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HARMA\Documents\"/>
    </mc:Choice>
  </mc:AlternateContent>
  <xr:revisionPtr revIDLastSave="0" documentId="8_{89D1EB76-1F3E-4727-9379-C923269ACB07}" xr6:coauthVersionLast="47" xr6:coauthVersionMax="47" xr10:uidLastSave="{00000000-0000-0000-0000-000000000000}"/>
  <bookViews>
    <workbookView xWindow="-120" yWindow="-120" windowWidth="20730" windowHeight="11160" firstSheet="10" activeTab="16" xr2:uid="{00000000-000D-0000-FFFF-FFFF00000000}"/>
  </bookViews>
  <sheets>
    <sheet name="Cover" sheetId="11" r:id="rId1"/>
    <sheet name="Index" sheetId="12" r:id="rId2"/>
    <sheet name="Financials &gt;&gt;" sheetId="18" r:id="rId3"/>
    <sheet name="PL" sheetId="1" r:id="rId4"/>
    <sheet name="BS" sheetId="4" r:id="rId5"/>
    <sheet name="CFS" sheetId="2" r:id="rId6"/>
    <sheet name="Assumptions" sheetId="3" r:id="rId7"/>
    <sheet name="Ratios" sheetId="13" r:id="rId8"/>
    <sheet name="Financial Summary" sheetId="14" r:id="rId9"/>
    <sheet name="LBO Valuation &gt;&gt;" sheetId="17" r:id="rId10"/>
    <sheet name="LBO" sheetId="5" r:id="rId11"/>
    <sheet name="LBO Pro Forma BS" sheetId="6" r:id="rId12"/>
    <sheet name="LBO PL" sheetId="10" r:id="rId13"/>
    <sheet name="LBO BS" sheetId="16" r:id="rId14"/>
    <sheet name="LBO CFS" sheetId="19" r:id="rId15"/>
    <sheet name="LBO Debt" sheetId="7" r:id="rId16"/>
    <sheet name="Charts" sheetId="15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</externalReferences>
  <definedNames>
    <definedName name="\3" hidden="1">'[1]Key Info'!$S$9:$Y$9</definedName>
    <definedName name="\4" localSheetId="13" hidden="1">'[1]Key Info'!#REF!</definedName>
    <definedName name="\4" localSheetId="14" hidden="1">'[1]Key Info'!#REF!</definedName>
    <definedName name="\4" hidden="1">'[1]Key Info'!#REF!</definedName>
    <definedName name="\5" localSheetId="13" hidden="1">'[1]Key Info'!#REF!</definedName>
    <definedName name="\5" localSheetId="14" hidden="1">'[1]Key Info'!#REF!</definedName>
    <definedName name="\5" hidden="1">'[1]Key Info'!#REF!</definedName>
    <definedName name="_" localSheetId="13" hidden="1">[2]useless!#REF!</definedName>
    <definedName name="_" localSheetId="14" hidden="1">[2]useless!#REF!</definedName>
    <definedName name="_" hidden="1">[2]useless!#REF!</definedName>
    <definedName name="__________SH2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________SH2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_______SH2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______Key2" hidden="1">[3]SALES95!$P$7</definedName>
    <definedName name="_____key1" hidden="1">[4]CONTROL!$B$24</definedName>
    <definedName name="_____Key2" localSheetId="13" hidden="1">#REF!</definedName>
    <definedName name="_____Key2" localSheetId="14" hidden="1">#REF!</definedName>
    <definedName name="_____Key2" hidden="1">#REF!</definedName>
    <definedName name="_____SH2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____a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__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bro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___bro2" hidden="1">{#N/A,#N/A,FALSE,"Créances";#N/A,#N/A,FALSE,"Effectifs";#N/A,#N/A,FALSE,"SI"}</definedName>
    <definedName name="___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ud5" hidden="1">{"'Demand Units'!$Z$2:$AF$53"}</definedName>
    <definedName name="____key1" hidden="1">[4]CONTROL!$B$24</definedName>
    <definedName name="____Key2" localSheetId="13" hidden="1">#REF!</definedName>
    <definedName name="____Key2" localSheetId="14" hidden="1">#REF!</definedName>
    <definedName name="____Key2" hidden="1">#REF!</definedName>
    <definedName name="____New2" hidden="1">{"TOTAL",#N/A,FALSE,"A";"FISCAL94",#N/A,FALSE,"A";"FISCAL95",#N/A,FALSE,"A";"FISCAL96",#N/A,FALSE,"A";"misc page",#N/A,FALSE,"A"}</definedName>
    <definedName name="_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q3" hidden="1">'[5]1601 Detail information'!$H$97:$H$129</definedName>
    <definedName name="____r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____rev1" hidden="1">{"'Demand Units'!$Z$2:$AF$53"}</definedName>
    <definedName name="____SH2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____sn2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____t1" hidden="1">{#N/A,#N/A,FALSE,"1996PL";#N/A,#N/A,FALSE,"1997PL";#N/A,#N/A,FALSE,"1998PL";#N/A,#N/A,FALSE,"1999PL"}</definedName>
    <definedName name="__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_yw4" hidden="1">{"'Demand Units'!$Z$2:$AF$53"}</definedName>
    <definedName name="___a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__bro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__bro2" hidden="1">{#N/A,#N/A,FALSE,"Créances";#N/A,#N/A,FALSE,"Effectifs";#N/A,#N/A,FALSE,"SI"}</definedName>
    <definedName name="___dud5" hidden="1">{"'Demand Units'!$Z$2:$AF$53"}</definedName>
    <definedName name="___key1" hidden="1">[4]CONTROL!$B$24</definedName>
    <definedName name="___Key2" hidden="1">[3]SALES95!$P$7</definedName>
    <definedName name="___pp1" hidden="1">{#N/A,#N/A,TRUE,"EWAR";#N/A,#N/A,TRUE,"Sad";#N/A,#N/A,TRUE,"Yat";#N/A,#N/A,TRUE,"Nav";#N/A,#N/A,TRUE,"Mor";#N/A,#N/A,TRUE,"Geit"}</definedName>
    <definedName name="___q3" hidden="1">'[5]1601 Detail information'!$H$97:$H$129</definedName>
    <definedName name="___QQ1" hidden="1">{#N/A,#N/A,TRUE,"EWAR";#N/A,#N/A,TRUE,"Sad";#N/A,#N/A,TRUE,"Yat";#N/A,#N/A,TRUE,"Nav";#N/A,#N/A,TRUE,"Mor";#N/A,#N/A,TRUE,"Geit"}</definedName>
    <definedName name="___r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___rev1" hidden="1">{"'Demand Units'!$Z$2:$AF$53"}</definedName>
    <definedName name="___SH2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___sn2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___t1" hidden="1">{#N/A,#N/A,FALSE,"1996PL";#N/A,#N/A,FALSE,"1997PL";#N/A,#N/A,FALSE,"1998PL";#N/A,#N/A,FALSE,"1999PL"}</definedName>
    <definedName name="___thinkcell0kUAAAAAAAAAAAAA41keTJtvmkmjSj6CFieU5g" hidden="1">'[6]Consolidated Metrics v2'!$U$376:$U$382</definedName>
    <definedName name="_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yw4" hidden="1">{"'Demand Units'!$Z$2:$AF$53"}</definedName>
    <definedName name="__10__123Graph_ACHART_1" localSheetId="13" hidden="1">'[7]Historical IS'!#REF!</definedName>
    <definedName name="__10__123Graph_ACHART_1" localSheetId="14" hidden="1">'[7]Historical IS'!#REF!</definedName>
    <definedName name="__10__123Graph_ACHART_1" hidden="1">'[7]Historical IS'!#REF!</definedName>
    <definedName name="__11__123Graph_ACHART_3" localSheetId="13" hidden="1">'[7]Historical IS'!#REF!</definedName>
    <definedName name="__11__123Graph_ACHART_3" localSheetId="14" hidden="1">'[7]Historical IS'!#REF!</definedName>
    <definedName name="__11__123Graph_ACHART_3" hidden="1">'[7]Historical IS'!#REF!</definedName>
    <definedName name="__12__123Graph_ACHART_4" localSheetId="13" hidden="1">'[7]Historical IS'!#REF!</definedName>
    <definedName name="__12__123Graph_ACHART_4" localSheetId="14" hidden="1">'[7]Historical IS'!#REF!</definedName>
    <definedName name="__12__123Graph_ACHART_4" hidden="1">'[7]Historical IS'!#REF!</definedName>
    <definedName name="__123Graph_A" hidden="1">'[8]Key Info'!$S$9:$Y$9</definedName>
    <definedName name="__123Graph_AAR" localSheetId="13" hidden="1">'[9]AR Days'!#REF!</definedName>
    <definedName name="__123Graph_AAR" localSheetId="14" hidden="1">'[9]AR Days'!#REF!</definedName>
    <definedName name="__123Graph_AAR" hidden="1">'[9]AR Days'!#REF!</definedName>
    <definedName name="__123Graph_ABICBETA" localSheetId="13" hidden="1">'[10]Exh B-5'!#REF!</definedName>
    <definedName name="__123Graph_ABICBETA" localSheetId="14" hidden="1">'[10]Exh B-5'!#REF!</definedName>
    <definedName name="__123Graph_ABICBETA" hidden="1">'[10]Exh B-5'!#REF!</definedName>
    <definedName name="__123Graph_ABOOKBETA" localSheetId="13" hidden="1">'[10]Exh B-2'!#REF!</definedName>
    <definedName name="__123Graph_ABOOKBETA" localSheetId="14" hidden="1">'[10]Exh B-2'!#REF!</definedName>
    <definedName name="__123Graph_ABOOKBETA" hidden="1">'[10]Exh B-2'!#REF!</definedName>
    <definedName name="__123Graph_ACOMMAPP" localSheetId="13" hidden="1">'[9]Comm Exp per Day'!#REF!</definedName>
    <definedName name="__123Graph_ACOMMAPP" localSheetId="14" hidden="1">'[9]Comm Exp per Day'!#REF!</definedName>
    <definedName name="__123Graph_ACOMMAPP" hidden="1">'[9]Comm Exp per Day'!#REF!</definedName>
    <definedName name="__123Graph_ACOMMAUT" localSheetId="13" hidden="1">'[9]Comm Exp per Day'!#REF!</definedName>
    <definedName name="__123Graph_ACOMMAUT" localSheetId="14" hidden="1">'[9]Comm Exp per Day'!#REF!</definedName>
    <definedName name="__123Graph_ACOMMAUT" hidden="1">'[9]Comm Exp per Day'!#REF!</definedName>
    <definedName name="__123Graph_ACOMMEXP" localSheetId="13" hidden="1">'[9]Comm Exp per Day'!#REF!</definedName>
    <definedName name="__123Graph_ACOMMEXP" localSheetId="14" hidden="1">'[9]Comm Exp per Day'!#REF!</definedName>
    <definedName name="__123Graph_ACOMMEXP" hidden="1">'[9]Comm Exp per Day'!#REF!</definedName>
    <definedName name="__123Graph_ACOMMGTS" localSheetId="13" hidden="1">'[9]Comm Exp per Day'!#REF!</definedName>
    <definedName name="__123Graph_ACOMMGTS" localSheetId="14" hidden="1">'[9]Comm Exp per Day'!#REF!</definedName>
    <definedName name="__123Graph_ACOMMGTS" hidden="1">'[9]Comm Exp per Day'!#REF!</definedName>
    <definedName name="__123Graph_ACOMMMOT" localSheetId="13" hidden="1">'[9]Comm Exp per Day'!#REF!</definedName>
    <definedName name="__123Graph_ACOMMMOT" localSheetId="14" hidden="1">'[9]Comm Exp per Day'!#REF!</definedName>
    <definedName name="__123Graph_ACOMMMOT" hidden="1">'[9]Comm Exp per Day'!#REF!</definedName>
    <definedName name="__123Graph_ACOMMPOW" localSheetId="13" hidden="1">'[9]Comm Exp per Day'!#REF!</definedName>
    <definedName name="__123Graph_ACOMMPOW" localSheetId="14" hidden="1">'[9]Comm Exp per Day'!#REF!</definedName>
    <definedName name="__123Graph_ACOMMPOW" hidden="1">'[9]Comm Exp per Day'!#REF!</definedName>
    <definedName name="__123Graph_ACURRENT" localSheetId="13" hidden="1">#REF!</definedName>
    <definedName name="__123Graph_ACURRENT" localSheetId="14" hidden="1">#REF!</definedName>
    <definedName name="__123Graph_ACURRENT" hidden="1">#REF!</definedName>
    <definedName name="__123Graph_ADA" localSheetId="13" hidden="1">[11]Sheet1!#REF!</definedName>
    <definedName name="__123Graph_ADA" localSheetId="14" hidden="1">[11]Sheet1!#REF!</definedName>
    <definedName name="__123Graph_ADA" hidden="1">[11]Sheet1!#REF!</definedName>
    <definedName name="__123Graph_ADEPREC2" localSheetId="13" hidden="1">[11]Sheet1!#REF!</definedName>
    <definedName name="__123Graph_ADEPREC2" localSheetId="14" hidden="1">[11]Sheet1!#REF!</definedName>
    <definedName name="__123Graph_ADEPREC2" hidden="1">[11]Sheet1!#REF!</definedName>
    <definedName name="__123Graph_AEBITDABETA" localSheetId="13" hidden="1">'[10]Exh B-6'!#REF!</definedName>
    <definedName name="__123Graph_AEBITDABETA" localSheetId="14" hidden="1">'[10]Exh B-6'!#REF!</definedName>
    <definedName name="__123Graph_AEBITDABETA" hidden="1">'[10]Exh B-6'!#REF!</definedName>
    <definedName name="__123Graph_AEMPBETA" localSheetId="13" hidden="1">'[10]Exh B-8'!#REF!</definedName>
    <definedName name="__123Graph_AEMPBETA" localSheetId="14" hidden="1">'[10]Exh B-8'!#REF!</definedName>
    <definedName name="__123Graph_AEMPBETA" hidden="1">'[10]Exh B-8'!#REF!</definedName>
    <definedName name="__123Graph_AGM" localSheetId="13" hidden="1">'[9]Gross Margin %'!#REF!</definedName>
    <definedName name="__123Graph_AGM" localSheetId="14" hidden="1">'[9]Gross Margin %'!#REF!</definedName>
    <definedName name="__123Graph_AGM" hidden="1">'[9]Gross Margin %'!#REF!</definedName>
    <definedName name="__123Graph_AGRAPH1" localSheetId="13" hidden="1">[12]QUARTER!#REF!</definedName>
    <definedName name="__123Graph_AGRAPH1" localSheetId="14" hidden="1">[12]QUARTER!#REF!</definedName>
    <definedName name="__123Graph_AGRAPH1" hidden="1">[12]QUARTER!#REF!</definedName>
    <definedName name="__123Graph_AINVENTORY" localSheetId="13" hidden="1">'[9]Inventory Days'!#REF!</definedName>
    <definedName name="__123Graph_AINVENTORY" localSheetId="14" hidden="1">'[9]Inventory Days'!#REF!</definedName>
    <definedName name="__123Graph_AINVENTORY" hidden="1">'[9]Inventory Days'!#REF!</definedName>
    <definedName name="__123Graph_AMARGIN" localSheetId="13" hidden="1">[12]QUARTER!#REF!</definedName>
    <definedName name="__123Graph_AMARGIN" localSheetId="14" hidden="1">[12]QUARTER!#REF!</definedName>
    <definedName name="__123Graph_AMARGIN" hidden="1">[12]QUARTER!#REF!</definedName>
    <definedName name="__123Graph_AMARGINS" localSheetId="13" hidden="1">#REF!</definedName>
    <definedName name="__123Graph_AMARGINS" localSheetId="14" hidden="1">#REF!</definedName>
    <definedName name="__123Graph_AMARGINS" hidden="1">#REF!</definedName>
    <definedName name="__123Graph_AMVICBETA" localSheetId="13" hidden="1">'[10]Exh B-4'!#REF!</definedName>
    <definedName name="__123Graph_AMVICBETA" localSheetId="14" hidden="1">'[10]Exh B-4'!#REF!</definedName>
    <definedName name="__123Graph_AMVICBETA" hidden="1">'[10]Exh B-4'!#REF!</definedName>
    <definedName name="__123Graph_ANIBETA" localSheetId="13" hidden="1">'[10]Exh B-3'!#REF!</definedName>
    <definedName name="__123Graph_ANIBETA" localSheetId="14" hidden="1">'[10]Exh B-3'!#REF!</definedName>
    <definedName name="__123Graph_ANIBETA" hidden="1">'[10]Exh B-3'!#REF!</definedName>
    <definedName name="__123Graph_AORDERS" localSheetId="13" hidden="1">'[9]Orders per Day'!#REF!</definedName>
    <definedName name="__123Graph_AORDERS" localSheetId="14" hidden="1">'[9]Orders per Day'!#REF!</definedName>
    <definedName name="__123Graph_AORDERS" hidden="1">'[9]Orders per Day'!#REF!</definedName>
    <definedName name="__123Graph_ASALEBETA" localSheetId="13" hidden="1">'[10]Exh B-7'!#REF!</definedName>
    <definedName name="__123Graph_ASALEBETA" localSheetId="14" hidden="1">'[10]Exh B-7'!#REF!</definedName>
    <definedName name="__123Graph_ASALEBETA" hidden="1">'[10]Exh B-7'!#REF!</definedName>
    <definedName name="__123Graph_ASALESTREND" localSheetId="13" hidden="1">'[7]Historical IS'!#REF!</definedName>
    <definedName name="__123Graph_ASALESTREND" localSheetId="14" hidden="1">'[7]Historical IS'!#REF!</definedName>
    <definedName name="__123Graph_ASALESTREND" hidden="1">'[7]Historical IS'!#REF!</definedName>
    <definedName name="__123Graph_ASHIPMENTS" localSheetId="13" hidden="1">'[9]Group Ships Per Day'!#REF!</definedName>
    <definedName name="__123Graph_ASHIPMENTS" localSheetId="14" hidden="1">'[9]Group Ships Per Day'!#REF!</definedName>
    <definedName name="__123Graph_ASHIPMENTS" hidden="1">'[9]Group Ships Per Day'!#REF!</definedName>
    <definedName name="__123Graph_ASHIPS" localSheetId="13" hidden="1">'[9]Group Ships Per Day'!#REF!</definedName>
    <definedName name="__123Graph_ASHIPS" localSheetId="14" hidden="1">'[9]Group Ships Per Day'!#REF!</definedName>
    <definedName name="__123Graph_ASHIPS" hidden="1">'[9]Group Ships Per Day'!#REF!</definedName>
    <definedName name="__123Graph_ASHIPSAPP" localSheetId="13" hidden="1">'[9]Group Ships Per Day'!#REF!</definedName>
    <definedName name="__123Graph_ASHIPSAPP" localSheetId="14" hidden="1">'[9]Group Ships Per Day'!#REF!</definedName>
    <definedName name="__123Graph_ASHIPSAPP" hidden="1">'[9]Group Ships Per Day'!#REF!</definedName>
    <definedName name="__123Graph_ASHIPSAUTO" localSheetId="13" hidden="1">'[9]Group Ships Per Day'!#REF!</definedName>
    <definedName name="__123Graph_ASHIPSAUTO" localSheetId="14" hidden="1">'[9]Group Ships Per Day'!#REF!</definedName>
    <definedName name="__123Graph_ASHIPSAUTO" hidden="1">'[9]Group Ships Per Day'!#REF!</definedName>
    <definedName name="__123Graph_ASHIPSGTS" localSheetId="13" hidden="1">'[9]Group Ships Per Day'!#REF!</definedName>
    <definedName name="__123Graph_ASHIPSGTS" localSheetId="14" hidden="1">'[9]Group Ships Per Day'!#REF!</definedName>
    <definedName name="__123Graph_ASHIPSGTS" hidden="1">'[9]Group Ships Per Day'!#REF!</definedName>
    <definedName name="__123Graph_ASHIPSMOT" localSheetId="13" hidden="1">'[9]Group Ships Per Day'!#REF!</definedName>
    <definedName name="__123Graph_ASHIPSMOT" localSheetId="14" hidden="1">'[9]Group Ships Per Day'!#REF!</definedName>
    <definedName name="__123Graph_ASHIPSMOT" hidden="1">'[9]Group Ships Per Day'!#REF!</definedName>
    <definedName name="__123Graph_ASHIPSPER" localSheetId="13" hidden="1">'[9]Ships per Employee'!#REF!</definedName>
    <definedName name="__123Graph_ASHIPSPER" localSheetId="14" hidden="1">'[9]Ships per Employee'!#REF!</definedName>
    <definedName name="__123Graph_ASHIPSPER" hidden="1">'[9]Ships per Employee'!#REF!</definedName>
    <definedName name="__123Graph_ASHIPSPOW" localSheetId="13" hidden="1">'[9]Group Ships Per Day'!#REF!</definedName>
    <definedName name="__123Graph_ASHIPSPOW" localSheetId="14" hidden="1">'[9]Group Ships Per Day'!#REF!</definedName>
    <definedName name="__123Graph_ASHIPSPOW" hidden="1">'[9]Group Ships Per Day'!#REF!</definedName>
    <definedName name="__123Graph_ATRAIN" localSheetId="13" hidden="1">#REF!</definedName>
    <definedName name="__123Graph_ATRAIN" localSheetId="14" hidden="1">#REF!</definedName>
    <definedName name="__123Graph_ATRAIN" hidden="1">#REF!</definedName>
    <definedName name="__123Graph_ATREND" localSheetId="13" hidden="1">[11]Sheet1!#REF!</definedName>
    <definedName name="__123Graph_ATREND" localSheetId="14" hidden="1">[11]Sheet1!#REF!</definedName>
    <definedName name="__123Graph_ATREND" hidden="1">[11]Sheet1!#REF!</definedName>
    <definedName name="__123Graph_AYTDSALES" localSheetId="13" hidden="1">#REF!</definedName>
    <definedName name="__123Graph_AYTDSALES" localSheetId="14" hidden="1">#REF!</definedName>
    <definedName name="__123Graph_AYTDSALES" hidden="1">#REF!</definedName>
    <definedName name="__123Graph_B" localSheetId="13" hidden="1">[13]KPI!#REF!</definedName>
    <definedName name="__123Graph_B" localSheetId="14" hidden="1">[13]KPI!#REF!</definedName>
    <definedName name="__123Graph_B" hidden="1">[13]KPI!#REF!</definedName>
    <definedName name="__123Graph_BBICBETA" localSheetId="13" hidden="1">'[10]Exh B-5'!#REF!</definedName>
    <definedName name="__123Graph_BBICBETA" localSheetId="14" hidden="1">'[10]Exh B-5'!#REF!</definedName>
    <definedName name="__123Graph_BBICBETA" hidden="1">'[10]Exh B-5'!#REF!</definedName>
    <definedName name="__123Graph_BBOOKBETA" localSheetId="13" hidden="1">'[10]Exh B-2'!#REF!</definedName>
    <definedName name="__123Graph_BBOOKBETA" localSheetId="14" hidden="1">'[10]Exh B-2'!#REF!</definedName>
    <definedName name="__123Graph_BBOOKBETA" hidden="1">'[10]Exh B-2'!#REF!</definedName>
    <definedName name="__123Graph_BGRAPH1" localSheetId="13" hidden="1">[12]QUARTER!#REF!</definedName>
    <definedName name="__123Graph_BGRAPH1" localSheetId="14" hidden="1">[12]QUARTER!#REF!</definedName>
    <definedName name="__123Graph_BGRAPH1" hidden="1">[12]QUARTER!#REF!</definedName>
    <definedName name="__123Graph_BMARGIN" localSheetId="13" hidden="1">[12]QUARTER!#REF!</definedName>
    <definedName name="__123Graph_BMARGIN" localSheetId="14" hidden="1">[12]QUARTER!#REF!</definedName>
    <definedName name="__123Graph_BMARGIN" hidden="1">[12]QUARTER!#REF!</definedName>
    <definedName name="__123Graph_BMARGINS" localSheetId="13" hidden="1">#REF!</definedName>
    <definedName name="__123Graph_BMARGINS" localSheetId="14" hidden="1">#REF!</definedName>
    <definedName name="__123Graph_BMARGINS" hidden="1">#REF!</definedName>
    <definedName name="__123Graph_BMKTVBETA" localSheetId="13" hidden="1">'[10]Exh B-1'!#REF!</definedName>
    <definedName name="__123Graph_BMKTVBETA" localSheetId="14" hidden="1">'[10]Exh B-1'!#REF!</definedName>
    <definedName name="__123Graph_BMKTVBETA" hidden="1">'[10]Exh B-1'!#REF!</definedName>
    <definedName name="__123Graph_BSALEBETA" localSheetId="13" hidden="1">'[10]Exh B-7'!#REF!</definedName>
    <definedName name="__123Graph_BSALEBETA" localSheetId="14" hidden="1">'[10]Exh B-7'!#REF!</definedName>
    <definedName name="__123Graph_BSALEBETA" hidden="1">'[10]Exh B-7'!#REF!</definedName>
    <definedName name="__123Graph_BSHIPSMOT" localSheetId="13" hidden="1">'[9]Group Ships Per Day'!#REF!</definedName>
    <definedName name="__123Graph_BSHIPSMOT" localSheetId="14" hidden="1">'[9]Group Ships Per Day'!#REF!</definedName>
    <definedName name="__123Graph_BSHIPSMOT" hidden="1">'[9]Group Ships Per Day'!#REF!</definedName>
    <definedName name="__123Graph_BTRAIN" localSheetId="13" hidden="1">#REF!</definedName>
    <definedName name="__123Graph_BTRAIN" localSheetId="14" hidden="1">#REF!</definedName>
    <definedName name="__123Graph_BTRAIN" hidden="1">#REF!</definedName>
    <definedName name="__123Graph_BTREND" localSheetId="13" hidden="1">[11]Sheet1!#REF!</definedName>
    <definedName name="__123Graph_BTREND" localSheetId="14" hidden="1">[11]Sheet1!#REF!</definedName>
    <definedName name="__123Graph_BTREND" hidden="1">[11]Sheet1!#REF!</definedName>
    <definedName name="__123Graph_C" localSheetId="13" hidden="1">[13]KPI!#REF!</definedName>
    <definedName name="__123Graph_C" localSheetId="14" hidden="1">[13]KPI!#REF!</definedName>
    <definedName name="__123Graph_C" hidden="1">[13]KPI!#REF!</definedName>
    <definedName name="__123Graph_CGRAPH1" localSheetId="13" hidden="1">[12]QUARTER!#REF!</definedName>
    <definedName name="__123Graph_CGRAPH1" localSheetId="14" hidden="1">[12]QUARTER!#REF!</definedName>
    <definedName name="__123Graph_CGRAPH1" hidden="1">[12]QUARTER!#REF!</definedName>
    <definedName name="__123Graph_CMARGIN" localSheetId="13" hidden="1">[12]QUARTER!#REF!</definedName>
    <definedName name="__123Graph_CMARGIN" localSheetId="14" hidden="1">[12]QUARTER!#REF!</definedName>
    <definedName name="__123Graph_CMARGIN" hidden="1">[12]QUARTER!#REF!</definedName>
    <definedName name="__123Graph_CTRAIN" localSheetId="13" hidden="1">#REF!</definedName>
    <definedName name="__123Graph_CTRAIN" localSheetId="14" hidden="1">#REF!</definedName>
    <definedName name="__123Graph_CTRAIN" hidden="1">#REF!</definedName>
    <definedName name="__123Graph_CTREND" localSheetId="13" hidden="1">[11]Sheet1!#REF!</definedName>
    <definedName name="__123Graph_CTREND" localSheetId="14" hidden="1">[11]Sheet1!#REF!</definedName>
    <definedName name="__123Graph_CTREND" hidden="1">[11]Sheet1!#REF!</definedName>
    <definedName name="__123Graph_D" localSheetId="13" hidden="1">'[14]ESS- GC multiples'!#REF!</definedName>
    <definedName name="__123Graph_D" localSheetId="14" hidden="1">'[14]ESS- GC multiples'!#REF!</definedName>
    <definedName name="__123Graph_D" hidden="1">'[14]ESS- GC multiples'!#REF!</definedName>
    <definedName name="__123Graph_DGRAPH1" localSheetId="13" hidden="1">[12]QUARTER!#REF!</definedName>
    <definedName name="__123Graph_DGRAPH1" localSheetId="14" hidden="1">[12]QUARTER!#REF!</definedName>
    <definedName name="__123Graph_DGRAPH1" hidden="1">[12]QUARTER!#REF!</definedName>
    <definedName name="__123Graph_DMARGIN" localSheetId="13" hidden="1">[12]QUARTER!#REF!</definedName>
    <definedName name="__123Graph_DMARGIN" localSheetId="14" hidden="1">[12]QUARTER!#REF!</definedName>
    <definedName name="__123Graph_DMARGIN" hidden="1">[12]QUARTER!#REF!</definedName>
    <definedName name="__123Graph_DTRAIN" localSheetId="13" hidden="1">#REF!</definedName>
    <definedName name="__123Graph_DTRAIN" localSheetId="14" hidden="1">#REF!</definedName>
    <definedName name="__123Graph_DTRAIN" hidden="1">#REF!</definedName>
    <definedName name="__123Graph_E" localSheetId="13" hidden="1">'[15]A1 - Income Statement'!#REF!</definedName>
    <definedName name="__123Graph_E" localSheetId="14" hidden="1">'[15]A1 - Income Statement'!#REF!</definedName>
    <definedName name="__123Graph_E" hidden="1">'[15]A1 - Income Statement'!#REF!</definedName>
    <definedName name="__123Graph_EGRAPH1" localSheetId="13" hidden="1">[12]QUARTER!#REF!</definedName>
    <definedName name="__123Graph_EGRAPH1" localSheetId="14" hidden="1">[12]QUARTER!#REF!</definedName>
    <definedName name="__123Graph_EGRAPH1" hidden="1">[12]QUARTER!#REF!</definedName>
    <definedName name="__123Graph_EMARGIN" localSheetId="13" hidden="1">[12]QUARTER!#REF!</definedName>
    <definedName name="__123Graph_EMARGIN" localSheetId="14" hidden="1">[12]QUARTER!#REF!</definedName>
    <definedName name="__123Graph_EMARGIN" hidden="1">[12]QUARTER!#REF!</definedName>
    <definedName name="__123Graph_ETRAIN" localSheetId="13" hidden="1">#REF!</definedName>
    <definedName name="__123Graph_ETRAIN" localSheetId="14" hidden="1">#REF!</definedName>
    <definedName name="__123Graph_ETRAIN" hidden="1">#REF!</definedName>
    <definedName name="__123Graph_F" localSheetId="13" hidden="1">'[14]ESS- GC multiples'!#REF!</definedName>
    <definedName name="__123Graph_F" localSheetId="14" hidden="1">'[14]ESS- GC multiples'!#REF!</definedName>
    <definedName name="__123Graph_F" hidden="1">'[14]ESS- GC multiples'!#REF!</definedName>
    <definedName name="__123Graph_FGRAPH1" localSheetId="13" hidden="1">[12]QUARTER!#REF!</definedName>
    <definedName name="__123Graph_FGRAPH1" localSheetId="14" hidden="1">[12]QUARTER!#REF!</definedName>
    <definedName name="__123Graph_FGRAPH1" hidden="1">[12]QUARTER!#REF!</definedName>
    <definedName name="__123Graph_FMARGIN" localSheetId="13" hidden="1">[12]QUARTER!#REF!</definedName>
    <definedName name="__123Graph_FMARGIN" localSheetId="14" hidden="1">[12]QUARTER!#REF!</definedName>
    <definedName name="__123Graph_FMARGIN" hidden="1">[12]QUARTER!#REF!</definedName>
    <definedName name="__123Graph_LBL_ASALESTREND" localSheetId="13" hidden="1">'[7]Historical IS'!#REF!</definedName>
    <definedName name="__123Graph_LBL_ASALESTREND" localSheetId="14" hidden="1">'[7]Historical IS'!#REF!</definedName>
    <definedName name="__123Graph_LBL_ASALESTREND" hidden="1">'[7]Historical IS'!#REF!</definedName>
    <definedName name="__123Graph_X" localSheetId="13" hidden="1">#REF!</definedName>
    <definedName name="__123Graph_X" localSheetId="14" hidden="1">#REF!</definedName>
    <definedName name="__123Graph_X" hidden="1">#REF!</definedName>
    <definedName name="__123Graph_XCOMMGTS" localSheetId="13" hidden="1">'[9]Comm Exp per Day'!#REF!</definedName>
    <definedName name="__123Graph_XCOMMGTS" localSheetId="14" hidden="1">'[9]Comm Exp per Day'!#REF!</definedName>
    <definedName name="__123Graph_XCOMMGTS" hidden="1">'[9]Comm Exp per Day'!#REF!</definedName>
    <definedName name="__123Graph_XCOMMPOW" localSheetId="13" hidden="1">'[9]Comm Exp per Day'!#REF!</definedName>
    <definedName name="__123Graph_XCOMMPOW" localSheetId="14" hidden="1">'[9]Comm Exp per Day'!#REF!</definedName>
    <definedName name="__123Graph_XCOMMPOW" hidden="1">'[9]Comm Exp per Day'!#REF!</definedName>
    <definedName name="__123Graph_XCURRENT" localSheetId="13" hidden="1">#REF!</definedName>
    <definedName name="__123Graph_XCURRENT" localSheetId="14" hidden="1">#REF!</definedName>
    <definedName name="__123Graph_XCURRENT" hidden="1">#REF!</definedName>
    <definedName name="__123Graph_XGRAPH1" localSheetId="13" hidden="1">[12]QUARTER!#REF!</definedName>
    <definedName name="__123Graph_XGRAPH1" localSheetId="14" hidden="1">[12]QUARTER!#REF!</definedName>
    <definedName name="__123Graph_XGRAPH1" hidden="1">[12]QUARTER!#REF!</definedName>
    <definedName name="__123Graph_XMARGIN" localSheetId="13" hidden="1">[12]QUARTER!#REF!</definedName>
    <definedName name="__123Graph_XMARGIN" localSheetId="14" hidden="1">[12]QUARTER!#REF!</definedName>
    <definedName name="__123Graph_XMARGIN" hidden="1">[12]QUARTER!#REF!</definedName>
    <definedName name="__123Graph_XSALESTREND" localSheetId="13" hidden="1">'[7]Historical IS'!#REF!</definedName>
    <definedName name="__123Graph_XSALESTREND" localSheetId="14" hidden="1">'[7]Historical IS'!#REF!</definedName>
    <definedName name="__123Graph_XSALESTREND" hidden="1">'[7]Historical IS'!#REF!</definedName>
    <definedName name="__123Graph_XSHIPSAPP" localSheetId="13" hidden="1">'[9]Group Ships Per Day'!#REF!</definedName>
    <definedName name="__123Graph_XSHIPSAPP" localSheetId="14" hidden="1">'[9]Group Ships Per Day'!#REF!</definedName>
    <definedName name="__123Graph_XSHIPSAPP" hidden="1">'[9]Group Ships Per Day'!#REF!</definedName>
    <definedName name="__123Graph_XSHIPSMOT" localSheetId="13" hidden="1">'[9]Group Ships Per Day'!#REF!</definedName>
    <definedName name="__123Graph_XSHIPSMOT" localSheetId="14" hidden="1">'[9]Group Ships Per Day'!#REF!</definedName>
    <definedName name="__123Graph_XSHIPSMOT" hidden="1">'[9]Group Ships Per Day'!#REF!</definedName>
    <definedName name="__123Graph_XSHIPSPOW" localSheetId="13" hidden="1">'[9]Group Ships Per Day'!#REF!</definedName>
    <definedName name="__123Graph_XSHIPSPOW" localSheetId="14" hidden="1">'[9]Group Ships Per Day'!#REF!</definedName>
    <definedName name="__123Graph_XSHIPSPOW" hidden="1">'[9]Group Ships Per Day'!#REF!</definedName>
    <definedName name="__123Graph_XTRAIN" localSheetId="13" hidden="1">#REF!</definedName>
    <definedName name="__123Graph_XTRAIN" localSheetId="14" hidden="1">#REF!</definedName>
    <definedName name="__123Graph_XTRAIN" hidden="1">#REF!</definedName>
    <definedName name="__123Graph_XTREND" localSheetId="13" hidden="1">[11]Sheet1!#REF!</definedName>
    <definedName name="__123Graph_XTREND" localSheetId="14" hidden="1">[11]Sheet1!#REF!</definedName>
    <definedName name="__123Graph_XTREND" hidden="1">[11]Sheet1!#REF!</definedName>
    <definedName name="__123Graph_XYTDSALES" localSheetId="13" hidden="1">#REF!</definedName>
    <definedName name="__123Graph_XYTDSALES" localSheetId="14" hidden="1">#REF!</definedName>
    <definedName name="__123Graph_XYTDSALES" hidden="1">#REF!</definedName>
    <definedName name="__13__123Graph_ACHART_8" localSheetId="13" hidden="1">'[7]Historical IS'!#REF!</definedName>
    <definedName name="__13__123Graph_ACHART_8" localSheetId="14" hidden="1">'[7]Historical IS'!#REF!</definedName>
    <definedName name="__13__123Graph_ACHART_8" hidden="1">'[7]Historical IS'!#REF!</definedName>
    <definedName name="__6Table2_" localSheetId="13" hidden="1">[16]BEV!#REF!</definedName>
    <definedName name="__6Table2_" localSheetId="14" hidden="1">[16]BEV!#REF!</definedName>
    <definedName name="__6Table2_" hidden="1">[16]BEV!#REF!</definedName>
    <definedName name="__7_0_Table2_" localSheetId="13" hidden="1">[16]BEV!#REF!</definedName>
    <definedName name="__7_0_Table2_" localSheetId="14" hidden="1">[16]BEV!#REF!</definedName>
    <definedName name="__7_0_Table2_" hidden="1">[16]BEV!#REF!</definedName>
    <definedName name="__9__123Graph_A_FABP_L.WK1_FAB" localSheetId="13" hidden="1">[17]Sheet1!#REF!</definedName>
    <definedName name="__9__123Graph_A_FABP_L.WK1_FAB" localSheetId="14" hidden="1">[17]Sheet1!#REF!</definedName>
    <definedName name="__9__123Graph_A_FABP_L.WK1_FAB" hidden="1">[17]Sheet1!#REF!</definedName>
    <definedName name="__a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_A11" hidden="1">{#N/A,#N/A,FALSE,"Umsatz 99";#N/A,#N/A,FALSE,"ER 99 "}</definedName>
    <definedName name="_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APW_RESTORE_DATA117__" localSheetId="13" hidden="1">#REF!,#REF!,#REF!,#REF!,#REF!,#REF!,#REF!,#REF!,#REF!,#REF!,#REF!,#REF!,#REF!,#REF!,#REF!,#REF!,#REF!</definedName>
    <definedName name="__APW_RESTORE_DATA117__" localSheetId="14" hidden="1">#REF!,#REF!,#REF!,#REF!,#REF!,#REF!,#REF!,#REF!,#REF!,#REF!,#REF!,#REF!,#REF!,#REF!,#REF!,#REF!,#REF!</definedName>
    <definedName name="__APW_RESTORE_DATA117__" hidden="1">#REF!,#REF!,#REF!,#REF!,#REF!,#REF!,#REF!,#REF!,#REF!,#REF!,#REF!,#REF!,#REF!,#REF!,#REF!,#REF!,#REF!</definedName>
    <definedName name="__APW_RESTORE_DATA118__" localSheetId="13" hidden="1">#REF!,#REF!,#REF!,#REF!,#REF!,#REF!,#REF!,#REF!,#REF!,#REF!,#REF!,#REF!,#REF!,#REF!,#REF!,#REF!</definedName>
    <definedName name="__APW_RESTORE_DATA118__" localSheetId="14" hidden="1">#REF!,#REF!,#REF!,#REF!,#REF!,#REF!,#REF!,#REF!,#REF!,#REF!,#REF!,#REF!,#REF!,#REF!,#REF!,#REF!</definedName>
    <definedName name="__APW_RESTORE_DATA118__" hidden="1">#REF!,#REF!,#REF!,#REF!,#REF!,#REF!,#REF!,#REF!,#REF!,#REF!,#REF!,#REF!,#REF!,#REF!,#REF!,#REF!</definedName>
    <definedName name="__APW_RESTORE_DATA119__" localSheetId="13" hidden="1">#REF!,#REF!,#REF!,#REF!,#REF!,#REF!,#REF!,#REF!,#REF!,#REF!,#REF!,#REF!,#REF!,#REF!,#REF!,#REF!</definedName>
    <definedName name="__APW_RESTORE_DATA119__" localSheetId="14" hidden="1">#REF!,#REF!,#REF!,#REF!,#REF!,#REF!,#REF!,#REF!,#REF!,#REF!,#REF!,#REF!,#REF!,#REF!,#REF!,#REF!</definedName>
    <definedName name="__APW_RESTORE_DATA119__" hidden="1">#REF!,#REF!,#REF!,#REF!,#REF!,#REF!,#REF!,#REF!,#REF!,#REF!,#REF!,#REF!,#REF!,#REF!,#REF!,#REF!</definedName>
    <definedName name="__APW_RESTORE_DATA120__" localSheetId="13" hidden="1">#REF!,#REF!,#REF!,#REF!,#REF!,#REF!,#REF!,#REF!,#REF!,#REF!,#REF!,#REF!,#REF!,#REF!,#REF!,#REF!</definedName>
    <definedName name="__APW_RESTORE_DATA120__" localSheetId="14" hidden="1">#REF!,#REF!,#REF!,#REF!,#REF!,#REF!,#REF!,#REF!,#REF!,#REF!,#REF!,#REF!,#REF!,#REF!,#REF!,#REF!</definedName>
    <definedName name="__APW_RESTORE_DATA120__" hidden="1">#REF!,#REF!,#REF!,#REF!,#REF!,#REF!,#REF!,#REF!,#REF!,#REF!,#REF!,#REF!,#REF!,#REF!,#REF!,#REF!</definedName>
    <definedName name="__APW_RESTORE_DATA121__" localSheetId="13" hidden="1">#REF!,#REF!,#REF!,#REF!,#REF!,#REF!,#REF!,#REF!,#REF!,#REF!,#REF!,#REF!,#REF!,#REF!,#REF!,#REF!</definedName>
    <definedName name="__APW_RESTORE_DATA121__" localSheetId="14" hidden="1">#REF!,#REF!,#REF!,#REF!,#REF!,#REF!,#REF!,#REF!,#REF!,#REF!,#REF!,#REF!,#REF!,#REF!,#REF!,#REF!</definedName>
    <definedName name="__APW_RESTORE_DATA121__" hidden="1">#REF!,#REF!,#REF!,#REF!,#REF!,#REF!,#REF!,#REF!,#REF!,#REF!,#REF!,#REF!,#REF!,#REF!,#REF!,#REF!</definedName>
    <definedName name="__APW_RESTORE_DATA122__" localSheetId="13" hidden="1">#REF!,#REF!,#REF!,#REF!,#REF!,#REF!,#REF!,#REF!,#REF!,#REF!,#REF!,#REF!,#REF!,#REF!,#REF!,#REF!</definedName>
    <definedName name="__APW_RESTORE_DATA122__" localSheetId="14" hidden="1">#REF!,#REF!,#REF!,#REF!,#REF!,#REF!,#REF!,#REF!,#REF!,#REF!,#REF!,#REF!,#REF!,#REF!,#REF!,#REF!</definedName>
    <definedName name="__APW_RESTORE_DATA122__" hidden="1">#REF!,#REF!,#REF!,#REF!,#REF!,#REF!,#REF!,#REF!,#REF!,#REF!,#REF!,#REF!,#REF!,#REF!,#REF!,#REF!</definedName>
    <definedName name="__APW_RESTORE_DATA123__" localSheetId="13" hidden="1">#REF!,#REF!,#REF!,#REF!,#REF!,#REF!,#REF!,#REF!,#REF!,#REF!,#REF!,#REF!,#REF!,#REF!,#REF!</definedName>
    <definedName name="__APW_RESTORE_DATA123__" localSheetId="14" hidden="1">#REF!,#REF!,#REF!,#REF!,#REF!,#REF!,#REF!,#REF!,#REF!,#REF!,#REF!,#REF!,#REF!,#REF!,#REF!</definedName>
    <definedName name="__APW_RESTORE_DATA123__" hidden="1">#REF!,#REF!,#REF!,#REF!,#REF!,#REF!,#REF!,#REF!,#REF!,#REF!,#REF!,#REF!,#REF!,#REF!,#REF!</definedName>
    <definedName name="__APW_RESTORE_DATA124__" localSheetId="13" hidden="1">#REF!,#REF!,#REF!,#REF!,#REF!,#REF!,#REF!,#REF!,#REF!,#REF!,#REF!,#REF!,#REF!,#REF!,#REF!</definedName>
    <definedName name="__APW_RESTORE_DATA124__" localSheetId="14" hidden="1">#REF!,#REF!,#REF!,#REF!,#REF!,#REF!,#REF!,#REF!,#REF!,#REF!,#REF!,#REF!,#REF!,#REF!,#REF!</definedName>
    <definedName name="__APW_RESTORE_DATA124__" hidden="1">#REF!,#REF!,#REF!,#REF!,#REF!,#REF!,#REF!,#REF!,#REF!,#REF!,#REF!,#REF!,#REF!,#REF!,#REF!</definedName>
    <definedName name="__APW_RESTORE_DATA125__" localSheetId="13" hidden="1">#REF!,#REF!,#REF!,#REF!,#REF!,#REF!,#REF!,#REF!,#REF!,#REF!,#REF!,#REF!,#REF!,#REF!,#REF!</definedName>
    <definedName name="__APW_RESTORE_DATA125__" localSheetId="14" hidden="1">#REF!,#REF!,#REF!,#REF!,#REF!,#REF!,#REF!,#REF!,#REF!,#REF!,#REF!,#REF!,#REF!,#REF!,#REF!</definedName>
    <definedName name="__APW_RESTORE_DATA125__" hidden="1">#REF!,#REF!,#REF!,#REF!,#REF!,#REF!,#REF!,#REF!,#REF!,#REF!,#REF!,#REF!,#REF!,#REF!,#REF!</definedName>
    <definedName name="__APW_RESTORE_DATA126__" localSheetId="13" hidden="1">#REF!,#REF!,#REF!,#REF!,#REF!,#REF!,#REF!,#REF!,#REF!,#REF!,#REF!,#REF!,#REF!,#REF!,#REF!</definedName>
    <definedName name="__APW_RESTORE_DATA126__" localSheetId="14" hidden="1">#REF!,#REF!,#REF!,#REF!,#REF!,#REF!,#REF!,#REF!,#REF!,#REF!,#REF!,#REF!,#REF!,#REF!,#REF!</definedName>
    <definedName name="__APW_RESTORE_DATA126__" hidden="1">#REF!,#REF!,#REF!,#REF!,#REF!,#REF!,#REF!,#REF!,#REF!,#REF!,#REF!,#REF!,#REF!,#REF!,#REF!</definedName>
    <definedName name="__APW_RESTORE_DATA127__" localSheetId="13" hidden="1">#REF!,#REF!,#REF!,#REF!,#REF!,#REF!,#REF!,#REF!,#REF!,#REF!,#REF!,#REF!,#REF!,#REF!,#REF!</definedName>
    <definedName name="__APW_RESTORE_DATA127__" localSheetId="14" hidden="1">#REF!,#REF!,#REF!,#REF!,#REF!,#REF!,#REF!,#REF!,#REF!,#REF!,#REF!,#REF!,#REF!,#REF!,#REF!</definedName>
    <definedName name="__APW_RESTORE_DATA127__" hidden="1">#REF!,#REF!,#REF!,#REF!,#REF!,#REF!,#REF!,#REF!,#REF!,#REF!,#REF!,#REF!,#REF!,#REF!,#REF!</definedName>
    <definedName name="__APW_RESTORE_DATA128__" localSheetId="13" hidden="1">#REF!,#REF!,#REF!,#REF!,#REF!,#REF!,#REF!,#REF!,#REF!,#REF!,#REF!,#REF!,#REF!,#REF!,#REF!</definedName>
    <definedName name="__APW_RESTORE_DATA128__" localSheetId="14" hidden="1">#REF!,#REF!,#REF!,#REF!,#REF!,#REF!,#REF!,#REF!,#REF!,#REF!,#REF!,#REF!,#REF!,#REF!,#REF!</definedName>
    <definedName name="__APW_RESTORE_DATA128__" hidden="1">#REF!,#REF!,#REF!,#REF!,#REF!,#REF!,#REF!,#REF!,#REF!,#REF!,#REF!,#REF!,#REF!,#REF!,#REF!</definedName>
    <definedName name="__APW_RESTORE_DATA129__" localSheetId="13" hidden="1">#REF!,#REF!,#REF!,#REF!,#REF!,#REF!,#REF!,#REF!,#REF!,#REF!,#REF!,#REF!,#REF!,#REF!,#REF!</definedName>
    <definedName name="__APW_RESTORE_DATA129__" localSheetId="14" hidden="1">#REF!,#REF!,#REF!,#REF!,#REF!,#REF!,#REF!,#REF!,#REF!,#REF!,#REF!,#REF!,#REF!,#REF!,#REF!</definedName>
    <definedName name="__APW_RESTORE_DATA129__" hidden="1">#REF!,#REF!,#REF!,#REF!,#REF!,#REF!,#REF!,#REF!,#REF!,#REF!,#REF!,#REF!,#REF!,#REF!,#REF!</definedName>
    <definedName name="__APW_RESTORE_DATA130__" localSheetId="13" hidden="1">#REF!,#REF!,#REF!,#REF!,#REF!,#REF!,#REF!,#REF!,#REF!,#REF!,#REF!,#REF!,#REF!,#REF!,#REF!</definedName>
    <definedName name="__APW_RESTORE_DATA130__" localSheetId="14" hidden="1">#REF!,#REF!,#REF!,#REF!,#REF!,#REF!,#REF!,#REF!,#REF!,#REF!,#REF!,#REF!,#REF!,#REF!,#REF!</definedName>
    <definedName name="__APW_RESTORE_DATA130__" hidden="1">#REF!,#REF!,#REF!,#REF!,#REF!,#REF!,#REF!,#REF!,#REF!,#REF!,#REF!,#REF!,#REF!,#REF!,#REF!</definedName>
    <definedName name="__APW_RESTORE_DATA131__" localSheetId="13" hidden="1">#REF!,#REF!,#REF!,#REF!,#REF!,#REF!,#REF!,#REF!,#REF!,#REF!,#REF!,#REF!,#REF!,#REF!,#REF!</definedName>
    <definedName name="__APW_RESTORE_DATA131__" localSheetId="14" hidden="1">#REF!,#REF!,#REF!,#REF!,#REF!,#REF!,#REF!,#REF!,#REF!,#REF!,#REF!,#REF!,#REF!,#REF!,#REF!</definedName>
    <definedName name="__APW_RESTORE_DATA131__" hidden="1">#REF!,#REF!,#REF!,#REF!,#REF!,#REF!,#REF!,#REF!,#REF!,#REF!,#REF!,#REF!,#REF!,#REF!,#REF!</definedName>
    <definedName name="__APW_RESTORE_DATA132__" localSheetId="13" hidden="1">#REF!,#REF!,#REF!,#REF!,#REF!,#REF!,#REF!,#REF!,#REF!,#REF!,#REF!,#REF!,#REF!,#REF!,#REF!</definedName>
    <definedName name="__APW_RESTORE_DATA132__" localSheetId="14" hidden="1">#REF!,#REF!,#REF!,#REF!,#REF!,#REF!,#REF!,#REF!,#REF!,#REF!,#REF!,#REF!,#REF!,#REF!,#REF!</definedName>
    <definedName name="__APW_RESTORE_DATA132__" hidden="1">#REF!,#REF!,#REF!,#REF!,#REF!,#REF!,#REF!,#REF!,#REF!,#REF!,#REF!,#REF!,#REF!,#REF!,#REF!</definedName>
    <definedName name="__APW_RESTORE_DATA133__" localSheetId="13" hidden="1">#REF!,#REF!,#REF!,#REF!,#REF!,#REF!,#REF!,#REF!,#REF!,#REF!,#REF!,#REF!,#REF!,#REF!,#REF!</definedName>
    <definedName name="__APW_RESTORE_DATA133__" localSheetId="14" hidden="1">#REF!,#REF!,#REF!,#REF!,#REF!,#REF!,#REF!,#REF!,#REF!,#REF!,#REF!,#REF!,#REF!,#REF!,#REF!</definedName>
    <definedName name="__APW_RESTORE_DATA133__" hidden="1">#REF!,#REF!,#REF!,#REF!,#REF!,#REF!,#REF!,#REF!,#REF!,#REF!,#REF!,#REF!,#REF!,#REF!,#REF!</definedName>
    <definedName name="__APW_RESTORE_DATA134__" localSheetId="13" hidden="1">#REF!,#REF!,#REF!,#REF!,#REF!,#REF!,#REF!,#REF!,#REF!,#REF!,#REF!,#REF!,#REF!,#REF!,#REF!</definedName>
    <definedName name="__APW_RESTORE_DATA134__" localSheetId="14" hidden="1">#REF!,#REF!,#REF!,#REF!,#REF!,#REF!,#REF!,#REF!,#REF!,#REF!,#REF!,#REF!,#REF!,#REF!,#REF!</definedName>
    <definedName name="__APW_RESTORE_DATA134__" hidden="1">#REF!,#REF!,#REF!,#REF!,#REF!,#REF!,#REF!,#REF!,#REF!,#REF!,#REF!,#REF!,#REF!,#REF!,#REF!</definedName>
    <definedName name="__APW_RESTORE_DATA135__" localSheetId="13" hidden="1">#REF!,#REF!,#REF!,#REF!,#REF!,#REF!,#REF!,#REF!,#REF!,#REF!,#REF!,#REF!,#REF!,#REF!,#REF!</definedName>
    <definedName name="__APW_RESTORE_DATA135__" localSheetId="14" hidden="1">#REF!,#REF!,#REF!,#REF!,#REF!,#REF!,#REF!,#REF!,#REF!,#REF!,#REF!,#REF!,#REF!,#REF!,#REF!</definedName>
    <definedName name="__APW_RESTORE_DATA135__" hidden="1">#REF!,#REF!,#REF!,#REF!,#REF!,#REF!,#REF!,#REF!,#REF!,#REF!,#REF!,#REF!,#REF!,#REF!,#REF!</definedName>
    <definedName name="__APW_RESTORE_DATA136__" localSheetId="13" hidden="1">#REF!,#REF!,#REF!,#REF!,#REF!,#REF!,#REF!,#REF!,#REF!,#REF!,#REF!,#REF!,#REF!,#REF!,#REF!</definedName>
    <definedName name="__APW_RESTORE_DATA136__" localSheetId="14" hidden="1">#REF!,#REF!,#REF!,#REF!,#REF!,#REF!,#REF!,#REF!,#REF!,#REF!,#REF!,#REF!,#REF!,#REF!,#REF!</definedName>
    <definedName name="__APW_RESTORE_DATA136__" hidden="1">#REF!,#REF!,#REF!,#REF!,#REF!,#REF!,#REF!,#REF!,#REF!,#REF!,#REF!,#REF!,#REF!,#REF!,#REF!</definedName>
    <definedName name="__APW_RESTORE_DATA137__" localSheetId="13" hidden="1">#REF!,#REF!,#REF!,#REF!,#REF!,#REF!,#REF!,#REF!,#REF!,#REF!,#REF!,#REF!,#REF!,#REF!,#REF!,#REF!,#REF!</definedName>
    <definedName name="__APW_RESTORE_DATA137__" localSheetId="14" hidden="1">#REF!,#REF!,#REF!,#REF!,#REF!,#REF!,#REF!,#REF!,#REF!,#REF!,#REF!,#REF!,#REF!,#REF!,#REF!,#REF!,#REF!</definedName>
    <definedName name="__APW_RESTORE_DATA137__" hidden="1">#REF!,#REF!,#REF!,#REF!,#REF!,#REF!,#REF!,#REF!,#REF!,#REF!,#REF!,#REF!,#REF!,#REF!,#REF!,#REF!,#REF!</definedName>
    <definedName name="__APW_RESTORE_DATA138__" localSheetId="13" hidden="1">#REF!,#REF!,#REF!,#REF!,#REF!,#REF!,#REF!,#REF!,#REF!,#REF!,#REF!,#REF!,#REF!,#REF!,#REF!,#REF!</definedName>
    <definedName name="__APW_RESTORE_DATA138__" localSheetId="14" hidden="1">#REF!,#REF!,#REF!,#REF!,#REF!,#REF!,#REF!,#REF!,#REF!,#REF!,#REF!,#REF!,#REF!,#REF!,#REF!,#REF!</definedName>
    <definedName name="__APW_RESTORE_DATA138__" hidden="1">#REF!,#REF!,#REF!,#REF!,#REF!,#REF!,#REF!,#REF!,#REF!,#REF!,#REF!,#REF!,#REF!,#REF!,#REF!,#REF!</definedName>
    <definedName name="__APW_RESTORE_DATA139__" localSheetId="13" hidden="1">#REF!,#REF!,#REF!,#REF!,#REF!,#REF!,#REF!,#REF!,#REF!,#REF!,#REF!,#REF!,#REF!,#REF!,#REF!,#REF!</definedName>
    <definedName name="__APW_RESTORE_DATA139__" localSheetId="14" hidden="1">#REF!,#REF!,#REF!,#REF!,#REF!,#REF!,#REF!,#REF!,#REF!,#REF!,#REF!,#REF!,#REF!,#REF!,#REF!,#REF!</definedName>
    <definedName name="__APW_RESTORE_DATA139__" hidden="1">#REF!,#REF!,#REF!,#REF!,#REF!,#REF!,#REF!,#REF!,#REF!,#REF!,#REF!,#REF!,#REF!,#REF!,#REF!,#REF!</definedName>
    <definedName name="__APW_RESTORE_DATA140__" localSheetId="13" hidden="1">#REF!,#REF!,#REF!,#REF!,#REF!,#REF!,#REF!,#REF!,#REF!,#REF!,#REF!,#REF!,#REF!,#REF!,#REF!,#REF!</definedName>
    <definedName name="__APW_RESTORE_DATA140__" localSheetId="14" hidden="1">#REF!,#REF!,#REF!,#REF!,#REF!,#REF!,#REF!,#REF!,#REF!,#REF!,#REF!,#REF!,#REF!,#REF!,#REF!,#REF!</definedName>
    <definedName name="__APW_RESTORE_DATA140__" hidden="1">#REF!,#REF!,#REF!,#REF!,#REF!,#REF!,#REF!,#REF!,#REF!,#REF!,#REF!,#REF!,#REF!,#REF!,#REF!,#REF!</definedName>
    <definedName name="__APW_RESTORE_DATA141__" localSheetId="13" hidden="1">#REF!,#REF!,#REF!,#REF!,#REF!,#REF!,#REF!,#REF!,#REF!,#REF!,#REF!,#REF!,#REF!,#REF!,#REF!,#REF!</definedName>
    <definedName name="__APW_RESTORE_DATA141__" localSheetId="14" hidden="1">#REF!,#REF!,#REF!,#REF!,#REF!,#REF!,#REF!,#REF!,#REF!,#REF!,#REF!,#REF!,#REF!,#REF!,#REF!,#REF!</definedName>
    <definedName name="__APW_RESTORE_DATA141__" hidden="1">#REF!,#REF!,#REF!,#REF!,#REF!,#REF!,#REF!,#REF!,#REF!,#REF!,#REF!,#REF!,#REF!,#REF!,#REF!,#REF!</definedName>
    <definedName name="__APW_RESTORE_DATA142__" localSheetId="13" hidden="1">#REF!,#REF!,#REF!,#REF!,#REF!,#REF!,#REF!,#REF!,#REF!,#REF!,#REF!,#REF!,#REF!,#REF!,#REF!,#REF!</definedName>
    <definedName name="__APW_RESTORE_DATA142__" localSheetId="14" hidden="1">#REF!,#REF!,#REF!,#REF!,#REF!,#REF!,#REF!,#REF!,#REF!,#REF!,#REF!,#REF!,#REF!,#REF!,#REF!,#REF!</definedName>
    <definedName name="__APW_RESTORE_DATA142__" hidden="1">#REF!,#REF!,#REF!,#REF!,#REF!,#REF!,#REF!,#REF!,#REF!,#REF!,#REF!,#REF!,#REF!,#REF!,#REF!,#REF!</definedName>
    <definedName name="__APW_RESTORE_DATA143__" localSheetId="13" hidden="1">#REF!,#REF!,#REF!,#REF!,#REF!,#REF!,#REF!,#REF!,#REF!,#REF!,#REF!,#REF!,#REF!,#REF!,#REF!</definedName>
    <definedName name="__APW_RESTORE_DATA143__" localSheetId="14" hidden="1">#REF!,#REF!,#REF!,#REF!,#REF!,#REF!,#REF!,#REF!,#REF!,#REF!,#REF!,#REF!,#REF!,#REF!,#REF!</definedName>
    <definedName name="__APW_RESTORE_DATA143__" hidden="1">#REF!,#REF!,#REF!,#REF!,#REF!,#REF!,#REF!,#REF!,#REF!,#REF!,#REF!,#REF!,#REF!,#REF!,#REF!</definedName>
    <definedName name="__APW_RESTORE_DATA144__" localSheetId="13" hidden="1">#REF!,#REF!,#REF!,#REF!,#REF!,#REF!,#REF!,#REF!,#REF!,#REF!,#REF!,#REF!,#REF!,#REF!,#REF!</definedName>
    <definedName name="__APW_RESTORE_DATA144__" localSheetId="14" hidden="1">#REF!,#REF!,#REF!,#REF!,#REF!,#REF!,#REF!,#REF!,#REF!,#REF!,#REF!,#REF!,#REF!,#REF!,#REF!</definedName>
    <definedName name="__APW_RESTORE_DATA144__" hidden="1">#REF!,#REF!,#REF!,#REF!,#REF!,#REF!,#REF!,#REF!,#REF!,#REF!,#REF!,#REF!,#REF!,#REF!,#REF!</definedName>
    <definedName name="__APW_RESTORE_DATA145__" localSheetId="13" hidden="1">#REF!,#REF!,#REF!,#REF!,#REF!,#REF!,#REF!,#REF!,#REF!,#REF!,#REF!,#REF!,#REF!,#REF!,#REF!</definedName>
    <definedName name="__APW_RESTORE_DATA145__" localSheetId="14" hidden="1">#REF!,#REF!,#REF!,#REF!,#REF!,#REF!,#REF!,#REF!,#REF!,#REF!,#REF!,#REF!,#REF!,#REF!,#REF!</definedName>
    <definedName name="__APW_RESTORE_DATA145__" hidden="1">#REF!,#REF!,#REF!,#REF!,#REF!,#REF!,#REF!,#REF!,#REF!,#REF!,#REF!,#REF!,#REF!,#REF!,#REF!</definedName>
    <definedName name="__APW_RESTORE_DATA146__" localSheetId="13" hidden="1">#REF!,#REF!,#REF!,#REF!,#REF!,#REF!,#REF!,#REF!,#REF!,#REF!,#REF!,#REF!,#REF!,#REF!,#REF!</definedName>
    <definedName name="__APW_RESTORE_DATA146__" localSheetId="14" hidden="1">#REF!,#REF!,#REF!,#REF!,#REF!,#REF!,#REF!,#REF!,#REF!,#REF!,#REF!,#REF!,#REF!,#REF!,#REF!</definedName>
    <definedName name="__APW_RESTORE_DATA146__" hidden="1">#REF!,#REF!,#REF!,#REF!,#REF!,#REF!,#REF!,#REF!,#REF!,#REF!,#REF!,#REF!,#REF!,#REF!,#REF!</definedName>
    <definedName name="__APW_RESTORE_DATA147__" localSheetId="13" hidden="1">#REF!,#REF!,#REF!,#REF!,#REF!,#REF!,#REF!,#REF!,#REF!,#REF!,#REF!,#REF!,#REF!,#REF!,#REF!</definedName>
    <definedName name="__APW_RESTORE_DATA147__" localSheetId="14" hidden="1">#REF!,#REF!,#REF!,#REF!,#REF!,#REF!,#REF!,#REF!,#REF!,#REF!,#REF!,#REF!,#REF!,#REF!,#REF!</definedName>
    <definedName name="__APW_RESTORE_DATA147__" hidden="1">#REF!,#REF!,#REF!,#REF!,#REF!,#REF!,#REF!,#REF!,#REF!,#REF!,#REF!,#REF!,#REF!,#REF!,#REF!</definedName>
    <definedName name="__APW_RESTORE_DATA148__" localSheetId="13" hidden="1">#REF!,#REF!,#REF!,#REF!,#REF!,#REF!,#REF!,#REF!,#REF!,#REF!,#REF!,#REF!,#REF!,#REF!,#REF!</definedName>
    <definedName name="__APW_RESTORE_DATA148__" localSheetId="14" hidden="1">#REF!,#REF!,#REF!,#REF!,#REF!,#REF!,#REF!,#REF!,#REF!,#REF!,#REF!,#REF!,#REF!,#REF!,#REF!</definedName>
    <definedName name="__APW_RESTORE_DATA148__" hidden="1">#REF!,#REF!,#REF!,#REF!,#REF!,#REF!,#REF!,#REF!,#REF!,#REF!,#REF!,#REF!,#REF!,#REF!,#REF!</definedName>
    <definedName name="__APW_RESTORE_DATA149__" localSheetId="13" hidden="1">#REF!,#REF!,#REF!,#REF!,#REF!,#REF!,#REF!,#REF!,#REF!,#REF!,#REF!,#REF!,#REF!,#REF!,#REF!</definedName>
    <definedName name="__APW_RESTORE_DATA149__" localSheetId="14" hidden="1">#REF!,#REF!,#REF!,#REF!,#REF!,#REF!,#REF!,#REF!,#REF!,#REF!,#REF!,#REF!,#REF!,#REF!,#REF!</definedName>
    <definedName name="__APW_RESTORE_DATA149__" hidden="1">#REF!,#REF!,#REF!,#REF!,#REF!,#REF!,#REF!,#REF!,#REF!,#REF!,#REF!,#REF!,#REF!,#REF!,#REF!</definedName>
    <definedName name="__APW_RESTORE_DATA150__" localSheetId="13" hidden="1">#REF!,#REF!,#REF!,#REF!,#REF!,#REF!,#REF!,#REF!,#REF!,#REF!,#REF!,#REF!,#REF!,#REF!,#REF!</definedName>
    <definedName name="__APW_RESTORE_DATA150__" localSheetId="14" hidden="1">#REF!,#REF!,#REF!,#REF!,#REF!,#REF!,#REF!,#REF!,#REF!,#REF!,#REF!,#REF!,#REF!,#REF!,#REF!</definedName>
    <definedName name="__APW_RESTORE_DATA150__" hidden="1">#REF!,#REF!,#REF!,#REF!,#REF!,#REF!,#REF!,#REF!,#REF!,#REF!,#REF!,#REF!,#REF!,#REF!,#REF!</definedName>
    <definedName name="__APW_RESTORE_DATA151__" localSheetId="13" hidden="1">#REF!,#REF!,#REF!,#REF!,#REF!,#REF!,#REF!,#REF!,#REF!,#REF!,#REF!,#REF!,#REF!,#REF!,#REF!</definedName>
    <definedName name="__APW_RESTORE_DATA151__" localSheetId="14" hidden="1">#REF!,#REF!,#REF!,#REF!,#REF!,#REF!,#REF!,#REF!,#REF!,#REF!,#REF!,#REF!,#REF!,#REF!,#REF!</definedName>
    <definedName name="__APW_RESTORE_DATA151__" hidden="1">#REF!,#REF!,#REF!,#REF!,#REF!,#REF!,#REF!,#REF!,#REF!,#REF!,#REF!,#REF!,#REF!,#REF!,#REF!</definedName>
    <definedName name="__APW_RESTORE_DATA152__" localSheetId="13" hidden="1">#REF!,#REF!,#REF!,#REF!,#REF!,#REF!,#REF!,#REF!,#REF!,#REF!,#REF!,#REF!,#REF!,#REF!,#REF!</definedName>
    <definedName name="__APW_RESTORE_DATA152__" localSheetId="14" hidden="1">#REF!,#REF!,#REF!,#REF!,#REF!,#REF!,#REF!,#REF!,#REF!,#REF!,#REF!,#REF!,#REF!,#REF!,#REF!</definedName>
    <definedName name="__APW_RESTORE_DATA152__" hidden="1">#REF!,#REF!,#REF!,#REF!,#REF!,#REF!,#REF!,#REF!,#REF!,#REF!,#REF!,#REF!,#REF!,#REF!,#REF!</definedName>
    <definedName name="__APW_RESTORE_DATA153__" localSheetId="13" hidden="1">#REF!,#REF!,#REF!,#REF!,#REF!,#REF!,#REF!,#REF!,#REF!,#REF!,#REF!,#REF!,#REF!,#REF!,#REF!</definedName>
    <definedName name="__APW_RESTORE_DATA153__" localSheetId="14" hidden="1">#REF!,#REF!,#REF!,#REF!,#REF!,#REF!,#REF!,#REF!,#REF!,#REF!,#REF!,#REF!,#REF!,#REF!,#REF!</definedName>
    <definedName name="__APW_RESTORE_DATA153__" hidden="1">#REF!,#REF!,#REF!,#REF!,#REF!,#REF!,#REF!,#REF!,#REF!,#REF!,#REF!,#REF!,#REF!,#REF!,#REF!</definedName>
    <definedName name="__APW_RESTORE_DATA154__" localSheetId="13" hidden="1">#REF!,#REF!,#REF!,#REF!,#REF!,#REF!,#REF!,#REF!,#REF!,#REF!,#REF!,#REF!,#REF!,#REF!,#REF!</definedName>
    <definedName name="__APW_RESTORE_DATA154__" localSheetId="14" hidden="1">#REF!,#REF!,#REF!,#REF!,#REF!,#REF!,#REF!,#REF!,#REF!,#REF!,#REF!,#REF!,#REF!,#REF!,#REF!</definedName>
    <definedName name="__APW_RESTORE_DATA154__" hidden="1">#REF!,#REF!,#REF!,#REF!,#REF!,#REF!,#REF!,#REF!,#REF!,#REF!,#REF!,#REF!,#REF!,#REF!,#REF!</definedName>
    <definedName name="__APW_RESTORE_DATA155__" localSheetId="13" hidden="1">#REF!,#REF!,#REF!,#REF!,#REF!,#REF!,#REF!,#REF!,#REF!,#REF!,#REF!,#REF!,#REF!,#REF!,#REF!</definedName>
    <definedName name="__APW_RESTORE_DATA155__" localSheetId="14" hidden="1">#REF!,#REF!,#REF!,#REF!,#REF!,#REF!,#REF!,#REF!,#REF!,#REF!,#REF!,#REF!,#REF!,#REF!,#REF!</definedName>
    <definedName name="__APW_RESTORE_DATA155__" hidden="1">#REF!,#REF!,#REF!,#REF!,#REF!,#REF!,#REF!,#REF!,#REF!,#REF!,#REF!,#REF!,#REF!,#REF!,#REF!</definedName>
    <definedName name="__APW_RESTORE_DATA156__" localSheetId="13" hidden="1">#REF!,#REF!,#REF!,#REF!,#REF!,#REF!,#REF!,#REF!,#REF!,#REF!,#REF!,#REF!,#REF!,#REF!,#REF!</definedName>
    <definedName name="__APW_RESTORE_DATA156__" localSheetId="14" hidden="1">#REF!,#REF!,#REF!,#REF!,#REF!,#REF!,#REF!,#REF!,#REF!,#REF!,#REF!,#REF!,#REF!,#REF!,#REF!</definedName>
    <definedName name="__APW_RESTORE_DATA156__" hidden="1">#REF!,#REF!,#REF!,#REF!,#REF!,#REF!,#REF!,#REF!,#REF!,#REF!,#REF!,#REF!,#REF!,#REF!,#REF!</definedName>
    <definedName name="__APW_RESTORE_DATA3578__" localSheetId="13" hidden="1">#REF!,#REF!,#REF!,#REF!,#REF!,#REF!,#REF!,#REF!,#REF!,#REF!,#REF!,#REF!,#REF!,#REF!,#REF!,#REF!,#REF!</definedName>
    <definedName name="__APW_RESTORE_DATA3578__" localSheetId="14" hidden="1">#REF!,#REF!,#REF!,#REF!,#REF!,#REF!,#REF!,#REF!,#REF!,#REF!,#REF!,#REF!,#REF!,#REF!,#REF!,#REF!,#REF!</definedName>
    <definedName name="__APW_RESTORE_DATA3578__" hidden="1">#REF!,#REF!,#REF!,#REF!,#REF!,#REF!,#REF!,#REF!,#REF!,#REF!,#REF!,#REF!,#REF!,#REF!,#REF!,#REF!,#REF!</definedName>
    <definedName name="__APW_RESTORE_DATA3579__" localSheetId="13" hidden="1">#REF!,#REF!,#REF!,#REF!,#REF!,#REF!,#REF!,#REF!,#REF!,#REF!,#REF!,#REF!,#REF!,#REF!,#REF!,#REF!</definedName>
    <definedName name="__APW_RESTORE_DATA3579__" localSheetId="14" hidden="1">#REF!,#REF!,#REF!,#REF!,#REF!,#REF!,#REF!,#REF!,#REF!,#REF!,#REF!,#REF!,#REF!,#REF!,#REF!,#REF!</definedName>
    <definedName name="__APW_RESTORE_DATA3579__" hidden="1">#REF!,#REF!,#REF!,#REF!,#REF!,#REF!,#REF!,#REF!,#REF!,#REF!,#REF!,#REF!,#REF!,#REF!,#REF!,#REF!</definedName>
    <definedName name="__APW_RESTORE_DATA3580__" localSheetId="13" hidden="1">#REF!,#REF!,#REF!,#REF!,#REF!,#REF!,#REF!,#REF!,#REF!,#REF!,#REF!,#REF!,#REF!,#REF!,#REF!,#REF!</definedName>
    <definedName name="__APW_RESTORE_DATA3580__" localSheetId="14" hidden="1">#REF!,#REF!,#REF!,#REF!,#REF!,#REF!,#REF!,#REF!,#REF!,#REF!,#REF!,#REF!,#REF!,#REF!,#REF!,#REF!</definedName>
    <definedName name="__APW_RESTORE_DATA3580__" hidden="1">#REF!,#REF!,#REF!,#REF!,#REF!,#REF!,#REF!,#REF!,#REF!,#REF!,#REF!,#REF!,#REF!,#REF!,#REF!,#REF!</definedName>
    <definedName name="__APW_RESTORE_DATA3581__" localSheetId="13" hidden="1">#REF!,#REF!,#REF!,#REF!,#REF!,#REF!,#REF!,#REF!,#REF!,#REF!,#REF!,#REF!,#REF!,#REF!,#REF!,#REF!</definedName>
    <definedName name="__APW_RESTORE_DATA3581__" localSheetId="14" hidden="1">#REF!,#REF!,#REF!,#REF!,#REF!,#REF!,#REF!,#REF!,#REF!,#REF!,#REF!,#REF!,#REF!,#REF!,#REF!,#REF!</definedName>
    <definedName name="__APW_RESTORE_DATA3581__" hidden="1">#REF!,#REF!,#REF!,#REF!,#REF!,#REF!,#REF!,#REF!,#REF!,#REF!,#REF!,#REF!,#REF!,#REF!,#REF!,#REF!</definedName>
    <definedName name="__APW_RESTORE_DATA3582__" localSheetId="13" hidden="1">#REF!,#REF!,#REF!,#REF!,#REF!,#REF!,#REF!,#REF!,#REF!,#REF!,#REF!,#REF!,#REF!,#REF!,#REF!,#REF!</definedName>
    <definedName name="__APW_RESTORE_DATA3582__" localSheetId="14" hidden="1">#REF!,#REF!,#REF!,#REF!,#REF!,#REF!,#REF!,#REF!,#REF!,#REF!,#REF!,#REF!,#REF!,#REF!,#REF!,#REF!</definedName>
    <definedName name="__APW_RESTORE_DATA3582__" hidden="1">#REF!,#REF!,#REF!,#REF!,#REF!,#REF!,#REF!,#REF!,#REF!,#REF!,#REF!,#REF!,#REF!,#REF!,#REF!,#REF!</definedName>
    <definedName name="__APW_RESTORE_DATA3583__" localSheetId="13" hidden="1">#REF!,#REF!,#REF!,#REF!,#REF!,#REF!,#REF!,#REF!,#REF!,#REF!,#REF!,#REF!,#REF!,#REF!,#REF!,#REF!</definedName>
    <definedName name="__APW_RESTORE_DATA3583__" localSheetId="14" hidden="1">#REF!,#REF!,#REF!,#REF!,#REF!,#REF!,#REF!,#REF!,#REF!,#REF!,#REF!,#REF!,#REF!,#REF!,#REF!,#REF!</definedName>
    <definedName name="__APW_RESTORE_DATA3583__" hidden="1">#REF!,#REF!,#REF!,#REF!,#REF!,#REF!,#REF!,#REF!,#REF!,#REF!,#REF!,#REF!,#REF!,#REF!,#REF!,#REF!</definedName>
    <definedName name="__APW_RESTORE_DATA3584__" localSheetId="13" hidden="1">#REF!,#REF!,#REF!,#REF!,#REF!,#REF!,#REF!,#REF!,#REF!,#REF!,#REF!,#REF!,#REF!,#REF!,#REF!</definedName>
    <definedName name="__APW_RESTORE_DATA3584__" localSheetId="14" hidden="1">#REF!,#REF!,#REF!,#REF!,#REF!,#REF!,#REF!,#REF!,#REF!,#REF!,#REF!,#REF!,#REF!,#REF!,#REF!</definedName>
    <definedName name="__APW_RESTORE_DATA3584__" hidden="1">#REF!,#REF!,#REF!,#REF!,#REF!,#REF!,#REF!,#REF!,#REF!,#REF!,#REF!,#REF!,#REF!,#REF!,#REF!</definedName>
    <definedName name="__APW_RESTORE_DATA3585__" localSheetId="13" hidden="1">#REF!,#REF!,#REF!,#REF!,#REF!,#REF!,#REF!,#REF!,#REF!,#REF!,#REF!,#REF!,#REF!,#REF!,#REF!</definedName>
    <definedName name="__APW_RESTORE_DATA3585__" localSheetId="14" hidden="1">#REF!,#REF!,#REF!,#REF!,#REF!,#REF!,#REF!,#REF!,#REF!,#REF!,#REF!,#REF!,#REF!,#REF!,#REF!</definedName>
    <definedName name="__APW_RESTORE_DATA3585__" hidden="1">#REF!,#REF!,#REF!,#REF!,#REF!,#REF!,#REF!,#REF!,#REF!,#REF!,#REF!,#REF!,#REF!,#REF!,#REF!</definedName>
    <definedName name="__APW_RESTORE_DATA3586__" localSheetId="13" hidden="1">#REF!,#REF!,#REF!,#REF!,#REF!,#REF!,#REF!,#REF!,#REF!,#REF!,#REF!,#REF!,#REF!,#REF!,#REF!</definedName>
    <definedName name="__APW_RESTORE_DATA3586__" localSheetId="14" hidden="1">#REF!,#REF!,#REF!,#REF!,#REF!,#REF!,#REF!,#REF!,#REF!,#REF!,#REF!,#REF!,#REF!,#REF!,#REF!</definedName>
    <definedName name="__APW_RESTORE_DATA3586__" hidden="1">#REF!,#REF!,#REF!,#REF!,#REF!,#REF!,#REF!,#REF!,#REF!,#REF!,#REF!,#REF!,#REF!,#REF!,#REF!</definedName>
    <definedName name="__APW_RESTORE_DATA3587__" localSheetId="13" hidden="1">#REF!,#REF!,#REF!,#REF!,#REF!,#REF!,#REF!,#REF!,#REF!,#REF!,#REF!,#REF!,#REF!,#REF!,#REF!</definedName>
    <definedName name="__APW_RESTORE_DATA3587__" localSheetId="14" hidden="1">#REF!,#REF!,#REF!,#REF!,#REF!,#REF!,#REF!,#REF!,#REF!,#REF!,#REF!,#REF!,#REF!,#REF!,#REF!</definedName>
    <definedName name="__APW_RESTORE_DATA3587__" hidden="1">#REF!,#REF!,#REF!,#REF!,#REF!,#REF!,#REF!,#REF!,#REF!,#REF!,#REF!,#REF!,#REF!,#REF!,#REF!</definedName>
    <definedName name="__APW_RESTORE_DATA3588__" localSheetId="13" hidden="1">#REF!,#REF!,#REF!,#REF!,#REF!,#REF!,#REF!,#REF!,#REF!,#REF!,#REF!,#REF!,#REF!,#REF!,#REF!</definedName>
    <definedName name="__APW_RESTORE_DATA3588__" localSheetId="14" hidden="1">#REF!,#REF!,#REF!,#REF!,#REF!,#REF!,#REF!,#REF!,#REF!,#REF!,#REF!,#REF!,#REF!,#REF!,#REF!</definedName>
    <definedName name="__APW_RESTORE_DATA3588__" hidden="1">#REF!,#REF!,#REF!,#REF!,#REF!,#REF!,#REF!,#REF!,#REF!,#REF!,#REF!,#REF!,#REF!,#REF!,#REF!</definedName>
    <definedName name="__APW_RESTORE_DATA3589__" localSheetId="13" hidden="1">#REF!,#REF!,#REF!,#REF!,#REF!,#REF!,#REF!,#REF!,#REF!,#REF!,#REF!,#REF!,#REF!,#REF!,#REF!</definedName>
    <definedName name="__APW_RESTORE_DATA3589__" localSheetId="14" hidden="1">#REF!,#REF!,#REF!,#REF!,#REF!,#REF!,#REF!,#REF!,#REF!,#REF!,#REF!,#REF!,#REF!,#REF!,#REF!</definedName>
    <definedName name="__APW_RESTORE_DATA3589__" hidden="1">#REF!,#REF!,#REF!,#REF!,#REF!,#REF!,#REF!,#REF!,#REF!,#REF!,#REF!,#REF!,#REF!,#REF!,#REF!</definedName>
    <definedName name="__APW_RESTORE_DATA3590__" localSheetId="13" hidden="1">#REF!,#REF!,#REF!,#REF!,#REF!,#REF!,#REF!,#REF!,#REF!,#REF!,#REF!,#REF!,#REF!,#REF!,#REF!</definedName>
    <definedName name="__APW_RESTORE_DATA3590__" localSheetId="14" hidden="1">#REF!,#REF!,#REF!,#REF!,#REF!,#REF!,#REF!,#REF!,#REF!,#REF!,#REF!,#REF!,#REF!,#REF!,#REF!</definedName>
    <definedName name="__APW_RESTORE_DATA3590__" hidden="1">#REF!,#REF!,#REF!,#REF!,#REF!,#REF!,#REF!,#REF!,#REF!,#REF!,#REF!,#REF!,#REF!,#REF!,#REF!</definedName>
    <definedName name="__APW_RESTORE_DATA3591__" localSheetId="13" hidden="1">#REF!,#REF!,#REF!,#REF!,#REF!,#REF!,#REF!,#REF!,#REF!,#REF!,#REF!,#REF!,#REF!,#REF!,#REF!</definedName>
    <definedName name="__APW_RESTORE_DATA3591__" localSheetId="14" hidden="1">#REF!,#REF!,#REF!,#REF!,#REF!,#REF!,#REF!,#REF!,#REF!,#REF!,#REF!,#REF!,#REF!,#REF!,#REF!</definedName>
    <definedName name="__APW_RESTORE_DATA3591__" hidden="1">#REF!,#REF!,#REF!,#REF!,#REF!,#REF!,#REF!,#REF!,#REF!,#REF!,#REF!,#REF!,#REF!,#REF!,#REF!</definedName>
    <definedName name="__APW_RESTORE_DATA3592__" localSheetId="13" hidden="1">#REF!,#REF!,#REF!,#REF!,#REF!,#REF!,#REF!,#REF!,#REF!,#REF!,#REF!,#REF!,#REF!,#REF!,#REF!</definedName>
    <definedName name="__APW_RESTORE_DATA3592__" localSheetId="14" hidden="1">#REF!,#REF!,#REF!,#REF!,#REF!,#REF!,#REF!,#REF!,#REF!,#REF!,#REF!,#REF!,#REF!,#REF!,#REF!</definedName>
    <definedName name="__APW_RESTORE_DATA3592__" hidden="1">#REF!,#REF!,#REF!,#REF!,#REF!,#REF!,#REF!,#REF!,#REF!,#REF!,#REF!,#REF!,#REF!,#REF!,#REF!</definedName>
    <definedName name="__APW_RESTORE_DATA3593__" localSheetId="13" hidden="1">#REF!,#REF!,#REF!,#REF!,#REF!,#REF!,#REF!,#REF!,#REF!,#REF!,#REF!,#REF!,#REF!,#REF!,#REF!</definedName>
    <definedName name="__APW_RESTORE_DATA3593__" localSheetId="14" hidden="1">#REF!,#REF!,#REF!,#REF!,#REF!,#REF!,#REF!,#REF!,#REF!,#REF!,#REF!,#REF!,#REF!,#REF!,#REF!</definedName>
    <definedName name="__APW_RESTORE_DATA3593__" hidden="1">#REF!,#REF!,#REF!,#REF!,#REF!,#REF!,#REF!,#REF!,#REF!,#REF!,#REF!,#REF!,#REF!,#REF!,#REF!</definedName>
    <definedName name="__APW_RESTORE_DATA3594__" localSheetId="13" hidden="1">#REF!,#REF!,#REF!,#REF!,#REF!,#REF!,#REF!,#REF!,#REF!,#REF!,#REF!,#REF!,#REF!,#REF!,#REF!</definedName>
    <definedName name="__APW_RESTORE_DATA3594__" localSheetId="14" hidden="1">#REF!,#REF!,#REF!,#REF!,#REF!,#REF!,#REF!,#REF!,#REF!,#REF!,#REF!,#REF!,#REF!,#REF!,#REF!</definedName>
    <definedName name="__APW_RESTORE_DATA3594__" hidden="1">#REF!,#REF!,#REF!,#REF!,#REF!,#REF!,#REF!,#REF!,#REF!,#REF!,#REF!,#REF!,#REF!,#REF!,#REF!</definedName>
    <definedName name="__APW_RESTORE_DATA3595__" localSheetId="13" hidden="1">#REF!,#REF!,#REF!,#REF!,#REF!,#REF!,#REF!,#REF!,#REF!,#REF!,#REF!,#REF!,#REF!,#REF!,#REF!</definedName>
    <definedName name="__APW_RESTORE_DATA3595__" localSheetId="14" hidden="1">#REF!,#REF!,#REF!,#REF!,#REF!,#REF!,#REF!,#REF!,#REF!,#REF!,#REF!,#REF!,#REF!,#REF!,#REF!</definedName>
    <definedName name="__APW_RESTORE_DATA3595__" hidden="1">#REF!,#REF!,#REF!,#REF!,#REF!,#REF!,#REF!,#REF!,#REF!,#REF!,#REF!,#REF!,#REF!,#REF!,#REF!</definedName>
    <definedName name="__APW_RESTORE_DATA3596__" localSheetId="13" hidden="1">#REF!,#REF!,#REF!,#REF!,#REF!,#REF!,#REF!,#REF!,#REF!,#REF!,#REF!,#REF!,#REF!,#REF!,#REF!</definedName>
    <definedName name="__APW_RESTORE_DATA3596__" localSheetId="14" hidden="1">#REF!,#REF!,#REF!,#REF!,#REF!,#REF!,#REF!,#REF!,#REF!,#REF!,#REF!,#REF!,#REF!,#REF!,#REF!</definedName>
    <definedName name="__APW_RESTORE_DATA3596__" hidden="1">#REF!,#REF!,#REF!,#REF!,#REF!,#REF!,#REF!,#REF!,#REF!,#REF!,#REF!,#REF!,#REF!,#REF!,#REF!</definedName>
    <definedName name="__APW_RESTORE_DATA3597__" localSheetId="13" hidden="1">#REF!,#REF!,#REF!,#REF!,#REF!,#REF!,#REF!,#REF!,#REF!,#REF!,#REF!,#REF!,#REF!,#REF!,#REF!</definedName>
    <definedName name="__APW_RESTORE_DATA3597__" localSheetId="14" hidden="1">#REF!,#REF!,#REF!,#REF!,#REF!,#REF!,#REF!,#REF!,#REF!,#REF!,#REF!,#REF!,#REF!,#REF!,#REF!</definedName>
    <definedName name="__APW_RESTORE_DATA3597__" hidden="1">#REF!,#REF!,#REF!,#REF!,#REF!,#REF!,#REF!,#REF!,#REF!,#REF!,#REF!,#REF!,#REF!,#REF!,#REF!</definedName>
    <definedName name="__APW_RESTORE_DATA3598__" localSheetId="13" hidden="1">#REF!,#REF!,#REF!,#REF!,#REF!,#REF!,#REF!,#REF!,#REF!,#REF!,#REF!,#REF!,#REF!,#REF!,#REF!,#REF!,#REF!</definedName>
    <definedName name="__APW_RESTORE_DATA3598__" localSheetId="14" hidden="1">#REF!,#REF!,#REF!,#REF!,#REF!,#REF!,#REF!,#REF!,#REF!,#REF!,#REF!,#REF!,#REF!,#REF!,#REF!,#REF!,#REF!</definedName>
    <definedName name="__APW_RESTORE_DATA3598__" hidden="1">#REF!,#REF!,#REF!,#REF!,#REF!,#REF!,#REF!,#REF!,#REF!,#REF!,#REF!,#REF!,#REF!,#REF!,#REF!,#REF!,#REF!</definedName>
    <definedName name="__APW_RESTORE_DATA3599__" localSheetId="13" hidden="1">#REF!,#REF!,#REF!,#REF!,#REF!,#REF!,#REF!,#REF!,#REF!,#REF!,#REF!,#REF!,#REF!,#REF!,#REF!,#REF!</definedName>
    <definedName name="__APW_RESTORE_DATA3599__" localSheetId="14" hidden="1">#REF!,#REF!,#REF!,#REF!,#REF!,#REF!,#REF!,#REF!,#REF!,#REF!,#REF!,#REF!,#REF!,#REF!,#REF!,#REF!</definedName>
    <definedName name="__APW_RESTORE_DATA3599__" hidden="1">#REF!,#REF!,#REF!,#REF!,#REF!,#REF!,#REF!,#REF!,#REF!,#REF!,#REF!,#REF!,#REF!,#REF!,#REF!,#REF!</definedName>
    <definedName name="__APW_RESTORE_DATA3600__" localSheetId="13" hidden="1">#REF!,#REF!,#REF!,#REF!,#REF!,#REF!,#REF!,#REF!,#REF!,#REF!,#REF!,#REF!,#REF!,#REF!,#REF!,#REF!</definedName>
    <definedName name="__APW_RESTORE_DATA3600__" localSheetId="14" hidden="1">#REF!,#REF!,#REF!,#REF!,#REF!,#REF!,#REF!,#REF!,#REF!,#REF!,#REF!,#REF!,#REF!,#REF!,#REF!,#REF!</definedName>
    <definedName name="__APW_RESTORE_DATA3600__" hidden="1">#REF!,#REF!,#REF!,#REF!,#REF!,#REF!,#REF!,#REF!,#REF!,#REF!,#REF!,#REF!,#REF!,#REF!,#REF!,#REF!</definedName>
    <definedName name="__APW_RESTORE_DATA3601__" localSheetId="13" hidden="1">#REF!,#REF!,#REF!,#REF!,#REF!,#REF!,#REF!,#REF!,#REF!,#REF!,#REF!,#REF!,#REF!,#REF!,#REF!,#REF!</definedName>
    <definedName name="__APW_RESTORE_DATA3601__" localSheetId="14" hidden="1">#REF!,#REF!,#REF!,#REF!,#REF!,#REF!,#REF!,#REF!,#REF!,#REF!,#REF!,#REF!,#REF!,#REF!,#REF!,#REF!</definedName>
    <definedName name="__APW_RESTORE_DATA3601__" hidden="1">#REF!,#REF!,#REF!,#REF!,#REF!,#REF!,#REF!,#REF!,#REF!,#REF!,#REF!,#REF!,#REF!,#REF!,#REF!,#REF!</definedName>
    <definedName name="__APW_RESTORE_DATA3602__" localSheetId="13" hidden="1">#REF!,#REF!,#REF!,#REF!,#REF!,#REF!,#REF!,#REF!,#REF!,#REF!,#REF!,#REF!,#REF!,#REF!,#REF!,#REF!</definedName>
    <definedName name="__APW_RESTORE_DATA3602__" localSheetId="14" hidden="1">#REF!,#REF!,#REF!,#REF!,#REF!,#REF!,#REF!,#REF!,#REF!,#REF!,#REF!,#REF!,#REF!,#REF!,#REF!,#REF!</definedName>
    <definedName name="__APW_RESTORE_DATA3602__" hidden="1">#REF!,#REF!,#REF!,#REF!,#REF!,#REF!,#REF!,#REF!,#REF!,#REF!,#REF!,#REF!,#REF!,#REF!,#REF!,#REF!</definedName>
    <definedName name="__APW_RESTORE_DATA3603__" localSheetId="13" hidden="1">#REF!,#REF!,#REF!,#REF!,#REF!,#REF!,#REF!,#REF!,#REF!,#REF!,#REF!,#REF!,#REF!,#REF!,#REF!,#REF!</definedName>
    <definedName name="__APW_RESTORE_DATA3603__" localSheetId="14" hidden="1">#REF!,#REF!,#REF!,#REF!,#REF!,#REF!,#REF!,#REF!,#REF!,#REF!,#REF!,#REF!,#REF!,#REF!,#REF!,#REF!</definedName>
    <definedName name="__APW_RESTORE_DATA3603__" hidden="1">#REF!,#REF!,#REF!,#REF!,#REF!,#REF!,#REF!,#REF!,#REF!,#REF!,#REF!,#REF!,#REF!,#REF!,#REF!,#REF!</definedName>
    <definedName name="__APW_RESTORE_DATA3604__" localSheetId="13" hidden="1">#REF!,#REF!,#REF!,#REF!,#REF!,#REF!,#REF!,#REF!,#REF!,#REF!,#REF!,#REF!,#REF!,#REF!,#REF!</definedName>
    <definedName name="__APW_RESTORE_DATA3604__" localSheetId="14" hidden="1">#REF!,#REF!,#REF!,#REF!,#REF!,#REF!,#REF!,#REF!,#REF!,#REF!,#REF!,#REF!,#REF!,#REF!,#REF!</definedName>
    <definedName name="__APW_RESTORE_DATA3604__" hidden="1">#REF!,#REF!,#REF!,#REF!,#REF!,#REF!,#REF!,#REF!,#REF!,#REF!,#REF!,#REF!,#REF!,#REF!,#REF!</definedName>
    <definedName name="__APW_RESTORE_DATA3605__" localSheetId="13" hidden="1">#REF!,#REF!,#REF!,#REF!,#REF!,#REF!,#REF!,#REF!,#REF!,#REF!,#REF!,#REF!,#REF!,#REF!,#REF!</definedName>
    <definedName name="__APW_RESTORE_DATA3605__" localSheetId="14" hidden="1">#REF!,#REF!,#REF!,#REF!,#REF!,#REF!,#REF!,#REF!,#REF!,#REF!,#REF!,#REF!,#REF!,#REF!,#REF!</definedName>
    <definedName name="__APW_RESTORE_DATA3605__" hidden="1">#REF!,#REF!,#REF!,#REF!,#REF!,#REF!,#REF!,#REF!,#REF!,#REF!,#REF!,#REF!,#REF!,#REF!,#REF!</definedName>
    <definedName name="__APW_RESTORE_DATA3606__" localSheetId="13" hidden="1">#REF!,#REF!,#REF!,#REF!,#REF!,#REF!,#REF!,#REF!,#REF!,#REF!,#REF!,#REF!,#REF!,#REF!,#REF!</definedName>
    <definedName name="__APW_RESTORE_DATA3606__" localSheetId="14" hidden="1">#REF!,#REF!,#REF!,#REF!,#REF!,#REF!,#REF!,#REF!,#REF!,#REF!,#REF!,#REF!,#REF!,#REF!,#REF!</definedName>
    <definedName name="__APW_RESTORE_DATA3606__" hidden="1">#REF!,#REF!,#REF!,#REF!,#REF!,#REF!,#REF!,#REF!,#REF!,#REF!,#REF!,#REF!,#REF!,#REF!,#REF!</definedName>
    <definedName name="__APW_RESTORE_DATA3607__" localSheetId="13" hidden="1">#REF!,#REF!,#REF!,#REF!,#REF!,#REF!,#REF!,#REF!,#REF!,#REF!,#REF!,#REF!,#REF!,#REF!,#REF!</definedName>
    <definedName name="__APW_RESTORE_DATA3607__" localSheetId="14" hidden="1">#REF!,#REF!,#REF!,#REF!,#REF!,#REF!,#REF!,#REF!,#REF!,#REF!,#REF!,#REF!,#REF!,#REF!,#REF!</definedName>
    <definedName name="__APW_RESTORE_DATA3607__" hidden="1">#REF!,#REF!,#REF!,#REF!,#REF!,#REF!,#REF!,#REF!,#REF!,#REF!,#REF!,#REF!,#REF!,#REF!,#REF!</definedName>
    <definedName name="__APW_RESTORE_DATA3608__" localSheetId="13" hidden="1">#REF!,#REF!,#REF!,#REF!,#REF!,#REF!,#REF!,#REF!,#REF!,#REF!,#REF!,#REF!,#REF!,#REF!,#REF!</definedName>
    <definedName name="__APW_RESTORE_DATA3608__" localSheetId="14" hidden="1">#REF!,#REF!,#REF!,#REF!,#REF!,#REF!,#REF!,#REF!,#REF!,#REF!,#REF!,#REF!,#REF!,#REF!,#REF!</definedName>
    <definedName name="__APW_RESTORE_DATA3608__" hidden="1">#REF!,#REF!,#REF!,#REF!,#REF!,#REF!,#REF!,#REF!,#REF!,#REF!,#REF!,#REF!,#REF!,#REF!,#REF!</definedName>
    <definedName name="__APW_RESTORE_DATA3609__" localSheetId="13" hidden="1">#REF!,#REF!,#REF!,#REF!,#REF!,#REF!,#REF!,#REF!,#REF!,#REF!,#REF!,#REF!,#REF!,#REF!,#REF!</definedName>
    <definedName name="__APW_RESTORE_DATA3609__" localSheetId="14" hidden="1">#REF!,#REF!,#REF!,#REF!,#REF!,#REF!,#REF!,#REF!,#REF!,#REF!,#REF!,#REF!,#REF!,#REF!,#REF!</definedName>
    <definedName name="__APW_RESTORE_DATA3609__" hidden="1">#REF!,#REF!,#REF!,#REF!,#REF!,#REF!,#REF!,#REF!,#REF!,#REF!,#REF!,#REF!,#REF!,#REF!,#REF!</definedName>
    <definedName name="__APW_RESTORE_DATA3610__" localSheetId="13" hidden="1">#REF!,#REF!,#REF!,#REF!,#REF!,#REF!,#REF!,#REF!,#REF!,#REF!,#REF!,#REF!,#REF!,#REF!,#REF!</definedName>
    <definedName name="__APW_RESTORE_DATA3610__" localSheetId="14" hidden="1">#REF!,#REF!,#REF!,#REF!,#REF!,#REF!,#REF!,#REF!,#REF!,#REF!,#REF!,#REF!,#REF!,#REF!,#REF!</definedName>
    <definedName name="__APW_RESTORE_DATA3610__" hidden="1">#REF!,#REF!,#REF!,#REF!,#REF!,#REF!,#REF!,#REF!,#REF!,#REF!,#REF!,#REF!,#REF!,#REF!,#REF!</definedName>
    <definedName name="__APW_RESTORE_DATA3611__" localSheetId="13" hidden="1">#REF!,#REF!,#REF!,#REF!,#REF!,#REF!,#REF!,#REF!,#REF!,#REF!,#REF!,#REF!,#REF!,#REF!,#REF!</definedName>
    <definedName name="__APW_RESTORE_DATA3611__" localSheetId="14" hidden="1">#REF!,#REF!,#REF!,#REF!,#REF!,#REF!,#REF!,#REF!,#REF!,#REF!,#REF!,#REF!,#REF!,#REF!,#REF!</definedName>
    <definedName name="__APW_RESTORE_DATA3611__" hidden="1">#REF!,#REF!,#REF!,#REF!,#REF!,#REF!,#REF!,#REF!,#REF!,#REF!,#REF!,#REF!,#REF!,#REF!,#REF!</definedName>
    <definedName name="__APW_RESTORE_DATA3612__" localSheetId="13" hidden="1">#REF!,#REF!,#REF!,#REF!,#REF!,#REF!,#REF!,#REF!,#REF!,#REF!,#REF!,#REF!,#REF!,#REF!,#REF!</definedName>
    <definedName name="__APW_RESTORE_DATA3612__" localSheetId="14" hidden="1">#REF!,#REF!,#REF!,#REF!,#REF!,#REF!,#REF!,#REF!,#REF!,#REF!,#REF!,#REF!,#REF!,#REF!,#REF!</definedName>
    <definedName name="__APW_RESTORE_DATA3612__" hidden="1">#REF!,#REF!,#REF!,#REF!,#REF!,#REF!,#REF!,#REF!,#REF!,#REF!,#REF!,#REF!,#REF!,#REF!,#REF!</definedName>
    <definedName name="__APW_RESTORE_DATA3613__" localSheetId="13" hidden="1">#REF!,#REF!,#REF!,#REF!,#REF!,#REF!,#REF!,#REF!,#REF!,#REF!,#REF!,#REF!,#REF!,#REF!,#REF!</definedName>
    <definedName name="__APW_RESTORE_DATA3613__" localSheetId="14" hidden="1">#REF!,#REF!,#REF!,#REF!,#REF!,#REF!,#REF!,#REF!,#REF!,#REF!,#REF!,#REF!,#REF!,#REF!,#REF!</definedName>
    <definedName name="__APW_RESTORE_DATA3613__" hidden="1">#REF!,#REF!,#REF!,#REF!,#REF!,#REF!,#REF!,#REF!,#REF!,#REF!,#REF!,#REF!,#REF!,#REF!,#REF!</definedName>
    <definedName name="__APW_RESTORE_DATA3614__" localSheetId="13" hidden="1">#REF!,#REF!,#REF!,#REF!,#REF!,#REF!,#REF!,#REF!,#REF!,#REF!,#REF!,#REF!,#REF!,#REF!,#REF!</definedName>
    <definedName name="__APW_RESTORE_DATA3614__" localSheetId="14" hidden="1">#REF!,#REF!,#REF!,#REF!,#REF!,#REF!,#REF!,#REF!,#REF!,#REF!,#REF!,#REF!,#REF!,#REF!,#REF!</definedName>
    <definedName name="__APW_RESTORE_DATA3614__" hidden="1">#REF!,#REF!,#REF!,#REF!,#REF!,#REF!,#REF!,#REF!,#REF!,#REF!,#REF!,#REF!,#REF!,#REF!,#REF!</definedName>
    <definedName name="__APW_RESTORE_DATA3615__" localSheetId="13" hidden="1">#REF!,#REF!,#REF!,#REF!,#REF!,#REF!,#REF!,#REF!,#REF!,#REF!,#REF!,#REF!,#REF!,#REF!,#REF!</definedName>
    <definedName name="__APW_RESTORE_DATA3615__" localSheetId="14" hidden="1">#REF!,#REF!,#REF!,#REF!,#REF!,#REF!,#REF!,#REF!,#REF!,#REF!,#REF!,#REF!,#REF!,#REF!,#REF!</definedName>
    <definedName name="__APW_RESTORE_DATA3615__" hidden="1">#REF!,#REF!,#REF!,#REF!,#REF!,#REF!,#REF!,#REF!,#REF!,#REF!,#REF!,#REF!,#REF!,#REF!,#REF!</definedName>
    <definedName name="__APW_RESTORE_DATA3616__" localSheetId="13" hidden="1">#REF!,#REF!,#REF!,#REF!,#REF!,#REF!,#REF!,#REF!,#REF!,#REF!,#REF!,#REF!,#REF!,#REF!,#REF!</definedName>
    <definedName name="__APW_RESTORE_DATA3616__" localSheetId="14" hidden="1">#REF!,#REF!,#REF!,#REF!,#REF!,#REF!,#REF!,#REF!,#REF!,#REF!,#REF!,#REF!,#REF!,#REF!,#REF!</definedName>
    <definedName name="__APW_RESTORE_DATA3616__" hidden="1">#REF!,#REF!,#REF!,#REF!,#REF!,#REF!,#REF!,#REF!,#REF!,#REF!,#REF!,#REF!,#REF!,#REF!,#REF!</definedName>
    <definedName name="__APW_RESTORE_DATA3617__" localSheetId="13" hidden="1">#REF!,#REF!,#REF!,#REF!,#REF!,#REF!,#REF!,#REF!,#REF!,#REF!,#REF!,#REF!,#REF!,#REF!,#REF!</definedName>
    <definedName name="__APW_RESTORE_DATA3617__" localSheetId="14" hidden="1">#REF!,#REF!,#REF!,#REF!,#REF!,#REF!,#REF!,#REF!,#REF!,#REF!,#REF!,#REF!,#REF!,#REF!,#REF!</definedName>
    <definedName name="__APW_RESTORE_DATA3617__" hidden="1">#REF!,#REF!,#REF!,#REF!,#REF!,#REF!,#REF!,#REF!,#REF!,#REF!,#REF!,#REF!,#REF!,#REF!,#REF!</definedName>
    <definedName name="__APW_RESTORE_DATA3618__" localSheetId="13" hidden="1">#REF!,#REF!,#REF!,#REF!,#REF!,#REF!,#REF!,#REF!,#REF!,#REF!,#REF!,#REF!,#REF!,#REF!,#REF!,#REF!,#REF!</definedName>
    <definedName name="__APW_RESTORE_DATA3618__" localSheetId="14" hidden="1">#REF!,#REF!,#REF!,#REF!,#REF!,#REF!,#REF!,#REF!,#REF!,#REF!,#REF!,#REF!,#REF!,#REF!,#REF!,#REF!,#REF!</definedName>
    <definedName name="__APW_RESTORE_DATA3618__" hidden="1">#REF!,#REF!,#REF!,#REF!,#REF!,#REF!,#REF!,#REF!,#REF!,#REF!,#REF!,#REF!,#REF!,#REF!,#REF!,#REF!,#REF!</definedName>
    <definedName name="__APW_RESTORE_DATA3619__" localSheetId="13" hidden="1">#REF!,#REF!,#REF!,#REF!,#REF!,#REF!,#REF!,#REF!,#REF!,#REF!,#REF!,#REF!,#REF!,#REF!,#REF!,#REF!</definedName>
    <definedName name="__APW_RESTORE_DATA3619__" localSheetId="14" hidden="1">#REF!,#REF!,#REF!,#REF!,#REF!,#REF!,#REF!,#REF!,#REF!,#REF!,#REF!,#REF!,#REF!,#REF!,#REF!,#REF!</definedName>
    <definedName name="__APW_RESTORE_DATA3619__" hidden="1">#REF!,#REF!,#REF!,#REF!,#REF!,#REF!,#REF!,#REF!,#REF!,#REF!,#REF!,#REF!,#REF!,#REF!,#REF!,#REF!</definedName>
    <definedName name="__APW_RESTORE_DATA3620__" localSheetId="13" hidden="1">#REF!,#REF!,#REF!,#REF!,#REF!,#REF!,#REF!,#REF!,#REF!,#REF!,#REF!,#REF!,#REF!,#REF!,#REF!,#REF!</definedName>
    <definedName name="__APW_RESTORE_DATA3620__" localSheetId="14" hidden="1">#REF!,#REF!,#REF!,#REF!,#REF!,#REF!,#REF!,#REF!,#REF!,#REF!,#REF!,#REF!,#REF!,#REF!,#REF!,#REF!</definedName>
    <definedName name="__APW_RESTORE_DATA3620__" hidden="1">#REF!,#REF!,#REF!,#REF!,#REF!,#REF!,#REF!,#REF!,#REF!,#REF!,#REF!,#REF!,#REF!,#REF!,#REF!,#REF!</definedName>
    <definedName name="__APW_RESTORE_DATA3621__" localSheetId="13" hidden="1">#REF!,#REF!,#REF!,#REF!,#REF!,#REF!,#REF!,#REF!,#REF!,#REF!,#REF!,#REF!,#REF!,#REF!,#REF!,#REF!</definedName>
    <definedName name="__APW_RESTORE_DATA3621__" localSheetId="14" hidden="1">#REF!,#REF!,#REF!,#REF!,#REF!,#REF!,#REF!,#REF!,#REF!,#REF!,#REF!,#REF!,#REF!,#REF!,#REF!,#REF!</definedName>
    <definedName name="__APW_RESTORE_DATA3621__" hidden="1">#REF!,#REF!,#REF!,#REF!,#REF!,#REF!,#REF!,#REF!,#REF!,#REF!,#REF!,#REF!,#REF!,#REF!,#REF!,#REF!</definedName>
    <definedName name="__APW_RESTORE_DATA3622__" localSheetId="13" hidden="1">#REF!,#REF!,#REF!,#REF!,#REF!,#REF!,#REF!,#REF!,#REF!,#REF!,#REF!,#REF!,#REF!,#REF!,#REF!,#REF!</definedName>
    <definedName name="__APW_RESTORE_DATA3622__" localSheetId="14" hidden="1">#REF!,#REF!,#REF!,#REF!,#REF!,#REF!,#REF!,#REF!,#REF!,#REF!,#REF!,#REF!,#REF!,#REF!,#REF!,#REF!</definedName>
    <definedName name="__APW_RESTORE_DATA3622__" hidden="1">#REF!,#REF!,#REF!,#REF!,#REF!,#REF!,#REF!,#REF!,#REF!,#REF!,#REF!,#REF!,#REF!,#REF!,#REF!,#REF!</definedName>
    <definedName name="__APW_RESTORE_DATA3623__" localSheetId="13" hidden="1">#REF!,#REF!,#REF!,#REF!,#REF!,#REF!,#REF!,#REF!,#REF!,#REF!,#REF!,#REF!,#REF!,#REF!,#REF!,#REF!</definedName>
    <definedName name="__APW_RESTORE_DATA3623__" localSheetId="14" hidden="1">#REF!,#REF!,#REF!,#REF!,#REF!,#REF!,#REF!,#REF!,#REF!,#REF!,#REF!,#REF!,#REF!,#REF!,#REF!,#REF!</definedName>
    <definedName name="__APW_RESTORE_DATA3623__" hidden="1">#REF!,#REF!,#REF!,#REF!,#REF!,#REF!,#REF!,#REF!,#REF!,#REF!,#REF!,#REF!,#REF!,#REF!,#REF!,#REF!</definedName>
    <definedName name="__APW_RESTORE_DATA3624__" localSheetId="13" hidden="1">#REF!,#REF!,#REF!,#REF!,#REF!,#REF!,#REF!,#REF!,#REF!,#REF!,#REF!,#REF!,#REF!,#REF!,#REF!</definedName>
    <definedName name="__APW_RESTORE_DATA3624__" localSheetId="14" hidden="1">#REF!,#REF!,#REF!,#REF!,#REF!,#REF!,#REF!,#REF!,#REF!,#REF!,#REF!,#REF!,#REF!,#REF!,#REF!</definedName>
    <definedName name="__APW_RESTORE_DATA3624__" hidden="1">#REF!,#REF!,#REF!,#REF!,#REF!,#REF!,#REF!,#REF!,#REF!,#REF!,#REF!,#REF!,#REF!,#REF!,#REF!</definedName>
    <definedName name="__APW_RESTORE_DATA3625__" localSheetId="13" hidden="1">#REF!,#REF!,#REF!,#REF!,#REF!,#REF!,#REF!,#REF!,#REF!,#REF!,#REF!,#REF!,#REF!,#REF!,#REF!</definedName>
    <definedName name="__APW_RESTORE_DATA3625__" localSheetId="14" hidden="1">#REF!,#REF!,#REF!,#REF!,#REF!,#REF!,#REF!,#REF!,#REF!,#REF!,#REF!,#REF!,#REF!,#REF!,#REF!</definedName>
    <definedName name="__APW_RESTORE_DATA3625__" hidden="1">#REF!,#REF!,#REF!,#REF!,#REF!,#REF!,#REF!,#REF!,#REF!,#REF!,#REF!,#REF!,#REF!,#REF!,#REF!</definedName>
    <definedName name="__APW_RESTORE_DATA3626__" localSheetId="13" hidden="1">#REF!,#REF!,#REF!,#REF!,#REF!,#REF!,#REF!,#REF!,#REF!,#REF!,#REF!,#REF!,#REF!,#REF!,#REF!</definedName>
    <definedName name="__APW_RESTORE_DATA3626__" localSheetId="14" hidden="1">#REF!,#REF!,#REF!,#REF!,#REF!,#REF!,#REF!,#REF!,#REF!,#REF!,#REF!,#REF!,#REF!,#REF!,#REF!</definedName>
    <definedName name="__APW_RESTORE_DATA3626__" hidden="1">#REF!,#REF!,#REF!,#REF!,#REF!,#REF!,#REF!,#REF!,#REF!,#REF!,#REF!,#REF!,#REF!,#REF!,#REF!</definedName>
    <definedName name="__APW_RESTORE_DATA3627__" localSheetId="13" hidden="1">#REF!,#REF!,#REF!,#REF!,#REF!,#REF!,#REF!,#REF!,#REF!,#REF!,#REF!,#REF!,#REF!,#REF!,#REF!</definedName>
    <definedName name="__APW_RESTORE_DATA3627__" localSheetId="14" hidden="1">#REF!,#REF!,#REF!,#REF!,#REF!,#REF!,#REF!,#REF!,#REF!,#REF!,#REF!,#REF!,#REF!,#REF!,#REF!</definedName>
    <definedName name="__APW_RESTORE_DATA3627__" hidden="1">#REF!,#REF!,#REF!,#REF!,#REF!,#REF!,#REF!,#REF!,#REF!,#REF!,#REF!,#REF!,#REF!,#REF!,#REF!</definedName>
    <definedName name="__APW_RESTORE_DATA3628__" localSheetId="13" hidden="1">#REF!,#REF!,#REF!,#REF!,#REF!,#REF!,#REF!,#REF!,#REF!,#REF!,#REF!,#REF!,#REF!,#REF!,#REF!</definedName>
    <definedName name="__APW_RESTORE_DATA3628__" localSheetId="14" hidden="1">#REF!,#REF!,#REF!,#REF!,#REF!,#REF!,#REF!,#REF!,#REF!,#REF!,#REF!,#REF!,#REF!,#REF!,#REF!</definedName>
    <definedName name="__APW_RESTORE_DATA3628__" hidden="1">#REF!,#REF!,#REF!,#REF!,#REF!,#REF!,#REF!,#REF!,#REF!,#REF!,#REF!,#REF!,#REF!,#REF!,#REF!</definedName>
    <definedName name="__APW_RESTORE_DATA3629__" localSheetId="13" hidden="1">#REF!,#REF!,#REF!,#REF!,#REF!,#REF!,#REF!,#REF!,#REF!,#REF!,#REF!,#REF!,#REF!,#REF!,#REF!</definedName>
    <definedName name="__APW_RESTORE_DATA3629__" localSheetId="14" hidden="1">#REF!,#REF!,#REF!,#REF!,#REF!,#REF!,#REF!,#REF!,#REF!,#REF!,#REF!,#REF!,#REF!,#REF!,#REF!</definedName>
    <definedName name="__APW_RESTORE_DATA3629__" hidden="1">#REF!,#REF!,#REF!,#REF!,#REF!,#REF!,#REF!,#REF!,#REF!,#REF!,#REF!,#REF!,#REF!,#REF!,#REF!</definedName>
    <definedName name="__APW_RESTORE_DATA3630__" localSheetId="13" hidden="1">#REF!,#REF!,#REF!,#REF!,#REF!,#REF!,#REF!,#REF!,#REF!,#REF!,#REF!,#REF!,#REF!,#REF!,#REF!</definedName>
    <definedName name="__APW_RESTORE_DATA3630__" localSheetId="14" hidden="1">#REF!,#REF!,#REF!,#REF!,#REF!,#REF!,#REF!,#REF!,#REF!,#REF!,#REF!,#REF!,#REF!,#REF!,#REF!</definedName>
    <definedName name="__APW_RESTORE_DATA3630__" hidden="1">#REF!,#REF!,#REF!,#REF!,#REF!,#REF!,#REF!,#REF!,#REF!,#REF!,#REF!,#REF!,#REF!,#REF!,#REF!</definedName>
    <definedName name="__APW_RESTORE_DATA3631__" localSheetId="13" hidden="1">#REF!,#REF!,#REF!,#REF!,#REF!,#REF!,#REF!,#REF!,#REF!,#REF!,#REF!,#REF!,#REF!,#REF!,#REF!</definedName>
    <definedName name="__APW_RESTORE_DATA3631__" localSheetId="14" hidden="1">#REF!,#REF!,#REF!,#REF!,#REF!,#REF!,#REF!,#REF!,#REF!,#REF!,#REF!,#REF!,#REF!,#REF!,#REF!</definedName>
    <definedName name="__APW_RESTORE_DATA3631__" hidden="1">#REF!,#REF!,#REF!,#REF!,#REF!,#REF!,#REF!,#REF!,#REF!,#REF!,#REF!,#REF!,#REF!,#REF!,#REF!</definedName>
    <definedName name="__APW_RESTORE_DATA3632__" localSheetId="13" hidden="1">#REF!,#REF!,#REF!,#REF!,#REF!,#REF!,#REF!,#REF!,#REF!,#REF!,#REF!,#REF!,#REF!,#REF!,#REF!</definedName>
    <definedName name="__APW_RESTORE_DATA3632__" localSheetId="14" hidden="1">#REF!,#REF!,#REF!,#REF!,#REF!,#REF!,#REF!,#REF!,#REF!,#REF!,#REF!,#REF!,#REF!,#REF!,#REF!</definedName>
    <definedName name="__APW_RESTORE_DATA3632__" hidden="1">#REF!,#REF!,#REF!,#REF!,#REF!,#REF!,#REF!,#REF!,#REF!,#REF!,#REF!,#REF!,#REF!,#REF!,#REF!</definedName>
    <definedName name="__APW_RESTORE_DATA3633__" localSheetId="13" hidden="1">#REF!,#REF!,#REF!,#REF!,#REF!,#REF!,#REF!,#REF!,#REF!,#REF!,#REF!,#REF!,#REF!,#REF!,#REF!</definedName>
    <definedName name="__APW_RESTORE_DATA3633__" localSheetId="14" hidden="1">#REF!,#REF!,#REF!,#REF!,#REF!,#REF!,#REF!,#REF!,#REF!,#REF!,#REF!,#REF!,#REF!,#REF!,#REF!</definedName>
    <definedName name="__APW_RESTORE_DATA3633__" hidden="1">#REF!,#REF!,#REF!,#REF!,#REF!,#REF!,#REF!,#REF!,#REF!,#REF!,#REF!,#REF!,#REF!,#REF!,#REF!</definedName>
    <definedName name="__APW_RESTORE_DATA3634__" localSheetId="13" hidden="1">#REF!,#REF!,#REF!,#REF!,#REF!,#REF!,#REF!,#REF!,#REF!,#REF!,#REF!,#REF!,#REF!,#REF!,#REF!</definedName>
    <definedName name="__APW_RESTORE_DATA3634__" localSheetId="14" hidden="1">#REF!,#REF!,#REF!,#REF!,#REF!,#REF!,#REF!,#REF!,#REF!,#REF!,#REF!,#REF!,#REF!,#REF!,#REF!</definedName>
    <definedName name="__APW_RESTORE_DATA3634__" hidden="1">#REF!,#REF!,#REF!,#REF!,#REF!,#REF!,#REF!,#REF!,#REF!,#REF!,#REF!,#REF!,#REF!,#REF!,#REF!</definedName>
    <definedName name="__APW_RESTORE_DATA3635__" localSheetId="13" hidden="1">#REF!,#REF!,#REF!,#REF!,#REF!,#REF!,#REF!,#REF!,#REF!,#REF!,#REF!,#REF!,#REF!,#REF!,#REF!</definedName>
    <definedName name="__APW_RESTORE_DATA3635__" localSheetId="14" hidden="1">#REF!,#REF!,#REF!,#REF!,#REF!,#REF!,#REF!,#REF!,#REF!,#REF!,#REF!,#REF!,#REF!,#REF!,#REF!</definedName>
    <definedName name="__APW_RESTORE_DATA3635__" hidden="1">#REF!,#REF!,#REF!,#REF!,#REF!,#REF!,#REF!,#REF!,#REF!,#REF!,#REF!,#REF!,#REF!,#REF!,#REF!</definedName>
    <definedName name="__APW_RESTORE_DATA3636__" localSheetId="13" hidden="1">#REF!,#REF!,#REF!,#REF!,#REF!,#REF!,#REF!,#REF!,#REF!,#REF!,#REF!,#REF!,#REF!,#REF!,#REF!</definedName>
    <definedName name="__APW_RESTORE_DATA3636__" localSheetId="14" hidden="1">#REF!,#REF!,#REF!,#REF!,#REF!,#REF!,#REF!,#REF!,#REF!,#REF!,#REF!,#REF!,#REF!,#REF!,#REF!</definedName>
    <definedName name="__APW_RESTORE_DATA3636__" hidden="1">#REF!,#REF!,#REF!,#REF!,#REF!,#REF!,#REF!,#REF!,#REF!,#REF!,#REF!,#REF!,#REF!,#REF!,#REF!</definedName>
    <definedName name="__APW_RESTORE_DATA3637__" localSheetId="13" hidden="1">#REF!,#REF!,#REF!,#REF!,#REF!,#REF!,#REF!,#REF!,#REF!,#REF!,#REF!,#REF!,#REF!,#REF!,#REF!</definedName>
    <definedName name="__APW_RESTORE_DATA3637__" localSheetId="14" hidden="1">#REF!,#REF!,#REF!,#REF!,#REF!,#REF!,#REF!,#REF!,#REF!,#REF!,#REF!,#REF!,#REF!,#REF!,#REF!</definedName>
    <definedName name="__APW_RESTORE_DATA3637__" hidden="1">#REF!,#REF!,#REF!,#REF!,#REF!,#REF!,#REF!,#REF!,#REF!,#REF!,#REF!,#REF!,#REF!,#REF!,#REF!</definedName>
    <definedName name="__bro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_bro2" hidden="1">{#N/A,#N/A,FALSE,"Créances";#N/A,#N/A,FALSE,"Effectifs";#N/A,#N/A,FALSE,"SI"}</definedName>
    <definedName name="__c" hidden="1">{"Fiesta Facer Page",#N/A,FALSE,"Q_C_S";"Fiesta Main Page",#N/A,FALSE,"V_L";"Fiesta 95BP Struct",#N/A,FALSE,"StructBP";"Fiesta Post 95BP Struct",#N/A,FALSE,"AdjStructBP"}</definedName>
    <definedName name="_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ud5" hidden="1">{"'Demand Units'!$Z$2:$AF$53"}</definedName>
    <definedName name="__dud5_1" hidden="1">{"'Demand Units'!$Z$2:$AF$53"}</definedName>
    <definedName name="__FDS_HYPERLINK_TOGGLE_STATE__" hidden="1">"ON"</definedName>
    <definedName name="__FDS_UNIQUE_RANGE_ID_GENERATOR_COUNTER" hidden="1">77</definedName>
    <definedName name="__IntlFixup" hidden="1">TRUE</definedName>
    <definedName name="__IntlFixupTable" localSheetId="13" hidden="1">#REF!</definedName>
    <definedName name="__IntlFixupTable" localSheetId="14" hidden="1">#REF!</definedName>
    <definedName name="__IntlFixupTable" hidden="1">#REF!</definedName>
    <definedName name="__key1" hidden="1">[4]CONTROL!$B$24</definedName>
    <definedName name="__Key2" hidden="1">[3]SALES95!$P$7</definedName>
    <definedName name="__New2" hidden="1">{"TOTAL",#N/A,FALSE,"A";"FISCAL94",#N/A,FALSE,"A";"FISCAL95",#N/A,FALSE,"A";"FISCAL96",#N/A,FALSE,"A";"misc page",#N/A,FALSE,"A"}</definedName>
    <definedName name="__NSO2" hidden="1">{"'Sheet1'!$L$16"}</definedName>
    <definedName name="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k2" hidden="1">{#N/A,#N/A,FALSE,"Cover";#N/A,#N/A,FALSE,"LUMI";#N/A,#N/A,FALSE,"COMD";#N/A,#N/A,FALSE,"Valuation";#N/A,#N/A,FALSE,"Assumptions";#N/A,#N/A,FALSE,"Pooling";#N/A,#N/A,FALSE,"BalanceSheet"}</definedName>
    <definedName name="__ok2_1" hidden="1">{#N/A,#N/A,FALSE,"Cover";#N/A,#N/A,FALSE,"LUMI";#N/A,#N/A,FALSE,"COMD";#N/A,#N/A,FALSE,"Valuation";#N/A,#N/A,FALSE,"Assumptions";#N/A,#N/A,FALSE,"Pooling";#N/A,#N/A,FALSE,"BalanceSheet"}</definedName>
    <definedName name="__pp1" hidden="1">{#N/A,#N/A,TRUE,"EWAR";#N/A,#N/A,TRUE,"Sad";#N/A,#N/A,TRUE,"Yat";#N/A,#N/A,TRUE,"Nav";#N/A,#N/A,TRUE,"Mor";#N/A,#N/A,TRUE,"Geit"}</definedName>
    <definedName name="__q3" hidden="1">'[5]1601 Detail information'!$H$97:$H$129</definedName>
    <definedName name="__QQ1" hidden="1">{#N/A,#N/A,TRUE,"EWAR";#N/A,#N/A,TRUE,"Sad";#N/A,#N/A,TRUE,"Yat";#N/A,#N/A,TRUE,"Nav";#N/A,#N/A,TRUE,"Mor";#N/A,#N/A,TRUE,"Geit"}</definedName>
    <definedName name="__r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__rev1" hidden="1">{"'Demand Units'!$Z$2:$AF$53"}</definedName>
    <definedName name="__rev1_1" hidden="1">{"'Demand Units'!$Z$2:$AF$53"}</definedName>
    <definedName name="__SH2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__sn2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__SY4" hidden="1">{"Monthly6Q",#N/A,FALSE,"0614ESL"}</definedName>
    <definedName name="__SY4_1" hidden="1">{"Monthly6Q",#N/A,FALSE,"0614ESL"}</definedName>
    <definedName name="__SYR64" hidden="1">{"Monthly6Q",#N/A,FALSE,"0614ESL"}</definedName>
    <definedName name="__SYR64_1" hidden="1">{"Monthly6Q",#N/A,FALSE,"0614ESL"}</definedName>
    <definedName name="__t1" hidden="1">{#N/A,#N/A,FALSE,"1996PL";#N/A,#N/A,FALSE,"1997PL";#N/A,#N/A,FALSE,"1998PL";#N/A,#N/A,FALSE,"1999PL"}</definedName>
    <definedName name="__t44" hidden="1">{"Monthly6Q",#N/A,FALSE,"0614ESL"}</definedName>
    <definedName name="__t44_1" hidden="1">{"Monthly6Q",#N/A,FALSE,"0614ESL"}</definedName>
    <definedName name="__test__" localSheetId="13" hidden="1">#REF!,#REF!,#REF!,#REF!,#REF!,#REF!,#REF!,#REF!,#REF!,#REF!,#REF!,#REF!,#REF!,#REF!,#REF!,#REF!,#REF!</definedName>
    <definedName name="__test__" localSheetId="14" hidden="1">#REF!,#REF!,#REF!,#REF!,#REF!,#REF!,#REF!,#REF!,#REF!,#REF!,#REF!,#REF!,#REF!,#REF!,#REF!,#REF!,#REF!</definedName>
    <definedName name="__test__" hidden="1">#REF!,#REF!,#REF!,#REF!,#REF!,#REF!,#REF!,#REF!,#REF!,#REF!,#REF!,#REF!,#REF!,#REF!,#REF!,#REF!,#REF!</definedName>
    <definedName name="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xlfn.IFERROR" hidden="1">#NAME?</definedName>
    <definedName name="__xlfn.RTD" hidden="1">#NAME?</definedName>
    <definedName name="__yw4" hidden="1">{"'Demand Units'!$Z$2:$AF$53"}</definedName>
    <definedName name="__yw4_1" hidden="1">{"'Demand Units'!$Z$2:$AF$53"}</definedName>
    <definedName name="_1__123Graph_A_Chart_1A" hidden="1">'[18]Stock Price'!$B$4:$B$265</definedName>
    <definedName name="_1__123Graph_AChart_1A" hidden="1">#N/A</definedName>
    <definedName name="_1__123Graph_BCHART_15" localSheetId="13" hidden="1">#REF!</definedName>
    <definedName name="_1__123Graph_BCHART_15" localSheetId="14" hidden="1">#REF!</definedName>
    <definedName name="_1__123Graph_BCHART_15" hidden="1">#REF!</definedName>
    <definedName name="_1__FDSAUDITLINK__" hidden="1">{"fdsup://Directions/FactSet Auditing Viewer?action=AUDIT_VALUE&amp;DB=129&amp;ID1=B05M8B&amp;VALUEID=02201&amp;SDATE=2010&amp;PERIODTYPE=ANN_STD&amp;SCFT=3&amp;window=popup_no_bar&amp;width=385&amp;height=120&amp;START_MAXIMIZED=FALSE&amp;creator=factset&amp;display_string=Audit"}</definedName>
    <definedName name="_1_0_0_1" localSheetId="13" hidden="1">[2]useless!#REF!</definedName>
    <definedName name="_1_0_0_1" localSheetId="14" hidden="1">[2]useless!#REF!</definedName>
    <definedName name="_1_0_0_1" hidden="1">[2]useless!#REF!</definedName>
    <definedName name="_1_0_0_K" localSheetId="13" hidden="1">[2]useless!#REF!</definedName>
    <definedName name="_1_0_0_K" localSheetId="14" hidden="1">[2]useless!#REF!</definedName>
    <definedName name="_1_0_0_K" hidden="1">[2]useless!#REF!</definedName>
    <definedName name="_1_0_Table2_" localSheetId="13" hidden="1">[16]BEV!#REF!</definedName>
    <definedName name="_1_0_Table2_" localSheetId="14" hidden="1">[16]BEV!#REF!</definedName>
    <definedName name="_1_0_Table2_" hidden="1">[16]BEV!#REF!</definedName>
    <definedName name="_1_3__1_WEBI_DataGrid" localSheetId="13" hidden="1">#REF!</definedName>
    <definedName name="_1_3__1_WEBI_DataGrid" localSheetId="14" hidden="1">#REF!</definedName>
    <definedName name="_1_3__1_WEBI_DataGrid" hidden="1">#REF!</definedName>
    <definedName name="_10__123Graph_ACHART_1" localSheetId="13" hidden="1">'[7]Historical IS'!#REF!</definedName>
    <definedName name="_10__123Graph_ACHART_1" localSheetId="14" hidden="1">'[7]Historical IS'!#REF!</definedName>
    <definedName name="_10__123Graph_ACHART_1" hidden="1">'[7]Historical IS'!#REF!</definedName>
    <definedName name="_10__123Graph_ACHART_111" hidden="1">[19]Menu!$D$23:$M$23</definedName>
    <definedName name="_10__123Graph_ACHART_8" localSheetId="13" hidden="1">'[7]Historical IS'!#REF!</definedName>
    <definedName name="_10__123Graph_ACHART_8" localSheetId="14" hidden="1">'[7]Historical IS'!#REF!</definedName>
    <definedName name="_10__123Graph_ACHART_8" hidden="1">'[7]Historical IS'!#REF!</definedName>
    <definedName name="_10__123Graph_B_FABP_L.WK1_FAB" localSheetId="13" hidden="1">[17]Sheet1!#REF!</definedName>
    <definedName name="_10__123Graph_B_FABP_L.WK1_FAB" localSheetId="14" hidden="1">[17]Sheet1!#REF!</definedName>
    <definedName name="_10__123Graph_B_FABP_L.WK1_FAB" hidden="1">[17]Sheet1!#REF!</definedName>
    <definedName name="_10__123Graph_CCHART_16" localSheetId="13" hidden="1">#REF!</definedName>
    <definedName name="_10__123Graph_CCHART_16" localSheetId="14" hidden="1">#REF!</definedName>
    <definedName name="_10__123Graph_CCHART_16" hidden="1">#REF!</definedName>
    <definedName name="_10__123Graph_CCHART_22" localSheetId="13" hidden="1">#REF!</definedName>
    <definedName name="_10__123Graph_CCHART_22" localSheetId="14" hidden="1">#REF!</definedName>
    <definedName name="_10__123Graph_CCHART_22" hidden="1">#REF!</definedName>
    <definedName name="_10__123Graph_D_Chart_1A" hidden="1">'[18]Stock Price'!$E$4:$E$265</definedName>
    <definedName name="_10__FDSAUDITLINK__" hidden="1">{"fdsup://Directions/FactSet Auditing Viewer?action=AUDIT_VALUE&amp;DB=129&amp;ID1=B05M8B&amp;VALUEID=01551&amp;SDATE=2011&amp;PERIODTYPE=ANN_STD&amp;SCFT=3&amp;window=popup_no_bar&amp;width=385&amp;height=120&amp;START_MAXIMIZED=FALSE&amp;creator=factset&amp;display_string=Audit"}</definedName>
    <definedName name="_10_4__1_WEBI_VHeading" localSheetId="13" hidden="1">#REF!</definedName>
    <definedName name="_10_4__1_WEBI_VHeading" localSheetId="14" hidden="1">#REF!</definedName>
    <definedName name="_10_4__1_WEBI_VHeading" hidden="1">#REF!</definedName>
    <definedName name="_100__123Graph_ACHART_1" localSheetId="13" hidden="1">[20]synthgraph!#REF!</definedName>
    <definedName name="_100__123Graph_ACHART_1" localSheetId="14" hidden="1">[20]synthgraph!#REF!</definedName>
    <definedName name="_100__123Graph_ACHART_1" hidden="1">[20]synthgraph!#REF!</definedName>
    <definedName name="_100__123Graph_C_FABP_L.WK1_FAB" localSheetId="13" hidden="1">[17]Sheet1!#REF!</definedName>
    <definedName name="_100__123Graph_C_FABP_L.WK1_FAB" localSheetId="14" hidden="1">[17]Sheet1!#REF!</definedName>
    <definedName name="_100__123Graph_C_FABP_L.WK1_FAB" hidden="1">[17]Sheet1!#REF!</definedName>
    <definedName name="_100__123Graph_LBL_ECHART_22" localSheetId="13" hidden="1">#REF!</definedName>
    <definedName name="_100__123Graph_LBL_ECHART_22" localSheetId="14" hidden="1">#REF!</definedName>
    <definedName name="_100__123Graph_LBL_ECHART_22" hidden="1">#REF!</definedName>
    <definedName name="_100__FDSAUDITLINK__" hidden="1">{"fdsup://Directions/FactSet Auditing Viewer?action=AUDIT_VALUE&amp;DB=129&amp;ID1=91131210&amp;VALUEID=03101&amp;SDATE=2009&amp;PERIODTYPE=ANN_STD&amp;SCFT=3&amp;window=popup_no_bar&amp;width=385&amp;height=120&amp;START_MAXIMIZED=FALSE&amp;creator=factset&amp;display_string=Audit"}</definedName>
    <definedName name="_100_0_0Cwvu.GREY_A" localSheetId="13" hidden="1">[21]TargIS!#REF!</definedName>
    <definedName name="_100_0_0Cwvu.GREY_A" localSheetId="14" hidden="1">[21]TargIS!#REF!</definedName>
    <definedName name="_100_0_0Cwvu.GREY_A" hidden="1">[21]TargIS!#REF!</definedName>
    <definedName name="_101__123Graph_ACHART_3" localSheetId="13" hidden="1">#REF!</definedName>
    <definedName name="_101__123Graph_ACHART_3" localSheetId="14" hidden="1">#REF!</definedName>
    <definedName name="_101__123Graph_ACHART_3" hidden="1">#REF!</definedName>
    <definedName name="_101__123Graph_FCHART_30" localSheetId="13" hidden="1">#REF!</definedName>
    <definedName name="_101__123Graph_FCHART_30" localSheetId="14" hidden="1">#REF!</definedName>
    <definedName name="_101__123Graph_FCHART_30" hidden="1">#REF!</definedName>
    <definedName name="_101__123Graph_LBL_ECHART_24" localSheetId="13" hidden="1">#REF!</definedName>
    <definedName name="_101__123Graph_LBL_ECHART_24" localSheetId="14" hidden="1">#REF!</definedName>
    <definedName name="_101__123Graph_LBL_ECHART_24" hidden="1">#REF!</definedName>
    <definedName name="_101__FDSAUDITLINK__" hidden="1">{"fdsup://Directions/FactSet Auditing Viewer?action=AUDIT_VALUE&amp;DB=129&amp;ID1=91131210&amp;VALUEID=03101&amp;SDATE=2008&amp;PERIODTYPE=ANN_STD&amp;SCFT=3&amp;window=popup_no_bar&amp;width=385&amp;height=120&amp;START_MAXIMIZED=FALSE&amp;creator=factset&amp;display_string=Audit"}</definedName>
    <definedName name="_101_0_0Cwvu.GREY_A" localSheetId="13" hidden="1">[21]TargIS!#REF!</definedName>
    <definedName name="_101_0_0Cwvu.GREY_A" localSheetId="14" hidden="1">[21]TargIS!#REF!</definedName>
    <definedName name="_101_0_0Cwvu.GREY_A" hidden="1">[21]TargIS!#REF!</definedName>
    <definedName name="_102__123Graph_BCHART_1" localSheetId="13" hidden="1">[20]synthgraph!#REF!</definedName>
    <definedName name="_102__123Graph_BCHART_1" localSheetId="14" hidden="1">[20]synthgraph!#REF!</definedName>
    <definedName name="_102__123Graph_BCHART_1" hidden="1">[20]synthgraph!#REF!</definedName>
    <definedName name="_102__123Graph_CCHART_1" localSheetId="13" hidden="1">'[7]Historical IS'!#REF!</definedName>
    <definedName name="_102__123Graph_CCHART_1" localSheetId="14" hidden="1">'[7]Historical IS'!#REF!</definedName>
    <definedName name="_102__123Graph_CCHART_1" hidden="1">'[7]Historical IS'!#REF!</definedName>
    <definedName name="_102__123Graph_LBL_ECHART_26" localSheetId="13" hidden="1">#REF!</definedName>
    <definedName name="_102__123Graph_LBL_ECHART_26" localSheetId="14" hidden="1">#REF!</definedName>
    <definedName name="_102__123Graph_LBL_ECHART_26" hidden="1">#REF!</definedName>
    <definedName name="_102__FDSAUDITLINK__" hidden="1">{"fdsup://Directions/FactSet Auditing Viewer?action=AUDIT_VALUE&amp;DB=129&amp;ID1=91131210&amp;VALUEID=03040&amp;SDATE=201103&amp;PERIODTYPE=QTR_STD&amp;SCFT=3&amp;window=popup_no_bar&amp;width=385&amp;height=120&amp;START_MAXIMIZED=FALSE&amp;creator=factset&amp;display_string=Audit"}</definedName>
    <definedName name="_103__123Graph_BCHART_3" localSheetId="13" hidden="1">#REF!</definedName>
    <definedName name="_103__123Graph_BCHART_3" localSheetId="14" hidden="1">#REF!</definedName>
    <definedName name="_103__123Graph_BCHART_3" hidden="1">#REF!</definedName>
    <definedName name="_103__123Graph_CCHART_1" localSheetId="13" hidden="1">'[7]Historical IS'!#REF!</definedName>
    <definedName name="_103__123Graph_CCHART_1" localSheetId="14" hidden="1">'[7]Historical IS'!#REF!</definedName>
    <definedName name="_103__123Graph_CCHART_1" hidden="1">'[7]Historical IS'!#REF!</definedName>
    <definedName name="_103__123Graph_FCHART_31" localSheetId="13" hidden="1">#REF!</definedName>
    <definedName name="_103__123Graph_FCHART_31" localSheetId="14" hidden="1">#REF!</definedName>
    <definedName name="_103__123Graph_FCHART_31" hidden="1">#REF!</definedName>
    <definedName name="_103__123Graph_LBL_ECHART_28" localSheetId="13" hidden="1">#REF!</definedName>
    <definedName name="_103__123Graph_LBL_ECHART_28" localSheetId="14" hidden="1">#REF!</definedName>
    <definedName name="_103__123Graph_LBL_ECHART_28" hidden="1">#REF!</definedName>
    <definedName name="_103__FDSAUDITLINK__" hidden="1">{"fdsup://Directions/FactSet Auditing Viewer?action=AUDIT_VALUE&amp;DB=129&amp;ID1=91131210&amp;VALUEID=03040&amp;SDATE=2010&amp;PERIODTYPE=ANN_STD&amp;SCFT=3&amp;window=popup_no_bar&amp;width=385&amp;height=120&amp;START_MAXIMIZED=FALSE&amp;creator=factset&amp;display_string=Audit"}</definedName>
    <definedName name="_104__123Graph_DCHART_1" localSheetId="13" hidden="1">[20]synthgraph!#REF!</definedName>
    <definedName name="_104__123Graph_DCHART_1" localSheetId="14" hidden="1">[20]synthgraph!#REF!</definedName>
    <definedName name="_104__123Graph_DCHART_1" hidden="1">[20]synthgraph!#REF!</definedName>
    <definedName name="_104__123Graph_FCHART_32" localSheetId="13" hidden="1">#REF!</definedName>
    <definedName name="_104__123Graph_FCHART_32" localSheetId="14" hidden="1">#REF!</definedName>
    <definedName name="_104__123Graph_FCHART_32" hidden="1">#REF!</definedName>
    <definedName name="_104__123Graph_LBL_ECHART_30" localSheetId="13" hidden="1">#REF!</definedName>
    <definedName name="_104__123Graph_LBL_ECHART_30" localSheetId="14" hidden="1">#REF!</definedName>
    <definedName name="_104__123Graph_LBL_ECHART_30" hidden="1">#REF!</definedName>
    <definedName name="_104__FDSAUDITLINK__" hidden="1">{"fdsup://Directions/FactSet Auditing Viewer?action=AUDIT_VALUE&amp;DB=129&amp;ID1=91131210&amp;VALUEID=03040&amp;SDATE=2009&amp;PERIODTYPE=ANN_STD&amp;SCFT=3&amp;window=popup_no_bar&amp;width=385&amp;height=120&amp;START_MAXIMIZED=FALSE&amp;creator=factset&amp;display_string=Audit"}</definedName>
    <definedName name="_105__123Graph_LBL_ACHART_1" localSheetId="13" hidden="1">[20]synthgraph!#REF!</definedName>
    <definedName name="_105__123Graph_LBL_ACHART_1" localSheetId="14" hidden="1">[20]synthgraph!#REF!</definedName>
    <definedName name="_105__123Graph_LBL_ACHART_1" hidden="1">[20]synthgraph!#REF!</definedName>
    <definedName name="_105__123Graph_LBL_ECHART_31" localSheetId="13" hidden="1">#REF!</definedName>
    <definedName name="_105__123Graph_LBL_ECHART_31" localSheetId="14" hidden="1">#REF!</definedName>
    <definedName name="_105__123Graph_LBL_ECHART_31" hidden="1">#REF!</definedName>
    <definedName name="_105__FDSAUDITLINK__" hidden="1">{"fdsup://Directions/FactSet Auditing Viewer?action=AUDIT_VALUE&amp;DB=129&amp;ID1=91131210&amp;VALUEID=03040&amp;SDATE=2008&amp;PERIODTYPE=ANN_STD&amp;SCFT=3&amp;window=popup_no_bar&amp;width=385&amp;height=120&amp;START_MAXIMIZED=FALSE&amp;creator=factset&amp;display_string=Audit"}</definedName>
    <definedName name="_106__123Graph_CCHART_3" localSheetId="13" hidden="1">'[7]Historical IS'!#REF!</definedName>
    <definedName name="_106__123Graph_CCHART_3" localSheetId="14" hidden="1">'[7]Historical IS'!#REF!</definedName>
    <definedName name="_106__123Graph_CCHART_3" hidden="1">'[7]Historical IS'!#REF!</definedName>
    <definedName name="_106__123Graph_FCHART_34" localSheetId="13" hidden="1">#REF!</definedName>
    <definedName name="_106__123Graph_FCHART_34" localSheetId="14" hidden="1">#REF!</definedName>
    <definedName name="_106__123Graph_FCHART_34" hidden="1">#REF!</definedName>
    <definedName name="_106__123Graph_LBL_ACHART_3" localSheetId="13" hidden="1">#REF!</definedName>
    <definedName name="_106__123Graph_LBL_ACHART_3" localSheetId="14" hidden="1">#REF!</definedName>
    <definedName name="_106__123Graph_LBL_ACHART_3" hidden="1">#REF!</definedName>
    <definedName name="_106__123Graph_LBL_ECHART_32" localSheetId="13" hidden="1">#REF!</definedName>
    <definedName name="_106__123Graph_LBL_ECHART_32" localSheetId="14" hidden="1">#REF!</definedName>
    <definedName name="_106__123Graph_LBL_ECHART_32" hidden="1">#REF!</definedName>
    <definedName name="_106__FDSAUDITLINK__" hidden="1">{"fdsup://Directions/FactSet Auditing Viewer?action=AUDIT_VALUE&amp;DB=129&amp;ID1=91131210&amp;VALUEID=03051&amp;SDATE=201103&amp;PERIODTYPE=QTR_STD&amp;SCFT=3&amp;window=popup_no_bar&amp;width=385&amp;height=120&amp;START_MAXIMIZED=FALSE&amp;creator=factset&amp;display_string=Audit"}</definedName>
    <definedName name="_107__123Graph_CCHART_3" localSheetId="13" hidden="1">'[7]Historical IS'!#REF!</definedName>
    <definedName name="_107__123Graph_CCHART_3" localSheetId="14" hidden="1">'[7]Historical IS'!#REF!</definedName>
    <definedName name="_107__123Graph_CCHART_3" hidden="1">'[7]Historical IS'!#REF!</definedName>
    <definedName name="_107__123Graph_LBL_DCHART_1" localSheetId="13" hidden="1">[20]synthgraph!#REF!</definedName>
    <definedName name="_107__123Graph_LBL_DCHART_1" localSheetId="14" hidden="1">[20]synthgraph!#REF!</definedName>
    <definedName name="_107__123Graph_LBL_DCHART_1" hidden="1">[20]synthgraph!#REF!</definedName>
    <definedName name="_107__123Graph_LBL_ECHART_34" localSheetId="13" hidden="1">#REF!</definedName>
    <definedName name="_107__123Graph_LBL_ECHART_34" localSheetId="14" hidden="1">#REF!</definedName>
    <definedName name="_107__123Graph_LBL_ECHART_34" hidden="1">#REF!</definedName>
    <definedName name="_107__FDSAUDITLINK__" hidden="1">{"fdsup://Directions/FactSet Auditing Viewer?action=AUDIT_VALUE&amp;DB=129&amp;ID1=91131210&amp;VALUEID=03051&amp;SDATE=2010&amp;PERIODTYPE=ANN_STD&amp;SCFT=3&amp;window=popup_no_bar&amp;width=385&amp;height=120&amp;START_MAXIMIZED=FALSE&amp;creator=factset&amp;display_string=Audit"}</definedName>
    <definedName name="_108__123Graph_FCHART_37" localSheetId="13" hidden="1">#REF!</definedName>
    <definedName name="_108__123Graph_FCHART_37" localSheetId="14" hidden="1">#REF!</definedName>
    <definedName name="_108__123Graph_FCHART_37" hidden="1">#REF!</definedName>
    <definedName name="_108__123Graph_LBL_ECHART_37" localSheetId="13" hidden="1">#REF!</definedName>
    <definedName name="_108__123Graph_LBL_ECHART_37" localSheetId="14" hidden="1">#REF!</definedName>
    <definedName name="_108__123Graph_LBL_ECHART_37" hidden="1">#REF!</definedName>
    <definedName name="_108__FDSAUDITLINK__" hidden="1">{"fdsup://Directions/FactSet Auditing Viewer?action=AUDIT_VALUE&amp;DB=129&amp;ID1=91131210&amp;VALUEID=03051&amp;SDATE=2009&amp;PERIODTYPE=ANN_STD&amp;SCFT=3&amp;window=popup_no_bar&amp;width=385&amp;height=120&amp;START_MAXIMIZED=FALSE&amp;creator=factset&amp;display_string=Audit"}</definedName>
    <definedName name="_109__123Graph_CCHART_8" localSheetId="13" hidden="1">'[7]Historical IS'!#REF!</definedName>
    <definedName name="_109__123Graph_CCHART_8" localSheetId="14" hidden="1">'[7]Historical IS'!#REF!</definedName>
    <definedName name="_109__123Graph_CCHART_8" hidden="1">'[7]Historical IS'!#REF!</definedName>
    <definedName name="_109__123Graph_LBL_ECHART_39" localSheetId="13" hidden="1">#REF!</definedName>
    <definedName name="_109__123Graph_LBL_ECHART_39" localSheetId="14" hidden="1">#REF!</definedName>
    <definedName name="_109__123Graph_LBL_ECHART_39" hidden="1">#REF!</definedName>
    <definedName name="_109__FDSAUDITLINK__" hidden="1">{"fdsup://Directions/FactSet Auditing Viewer?action=AUDIT_VALUE&amp;DB=129&amp;ID1=91131210&amp;VALUEID=03051&amp;SDATE=2008&amp;PERIODTYPE=ANN_STD&amp;SCFT=3&amp;window=popup_no_bar&amp;width=385&amp;height=120&amp;START_MAXIMIZED=FALSE&amp;creator=factset&amp;display_string=Audit"}</definedName>
    <definedName name="_10Table2_" localSheetId="13" hidden="1">[16]BEV!#REF!</definedName>
    <definedName name="_10Table2_" localSheetId="14" hidden="1">[16]BEV!#REF!</definedName>
    <definedName name="_10Table2_" hidden="1">[16]BEV!#REF!</definedName>
    <definedName name="_11__123Graph_A_FABP_L.WK1_FAB" localSheetId="13" hidden="1">[17]Sheet1!#REF!</definedName>
    <definedName name="_11__123Graph_A_FABP_L.WK1_FAB" localSheetId="14" hidden="1">[17]Sheet1!#REF!</definedName>
    <definedName name="_11__123Graph_A_FABP_L.WK1_FAB" hidden="1">[17]Sheet1!#REF!</definedName>
    <definedName name="_11__123Graph_ACHART_112" hidden="1">[19]Menu!$D$17:$M$17</definedName>
    <definedName name="_11__123Graph_ACHART_3" localSheetId="13" hidden="1">'[7]Historical IS'!#REF!</definedName>
    <definedName name="_11__123Graph_ACHART_3" localSheetId="14" hidden="1">'[7]Historical IS'!#REF!</definedName>
    <definedName name="_11__123Graph_ACHART_3" hidden="1">'[7]Historical IS'!#REF!</definedName>
    <definedName name="_11__123Graph_AR_M_MARG" hidden="1">#N/A</definedName>
    <definedName name="_11__123Graph_CCHART_24" localSheetId="13" hidden="1">#REF!</definedName>
    <definedName name="_11__123Graph_CCHART_24" localSheetId="14" hidden="1">#REF!</definedName>
    <definedName name="_11__123Graph_CCHART_24" hidden="1">#REF!</definedName>
    <definedName name="_11__123Graph_E_Chart_1A" hidden="1">'[18]Stock Price'!$F$4:$F$265</definedName>
    <definedName name="_11__FDSAUDITLINK__" hidden="1">{"fdsup://Directions/FactSet Auditing Viewer?action=AUDIT_VALUE&amp;DB=129&amp;ID1=B05M8B&amp;VALUEID=03040&amp;SDATE=201004&amp;PERIODTYPE=QTR_STD&amp;SCFT=3&amp;window=popup_no_bar&amp;width=385&amp;height=120&amp;START_MAXIMIZED=FALSE&amp;creator=factset&amp;display_string=Audit"}</definedName>
    <definedName name="_11_0_Table2_" localSheetId="13" hidden="1">[16]BEV!#REF!</definedName>
    <definedName name="_11_0_Table2_" localSheetId="14" hidden="1">[16]BEV!#REF!</definedName>
    <definedName name="_11_0_Table2_" hidden="1">[16]BEV!#REF!</definedName>
    <definedName name="_11_5__1_WEBI_DataGrid" localSheetId="13" hidden="1">#REF!</definedName>
    <definedName name="_11_5__1_WEBI_DataGrid" localSheetId="14" hidden="1">#REF!</definedName>
    <definedName name="_11_5__1_WEBI_DataGrid" hidden="1">#REF!</definedName>
    <definedName name="_110__123Graph_FCHART_39" localSheetId="13" hidden="1">#REF!</definedName>
    <definedName name="_110__123Graph_FCHART_39" localSheetId="14" hidden="1">#REF!</definedName>
    <definedName name="_110__123Graph_FCHART_39" hidden="1">#REF!</definedName>
    <definedName name="_110__123Graph_LBL_ECHART_41" localSheetId="13" hidden="1">#REF!</definedName>
    <definedName name="_110__123Graph_LBL_ECHART_41" localSheetId="14" hidden="1">#REF!</definedName>
    <definedName name="_110__123Graph_LBL_ECHART_41" hidden="1">#REF!</definedName>
    <definedName name="_110__FDSAUDITLINK__" hidden="1">{"fdsup://Directions/FactSet Auditing Viewer?action=AUDIT_VALUE&amp;DB=129&amp;ID1=91131210&amp;VALUEID=02999&amp;SDATE=201103&amp;PERIODTYPE=QTR_STD&amp;SCFT=3&amp;window=popup_no_bar&amp;width=385&amp;height=120&amp;START_MAXIMIZED=FALSE&amp;creator=factset&amp;display_string=Audit"}</definedName>
    <definedName name="_111__123Graph_LBL_FCHART_15" localSheetId="13" hidden="1">#REF!</definedName>
    <definedName name="_111__123Graph_LBL_FCHART_15" localSheetId="14" hidden="1">#REF!</definedName>
    <definedName name="_111__123Graph_LBL_FCHART_15" hidden="1">#REF!</definedName>
    <definedName name="_111__FDSAUDITLINK__" hidden="1">{"fdsup://Directions/FactSet Auditing Viewer?action=AUDIT_VALUE&amp;DB=129&amp;ID1=91131210&amp;VALUEID=02999&amp;SDATE=2010&amp;PERIODTYPE=ANN_STD&amp;SCFT=3&amp;window=popup_no_bar&amp;width=385&amp;height=120&amp;START_MAXIMIZED=FALSE&amp;creator=factset&amp;display_string=Audit"}</definedName>
    <definedName name="_112__123Graph_CCHART_8" localSheetId="13" hidden="1">'[7]Historical IS'!#REF!</definedName>
    <definedName name="_112__123Graph_CCHART_8" localSheetId="14" hidden="1">'[7]Historical IS'!#REF!</definedName>
    <definedName name="_112__123Graph_CCHART_8" hidden="1">'[7]Historical IS'!#REF!</definedName>
    <definedName name="_112__123Graph_DCHART_1" localSheetId="13" hidden="1">'[7]Historical IS'!#REF!</definedName>
    <definedName name="_112__123Graph_DCHART_1" localSheetId="14" hidden="1">'[7]Historical IS'!#REF!</definedName>
    <definedName name="_112__123Graph_DCHART_1" hidden="1">'[7]Historical IS'!#REF!</definedName>
    <definedName name="_112__123Graph_FCHART_41" localSheetId="13" hidden="1">#REF!</definedName>
    <definedName name="_112__123Graph_FCHART_41" localSheetId="14" hidden="1">#REF!</definedName>
    <definedName name="_112__123Graph_FCHART_41" hidden="1">#REF!</definedName>
    <definedName name="_112__123Graph_LBL_FCHART_16" localSheetId="13" hidden="1">#REF!</definedName>
    <definedName name="_112__123Graph_LBL_FCHART_16" localSheetId="14" hidden="1">#REF!</definedName>
    <definedName name="_112__123Graph_LBL_FCHART_16" hidden="1">#REF!</definedName>
    <definedName name="_112__FDSAUDITLINK__" hidden="1">{"fdsup://Directions/FactSet Auditing Viewer?action=AUDIT_VALUE&amp;DB=129&amp;ID1=91131210&amp;VALUEID=02999&amp;SDATE=2009&amp;PERIODTYPE=ANN_STD&amp;SCFT=3&amp;window=popup_no_bar&amp;width=385&amp;height=120&amp;START_MAXIMIZED=FALSE&amp;creator=factset&amp;display_string=Audit"}</definedName>
    <definedName name="_112_0_0Cwvu.GREY_A" localSheetId="13" hidden="1">[21]TargIS!#REF!</definedName>
    <definedName name="_112_0_0Cwvu.GREY_A" localSheetId="14" hidden="1">[21]TargIS!#REF!</definedName>
    <definedName name="_112_0_0Cwvu.GREY_A" hidden="1">[21]TargIS!#REF!</definedName>
    <definedName name="_113__123Graph_LBL_CCHART_15" localSheetId="13" hidden="1">#REF!</definedName>
    <definedName name="_113__123Graph_LBL_CCHART_15" localSheetId="14" hidden="1">#REF!</definedName>
    <definedName name="_113__123Graph_LBL_CCHART_15" hidden="1">#REF!</definedName>
    <definedName name="_113__123Graph_LBL_FCHART_17" localSheetId="13" hidden="1">#REF!</definedName>
    <definedName name="_113__123Graph_LBL_FCHART_17" localSheetId="14" hidden="1">#REF!</definedName>
    <definedName name="_113__123Graph_LBL_FCHART_17" hidden="1">#REF!</definedName>
    <definedName name="_113__FDSAUDITLINK__" hidden="1">{"fdsup://Directions/FactSet Auditing Viewer?action=AUDIT_VALUE&amp;DB=129&amp;ID1=91131210&amp;VALUEID=02999&amp;SDATE=2008&amp;PERIODTYPE=ANN_STD&amp;SCFT=3&amp;window=popup_no_bar&amp;width=385&amp;height=120&amp;START_MAXIMIZED=FALSE&amp;creator=factset&amp;display_string=Audit"}</definedName>
    <definedName name="_114__123Graph_LBL_FCHART_19" localSheetId="13" hidden="1">#REF!</definedName>
    <definedName name="_114__123Graph_LBL_FCHART_19" localSheetId="14" hidden="1">#REF!</definedName>
    <definedName name="_114__123Graph_LBL_FCHART_19" hidden="1">#REF!</definedName>
    <definedName name="_114__FDSAUDITLINK__" hidden="1">{"fdsup://Directions/FactSet Auditing Viewer?action=AUDIT_VALUE&amp;DB=129&amp;ID1=91131210&amp;VALUEID=02501&amp;SDATE=201103&amp;PERIODTYPE=QTR_STD&amp;SCFT=3&amp;window=popup_no_bar&amp;width=385&amp;height=120&amp;START_MAXIMIZED=FALSE&amp;creator=factset&amp;display_string=Audit"}</definedName>
    <definedName name="_115__123Graph_DCHART_8" localSheetId="13" hidden="1">'[7]Historical IS'!#REF!</definedName>
    <definedName name="_115__123Graph_DCHART_8" localSheetId="14" hidden="1">'[7]Historical IS'!#REF!</definedName>
    <definedName name="_115__123Graph_DCHART_8" hidden="1">'[7]Historical IS'!#REF!</definedName>
    <definedName name="_115__123Graph_LBL_CCHART_16" localSheetId="13" hidden="1">#REF!</definedName>
    <definedName name="_115__123Graph_LBL_CCHART_16" localSheetId="14" hidden="1">#REF!</definedName>
    <definedName name="_115__123Graph_LBL_CCHART_16" hidden="1">#REF!</definedName>
    <definedName name="_115__123Graph_LBL_FCHART_22" localSheetId="13" hidden="1">#REF!</definedName>
    <definedName name="_115__123Graph_LBL_FCHART_22" localSheetId="14" hidden="1">#REF!</definedName>
    <definedName name="_115__123Graph_LBL_FCHART_22" hidden="1">#REF!</definedName>
    <definedName name="_115__FDSAUDITLINK__" hidden="1">{"fdsup://Directions/FactSet Auditing Viewer?action=AUDIT_VALUE&amp;DB=129&amp;ID1=91131210&amp;VALUEID=02501&amp;SDATE=2010&amp;PERIODTYPE=ANN_STD&amp;SCFT=3&amp;window=popup_no_bar&amp;width=385&amp;height=120&amp;START_MAXIMIZED=FALSE&amp;creator=factset&amp;display_string=Audit"}</definedName>
    <definedName name="_116__123Graph_LBL_FCHART_24" localSheetId="13" hidden="1">#REF!</definedName>
    <definedName name="_116__123Graph_LBL_FCHART_24" localSheetId="14" hidden="1">#REF!</definedName>
    <definedName name="_116__123Graph_LBL_FCHART_24" hidden="1">#REF!</definedName>
    <definedName name="_116__FDSAUDITLINK__" hidden="1">{"fdsup://Directions/FactSet Auditing Viewer?action=AUDIT_VALUE&amp;DB=129&amp;ID1=91131210&amp;VALUEID=02501&amp;SDATE=2009&amp;PERIODTYPE=ANN_STD&amp;SCFT=3&amp;window=popup_no_bar&amp;width=385&amp;height=120&amp;START_MAXIMIZED=FALSE&amp;creator=factset&amp;display_string=Audit"}</definedName>
    <definedName name="_117__123Graph_DCHART_1" localSheetId="13" hidden="1">'[7]Historical IS'!#REF!</definedName>
    <definedName name="_117__123Graph_DCHART_1" localSheetId="14" hidden="1">'[7]Historical IS'!#REF!</definedName>
    <definedName name="_117__123Graph_DCHART_1" hidden="1">'[7]Historical IS'!#REF!</definedName>
    <definedName name="_117__123Graph_LBL_CCHART_17" localSheetId="13" hidden="1">#REF!</definedName>
    <definedName name="_117__123Graph_LBL_CCHART_17" localSheetId="14" hidden="1">#REF!</definedName>
    <definedName name="_117__123Graph_LBL_CCHART_17" hidden="1">#REF!</definedName>
    <definedName name="_117__123Graph_LBL_FCHART_26" localSheetId="13" hidden="1">#REF!</definedName>
    <definedName name="_117__123Graph_LBL_FCHART_26" localSheetId="14" hidden="1">#REF!</definedName>
    <definedName name="_117__123Graph_LBL_FCHART_26" hidden="1">#REF!</definedName>
    <definedName name="_117__FDSAUDITLINK__" hidden="1">{"fdsup://Directions/FactSet Auditing Viewer?action=AUDIT_VALUE&amp;DB=129&amp;ID1=91131210&amp;VALUEID=02501&amp;SDATE=2008&amp;PERIODTYPE=ANN_STD&amp;SCFT=3&amp;window=popup_no_bar&amp;width=385&amp;height=120&amp;START_MAXIMIZED=FALSE&amp;creator=factset&amp;display_string=Audit"}</definedName>
    <definedName name="_118__123Graph_LBL_ACHART_3" localSheetId="13" hidden="1">'[7]Historical IS'!#REF!</definedName>
    <definedName name="_118__123Graph_LBL_ACHART_3" localSheetId="14" hidden="1">'[7]Historical IS'!#REF!</definedName>
    <definedName name="_118__123Graph_LBL_ACHART_3" hidden="1">'[7]Historical IS'!#REF!</definedName>
    <definedName name="_118__123Graph_LBL_FCHART_28" localSheetId="13" hidden="1">#REF!</definedName>
    <definedName name="_118__123Graph_LBL_FCHART_28" localSheetId="14" hidden="1">#REF!</definedName>
    <definedName name="_118__123Graph_LBL_FCHART_28" hidden="1">#REF!</definedName>
    <definedName name="_118__FDSAUDITLINK__" hidden="1">{"fdsup://Directions/FactSet Auditing Viewer?action=AUDIT_VALUE&amp;DB=129&amp;ID1=91131210&amp;VALUEID=02201&amp;SDATE=201103&amp;PERIODTYPE=QTR_STD&amp;SCFT=3&amp;window=popup_no_bar&amp;width=385&amp;height=120&amp;START_MAXIMIZED=FALSE&amp;creator=factset&amp;display_string=Audit"}</definedName>
    <definedName name="_119__123Graph_LBL_CCHART_19" localSheetId="13" hidden="1">#REF!</definedName>
    <definedName name="_119__123Graph_LBL_CCHART_19" localSheetId="14" hidden="1">#REF!</definedName>
    <definedName name="_119__123Graph_LBL_CCHART_19" hidden="1">#REF!</definedName>
    <definedName name="_119__123Graph_LBL_FCHART_30" localSheetId="13" hidden="1">#REF!</definedName>
    <definedName name="_119__123Graph_LBL_FCHART_30" localSheetId="14" hidden="1">#REF!</definedName>
    <definedName name="_119__123Graph_LBL_FCHART_30" hidden="1">#REF!</definedName>
    <definedName name="_119__FDSAUDITLINK__" hidden="1">{"fdsup://Directions/FactSet Auditing Viewer?action=AUDIT_VALUE&amp;DB=129&amp;ID1=91131210&amp;VALUEID=02201&amp;SDATE=2010&amp;PERIODTYPE=ANN_STD&amp;SCFT=3&amp;window=popup_no_bar&amp;width=385&amp;height=120&amp;START_MAXIMIZED=FALSE&amp;creator=factset&amp;display_string=Audit"}</definedName>
    <definedName name="_11Table2_" localSheetId="13" hidden="1">[16]BEV!#REF!</definedName>
    <definedName name="_11Table2_" localSheetId="14" hidden="1">[16]BEV!#REF!</definedName>
    <definedName name="_11Table2_" hidden="1">[16]BEV!#REF!</definedName>
    <definedName name="_12__123Graph_ACHART_4" localSheetId="13" hidden="1">'[7]Historical IS'!#REF!</definedName>
    <definedName name="_12__123Graph_ACHART_4" localSheetId="14" hidden="1">'[7]Historical IS'!#REF!</definedName>
    <definedName name="_12__123Graph_ACHART_4" hidden="1">'[7]Historical IS'!#REF!</definedName>
    <definedName name="_12__123Graph_ACHART_9" hidden="1">'[22]op inc as pct t'!$K$11:$K$15</definedName>
    <definedName name="_12__123Graph_C_FABP_L.WK1_FAB" localSheetId="13" hidden="1">[17]Sheet1!#REF!</definedName>
    <definedName name="_12__123Graph_C_FABP_L.WK1_FAB" localSheetId="14" hidden="1">[17]Sheet1!#REF!</definedName>
    <definedName name="_12__123Graph_C_FABP_L.WK1_FAB" hidden="1">[17]Sheet1!#REF!</definedName>
    <definedName name="_12__123Graph_CCHART_17" localSheetId="13" hidden="1">#REF!</definedName>
    <definedName name="_12__123Graph_CCHART_17" localSheetId="14" hidden="1">#REF!</definedName>
    <definedName name="_12__123Graph_CCHART_17" hidden="1">#REF!</definedName>
    <definedName name="_12__123Graph_CCHART_26" localSheetId="13" hidden="1">#REF!</definedName>
    <definedName name="_12__123Graph_CCHART_26" localSheetId="14" hidden="1">#REF!</definedName>
    <definedName name="_12__123Graph_CCHART_26" hidden="1">#REF!</definedName>
    <definedName name="_12__123Graph_F_Chart_1A" hidden="1">'[18]Stock Price'!$G$4:$G$265</definedName>
    <definedName name="_12__FDSAUDITLINK__" hidden="1">{"fdsup://Directions/FactSet Auditing Viewer?action=AUDIT_VALUE&amp;DB=129&amp;ID1=B05M8B&amp;VALUEID=01551&amp;SDATE=2010&amp;PERIODTYPE=ANN_STD&amp;SCFT=3&amp;window=popup_no_bar&amp;width=385&amp;height=120&amp;START_MAXIMIZED=FALSE&amp;creator=factset&amp;display_string=Audit"}</definedName>
    <definedName name="_12_0_Table2_" localSheetId="13" hidden="1">[16]BEV!#REF!</definedName>
    <definedName name="_12_0_Table2_" localSheetId="14" hidden="1">[16]BEV!#REF!</definedName>
    <definedName name="_12_0_Table2_" hidden="1">[16]BEV!#REF!</definedName>
    <definedName name="_12_5__1_WEBI_HHeading" localSheetId="13" hidden="1">#REF!</definedName>
    <definedName name="_12_5__1_WEBI_HHeading" localSheetId="14" hidden="1">#REF!</definedName>
    <definedName name="_12_5__1_WEBI_HHeading" hidden="1">#REF!</definedName>
    <definedName name="_120__123Graph_LBL_FCHART_31" localSheetId="13" hidden="1">#REF!</definedName>
    <definedName name="_120__123Graph_LBL_FCHART_31" localSheetId="14" hidden="1">#REF!</definedName>
    <definedName name="_120__123Graph_LBL_FCHART_31" hidden="1">#REF!</definedName>
    <definedName name="_120__FDSAUDITLINK__" hidden="1">{"fdsup://Directions/FactSet Auditing Viewer?action=AUDIT_VALUE&amp;DB=129&amp;ID1=91131210&amp;VALUEID=02201&amp;SDATE=2009&amp;PERIODTYPE=ANN_STD&amp;SCFT=3&amp;window=popup_no_bar&amp;width=385&amp;height=120&amp;START_MAXIMIZED=FALSE&amp;creator=factset&amp;display_string=Audit"}</definedName>
    <definedName name="_121__123Graph_LBL_ACHART_4" localSheetId="13" hidden="1">'[7]Historical IS'!#REF!</definedName>
    <definedName name="_121__123Graph_LBL_ACHART_4" localSheetId="14" hidden="1">'[7]Historical IS'!#REF!</definedName>
    <definedName name="_121__123Graph_LBL_ACHART_4" hidden="1">'[7]Historical IS'!#REF!</definedName>
    <definedName name="_121__123Graph_LBL_CCHART_22" localSheetId="13" hidden="1">#REF!</definedName>
    <definedName name="_121__123Graph_LBL_CCHART_22" localSheetId="14" hidden="1">#REF!</definedName>
    <definedName name="_121__123Graph_LBL_CCHART_22" hidden="1">#REF!</definedName>
    <definedName name="_121__123Graph_LBL_FCHART_32" localSheetId="13" hidden="1">#REF!</definedName>
    <definedName name="_121__123Graph_LBL_FCHART_32" localSheetId="14" hidden="1">#REF!</definedName>
    <definedName name="_121__123Graph_LBL_FCHART_32" hidden="1">#REF!</definedName>
    <definedName name="_121__FDSAUDITLINK__" hidden="1">{"fdsup://Directions/FactSet Auditing Viewer?action=AUDIT_VALUE&amp;DB=129&amp;ID1=91131210&amp;VALUEID=02201&amp;SDATE=2008&amp;PERIODTYPE=ANN_STD&amp;SCFT=3&amp;window=popup_no_bar&amp;width=385&amp;height=120&amp;START_MAXIMIZED=FALSE&amp;creator=factset&amp;display_string=Audit"}</definedName>
    <definedName name="_122" hidden="1">#N/A</definedName>
    <definedName name="_122__123Graph_DCHART_8" localSheetId="13" hidden="1">'[7]Historical IS'!#REF!</definedName>
    <definedName name="_122__123Graph_DCHART_8" localSheetId="14" hidden="1">'[7]Historical IS'!#REF!</definedName>
    <definedName name="_122__123Graph_DCHART_8" hidden="1">'[7]Historical IS'!#REF!</definedName>
    <definedName name="_122__123Graph_LBL_FCHART_34" localSheetId="13" hidden="1">#REF!</definedName>
    <definedName name="_122__123Graph_LBL_FCHART_34" localSheetId="14" hidden="1">#REF!</definedName>
    <definedName name="_122__123Graph_LBL_FCHART_34" hidden="1">#REF!</definedName>
    <definedName name="_122__FDSAUDITLINK__" hidden="1">{"fdsup://Directions/FactSet Auditing Viewer?action=AUDIT_VALUE&amp;DB=129&amp;ID1=91131210&amp;VALUEID=03040&amp;SDATE=201003&amp;PERIODTYPE=QTR_STD&amp;SCFT=3&amp;window=popup_no_bar&amp;width=385&amp;height=120&amp;START_MAXIMIZED=FALSE&amp;creator=factset&amp;display_string=Audit"}</definedName>
    <definedName name="_123__123Graph_LBL_CCHART_24" localSheetId="13" hidden="1">#REF!</definedName>
    <definedName name="_123__123Graph_LBL_CCHART_24" localSheetId="14" hidden="1">#REF!</definedName>
    <definedName name="_123__123Graph_LBL_CCHART_24" hidden="1">#REF!</definedName>
    <definedName name="_123__123Graph_LBL_FCHART_37" localSheetId="13" hidden="1">#REF!</definedName>
    <definedName name="_123__123Graph_LBL_FCHART_37" localSheetId="14" hidden="1">#REF!</definedName>
    <definedName name="_123__123Graph_LBL_FCHART_37" hidden="1">#REF!</definedName>
    <definedName name="_123__FDSAUDITLINK__" hidden="1">{"fdsup://Directions/FactSet Auditing Viewer?action=AUDIT_VALUE&amp;DB=129&amp;ID1=91131210&amp;VALUEID=02051&amp;SDATE=201103&amp;PERIODTYPE=QTR_STD&amp;SCFT=3&amp;window=popup_no_bar&amp;width=385&amp;height=120&amp;START_MAXIMIZED=FALSE&amp;creator=factset&amp;display_string=Audit"}</definedName>
    <definedName name="_123graph_bchart4" hidden="1">[23]H!$L$67:$V$67</definedName>
    <definedName name="_124__123Graph_LBL_ACHART_9" hidden="1">'[24]op inc as pct t'!$K$11:$K$15</definedName>
    <definedName name="_124__123Graph_LBL_CCHART_26" localSheetId="13" hidden="1">#REF!</definedName>
    <definedName name="_124__123Graph_LBL_CCHART_26" localSheetId="14" hidden="1">#REF!</definedName>
    <definedName name="_124__123Graph_LBL_CCHART_26" hidden="1">#REF!</definedName>
    <definedName name="_124__123Graph_LBL_FCHART_39" localSheetId="13" hidden="1">#REF!</definedName>
    <definedName name="_124__123Graph_LBL_FCHART_39" localSheetId="14" hidden="1">#REF!</definedName>
    <definedName name="_124__123Graph_LBL_FCHART_39" hidden="1">#REF!</definedName>
    <definedName name="_124__FDSAUDITLINK__" hidden="1">{"fdsup://Directions/FactSet Auditing Viewer?action=AUDIT_VALUE&amp;DB=129&amp;ID1=91131210&amp;VALUEID=02051&amp;SDATE=2010&amp;PERIODTYPE=ANN_STD&amp;SCFT=3&amp;window=popup_no_bar&amp;width=385&amp;height=120&amp;START_MAXIMIZED=FALSE&amp;creator=factset&amp;display_string=Audit"}</definedName>
    <definedName name="_125__123Graph_LBL_CCHART_28" localSheetId="13" hidden="1">#REF!</definedName>
    <definedName name="_125__123Graph_LBL_CCHART_28" localSheetId="14" hidden="1">#REF!</definedName>
    <definedName name="_125__123Graph_LBL_CCHART_28" hidden="1">#REF!</definedName>
    <definedName name="_125__123Graph_LBL_FCHART_41" localSheetId="13" hidden="1">#REF!</definedName>
    <definedName name="_125__123Graph_LBL_FCHART_41" localSheetId="14" hidden="1">#REF!</definedName>
    <definedName name="_125__123Graph_LBL_FCHART_41" hidden="1">#REF!</definedName>
    <definedName name="_125__FDSAUDITLINK__" hidden="1">{"fdsup://Directions/FactSet Auditing Viewer?action=AUDIT_VALUE&amp;DB=129&amp;ID1=91131210&amp;VALUEID=02051&amp;SDATE=2009&amp;PERIODTYPE=ANN_STD&amp;SCFT=3&amp;window=popup_no_bar&amp;width=385&amp;height=120&amp;START_MAXIMIZED=FALSE&amp;creator=factset&amp;display_string=Audit"}</definedName>
    <definedName name="_126__123Graph_XCHART_15" localSheetId="13" hidden="1">#REF!</definedName>
    <definedName name="_126__123Graph_XCHART_15" localSheetId="14" hidden="1">#REF!</definedName>
    <definedName name="_126__123Graph_XCHART_15" hidden="1">#REF!</definedName>
    <definedName name="_126__FDSAUDITLINK__" hidden="1">{"fdsup://Directions/FactSet Auditing Viewer?action=AUDIT_VALUE&amp;DB=129&amp;ID1=91131210&amp;VALUEID=02051&amp;SDATE=2008&amp;PERIODTYPE=ANN_STD&amp;SCFT=3&amp;window=popup_no_bar&amp;width=385&amp;height=120&amp;START_MAXIMIZED=FALSE&amp;creator=factset&amp;display_string=Audit"}</definedName>
    <definedName name="_127__123Graph_LBL_ACHART_3" localSheetId="13" hidden="1">'[7]Historical IS'!#REF!</definedName>
    <definedName name="_127__123Graph_LBL_ACHART_3" localSheetId="14" hidden="1">'[7]Historical IS'!#REF!</definedName>
    <definedName name="_127__123Graph_LBL_ACHART_3" hidden="1">'[7]Historical IS'!#REF!</definedName>
    <definedName name="_127__123Graph_LBL_BCHART_3" localSheetId="13" hidden="1">'[7]Historical IS'!#REF!</definedName>
    <definedName name="_127__123Graph_LBL_BCHART_3" localSheetId="14" hidden="1">'[7]Historical IS'!#REF!</definedName>
    <definedName name="_127__123Graph_LBL_BCHART_3" hidden="1">'[7]Historical IS'!#REF!</definedName>
    <definedName name="_127__123Graph_LBL_CCHART_30" localSheetId="13" hidden="1">#REF!</definedName>
    <definedName name="_127__123Graph_LBL_CCHART_30" localSheetId="14" hidden="1">#REF!</definedName>
    <definedName name="_127__123Graph_LBL_CCHART_30" hidden="1">#REF!</definedName>
    <definedName name="_127__123Graph_XCHART_16" localSheetId="13" hidden="1">#REF!</definedName>
    <definedName name="_127__123Graph_XCHART_16" localSheetId="14" hidden="1">#REF!</definedName>
    <definedName name="_127__123Graph_XCHART_16" hidden="1">#REF!</definedName>
    <definedName name="_127__FDSAUDITLINK__" hidden="1">{"fdsup://Directions/FactSet Auditing Viewer?action=AUDIT_VALUE&amp;DB=129&amp;ID1=91131210&amp;VALUEID=02001&amp;SDATE=201103&amp;PERIODTYPE=QTR_STD&amp;SCFT=3&amp;window=popup_no_bar&amp;width=385&amp;height=120&amp;START_MAXIMIZED=FALSE&amp;creator=factset&amp;display_string=Audit"}</definedName>
    <definedName name="_128__123Graph_XCHART_17" localSheetId="13" hidden="1">#REF!</definedName>
    <definedName name="_128__123Graph_XCHART_17" localSheetId="14" hidden="1">#REF!</definedName>
    <definedName name="_128__123Graph_XCHART_17" hidden="1">#REF!</definedName>
    <definedName name="_128__FDSAUDITLINK__" hidden="1">{"fdsup://Directions/FactSet Auditing Viewer?action=AUDIT_VALUE&amp;DB=129&amp;ID1=91131210&amp;VALUEID=02001&amp;SDATE=2010&amp;PERIODTYPE=ANN_STD&amp;SCFT=3&amp;window=popup_no_bar&amp;width=385&amp;height=120&amp;START_MAXIMIZED=FALSE&amp;creator=factset&amp;display_string=Audit"}</definedName>
    <definedName name="_129__123Graph_LBL_CCHART_31" localSheetId="13" hidden="1">#REF!</definedName>
    <definedName name="_129__123Graph_LBL_CCHART_31" localSheetId="14" hidden="1">#REF!</definedName>
    <definedName name="_129__123Graph_LBL_CCHART_31" hidden="1">#REF!</definedName>
    <definedName name="_129__123Graph_XCHART_19" localSheetId="13" hidden="1">#REF!</definedName>
    <definedName name="_129__123Graph_XCHART_19" localSheetId="14" hidden="1">#REF!</definedName>
    <definedName name="_129__123Graph_XCHART_19" hidden="1">#REF!</definedName>
    <definedName name="_129__FDSAUDITLINK__" hidden="1">{"fdsup://Directions/FactSet Auditing Viewer?action=AUDIT_VALUE&amp;DB=129&amp;ID1=91131210&amp;VALUEID=02001&amp;SDATE=2009&amp;PERIODTYPE=ANN_STD&amp;SCFT=3&amp;window=popup_no_bar&amp;width=385&amp;height=120&amp;START_MAXIMIZED=FALSE&amp;creator=factset&amp;display_string=Audit"}</definedName>
    <definedName name="_12Table2_" localSheetId="13" hidden="1">[16]BEV!#REF!</definedName>
    <definedName name="_12Table2_" localSheetId="14" hidden="1">[16]BEV!#REF!</definedName>
    <definedName name="_12Table2_" hidden="1">[16]BEV!#REF!</definedName>
    <definedName name="_13__123Graph_AChart_1A" localSheetId="13" hidden="1">#REF!</definedName>
    <definedName name="_13__123Graph_AChart_1A" localSheetId="14" hidden="1">#REF!</definedName>
    <definedName name="_13__123Graph_AChart_1A" hidden="1">#REF!</definedName>
    <definedName name="_13__123Graph_ACHART_8" localSheetId="13" hidden="1">'[7]Historical IS'!#REF!</definedName>
    <definedName name="_13__123Graph_ACHART_8" localSheetId="14" hidden="1">'[7]Historical IS'!#REF!</definedName>
    <definedName name="_13__123Graph_ACHART_8" hidden="1">'[7]Historical IS'!#REF!</definedName>
    <definedName name="_13__123Graph_ADEPREC" localSheetId="13" hidden="1">[25]Sheet1!#REF!</definedName>
    <definedName name="_13__123Graph_ADEPREC" localSheetId="14" hidden="1">[25]Sheet1!#REF!</definedName>
    <definedName name="_13__123Graph_ADEPREC" hidden="1">[25]Sheet1!#REF!</definedName>
    <definedName name="_13__123Graph_CCHART_28" localSheetId="13" hidden="1">#REF!</definedName>
    <definedName name="_13__123Graph_CCHART_28" localSheetId="14" hidden="1">#REF!</definedName>
    <definedName name="_13__123Graph_CCHART_28" hidden="1">#REF!</definedName>
    <definedName name="_13__123Graph_X_Chart_1A" hidden="1">'[18]Stock Price'!$A$4:$A$265</definedName>
    <definedName name="_13__FDSAUDITLINK__" hidden="1">{"fdsup://Directions/FactSet Auditing Viewer?action=AUDIT_VALUE&amp;DB=129&amp;ID1=B05M8B&amp;VALUEID=03040&amp;SDATE=2011&amp;PERIODTYPE=ANN_STD&amp;SCFT=3&amp;window=popup_no_bar&amp;width=385&amp;height=120&amp;START_MAXIMIZED=FALSE&amp;creator=factset&amp;display_string=Audit"}</definedName>
    <definedName name="_13_5__1_WEBI_ReportCrossTab" localSheetId="13" hidden="1">#REF!</definedName>
    <definedName name="_13_5__1_WEBI_ReportCrossTab" localSheetId="14" hidden="1">#REF!</definedName>
    <definedName name="_13_5__1_WEBI_ReportCrossTab" hidden="1">#REF!</definedName>
    <definedName name="_130__123Graph_LBL_BCHART_4" localSheetId="13" hidden="1">'[7]Historical IS'!#REF!</definedName>
    <definedName name="_130__123Graph_LBL_BCHART_4" localSheetId="14" hidden="1">'[7]Historical IS'!#REF!</definedName>
    <definedName name="_130__123Graph_LBL_BCHART_4" hidden="1">'[7]Historical IS'!#REF!</definedName>
    <definedName name="_130__123Graph_LBL_CCHART_32" localSheetId="13" hidden="1">#REF!</definedName>
    <definedName name="_130__123Graph_LBL_CCHART_32" localSheetId="14" hidden="1">#REF!</definedName>
    <definedName name="_130__123Graph_LBL_CCHART_32" hidden="1">#REF!</definedName>
    <definedName name="_130__123Graph_XCHART_22" localSheetId="13" hidden="1">#REF!</definedName>
    <definedName name="_130__123Graph_XCHART_22" localSheetId="14" hidden="1">#REF!</definedName>
    <definedName name="_130__123Graph_XCHART_22" hidden="1">#REF!</definedName>
    <definedName name="_130__FDSAUDITLINK__" hidden="1">{"fdsup://Directions/FactSet Auditing Viewer?action=AUDIT_VALUE&amp;DB=129&amp;ID1=91131210&amp;VALUEID=02001&amp;SDATE=2008&amp;PERIODTYPE=ANN_STD&amp;SCFT=3&amp;window=popup_no_bar&amp;width=385&amp;height=120&amp;START_MAXIMIZED=FALSE&amp;creator=factset&amp;display_string=Audit"}</definedName>
    <definedName name="_131__123Graph_XCHART_24" localSheetId="13" hidden="1">#REF!</definedName>
    <definedName name="_131__123Graph_XCHART_24" localSheetId="14" hidden="1">#REF!</definedName>
    <definedName name="_131__123Graph_XCHART_24" hidden="1">#REF!</definedName>
    <definedName name="_131__FDSAUDITLINK__" hidden="1">{"fdsup://Directions/FactSet Auditing Viewer?action=AUDIT_VALUE&amp;DB=129&amp;ID1=91131210&amp;VALUEID=04601&amp;SDATE=2010&amp;PERIODTYPE=ANN_STD&amp;SCFT=3&amp;window=popup_no_bar&amp;width=385&amp;height=120&amp;START_MAXIMIZED=FALSE&amp;creator=factset&amp;display_string=Audit"}</definedName>
    <definedName name="_132__123Graph_LBL_ACHART_4" localSheetId="13" hidden="1">'[7]Historical IS'!#REF!</definedName>
    <definedName name="_132__123Graph_LBL_ACHART_4" localSheetId="14" hidden="1">'[7]Historical IS'!#REF!</definedName>
    <definedName name="_132__123Graph_LBL_ACHART_4" hidden="1">'[7]Historical IS'!#REF!</definedName>
    <definedName name="_132__123Graph_LBL_CCHART_34" localSheetId="13" hidden="1">#REF!</definedName>
    <definedName name="_132__123Graph_LBL_CCHART_34" localSheetId="14" hidden="1">#REF!</definedName>
    <definedName name="_132__123Graph_LBL_CCHART_34" hidden="1">#REF!</definedName>
    <definedName name="_132__123Graph_XCHART_26" localSheetId="13" hidden="1">#REF!</definedName>
    <definedName name="_132__123Graph_XCHART_26" localSheetId="14" hidden="1">#REF!</definedName>
    <definedName name="_132__123Graph_XCHART_26" hidden="1">#REF!</definedName>
    <definedName name="_132__FDSAUDITLINK__" hidden="1">{"fdsup://Directions/FactSet Auditing Viewer?action=AUDIT_VALUE&amp;DB=129&amp;ID1=91131210&amp;VALUEID=04601&amp;SDATE=2009&amp;PERIODTYPE=ANN_STD&amp;SCFT=3&amp;window=popup_no_bar&amp;width=385&amp;height=120&amp;START_MAXIMIZED=FALSE&amp;creator=factset&amp;display_string=Audit"}</definedName>
    <definedName name="_133__123Graph_LBL_BCHART_9" hidden="1">'[24]op inc as pct t'!$K$11:$K$17</definedName>
    <definedName name="_133__123Graph_XCHART_28" localSheetId="13" hidden="1">#REF!</definedName>
    <definedName name="_133__123Graph_XCHART_28" localSheetId="14" hidden="1">#REF!</definedName>
    <definedName name="_133__123Graph_XCHART_28" hidden="1">#REF!</definedName>
    <definedName name="_133__FDSAUDITLINK__" hidden="1">{"fdsup://Directions/FactSet Auditing Viewer?action=AUDIT_VALUE&amp;DB=129&amp;ID1=91131210&amp;VALUEID=04601&amp;SDATE=2008&amp;PERIODTYPE=ANN_STD&amp;SCFT=3&amp;window=popup_no_bar&amp;width=385&amp;height=120&amp;START_MAXIMIZED=FALSE&amp;creator=factset&amp;display_string=Audit"}</definedName>
    <definedName name="_134__123Graph_LBL_CCHART_37" localSheetId="13" hidden="1">#REF!</definedName>
    <definedName name="_134__123Graph_LBL_CCHART_37" localSheetId="14" hidden="1">#REF!</definedName>
    <definedName name="_134__123Graph_LBL_CCHART_37" hidden="1">#REF!</definedName>
    <definedName name="_134__123Graph_XCHART_30" localSheetId="13" hidden="1">#REF!</definedName>
    <definedName name="_134__123Graph_XCHART_30" localSheetId="14" hidden="1">#REF!</definedName>
    <definedName name="_134__123Graph_XCHART_30" hidden="1">#REF!</definedName>
    <definedName name="_134__FDSAUDITLINK__" hidden="1">{"fdsup://Directions/FactSet Auditing Viewer?action=AUDIT_VALUE&amp;DB=129&amp;ID1=91131210&amp;VALUEID=01551&amp;SDATE=2010&amp;PERIODTYPE=ANN_STD&amp;SCFT=3&amp;window=popup_no_bar&amp;width=385&amp;height=120&amp;START_MAXIMIZED=FALSE&amp;creator=factset&amp;display_string=Audit"}</definedName>
    <definedName name="_135__123Graph_XCHART_31" localSheetId="13" hidden="1">#REF!</definedName>
    <definedName name="_135__123Graph_XCHART_31" localSheetId="14" hidden="1">#REF!</definedName>
    <definedName name="_135__123Graph_XCHART_31" hidden="1">#REF!</definedName>
    <definedName name="_135__FDSAUDITLINK__" hidden="1">{"fdsup://Directions/FactSet Auditing Viewer?action=AUDIT_VALUE&amp;DB=129&amp;ID1=91131210&amp;VALUEID=01551&amp;SDATE=2009&amp;PERIODTYPE=ANN_STD&amp;SCFT=3&amp;window=popup_no_bar&amp;width=385&amp;height=120&amp;START_MAXIMIZED=FALSE&amp;creator=factset&amp;display_string=Audit"}</definedName>
    <definedName name="_136__123Graph_LBL_CCHART_3" localSheetId="13" hidden="1">'[7]Historical IS'!#REF!</definedName>
    <definedName name="_136__123Graph_LBL_CCHART_3" localSheetId="14" hidden="1">'[7]Historical IS'!#REF!</definedName>
    <definedName name="_136__123Graph_LBL_CCHART_3" hidden="1">'[7]Historical IS'!#REF!</definedName>
    <definedName name="_136__123Graph_LBL_CCHART_39" localSheetId="13" hidden="1">#REF!</definedName>
    <definedName name="_136__123Graph_LBL_CCHART_39" localSheetId="14" hidden="1">#REF!</definedName>
    <definedName name="_136__123Graph_LBL_CCHART_39" hidden="1">#REF!</definedName>
    <definedName name="_136__123Graph_XCHART_32" localSheetId="13" hidden="1">#REF!</definedName>
    <definedName name="_136__123Graph_XCHART_32" localSheetId="14" hidden="1">#REF!</definedName>
    <definedName name="_136__123Graph_XCHART_32" hidden="1">#REF!</definedName>
    <definedName name="_136__FDSAUDITLINK__" hidden="1">{"fdsup://Directions/FactSet Auditing Viewer?action=AUDIT_VALUE&amp;DB=129&amp;ID1=91131210&amp;VALUEID=01551&amp;SDATE=2008&amp;PERIODTYPE=ANN_STD&amp;SCFT=3&amp;window=popup_no_bar&amp;width=385&amp;height=120&amp;START_MAXIMIZED=FALSE&amp;creator=factset&amp;display_string=Audit"}</definedName>
    <definedName name="_137__123Graph_LBL_BCHART_3" localSheetId="13" hidden="1">'[7]Historical IS'!#REF!</definedName>
    <definedName name="_137__123Graph_LBL_BCHART_3" localSheetId="14" hidden="1">'[7]Historical IS'!#REF!</definedName>
    <definedName name="_137__123Graph_LBL_BCHART_3" hidden="1">'[7]Historical IS'!#REF!</definedName>
    <definedName name="_137__123Graph_XCHART_34" localSheetId="13" hidden="1">#REF!</definedName>
    <definedName name="_137__123Graph_XCHART_34" localSheetId="14" hidden="1">#REF!</definedName>
    <definedName name="_137__123Graph_XCHART_34" hidden="1">#REF!</definedName>
    <definedName name="_137__FDSAUDITLINK__" hidden="1">{"fdsup://Directions/FactSet Auditing Viewer?action=AUDIT_VALUE&amp;DB=129&amp;ID1=91131210&amp;VALUEID=01401&amp;SDATE=2010&amp;PERIODTYPE=ANN_STD&amp;SCFT=3&amp;window=popup_no_bar&amp;width=385&amp;height=120&amp;START_MAXIMIZED=FALSE&amp;creator=factset&amp;display_string=Audit"}</definedName>
    <definedName name="_138__123Graph_LBL_CCHART_41" localSheetId="13" hidden="1">#REF!</definedName>
    <definedName name="_138__123Graph_LBL_CCHART_41" localSheetId="14" hidden="1">#REF!</definedName>
    <definedName name="_138__123Graph_LBL_CCHART_41" hidden="1">#REF!</definedName>
    <definedName name="_138__123Graph_XCHART_37" localSheetId="13" hidden="1">#REF!</definedName>
    <definedName name="_138__123Graph_XCHART_37" localSheetId="14" hidden="1">#REF!</definedName>
    <definedName name="_138__123Graph_XCHART_37" hidden="1">#REF!</definedName>
    <definedName name="_138__FDSAUDITLINK__" hidden="1">{"fdsup://Directions/FactSet Auditing Viewer?action=AUDIT_VALUE&amp;DB=129&amp;ID1=91131210&amp;VALUEID=01401&amp;SDATE=2009&amp;PERIODTYPE=ANN_STD&amp;SCFT=3&amp;window=popup_no_bar&amp;width=385&amp;height=120&amp;START_MAXIMIZED=FALSE&amp;creator=factset&amp;display_string=Audit"}</definedName>
    <definedName name="_139__123Graph_LBL_DCHART_15" localSheetId="13" hidden="1">#REF!</definedName>
    <definedName name="_139__123Graph_LBL_DCHART_15" localSheetId="14" hidden="1">#REF!</definedName>
    <definedName name="_139__123Graph_LBL_DCHART_15" hidden="1">#REF!</definedName>
    <definedName name="_139__123Graph_XCHART_39" localSheetId="13" hidden="1">#REF!</definedName>
    <definedName name="_139__123Graph_XCHART_39" localSheetId="14" hidden="1">#REF!</definedName>
    <definedName name="_139__123Graph_XCHART_39" hidden="1">#REF!</definedName>
    <definedName name="_139__FDSAUDITLINK__" hidden="1">{"fdsup://Directions/FactSet Auditing Viewer?action=AUDIT_VALUE&amp;DB=129&amp;ID1=91131210&amp;VALUEID=01401&amp;SDATE=2008&amp;PERIODTYPE=ANN_STD&amp;SCFT=3&amp;window=popup_no_bar&amp;width=385&amp;height=120&amp;START_MAXIMIZED=FALSE&amp;creator=factset&amp;display_string=Audit"}</definedName>
    <definedName name="_14__123Graph_ACHART_26" hidden="1">[19]Menu!$D$83:$M$83</definedName>
    <definedName name="_14__123Graph_ACHART_9" hidden="1">'[26]op inc as pct t'!$K$11:$K$15</definedName>
    <definedName name="_14__123Graph_ADEPREC" localSheetId="13" hidden="1">[17]Sheet1!#REF!</definedName>
    <definedName name="_14__123Graph_ADEPREC" localSheetId="14" hidden="1">[17]Sheet1!#REF!</definedName>
    <definedName name="_14__123Graph_ADEPREC" hidden="1">[17]Sheet1!#REF!</definedName>
    <definedName name="_14__123Graph_CCHART_19" localSheetId="13" hidden="1">#REF!</definedName>
    <definedName name="_14__123Graph_CCHART_19" localSheetId="14" hidden="1">#REF!</definedName>
    <definedName name="_14__123Graph_CCHART_19" hidden="1">#REF!</definedName>
    <definedName name="_14__123Graph_CCHART_30" localSheetId="13" hidden="1">#REF!</definedName>
    <definedName name="_14__123Graph_CCHART_30" localSheetId="14" hidden="1">#REF!</definedName>
    <definedName name="_14__123Graph_CCHART_30" hidden="1">#REF!</definedName>
    <definedName name="_14__123Graph_X_FABP_L.WK1_FAB" localSheetId="13" hidden="1">[17]Sheet1!#REF!</definedName>
    <definedName name="_14__123Graph_X_FABP_L.WK1_FAB" localSheetId="14" hidden="1">[17]Sheet1!#REF!</definedName>
    <definedName name="_14__123Graph_X_FABP_L.WK1_FAB" hidden="1">[17]Sheet1!#REF!</definedName>
    <definedName name="_14__123Graph_XChart_1" hidden="1">[27]Total!$C$322:$C$325</definedName>
    <definedName name="_14__FDSAUDITLINK__" hidden="1">{"fdsup://Directions/FactSet Auditing Viewer?action=AUDIT_VALUE&amp;DB=129&amp;ID1=471475&amp;VALUEID=03101&amp;SDATE=2008&amp;PERIODTYPE=ANN_STD&amp;SCFT=3&amp;window=popup_no_bar&amp;width=385&amp;height=120&amp;START_MAXIMIZED=FALSE&amp;creator=factset&amp;display_string=Audit"}</definedName>
    <definedName name="_14_5__1_WEBI_Space" localSheetId="13" hidden="1">#REF!</definedName>
    <definedName name="_14_5__1_WEBI_Space" localSheetId="14" hidden="1">#REF!</definedName>
    <definedName name="_14_5__1_WEBI_Space" hidden="1">#REF!</definedName>
    <definedName name="_140__123Graph_XCHART_41" localSheetId="13" hidden="1">#REF!</definedName>
    <definedName name="_140__123Graph_XCHART_41" localSheetId="14" hidden="1">#REF!</definedName>
    <definedName name="_140__123Graph_XCHART_41" hidden="1">#REF!</definedName>
    <definedName name="_140__FDSAUDITLINK__" hidden="1">{"fdsup://Directions/FactSet Auditing Viewer?action=AUDIT_VALUE&amp;DB=129&amp;ID1=91131210&amp;VALUEID=01251&amp;SDATE=2010&amp;PERIODTYPE=ANN_STD&amp;SCFT=3&amp;window=popup_no_bar&amp;width=385&amp;height=120&amp;START_MAXIMIZED=FALSE&amp;creator=factset&amp;display_string=Audit"}</definedName>
    <definedName name="_141__123Graph_LBL_DCHART_16" localSheetId="13" hidden="1">#REF!</definedName>
    <definedName name="_141__123Graph_LBL_DCHART_16" localSheetId="14" hidden="1">#REF!</definedName>
    <definedName name="_141__123Graph_LBL_DCHART_16" hidden="1">#REF!</definedName>
    <definedName name="_141__FDSAUDITLINK__" hidden="1">{"fdsup://Directions/FactSet Auditing Viewer?action=AUDIT_VALUE&amp;DB=129&amp;ID1=91131210&amp;VALUEID=01251&amp;SDATE=2009&amp;PERIODTYPE=ANN_STD&amp;SCFT=3&amp;window=popup_no_bar&amp;width=385&amp;height=120&amp;START_MAXIMIZED=FALSE&amp;creator=factset&amp;display_string=Audit"}</definedName>
    <definedName name="_142__123Graph_LBL_BCHART_4" localSheetId="13" hidden="1">'[7]Historical IS'!#REF!</definedName>
    <definedName name="_142__123Graph_LBL_BCHART_4" localSheetId="14" hidden="1">'[7]Historical IS'!#REF!</definedName>
    <definedName name="_142__123Graph_LBL_BCHART_4" hidden="1">'[7]Historical IS'!#REF!</definedName>
    <definedName name="_142__FDSAUDITLINK__" hidden="1">{"fdsup://Directions/FactSet Auditing Viewer?action=AUDIT_VALUE&amp;DB=129&amp;ID1=91131210&amp;VALUEID=01251&amp;SDATE=2008&amp;PERIODTYPE=ANN_STD&amp;SCFT=3&amp;window=popup_no_bar&amp;width=385&amp;height=120&amp;START_MAXIMIZED=FALSE&amp;creator=factset&amp;display_string=Audit"}</definedName>
    <definedName name="_143__123Graph_LBL_DCHART_17" localSheetId="13" hidden="1">#REF!</definedName>
    <definedName name="_143__123Graph_LBL_DCHART_17" localSheetId="14" hidden="1">#REF!</definedName>
    <definedName name="_143__123Graph_LBL_DCHART_17" hidden="1">#REF!</definedName>
    <definedName name="_143__FDSAUDITLINK__" hidden="1">{"fdsup://Directions/FactSet Auditing Viewer?action=AUDIT_VALUE&amp;DB=129&amp;ID1=91131210&amp;VALUEID=01001&amp;SDATE=2010&amp;PERIODTYPE=ANN_STD&amp;SCFT=3&amp;window=popup_no_bar&amp;width=385&amp;height=120&amp;START_MAXIMIZED=FALSE&amp;creator=factset&amp;display_string=Audit"}</definedName>
    <definedName name="_144__123Graph_X_FABP_L.WK1_FAB" localSheetId="13" hidden="1">[17]Sheet1!#REF!</definedName>
    <definedName name="_144__123Graph_X_FABP_L.WK1_FAB" localSheetId="14" hidden="1">[17]Sheet1!#REF!</definedName>
    <definedName name="_144__123Graph_X_FABP_L.WK1_FAB" hidden="1">[17]Sheet1!#REF!</definedName>
    <definedName name="_144__FDSAUDITLINK__" hidden="1">{"fdsup://Directions/FactSet Auditing Viewer?action=AUDIT_VALUE&amp;DB=129&amp;ID1=91131210&amp;VALUEID=01001&amp;SDATE=2009&amp;PERIODTYPE=ANN_STD&amp;SCFT=3&amp;window=popup_no_bar&amp;width=385&amp;height=120&amp;START_MAXIMIZED=FALSE&amp;creator=factset&amp;display_string=Audit"}</definedName>
    <definedName name="_145__123Graph_LBL_DCHART_19" localSheetId="13" hidden="1">#REF!</definedName>
    <definedName name="_145__123Graph_LBL_DCHART_19" localSheetId="14" hidden="1">#REF!</definedName>
    <definedName name="_145__123Graph_LBL_DCHART_19" hidden="1">#REF!</definedName>
    <definedName name="_145__FDSAUDITLINK__" hidden="1">{"fdsup://Directions/FactSet Auditing Viewer?action=AUDIT_VALUE&amp;DB=129&amp;ID1=91131210&amp;VALUEID=01001&amp;SDATE=2008&amp;PERIODTYPE=ANN_STD&amp;SCFT=3&amp;window=popup_no_bar&amp;width=385&amp;height=120&amp;START_MAXIMIZED=FALSE&amp;creator=factset&amp;display_string=Audit"}</definedName>
    <definedName name="_146__FDSAUDITLINK__" hidden="1">{"fdsup://Directions/FactSet Auditing Viewer?action=AUDIT_VALUE&amp;DB=129&amp;ID1=91131210&amp;VALUEID=07011&amp;SDATE=2010&amp;PERIODTYPE=ANN_STD&amp;SCFT=3&amp;window=popup_no_bar&amp;width=385&amp;height=120&amp;START_MAXIMIZED=FALSE&amp;creator=factset&amp;display_string=Audit"}</definedName>
    <definedName name="_147__123Graph_LBL_CCHART_3" localSheetId="13" hidden="1">'[7]Historical IS'!#REF!</definedName>
    <definedName name="_147__123Graph_LBL_CCHART_3" localSheetId="14" hidden="1">'[7]Historical IS'!#REF!</definedName>
    <definedName name="_147__123Graph_LBL_CCHART_3" hidden="1">'[7]Historical IS'!#REF!</definedName>
    <definedName name="_147__123Graph_LBL_DCHART_22" localSheetId="13" hidden="1">#REF!</definedName>
    <definedName name="_147__123Graph_LBL_DCHART_22" localSheetId="14" hidden="1">#REF!</definedName>
    <definedName name="_147__123Graph_LBL_DCHART_22" hidden="1">#REF!</definedName>
    <definedName name="_147__123Graph_XCHART_1" localSheetId="13" hidden="1">'[7]Historical IS'!#REF!</definedName>
    <definedName name="_147__123Graph_XCHART_1" localSheetId="14" hidden="1">'[7]Historical IS'!#REF!</definedName>
    <definedName name="_147__123Graph_XCHART_1" hidden="1">'[7]Historical IS'!#REF!</definedName>
    <definedName name="_147__FDSAUDITLINK__" hidden="1">{"fdsup://Directions/FactSet Auditing Viewer?action=AUDIT_VALUE&amp;DB=129&amp;ID1=91131210&amp;VALUEID=02051&amp;SDATE=201003&amp;PERIODTYPE=QTR_STD&amp;SCFT=3&amp;window=popup_no_bar&amp;width=385&amp;height=120&amp;START_MAXIMIZED=FALSE&amp;creator=factset&amp;display_string=Audit"}</definedName>
    <definedName name="_148__FDSAUDITLINK__" hidden="1">{"fdsup://Directions/FactSet Auditing Viewer?action=AUDIT_VALUE&amp;DB=129&amp;ID1=91131210&amp;VALUEID=03040&amp;SDATE=2005&amp;PERIODTYPE=ANN_STD&amp;SCFT=3&amp;window=popup_no_bar&amp;width=385&amp;height=120&amp;START_MAXIMIZED=FALSE&amp;creator=factset&amp;display_string=Audit"}</definedName>
    <definedName name="_149__123Graph_LBL_DCHART_24" localSheetId="13" hidden="1">#REF!</definedName>
    <definedName name="_149__123Graph_LBL_DCHART_24" localSheetId="14" hidden="1">#REF!</definedName>
    <definedName name="_149__123Graph_LBL_DCHART_24" hidden="1">#REF!</definedName>
    <definedName name="_149__FDSAUDITLINK__" hidden="1">{"fdsup://Directions/FactSet Auditing Viewer?action=AUDIT_VALUE&amp;DB=129&amp;ID1=91131210&amp;VALUEID=02051&amp;SDATE=2005&amp;PERIODTYPE=ANN_STD&amp;SCFT=3&amp;window=popup_no_bar&amp;width=385&amp;height=120&amp;START_MAXIMIZED=FALSE&amp;creator=factset&amp;display_string=Audit"}</definedName>
    <definedName name="_15__123Graph_ACHART_29" localSheetId="13" hidden="1">[19]Menu!#REF!</definedName>
    <definedName name="_15__123Graph_ACHART_29" localSheetId="14" hidden="1">[19]Menu!#REF!</definedName>
    <definedName name="_15__123Graph_ACHART_29" hidden="1">[19]Menu!#REF!</definedName>
    <definedName name="_15__123Graph_ADEPREC" localSheetId="13" hidden="1">[17]Sheet1!#REF!</definedName>
    <definedName name="_15__123Graph_ADEPREC" localSheetId="14" hidden="1">[17]Sheet1!#REF!</definedName>
    <definedName name="_15__123Graph_ADEPREC" hidden="1">[17]Sheet1!#REF!</definedName>
    <definedName name="_15__123Graph_B_FABP_L.WK1_FAB" localSheetId="13" hidden="1">[17]Sheet1!#REF!</definedName>
    <definedName name="_15__123Graph_B_FABP_L.WK1_FAB" localSheetId="14" hidden="1">[17]Sheet1!#REF!</definedName>
    <definedName name="_15__123Graph_B_FABP_L.WK1_FAB" hidden="1">[17]Sheet1!#REF!</definedName>
    <definedName name="_15__123Graph_CCHART_31" localSheetId="13" hidden="1">#REF!</definedName>
    <definedName name="_15__123Graph_CCHART_31" localSheetId="14" hidden="1">#REF!</definedName>
    <definedName name="_15__123Graph_CCHART_31" hidden="1">#REF!</definedName>
    <definedName name="_15__123Graph_XChart_2" hidden="1">'[28]sales vol.'!$J$398:$J$401</definedName>
    <definedName name="_15__FDSAUDITLINK__" hidden="1">{"fdsup://Directions/FactSet Auditing Viewer?action=AUDIT_VALUE&amp;DB=129&amp;ID1=471475&amp;VALUEID=02999&amp;SDATE=2009&amp;PERIODTYPE=ANN_STD&amp;SCFT=3&amp;window=popup_no_bar&amp;width=385&amp;height=120&amp;START_MAXIMIZED=FALSE&amp;creator=factset&amp;display_string=Audit"}</definedName>
    <definedName name="_15_5__1_WEBI_VHeading" localSheetId="13" hidden="1">#REF!</definedName>
    <definedName name="_15_5__1_WEBI_VHeading" localSheetId="14" hidden="1">#REF!</definedName>
    <definedName name="_15_5__1_WEBI_VHeading" hidden="1">#REF!</definedName>
    <definedName name="_150__123Graph_LBL_DCHART_26" localSheetId="13" hidden="1">#REF!</definedName>
    <definedName name="_150__123Graph_LBL_DCHART_26" localSheetId="14" hidden="1">#REF!</definedName>
    <definedName name="_150__123Graph_LBL_DCHART_26" hidden="1">#REF!</definedName>
    <definedName name="_150__123Graph_XCHART_3" localSheetId="13" hidden="1">'[7]Historical IS'!#REF!</definedName>
    <definedName name="_150__123Graph_XCHART_3" localSheetId="14" hidden="1">'[7]Historical IS'!#REF!</definedName>
    <definedName name="_150__123Graph_XCHART_3" hidden="1">'[7]Historical IS'!#REF!</definedName>
    <definedName name="_150__FDSAUDITLINK__" hidden="1">{"fdsup://Directions/FactSet Auditing Viewer?action=AUDIT_VALUE&amp;DB=129&amp;ID1=91131210&amp;VALUEID=02999&amp;SDATE=201003&amp;PERIODTYPE=QTR_STD&amp;SCFT=3&amp;window=popup_no_bar&amp;width=385&amp;height=120&amp;START_MAXIMIZED=FALSE&amp;creator=factset&amp;display_string=Audit"}</definedName>
    <definedName name="_151__123Graph_LBL_DCHART_28" localSheetId="13" hidden="1">#REF!</definedName>
    <definedName name="_151__123Graph_LBL_DCHART_28" localSheetId="14" hidden="1">#REF!</definedName>
    <definedName name="_151__123Graph_LBL_DCHART_28" hidden="1">#REF!</definedName>
    <definedName name="_151__FDSAUDITLINK__" hidden="1">{"fdsup://Directions/FactSet Auditing Viewer?action=AUDIT_VALUE&amp;DB=129&amp;ID1=91131210&amp;VALUEID=02999&amp;SDATE=2005&amp;PERIODTYPE=ANN_STD&amp;SCFT=3&amp;window=popup_no_bar&amp;width=385&amp;height=120&amp;START_MAXIMIZED=FALSE&amp;creator=factset&amp;display_string=Audit"}</definedName>
    <definedName name="_152__FDSAUDITLINK__" hidden="1">{"fdsup://Directions/FactSet Auditing Viewer?action=AUDIT_VALUE&amp;DB=129&amp;ID1=91131210&amp;VALUEID=01551&amp;SDATE=2005&amp;PERIODTYPE=ANN_STD&amp;SCFT=3&amp;window=popup_no_bar&amp;width=385&amp;height=120&amp;START_MAXIMIZED=FALSE&amp;creator=factset&amp;display_string=Audit"}</definedName>
    <definedName name="_153__123Graph_LBL_DCHART_30" localSheetId="13" hidden="1">#REF!</definedName>
    <definedName name="_153__123Graph_LBL_DCHART_30" localSheetId="14" hidden="1">#REF!</definedName>
    <definedName name="_153__123Graph_LBL_DCHART_30" hidden="1">#REF!</definedName>
    <definedName name="_153__123Graph_X_FABP_L.WK1_FAB" localSheetId="13" hidden="1">[17]Sheet1!#REF!</definedName>
    <definedName name="_153__123Graph_X_FABP_L.WK1_FAB" localSheetId="14" hidden="1">[17]Sheet1!#REF!</definedName>
    <definedName name="_153__123Graph_X_FABP_L.WK1_FAB" hidden="1">[17]Sheet1!#REF!</definedName>
    <definedName name="_153__123Graph_XCHART_4" localSheetId="13" hidden="1">'[7]Historical IS'!#REF!</definedName>
    <definedName name="_153__123Graph_XCHART_4" localSheetId="14" hidden="1">'[7]Historical IS'!#REF!</definedName>
    <definedName name="_153__123Graph_XCHART_4" hidden="1">'[7]Historical IS'!#REF!</definedName>
    <definedName name="_153__FDSAUDITLINK__" hidden="1">{"fdsup://Directions/FactSet Auditing Viewer?action=AUDIT_VALUE&amp;DB=129&amp;ID1=91131210&amp;VALUEID=01001&amp;SDATE=2005&amp;PERIODTYPE=ANN_STD&amp;SCFT=3&amp;window=popup_no_bar&amp;width=385&amp;height=120&amp;START_MAXIMIZED=FALSE&amp;creator=factset&amp;display_string=Audit"}</definedName>
    <definedName name="_154__FDSAUDITLINK__" hidden="1">{"fdsup://Directions/FactSet Auditing Viewer?action=AUDIT_VALUE&amp;DB=129&amp;ID1=91131210&amp;VALUEID=01001&amp;SDATE=2005&amp;PERIODTYPE=ANN_STD&amp;SCFT=3&amp;window=popup_no_bar&amp;width=385&amp;height=120&amp;START_MAXIMIZED=FALSE&amp;creator=factset&amp;display_string=Audit"}</definedName>
    <definedName name="_155__123Graph_LBL_DCHART_31" localSheetId="13" hidden="1">#REF!</definedName>
    <definedName name="_155__123Graph_LBL_DCHART_31" localSheetId="14" hidden="1">#REF!</definedName>
    <definedName name="_155__123Graph_LBL_DCHART_31" hidden="1">#REF!</definedName>
    <definedName name="_155__FDSAUDITLINK__" hidden="1">{"fdsup://Directions/FactSet Auditing Viewer?action=AUDIT_VALUE&amp;DB=129&amp;ID1=91131210&amp;VALUEID=03351&amp;SDATE=2007&amp;PERIODTYPE=ANN_STD&amp;SCFT=3&amp;window=popup_no_bar&amp;width=385&amp;height=120&amp;START_MAXIMIZED=FALSE&amp;creator=factset&amp;display_string=Audit"}</definedName>
    <definedName name="_156__123Graph_LBL_DCHART_32" localSheetId="13" hidden="1">#REF!</definedName>
    <definedName name="_156__123Graph_LBL_DCHART_32" localSheetId="14" hidden="1">#REF!</definedName>
    <definedName name="_156__123Graph_LBL_DCHART_32" hidden="1">#REF!</definedName>
    <definedName name="_156__123Graph_XCHART_8" localSheetId="13" hidden="1">'[7]Historical IS'!#REF!</definedName>
    <definedName name="_156__123Graph_XCHART_8" localSheetId="14" hidden="1">'[7]Historical IS'!#REF!</definedName>
    <definedName name="_156__123Graph_XCHART_8" hidden="1">'[7]Historical IS'!#REF!</definedName>
    <definedName name="_156__FDSAUDITLINK__" hidden="1">{"fdsup://Directions/FactSet Auditing Viewer?action=AUDIT_VALUE&amp;DB=129&amp;ID1=91131210&amp;VALUEID=03351&amp;SDATE=2006&amp;PERIODTYPE=ANN_STD&amp;SCFT=3&amp;window=popup_no_bar&amp;width=385&amp;height=120&amp;START_MAXIMIZED=FALSE&amp;creator=factset&amp;display_string=Audit"}</definedName>
    <definedName name="_157__FDSAUDITLINK__" hidden="1">{"fdsup://Directions/FactSet Auditing Viewer?action=AUDIT_VALUE&amp;DB=129&amp;ID1=91131210&amp;VALUEID=03101&amp;SDATE=2007&amp;PERIODTYPE=ANN_STD&amp;SCFT=3&amp;window=popup_no_bar&amp;width=385&amp;height=120&amp;START_MAXIMIZED=FALSE&amp;creator=factset&amp;display_string=Audit"}</definedName>
    <definedName name="_158__123Graph_LBL_DCHART_34" localSheetId="13" hidden="1">#REF!</definedName>
    <definedName name="_158__123Graph_LBL_DCHART_34" localSheetId="14" hidden="1">#REF!</definedName>
    <definedName name="_158__123Graph_LBL_DCHART_34" hidden="1">#REF!</definedName>
    <definedName name="_158__123Graph_XCHART_1" localSheetId="13" hidden="1">'[7]Historical IS'!#REF!</definedName>
    <definedName name="_158__123Graph_XCHART_1" localSheetId="14" hidden="1">'[7]Historical IS'!#REF!</definedName>
    <definedName name="_158__123Graph_XCHART_1" hidden="1">'[7]Historical IS'!#REF!</definedName>
    <definedName name="_158__FDSAUDITLINK__" hidden="1">{"fdsup://Directions/FactSet Auditing Viewer?action=AUDIT_VALUE&amp;DB=129&amp;ID1=91131210&amp;VALUEID=03101&amp;SDATE=2006&amp;PERIODTYPE=ANN_STD&amp;SCFT=3&amp;window=popup_no_bar&amp;width=385&amp;height=120&amp;START_MAXIMIZED=FALSE&amp;creator=factset&amp;display_string=Audit"}</definedName>
    <definedName name="_159__FDSAUDITLINK__" hidden="1">{"fdsup://Directions/FactSet Auditing Viewer?action=AUDIT_VALUE&amp;DB=129&amp;ID1=91131210&amp;VALUEID=03040&amp;SDATE=2007&amp;PERIODTYPE=ANN_STD&amp;SCFT=3&amp;window=popup_no_bar&amp;width=385&amp;height=120&amp;START_MAXIMIZED=FALSE&amp;creator=factset&amp;display_string=Audit"}</definedName>
    <definedName name="_16__123Graph_B_FABP_L.WK1_FAB" localSheetId="13" hidden="1">[25]Sheet1!#REF!</definedName>
    <definedName name="_16__123Graph_B_FABP_L.WK1_FAB" localSheetId="14" hidden="1">[25]Sheet1!#REF!</definedName>
    <definedName name="_16__123Graph_B_FABP_L.WK1_FAB" hidden="1">[25]Sheet1!#REF!</definedName>
    <definedName name="_16__123Graph_BCHART_1" localSheetId="13" hidden="1">'[7]Historical IS'!#REF!</definedName>
    <definedName name="_16__123Graph_BCHART_1" localSheetId="14" hidden="1">'[7]Historical IS'!#REF!</definedName>
    <definedName name="_16__123Graph_BCHART_1" hidden="1">'[7]Historical IS'!#REF!</definedName>
    <definedName name="_16__123Graph_CCHART_22" localSheetId="13" hidden="1">#REF!</definedName>
    <definedName name="_16__123Graph_CCHART_22" localSheetId="14" hidden="1">#REF!</definedName>
    <definedName name="_16__123Graph_CCHART_22" hidden="1">#REF!</definedName>
    <definedName name="_16__123Graph_CCHART_32" localSheetId="13" hidden="1">#REF!</definedName>
    <definedName name="_16__123Graph_CCHART_32" localSheetId="14" hidden="1">#REF!</definedName>
    <definedName name="_16__123Graph_CCHART_32" hidden="1">#REF!</definedName>
    <definedName name="_16__123Graph_XChart_3" hidden="1">'[28]sales vol.'!$J$211:$J$214</definedName>
    <definedName name="_16__FDSAUDITLINK__" hidden="1">{"fdsup://Directions/FactSet Auditing Viewer?action=AUDIT_VALUE&amp;DB=129&amp;ID1=471475&amp;VALUEID=01251&amp;SDATE=2009&amp;PERIODTYPE=ANN_STD&amp;SCFT=3&amp;window=popup_no_bar&amp;width=385&amp;height=120&amp;START_MAXIMIZED=FALSE&amp;creator=factset&amp;display_string=Audit"}</definedName>
    <definedName name="_16_6__1_WEBI_DataGrid" localSheetId="13" hidden="1">#REF!</definedName>
    <definedName name="_16_6__1_WEBI_DataGrid" localSheetId="14" hidden="1">#REF!</definedName>
    <definedName name="_16_6__1_WEBI_DataGrid" hidden="1">#REF!</definedName>
    <definedName name="_160__123Graph_LBL_DCHART_37" localSheetId="13" hidden="1">#REF!</definedName>
    <definedName name="_160__123Graph_LBL_DCHART_37" localSheetId="14" hidden="1">#REF!</definedName>
    <definedName name="_160__123Graph_LBL_DCHART_37" hidden="1">#REF!</definedName>
    <definedName name="_160__FDSAUDITLINK__" hidden="1">{"fdsup://Directions/FactSet Auditing Viewer?action=AUDIT_VALUE&amp;DB=129&amp;ID1=91131210&amp;VALUEID=03040&amp;SDATE=2006&amp;PERIODTYPE=ANN_STD&amp;SCFT=3&amp;window=popup_no_bar&amp;width=385&amp;height=120&amp;START_MAXIMIZED=FALSE&amp;creator=factset&amp;display_string=Audit"}</definedName>
    <definedName name="_161__FDSAUDITLINK__" hidden="1">{"fdsup://Directions/FactSet Auditing Viewer?action=AUDIT_VALUE&amp;DB=129&amp;ID1=91131210&amp;VALUEID=03051&amp;SDATE=2007&amp;PERIODTYPE=ANN_STD&amp;SCFT=3&amp;window=popup_no_bar&amp;width=385&amp;height=120&amp;START_MAXIMIZED=FALSE&amp;creator=factset&amp;display_string=Audit"}</definedName>
    <definedName name="_162__123Graph_LBL_DCHART_39" localSheetId="13" hidden="1">#REF!</definedName>
    <definedName name="_162__123Graph_LBL_DCHART_39" localSheetId="14" hidden="1">#REF!</definedName>
    <definedName name="_162__123Graph_LBL_DCHART_39" hidden="1">#REF!</definedName>
    <definedName name="_162__FDSAUDITLINK__" hidden="1">{"fdsup://Directions/FactSet Auditing Viewer?action=AUDIT_VALUE&amp;DB=129&amp;ID1=91131210&amp;VALUEID=03051&amp;SDATE=2006&amp;PERIODTYPE=ANN_STD&amp;SCFT=3&amp;window=popup_no_bar&amp;width=385&amp;height=120&amp;START_MAXIMIZED=FALSE&amp;creator=factset&amp;display_string=Audit"}</definedName>
    <definedName name="_163__123Graph_XCHART_3" localSheetId="13" hidden="1">'[7]Historical IS'!#REF!</definedName>
    <definedName name="_163__123Graph_XCHART_3" localSheetId="14" hidden="1">'[7]Historical IS'!#REF!</definedName>
    <definedName name="_163__123Graph_XCHART_3" hidden="1">'[7]Historical IS'!#REF!</definedName>
    <definedName name="_163__FDSAUDITLINK__" hidden="1">{"fdsup://Directions/FactSet Auditing Viewer?action=AUDIT_VALUE&amp;DB=129&amp;ID1=91131210&amp;VALUEID=02999&amp;SDATE=2007&amp;PERIODTYPE=ANN_STD&amp;SCFT=3&amp;window=popup_no_bar&amp;width=385&amp;height=120&amp;START_MAXIMIZED=FALSE&amp;creator=factset&amp;display_string=Audit"}</definedName>
    <definedName name="_164__123Graph_LBL_DCHART_41" localSheetId="13" hidden="1">#REF!</definedName>
    <definedName name="_164__123Graph_LBL_DCHART_41" localSheetId="14" hidden="1">#REF!</definedName>
    <definedName name="_164__123Graph_LBL_DCHART_41" hidden="1">#REF!</definedName>
    <definedName name="_164__FDSAUDITLINK__" hidden="1">{"fdsup://Directions/FactSet Auditing Viewer?action=AUDIT_VALUE&amp;DB=129&amp;ID1=91131210&amp;VALUEID=02999&amp;SDATE=2006&amp;PERIODTYPE=ANN_STD&amp;SCFT=3&amp;window=popup_no_bar&amp;width=385&amp;height=120&amp;START_MAXIMIZED=FALSE&amp;creator=factset&amp;display_string=Audit"}</definedName>
    <definedName name="_164S" localSheetId="13" hidden="1">[29]FINANCIALS!#REF!</definedName>
    <definedName name="_164S" localSheetId="14" hidden="1">[29]FINANCIALS!#REF!</definedName>
    <definedName name="_164S" hidden="1">[29]FINANCIALS!#REF!</definedName>
    <definedName name="_165__123Graph_LBL_ECHART_15" localSheetId="13" hidden="1">#REF!</definedName>
    <definedName name="_165__123Graph_LBL_ECHART_15" localSheetId="14" hidden="1">#REF!</definedName>
    <definedName name="_165__123Graph_LBL_ECHART_15" hidden="1">#REF!</definedName>
    <definedName name="_165__FDSAUDITLINK__" hidden="1">{"fdsup://Directions/FactSet Auditing Viewer?action=AUDIT_VALUE&amp;DB=129&amp;ID1=91131210&amp;VALUEID=02501&amp;SDATE=2007&amp;PERIODTYPE=ANN_STD&amp;SCFT=3&amp;window=popup_no_bar&amp;width=385&amp;height=120&amp;START_MAXIMIZED=FALSE&amp;creator=factset&amp;display_string=Audit"}</definedName>
    <definedName name="_166__FDSAUDITLINK__" hidden="1">{"fdsup://Directions/FactSet Auditing Viewer?action=AUDIT_VALUE&amp;DB=129&amp;ID1=91131210&amp;VALUEID=02501&amp;SDATE=2006&amp;PERIODTYPE=ANN_STD&amp;SCFT=3&amp;window=popup_no_bar&amp;width=385&amp;height=120&amp;START_MAXIMIZED=FALSE&amp;creator=factset&amp;display_string=Audit"}</definedName>
    <definedName name="_167__123Graph_LBL_ECHART_16" localSheetId="13" hidden="1">#REF!</definedName>
    <definedName name="_167__123Graph_LBL_ECHART_16" localSheetId="14" hidden="1">#REF!</definedName>
    <definedName name="_167__123Graph_LBL_ECHART_16" hidden="1">#REF!</definedName>
    <definedName name="_167__FDSAUDITLINK__" hidden="1">{"fdsup://Directions/FactSet Auditing Viewer?action=AUDIT_VALUE&amp;DB=129&amp;ID1=91131210&amp;VALUEID=02201&amp;SDATE=2007&amp;PERIODTYPE=ANN_STD&amp;SCFT=3&amp;window=popup_no_bar&amp;width=385&amp;height=120&amp;START_MAXIMIZED=FALSE&amp;creator=factset&amp;display_string=Audit"}</definedName>
    <definedName name="_168__123Graph_XCHART_4" localSheetId="13" hidden="1">'[7]Historical IS'!#REF!</definedName>
    <definedName name="_168__123Graph_XCHART_4" localSheetId="14" hidden="1">'[7]Historical IS'!#REF!</definedName>
    <definedName name="_168__123Graph_XCHART_4" hidden="1">'[7]Historical IS'!#REF!</definedName>
    <definedName name="_168__FDSAUDITLINK__" hidden="1">{"fdsup://Directions/FactSet Auditing Viewer?action=AUDIT_VALUE&amp;DB=129&amp;ID1=91131210&amp;VALUEID=02201&amp;SDATE=2006&amp;PERIODTYPE=ANN_STD&amp;SCFT=3&amp;window=popup_no_bar&amp;width=385&amp;height=120&amp;START_MAXIMIZED=FALSE&amp;creator=factset&amp;display_string=Audit"}</definedName>
    <definedName name="_169__123Graph_LBL_ECHART_17" localSheetId="13" hidden="1">#REF!</definedName>
    <definedName name="_169__123Graph_LBL_ECHART_17" localSheetId="14" hidden="1">#REF!</definedName>
    <definedName name="_169__123Graph_LBL_ECHART_17" hidden="1">#REF!</definedName>
    <definedName name="_169__FDSAUDITLINK__" hidden="1">{"fdsup://Directions/FactSet Auditing Viewer?action=AUDIT_VALUE&amp;DB=129&amp;ID1=91131210&amp;VALUEID=02101&amp;SDATE=201004&amp;PERIODTYPE=QTR_STD&amp;SCFT=3&amp;window=popup_no_bar&amp;width=385&amp;height=120&amp;START_MAXIMIZED=FALSE&amp;creator=factset&amp;display_string=Audit"}</definedName>
    <definedName name="_17__123Graph_AChart_2A" localSheetId="13" hidden="1">#REF!</definedName>
    <definedName name="_17__123Graph_AChart_2A" localSheetId="14" hidden="1">#REF!</definedName>
    <definedName name="_17__123Graph_AChart_2A" hidden="1">#REF!</definedName>
    <definedName name="_17__123Graph_BCHART_1" localSheetId="13" hidden="1">'[7]Historical IS'!#REF!</definedName>
    <definedName name="_17__123Graph_BCHART_1" localSheetId="14" hidden="1">'[7]Historical IS'!#REF!</definedName>
    <definedName name="_17__123Graph_BCHART_1" hidden="1">'[7]Historical IS'!#REF!</definedName>
    <definedName name="_17__123Graph_BCHART_3" localSheetId="13" hidden="1">'[7]Historical IS'!#REF!</definedName>
    <definedName name="_17__123Graph_BCHART_3" localSheetId="14" hidden="1">'[7]Historical IS'!#REF!</definedName>
    <definedName name="_17__123Graph_BCHART_3" hidden="1">'[7]Historical IS'!#REF!</definedName>
    <definedName name="_17__123Graph_BCHART_9" hidden="1">'[22]op inc as pct t'!$K$11:$K$17</definedName>
    <definedName name="_17__123Graph_CCHART_34" localSheetId="13" hidden="1">#REF!</definedName>
    <definedName name="_17__123Graph_CCHART_34" localSheetId="14" hidden="1">#REF!</definedName>
    <definedName name="_17__123Graph_CCHART_34" hidden="1">#REF!</definedName>
    <definedName name="_17__123Graph_XChart_4" hidden="1">'[28]sales vol.'!$I$1121:$I$1122</definedName>
    <definedName name="_17__FDSAUDITLINK__" hidden="1">{"fdsup://Directions/FactSet Auditing Viewer?action=AUDIT_VALUE&amp;DB=129&amp;ID1=471475&amp;VALUEID=03051&amp;SDATE=2006&amp;PERIODTYPE=ANN_STD&amp;SCFT=3&amp;window=popup_no_bar&amp;width=385&amp;height=120&amp;START_MAXIMIZED=FALSE&amp;creator=factset&amp;display_string=Audit"}</definedName>
    <definedName name="_17_6__1_WEBI_HHeading" localSheetId="13" hidden="1">#REF!</definedName>
    <definedName name="_17_6__1_WEBI_HHeading" localSheetId="14" hidden="1">#REF!</definedName>
    <definedName name="_17_6__1_WEBI_HHeading" hidden="1">#REF!</definedName>
    <definedName name="_170__FDSAUDITLINK__" hidden="1">{"fdsup://Directions/FactSet Auditing Viewer?action=AUDIT_VALUE&amp;DB=129&amp;ID1=91131210&amp;VALUEID=02101&amp;SDATE=200904&amp;PERIODTYPE=QTR_STD&amp;SCFT=3&amp;window=popup_no_bar&amp;width=385&amp;height=120&amp;START_MAXIMIZED=FALSE&amp;creator=factset&amp;display_string=Audit"}</definedName>
    <definedName name="_171__123Graph_LBL_ECHART_19" localSheetId="13" hidden="1">#REF!</definedName>
    <definedName name="_171__123Graph_LBL_ECHART_19" localSheetId="14" hidden="1">#REF!</definedName>
    <definedName name="_171__123Graph_LBL_ECHART_19" hidden="1">#REF!</definedName>
    <definedName name="_171__FDSAUDITLINK__" hidden="1">{"fdsup://Directions/FactSet Auditing Viewer?action=AUDIT_VALUE&amp;DB=129&amp;ID1=91131210&amp;VALUEID=02051&amp;SDATE=2007&amp;PERIODTYPE=ANN_STD&amp;SCFT=3&amp;window=popup_no_bar&amp;width=385&amp;height=120&amp;START_MAXIMIZED=FALSE&amp;creator=factset&amp;display_string=Audit"}</definedName>
    <definedName name="_172__FDSAUDITLINK__" hidden="1">{"fdsup://Directions/FactSet Auditing Viewer?action=AUDIT_VALUE&amp;DB=129&amp;ID1=91131210&amp;VALUEID=02051&amp;SDATE=2006&amp;PERIODTYPE=ANN_STD&amp;SCFT=3&amp;window=popup_no_bar&amp;width=385&amp;height=120&amp;START_MAXIMIZED=FALSE&amp;creator=factset&amp;display_string=Audit"}</definedName>
    <definedName name="_172Table2_" localSheetId="13" hidden="1">[16]BEV!#REF!</definedName>
    <definedName name="_172Table2_" localSheetId="14" hidden="1">[16]BEV!#REF!</definedName>
    <definedName name="_172Table2_" hidden="1">[16]BEV!#REF!</definedName>
    <definedName name="_173__123Graph_LBL_ECHART_22" localSheetId="13" hidden="1">#REF!</definedName>
    <definedName name="_173__123Graph_LBL_ECHART_22" localSheetId="14" hidden="1">#REF!</definedName>
    <definedName name="_173__123Graph_LBL_ECHART_22" hidden="1">#REF!</definedName>
    <definedName name="_173__123Graph_XCHART_8" localSheetId="13" hidden="1">'[7]Historical IS'!#REF!</definedName>
    <definedName name="_173__123Graph_XCHART_8" localSheetId="14" hidden="1">'[7]Historical IS'!#REF!</definedName>
    <definedName name="_173__123Graph_XCHART_8" hidden="1">'[7]Historical IS'!#REF!</definedName>
    <definedName name="_173__FDSAUDITLINK__" hidden="1">{"fdsup://Directions/FactSet Auditing Viewer?action=AUDIT_VALUE&amp;DB=129&amp;ID1=91131210&amp;VALUEID=02001&amp;SDATE=2007&amp;PERIODTYPE=ANN_STD&amp;SCFT=3&amp;window=popup_no_bar&amp;width=385&amp;height=120&amp;START_MAXIMIZED=FALSE&amp;creator=factset&amp;display_string=Audit"}</definedName>
    <definedName name="_174__FDSAUDITLINK__" hidden="1">{"fdsup://Directions/FactSet Auditing Viewer?action=AUDIT_VALUE&amp;DB=129&amp;ID1=91131210&amp;VALUEID=02001&amp;SDATE=2006&amp;PERIODTYPE=ANN_STD&amp;SCFT=3&amp;window=popup_no_bar&amp;width=385&amp;height=120&amp;START_MAXIMIZED=FALSE&amp;creator=factset&amp;display_string=Audit"}</definedName>
    <definedName name="_174S" localSheetId="13" hidden="1">[29]FINANCIALS!#REF!</definedName>
    <definedName name="_174S" localSheetId="14" hidden="1">[29]FINANCIALS!#REF!</definedName>
    <definedName name="_174S" hidden="1">[29]FINANCIALS!#REF!</definedName>
    <definedName name="_175__123Graph_LBL_ECHART_24" localSheetId="13" hidden="1">#REF!</definedName>
    <definedName name="_175__123Graph_LBL_ECHART_24" localSheetId="14" hidden="1">#REF!</definedName>
    <definedName name="_175__123Graph_LBL_ECHART_24" hidden="1">#REF!</definedName>
    <definedName name="_175__FDSAUDITLINK__" hidden="1">{"fdsup://Directions/FactSet Auditing Viewer?action=AUDIT_VALUE&amp;DB=129&amp;ID1=91131210&amp;VALUEID=04601&amp;SDATE=2007&amp;PERIODTYPE=ANN_STD&amp;SCFT=3&amp;window=popup_no_bar&amp;width=385&amp;height=120&amp;START_MAXIMIZED=FALSE&amp;creator=factset&amp;display_string=Audit"}</definedName>
    <definedName name="_175Table2_" localSheetId="13" hidden="1">[16]BEV!#REF!</definedName>
    <definedName name="_175Table2_" localSheetId="14" hidden="1">[16]BEV!#REF!</definedName>
    <definedName name="_175Table2_" hidden="1">[16]BEV!#REF!</definedName>
    <definedName name="_176__123Graph_LBL_ECHART_26" localSheetId="13" hidden="1">#REF!</definedName>
    <definedName name="_176__123Graph_LBL_ECHART_26" localSheetId="14" hidden="1">#REF!</definedName>
    <definedName name="_176__123Graph_LBL_ECHART_26" hidden="1">#REF!</definedName>
    <definedName name="_176__FDSAUDITLINK__" hidden="1">{"fdsup://Directions/FactSet Auditing Viewer?action=AUDIT_VALUE&amp;DB=129&amp;ID1=91131210&amp;VALUEID=04601&amp;SDATE=2006&amp;PERIODTYPE=ANN_STD&amp;SCFT=3&amp;window=popup_no_bar&amp;width=385&amp;height=120&amp;START_MAXIMIZED=FALSE&amp;creator=factset&amp;display_string=Audit"}</definedName>
    <definedName name="_176Table2_" localSheetId="13" hidden="1">[16]BEV!#REF!</definedName>
    <definedName name="_176Table2_" localSheetId="14" hidden="1">[16]BEV!#REF!</definedName>
    <definedName name="_176Table2_" hidden="1">[16]BEV!#REF!</definedName>
    <definedName name="_177__123Graph_LBL_ECHART_28" localSheetId="13" hidden="1">#REF!</definedName>
    <definedName name="_177__123Graph_LBL_ECHART_28" localSheetId="14" hidden="1">#REF!</definedName>
    <definedName name="_177__123Graph_LBL_ECHART_28" hidden="1">#REF!</definedName>
    <definedName name="_177__FDSAUDITLINK__" hidden="1">{"fdsup://Directions/FactSet Auditing Viewer?action=AUDIT_VALUE&amp;DB=129&amp;ID1=91131210&amp;VALUEID=01551&amp;SDATE=2007&amp;PERIODTYPE=ANN_STD&amp;SCFT=3&amp;window=popup_no_bar&amp;width=385&amp;height=120&amp;START_MAXIMIZED=FALSE&amp;creator=factset&amp;display_string=Audit"}</definedName>
    <definedName name="_178__FDSAUDITLINK__" hidden="1">{"fdsup://Directions/FactSet Auditing Viewer?action=AUDIT_VALUE&amp;DB=129&amp;ID1=91131210&amp;VALUEID=01551&amp;SDATE=2006&amp;PERIODTYPE=ANN_STD&amp;SCFT=3&amp;window=popup_no_bar&amp;width=385&amp;height=120&amp;START_MAXIMIZED=FALSE&amp;creator=factset&amp;display_string=Audit"}</definedName>
    <definedName name="_179__123Graph_LBL_ECHART_30" localSheetId="13" hidden="1">#REF!</definedName>
    <definedName name="_179__123Graph_LBL_ECHART_30" localSheetId="14" hidden="1">#REF!</definedName>
    <definedName name="_179__123Graph_LBL_ECHART_30" hidden="1">#REF!</definedName>
    <definedName name="_179__FDSAUDITLINK__" hidden="1">{"fdsup://Directions/FactSet Auditing Viewer?action=AUDIT_VALUE&amp;DB=129&amp;ID1=91131210&amp;VALUEID=01401&amp;SDATE=2007&amp;PERIODTYPE=ANN_STD&amp;SCFT=3&amp;window=popup_no_bar&amp;width=385&amp;height=120&amp;START_MAXIMIZED=FALSE&amp;creator=factset&amp;display_string=Audit"}</definedName>
    <definedName name="_18__123Graph_A_FABP_L.WK1_FAB" localSheetId="13" hidden="1">[17]Sheet1!#REF!</definedName>
    <definedName name="_18__123Graph_A_FABP_L.WK1_FAB" localSheetId="14" hidden="1">[17]Sheet1!#REF!</definedName>
    <definedName name="_18__123Graph_A_FABP_L.WK1_FAB" hidden="1">[17]Sheet1!#REF!</definedName>
    <definedName name="_18__123Graph_ACHART_30" hidden="1">[19]Menu!$D$11:$M$11</definedName>
    <definedName name="_18__123Graph_BCHART_3" localSheetId="13" hidden="1">'[7]Historical IS'!#REF!</definedName>
    <definedName name="_18__123Graph_BCHART_3" localSheetId="14" hidden="1">'[7]Historical IS'!#REF!</definedName>
    <definedName name="_18__123Graph_BCHART_3" hidden="1">'[7]Historical IS'!#REF!</definedName>
    <definedName name="_18__123Graph_BCHART_4" localSheetId="13" hidden="1">'[7]Historical IS'!#REF!</definedName>
    <definedName name="_18__123Graph_BCHART_4" localSheetId="14" hidden="1">'[7]Historical IS'!#REF!</definedName>
    <definedName name="_18__123Graph_BCHART_4" hidden="1">'[7]Historical IS'!#REF!</definedName>
    <definedName name="_18__123Graph_CCHART_24" localSheetId="13" hidden="1">#REF!</definedName>
    <definedName name="_18__123Graph_CCHART_24" localSheetId="14" hidden="1">#REF!</definedName>
    <definedName name="_18__123Graph_CCHART_24" hidden="1">#REF!</definedName>
    <definedName name="_18__123Graph_CCHART_37" localSheetId="13" hidden="1">#REF!</definedName>
    <definedName name="_18__123Graph_CCHART_37" localSheetId="14" hidden="1">#REF!</definedName>
    <definedName name="_18__123Graph_CCHART_37" hidden="1">#REF!</definedName>
    <definedName name="_18__123Graph_XChart_5" hidden="1">'[28]sales vol.'!$I$1632:$I$1635</definedName>
    <definedName name="_18__FDSAUDITLINK__" hidden="1">{"fdsup://Directions/FactSet Auditing Viewer?action=AUDIT_VALUE&amp;DB=129&amp;ID1=471475&amp;VALUEID=03351&amp;SDATE=2006&amp;PERIODTYPE=ANN_STD&amp;SCFT=3&amp;window=popup_no_bar&amp;width=385&amp;height=120&amp;START_MAXIMIZED=FALSE&amp;creator=factset&amp;display_string=Audit"}</definedName>
    <definedName name="_18_6__1_WEBI_Table" localSheetId="13" hidden="1">#REF!</definedName>
    <definedName name="_18_6__1_WEBI_Table" localSheetId="14" hidden="1">#REF!</definedName>
    <definedName name="_18_6__1_WEBI_Table" hidden="1">#REF!</definedName>
    <definedName name="_180__FDSAUDITLINK__" hidden="1">{"fdsup://Directions/FactSet Auditing Viewer?action=AUDIT_VALUE&amp;DB=129&amp;ID1=91131210&amp;VALUEID=01401&amp;SDATE=2006&amp;PERIODTYPE=ANN_STD&amp;SCFT=3&amp;window=popup_no_bar&amp;width=385&amp;height=120&amp;START_MAXIMIZED=FALSE&amp;creator=factset&amp;display_string=Audit"}</definedName>
    <definedName name="_180Table2_" localSheetId="13" hidden="1">[16]BEV!#REF!</definedName>
    <definedName name="_180Table2_" localSheetId="14" hidden="1">[16]BEV!#REF!</definedName>
    <definedName name="_180Table2_" hidden="1">[16]BEV!#REF!</definedName>
    <definedName name="_181__123Graph_LBL_ECHART_31" localSheetId="13" hidden="1">#REF!</definedName>
    <definedName name="_181__123Graph_LBL_ECHART_31" localSheetId="14" hidden="1">#REF!</definedName>
    <definedName name="_181__123Graph_LBL_ECHART_31" hidden="1">#REF!</definedName>
    <definedName name="_181__FDSAUDITLINK__" hidden="1">{"fdsup://Directions/FactSet Auditing Viewer?action=AUDIT_VALUE&amp;DB=129&amp;ID1=91131210&amp;VALUEID=01251&amp;SDATE=2007&amp;PERIODTYPE=ANN_STD&amp;SCFT=3&amp;window=popup_no_bar&amp;width=385&amp;height=120&amp;START_MAXIMIZED=FALSE&amp;creator=factset&amp;display_string=Audit"}</definedName>
    <definedName name="_182__FDSAUDITLINK__" hidden="1">{"fdsup://Directions/FactSet Auditing Viewer?action=AUDIT_VALUE&amp;DB=129&amp;ID1=91131210&amp;VALUEID=01251&amp;SDATE=2006&amp;PERIODTYPE=ANN_STD&amp;SCFT=3&amp;window=popup_no_bar&amp;width=385&amp;height=120&amp;START_MAXIMIZED=FALSE&amp;creator=factset&amp;display_string=Audit"}</definedName>
    <definedName name="_183__123Graph_LBL_ECHART_32" localSheetId="13" hidden="1">#REF!</definedName>
    <definedName name="_183__123Graph_LBL_ECHART_32" localSheetId="14" hidden="1">#REF!</definedName>
    <definedName name="_183__123Graph_LBL_ECHART_32" hidden="1">#REF!</definedName>
    <definedName name="_183__FDSAUDITLINK__" hidden="1">{"fdsup://Directions/FactSet Auditing Viewer?action=AUDIT_VALUE&amp;DB=129&amp;ID1=91131210&amp;VALUEID=01001&amp;SDATE=2007&amp;PERIODTYPE=ANN_STD&amp;SCFT=3&amp;window=popup_no_bar&amp;width=385&amp;height=120&amp;START_MAXIMIZED=FALSE&amp;creator=factset&amp;display_string=Audit"}</definedName>
    <definedName name="_184__FDSAUDITLINK__" hidden="1">{"fdsup://Directions/FactSet Auditing Viewer?action=AUDIT_VALUE&amp;DB=129&amp;ID1=91131210&amp;VALUEID=01001&amp;SDATE=2006&amp;PERIODTYPE=ANN_STD&amp;SCFT=3&amp;window=popup_no_bar&amp;width=385&amp;height=120&amp;START_MAXIMIZED=FALSE&amp;creator=factset&amp;display_string=Audit"}</definedName>
    <definedName name="_185__123Graph_LBL_ECHART_34" localSheetId="13" hidden="1">#REF!</definedName>
    <definedName name="_185__123Graph_LBL_ECHART_34" localSheetId="14" hidden="1">#REF!</definedName>
    <definedName name="_185__123Graph_LBL_ECHART_34" hidden="1">#REF!</definedName>
    <definedName name="_185__FDSAUDITLINK__" hidden="1">{"fdsup://Directions/FactSet Auditing Viewer?action=AUDIT_VALUE&amp;DB=129&amp;ID1=461785&amp;VALUEID=03040&amp;SDATE=201003&amp;PERIODTYPE=QTR_STD&amp;SCFT=3&amp;window=popup_no_bar&amp;width=385&amp;height=120&amp;START_MAXIMIZED=FALSE&amp;creator=factset&amp;display_string=Audit"}</definedName>
    <definedName name="_186__FDSAUDITLINK__" hidden="1">{"fdsup://Directions/FactSet Auditing Viewer?action=AUDIT_VALUE&amp;DB=129&amp;ID1=461785&amp;VALUEID=02101&amp;SDATE=201003&amp;PERIODTYPE=QTR_STD&amp;SCFT=3&amp;window=popup_no_bar&amp;width=385&amp;height=120&amp;START_MAXIMIZED=FALSE&amp;creator=factset&amp;display_string=Audit"}</definedName>
    <definedName name="_187__123Graph_LBL_ECHART_37" localSheetId="13" hidden="1">#REF!</definedName>
    <definedName name="_187__123Graph_LBL_ECHART_37" localSheetId="14" hidden="1">#REF!</definedName>
    <definedName name="_187__123Graph_LBL_ECHART_37" hidden="1">#REF!</definedName>
    <definedName name="_187__FDSAUDITLINK__" hidden="1">{"fdsup://Directions/FactSet Auditing Viewer?action=AUDIT_VALUE&amp;DB=129&amp;ID1=461785&amp;VALUEID=02051&amp;SDATE=201003&amp;PERIODTYPE=QTR_STD&amp;SCFT=3&amp;window=popup_no_bar&amp;width=385&amp;height=120&amp;START_MAXIMIZED=FALSE&amp;creator=factset&amp;display_string=Audit"}</definedName>
    <definedName name="_188__FDSAUDITLINK__" hidden="1">{"fdsup://Directions/FactSet Auditing Viewer?action=AUDIT_VALUE&amp;DB=129&amp;ID1=461785&amp;VALUEID=02999&amp;SDATE=201003&amp;PERIODTYPE=QTR_STD&amp;SCFT=3&amp;window=popup_no_bar&amp;width=385&amp;height=120&amp;START_MAXIMIZED=FALSE&amp;creator=factset&amp;display_string=Audit"}</definedName>
    <definedName name="_189__123Graph_LBL_ECHART_39" localSheetId="13" hidden="1">#REF!</definedName>
    <definedName name="_189__123Graph_LBL_ECHART_39" localSheetId="14" hidden="1">#REF!</definedName>
    <definedName name="_189__123Graph_LBL_ECHART_39" hidden="1">#REF!</definedName>
    <definedName name="_189__FDSAUDITLINK__" hidden="1">{"fdsup://Directions/FactSet Auditing Viewer?action=AUDIT_VALUE&amp;DB=129&amp;ID1=461785&amp;VALUEID=03351&amp;SDATE=201103&amp;PERIODTYPE=QTR_STD&amp;SCFT=3&amp;window=popup_no_bar&amp;width=385&amp;height=120&amp;START_MAXIMIZED=FALSE&amp;creator=factset&amp;display_string=Audit"}</definedName>
    <definedName name="_19__123Graph_BCHART_4" localSheetId="13" hidden="1">'[7]Historical IS'!#REF!</definedName>
    <definedName name="_19__123Graph_BCHART_4" localSheetId="14" hidden="1">'[7]Historical IS'!#REF!</definedName>
    <definedName name="_19__123Graph_BCHART_4" hidden="1">'[7]Historical IS'!#REF!</definedName>
    <definedName name="_19__123Graph_BCHART_8" localSheetId="13" hidden="1">'[7]Historical IS'!#REF!</definedName>
    <definedName name="_19__123Graph_BCHART_8" localSheetId="14" hidden="1">'[7]Historical IS'!#REF!</definedName>
    <definedName name="_19__123Graph_BCHART_8" hidden="1">'[7]Historical IS'!#REF!</definedName>
    <definedName name="_19__123Graph_C_FABP_L.WK1_FAB" localSheetId="13" hidden="1">[17]Sheet1!#REF!</definedName>
    <definedName name="_19__123Graph_C_FABP_L.WK1_FAB" localSheetId="14" hidden="1">[17]Sheet1!#REF!</definedName>
    <definedName name="_19__123Graph_C_FABP_L.WK1_FAB" hidden="1">[17]Sheet1!#REF!</definedName>
    <definedName name="_19__123Graph_CCHART_26" localSheetId="13" hidden="1">#REF!</definedName>
    <definedName name="_19__123Graph_CCHART_26" localSheetId="14" hidden="1">#REF!</definedName>
    <definedName name="_19__123Graph_CCHART_26" hidden="1">#REF!</definedName>
    <definedName name="_19__123Graph_CCHART_39" localSheetId="13" hidden="1">#REF!</definedName>
    <definedName name="_19__123Graph_CCHART_39" localSheetId="14" hidden="1">#REF!</definedName>
    <definedName name="_19__123Graph_CCHART_39" hidden="1">#REF!</definedName>
    <definedName name="_19__123Graph_XChart_6" hidden="1">'[28]sales vol.'!$I$2248:$I$2251</definedName>
    <definedName name="_19__FDSAUDITLINK__" hidden="1">{"fdsup://Directions/FactSet Auditing Viewer?action=AUDIT_VALUE&amp;DB=129&amp;ID1=471475&amp;VALUEID=02201&amp;SDATE=2006&amp;PERIODTYPE=ANN_STD&amp;SCFT=3&amp;window=popup_no_bar&amp;width=385&amp;height=120&amp;START_MAXIMIZED=FALSE&amp;creator=factset&amp;display_string=Audit"}</definedName>
    <definedName name="_19_0_S" localSheetId="13" hidden="1">[29]FINANCIALS!#REF!</definedName>
    <definedName name="_19_0_S" localSheetId="14" hidden="1">[29]FINANCIALS!#REF!</definedName>
    <definedName name="_19_0_S" hidden="1">[29]FINANCIALS!#REF!</definedName>
    <definedName name="_19_7__1_WEBI_DataGrid" localSheetId="13" hidden="1">#REF!</definedName>
    <definedName name="_19_7__1_WEBI_DataGrid" localSheetId="14" hidden="1">#REF!</definedName>
    <definedName name="_19_7__1_WEBI_DataGrid" hidden="1">#REF!</definedName>
    <definedName name="_190__FDSAUDITLINK__" hidden="1">{"fdsup://Directions/FactSet Auditing Viewer?action=AUDIT_VALUE&amp;DB=129&amp;ID1=461785&amp;VALUEID=03351&amp;SDATE=2010&amp;PERIODTYPE=ANN_STD&amp;SCFT=3&amp;window=popup_no_bar&amp;width=385&amp;height=120&amp;START_MAXIMIZED=FALSE&amp;creator=factset&amp;display_string=Audit"}</definedName>
    <definedName name="_191__123Graph_LBL_ECHART_41" localSheetId="13" hidden="1">#REF!</definedName>
    <definedName name="_191__123Graph_LBL_ECHART_41" localSheetId="14" hidden="1">#REF!</definedName>
    <definedName name="_191__123Graph_LBL_ECHART_41" hidden="1">#REF!</definedName>
    <definedName name="_191__FDSAUDITLINK__" hidden="1">{"fdsup://Directions/FactSet Auditing Viewer?action=AUDIT_VALUE&amp;DB=129&amp;ID1=461785&amp;VALUEID=03351&amp;SDATE=2009&amp;PERIODTYPE=ANN_STD&amp;SCFT=3&amp;window=popup_no_bar&amp;width=385&amp;height=120&amp;START_MAXIMIZED=FALSE&amp;creator=factset&amp;display_string=Audit"}</definedName>
    <definedName name="_192__123Graph_LBL_FCHART_15" localSheetId="13" hidden="1">#REF!</definedName>
    <definedName name="_192__123Graph_LBL_FCHART_15" localSheetId="14" hidden="1">#REF!</definedName>
    <definedName name="_192__123Graph_LBL_FCHART_15" hidden="1">#REF!</definedName>
    <definedName name="_192__FDSAUDITLINK__" hidden="1">{"fdsup://Directions/FactSet Auditing Viewer?action=AUDIT_VALUE&amp;DB=129&amp;ID1=461785&amp;VALUEID=03351&amp;SDATE=2008&amp;PERIODTYPE=ANN_STD&amp;SCFT=3&amp;window=popup_no_bar&amp;width=385&amp;height=120&amp;START_MAXIMIZED=FALSE&amp;creator=factset&amp;display_string=Audit"}</definedName>
    <definedName name="_193__FDSAUDITLINK__" hidden="1">{"fdsup://Directions/FactSet Auditing Viewer?action=AUDIT_VALUE&amp;DB=129&amp;ID1=461785&amp;VALUEID=03351&amp;SDATE=2006&amp;PERIODTYPE=ANN_STD&amp;SCFT=3&amp;window=popup_no_bar&amp;width=385&amp;height=120&amp;START_MAXIMIZED=FALSE&amp;creator=factset&amp;display_string=Audit"}</definedName>
    <definedName name="_194__123Graph_LBL_FCHART_16" localSheetId="13" hidden="1">#REF!</definedName>
    <definedName name="_194__123Graph_LBL_FCHART_16" localSheetId="14" hidden="1">#REF!</definedName>
    <definedName name="_194__123Graph_LBL_FCHART_16" hidden="1">#REF!</definedName>
    <definedName name="_194__FDSAUDITLINK__" hidden="1">{"fdsup://Directions/FactSet Auditing Viewer?action=AUDIT_VALUE&amp;DB=129&amp;ID1=461785&amp;VALUEID=03101&amp;SDATE=201103&amp;PERIODTYPE=QTR_STD&amp;SCFT=3&amp;window=popup_no_bar&amp;width=385&amp;height=120&amp;START_MAXIMIZED=FALSE&amp;creator=factset&amp;display_string=Audit"}</definedName>
    <definedName name="_195__FDSAUDITLINK__" hidden="1">{"fdsup://Directions/FactSet Auditing Viewer?action=AUDIT_VALUE&amp;DB=129&amp;ID1=461785&amp;VALUEID=03101&amp;SDATE=2010&amp;PERIODTYPE=ANN_STD&amp;SCFT=3&amp;window=popup_no_bar&amp;width=385&amp;height=120&amp;START_MAXIMIZED=FALSE&amp;creator=factset&amp;display_string=Audit"}</definedName>
    <definedName name="_196__123Graph_LBL_FCHART_17" localSheetId="13" hidden="1">#REF!</definedName>
    <definedName name="_196__123Graph_LBL_FCHART_17" localSheetId="14" hidden="1">#REF!</definedName>
    <definedName name="_196__123Graph_LBL_FCHART_17" hidden="1">#REF!</definedName>
    <definedName name="_196__FDSAUDITLINK__" hidden="1">{"fdsup://Directions/FactSet Auditing Viewer?action=AUDIT_VALUE&amp;DB=129&amp;ID1=461785&amp;VALUEID=03101&amp;SDATE=2009&amp;PERIODTYPE=ANN_STD&amp;SCFT=3&amp;window=popup_no_bar&amp;width=385&amp;height=120&amp;START_MAXIMIZED=FALSE&amp;creator=factset&amp;display_string=Audit"}</definedName>
    <definedName name="_197__FDSAUDITLINK__" hidden="1">{"fdsup://Directions/FactSet Auditing Viewer?action=AUDIT_VALUE&amp;DB=129&amp;ID1=461785&amp;VALUEID=03101&amp;SDATE=2008&amp;PERIODTYPE=ANN_STD&amp;SCFT=3&amp;window=popup_no_bar&amp;width=385&amp;height=120&amp;START_MAXIMIZED=FALSE&amp;creator=factset&amp;display_string=Audit"}</definedName>
    <definedName name="_198__123Graph_LBL_FCHART_19" localSheetId="13" hidden="1">#REF!</definedName>
    <definedName name="_198__123Graph_LBL_FCHART_19" localSheetId="14" hidden="1">#REF!</definedName>
    <definedName name="_198__123Graph_LBL_FCHART_19" hidden="1">#REF!</definedName>
    <definedName name="_198__FDSAUDITLINK__" hidden="1">{"fdsup://Directions/FactSet Auditing Viewer?action=AUDIT_VALUE&amp;DB=129&amp;ID1=461785&amp;VALUEID=03101&amp;SDATE=2006&amp;PERIODTYPE=ANN_STD&amp;SCFT=3&amp;window=popup_no_bar&amp;width=385&amp;height=120&amp;START_MAXIMIZED=FALSE&amp;creator=factset&amp;display_string=Audit"}</definedName>
    <definedName name="_199__FDSAUDITLINK__" hidden="1">{"fdsup://Directions/FactSet Auditing Viewer?action=AUDIT_VALUE&amp;DB=129&amp;ID1=461785&amp;VALUEID=03040&amp;SDATE=201103&amp;PERIODTYPE=QTR_STD&amp;SCFT=3&amp;window=popup_no_bar&amp;width=385&amp;height=120&amp;START_MAXIMIZED=FALSE&amp;creator=factset&amp;display_string=Audit"}</definedName>
    <definedName name="_19Table2_" localSheetId="13" hidden="1">[16]BEV!#REF!</definedName>
    <definedName name="_19Table2_" localSheetId="14" hidden="1">[16]BEV!#REF!</definedName>
    <definedName name="_19Table2_" hidden="1">[16]BEV!#REF!</definedName>
    <definedName name="_1Table2_" localSheetId="13" hidden="1">[16]BEV!#REF!</definedName>
    <definedName name="_1Table2_" localSheetId="14" hidden="1">[16]BEV!#REF!</definedName>
    <definedName name="_1Table2_" hidden="1">[16]BEV!#REF!</definedName>
    <definedName name="_1wrn.²Ä1­Ó¤ë1_Ü20¤H." hidden="1">{#N/A,#N/A,FALSE,"²Ä1­Ó¤ë"}</definedName>
    <definedName name="_2__123Graph_A_FABP_L.WK1_FAB" localSheetId="13" hidden="1">[25]Sheet1!#REF!</definedName>
    <definedName name="_2__123Graph_A_FABP_L.WK1_FAB" localSheetId="14" hidden="1">[25]Sheet1!#REF!</definedName>
    <definedName name="_2__123Graph_A_FABP_L.WK1_FAB" hidden="1">[25]Sheet1!#REF!</definedName>
    <definedName name="_2__123Graph_AChart_1" hidden="1">[27]Total!$D$322:$D$325</definedName>
    <definedName name="_2__123Graph_BChart_1A" hidden="1">#N/A</definedName>
    <definedName name="_2__123Graph_BCHART_22" localSheetId="13" hidden="1">#REF!</definedName>
    <definedName name="_2__123Graph_BCHART_22" localSheetId="14" hidden="1">#REF!</definedName>
    <definedName name="_2__123Graph_BCHART_22" hidden="1">#REF!</definedName>
    <definedName name="_2__FDSAUDITLINK__" hidden="1">{"fdsup://Directions/FactSet Auditing Viewer?action=AUDIT_VALUE&amp;DB=129&amp;ID1=B05M8B&amp;VALUEID=02051&amp;SDATE=2010&amp;PERIODTYPE=ANN_STD&amp;SCFT=3&amp;window=popup_no_bar&amp;width=385&amp;height=120&amp;START_MAXIMIZED=FALSE&amp;creator=factset&amp;display_string=Audit"}</definedName>
    <definedName name="_2_0_0_S" localSheetId="13" hidden="1">[2]useless!#REF!</definedName>
    <definedName name="_2_0_0_S" localSheetId="14" hidden="1">[2]useless!#REF!</definedName>
    <definedName name="_2_0_0_S" hidden="1">[2]useless!#REF!</definedName>
    <definedName name="_2_0_Table2_" localSheetId="13" hidden="1">[16]BEV!#REF!</definedName>
    <definedName name="_2_0_Table2_" localSheetId="14" hidden="1">[16]BEV!#REF!</definedName>
    <definedName name="_2_0_Table2_" hidden="1">[16]BEV!#REF!</definedName>
    <definedName name="_2_3__1_WEBI_HHeading" localSheetId="13" hidden="1">#REF!</definedName>
    <definedName name="_2_3__1_WEBI_HHeading" localSheetId="14" hidden="1">#REF!</definedName>
    <definedName name="_2_3__1_WEBI_HHeading" hidden="1">#REF!</definedName>
    <definedName name="_20__123Graph_AGROSS_MARGINS" localSheetId="13" hidden="1">#REF!</definedName>
    <definedName name="_20__123Graph_AGROSS_MARGINS" localSheetId="14" hidden="1">#REF!</definedName>
    <definedName name="_20__123Graph_AGROSS_MARGINS" hidden="1">#REF!</definedName>
    <definedName name="_20__123Graph_BCHART_8" localSheetId="13" hidden="1">'[7]Historical IS'!#REF!</definedName>
    <definedName name="_20__123Graph_BCHART_8" localSheetId="14" hidden="1">'[7]Historical IS'!#REF!</definedName>
    <definedName name="_20__123Graph_BCHART_8" hidden="1">'[7]Historical IS'!#REF!</definedName>
    <definedName name="_20__123Graph_C_FABP_L.WK1_FAB" localSheetId="13" hidden="1">[17]Sheet1!#REF!</definedName>
    <definedName name="_20__123Graph_C_FABP_L.WK1_FAB" localSheetId="14" hidden="1">[17]Sheet1!#REF!</definedName>
    <definedName name="_20__123Graph_C_FABP_L.WK1_FAB" hidden="1">[17]Sheet1!#REF!</definedName>
    <definedName name="_20__123Graph_CCHART_28" localSheetId="13" hidden="1">#REF!</definedName>
    <definedName name="_20__123Graph_CCHART_28" localSheetId="14" hidden="1">#REF!</definedName>
    <definedName name="_20__123Graph_CCHART_28" hidden="1">#REF!</definedName>
    <definedName name="_20__123Graph_CCHART_41" localSheetId="13" hidden="1">#REF!</definedName>
    <definedName name="_20__123Graph_CCHART_41" localSheetId="14" hidden="1">#REF!</definedName>
    <definedName name="_20__123Graph_CCHART_41" hidden="1">#REF!</definedName>
    <definedName name="_20__123Graph_LBL_ACHART_9" hidden="1">'[22]op inc as pct t'!$K$11:$K$15</definedName>
    <definedName name="_20__FDSAUDITLINK__" hidden="1">{"fdsup://IBCentral/FAT Viewer?action=UPDATE&amp;creator=factset&amp;DOC_NAME=fat:reuters_annual_source_window.fat&amp;display_string=Audit&amp;DYN_ARGS=TRUE&amp;VAR:ID1=57459910&amp;VAR:RCODE=EBITDA&amp;VAR:SDATE=19941299&amp;VAR:FREQ=Y&amp;VAR:RELITEM=RF&amp;VAR:CURRENCY=&amp;VAR:CURRSOURCE=EXSHARE","&amp;VAR:NATFREQ=ANNUAL&amp;VAR:RFIELD=FINALIZED&amp;VAR:DB_TYPE=&amp;VAR:UNITS=M&amp;window=popup&amp;width=450&amp;height=300&amp;START_MAXIMIZED=FALSE"}</definedName>
    <definedName name="_20_0_S" localSheetId="13" hidden="1">[29]FINANCIALS!#REF!</definedName>
    <definedName name="_20_0_S" localSheetId="14" hidden="1">[29]FINANCIALS!#REF!</definedName>
    <definedName name="_20_0_S" hidden="1">[29]FINANCIALS!#REF!</definedName>
    <definedName name="_20_7__1_WEBI_HHeading" localSheetId="13" hidden="1">#REF!</definedName>
    <definedName name="_20_7__1_WEBI_HHeading" localSheetId="14" hidden="1">#REF!</definedName>
    <definedName name="_20_7__1_WEBI_HHeading" hidden="1">#REF!</definedName>
    <definedName name="_200__123Graph_LBL_FCHART_22" localSheetId="13" hidden="1">#REF!</definedName>
    <definedName name="_200__123Graph_LBL_FCHART_22" localSheetId="14" hidden="1">#REF!</definedName>
    <definedName name="_200__123Graph_LBL_FCHART_22" hidden="1">#REF!</definedName>
    <definedName name="_200__FDSAUDITLINK__" hidden="1">{"fdsup://Directions/FactSet Auditing Viewer?action=AUDIT_VALUE&amp;DB=129&amp;ID1=461785&amp;VALUEID=03040&amp;SDATE=2010&amp;PERIODTYPE=ANN_STD&amp;SCFT=3&amp;window=popup_no_bar&amp;width=385&amp;height=120&amp;START_MAXIMIZED=FALSE&amp;creator=factset&amp;display_string=Audit"}</definedName>
    <definedName name="_201__FDSAUDITLINK__" hidden="1">{"fdsup://Directions/FactSet Auditing Viewer?action=AUDIT_VALUE&amp;DB=129&amp;ID1=461785&amp;VALUEID=03040&amp;SDATE=2009&amp;PERIODTYPE=ANN_STD&amp;SCFT=3&amp;window=popup_no_bar&amp;width=385&amp;height=120&amp;START_MAXIMIZED=FALSE&amp;creator=factset&amp;display_string=Audit"}</definedName>
    <definedName name="_202__123Graph_LBL_FCHART_24" localSheetId="13" hidden="1">#REF!</definedName>
    <definedName name="_202__123Graph_LBL_FCHART_24" localSheetId="14" hidden="1">#REF!</definedName>
    <definedName name="_202__123Graph_LBL_FCHART_24" hidden="1">#REF!</definedName>
    <definedName name="_202__FDSAUDITLINK__" hidden="1">{"fdsup://Directions/FactSet Auditing Viewer?action=AUDIT_VALUE&amp;DB=129&amp;ID1=461785&amp;VALUEID=03040&amp;SDATE=2008&amp;PERIODTYPE=ANN_STD&amp;SCFT=3&amp;window=popup_no_bar&amp;width=385&amp;height=120&amp;START_MAXIMIZED=FALSE&amp;creator=factset&amp;display_string=Audit"}</definedName>
    <definedName name="_203__123Graph_LBL_FCHART_26" localSheetId="13" hidden="1">#REF!</definedName>
    <definedName name="_203__123Graph_LBL_FCHART_26" localSheetId="14" hidden="1">#REF!</definedName>
    <definedName name="_203__123Graph_LBL_FCHART_26" hidden="1">#REF!</definedName>
    <definedName name="_203__FDSAUDITLINK__" hidden="1">{"fdsup://Directions/FactSet Auditing Viewer?action=AUDIT_VALUE&amp;DB=129&amp;ID1=461785&amp;VALUEID=03040&amp;SDATE=2006&amp;PERIODTYPE=ANN_STD&amp;SCFT=3&amp;window=popup_no_bar&amp;width=385&amp;height=120&amp;START_MAXIMIZED=FALSE&amp;creator=factset&amp;display_string=Audit"}</definedName>
    <definedName name="_204__123Graph_LBL_FCHART_28" localSheetId="13" hidden="1">#REF!</definedName>
    <definedName name="_204__123Graph_LBL_FCHART_28" localSheetId="14" hidden="1">#REF!</definedName>
    <definedName name="_204__123Graph_LBL_FCHART_28" hidden="1">#REF!</definedName>
    <definedName name="_204__FDSAUDITLINK__" hidden="1">{"fdsup://Directions/FactSet Auditing Viewer?action=AUDIT_VALUE&amp;DB=129&amp;ID1=461785&amp;VALUEID=03051&amp;SDATE=201103&amp;PERIODTYPE=QTR_STD&amp;SCFT=3&amp;window=popup_no_bar&amp;width=385&amp;height=120&amp;START_MAXIMIZED=FALSE&amp;creator=factset&amp;display_string=Audit"}</definedName>
    <definedName name="_205__FDSAUDITLINK__" hidden="1">{"fdsup://Directions/FactSet Auditing Viewer?action=AUDIT_VALUE&amp;DB=129&amp;ID1=461785&amp;VALUEID=03051&amp;SDATE=2010&amp;PERIODTYPE=ANN_STD&amp;SCFT=3&amp;window=popup_no_bar&amp;width=385&amp;height=120&amp;START_MAXIMIZED=FALSE&amp;creator=factset&amp;display_string=Audit"}</definedName>
    <definedName name="_206__123Graph_LBL_FCHART_30" localSheetId="13" hidden="1">#REF!</definedName>
    <definedName name="_206__123Graph_LBL_FCHART_30" localSheetId="14" hidden="1">#REF!</definedName>
    <definedName name="_206__123Graph_LBL_FCHART_30" hidden="1">#REF!</definedName>
    <definedName name="_206__FDSAUDITLINK__" hidden="1">{"fdsup://Directions/FactSet Auditing Viewer?action=AUDIT_VALUE&amp;DB=129&amp;ID1=461785&amp;VALUEID=03051&amp;SDATE=2009&amp;PERIODTYPE=ANN_STD&amp;SCFT=3&amp;window=popup_no_bar&amp;width=385&amp;height=120&amp;START_MAXIMIZED=FALSE&amp;creator=factset&amp;display_string=Audit"}</definedName>
    <definedName name="_207__FDSAUDITLINK__" hidden="1">{"fdsup://Directions/FactSet Auditing Viewer?action=AUDIT_VALUE&amp;DB=129&amp;ID1=461785&amp;VALUEID=03051&amp;SDATE=2008&amp;PERIODTYPE=ANN_STD&amp;SCFT=3&amp;window=popup_no_bar&amp;width=385&amp;height=120&amp;START_MAXIMIZED=FALSE&amp;creator=factset&amp;display_string=Audit"}</definedName>
    <definedName name="_208__123Graph_LBL_FCHART_31" localSheetId="13" hidden="1">#REF!</definedName>
    <definedName name="_208__123Graph_LBL_FCHART_31" localSheetId="14" hidden="1">#REF!</definedName>
    <definedName name="_208__123Graph_LBL_FCHART_31" hidden="1">#REF!</definedName>
    <definedName name="_208__FDSAUDITLINK__" hidden="1">{"fdsup://Directions/FactSet Auditing Viewer?action=AUDIT_VALUE&amp;DB=129&amp;ID1=461785&amp;VALUEID=03051&amp;SDATE=2006&amp;PERIODTYPE=ANN_STD&amp;SCFT=3&amp;window=popup_no_bar&amp;width=385&amp;height=120&amp;START_MAXIMIZED=FALSE&amp;creator=factset&amp;display_string=Audit"}</definedName>
    <definedName name="_209__123Graph_LBL_FCHART_32" localSheetId="13" hidden="1">#REF!</definedName>
    <definedName name="_209__123Graph_LBL_FCHART_32" localSheetId="14" hidden="1">#REF!</definedName>
    <definedName name="_209__123Graph_LBL_FCHART_32" hidden="1">#REF!</definedName>
    <definedName name="_209__FDSAUDITLINK__" hidden="1">{"fdsup://Directions/FactSet Auditing Viewer?action=AUDIT_VALUE&amp;DB=129&amp;ID1=461785&amp;VALUEID=02999&amp;SDATE=201103&amp;PERIODTYPE=QTR_STD&amp;SCFT=3&amp;window=popup_no_bar&amp;width=385&amp;height=120&amp;START_MAXIMIZED=FALSE&amp;creator=factset&amp;display_string=Audit"}</definedName>
    <definedName name="_21__123Graph_BCHART_9" hidden="1">'[26]op inc as pct t'!$K$11:$K$17</definedName>
    <definedName name="_21__123Graph_CCHART_1" localSheetId="13" hidden="1">'[7]Historical IS'!#REF!</definedName>
    <definedName name="_21__123Graph_CCHART_1" localSheetId="14" hidden="1">'[7]Historical IS'!#REF!</definedName>
    <definedName name="_21__123Graph_CCHART_1" hidden="1">'[7]Historical IS'!#REF!</definedName>
    <definedName name="_21__123Graph_DCHART_15" localSheetId="13" hidden="1">#REF!</definedName>
    <definedName name="_21__123Graph_DCHART_15" localSheetId="14" hidden="1">#REF!</definedName>
    <definedName name="_21__123Graph_DCHART_15" hidden="1">#REF!</definedName>
    <definedName name="_21__123Graph_LBL_BCHART_9" hidden="1">'[22]op inc as pct t'!$K$11:$K$17</definedName>
    <definedName name="_21__FDSAUDITLINK__" hidden="1">{"fdsup://Directions/FactSet Auditing Viewer?action=AUDIT_VALUE&amp;DB=129&amp;ID1=471475&amp;VALUEID=02201&amp;SDATE=2009&amp;PERIODTYPE=ANN_STD&amp;SCFT=3&amp;window=popup_no_bar&amp;width=385&amp;height=120&amp;START_MAXIMIZED=FALSE&amp;creator=factset&amp;display_string=Audit"}</definedName>
    <definedName name="_21_0_Table2_" localSheetId="13" hidden="1">[16]BEV!#REF!</definedName>
    <definedName name="_21_0_Table2_" localSheetId="14" hidden="1">[16]BEV!#REF!</definedName>
    <definedName name="_21_0_Table2_" hidden="1">[16]BEV!#REF!</definedName>
    <definedName name="_21_7__1_WEBI_ReportCrossTab" localSheetId="13" hidden="1">#REF!</definedName>
    <definedName name="_21_7__1_WEBI_ReportCrossTab" localSheetId="14" hidden="1">#REF!</definedName>
    <definedName name="_21_7__1_WEBI_ReportCrossTab" hidden="1">#REF!</definedName>
    <definedName name="_210__FDSAUDITLINK__" hidden="1">{"fdsup://Directions/FactSet Auditing Viewer?action=AUDIT_VALUE&amp;DB=129&amp;ID1=461785&amp;VALUEID=02999&amp;SDATE=2010&amp;PERIODTYPE=ANN_STD&amp;SCFT=3&amp;window=popup_no_bar&amp;width=385&amp;height=120&amp;START_MAXIMIZED=FALSE&amp;creator=factset&amp;display_string=Audit"}</definedName>
    <definedName name="_211__123Graph_LBL_FCHART_34" localSheetId="13" hidden="1">#REF!</definedName>
    <definedName name="_211__123Graph_LBL_FCHART_34" localSheetId="14" hidden="1">#REF!</definedName>
    <definedName name="_211__123Graph_LBL_FCHART_34" hidden="1">#REF!</definedName>
    <definedName name="_211__FDSAUDITLINK__" hidden="1">{"fdsup://Directions/FactSet Auditing Viewer?action=AUDIT_VALUE&amp;DB=129&amp;ID1=461785&amp;VALUEID=02999&amp;SDATE=2009&amp;PERIODTYPE=ANN_STD&amp;SCFT=3&amp;window=popup_no_bar&amp;width=385&amp;height=120&amp;START_MAXIMIZED=FALSE&amp;creator=factset&amp;display_string=Audit"}</definedName>
    <definedName name="_212__FDSAUDITLINK__" hidden="1">{"fdsup://Directions/FactSet Auditing Viewer?action=AUDIT_VALUE&amp;DB=129&amp;ID1=461785&amp;VALUEID=02999&amp;SDATE=2008&amp;PERIODTYPE=ANN_STD&amp;SCFT=3&amp;window=popup_no_bar&amp;width=385&amp;height=120&amp;START_MAXIMIZED=FALSE&amp;creator=factset&amp;display_string=Audit"}</definedName>
    <definedName name="_213__123Graph_LBL_FCHART_37" localSheetId="13" hidden="1">#REF!</definedName>
    <definedName name="_213__123Graph_LBL_FCHART_37" localSheetId="14" hidden="1">#REF!</definedName>
    <definedName name="_213__123Graph_LBL_FCHART_37" hidden="1">#REF!</definedName>
    <definedName name="_213__FDSAUDITLINK__" hidden="1">{"fdsup://Directions/FactSet Auditing Viewer?action=AUDIT_VALUE&amp;DB=129&amp;ID1=461785&amp;VALUEID=02999&amp;SDATE=2006&amp;PERIODTYPE=ANN_STD&amp;SCFT=3&amp;window=popup_no_bar&amp;width=385&amp;height=120&amp;START_MAXIMIZED=FALSE&amp;creator=factset&amp;display_string=Audit"}</definedName>
    <definedName name="_214__FDSAUDITLINK__" hidden="1">{"fdsup://Directions/FactSet Auditing Viewer?action=AUDIT_VALUE&amp;DB=129&amp;ID1=461785&amp;VALUEID=02501&amp;SDATE=201103&amp;PERIODTYPE=QTR_STD&amp;SCFT=3&amp;window=popup_no_bar&amp;width=385&amp;height=120&amp;START_MAXIMIZED=FALSE&amp;creator=factset&amp;display_string=Audit"}</definedName>
    <definedName name="_215__123Graph_LBL_FCHART_39" localSheetId="13" hidden="1">#REF!</definedName>
    <definedName name="_215__123Graph_LBL_FCHART_39" localSheetId="14" hidden="1">#REF!</definedName>
    <definedName name="_215__123Graph_LBL_FCHART_39" hidden="1">#REF!</definedName>
    <definedName name="_215__FDSAUDITLINK__" hidden="1">{"fdsup://Directions/FactSet Auditing Viewer?action=AUDIT_VALUE&amp;DB=129&amp;ID1=461785&amp;VALUEID=02501&amp;SDATE=2010&amp;PERIODTYPE=ANN_STD&amp;SCFT=3&amp;window=popup_no_bar&amp;width=385&amp;height=120&amp;START_MAXIMIZED=FALSE&amp;creator=factset&amp;display_string=Audit"}</definedName>
    <definedName name="_216__FDSAUDITLINK__" hidden="1">{"fdsup://Directions/FactSet Auditing Viewer?action=AUDIT_VALUE&amp;DB=129&amp;ID1=461785&amp;VALUEID=02501&amp;SDATE=2009&amp;PERIODTYPE=ANN_STD&amp;SCFT=3&amp;window=popup_no_bar&amp;width=385&amp;height=120&amp;START_MAXIMIZED=FALSE&amp;creator=factset&amp;display_string=Audit"}</definedName>
    <definedName name="_217__123Graph_LBL_FCHART_41" localSheetId="13" hidden="1">#REF!</definedName>
    <definedName name="_217__123Graph_LBL_FCHART_41" localSheetId="14" hidden="1">#REF!</definedName>
    <definedName name="_217__123Graph_LBL_FCHART_41" hidden="1">#REF!</definedName>
    <definedName name="_217__FDSAUDITLINK__" hidden="1">{"fdsup://Directions/FactSet Auditing Viewer?action=AUDIT_VALUE&amp;DB=129&amp;ID1=461785&amp;VALUEID=02501&amp;SDATE=2008&amp;PERIODTYPE=ANN_STD&amp;SCFT=3&amp;window=popup_no_bar&amp;width=385&amp;height=120&amp;START_MAXIMIZED=FALSE&amp;creator=factset&amp;display_string=Audit"}</definedName>
    <definedName name="_218__123Graph_XCHART_15" localSheetId="13" hidden="1">#REF!</definedName>
    <definedName name="_218__123Graph_XCHART_15" localSheetId="14" hidden="1">#REF!</definedName>
    <definedName name="_218__123Graph_XCHART_15" hidden="1">#REF!</definedName>
    <definedName name="_218__FDSAUDITLINK__" hidden="1">{"fdsup://Directions/FactSet Auditing Viewer?action=AUDIT_VALUE&amp;DB=129&amp;ID1=461785&amp;VALUEID=02501&amp;SDATE=2006&amp;PERIODTYPE=ANN_STD&amp;SCFT=3&amp;window=popup_no_bar&amp;width=385&amp;height=120&amp;START_MAXIMIZED=FALSE&amp;creator=factset&amp;display_string=Audit"}</definedName>
    <definedName name="_219__123Graph_XCHART_16" localSheetId="13" hidden="1">#REF!</definedName>
    <definedName name="_219__123Graph_XCHART_16" localSheetId="14" hidden="1">#REF!</definedName>
    <definedName name="_219__123Graph_XCHART_16" hidden="1">#REF!</definedName>
    <definedName name="_219__FDSAUDITLINK__" hidden="1">{"fdsup://Directions/FactSet Auditing Viewer?action=AUDIT_VALUE&amp;DB=129&amp;ID1=461785&amp;VALUEID=02201&amp;SDATE=201103&amp;PERIODTYPE=QTR_STD&amp;SCFT=3&amp;window=popup_no_bar&amp;width=385&amp;height=120&amp;START_MAXIMIZED=FALSE&amp;creator=factset&amp;display_string=Audit"}</definedName>
    <definedName name="_22__123Graph_AGROWTH_REVS_A" localSheetId="13" hidden="1">#REF!</definedName>
    <definedName name="_22__123Graph_AGROWTH_REVS_A" localSheetId="14" hidden="1">#REF!</definedName>
    <definedName name="_22__123Graph_AGROWTH_REVS_A" hidden="1">#REF!</definedName>
    <definedName name="_22__123Graph_C_FABP_L.WK1_FAB" localSheetId="13" hidden="1">[17]Sheet1!#REF!</definedName>
    <definedName name="_22__123Graph_C_FABP_L.WK1_FAB" localSheetId="14" hidden="1">[17]Sheet1!#REF!</definedName>
    <definedName name="_22__123Graph_C_FABP_L.WK1_FAB" hidden="1">[17]Sheet1!#REF!</definedName>
    <definedName name="_22__123Graph_CCHART_3" localSheetId="13" hidden="1">'[7]Historical IS'!#REF!</definedName>
    <definedName name="_22__123Graph_CCHART_3" localSheetId="14" hidden="1">'[7]Historical IS'!#REF!</definedName>
    <definedName name="_22__123Graph_CCHART_3" hidden="1">'[7]Historical IS'!#REF!</definedName>
    <definedName name="_22__123Graph_CCHART_30" localSheetId="13" hidden="1">#REF!</definedName>
    <definedName name="_22__123Graph_CCHART_30" localSheetId="14" hidden="1">#REF!</definedName>
    <definedName name="_22__123Graph_CCHART_30" hidden="1">#REF!</definedName>
    <definedName name="_22__123Graph_DCHART_16" localSheetId="13" hidden="1">#REF!</definedName>
    <definedName name="_22__123Graph_DCHART_16" localSheetId="14" hidden="1">#REF!</definedName>
    <definedName name="_22__123Graph_DCHART_16" hidden="1">#REF!</definedName>
    <definedName name="_22__FDSAUDITLINK__" hidden="1">{"fdsup://IBCentral/FAT Viewer?action=UPDATE&amp;creator=factset&amp;DOC_NAME=fat:reuters_annual_source_window.fat&amp;display_string=Audit&amp;DYN_ARGS=TRUE&amp;VAR:ID1=57459910&amp;VAR:RCODE=EBITDA&amp;VAR:SDATE=19921299&amp;VAR:FREQ=Y&amp;VAR:RELITEM=RF&amp;VAR:CURRENCY=&amp;VAR:CURRSOURCE=EXSHARE","&amp;VAR:NATFREQ=ANNUAL&amp;VAR:RFIELD=FINALIZED&amp;VAR:DB_TYPE=&amp;VAR:UNITS=M&amp;window=popup&amp;width=450&amp;height=300&amp;START_MAXIMIZED=FALSE"}</definedName>
    <definedName name="_22_0_Table2_" localSheetId="13" hidden="1">[16]BEV!#REF!</definedName>
    <definedName name="_22_0_Table2_" localSheetId="14" hidden="1">[16]BEV!#REF!</definedName>
    <definedName name="_22_0_Table2_" hidden="1">[16]BEV!#REF!</definedName>
    <definedName name="_22_7__1_WEBI_Space" localSheetId="13" hidden="1">#REF!</definedName>
    <definedName name="_22_7__1_WEBI_Space" localSheetId="14" hidden="1">#REF!</definedName>
    <definedName name="_22_7__1_WEBI_Space" hidden="1">#REF!</definedName>
    <definedName name="_220__123Graph_XCHART_17" localSheetId="13" hidden="1">#REF!</definedName>
    <definedName name="_220__123Graph_XCHART_17" localSheetId="14" hidden="1">#REF!</definedName>
    <definedName name="_220__123Graph_XCHART_17" hidden="1">#REF!</definedName>
    <definedName name="_220__FDSAUDITLINK__" hidden="1">{"fdsup://Directions/FactSet Auditing Viewer?action=AUDIT_VALUE&amp;DB=129&amp;ID1=461785&amp;VALUEID=02201&amp;SDATE=2010&amp;PERIODTYPE=ANN_STD&amp;SCFT=3&amp;window=popup_no_bar&amp;width=385&amp;height=120&amp;START_MAXIMIZED=FALSE&amp;creator=factset&amp;display_string=Audit"}</definedName>
    <definedName name="_220_0_S" localSheetId="13" hidden="1">[29]FINANCIALS!#REF!</definedName>
    <definedName name="_220_0_S" localSheetId="14" hidden="1">[29]FINANCIALS!#REF!</definedName>
    <definedName name="_220_0_S" hidden="1">[29]FINANCIALS!#REF!</definedName>
    <definedName name="_221__123Graph_XCHART_19" localSheetId="13" hidden="1">#REF!</definedName>
    <definedName name="_221__123Graph_XCHART_19" localSheetId="14" hidden="1">#REF!</definedName>
    <definedName name="_221__123Graph_XCHART_19" hidden="1">#REF!</definedName>
    <definedName name="_221__FDSAUDITLINK__" hidden="1">{"fdsup://Directions/FactSet Auditing Viewer?action=AUDIT_VALUE&amp;DB=129&amp;ID1=461785&amp;VALUEID=02201&amp;SDATE=2009&amp;PERIODTYPE=ANN_STD&amp;SCFT=3&amp;window=popup_no_bar&amp;width=385&amp;height=120&amp;START_MAXIMIZED=FALSE&amp;creator=factset&amp;display_string=Audit"}</definedName>
    <definedName name="_221_0_S" localSheetId="13" hidden="1">[29]FINANCIALS!#REF!</definedName>
    <definedName name="_221_0_S" localSheetId="14" hidden="1">[29]FINANCIALS!#REF!</definedName>
    <definedName name="_221_0_S" hidden="1">[29]FINANCIALS!#REF!</definedName>
    <definedName name="_222__123Graph_XCHART_22" localSheetId="13" hidden="1">#REF!</definedName>
    <definedName name="_222__123Graph_XCHART_22" localSheetId="14" hidden="1">#REF!</definedName>
    <definedName name="_222__123Graph_XCHART_22" hidden="1">#REF!</definedName>
    <definedName name="_222__FDSAUDITLINK__" hidden="1">{"fdsup://Directions/FactSet Auditing Viewer?action=AUDIT_VALUE&amp;DB=129&amp;ID1=461785&amp;VALUEID=02201&amp;SDATE=2008&amp;PERIODTYPE=ANN_STD&amp;SCFT=3&amp;window=popup_no_bar&amp;width=385&amp;height=120&amp;START_MAXIMIZED=FALSE&amp;creator=factset&amp;display_string=Audit"}</definedName>
    <definedName name="_222_0_S" localSheetId="13" hidden="1">[29]FINANCIALS!#REF!</definedName>
    <definedName name="_222_0_S" localSheetId="14" hidden="1">[29]FINANCIALS!#REF!</definedName>
    <definedName name="_222_0_S" hidden="1">[29]FINANCIALS!#REF!</definedName>
    <definedName name="_223__123Graph_XCHART_24" localSheetId="13" hidden="1">#REF!</definedName>
    <definedName name="_223__123Graph_XCHART_24" localSheetId="14" hidden="1">#REF!</definedName>
    <definedName name="_223__123Graph_XCHART_24" hidden="1">#REF!</definedName>
    <definedName name="_223__FDSAUDITLINK__" hidden="1">{"fdsup://Directions/FactSet Auditing Viewer?action=AUDIT_VALUE&amp;DB=129&amp;ID1=461785&amp;VALUEID=02201&amp;SDATE=2006&amp;PERIODTYPE=ANN_STD&amp;SCFT=3&amp;window=popup_no_bar&amp;width=385&amp;height=120&amp;START_MAXIMIZED=FALSE&amp;creator=factset&amp;display_string=Audit"}</definedName>
    <definedName name="_223_0_S" localSheetId="13" hidden="1">[29]FINANCIALS!#REF!</definedName>
    <definedName name="_223_0_S" localSheetId="14" hidden="1">[29]FINANCIALS!#REF!</definedName>
    <definedName name="_223_0_S" hidden="1">[29]FINANCIALS!#REF!</definedName>
    <definedName name="_224__123Graph_XCHART_26" localSheetId="13" hidden="1">#REF!</definedName>
    <definedName name="_224__123Graph_XCHART_26" localSheetId="14" hidden="1">#REF!</definedName>
    <definedName name="_224__123Graph_XCHART_26" hidden="1">#REF!</definedName>
    <definedName name="_224__FDSAUDITLINK__" hidden="1">{"fdsup://Directions/FactSet Auditing Viewer?action=AUDIT_VALUE&amp;DB=129&amp;ID1=461785&amp;VALUEID=02101&amp;SDATE=201103&amp;PERIODTYPE=QTR_STD&amp;SCFT=3&amp;window=popup_no_bar&amp;width=385&amp;height=120&amp;START_MAXIMIZED=FALSE&amp;creator=factset&amp;display_string=Audit"}</definedName>
    <definedName name="_224_0_S" localSheetId="13" hidden="1">[29]FINANCIALS!#REF!</definedName>
    <definedName name="_224_0_S" localSheetId="14" hidden="1">[29]FINANCIALS!#REF!</definedName>
    <definedName name="_224_0_S" hidden="1">[29]FINANCIALS!#REF!</definedName>
    <definedName name="_225__123Graph_XCHART_28" localSheetId="13" hidden="1">#REF!</definedName>
    <definedName name="_225__123Graph_XCHART_28" localSheetId="14" hidden="1">#REF!</definedName>
    <definedName name="_225__123Graph_XCHART_28" hidden="1">#REF!</definedName>
    <definedName name="_225__FDSAUDITLINK__" hidden="1">{"fdsup://Directions/FactSet Auditing Viewer?action=AUDIT_VALUE&amp;DB=129&amp;ID1=461785&amp;VALUEID=02101&amp;SDATE=201004&amp;PERIODTYPE=QTR_STD&amp;SCFT=3&amp;window=popup_no_bar&amp;width=385&amp;height=120&amp;START_MAXIMIZED=FALSE&amp;creator=factset&amp;display_string=Audit"}</definedName>
    <definedName name="_226__123Graph_XCHART_30" localSheetId="13" hidden="1">#REF!</definedName>
    <definedName name="_226__123Graph_XCHART_30" localSheetId="14" hidden="1">#REF!</definedName>
    <definedName name="_226__123Graph_XCHART_30" hidden="1">#REF!</definedName>
    <definedName name="_226__FDSAUDITLINK__" hidden="1">{"fdsup://Directions/FactSet Auditing Viewer?action=AUDIT_VALUE&amp;DB=129&amp;ID1=461785&amp;VALUEID=02051&amp;SDATE=201103&amp;PERIODTYPE=QTR_STD&amp;SCFT=3&amp;window=popup_no_bar&amp;width=385&amp;height=120&amp;START_MAXIMIZED=FALSE&amp;creator=factset&amp;display_string=Audit"}</definedName>
    <definedName name="_226_0_S" localSheetId="13" hidden="1">[29]FINANCIALS!#REF!</definedName>
    <definedName name="_226_0_S" localSheetId="14" hidden="1">[29]FINANCIALS!#REF!</definedName>
    <definedName name="_226_0_S" hidden="1">[29]FINANCIALS!#REF!</definedName>
    <definedName name="_227__123Graph_XCHART_31" localSheetId="13" hidden="1">#REF!</definedName>
    <definedName name="_227__123Graph_XCHART_31" localSheetId="14" hidden="1">#REF!</definedName>
    <definedName name="_227__123Graph_XCHART_31" hidden="1">#REF!</definedName>
    <definedName name="_227__FDSAUDITLINK__" hidden="1">{"fdsup://Directions/FactSet Auditing Viewer?action=AUDIT_VALUE&amp;DB=129&amp;ID1=461785&amp;VALUEID=02051&amp;SDATE=2010&amp;PERIODTYPE=ANN_STD&amp;SCFT=3&amp;window=popup_no_bar&amp;width=385&amp;height=120&amp;START_MAXIMIZED=FALSE&amp;creator=factset&amp;display_string=Audit"}</definedName>
    <definedName name="_227_0_S" localSheetId="13" hidden="1">[29]FINANCIALS!#REF!</definedName>
    <definedName name="_227_0_S" localSheetId="14" hidden="1">[29]FINANCIALS!#REF!</definedName>
    <definedName name="_227_0_S" hidden="1">[29]FINANCIALS!#REF!</definedName>
    <definedName name="_228__123Graph_XCHART_32" localSheetId="13" hidden="1">#REF!</definedName>
    <definedName name="_228__123Graph_XCHART_32" localSheetId="14" hidden="1">#REF!</definedName>
    <definedName name="_228__123Graph_XCHART_32" hidden="1">#REF!</definedName>
    <definedName name="_228__FDSAUDITLINK__" hidden="1">{"fdsup://Directions/FactSet Auditing Viewer?action=AUDIT_VALUE&amp;DB=129&amp;ID1=461785&amp;VALUEID=02051&amp;SDATE=2009&amp;PERIODTYPE=ANN_STD&amp;SCFT=3&amp;window=popup_no_bar&amp;width=385&amp;height=120&amp;START_MAXIMIZED=FALSE&amp;creator=factset&amp;display_string=Audit"}</definedName>
    <definedName name="_229__123Graph_XCHART_34" localSheetId="13" hidden="1">#REF!</definedName>
    <definedName name="_229__123Graph_XCHART_34" localSheetId="14" hidden="1">#REF!</definedName>
    <definedName name="_229__123Graph_XCHART_34" hidden="1">#REF!</definedName>
    <definedName name="_229__FDSAUDITLINK__" hidden="1">{"fdsup://Directions/FactSet Auditing Viewer?action=AUDIT_VALUE&amp;DB=129&amp;ID1=461785&amp;VALUEID=02051&amp;SDATE=2008&amp;PERIODTYPE=ANN_STD&amp;SCFT=3&amp;window=popup_no_bar&amp;width=385&amp;height=120&amp;START_MAXIMIZED=FALSE&amp;creator=factset&amp;display_string=Audit"}</definedName>
    <definedName name="_23__123Graph_C_FABP_L.WK1_FAB" localSheetId="13" hidden="1">[25]Sheet1!#REF!</definedName>
    <definedName name="_23__123Graph_C_FABP_L.WK1_FAB" localSheetId="14" hidden="1">[25]Sheet1!#REF!</definedName>
    <definedName name="_23__123Graph_C_FABP_L.WK1_FAB" hidden="1">[25]Sheet1!#REF!</definedName>
    <definedName name="_23__123Graph_CCHART_1" localSheetId="13" hidden="1">'[7]Historical IS'!#REF!</definedName>
    <definedName name="_23__123Graph_CCHART_1" localSheetId="14" hidden="1">'[7]Historical IS'!#REF!</definedName>
    <definedName name="_23__123Graph_CCHART_1" hidden="1">'[7]Historical IS'!#REF!</definedName>
    <definedName name="_23__123Graph_CCHART_8" localSheetId="13" hidden="1">'[7]Historical IS'!#REF!</definedName>
    <definedName name="_23__123Graph_CCHART_8" localSheetId="14" hidden="1">'[7]Historical IS'!#REF!</definedName>
    <definedName name="_23__123Graph_CCHART_8" hidden="1">'[7]Historical IS'!#REF!</definedName>
    <definedName name="_23__123Graph_DCHART_17" localSheetId="13" hidden="1">#REF!</definedName>
    <definedName name="_23__123Graph_DCHART_17" localSheetId="14" hidden="1">#REF!</definedName>
    <definedName name="_23__123Graph_DCHART_17" hidden="1">#REF!</definedName>
    <definedName name="_23__123Graph_X_FABP_L.WK1_FAB" localSheetId="13" hidden="1">[17]Sheet1!#REF!</definedName>
    <definedName name="_23__123Graph_X_FABP_L.WK1_FAB" localSheetId="14" hidden="1">[17]Sheet1!#REF!</definedName>
    <definedName name="_23__123Graph_X_FABP_L.WK1_FAB" hidden="1">[17]Sheet1!#REF!</definedName>
    <definedName name="_23__FDSAUDITLINK__" hidden="1">{"fdsup://Directions/FactSet Auditing Viewer?action=AUDIT_VALUE&amp;DB=129&amp;ID1=471475&amp;VALUEID=03101&amp;SDATE=2007&amp;PERIODTYPE=ANN_STD&amp;SCFT=3&amp;window=popup_no_bar&amp;width=385&amp;height=120&amp;START_MAXIMIZED=FALSE&amp;creator=factset&amp;display_string=Audit"}</definedName>
    <definedName name="_23_0_Table2_" localSheetId="13" hidden="1">[16]BEV!#REF!</definedName>
    <definedName name="_23_0_Table2_" localSheetId="14" hidden="1">[16]BEV!#REF!</definedName>
    <definedName name="_23_0_Table2_" hidden="1">[16]BEV!#REF!</definedName>
    <definedName name="_23_7__1_WEBI_VHeading" localSheetId="13" hidden="1">#REF!</definedName>
    <definedName name="_23_7__1_WEBI_VHeading" localSheetId="14" hidden="1">#REF!</definedName>
    <definedName name="_23_7__1_WEBI_VHeading" hidden="1">#REF!</definedName>
    <definedName name="_230__123Graph_XCHART_37" localSheetId="13" hidden="1">#REF!</definedName>
    <definedName name="_230__123Graph_XCHART_37" localSheetId="14" hidden="1">#REF!</definedName>
    <definedName name="_230__123Graph_XCHART_37" hidden="1">#REF!</definedName>
    <definedName name="_230__FDSAUDITLINK__" hidden="1">{"fdsup://Directions/FactSet Auditing Viewer?action=AUDIT_VALUE&amp;DB=129&amp;ID1=461785&amp;VALUEID=02051&amp;SDATE=2006&amp;PERIODTYPE=ANN_STD&amp;SCFT=3&amp;window=popup_no_bar&amp;width=385&amp;height=120&amp;START_MAXIMIZED=FALSE&amp;creator=factset&amp;display_string=Audit"}</definedName>
    <definedName name="_231__123Graph_XCHART_39" localSheetId="13" hidden="1">#REF!</definedName>
    <definedName name="_231__123Graph_XCHART_39" localSheetId="14" hidden="1">#REF!</definedName>
    <definedName name="_231__123Graph_XCHART_39" hidden="1">#REF!</definedName>
    <definedName name="_231__FDSAUDITLINK__" hidden="1">{"fdsup://Directions/FactSet Auditing Viewer?action=AUDIT_VALUE&amp;DB=129&amp;ID1=461785&amp;VALUEID=02001&amp;SDATE=201103&amp;PERIODTYPE=QTR_STD&amp;SCFT=3&amp;window=popup_no_bar&amp;width=385&amp;height=120&amp;START_MAXIMIZED=FALSE&amp;creator=factset&amp;display_string=Audit"}</definedName>
    <definedName name="_232__123Graph_XCHART_41" localSheetId="13" hidden="1">#REF!</definedName>
    <definedName name="_232__123Graph_XCHART_41" localSheetId="14" hidden="1">#REF!</definedName>
    <definedName name="_232__123Graph_XCHART_41" hidden="1">#REF!</definedName>
    <definedName name="_232__FDSAUDITLINK__" hidden="1">{"fdsup://Directions/FactSet Auditing Viewer?action=AUDIT_VALUE&amp;DB=129&amp;ID1=461785&amp;VALUEID=02001&amp;SDATE=2010&amp;PERIODTYPE=ANN_STD&amp;SCFT=3&amp;window=popup_no_bar&amp;width=385&amp;height=120&amp;START_MAXIMIZED=FALSE&amp;creator=factset&amp;display_string=Audit"}</definedName>
    <definedName name="_233__FDSAUDITLINK__" hidden="1">{"fdsup://Directions/FactSet Auditing Viewer?action=AUDIT_VALUE&amp;DB=129&amp;ID1=461785&amp;VALUEID=02001&amp;SDATE=2009&amp;PERIODTYPE=ANN_STD&amp;SCFT=3&amp;window=popup_no_bar&amp;width=385&amp;height=120&amp;START_MAXIMIZED=FALSE&amp;creator=factset&amp;display_string=Audit"}</definedName>
    <definedName name="_234__FDSAUDITLINK__" hidden="1">{"fdsup://Directions/FactSet Auditing Viewer?action=AUDIT_VALUE&amp;DB=129&amp;ID1=461785&amp;VALUEID=02001&amp;SDATE=2008&amp;PERIODTYPE=ANN_STD&amp;SCFT=3&amp;window=popup_no_bar&amp;width=385&amp;height=120&amp;START_MAXIMIZED=FALSE&amp;creator=factset&amp;display_string=Audit"}</definedName>
    <definedName name="_234_x" localSheetId="13" hidden="1">'[30]OPERATING EXPS.'!#REF!</definedName>
    <definedName name="_234_x" localSheetId="14" hidden="1">'[30]OPERATING EXPS.'!#REF!</definedName>
    <definedName name="_234_x" hidden="1">'[30]OPERATING EXPS.'!#REF!</definedName>
    <definedName name="_235__FDSAUDITLINK__" hidden="1">{"fdsup://Directions/FactSet Auditing Viewer?action=AUDIT_VALUE&amp;DB=129&amp;ID1=461785&amp;VALUEID=02001&amp;SDATE=2006&amp;PERIODTYPE=ANN_STD&amp;SCFT=3&amp;window=popup_no_bar&amp;width=385&amp;height=120&amp;START_MAXIMIZED=FALSE&amp;creator=factset&amp;display_string=Audit"}</definedName>
    <definedName name="_236__FDSAUDITLINK__" hidden="1">{"fdsup://Directions/FactSet Auditing Viewer?action=AUDIT_VALUE&amp;DB=129&amp;ID1=461785&amp;VALUEID=04601&amp;SDATE=2010&amp;PERIODTYPE=ANN_STD&amp;SCFT=3&amp;window=popup_no_bar&amp;width=385&amp;height=120&amp;START_MAXIMIZED=FALSE&amp;creator=factset&amp;display_string=Audit"}</definedName>
    <definedName name="_236_0_Table2_" localSheetId="13" hidden="1">[16]BEV!#REF!</definedName>
    <definedName name="_236_0_Table2_" localSheetId="14" hidden="1">[16]BEV!#REF!</definedName>
    <definedName name="_236_0_Table2_" hidden="1">[16]BEV!#REF!</definedName>
    <definedName name="_237__FDSAUDITLINK__" hidden="1">{"fdsup://Directions/FactSet Auditing Viewer?action=AUDIT_VALUE&amp;DB=129&amp;ID1=461785&amp;VALUEID=04601&amp;SDATE=2009&amp;PERIODTYPE=ANN_STD&amp;SCFT=3&amp;window=popup_no_bar&amp;width=385&amp;height=120&amp;START_MAXIMIZED=FALSE&amp;creator=factset&amp;display_string=Audit"}</definedName>
    <definedName name="_237_0_Table2_" localSheetId="13" hidden="1">[16]BEV!#REF!</definedName>
    <definedName name="_237_0_Table2_" localSheetId="14" hidden="1">[16]BEV!#REF!</definedName>
    <definedName name="_237_0_Table2_" hidden="1">[16]BEV!#REF!</definedName>
    <definedName name="_238__FDSAUDITLINK__" hidden="1">{"fdsup://Directions/FactSet Auditing Viewer?action=AUDIT_VALUE&amp;DB=129&amp;ID1=461785&amp;VALUEID=04601&amp;SDATE=2008&amp;PERIODTYPE=ANN_STD&amp;SCFT=3&amp;window=popup_no_bar&amp;width=385&amp;height=120&amp;START_MAXIMIZED=FALSE&amp;creator=factset&amp;display_string=Audit"}</definedName>
    <definedName name="_238_0_Table2_" localSheetId="13" hidden="1">[16]BEV!#REF!</definedName>
    <definedName name="_238_0_Table2_" localSheetId="14" hidden="1">[16]BEV!#REF!</definedName>
    <definedName name="_238_0_Table2_" hidden="1">[16]BEV!#REF!</definedName>
    <definedName name="_239__FDSAUDITLINK__" hidden="1">{"fdsup://Directions/FactSet Auditing Viewer?action=AUDIT_VALUE&amp;DB=129&amp;ID1=461785&amp;VALUEID=04601&amp;SDATE=2006&amp;PERIODTYPE=ANN_STD&amp;SCFT=3&amp;window=popup_no_bar&amp;width=385&amp;height=120&amp;START_MAXIMIZED=FALSE&amp;creator=factset&amp;display_string=Audit"}</definedName>
    <definedName name="_239_0_Table2_" localSheetId="13" hidden="1">[16]BEV!#REF!</definedName>
    <definedName name="_239_0_Table2_" localSheetId="14" hidden="1">[16]BEV!#REF!</definedName>
    <definedName name="_239_0_Table2_" hidden="1">[16]BEV!#REF!</definedName>
    <definedName name="_24__123Graph_ADEPREC" localSheetId="13" hidden="1">[17]Sheet1!#REF!</definedName>
    <definedName name="_24__123Graph_ADEPREC" localSheetId="14" hidden="1">[17]Sheet1!#REF!</definedName>
    <definedName name="_24__123Graph_ADEPREC" hidden="1">[17]Sheet1!#REF!</definedName>
    <definedName name="_24__123Graph_AGROWTH_REVS_B" localSheetId="13" hidden="1">#REF!</definedName>
    <definedName name="_24__123Graph_AGROWTH_REVS_B" localSheetId="14" hidden="1">#REF!</definedName>
    <definedName name="_24__123Graph_AGROWTH_REVS_B" hidden="1">#REF!</definedName>
    <definedName name="_24__123Graph_CCHART_1" localSheetId="13" hidden="1">'[7]Historical IS'!#REF!</definedName>
    <definedName name="_24__123Graph_CCHART_1" localSheetId="14" hidden="1">'[7]Historical IS'!#REF!</definedName>
    <definedName name="_24__123Graph_CCHART_1" hidden="1">'[7]Historical IS'!#REF!</definedName>
    <definedName name="_24__123Graph_CCHART_3" localSheetId="13" hidden="1">'[7]Historical IS'!#REF!</definedName>
    <definedName name="_24__123Graph_CCHART_3" localSheetId="14" hidden="1">'[7]Historical IS'!#REF!</definedName>
    <definedName name="_24__123Graph_CCHART_3" hidden="1">'[7]Historical IS'!#REF!</definedName>
    <definedName name="_24__123Graph_CCHART_31" localSheetId="13" hidden="1">#REF!</definedName>
    <definedName name="_24__123Graph_CCHART_31" localSheetId="14" hidden="1">#REF!</definedName>
    <definedName name="_24__123Graph_CCHART_31" hidden="1">#REF!</definedName>
    <definedName name="_24__123Graph_DCHART_1" localSheetId="13" hidden="1">'[7]Historical IS'!#REF!</definedName>
    <definedName name="_24__123Graph_DCHART_1" localSheetId="14" hidden="1">'[7]Historical IS'!#REF!</definedName>
    <definedName name="_24__123Graph_DCHART_1" hidden="1">'[7]Historical IS'!#REF!</definedName>
    <definedName name="_24__123Graph_DCHART_19" localSheetId="13" hidden="1">#REF!</definedName>
    <definedName name="_24__123Graph_DCHART_19" localSheetId="14" hidden="1">#REF!</definedName>
    <definedName name="_24__123Graph_DCHART_19" hidden="1">#REF!</definedName>
    <definedName name="_24__FDSAUDITLINK__" hidden="1">{"fdsup://Directions/FactSet Auditing Viewer?action=AUDIT_VALUE&amp;DB=129&amp;ID1=471475&amp;VALUEID=01551&amp;SDATE=2008&amp;PERIODTYPE=ANN_STD&amp;SCFT=3&amp;window=popup_no_bar&amp;width=385&amp;height=120&amp;START_MAXIMIZED=FALSE&amp;creator=factset&amp;display_string=Audit"}</definedName>
    <definedName name="_24_0_Table2_" localSheetId="13" hidden="1">[16]BEV!#REF!</definedName>
    <definedName name="_24_0_Table2_" localSheetId="14" hidden="1">[16]BEV!#REF!</definedName>
    <definedName name="_24_0_Table2_" hidden="1">[16]BEV!#REF!</definedName>
    <definedName name="_24_8__1_WEBI_DataGrid" localSheetId="13" hidden="1">#REF!</definedName>
    <definedName name="_24_8__1_WEBI_DataGrid" localSheetId="14" hidden="1">#REF!</definedName>
    <definedName name="_24_8__1_WEBI_DataGrid" hidden="1">#REF!</definedName>
    <definedName name="_240__FDSAUDITLINK__" hidden="1">{"fdsup://Directions/FactSet Auditing Viewer?action=AUDIT_VALUE&amp;DB=129&amp;ID1=461785&amp;VALUEID=01551&amp;SDATE=2010&amp;PERIODTYPE=ANN_STD&amp;SCFT=3&amp;window=popup_no_bar&amp;width=385&amp;height=120&amp;START_MAXIMIZED=FALSE&amp;creator=factset&amp;display_string=Audit"}</definedName>
    <definedName name="_240_0_Table2_" localSheetId="13" hidden="1">[16]BEV!#REF!</definedName>
    <definedName name="_240_0_Table2_" localSheetId="14" hidden="1">[16]BEV!#REF!</definedName>
    <definedName name="_240_0_Table2_" hidden="1">[16]BEV!#REF!</definedName>
    <definedName name="_241__FDSAUDITLINK__" hidden="1">{"fdsup://Directions/FactSet Auditing Viewer?action=AUDIT_VALUE&amp;DB=129&amp;ID1=461785&amp;VALUEID=01551&amp;SDATE=2009&amp;PERIODTYPE=ANN_STD&amp;SCFT=3&amp;window=popup_no_bar&amp;width=385&amp;height=120&amp;START_MAXIMIZED=FALSE&amp;creator=factset&amp;display_string=Audit"}</definedName>
    <definedName name="_242__FDSAUDITLINK__" hidden="1">{"fdsup://Directions/FactSet Auditing Viewer?action=AUDIT_VALUE&amp;DB=129&amp;ID1=461785&amp;VALUEID=01551&amp;SDATE=2008&amp;PERIODTYPE=ANN_STD&amp;SCFT=3&amp;window=popup_no_bar&amp;width=385&amp;height=120&amp;START_MAXIMIZED=FALSE&amp;creator=factset&amp;display_string=Audit"}</definedName>
    <definedName name="_242_0_Table2_" localSheetId="13" hidden="1">[16]BEV!#REF!</definedName>
    <definedName name="_242_0_Table2_" localSheetId="14" hidden="1">[16]BEV!#REF!</definedName>
    <definedName name="_242_0_Table2_" hidden="1">[16]BEV!#REF!</definedName>
    <definedName name="_243__FDSAUDITLINK__" hidden="1">{"fdsup://Directions/FactSet Auditing Viewer?action=AUDIT_VALUE&amp;DB=129&amp;ID1=461785&amp;VALUEID=01551&amp;SDATE=2006&amp;PERIODTYPE=ANN_STD&amp;SCFT=3&amp;window=popup_no_bar&amp;width=385&amp;height=120&amp;START_MAXIMIZED=FALSE&amp;creator=factset&amp;display_string=Audit"}</definedName>
    <definedName name="_243_0_Table2_" localSheetId="13" hidden="1">[16]BEV!#REF!</definedName>
    <definedName name="_243_0_Table2_" localSheetId="14" hidden="1">[16]BEV!#REF!</definedName>
    <definedName name="_243_0_Table2_" hidden="1">[16]BEV!#REF!</definedName>
    <definedName name="_244__FDSAUDITLINK__" hidden="1">{"fdsup://Directions/FactSet Auditing Viewer?action=AUDIT_VALUE&amp;DB=129&amp;ID1=461785&amp;VALUEID=01401&amp;SDATE=2010&amp;PERIODTYPE=ANN_STD&amp;SCFT=3&amp;window=popup_no_bar&amp;width=385&amp;height=120&amp;START_MAXIMIZED=FALSE&amp;creator=factset&amp;display_string=Audit"}</definedName>
    <definedName name="_245__FDSAUDITLINK__" hidden="1">{"fdsup://Directions/FactSet Auditing Viewer?action=AUDIT_VALUE&amp;DB=129&amp;ID1=461785&amp;VALUEID=01401&amp;SDATE=2009&amp;PERIODTYPE=ANN_STD&amp;SCFT=3&amp;window=popup_no_bar&amp;width=385&amp;height=120&amp;START_MAXIMIZED=FALSE&amp;creator=factset&amp;display_string=Audit"}</definedName>
    <definedName name="_246__FDSAUDITLINK__" hidden="1">{"fdsup://Directions/FactSet Auditing Viewer?action=AUDIT_VALUE&amp;DB=129&amp;ID1=461785&amp;VALUEID=01401&amp;SDATE=2008&amp;PERIODTYPE=ANN_STD&amp;SCFT=3&amp;window=popup_no_bar&amp;width=385&amp;height=120&amp;START_MAXIMIZED=FALSE&amp;creator=factset&amp;display_string=Audit"}</definedName>
    <definedName name="_247__FDSAUDITLINK__" hidden="1">{"fdsup://Directions/FactSet Auditing Viewer?action=AUDIT_VALUE&amp;DB=129&amp;ID1=461785&amp;VALUEID=01401&amp;SDATE=2006&amp;PERIODTYPE=ANN_STD&amp;SCFT=3&amp;window=popup_no_bar&amp;width=385&amp;height=120&amp;START_MAXIMIZED=FALSE&amp;creator=factset&amp;display_string=Audit"}</definedName>
    <definedName name="_248__FDSAUDITLINK__" hidden="1">{"fdsup://Directions/FactSet Auditing Viewer?action=AUDIT_VALUE&amp;DB=129&amp;ID1=461785&amp;VALUEID=01251&amp;SDATE=2010&amp;PERIODTYPE=ANN_STD&amp;SCFT=3&amp;window=popup_no_bar&amp;width=385&amp;height=120&amp;START_MAXIMIZED=FALSE&amp;creator=factset&amp;display_string=Audit"}</definedName>
    <definedName name="_249__FDSAUDITLINK__" hidden="1">{"fdsup://Directions/FactSet Auditing Viewer?action=AUDIT_VALUE&amp;DB=129&amp;ID1=461785&amp;VALUEID=01251&amp;SDATE=2009&amp;PERIODTYPE=ANN_STD&amp;SCFT=3&amp;window=popup_no_bar&amp;width=385&amp;height=120&amp;START_MAXIMIZED=FALSE&amp;creator=factset&amp;display_string=Audit"}</definedName>
    <definedName name="_24S" localSheetId="13" hidden="1">[29]FINANCIALS!#REF!</definedName>
    <definedName name="_24S" localSheetId="14" hidden="1">[29]FINANCIALS!#REF!</definedName>
    <definedName name="_24S" hidden="1">[29]FINANCIALS!#REF!</definedName>
    <definedName name="_25__123Graph_BCHART_111" hidden="1">[19]Menu!$D$24:$M$24</definedName>
    <definedName name="_25__123Graph_CCHART_3" localSheetId="13" hidden="1">'[7]Historical IS'!#REF!</definedName>
    <definedName name="_25__123Graph_CCHART_3" localSheetId="14" hidden="1">'[7]Historical IS'!#REF!</definedName>
    <definedName name="_25__123Graph_CCHART_3" hidden="1">'[7]Historical IS'!#REF!</definedName>
    <definedName name="_25__123Graph_CCHART_32" localSheetId="13" hidden="1">#REF!</definedName>
    <definedName name="_25__123Graph_CCHART_32" localSheetId="14" hidden="1">#REF!</definedName>
    <definedName name="_25__123Graph_CCHART_32" hidden="1">#REF!</definedName>
    <definedName name="_25__123Graph_CCHART_8" localSheetId="13" hidden="1">'[7]Historical IS'!#REF!</definedName>
    <definedName name="_25__123Graph_CCHART_8" localSheetId="14" hidden="1">'[7]Historical IS'!#REF!</definedName>
    <definedName name="_25__123Graph_CCHART_8" hidden="1">'[7]Historical IS'!#REF!</definedName>
    <definedName name="_25__123Graph_DCHART_22" localSheetId="13" hidden="1">#REF!</definedName>
    <definedName name="_25__123Graph_DCHART_22" localSheetId="14" hidden="1">#REF!</definedName>
    <definedName name="_25__123Graph_DCHART_22" hidden="1">#REF!</definedName>
    <definedName name="_25__123Graph_DCHART_8" localSheetId="13" hidden="1">'[7]Historical IS'!#REF!</definedName>
    <definedName name="_25__123Graph_DCHART_8" localSheetId="14" hidden="1">'[7]Historical IS'!#REF!</definedName>
    <definedName name="_25__123Graph_DCHART_8" hidden="1">'[7]Historical IS'!#REF!</definedName>
    <definedName name="_25__FDSAUDITLINK__" hidden="1">{"fdsup://Directions/FactSet Auditing Viewer?action=AUDIT_VALUE&amp;DB=129&amp;ID1=471475&amp;VALUEID=01551&amp;SDATE=2006&amp;PERIODTYPE=ANN_STD&amp;SCFT=3&amp;window=popup_no_bar&amp;width=385&amp;height=120&amp;START_MAXIMIZED=FALSE&amp;creator=factset&amp;display_string=Audit"}</definedName>
    <definedName name="_25_8__1_WEBI_HHeading" localSheetId="13" hidden="1">#REF!</definedName>
    <definedName name="_25_8__1_WEBI_HHeading" localSheetId="14" hidden="1">#REF!</definedName>
    <definedName name="_25_8__1_WEBI_HHeading" hidden="1">#REF!</definedName>
    <definedName name="_250__FDSAUDITLINK__" hidden="1">{"fdsup://Directions/FactSet Auditing Viewer?action=AUDIT_VALUE&amp;DB=129&amp;ID1=461785&amp;VALUEID=01251&amp;SDATE=2008&amp;PERIODTYPE=ANN_STD&amp;SCFT=3&amp;window=popup_no_bar&amp;width=385&amp;height=120&amp;START_MAXIMIZED=FALSE&amp;creator=factset&amp;display_string=Audit"}</definedName>
    <definedName name="_251__FDSAUDITLINK__" hidden="1">{"fdsup://Directions/FactSet Auditing Viewer?action=AUDIT_VALUE&amp;DB=129&amp;ID1=461785&amp;VALUEID=01251&amp;SDATE=2006&amp;PERIODTYPE=ANN_STD&amp;SCFT=3&amp;window=popup_no_bar&amp;width=385&amp;height=120&amp;START_MAXIMIZED=FALSE&amp;creator=factset&amp;display_string=Audit"}</definedName>
    <definedName name="_252__FDSAUDITLINK__" hidden="1">{"fdsup://Directions/FactSet Auditing Viewer?action=AUDIT_VALUE&amp;DB=129&amp;ID1=461785&amp;VALUEID=01001&amp;SDATE=2010&amp;PERIODTYPE=ANN_STD&amp;SCFT=3&amp;window=popup_no_bar&amp;width=385&amp;height=120&amp;START_MAXIMIZED=FALSE&amp;creator=factset&amp;display_string=Audit"}</definedName>
    <definedName name="_252_0_Table2_" localSheetId="13" hidden="1">[16]BEV!#REF!</definedName>
    <definedName name="_252_0_Table2_" localSheetId="14" hidden="1">[16]BEV!#REF!</definedName>
    <definedName name="_252_0_Table2_" hidden="1">[16]BEV!#REF!</definedName>
    <definedName name="_253__FDSAUDITLINK__" hidden="1">{"fdsup://Directions/FactSet Auditing Viewer?action=AUDIT_VALUE&amp;DB=129&amp;ID1=461785&amp;VALUEID=01001&amp;SDATE=2009&amp;PERIODTYPE=ANN_STD&amp;SCFT=3&amp;window=popup_no_bar&amp;width=385&amp;height=120&amp;START_MAXIMIZED=FALSE&amp;creator=factset&amp;display_string=Audit"}</definedName>
    <definedName name="_253_0_Table2_" localSheetId="13" hidden="1">[16]BEV!#REF!</definedName>
    <definedName name="_253_0_Table2_" localSheetId="14" hidden="1">[16]BEV!#REF!</definedName>
    <definedName name="_253_0_Table2_" hidden="1">[16]BEV!#REF!</definedName>
    <definedName name="_254__FDSAUDITLINK__" hidden="1">{"fdsup://Directions/FactSet Auditing Viewer?action=AUDIT_VALUE&amp;DB=129&amp;ID1=461785&amp;VALUEID=01001&amp;SDATE=2008&amp;PERIODTYPE=ANN_STD&amp;SCFT=3&amp;window=popup_no_bar&amp;width=385&amp;height=120&amp;START_MAXIMIZED=FALSE&amp;creator=factset&amp;display_string=Audit"}</definedName>
    <definedName name="_254_0_Table2_" localSheetId="13" hidden="1">[16]BEV!#REF!</definedName>
    <definedName name="_254_0_Table2_" localSheetId="14" hidden="1">[16]BEV!#REF!</definedName>
    <definedName name="_254_0_Table2_" hidden="1">[16]BEV!#REF!</definedName>
    <definedName name="_255__FDSAUDITLINK__" hidden="1">{"fdsup://Directions/FactSet Auditing Viewer?action=AUDIT_VALUE&amp;DB=129&amp;ID1=461785&amp;VALUEID=01001&amp;SDATE=2006&amp;PERIODTYPE=ANN_STD&amp;SCFT=3&amp;window=popup_no_bar&amp;width=385&amp;height=120&amp;START_MAXIMIZED=FALSE&amp;creator=factset&amp;display_string=Audit"}</definedName>
    <definedName name="_255_0_Table2_" localSheetId="13" hidden="1">[16]BEV!#REF!</definedName>
    <definedName name="_255_0_Table2_" localSheetId="14" hidden="1">[16]BEV!#REF!</definedName>
    <definedName name="_255_0_Table2_" hidden="1">[16]BEV!#REF!</definedName>
    <definedName name="_256__FDSAUDITLINK__" hidden="1">{"fdsup://Directions/FactSet Auditing Viewer?action=AUDIT_VALUE&amp;DB=129&amp;ID1=461785&amp;VALUEID=07011&amp;SDATE=2010&amp;PERIODTYPE=ANN_STD&amp;SCFT=3&amp;window=popup_no_bar&amp;width=385&amp;height=120&amp;START_MAXIMIZED=FALSE&amp;creator=factset&amp;display_string=Audit"}</definedName>
    <definedName name="_256_0_Table2_" localSheetId="13" hidden="1">[16]BEV!#REF!</definedName>
    <definedName name="_256_0_Table2_" localSheetId="14" hidden="1">[16]BEV!#REF!</definedName>
    <definedName name="_256_0_Table2_" hidden="1">[16]BEV!#REF!</definedName>
    <definedName name="_257__FDSAUDITLINK__" hidden="1">{"fdsup://Directions/FactSet Auditing Viewer?action=AUDIT_VALUE&amp;DB=129&amp;ID1=B05M8B&amp;VALUEID=02001&amp;SDATE=2011&amp;PERIODTYPE=ANN_STD&amp;SCFT=3&amp;window=popup_no_bar&amp;width=385&amp;height=120&amp;START_MAXIMIZED=FALSE&amp;creator=factset&amp;display_string=Audit"}</definedName>
    <definedName name="_258__FDSAUDITLINK__" hidden="1">{"fdsup://Directions/FactSet Auditing Viewer?action=AUDIT_VALUE&amp;DB=129&amp;ID1=B05M8B&amp;VALUEID=02051&amp;SDATE=201004&amp;PERIODTYPE=QTR_STD&amp;SCFT=3&amp;window=popup_no_bar&amp;width=385&amp;height=120&amp;START_MAXIMIZED=FALSE&amp;creator=factset&amp;display_string=Audit"}</definedName>
    <definedName name="_258_0_Table2_" localSheetId="13" hidden="1">[16]BEV!#REF!</definedName>
    <definedName name="_258_0_Table2_" localSheetId="14" hidden="1">[16]BEV!#REF!</definedName>
    <definedName name="_258_0_Table2_" hidden="1">[16]BEV!#REF!</definedName>
    <definedName name="_259__FDSAUDITLINK__" hidden="1">{"fdsup://Directions/FactSet Auditing Viewer?action=AUDIT_VALUE&amp;DB=129&amp;ID1=B05M8B&amp;VALUEID=01001&amp;SDATE=2011&amp;PERIODTYPE=ANN_STD&amp;SCFT=3&amp;window=popup_no_bar&amp;width=385&amp;height=120&amp;START_MAXIMIZED=FALSE&amp;creator=factset&amp;display_string=Audit"}</definedName>
    <definedName name="_259_0_Table2_" localSheetId="13" hidden="1">[16]BEV!#REF!</definedName>
    <definedName name="_259_0_Table2_" localSheetId="14" hidden="1">[16]BEV!#REF!</definedName>
    <definedName name="_259_0_Table2_" hidden="1">[16]BEV!#REF!</definedName>
    <definedName name="_25Table2_" localSheetId="13" hidden="1">[16]BEV!#REF!</definedName>
    <definedName name="_25Table2_" localSheetId="14" hidden="1">[16]BEV!#REF!</definedName>
    <definedName name="_25Table2_" hidden="1">[16]BEV!#REF!</definedName>
    <definedName name="_26__123Graph_BCHART_112" hidden="1">[19]Menu!$D$18:$M$18</definedName>
    <definedName name="_26__123Graph_CCHART_8" localSheetId="13" hidden="1">'[7]Historical IS'!#REF!</definedName>
    <definedName name="_26__123Graph_CCHART_8" localSheetId="14" hidden="1">'[7]Historical IS'!#REF!</definedName>
    <definedName name="_26__123Graph_CCHART_8" hidden="1">'[7]Historical IS'!#REF!</definedName>
    <definedName name="_26__123Graph_DCHART_1" localSheetId="13" hidden="1">'[7]Historical IS'!#REF!</definedName>
    <definedName name="_26__123Graph_DCHART_1" localSheetId="14" hidden="1">'[7]Historical IS'!#REF!</definedName>
    <definedName name="_26__123Graph_DCHART_1" hidden="1">'[7]Historical IS'!#REF!</definedName>
    <definedName name="_26__123Graph_DCHART_24" localSheetId="13" hidden="1">#REF!</definedName>
    <definedName name="_26__123Graph_DCHART_24" localSheetId="14" hidden="1">#REF!</definedName>
    <definedName name="_26__123Graph_DCHART_24" hidden="1">#REF!</definedName>
    <definedName name="_26__123Graph_LBL_ACHART_3" localSheetId="13" hidden="1">'[7]Historical IS'!#REF!</definedName>
    <definedName name="_26__123Graph_LBL_ACHART_3" localSheetId="14" hidden="1">'[7]Historical IS'!#REF!</definedName>
    <definedName name="_26__123Graph_LBL_ACHART_3" hidden="1">'[7]Historical IS'!#REF!</definedName>
    <definedName name="_26__FDSAUDITLINK__" hidden="1">{"fdsup://IBCentral/FAT Viewer?action=UPDATE&amp;creator=factset&amp;DOC_NAME=fat:reuters_annual_source_window.fat&amp;display_string=Audit&amp;DYN_ARGS=TRUE&amp;VAR:ID1=57459910&amp;VAR:RCODE=EBIT&amp;VAR:SDATE=20061299&amp;VAR:FREQ=Y&amp;VAR:RELITEM=RF&amp;VAR:CURRENCY=&amp;VAR:CURRSOURCE=EXSHARE&amp;V","AR:NATFREQ=ANNUAL&amp;VAR:RFIELD=FINALIZED&amp;VAR:DB_TYPE=&amp;VAR:UNITS=M&amp;window=popup&amp;width=450&amp;height=300&amp;START_MAXIMIZED=FALSE"}</definedName>
    <definedName name="_26_0_Table2_" localSheetId="13" hidden="1">[16]BEV!#REF!</definedName>
    <definedName name="_26_0_Table2_" localSheetId="14" hidden="1">[16]BEV!#REF!</definedName>
    <definedName name="_26_0_Table2_" hidden="1">[16]BEV!#REF!</definedName>
    <definedName name="_26_8__1_WEBI_ReportCrossTab" localSheetId="13" hidden="1">#REF!</definedName>
    <definedName name="_26_8__1_WEBI_ReportCrossTab" localSheetId="14" hidden="1">#REF!</definedName>
    <definedName name="_26_8__1_WEBI_ReportCrossTab" hidden="1">#REF!</definedName>
    <definedName name="_260__FDSAUDITLINK__" hidden="1">{"fdsup://Directions/FactSet Auditing Viewer?action=AUDIT_VALUE&amp;DB=129&amp;ID1=B05M8B&amp;VALUEID=01401&amp;SDATE=2011&amp;PERIODTYPE=ANN_STD&amp;SCFT=3&amp;window=popup_no_bar&amp;width=385&amp;height=120&amp;START_MAXIMIZED=FALSE&amp;creator=factset&amp;display_string=Audit"}</definedName>
    <definedName name="_261__FDSAUDITLINK__" hidden="1">{"fdsup://Directions/FactSet Auditing Viewer?action=AUDIT_VALUE&amp;DB=129&amp;ID1=B05M8B&amp;VALUEID=01251&amp;SDATE=2011&amp;PERIODTYPE=ANN_STD&amp;SCFT=3&amp;window=popup_no_bar&amp;width=385&amp;height=120&amp;START_MAXIMIZED=FALSE&amp;creator=factset&amp;display_string=Audit"}</definedName>
    <definedName name="_262__FDSAUDITLINK__" hidden="1">{"fdsup://Directions/FactSet Auditing Viewer?action=AUDIT_VALUE&amp;DB=129&amp;ID1=B05M8B&amp;VALUEID=03040&amp;SDATE=201104&amp;PERIODTYPE=QTR_STD&amp;SCFT=3&amp;window=popup_no_bar&amp;width=385&amp;height=120&amp;START_MAXIMIZED=FALSE&amp;creator=factset&amp;display_string=Audit"}</definedName>
    <definedName name="_263__FDSAUDITLINK__" hidden="1">{"fdsup://Directions/FactSet Auditing Viewer?action=AUDIT_VALUE&amp;DB=129&amp;ID1=B05M8B&amp;VALUEID=03051&amp;SDATE=2010&amp;PERIODTYPE=ANN_STD&amp;SCFT=3&amp;window=popup_no_bar&amp;width=385&amp;height=120&amp;START_MAXIMIZED=FALSE&amp;creator=factset&amp;display_string=Audit"}</definedName>
    <definedName name="_264__FDSAUDITLINK__" hidden="1">{"fdsup://Directions/FactSet Auditing Viewer?action=AUDIT_VALUE&amp;DB=129&amp;ID1=B05M8B&amp;VALUEID=02101&amp;SDATE=201104&amp;PERIODTYPE=QTR_STD&amp;SCFT=3&amp;window=popup_no_bar&amp;width=385&amp;height=120&amp;START_MAXIMIZED=FALSE&amp;creator=factset&amp;display_string=Audit"}</definedName>
    <definedName name="_265__FDSAUDITLINK__" hidden="1">{"fdsup://Directions/FactSet Auditing Viewer?action=AUDIT_VALUE&amp;DB=129&amp;ID1=B05M8B&amp;VALUEID=02501&amp;SDATE=2010&amp;PERIODTYPE=ANN_STD&amp;SCFT=3&amp;window=popup_no_bar&amp;width=385&amp;height=120&amp;START_MAXIMIZED=FALSE&amp;creator=factset&amp;display_string=Audit"}</definedName>
    <definedName name="_26Table2_" localSheetId="13" hidden="1">[16]BEV!#REF!</definedName>
    <definedName name="_26Table2_" localSheetId="14" hidden="1">[16]BEV!#REF!</definedName>
    <definedName name="_26Table2_" hidden="1">[16]BEV!#REF!</definedName>
    <definedName name="_27__123Graph_BCHART_26" hidden="1">[19]Menu!$D$88:$M$88</definedName>
    <definedName name="_27__123Graph_CCHART_34" localSheetId="13" hidden="1">#REF!</definedName>
    <definedName name="_27__123Graph_CCHART_34" localSheetId="14" hidden="1">#REF!</definedName>
    <definedName name="_27__123Graph_CCHART_34" hidden="1">#REF!</definedName>
    <definedName name="_27__123Graph_DCHART_1" localSheetId="13" hidden="1">'[7]Historical IS'!#REF!</definedName>
    <definedName name="_27__123Graph_DCHART_1" localSheetId="14" hidden="1">'[7]Historical IS'!#REF!</definedName>
    <definedName name="_27__123Graph_DCHART_1" hidden="1">'[7]Historical IS'!#REF!</definedName>
    <definedName name="_27__123Graph_DCHART_26" localSheetId="13" hidden="1">#REF!</definedName>
    <definedName name="_27__123Graph_DCHART_26" localSheetId="14" hidden="1">#REF!</definedName>
    <definedName name="_27__123Graph_DCHART_26" hidden="1">#REF!</definedName>
    <definedName name="_27__123Graph_DCHART_8" localSheetId="13" hidden="1">'[7]Historical IS'!#REF!</definedName>
    <definedName name="_27__123Graph_DCHART_8" localSheetId="14" hidden="1">'[7]Historical IS'!#REF!</definedName>
    <definedName name="_27__123Graph_DCHART_8" hidden="1">'[7]Historical IS'!#REF!</definedName>
    <definedName name="_27__123Graph_LBL_ACHART_4" localSheetId="13" hidden="1">'[7]Historical IS'!#REF!</definedName>
    <definedName name="_27__123Graph_LBL_ACHART_4" localSheetId="14" hidden="1">'[7]Historical IS'!#REF!</definedName>
    <definedName name="_27__123Graph_LBL_ACHART_4" hidden="1">'[7]Historical IS'!#REF!</definedName>
    <definedName name="_27__FDSAUDITLINK__" hidden="1">{"fdsup://Directions/FactSet Auditing Viewer?action=AUDIT_VALUE&amp;DB=129&amp;ID1=471475&amp;VALUEID=01001&amp;SDATE=2006&amp;PERIODTYPE=ANN_STD&amp;SCFT=3&amp;window=popup_no_bar&amp;width=385&amp;height=120&amp;START_MAXIMIZED=FALSE&amp;creator=factset&amp;display_string=Audit"}</definedName>
    <definedName name="_27_0_Table2_" localSheetId="13" hidden="1">[16]BEV!#REF!</definedName>
    <definedName name="_27_0_Table2_" localSheetId="14" hidden="1">[16]BEV!#REF!</definedName>
    <definedName name="_27_0_Table2_" hidden="1">[16]BEV!#REF!</definedName>
    <definedName name="_27_8__1_WEBI_Space" localSheetId="13" hidden="1">#REF!</definedName>
    <definedName name="_27_8__1_WEBI_Space" localSheetId="14" hidden="1">#REF!</definedName>
    <definedName name="_27_8__1_WEBI_Space" hidden="1">#REF!</definedName>
    <definedName name="_270__FDSAUDITLINK__" hidden="1">{"fdsup://Directions/FactSet Auditing Viewer?action=AUDIT_VALUE&amp;DB=129&amp;ID1=B05M8B&amp;VALUEID=03101&amp;SDATE=2010&amp;PERIODTYPE=ANN_STD&amp;SCFT=3&amp;window=popup_no_bar&amp;width=385&amp;height=120&amp;START_MAXIMIZED=FALSE&amp;creator=factset&amp;display_string=Audit"}</definedName>
    <definedName name="_271__FDSAUDITLINK__" hidden="1">{"fdsup://Directions/FactSet Auditing Viewer?action=AUDIT_VALUE&amp;DB=129&amp;ID1=B05M8B&amp;VALUEID=02051&amp;SDATE=201104&amp;PERIODTYPE=QTR_STD&amp;SCFT=3&amp;window=popup_no_bar&amp;width=385&amp;height=120&amp;START_MAXIMIZED=FALSE&amp;creator=factset&amp;display_string=Audit"}</definedName>
    <definedName name="_273__FDSAUDITLINK__" hidden="1">{"fdsup://Directions/FactSet Auditing Viewer?action=AUDIT_VALUE&amp;DB=129&amp;ID1=B05M8B&amp;VALUEID=02101&amp;SDATE=201004&amp;PERIODTYPE=QTR_STD&amp;SCFT=3&amp;window=popup_no_bar&amp;width=385&amp;height=120&amp;START_MAXIMIZED=FALSE&amp;creator=factset&amp;display_string=Audit"}</definedName>
    <definedName name="_274__FDSAUDITLINK__" hidden="1">{"fdsup://Directions/FactSet Auditing Viewer?action=AUDIT_VALUE&amp;DB=129&amp;ID1=B05M8B&amp;VALUEID=03351&amp;SDATE=2011&amp;PERIODTYPE=ANN_STD&amp;SCFT=3&amp;window=popup_no_bar&amp;width=385&amp;height=120&amp;START_MAXIMIZED=FALSE&amp;creator=factset&amp;display_string=Audit"}</definedName>
    <definedName name="_275__FDSAUDITLINK__" hidden="1">{"fdsup://Directions/FactSet Auditing Viewer?action=AUDIT_VALUE&amp;DB=129&amp;ID1=B05M8B&amp;VALUEID=02501&amp;SDATE=201104&amp;PERIODTYPE=QTR_STD&amp;SCFT=3&amp;window=popup_no_bar&amp;width=385&amp;height=120&amp;START_MAXIMIZED=FALSE&amp;creator=factset&amp;display_string=Audit"}</definedName>
    <definedName name="_279__FDSAUDITLINK__" hidden="1">{"fdsup://Directions/FactSet Auditing Viewer?action=AUDIT_VALUE&amp;DB=129&amp;ID1=B05M8B&amp;VALUEID=02101&amp;SDATE=201104&amp;PERIODTYPE=QTR_STD&amp;SCFT=3&amp;window=popup_no_bar&amp;width=385&amp;height=120&amp;START_MAXIMIZED=FALSE&amp;creator=factset&amp;display_string=Audit"}</definedName>
    <definedName name="_28__123Graph_BCHART_29" localSheetId="13" hidden="1">[19]Menu!#REF!</definedName>
    <definedName name="_28__123Graph_BCHART_29" localSheetId="14" hidden="1">[19]Menu!#REF!</definedName>
    <definedName name="_28__123Graph_BCHART_29" hidden="1">[19]Menu!#REF!</definedName>
    <definedName name="_28__123Graph_DCHART_28" localSheetId="13" hidden="1">#REF!</definedName>
    <definedName name="_28__123Graph_DCHART_28" localSheetId="14" hidden="1">#REF!</definedName>
    <definedName name="_28__123Graph_DCHART_28" hidden="1">#REF!</definedName>
    <definedName name="_28__123Graph_DCHART_8" localSheetId="13" hidden="1">'[7]Historical IS'!#REF!</definedName>
    <definedName name="_28__123Graph_DCHART_8" localSheetId="14" hidden="1">'[7]Historical IS'!#REF!</definedName>
    <definedName name="_28__123Graph_DCHART_8" hidden="1">'[7]Historical IS'!#REF!</definedName>
    <definedName name="_28__123Graph_LBL_ACHART_3" localSheetId="13" hidden="1">'[7]Historical IS'!#REF!</definedName>
    <definedName name="_28__123Graph_LBL_ACHART_3" localSheetId="14" hidden="1">'[7]Historical IS'!#REF!</definedName>
    <definedName name="_28__123Graph_LBL_ACHART_3" hidden="1">'[7]Historical IS'!#REF!</definedName>
    <definedName name="_28__123Graph_LBL_BCHART_3" localSheetId="13" hidden="1">'[7]Historical IS'!#REF!</definedName>
    <definedName name="_28__123Graph_LBL_BCHART_3" localSheetId="14" hidden="1">'[7]Historical IS'!#REF!</definedName>
    <definedName name="_28__123Graph_LBL_BCHART_3" hidden="1">'[7]Historical IS'!#REF!</definedName>
    <definedName name="_28__FDSAUDITLINK__" hidden="1">{"fdsup://Directions/FactSet Auditing Viewer?action=AUDIT_VALUE&amp;DB=129&amp;ID1=471475&amp;VALUEID=02501&amp;SDATE=2010&amp;PERIODTYPE=ANN_STD&amp;SCFT=3&amp;window=popup_no_bar&amp;width=385&amp;height=120&amp;START_MAXIMIZED=FALSE&amp;creator=factset&amp;display_string=Audit"}</definedName>
    <definedName name="_28_0_Table2_" localSheetId="13" hidden="1">[16]BEV!#REF!</definedName>
    <definedName name="_28_0_Table2_" localSheetId="14" hidden="1">[16]BEV!#REF!</definedName>
    <definedName name="_28_0_Table2_" hidden="1">[16]BEV!#REF!</definedName>
    <definedName name="_28_8__1_WEBI_VHeading" localSheetId="13" hidden="1">#REF!</definedName>
    <definedName name="_28_8__1_WEBI_VHeading" localSheetId="14" hidden="1">#REF!</definedName>
    <definedName name="_28_8__1_WEBI_VHeading" hidden="1">#REF!</definedName>
    <definedName name="_280__FDSAUDITLINK__" hidden="1">{"fdsup://directions/FAT Viewer?action=UPDATE&amp;creator=factset&amp;DYN_ARGS=TRUE&amp;DOC_NAME=FAT:FQL_AUDITING_CLIENT_TEMPLATE.FAT&amp;display_string=Audit&amp;VAR:KEY=MFSZYBERAV&amp;VAR:QUERY=RkZfU0dBKEFOTiwwRlEsMEZRLCdRdWFydGVybHknLCdSUCcsLCdNJyk=&amp;WINDOW=FIRST_POPUP&amp;HEIGHT=45","0&amp;WIDTH=450&amp;START_MAXIMIZED=FALSE&amp;VAR:CALENDAR=FIVEDAY&amp;VAR:SYMBOL=B05M8B&amp;VAR:INDEX=0"}</definedName>
    <definedName name="_281__FDSAUDITLINK__" hidden="1">{"fdsup://Directions/FactSet Auditing Viewer?action=AUDIT_VALUE&amp;DB=129&amp;ID1=B05M8B&amp;VALUEID=03101&amp;SDATE=2011&amp;PERIODTYPE=ANN_STD&amp;SCFT=3&amp;window=popup_no_bar&amp;width=385&amp;height=120&amp;START_MAXIMIZED=FALSE&amp;creator=factset&amp;display_string=Audit"}</definedName>
    <definedName name="_282__FDSAUDITLINK__" hidden="1">{"fdsup://Directions/FactSet Auditing Viewer?action=AUDIT_VALUE&amp;DB=129&amp;ID1=B05M8B&amp;VALUEID=02999&amp;SDATE=201004&amp;PERIODTYPE=QTR_STD&amp;SCFT=3&amp;window=popup_no_bar&amp;width=385&amp;height=120&amp;START_MAXIMIZED=FALSE&amp;creator=factset&amp;display_string=Audit"}</definedName>
    <definedName name="_284__FDSAUDITLINK__" hidden="1">{"fdsup://Directions/FactSet Auditing Viewer?action=AUDIT_VALUE&amp;DB=129&amp;ID1=B05M8B&amp;VALUEID=07011&amp;SDATE=2011&amp;PERIODTYPE=ANN_STD&amp;SCFT=3&amp;window=popup_no_bar&amp;width=385&amp;height=120&amp;START_MAXIMIZED=FALSE&amp;creator=factset&amp;display_string=Audit"}</definedName>
    <definedName name="_285__FDSAUDITLINK__" hidden="1">{"fdsup://Directions/FactSet Auditing Viewer?action=AUDIT_VALUE&amp;DB=129&amp;ID1=B05M8B&amp;VALUEID=02999&amp;SDATE=2006&amp;PERIODTYPE=ANN_STD&amp;SCFT=3&amp;window=popup_no_bar&amp;width=385&amp;height=120&amp;START_MAXIMIZED=FALSE&amp;creator=factset&amp;display_string=Audit"}</definedName>
    <definedName name="_287__FDSAUDITLINK__" hidden="1">{"fdsup://Directions/FactSet Auditing Viewer?action=AUDIT_VALUE&amp;DB=129&amp;ID1=B05M8B&amp;VALUEID=01001&amp;SDATE=2006&amp;PERIODTYPE=ANN_STD&amp;SCFT=3&amp;window=popup_no_bar&amp;width=385&amp;height=120&amp;START_MAXIMIZED=FALSE&amp;creator=factset&amp;display_string=Audit"}</definedName>
    <definedName name="_288__FDSAUDITLINK__" hidden="1">{"fdsup://Directions/FactSet Auditing Viewer?action=AUDIT_VALUE&amp;DB=129&amp;ID1=B05M8B&amp;VALUEID=03101&amp;SDATE=201104&amp;PERIODTYPE=QTR_STD&amp;SCFT=3&amp;window=popup_no_bar&amp;width=385&amp;height=120&amp;START_MAXIMIZED=FALSE&amp;creator=factset&amp;display_string=Audit"}</definedName>
    <definedName name="_289__FDSAUDITLINK__" hidden="1">{"fdsup://Directions/FactSet Auditing Viewer?action=AUDIT_VALUE&amp;DB=129&amp;ID1=B05M8B&amp;VALUEID=04601&amp;SDATE=2010&amp;PERIODTYPE=ANN_STD&amp;SCFT=3&amp;window=popup_no_bar&amp;width=385&amp;height=120&amp;START_MAXIMIZED=FALSE&amp;creator=factset&amp;display_string=Audit"}</definedName>
    <definedName name="_29__123Graph_CCHART_37" localSheetId="13" hidden="1">#REF!</definedName>
    <definedName name="_29__123Graph_CCHART_37" localSheetId="14" hidden="1">#REF!</definedName>
    <definedName name="_29__123Graph_CCHART_37" hidden="1">#REF!</definedName>
    <definedName name="_29__123Graph_DCHART_30" localSheetId="13" hidden="1">#REF!</definedName>
    <definedName name="_29__123Graph_DCHART_30" localSheetId="14" hidden="1">#REF!</definedName>
    <definedName name="_29__123Graph_DCHART_30" hidden="1">#REF!</definedName>
    <definedName name="_29__123Graph_LBL_ACHART_3" localSheetId="13" hidden="1">'[7]Historical IS'!#REF!</definedName>
    <definedName name="_29__123Graph_LBL_ACHART_3" localSheetId="14" hidden="1">'[7]Historical IS'!#REF!</definedName>
    <definedName name="_29__123Graph_LBL_ACHART_3" hidden="1">'[7]Historical IS'!#REF!</definedName>
    <definedName name="_29__123Graph_LBL_ACHART_4" localSheetId="13" hidden="1">'[7]Historical IS'!#REF!</definedName>
    <definedName name="_29__123Graph_LBL_ACHART_4" localSheetId="14" hidden="1">'[7]Historical IS'!#REF!</definedName>
    <definedName name="_29__123Graph_LBL_ACHART_4" hidden="1">'[7]Historical IS'!#REF!</definedName>
    <definedName name="_29__123Graph_LBL_BCHART_4" localSheetId="13" hidden="1">'[7]Historical IS'!#REF!</definedName>
    <definedName name="_29__123Graph_LBL_BCHART_4" localSheetId="14" hidden="1">'[7]Historical IS'!#REF!</definedName>
    <definedName name="_29__123Graph_LBL_BCHART_4" hidden="1">'[7]Historical IS'!#REF!</definedName>
    <definedName name="_29__FDSAUDITLINK__" hidden="1">{"fdsup://Directions/FactSet Auditing Viewer?action=AUDIT_VALUE&amp;DB=129&amp;ID1=471475&amp;VALUEID=01401&amp;SDATE=2006&amp;PERIODTYPE=ANN_STD&amp;SCFT=3&amp;window=popup_no_bar&amp;width=385&amp;height=120&amp;START_MAXIMIZED=FALSE&amp;creator=factset&amp;display_string=Audit"}</definedName>
    <definedName name="_290__FDSAUDITLINK__" hidden="1">{"fdsup://Directions/FactSet Auditing Viewer?action=AUDIT_VALUE&amp;DB=129&amp;ID1=B05M8B&amp;VALUEID=01551&amp;SDATE=2006&amp;PERIODTYPE=ANN_STD&amp;SCFT=3&amp;window=popup_no_bar&amp;width=385&amp;height=120&amp;START_MAXIMIZED=FALSE&amp;creator=factset&amp;display_string=Audit"}</definedName>
    <definedName name="_293__FDSAUDITLINK__" hidden="1">{"fdsup://Directions/FactSet Auditing Viewer?action=AUDIT_VALUE&amp;DB=129&amp;ID1=B05M8B&amp;VALUEID=03040&amp;SDATE=2010&amp;PERIODTYPE=ANN_STD&amp;SCFT=3&amp;window=popup_no_bar&amp;width=385&amp;height=120&amp;START_MAXIMIZED=FALSE&amp;creator=factset&amp;display_string=Audit"}</definedName>
    <definedName name="_295__FDSAUDITLINK__" hidden="1">{"fdsup://Directions/FactSet Auditing Viewer?action=AUDIT_VALUE&amp;DB=129&amp;ID1=B05M8B&amp;VALUEID=01251&amp;SDATE=2010&amp;PERIODTYPE=ANN_STD&amp;SCFT=3&amp;window=popup_no_bar&amp;width=385&amp;height=120&amp;START_MAXIMIZED=FALSE&amp;creator=factset&amp;display_string=Audit"}</definedName>
    <definedName name="_297__FDSAUDITLINK__" hidden="1">{"fdsup://Directions/FactSet Auditing Viewer?action=AUDIT_VALUE&amp;DB=129&amp;ID1=B05M8B&amp;VALUEID=03051&amp;SDATE=201104&amp;PERIODTYPE=QTR_STD&amp;SCFT=3&amp;window=popup_no_bar&amp;width=385&amp;height=120&amp;START_MAXIMIZED=FALSE&amp;creator=factset&amp;display_string=Audit"}</definedName>
    <definedName name="_298__FDSAUDITLINK__" hidden="1">{"fdsup://Directions/FactSet Auditing Viewer?action=AUDIT_VALUE&amp;DB=129&amp;ID1=B05M8B&amp;VALUEID=03351&amp;SDATE=201104&amp;PERIODTYPE=QTR_STD&amp;SCFT=3&amp;window=popup_no_bar&amp;width=385&amp;height=120&amp;START_MAXIMIZED=FALSE&amp;creator=factset&amp;display_string=Audit"}</definedName>
    <definedName name="_2Table2_" localSheetId="13" hidden="1">#REF!</definedName>
    <definedName name="_2Table2_" localSheetId="14" hidden="1">#REF!</definedName>
    <definedName name="_2Table2_" hidden="1">#REF!</definedName>
    <definedName name="_3__123Graph_AChart_2" hidden="1">'[28]sales vol.'!$K$398:$K$401</definedName>
    <definedName name="_3__123Graph_ADEPREC" localSheetId="13" hidden="1">[25]Sheet1!#REF!</definedName>
    <definedName name="_3__123Graph_ADEPREC" localSheetId="14" hidden="1">[25]Sheet1!#REF!</definedName>
    <definedName name="_3__123Graph_ADEPREC" hidden="1">[25]Sheet1!#REF!</definedName>
    <definedName name="_3__123Graph_BCHART_22" localSheetId="13" hidden="1">#REF!</definedName>
    <definedName name="_3__123Graph_BCHART_22" localSheetId="14" hidden="1">#REF!</definedName>
    <definedName name="_3__123Graph_BCHART_22" hidden="1">#REF!</definedName>
    <definedName name="_3__123Graph_BCHART_24" localSheetId="13" hidden="1">#REF!</definedName>
    <definedName name="_3__123Graph_BCHART_24" localSheetId="14" hidden="1">#REF!</definedName>
    <definedName name="_3__123Graph_BCHART_24" hidden="1">#REF!</definedName>
    <definedName name="_3__123Graph_XChart_1A" hidden="1">#N/A</definedName>
    <definedName name="_3__FDSAUDITLINK__" hidden="1">{"fdsup://Directions/FactSet Auditing Viewer?action=AUDIT_VALUE&amp;DB=129&amp;ID1=471475&amp;VALUEID=03051&amp;SDATE=2008&amp;PERIODTYPE=ANN_STD&amp;SCFT=3&amp;window=popup_no_bar&amp;width=385&amp;height=120&amp;START_MAXIMIZED=FALSE&amp;creator=factset&amp;display_string=Audit"}</definedName>
    <definedName name="_3_0_S" localSheetId="13" hidden="1">#REF!</definedName>
    <definedName name="_3_0_S" localSheetId="14" hidden="1">#REF!</definedName>
    <definedName name="_3_0_S" hidden="1">#REF!</definedName>
    <definedName name="_3_0_Table2_" localSheetId="13" hidden="1">#REF!</definedName>
    <definedName name="_3_0_Table2_" localSheetId="14" hidden="1">#REF!</definedName>
    <definedName name="_3_0_Table2_" hidden="1">#REF!</definedName>
    <definedName name="_3_3__1_WEBI_ReportCrossTab" localSheetId="13" hidden="1">#REF!</definedName>
    <definedName name="_3_3__1_WEBI_ReportCrossTab" localSheetId="14" hidden="1">#REF!</definedName>
    <definedName name="_3_3__1_WEBI_ReportCrossTab" hidden="1">#REF!</definedName>
    <definedName name="_30__123Graph_B_FABP_L.WK1_FAB" localSheetId="13" hidden="1">[17]Sheet1!#REF!</definedName>
    <definedName name="_30__123Graph_B_FABP_L.WK1_FAB" localSheetId="14" hidden="1">[17]Sheet1!#REF!</definedName>
    <definedName name="_30__123Graph_B_FABP_L.WK1_FAB" hidden="1">[17]Sheet1!#REF!</definedName>
    <definedName name="_30__123Graph_BGROSS_MARGINS" localSheetId="13" hidden="1">#REF!</definedName>
    <definedName name="_30__123Graph_BGROSS_MARGINS" localSheetId="14" hidden="1">#REF!</definedName>
    <definedName name="_30__123Graph_BGROSS_MARGINS" hidden="1">#REF!</definedName>
    <definedName name="_30__123Graph_DCHART_31" localSheetId="13" hidden="1">#REF!</definedName>
    <definedName name="_30__123Graph_DCHART_31" localSheetId="14" hidden="1">#REF!</definedName>
    <definedName name="_30__123Graph_DCHART_31" hidden="1">#REF!</definedName>
    <definedName name="_30__123Graph_LBL_ACHART_4" localSheetId="13" hidden="1">'[7]Historical IS'!#REF!</definedName>
    <definedName name="_30__123Graph_LBL_ACHART_4" localSheetId="14" hidden="1">'[7]Historical IS'!#REF!</definedName>
    <definedName name="_30__123Graph_LBL_ACHART_4" hidden="1">'[7]Historical IS'!#REF!</definedName>
    <definedName name="_30__123Graph_LBL_ACHART_9" hidden="1">'[26]op inc as pct t'!$K$11:$K$15</definedName>
    <definedName name="_30__123Graph_LBL_CCHART_3" localSheetId="13" hidden="1">'[7]Historical IS'!#REF!</definedName>
    <definedName name="_30__123Graph_LBL_CCHART_3" localSheetId="14" hidden="1">'[7]Historical IS'!#REF!</definedName>
    <definedName name="_30__123Graph_LBL_CCHART_3" hidden="1">'[7]Historical IS'!#REF!</definedName>
    <definedName name="_30__FDSAUDITLINK__" hidden="1">{"fdsup://Directions/FactSet Auditing Viewer?action=AUDIT_VALUE&amp;DB=129&amp;ID1=471475&amp;VALUEID=03101&amp;SDATE=2010&amp;PERIODTYPE=ANN_STD&amp;SCFT=3&amp;window=popup_no_bar&amp;width=385&amp;height=120&amp;START_MAXIMIZED=FALSE&amp;creator=factset&amp;display_string=Audit"}</definedName>
    <definedName name="_300__FDSAUDITLINK__" hidden="1">{"fdsup://Directions/FactSet Auditing Viewer?action=AUDIT_VALUE&amp;DB=129&amp;ID1=B05M8B&amp;VALUEID=02101&amp;SDATE=201004&amp;PERIODTYPE=QTR_STD&amp;SCFT=3&amp;window=popup_no_bar&amp;width=385&amp;height=120&amp;START_MAXIMIZED=FALSE&amp;creator=factset&amp;display_string=Audit"}</definedName>
    <definedName name="_301__FDSAUDITLINK__" hidden="1">{"fdsup://Directions/FactSet Auditing Viewer?action=AUDIT_VALUE&amp;DB=129&amp;ID1=B05M8B&amp;VALUEID=03351&amp;SDATE=2010&amp;PERIODTYPE=ANN_STD&amp;SCFT=3&amp;window=popup_no_bar&amp;width=385&amp;height=120&amp;START_MAXIMIZED=FALSE&amp;creator=factset&amp;display_string=Audit"}</definedName>
    <definedName name="_303__FDSAUDITLINK__" hidden="1">{"fdsup://Directions/FactSet Auditing Viewer?action=AUDIT_VALUE&amp;DB=129&amp;ID1=B05M8B&amp;VALUEID=02201&amp;SDATE=201104&amp;PERIODTYPE=QTR_STD&amp;SCFT=3&amp;window=popup_no_bar&amp;width=385&amp;height=120&amp;START_MAXIMIZED=FALSE&amp;creator=factset&amp;display_string=Audit"}</definedName>
    <definedName name="_305__FDSAUDITLINK__" hidden="1">{"fdsup://Directions/FactSet Auditing Viewer?action=AUDIT_VALUE&amp;DB=129&amp;ID1=B05M8B&amp;VALUEID=03051&amp;SDATE=2011&amp;PERIODTYPE=ANN_STD&amp;SCFT=3&amp;window=popup_no_bar&amp;width=385&amp;height=120&amp;START_MAXIMIZED=FALSE&amp;creator=factset&amp;display_string=Audit"}</definedName>
    <definedName name="_306__FDSAUDITLINK__" hidden="1">{"fdsup://Directions/FactSet Auditing Viewer?action=AUDIT_VALUE&amp;DB=129&amp;ID1=B05M8B&amp;VALUEID=01551&amp;SDATE=2010&amp;PERIODTYPE=ANN_STD&amp;SCFT=3&amp;window=popup_no_bar&amp;width=385&amp;height=120&amp;START_MAXIMIZED=FALSE&amp;creator=factset&amp;display_string=Audit"}</definedName>
    <definedName name="_308__FDSAUDITLINK__" hidden="1">{"fdsup://directions/FAT Viewer?action=UPDATE&amp;creator=factset&amp;DYN_ARGS=TRUE&amp;DOC_NAME=FAT:FQL_AUDITING_CLIENT_TEMPLATE.FAT&amp;display_string=Audit&amp;VAR:KEY=CTMXIHOBSR&amp;VAR:QUERY=RkZfU0dBKEFOTiwwRlEgLSA0RlEsMEZRIC0gNEZRLCdRdWFydGVybHknLCdSUCcsLCdNJyk=&amp;WINDOW=FIRST","_POPUP&amp;HEIGHT=450&amp;WIDTH=450&amp;START_MAXIMIZED=FALSE&amp;VAR:CALENDAR=FIVEDAY&amp;VAR:SYMBOL=B05M8B&amp;VAR:INDEX=0"}</definedName>
    <definedName name="_309__FDSAUDITLINK__" hidden="1">{"fdsup://Directions/FactSet Auditing Viewer?action=AUDIT_VALUE&amp;DB=129&amp;ID1=B05M8B&amp;VALUEID=02051&amp;SDATE=2006&amp;PERIODTYPE=ANN_STD&amp;SCFT=3&amp;window=popup_no_bar&amp;width=385&amp;height=120&amp;START_MAXIMIZED=FALSE&amp;creator=factset&amp;display_string=Audit"}</definedName>
    <definedName name="_31__123Graph_CCHART_39" localSheetId="13" hidden="1">#REF!</definedName>
    <definedName name="_31__123Graph_CCHART_39" localSheetId="14" hidden="1">#REF!</definedName>
    <definedName name="_31__123Graph_CCHART_39" hidden="1">#REF!</definedName>
    <definedName name="_31__123Graph_DCHART_32" localSheetId="13" hidden="1">#REF!</definedName>
    <definedName name="_31__123Graph_DCHART_32" localSheetId="14" hidden="1">#REF!</definedName>
    <definedName name="_31__123Graph_DCHART_32" hidden="1">#REF!</definedName>
    <definedName name="_31__123Graph_LBL_BCHART_3" localSheetId="13" hidden="1">'[7]Historical IS'!#REF!</definedName>
    <definedName name="_31__123Graph_LBL_BCHART_3" localSheetId="14" hidden="1">'[7]Historical IS'!#REF!</definedName>
    <definedName name="_31__123Graph_LBL_BCHART_3" hidden="1">'[7]Historical IS'!#REF!</definedName>
    <definedName name="_31__123Graph_X_FABP_L.WK1_FAB" localSheetId="13" hidden="1">[17]Sheet1!#REF!</definedName>
    <definedName name="_31__123Graph_X_FABP_L.WK1_FAB" localSheetId="14" hidden="1">[17]Sheet1!#REF!</definedName>
    <definedName name="_31__123Graph_X_FABP_L.WK1_FAB" hidden="1">[17]Sheet1!#REF!</definedName>
    <definedName name="_31__FDSAUDITLINK__" hidden="1">{"fdsup://IBCentral/FAT Viewer?action=UPDATE&amp;creator=factset&amp;DOC_NAME=fat:reuters_annual_source_window.fat&amp;display_string=Audit&amp;DYN_ARGS=TRUE&amp;VAR:ID1=57459910&amp;VAR:RCODE=EBIT&amp;VAR:SDATE=20011299&amp;VAR:FREQ=Y&amp;VAR:RELITEM=RF&amp;VAR:CURRENCY=&amp;VAR:CURRSOURCE=EXSHARE&amp;V","AR:NATFREQ=ANNUAL&amp;VAR:RFIELD=FINALIZED&amp;VAR:DB_TYPE=&amp;VAR:UNITS=M&amp;window=popup&amp;width=450&amp;height=300&amp;START_MAXIMIZED=FALSE"}</definedName>
    <definedName name="_311__FDSAUDITLINK__" hidden="1">{"fdsup://Directions/FactSet Auditing Viewer?action=AUDIT_VALUE&amp;DB=129&amp;ID1=B05M8B&amp;VALUEID=01001&amp;SDATE=2006&amp;PERIODTYPE=ANN_STD&amp;SCFT=3&amp;window=popup_no_bar&amp;width=385&amp;height=120&amp;START_MAXIMIZED=FALSE&amp;creator=factset&amp;display_string=Audit"}</definedName>
    <definedName name="_312__FDSAUDITLINK__" hidden="1">{"fdsup://Directions/FactSet Auditing Viewer?action=AUDIT_VALUE&amp;DB=129&amp;ID1=B05M8B&amp;VALUEID=02999&amp;SDATE=2010&amp;PERIODTYPE=ANN_STD&amp;SCFT=3&amp;window=popup_no_bar&amp;width=385&amp;height=120&amp;START_MAXIMIZED=FALSE&amp;creator=factset&amp;display_string=Audit"}</definedName>
    <definedName name="_313__FDSAUDITLINK__" hidden="1">{"fdsup://Directions/FactSet Auditing Viewer?action=AUDIT_VALUE&amp;DB=129&amp;ID1=B05M8B&amp;VALUEID=01251&amp;SDATE=2011&amp;PERIODTYPE=ANN_STD&amp;SCFT=3&amp;window=popup_no_bar&amp;width=385&amp;height=120&amp;START_MAXIMIZED=FALSE&amp;creator=factset&amp;display_string=Audit"}</definedName>
    <definedName name="_314__FDSAUDITLINK__" hidden="1">{"fdsup://Directions/FactSet Auditing Viewer?action=AUDIT_VALUE&amp;DB=129&amp;ID1=B05M8B&amp;VALUEID=02051&amp;SDATE=2011&amp;PERIODTYPE=ANN_STD&amp;SCFT=3&amp;window=popup_no_bar&amp;width=385&amp;height=120&amp;START_MAXIMIZED=FALSE&amp;creator=factset&amp;display_string=Audit"}</definedName>
    <definedName name="_315__FDSAUDITLINK__" hidden="1">{"fdsup://Directions/FactSet Auditing Viewer?action=AUDIT_VALUE&amp;DB=129&amp;ID1=B05M8B&amp;VALUEID=03040&amp;SDATE=2006&amp;PERIODTYPE=ANN_STD&amp;SCFT=3&amp;window=popup_no_bar&amp;width=385&amp;height=120&amp;START_MAXIMIZED=FALSE&amp;creator=factset&amp;display_string=Audit"}</definedName>
    <definedName name="_316__FDSAUDITLINK__" hidden="1">{"fdsup://Directions/FactSet Auditing Viewer?action=AUDIT_VALUE&amp;DB=129&amp;ID1=B05M8B&amp;VALUEID=01001&amp;SDATE=2010&amp;PERIODTYPE=ANN_STD&amp;SCFT=3&amp;window=popup_no_bar&amp;width=385&amp;height=120&amp;START_MAXIMIZED=FALSE&amp;creator=factset&amp;display_string=Audit"}</definedName>
    <definedName name="_317__FDSAUDITLINK__" hidden="1">{"fdsup://Directions/FactSet Auditing Viewer?action=AUDIT_VALUE&amp;DB=129&amp;ID1=B05M8B&amp;VALUEID=02001&amp;SDATE=201104&amp;PERIODTYPE=QTR_STD&amp;SCFT=3&amp;window=popup_no_bar&amp;width=385&amp;height=120&amp;START_MAXIMIZED=FALSE&amp;creator=factset&amp;display_string=Audit"}</definedName>
    <definedName name="_318__FDSAUDITLINK__" hidden="1">{"fdsup://Directions/FactSet Auditing Viewer?action=AUDIT_VALUE&amp;DB=129&amp;ID1=B05M8B&amp;VALUEID=02999&amp;SDATE=201104&amp;PERIODTYPE=QTR_STD&amp;SCFT=3&amp;window=popup_no_bar&amp;width=385&amp;height=120&amp;START_MAXIMIZED=FALSE&amp;creator=factset&amp;display_string=Audit"}</definedName>
    <definedName name="_319__FDSAUDITLINK__" hidden="1">{"fdsup://Directions/FactSet Auditing Viewer?action=AUDIT_VALUE&amp;DB=129&amp;ID1=B05M8B&amp;VALUEID=02999&amp;SDATE=2011&amp;PERIODTYPE=ANN_STD&amp;SCFT=3&amp;window=popup_no_bar&amp;width=385&amp;height=120&amp;START_MAXIMIZED=FALSE&amp;creator=factset&amp;display_string=Audit"}</definedName>
    <definedName name="_32__123Graph_BGROWTH_REVS_A" localSheetId="13" hidden="1">#REF!</definedName>
    <definedName name="_32__123Graph_BGROWTH_REVS_A" localSheetId="14" hidden="1">#REF!</definedName>
    <definedName name="_32__123Graph_BGROWTH_REVS_A" hidden="1">#REF!</definedName>
    <definedName name="_32__123Graph_DCHART_34" localSheetId="13" hidden="1">#REF!</definedName>
    <definedName name="_32__123Graph_DCHART_34" localSheetId="14" hidden="1">#REF!</definedName>
    <definedName name="_32__123Graph_DCHART_34" hidden="1">#REF!</definedName>
    <definedName name="_32__123Graph_LBL_BCHART_4" localSheetId="13" hidden="1">'[7]Historical IS'!#REF!</definedName>
    <definedName name="_32__123Graph_LBL_BCHART_4" localSheetId="14" hidden="1">'[7]Historical IS'!#REF!</definedName>
    <definedName name="_32__123Graph_LBL_BCHART_4" hidden="1">'[7]Historical IS'!#REF!</definedName>
    <definedName name="_32__123Graph_XCHART_1" localSheetId="13" hidden="1">'[7]Historical IS'!#REF!</definedName>
    <definedName name="_32__123Graph_XCHART_1" localSheetId="14" hidden="1">'[7]Historical IS'!#REF!</definedName>
    <definedName name="_32__123Graph_XCHART_1" hidden="1">'[7]Historical IS'!#REF!</definedName>
    <definedName name="_32__FDSAUDITLINK__" hidden="1">{"fdsup://IBCentral/FAT Viewer?action=UPDATE&amp;creator=factset&amp;DOC_NAME=fat:reuters_annual_source_window.fat&amp;display_string=Audit&amp;DYN_ARGS=TRUE&amp;VAR:ID1=57459910&amp;VAR:RCODE=EBIT&amp;VAR:SDATE=20001299&amp;VAR:FREQ=Y&amp;VAR:RELITEM=RF&amp;VAR:CURRENCY=&amp;VAR:CURRSOURCE=EXSHARE&amp;V","AR:NATFREQ=ANNUAL&amp;VAR:RFIELD=FINALIZED&amp;VAR:DB_TYPE=&amp;VAR:UNITS=M&amp;window=popup&amp;width=450&amp;height=300&amp;START_MAXIMIZED=FALSE"}</definedName>
    <definedName name="_320__FDSAUDITLINK__" hidden="1">{"fdsup://Directions/FactSet Auditing Viewer?action=AUDIT_VALUE&amp;DB=129&amp;ID1=B05M8B&amp;VALUEID=01401&amp;SDATE=2011&amp;PERIODTYPE=ANN_STD&amp;SCFT=3&amp;window=popup_no_bar&amp;width=385&amp;height=120&amp;START_MAXIMIZED=FALSE&amp;creator=factset&amp;display_string=Audit"}</definedName>
    <definedName name="_321__FDSAUDITLINK__" hidden="1">{"fdsup://Directions/FactSet Auditing Viewer?action=AUDIT_VALUE&amp;DB=129&amp;ID1=B05M8B&amp;VALUEID=02201&amp;SDATE=2011&amp;PERIODTYPE=ANN_STD&amp;SCFT=3&amp;window=popup_no_bar&amp;width=385&amp;height=120&amp;START_MAXIMIZED=FALSE&amp;creator=factset&amp;display_string=Audit"}</definedName>
    <definedName name="_323__FDSAUDITLINK__" hidden="1">{"fdsup://Directions/FactSet Auditing Viewer?action=AUDIT_VALUE&amp;DB=129&amp;ID1=B05M8B&amp;VALUEID=01001&amp;SDATE=2011&amp;PERIODTYPE=ANN_STD&amp;SCFT=3&amp;window=popup_no_bar&amp;width=385&amp;height=120&amp;START_MAXIMIZED=FALSE&amp;creator=factset&amp;display_string=Audit"}</definedName>
    <definedName name="_326__FDSAUDITLINK__" hidden="1">{"fdsup://Directions/FactSet Auditing Viewer?action=AUDIT_VALUE&amp;DB=129&amp;ID1=B05M8B&amp;VALUEID=01401&amp;SDATE=2010&amp;PERIODTYPE=ANN_STD&amp;SCFT=3&amp;window=popup_no_bar&amp;width=385&amp;height=120&amp;START_MAXIMIZED=FALSE&amp;creator=factset&amp;display_string=Audit"}</definedName>
    <definedName name="_327__FDSAUDITLINK__" hidden="1">{"fdsup://Directions/FactSet Auditing Viewer?action=AUDIT_VALUE&amp;DB=129&amp;ID1=B05M8B&amp;VALUEID=02501&amp;SDATE=2011&amp;PERIODTYPE=ANN_STD&amp;SCFT=3&amp;window=popup_no_bar&amp;width=385&amp;height=120&amp;START_MAXIMIZED=FALSE&amp;creator=factset&amp;display_string=Audit"}</definedName>
    <definedName name="_328__FDSAUDITLINK__" hidden="1">{"fdsup://Directions/FactSet Auditing Viewer?action=AUDIT_VALUE&amp;DB=129&amp;ID1=B05M8B&amp;VALUEID=01001&amp;SDATE=2010&amp;PERIODTYPE=ANN_STD&amp;SCFT=3&amp;window=popup_no_bar&amp;width=385&amp;height=120&amp;START_MAXIMIZED=FALSE&amp;creator=factset&amp;display_string=Audit"}</definedName>
    <definedName name="_329__FDSAUDITLINK__" hidden="1">{"fdsup://Directions/FactSet Auditing Viewer?action=AUDIT_VALUE&amp;DB=129&amp;ID1=B1577G&amp;VALUEID=03351&amp;SDATE=2007&amp;PERIODTYPE=ANN_STD&amp;SCFT=3&amp;window=popup_no_bar&amp;width=385&amp;height=120&amp;START_MAXIMIZED=FALSE&amp;creator=factset&amp;display_string=Audit"}</definedName>
    <definedName name="_33__123Graph_ACHART_6" hidden="1">[31]TREND!$F$639:$Q$639</definedName>
    <definedName name="_33__123Graph_CCHART_41" localSheetId="13" hidden="1">#REF!</definedName>
    <definedName name="_33__123Graph_CCHART_41" localSheetId="14" hidden="1">#REF!</definedName>
    <definedName name="_33__123Graph_CCHART_41" hidden="1">#REF!</definedName>
    <definedName name="_33__123Graph_DCHART_37" localSheetId="13" hidden="1">#REF!</definedName>
    <definedName name="_33__123Graph_DCHART_37" localSheetId="14" hidden="1">#REF!</definedName>
    <definedName name="_33__123Graph_DCHART_37" hidden="1">#REF!</definedName>
    <definedName name="_33__123Graph_LBL_BCHART_9" hidden="1">'[26]op inc as pct t'!$K$11:$K$17</definedName>
    <definedName name="_33__123Graph_LBL_CCHART_3" localSheetId="13" hidden="1">'[7]Historical IS'!#REF!</definedName>
    <definedName name="_33__123Graph_LBL_CCHART_3" localSheetId="14" hidden="1">'[7]Historical IS'!#REF!</definedName>
    <definedName name="_33__123Graph_LBL_CCHART_3" hidden="1">'[7]Historical IS'!#REF!</definedName>
    <definedName name="_33__123Graph_XCHART_3" localSheetId="13" hidden="1">'[7]Historical IS'!#REF!</definedName>
    <definedName name="_33__123Graph_XCHART_3" localSheetId="14" hidden="1">'[7]Historical IS'!#REF!</definedName>
    <definedName name="_33__123Graph_XCHART_3" hidden="1">'[7]Historical IS'!#REF!</definedName>
    <definedName name="_33__FDSAUDITLINK__" hidden="1">{"fdsup://Directions/FactSet Auditing Viewer?action=AUDIT_VALUE&amp;DB=129&amp;ID1=471475&amp;VALUEID=02201&amp;SDATE=2008&amp;PERIODTYPE=ANN_STD&amp;SCFT=3&amp;window=popup_no_bar&amp;width=385&amp;height=120&amp;START_MAXIMIZED=FALSE&amp;creator=factset&amp;display_string=Audit"}</definedName>
    <definedName name="_330__FDSAUDITLINK__" hidden="1">{"fdsup://Directions/FactSet Auditing Viewer?action=AUDIT_VALUE&amp;DB=129&amp;ID1=B1577G&amp;VALUEID=03101&amp;SDATE=2007&amp;PERIODTYPE=ANN_STD&amp;SCFT=3&amp;window=popup_no_bar&amp;width=385&amp;height=120&amp;START_MAXIMIZED=FALSE&amp;creator=factset&amp;display_string=Audit"}</definedName>
    <definedName name="_331__FDSAUDITLINK__" hidden="1">{"fdsup://Directions/FactSet Auditing Viewer?action=AUDIT_VALUE&amp;DB=129&amp;ID1=B1577G&amp;VALUEID=03040&amp;SDATE=2007&amp;PERIODTYPE=ANN_STD&amp;SCFT=3&amp;window=popup_no_bar&amp;width=385&amp;height=120&amp;START_MAXIMIZED=FALSE&amp;creator=factset&amp;display_string=Audit"}</definedName>
    <definedName name="_332__FDSAUDITLINK__" hidden="1">{"fdsup://Directions/FactSet Auditing Viewer?action=AUDIT_VALUE&amp;DB=129&amp;ID1=B1577G&amp;VALUEID=03051&amp;SDATE=2007&amp;PERIODTYPE=ANN_STD&amp;SCFT=3&amp;window=popup_no_bar&amp;width=385&amp;height=120&amp;START_MAXIMIZED=FALSE&amp;creator=factset&amp;display_string=Audit"}</definedName>
    <definedName name="_333__FDSAUDITLINK__" hidden="1">{"fdsup://Directions/FactSet Auditing Viewer?action=AUDIT_VALUE&amp;DB=129&amp;ID1=B1577G&amp;VALUEID=02999&amp;SDATE=2007&amp;PERIODTYPE=ANN_STD&amp;SCFT=3&amp;window=popup_no_bar&amp;width=385&amp;height=120&amp;START_MAXIMIZED=FALSE&amp;creator=factset&amp;display_string=Audit"}</definedName>
    <definedName name="_334__FDSAUDITLINK__" hidden="1">{"fdsup://Directions/FactSet Auditing Viewer?action=AUDIT_VALUE&amp;DB=129&amp;ID1=B1577G&amp;VALUEID=02501&amp;SDATE=2007&amp;PERIODTYPE=ANN_STD&amp;SCFT=3&amp;window=popup_no_bar&amp;width=385&amp;height=120&amp;START_MAXIMIZED=FALSE&amp;creator=factset&amp;display_string=Audit"}</definedName>
    <definedName name="_335__FDSAUDITLINK__" hidden="1">{"fdsup://Directions/FactSet Auditing Viewer?action=AUDIT_VALUE&amp;DB=129&amp;ID1=B1577G&amp;VALUEID=02201&amp;SDATE=2007&amp;PERIODTYPE=ANN_STD&amp;SCFT=3&amp;window=popup_no_bar&amp;width=385&amp;height=120&amp;START_MAXIMIZED=FALSE&amp;creator=factset&amp;display_string=Audit"}</definedName>
    <definedName name="_336__FDSAUDITLINK__" hidden="1">{"fdsup://Directions/FactSet Auditing Viewer?action=AUDIT_VALUE&amp;DB=129&amp;ID1=B1577G&amp;VALUEID=02101&amp;SDATE=200804&amp;PERIODTYPE=QTR_STD&amp;SCFT=3&amp;window=popup_no_bar&amp;width=385&amp;height=120&amp;START_MAXIMIZED=FALSE&amp;creator=factset&amp;display_string=Audit"}</definedName>
    <definedName name="_337__FDSAUDITLINK__" hidden="1">{"fdsup://Directions/FactSet Auditing Viewer?action=AUDIT_VALUE&amp;DB=129&amp;ID1=B1577G&amp;VALUEID=02051&amp;SDATE=2007&amp;PERIODTYPE=ANN_STD&amp;SCFT=3&amp;window=popup_no_bar&amp;width=385&amp;height=120&amp;START_MAXIMIZED=FALSE&amp;creator=factset&amp;display_string=Audit"}</definedName>
    <definedName name="_338__FDSAUDITLINK__" hidden="1">{"fdsup://Directions/FactSet Auditing Viewer?action=AUDIT_VALUE&amp;DB=129&amp;ID1=B1577G&amp;VALUEID=02001&amp;SDATE=2007&amp;PERIODTYPE=ANN_STD&amp;SCFT=3&amp;window=popup_no_bar&amp;width=385&amp;height=120&amp;START_MAXIMIZED=FALSE&amp;creator=factset&amp;display_string=Audit"}</definedName>
    <definedName name="_339__FDSAUDITLINK__" hidden="1">{"fdsup://Directions/FactSet Auditing Viewer?action=AUDIT_VALUE&amp;DB=129&amp;ID1=B1577G&amp;VALUEID=04601&amp;SDATE=2007&amp;PERIODTYPE=ANN_STD&amp;SCFT=3&amp;window=popup_no_bar&amp;width=385&amp;height=120&amp;START_MAXIMIZED=FALSE&amp;creator=factset&amp;display_string=Audit"}</definedName>
    <definedName name="_34__123Graph_ACHART_7" hidden="1">[31]TREND!$F$671:$Q$671</definedName>
    <definedName name="_34__123Graph_BGROWTH_REVS_B" localSheetId="13" hidden="1">#REF!</definedName>
    <definedName name="_34__123Graph_BGROWTH_REVS_B" localSheetId="14" hidden="1">#REF!</definedName>
    <definedName name="_34__123Graph_BGROWTH_REVS_B" hidden="1">#REF!</definedName>
    <definedName name="_34__123Graph_DCHART_15" localSheetId="13" hidden="1">#REF!</definedName>
    <definedName name="_34__123Graph_DCHART_15" localSheetId="14" hidden="1">#REF!</definedName>
    <definedName name="_34__123Graph_DCHART_15" hidden="1">#REF!</definedName>
    <definedName name="_34__123Graph_DCHART_39" localSheetId="13" hidden="1">#REF!</definedName>
    <definedName name="_34__123Graph_DCHART_39" localSheetId="14" hidden="1">#REF!</definedName>
    <definedName name="_34__123Graph_DCHART_39" hidden="1">#REF!</definedName>
    <definedName name="_34__123Graph_LBL_CCHART_3" localSheetId="13" hidden="1">'[7]Historical IS'!#REF!</definedName>
    <definedName name="_34__123Graph_LBL_CCHART_3" localSheetId="14" hidden="1">'[7]Historical IS'!#REF!</definedName>
    <definedName name="_34__123Graph_LBL_CCHART_3" hidden="1">'[7]Historical IS'!#REF!</definedName>
    <definedName name="_34__123Graph_XCHART_4" localSheetId="13" hidden="1">'[7]Historical IS'!#REF!</definedName>
    <definedName name="_34__123Graph_XCHART_4" localSheetId="14" hidden="1">'[7]Historical IS'!#REF!</definedName>
    <definedName name="_34__123Graph_XCHART_4" hidden="1">'[7]Historical IS'!#REF!</definedName>
    <definedName name="_34__FDSAUDITLINK__" hidden="1">{"fdsup://Directions/FactSet Auditing Viewer?action=AUDIT_VALUE&amp;DB=129&amp;ID1=471475&amp;VALUEID=02999&amp;SDATE=2007&amp;PERIODTYPE=ANN_STD&amp;SCFT=3&amp;window=popup_no_bar&amp;width=385&amp;height=120&amp;START_MAXIMIZED=FALSE&amp;creator=factset&amp;display_string=Audit"}</definedName>
    <definedName name="_34_0_S" localSheetId="13" hidden="1">[29]FINANCIALS!#REF!</definedName>
    <definedName name="_34_0_S" localSheetId="14" hidden="1">[29]FINANCIALS!#REF!</definedName>
    <definedName name="_34_0_S" hidden="1">[29]FINANCIALS!#REF!</definedName>
    <definedName name="_34_0_Table2_" localSheetId="13" hidden="1">[16]BEV!#REF!</definedName>
    <definedName name="_34_0_Table2_" localSheetId="14" hidden="1">[16]BEV!#REF!</definedName>
    <definedName name="_34_0_Table2_" hidden="1">[16]BEV!#REF!</definedName>
    <definedName name="_340__FDSAUDITLINK__" hidden="1">{"fdsup://Directions/FactSet Auditing Viewer?action=AUDIT_VALUE&amp;DB=129&amp;ID1=B1577G&amp;VALUEID=01551&amp;SDATE=2007&amp;PERIODTYPE=ANN_STD&amp;SCFT=3&amp;window=popup_no_bar&amp;width=385&amp;height=120&amp;START_MAXIMIZED=FALSE&amp;creator=factset&amp;display_string=Audit"}</definedName>
    <definedName name="_341__FDSAUDITLINK__" hidden="1">{"fdsup://Directions/FactSet Auditing Viewer?action=AUDIT_VALUE&amp;DB=129&amp;ID1=B1577G&amp;VALUEID=01401&amp;SDATE=2007&amp;PERIODTYPE=ANN_STD&amp;SCFT=3&amp;window=popup_no_bar&amp;width=385&amp;height=120&amp;START_MAXIMIZED=FALSE&amp;creator=factset&amp;display_string=Audit"}</definedName>
    <definedName name="_342__FDSAUDITLINK__" hidden="1">{"fdsup://Directions/FactSet Auditing Viewer?action=AUDIT_VALUE&amp;DB=129&amp;ID1=B1577G&amp;VALUEID=01251&amp;SDATE=2007&amp;PERIODTYPE=ANN_STD&amp;SCFT=3&amp;window=popup_no_bar&amp;width=385&amp;height=120&amp;START_MAXIMIZED=FALSE&amp;creator=factset&amp;display_string=Audit"}</definedName>
    <definedName name="_343__FDSAUDITLINK__" hidden="1">{"fdsup://Directions/FactSet Auditing Viewer?action=AUDIT_VALUE&amp;DB=129&amp;ID1=B1577G&amp;VALUEID=01001&amp;SDATE=2007&amp;PERIODTYPE=ANN_STD&amp;SCFT=3&amp;window=popup_no_bar&amp;width=385&amp;height=120&amp;START_MAXIMIZED=FALSE&amp;creator=factset&amp;display_string=Audit"}</definedName>
    <definedName name="_35__123Graph_ACHART_8" hidden="1">[31]TREND!$F$701:$Q$701</definedName>
    <definedName name="_35__123Graph_CCHART_111" hidden="1">[19]Menu!$D$25:$M$25</definedName>
    <definedName name="_35__123Graph_DCHART_41" localSheetId="13" hidden="1">#REF!</definedName>
    <definedName name="_35__123Graph_DCHART_41" localSheetId="14" hidden="1">#REF!</definedName>
    <definedName name="_35__123Graph_DCHART_41" hidden="1">#REF!</definedName>
    <definedName name="_35__123Graph_X_FABP_L.WK1_FAB" localSheetId="13" hidden="1">[17]Sheet1!#REF!</definedName>
    <definedName name="_35__123Graph_X_FABP_L.WK1_FAB" localSheetId="14" hidden="1">[17]Sheet1!#REF!</definedName>
    <definedName name="_35__123Graph_X_FABP_L.WK1_FAB" hidden="1">[17]Sheet1!#REF!</definedName>
    <definedName name="_35__123Graph_XCHART_8" localSheetId="13" hidden="1">'[7]Historical IS'!#REF!</definedName>
    <definedName name="_35__123Graph_XCHART_8" localSheetId="14" hidden="1">'[7]Historical IS'!#REF!</definedName>
    <definedName name="_35__123Graph_XCHART_8" hidden="1">'[7]Historical IS'!#REF!</definedName>
    <definedName name="_35__FDSAUDITLINK__" hidden="1">{"fdsup://Directions/FactSet Auditing Viewer?action=AUDIT_VALUE&amp;DB=129&amp;ID1=471475&amp;VALUEID=01551&amp;SDATE=2007&amp;PERIODTYPE=ANN_STD&amp;SCFT=3&amp;window=popup_no_bar&amp;width=385&amp;height=120&amp;START_MAXIMIZED=FALSE&amp;creator=factset&amp;display_string=Audit"}</definedName>
    <definedName name="_35_0_S" localSheetId="13" hidden="1">[29]FINANCIALS!#REF!</definedName>
    <definedName name="_35_0_S" localSheetId="14" hidden="1">[29]FINANCIALS!#REF!</definedName>
    <definedName name="_35_0_S" hidden="1">[29]FINANCIALS!#REF!</definedName>
    <definedName name="_35_0_Table2_" localSheetId="13" hidden="1">[16]BEV!#REF!</definedName>
    <definedName name="_35_0_Table2_" localSheetId="14" hidden="1">[16]BEV!#REF!</definedName>
    <definedName name="_35_0_Table2_" hidden="1">[16]BEV!#REF!</definedName>
    <definedName name="_36__123Graph_ACHART_9" hidden="1">[31]TREND!$F$731:$Q$731</definedName>
    <definedName name="_36__123Graph_C_FABP_L.WK1_FAB" localSheetId="13" hidden="1">[17]Sheet1!#REF!</definedName>
    <definedName name="_36__123Graph_C_FABP_L.WK1_FAB" localSheetId="14" hidden="1">[17]Sheet1!#REF!</definedName>
    <definedName name="_36__123Graph_C_FABP_L.WK1_FAB" hidden="1">[17]Sheet1!#REF!</definedName>
    <definedName name="_36__123Graph_CCHART_112" hidden="1">[19]Menu!$D$19:$M$19</definedName>
    <definedName name="_36__123Graph_DCHART_16" localSheetId="13" hidden="1">#REF!</definedName>
    <definedName name="_36__123Graph_DCHART_16" localSheetId="14" hidden="1">#REF!</definedName>
    <definedName name="_36__123Graph_DCHART_16" hidden="1">#REF!</definedName>
    <definedName name="_36__123Graph_ECHART_15" localSheetId="13" hidden="1">#REF!</definedName>
    <definedName name="_36__123Graph_ECHART_15" localSheetId="14" hidden="1">#REF!</definedName>
    <definedName name="_36__123Graph_ECHART_15" hidden="1">#REF!</definedName>
    <definedName name="_36__123Graph_X_FABP_L.WK1_FAB" localSheetId="13" hidden="1">[25]Sheet1!#REF!</definedName>
    <definedName name="_36__123Graph_X_FABP_L.WK1_FAB" localSheetId="14" hidden="1">[25]Sheet1!#REF!</definedName>
    <definedName name="_36__123Graph_X_FABP_L.WK1_FAB" hidden="1">[25]Sheet1!#REF!</definedName>
    <definedName name="_36__123Graph_XCHART_1" localSheetId="13" hidden="1">'[7]Historical IS'!#REF!</definedName>
    <definedName name="_36__123Graph_XCHART_1" localSheetId="14" hidden="1">'[7]Historical IS'!#REF!</definedName>
    <definedName name="_36__123Graph_XCHART_1" hidden="1">'[7]Historical IS'!#REF!</definedName>
    <definedName name="_36__FDSAUDITLINK__" hidden="1">{"fdsup://Directions/FactSet Auditing Viewer?action=AUDIT_VALUE&amp;DB=129&amp;ID1=471475&amp;VALUEID=02001&amp;SDATE=2008&amp;PERIODTYPE=ANN_STD&amp;SCFT=3&amp;window=popup_no_bar&amp;width=385&amp;height=120&amp;START_MAXIMIZED=FALSE&amp;creator=factset&amp;display_string=Audit"}</definedName>
    <definedName name="_36S" localSheetId="13" hidden="1">[29]FINANCIALS!#REF!</definedName>
    <definedName name="_36S" localSheetId="14" hidden="1">[29]FINANCIALS!#REF!</definedName>
    <definedName name="_36S" hidden="1">[29]FINANCIALS!#REF!</definedName>
    <definedName name="_37__123Graph_BCHART_10" hidden="1">[31]TREND!$F$763:$Q$763</definedName>
    <definedName name="_37__123Graph_CCHART_26" hidden="1">[19]Menu!$D$92:$M$92</definedName>
    <definedName name="_37__123Graph_ECHART_16" localSheetId="13" hidden="1">#REF!</definedName>
    <definedName name="_37__123Graph_ECHART_16" localSheetId="14" hidden="1">#REF!</definedName>
    <definedName name="_37__123Graph_ECHART_16" hidden="1">#REF!</definedName>
    <definedName name="_37__123Graph_XCHART_1" localSheetId="13" hidden="1">'[7]Historical IS'!#REF!</definedName>
    <definedName name="_37__123Graph_XCHART_1" localSheetId="14" hidden="1">'[7]Historical IS'!#REF!</definedName>
    <definedName name="_37__123Graph_XCHART_1" hidden="1">'[7]Historical IS'!#REF!</definedName>
    <definedName name="_37__123Graph_XCHART_3" localSheetId="13" hidden="1">'[7]Historical IS'!#REF!</definedName>
    <definedName name="_37__123Graph_XCHART_3" localSheetId="14" hidden="1">'[7]Historical IS'!#REF!</definedName>
    <definedName name="_37__123Graph_XCHART_3" hidden="1">'[7]Historical IS'!#REF!</definedName>
    <definedName name="_37__FDSAUDITLINK__" hidden="1">{"fdsup://Directions/FactSet Auditing Viewer?action=AUDIT_VALUE&amp;DB=129&amp;ID1=471475&amp;VALUEID=07011&amp;SDATE=2010&amp;PERIODTYPE=ANN_STD&amp;SCFT=3&amp;window=popup_no_bar&amp;width=385&amp;height=120&amp;START_MAXIMIZED=FALSE&amp;creator=factset&amp;display_string=Audit"}</definedName>
    <definedName name="_37_0_Table2_" localSheetId="13" hidden="1">[16]BEV!#REF!</definedName>
    <definedName name="_37_0_Table2_" localSheetId="14" hidden="1">[16]BEV!#REF!</definedName>
    <definedName name="_37_0_Table2_" hidden="1">[16]BEV!#REF!</definedName>
    <definedName name="_37Table2_" localSheetId="13" hidden="1">[16]BEV!#REF!</definedName>
    <definedName name="_37Table2_" localSheetId="14" hidden="1">[16]BEV!#REF!</definedName>
    <definedName name="_37Table2_" hidden="1">[16]BEV!#REF!</definedName>
    <definedName name="_38__123Graph_BCHART_3" hidden="1">[31]TREND!$E$31:$L$31</definedName>
    <definedName name="_38__123Graph_CCHART_30" hidden="1">[19]Menu!$D$12:$M$12</definedName>
    <definedName name="_38__123Graph_DCHART_17" localSheetId="13" hidden="1">#REF!</definedName>
    <definedName name="_38__123Graph_DCHART_17" localSheetId="14" hidden="1">#REF!</definedName>
    <definedName name="_38__123Graph_DCHART_17" hidden="1">#REF!</definedName>
    <definedName name="_38__123Graph_ECHART_17" localSheetId="13" hidden="1">#REF!</definedName>
    <definedName name="_38__123Graph_ECHART_17" localSheetId="14" hidden="1">#REF!</definedName>
    <definedName name="_38__123Graph_ECHART_17" hidden="1">#REF!</definedName>
    <definedName name="_38__123Graph_XCHART_3" localSheetId="13" hidden="1">'[7]Historical IS'!#REF!</definedName>
    <definedName name="_38__123Graph_XCHART_3" localSheetId="14" hidden="1">'[7]Historical IS'!#REF!</definedName>
    <definedName name="_38__123Graph_XCHART_3" hidden="1">'[7]Historical IS'!#REF!</definedName>
    <definedName name="_38__123Graph_XCHART_4" localSheetId="13" hidden="1">'[7]Historical IS'!#REF!</definedName>
    <definedName name="_38__123Graph_XCHART_4" localSheetId="14" hidden="1">'[7]Historical IS'!#REF!</definedName>
    <definedName name="_38__123Graph_XCHART_4" hidden="1">'[7]Historical IS'!#REF!</definedName>
    <definedName name="_38__FDSAUDITLINK__" hidden="1">{"fdsup://Directions/FactSet Auditing Viewer?action=AUDIT_VALUE&amp;DB=129&amp;ID1=471475&amp;VALUEID=01251&amp;SDATE=2010&amp;PERIODTYPE=ANN_STD&amp;SCFT=3&amp;window=popup_no_bar&amp;width=385&amp;height=120&amp;START_MAXIMIZED=FALSE&amp;creator=factset&amp;display_string=Audit"}</definedName>
    <definedName name="_38_0_Table2_" localSheetId="13" hidden="1">[16]BEV!#REF!</definedName>
    <definedName name="_38_0_Table2_" localSheetId="14" hidden="1">[16]BEV!#REF!</definedName>
    <definedName name="_38_0_Table2_" hidden="1">[16]BEV!#REF!</definedName>
    <definedName name="_38Table2_" localSheetId="13" hidden="1">[16]BEV!#REF!</definedName>
    <definedName name="_38Table2_" localSheetId="14" hidden="1">[16]BEV!#REF!</definedName>
    <definedName name="_38Table2_" hidden="1">[16]BEV!#REF!</definedName>
    <definedName name="_39__123Graph_A_FABP_L.WK1_FAB" localSheetId="13" hidden="1">[17]Sheet1!#REF!</definedName>
    <definedName name="_39__123Graph_A_FABP_L.WK1_FAB" localSheetId="14" hidden="1">[17]Sheet1!#REF!</definedName>
    <definedName name="_39__123Graph_A_FABP_L.WK1_FAB" hidden="1">[17]Sheet1!#REF!</definedName>
    <definedName name="_39__123Graph_BCHART_4" hidden="1">[31]TREND!$E$64:$L$64</definedName>
    <definedName name="_39__123Graph_ECHART_19" localSheetId="13" hidden="1">#REF!</definedName>
    <definedName name="_39__123Graph_ECHART_19" localSheetId="14" hidden="1">#REF!</definedName>
    <definedName name="_39__123Graph_ECHART_19" hidden="1">#REF!</definedName>
    <definedName name="_39__123Graph_XCHART_4" localSheetId="13" hidden="1">'[7]Historical IS'!#REF!</definedName>
    <definedName name="_39__123Graph_XCHART_4" localSheetId="14" hidden="1">'[7]Historical IS'!#REF!</definedName>
    <definedName name="_39__123Graph_XCHART_4" hidden="1">'[7]Historical IS'!#REF!</definedName>
    <definedName name="_39__123Graph_XCHART_8" localSheetId="13" hidden="1">'[7]Historical IS'!#REF!</definedName>
    <definedName name="_39__123Graph_XCHART_8" localSheetId="14" hidden="1">'[7]Historical IS'!#REF!</definedName>
    <definedName name="_39__123Graph_XCHART_8" hidden="1">'[7]Historical IS'!#REF!</definedName>
    <definedName name="_39__FDSAUDITLINK__" hidden="1">{"fdsup://Directions/FactSet Auditing Viewer?action=AUDIT_VALUE&amp;DB=129&amp;ID1=471475&amp;VALUEID=03101&amp;SDATE=2009&amp;PERIODTYPE=ANN_STD&amp;SCFT=3&amp;window=popup_no_bar&amp;width=385&amp;height=120&amp;START_MAXIMIZED=FALSE&amp;creator=factset&amp;display_string=Audit"}</definedName>
    <definedName name="_3wrn.²Ä1­Ó¤ë1_Ü20¤H." hidden="1">{#N/A,#N/A,FALSE,"²Ä1­Ó¤ë"}</definedName>
    <definedName name="_4__123Graph_A_FABP_L.WK1_FAB" localSheetId="13" hidden="1">[17]Sheet1!#REF!</definedName>
    <definedName name="_4__123Graph_A_FABP_L.WK1_FAB" localSheetId="14" hidden="1">[17]Sheet1!#REF!</definedName>
    <definedName name="_4__123Graph_A_FABP_L.WK1_FAB" hidden="1">[17]Sheet1!#REF!</definedName>
    <definedName name="_4__123Graph_AChart_3" hidden="1">'[28]sales vol.'!$K$211:$K$214</definedName>
    <definedName name="_4__123Graph_B_FABP_L.WK1_FAB" localSheetId="13" hidden="1">[25]Sheet1!#REF!</definedName>
    <definedName name="_4__123Graph_B_FABP_L.WK1_FAB" localSheetId="14" hidden="1">[25]Sheet1!#REF!</definedName>
    <definedName name="_4__123Graph_B_FABP_L.WK1_FAB" hidden="1">[25]Sheet1!#REF!</definedName>
    <definedName name="_4__123Graph_BCHART_26" localSheetId="13" hidden="1">#REF!</definedName>
    <definedName name="_4__123Graph_BCHART_26" localSheetId="14" hidden="1">#REF!</definedName>
    <definedName name="_4__123Graph_BCHART_26" hidden="1">#REF!</definedName>
    <definedName name="_4__FDSAUDITLINK__" hidden="1">{"fdsup://Directions/FactSet Auditing Viewer?action=AUDIT_VALUE&amp;DB=129&amp;ID1=471475&amp;VALUEID=03051&amp;SDATE=2007&amp;PERIODTYPE=ANN_STD&amp;SCFT=3&amp;window=popup_no_bar&amp;width=385&amp;height=120&amp;START_MAXIMIZED=FALSE&amp;creator=factset&amp;display_string=Audit"}</definedName>
    <definedName name="_4_0_S" localSheetId="13" hidden="1">#REF!</definedName>
    <definedName name="_4_0_S" localSheetId="14" hidden="1">#REF!</definedName>
    <definedName name="_4_0_S" hidden="1">#REF!</definedName>
    <definedName name="_4_0_Table2_" localSheetId="13" hidden="1">[16]BEV!#REF!</definedName>
    <definedName name="_4_0_Table2_" localSheetId="14" hidden="1">[16]BEV!#REF!</definedName>
    <definedName name="_4_0_Table2_" hidden="1">[16]BEV!#REF!</definedName>
    <definedName name="_4_3__1_WEBI_Space" localSheetId="13" hidden="1">#REF!</definedName>
    <definedName name="_4_3__1_WEBI_Space" localSheetId="14" hidden="1">#REF!</definedName>
    <definedName name="_4_3__1_WEBI_Space" hidden="1">#REF!</definedName>
    <definedName name="_40__123Graph_CGROWTH_REVS_A" localSheetId="13" hidden="1">#REF!</definedName>
    <definedName name="_40__123Graph_CGROWTH_REVS_A" localSheetId="14" hidden="1">#REF!</definedName>
    <definedName name="_40__123Graph_CGROWTH_REVS_A" hidden="1">#REF!</definedName>
    <definedName name="_40__123Graph_DCHART_19" localSheetId="13" hidden="1">#REF!</definedName>
    <definedName name="_40__123Graph_DCHART_19" localSheetId="14" hidden="1">#REF!</definedName>
    <definedName name="_40__123Graph_DCHART_19" hidden="1">#REF!</definedName>
    <definedName name="_40__123Graph_ECHART_22" localSheetId="13" hidden="1">#REF!</definedName>
    <definedName name="_40__123Graph_ECHART_22" localSheetId="14" hidden="1">#REF!</definedName>
    <definedName name="_40__123Graph_ECHART_22" hidden="1">#REF!</definedName>
    <definedName name="_40__123Graph_XCHART_8" localSheetId="13" hidden="1">'[7]Historical IS'!#REF!</definedName>
    <definedName name="_40__123Graph_XCHART_8" localSheetId="14" hidden="1">'[7]Historical IS'!#REF!</definedName>
    <definedName name="_40__123Graph_XCHART_8" hidden="1">'[7]Historical IS'!#REF!</definedName>
    <definedName name="_40__FDSAUDITLINK__" hidden="1">{"fdsup://IBCentral/FAT Viewer?action=UPDATE&amp;creator=factset&amp;DOC_NAME=fat:reuters_annual_source_window.fat&amp;display_string=Audit&amp;DYN_ARGS=TRUE&amp;VAR:ID1=57459910&amp;VAR:RCODE=EBIT&amp;VAR:SDATE=19921299&amp;VAR:FREQ=Y&amp;VAR:RELITEM=RF&amp;VAR:CURRENCY=&amp;VAR:CURRSOURCE=EXSHARE&amp;V","AR:NATFREQ=ANNUAL&amp;VAR:RFIELD=FINALIZED&amp;VAR:DB_TYPE=&amp;VAR:UNITS=M&amp;window=popup&amp;width=450&amp;height=300&amp;START_MAXIMIZED=FALSE"}</definedName>
    <definedName name="_40_0_Table2_" localSheetId="13" hidden="1">[16]BEV!#REF!</definedName>
    <definedName name="_40_0_Table2_" localSheetId="14" hidden="1">[16]BEV!#REF!</definedName>
    <definedName name="_40_0_Table2_" hidden="1">[16]BEV!#REF!</definedName>
    <definedName name="_40S" localSheetId="13" hidden="1">[29]FINANCIALS!#REF!</definedName>
    <definedName name="_40S" localSheetId="14" hidden="1">[29]FINANCIALS!#REF!</definedName>
    <definedName name="_40S" hidden="1">[29]FINANCIALS!#REF!</definedName>
    <definedName name="_41__123Graph_BCHART_6" hidden="1">[31]TREND!$F$640:$Q$640</definedName>
    <definedName name="_41__123Graph_ECHART_24" localSheetId="13" hidden="1">#REF!</definedName>
    <definedName name="_41__123Graph_ECHART_24" localSheetId="14" hidden="1">#REF!</definedName>
    <definedName name="_41__123Graph_ECHART_24" hidden="1">#REF!</definedName>
    <definedName name="_41__FDSAUDITLINK__" hidden="1">{"fdsup://Directions/FactSet Auditing Viewer?action=AUDIT_VALUE&amp;DB=129&amp;ID1=471475&amp;VALUEID=02201&amp;SDATE=2007&amp;PERIODTYPE=ANN_STD&amp;SCFT=3&amp;window=popup_no_bar&amp;width=385&amp;height=120&amp;START_MAXIMIZED=FALSE&amp;creator=factset&amp;display_string=Audit"}</definedName>
    <definedName name="_41_0_S" localSheetId="13" hidden="1">[29]FINANCIALS!#REF!</definedName>
    <definedName name="_41_0_S" localSheetId="14" hidden="1">[29]FINANCIALS!#REF!</definedName>
    <definedName name="_41_0_S" hidden="1">[29]FINANCIALS!#REF!</definedName>
    <definedName name="_41_0_Table2_" localSheetId="13" hidden="1">[16]BEV!#REF!</definedName>
    <definedName name="_41_0_Table2_" localSheetId="14" hidden="1">[16]BEV!#REF!</definedName>
    <definedName name="_41_0_Table2_" hidden="1">[16]BEV!#REF!</definedName>
    <definedName name="_41Table2_" localSheetId="13" hidden="1">[16]BEV!#REF!</definedName>
    <definedName name="_41Table2_" localSheetId="14" hidden="1">[16]BEV!#REF!</definedName>
    <definedName name="_41Table2_" hidden="1">[16]BEV!#REF!</definedName>
    <definedName name="_42__123Graph_BCHART_7" hidden="1">[31]TREND!$F$672:$Q$672</definedName>
    <definedName name="_42__123Graph_CGROWTH_REVS_B" localSheetId="13" hidden="1">#REF!</definedName>
    <definedName name="_42__123Graph_CGROWTH_REVS_B" localSheetId="14" hidden="1">#REF!</definedName>
    <definedName name="_42__123Graph_CGROWTH_REVS_B" hidden="1">#REF!</definedName>
    <definedName name="_42__123Graph_DCHART_22" localSheetId="13" hidden="1">#REF!</definedName>
    <definedName name="_42__123Graph_DCHART_22" localSheetId="14" hidden="1">#REF!</definedName>
    <definedName name="_42__123Graph_DCHART_22" hidden="1">#REF!</definedName>
    <definedName name="_42__123Graph_ECHART_26" localSheetId="13" hidden="1">#REF!</definedName>
    <definedName name="_42__123Graph_ECHART_26" localSheetId="14" hidden="1">#REF!</definedName>
    <definedName name="_42__123Graph_ECHART_26" hidden="1">#REF!</definedName>
    <definedName name="_42__123Graph_X_FABP_L.WK1_FAB" localSheetId="13" hidden="1">[17]Sheet1!#REF!</definedName>
    <definedName name="_42__123Graph_X_FABP_L.WK1_FAB" localSheetId="14" hidden="1">[17]Sheet1!#REF!</definedName>
    <definedName name="_42__123Graph_X_FABP_L.WK1_FAB" hidden="1">[17]Sheet1!#REF!</definedName>
    <definedName name="_42__FDSAUDITLINK__" hidden="1">{"fdsup://Directions/FactSet Auditing Viewer?action=AUDIT_VALUE&amp;DB=129&amp;ID1=471475&amp;VALUEID=02999&amp;SDATE=2006&amp;PERIODTYPE=ANN_STD&amp;SCFT=3&amp;window=popup_no_bar&amp;width=385&amp;height=120&amp;START_MAXIMIZED=FALSE&amp;creator=factset&amp;display_string=Audit"}</definedName>
    <definedName name="_42_0_Table2_" localSheetId="13" hidden="1">[16]BEV!#REF!</definedName>
    <definedName name="_42_0_Table2_" localSheetId="14" hidden="1">[16]BEV!#REF!</definedName>
    <definedName name="_42_0_Table2_" hidden="1">[16]BEV!#REF!</definedName>
    <definedName name="_42Table2_" localSheetId="13" hidden="1">[16]BEV!#REF!</definedName>
    <definedName name="_42Table2_" localSheetId="14" hidden="1">[16]BEV!#REF!</definedName>
    <definedName name="_42Table2_" hidden="1">[16]BEV!#REF!</definedName>
    <definedName name="_43__123Graph_BCHART_8" hidden="1">[31]TREND!$F$702:$Q$702</definedName>
    <definedName name="_43__123Graph_DCHART_112" hidden="1">[19]Menu!$D$16:$M$16</definedName>
    <definedName name="_43__123Graph_ECHART_28" localSheetId="13" hidden="1">#REF!</definedName>
    <definedName name="_43__123Graph_ECHART_28" localSheetId="14" hidden="1">#REF!</definedName>
    <definedName name="_43__123Graph_ECHART_28" hidden="1">#REF!</definedName>
    <definedName name="_43__FDSAUDITLINK__" hidden="1">{"fdsup://directions/FAT Viewer?action=UPDATE&amp;creator=factSet&amp;DYN_ARGS=true&amp;DOC_NAME=FAT:RGA_ENTRPR_VAL_MV_SOURCE_WINDOW.FAT&amp;VAR:ID1=MAS&amp;window=popup&amp;width=535&amp;height=425&amp;START_MAXIMIZED=FALSE&amp;Y=120"}</definedName>
    <definedName name="_43_0_S" localSheetId="13" hidden="1">[29]FINANCIALS!#REF!</definedName>
    <definedName name="_43_0_S" localSheetId="14" hidden="1">[29]FINANCIALS!#REF!</definedName>
    <definedName name="_43_0_S" hidden="1">[29]FINANCIALS!#REF!</definedName>
    <definedName name="_43_0_Table2_" localSheetId="13" hidden="1">[16]BEV!#REF!</definedName>
    <definedName name="_43_0_Table2_" localSheetId="14" hidden="1">[16]BEV!#REF!</definedName>
    <definedName name="_43_0_Table2_" hidden="1">[16]BEV!#REF!</definedName>
    <definedName name="_44__123Graph_ACHART_1" localSheetId="13" hidden="1">'[7]Historical IS'!#REF!</definedName>
    <definedName name="_44__123Graph_ACHART_1" localSheetId="14" hidden="1">'[7]Historical IS'!#REF!</definedName>
    <definedName name="_44__123Graph_ACHART_1" hidden="1">'[7]Historical IS'!#REF!</definedName>
    <definedName name="_44__123Graph_BCHART_9" hidden="1">[31]TREND!$F$732:$Q$732</definedName>
    <definedName name="_44__123Graph_DCHART_24" localSheetId="13" hidden="1">#REF!</definedName>
    <definedName name="_44__123Graph_DCHART_24" localSheetId="14" hidden="1">#REF!</definedName>
    <definedName name="_44__123Graph_DCHART_24" hidden="1">#REF!</definedName>
    <definedName name="_44__123Graph_ECHART_30" localSheetId="13" hidden="1">#REF!</definedName>
    <definedName name="_44__123Graph_ECHART_30" localSheetId="14" hidden="1">#REF!</definedName>
    <definedName name="_44__123Graph_ECHART_30" hidden="1">#REF!</definedName>
    <definedName name="_44__FDSAUDITLINK__" hidden="1">{"fdsup://Directions/FactSet Auditing Viewer?action=AUDIT_VALUE&amp;DB=129&amp;ID1=563692&amp;VALUEID=04601&amp;SDATE=2010&amp;PERIODTYPE=ANN_STD&amp;SCFT=3&amp;window=popup_no_bar&amp;width=385&amp;height=120&amp;START_MAXIMIZED=FALSE&amp;creator=factset&amp;display_string=Audit"}</definedName>
    <definedName name="_45__123Graph_AGROWTH_9" localSheetId="13" hidden="1">[32]ICI!#REF!</definedName>
    <definedName name="_45__123Graph_AGROWTH_9" localSheetId="14" hidden="1">[32]ICI!#REF!</definedName>
    <definedName name="_45__123Graph_AGROWTH_9" hidden="1">[32]ICI!#REF!</definedName>
    <definedName name="_45__123Graph_CCHART_11" hidden="1">[31]TREND!$F$565:$Q$565</definedName>
    <definedName name="_45__123Graph_DCHART_26" localSheetId="13" hidden="1">#REF!</definedName>
    <definedName name="_45__123Graph_DCHART_26" localSheetId="14" hidden="1">#REF!</definedName>
    <definedName name="_45__123Graph_DCHART_26" hidden="1">#REF!</definedName>
    <definedName name="_45__123Graph_DGROWTH_REVS_A" localSheetId="13" hidden="1">#REF!</definedName>
    <definedName name="_45__123Graph_DGROWTH_REVS_A" localSheetId="14" hidden="1">#REF!</definedName>
    <definedName name="_45__123Graph_DGROWTH_REVS_A" hidden="1">#REF!</definedName>
    <definedName name="_45__123Graph_ECHART_31" localSheetId="13" hidden="1">#REF!</definedName>
    <definedName name="_45__123Graph_ECHART_31" localSheetId="14" hidden="1">#REF!</definedName>
    <definedName name="_45__123Graph_ECHART_31" hidden="1">#REF!</definedName>
    <definedName name="_45__FDSAUDITLINK__" hidden="1">{"fdsup://directions/FAT Viewer?action=UPDATE&amp;creator=factset&amp;DYN_ARGS=TRUE&amp;DOC_NAME=FAT:FQL_AUDITING_CLIENT_TEMPLATE.FAT&amp;display_string=Audit&amp;VAR:KEY=GLKJCXKPER&amp;VAR:QUERY=RkZfTElBQlMoQU5OLDBZKQ==&amp;WINDOW=FIRST_POPUP&amp;HEIGHT=450&amp;WIDTH=450&amp;START_MAXIMIZED=FALS","E&amp;VAR:CALENDAR=US&amp;VAR:SYMBOL=622657&amp;VAR:INDEX=0"}</definedName>
    <definedName name="_45_0_S" localSheetId="13" hidden="1">[29]FINANCIALS!#REF!</definedName>
    <definedName name="_45_0_S" localSheetId="14" hidden="1">[29]FINANCIALS!#REF!</definedName>
    <definedName name="_45_0_S" hidden="1">[29]FINANCIALS!#REF!</definedName>
    <definedName name="_46__123Graph_A_FABP_L.WK1_FAB" localSheetId="13" hidden="1">[17]Sheet1!#REF!</definedName>
    <definedName name="_46__123Graph_A_FABP_L.WK1_FAB" localSheetId="14" hidden="1">[17]Sheet1!#REF!</definedName>
    <definedName name="_46__123Graph_A_FABP_L.WK1_FAB" hidden="1">[17]Sheet1!#REF!</definedName>
    <definedName name="_46__123Graph_CCHART_12" hidden="1">[31]TREND!$F$600:$Q$600</definedName>
    <definedName name="_46__123Graph_DCHART_28" localSheetId="13" hidden="1">#REF!</definedName>
    <definedName name="_46__123Graph_DCHART_28" localSheetId="14" hidden="1">#REF!</definedName>
    <definedName name="_46__123Graph_DCHART_28" hidden="1">#REF!</definedName>
    <definedName name="_46__123Graph_ECHART_32" localSheetId="13" hidden="1">#REF!</definedName>
    <definedName name="_46__123Graph_ECHART_32" localSheetId="14" hidden="1">#REF!</definedName>
    <definedName name="_46__123Graph_ECHART_32" hidden="1">#REF!</definedName>
    <definedName name="_46__FDSAUDITLINK__" hidden="1">{"fdsup://Directions/FactSet Auditing Viewer?action=AUDIT_VALUE&amp;DB=129&amp;ID1=471475&amp;VALUEID=02001&amp;SDATE=2006&amp;PERIODTYPE=ANN_STD&amp;SCFT=3&amp;window=popup_no_bar&amp;width=385&amp;height=120&amp;START_MAXIMIZED=FALSE&amp;creator=factset&amp;display_string=Audit"}</definedName>
    <definedName name="_46_0_Table2_" localSheetId="13" hidden="1">[16]BEV!#REF!</definedName>
    <definedName name="_46_0_Table2_" localSheetId="14" hidden="1">[16]BEV!#REF!</definedName>
    <definedName name="_46_0_Table2_" hidden="1">[16]BEV!#REF!</definedName>
    <definedName name="_46S" localSheetId="13" hidden="1">[29]FINANCIALS!#REF!</definedName>
    <definedName name="_46S" localSheetId="14" hidden="1">[29]FINANCIALS!#REF!</definedName>
    <definedName name="_46S" hidden="1">[29]FINANCIALS!#REF!</definedName>
    <definedName name="_47__123Graph_CCHART_3" hidden="1">[31]TREND!$E$33:$L$33</definedName>
    <definedName name="_47__123Graph_DGROWTH_REVS_B" localSheetId="13" hidden="1">#REF!</definedName>
    <definedName name="_47__123Graph_DGROWTH_REVS_B" localSheetId="14" hidden="1">#REF!</definedName>
    <definedName name="_47__123Graph_DGROWTH_REVS_B" hidden="1">#REF!</definedName>
    <definedName name="_47__123Graph_ECHART_34" localSheetId="13" hidden="1">#REF!</definedName>
    <definedName name="_47__123Graph_ECHART_34" localSheetId="14" hidden="1">#REF!</definedName>
    <definedName name="_47__123Graph_ECHART_34" hidden="1">#REF!</definedName>
    <definedName name="_47__FDSAUDITLINK__" hidden="1">{"fdsup://directions/FAT Viewer?action=UPDATE&amp;creator=factset&amp;DYN_ARGS=TRUE&amp;DOC_NAME=FAT:FQL_AUDITING_CLIENT_TEMPLATE.FAT&amp;display_string=Audit&amp;VAR:KEY=TINCHYJONM&amp;VAR:QUERY=RkZfRUJJVERBX0lCKEFOTiwyMDA4LCwsLEVVUik=&amp;WINDOW=FIRST_POPUP&amp;HEIGHT=450&amp;WIDTH=450&amp;STAR","T_MAXIMIZED=FALSE&amp;VAR:CALENDAR=FIVEDAY&amp;VAR:SYMBOL=563692&amp;VAR:INDEX=0"}</definedName>
    <definedName name="_47_0_Table2_" localSheetId="13" hidden="1">[16]BEV!#REF!</definedName>
    <definedName name="_47_0_Table2_" localSheetId="14" hidden="1">[16]BEV!#REF!</definedName>
    <definedName name="_47_0_Table2_" hidden="1">[16]BEV!#REF!</definedName>
    <definedName name="_48__123Graph_DCHART_3" hidden="1">[31]TREND!$E$33:$L$33</definedName>
    <definedName name="_48__123Graph_DCHART_30" localSheetId="13" hidden="1">#REF!</definedName>
    <definedName name="_48__123Graph_DCHART_30" localSheetId="14" hidden="1">#REF!</definedName>
    <definedName name="_48__123Graph_DCHART_30" hidden="1">#REF!</definedName>
    <definedName name="_48__123Graph_ECHART_37" localSheetId="13" hidden="1">#REF!</definedName>
    <definedName name="_48__123Graph_ECHART_37" localSheetId="14" hidden="1">#REF!</definedName>
    <definedName name="_48__123Graph_ECHART_37" hidden="1">#REF!</definedName>
    <definedName name="_48__123Graph_XCHART_112" hidden="1">[19]Menu!$AF$15:$AO$15</definedName>
    <definedName name="_48__FDSAUDITLINK__" hidden="1">{"fdsup://Directions/FactSet Auditing Viewer?action=AUDIT_VALUE&amp;DB=129&amp;ID1=471475&amp;VALUEID=01251&amp;SDATE=2008&amp;PERIODTYPE=ANN_STD&amp;SCFT=3&amp;window=popup_no_bar&amp;width=385&amp;height=120&amp;START_MAXIMIZED=FALSE&amp;creator=factset&amp;display_string=Audit"}</definedName>
    <definedName name="_49__123Graph_ACHART_1" localSheetId="13" hidden="1">'[7]Historical IS'!#REF!</definedName>
    <definedName name="_49__123Graph_ACHART_1" localSheetId="14" hidden="1">'[7]Historical IS'!#REF!</definedName>
    <definedName name="_49__123Graph_ACHART_1" hidden="1">'[7]Historical IS'!#REF!</definedName>
    <definedName name="_49__123Graph_ACHART_3" localSheetId="13" hidden="1">'[7]Historical IS'!#REF!</definedName>
    <definedName name="_49__123Graph_ACHART_3" localSheetId="14" hidden="1">'[7]Historical IS'!#REF!</definedName>
    <definedName name="_49__123Graph_ACHART_3" hidden="1">'[7]Historical IS'!#REF!</definedName>
    <definedName name="_49__123Graph_ECHART_39" localSheetId="13" hidden="1">#REF!</definedName>
    <definedName name="_49__123Graph_ECHART_39" localSheetId="14" hidden="1">#REF!</definedName>
    <definedName name="_49__123Graph_ECHART_39" hidden="1">#REF!</definedName>
    <definedName name="_49__FDSAUDITLINK__" hidden="1">{"fdsup://Directions/FactSet Auditing Viewer?action=AUDIT_VALUE&amp;DB=129&amp;ID1=471475&amp;VALUEID=03040&amp;SDATE=2009&amp;PERIODTYPE=ANN_STD&amp;SCFT=3&amp;window=popup_no_bar&amp;width=385&amp;height=120&amp;START_MAXIMIZED=FALSE&amp;creator=factset&amp;display_string=Audit"}</definedName>
    <definedName name="_49_0_Table2_" localSheetId="13" hidden="1">[16]BEV!#REF!</definedName>
    <definedName name="_49_0_Table2_" localSheetId="14" hidden="1">[16]BEV!#REF!</definedName>
    <definedName name="_49_0_Table2_" hidden="1">[16]BEV!#REF!</definedName>
    <definedName name="_4Table2_" localSheetId="13" hidden="1">[16]BEV!#REF!</definedName>
    <definedName name="_4Table2_" localSheetId="14" hidden="1">[16]BEV!#REF!</definedName>
    <definedName name="_4Table2_" hidden="1">[16]BEV!#REF!</definedName>
    <definedName name="_5__123Graph_AChart_4" hidden="1">'[28]sales vol.'!$J$1121:$J$1122</definedName>
    <definedName name="_5__123Graph_ADEPREC" localSheetId="13" hidden="1">[17]Sheet1!#REF!</definedName>
    <definedName name="_5__123Graph_ADEPREC" localSheetId="14" hidden="1">[17]Sheet1!#REF!</definedName>
    <definedName name="_5__123Graph_ADEPREC" hidden="1">[17]Sheet1!#REF!</definedName>
    <definedName name="_5__123Graph_BCHART_24" localSheetId="13" hidden="1">#REF!</definedName>
    <definedName name="_5__123Graph_BCHART_24" localSheetId="14" hidden="1">#REF!</definedName>
    <definedName name="_5__123Graph_BCHART_24" hidden="1">#REF!</definedName>
    <definedName name="_5__123Graph_BCHART_28" localSheetId="13" hidden="1">#REF!</definedName>
    <definedName name="_5__123Graph_BCHART_28" localSheetId="14" hidden="1">#REF!</definedName>
    <definedName name="_5__123Graph_BCHART_28" hidden="1">#REF!</definedName>
    <definedName name="_5__123Graph_C_FABP_L.WK1_FAB" localSheetId="13" hidden="1">[25]Sheet1!#REF!</definedName>
    <definedName name="_5__123Graph_C_FABP_L.WK1_FAB" localSheetId="14" hidden="1">[25]Sheet1!#REF!</definedName>
    <definedName name="_5__123Graph_C_FABP_L.WK1_FAB" hidden="1">[25]Sheet1!#REF!</definedName>
    <definedName name="_5__FDSAUDITLINK__" hidden="1">{"fdsup://directions/FAT Viewer?action=UPDATE&amp;creator=factset&amp;DYN_ARGS=TRUE&amp;DOC_NAME=FAT:FQL_AUDITING_CLIENT_TEMPLATE.FAT&amp;display_string=Audit&amp;VAR:KEY=ABGVSXGTYZ&amp;VAR:QUERY=RkZfREVCVChRVFIsMzk3MjEsLCxSRik=&amp;WINDOW=FIRST_POPUP&amp;HEIGHT=450&amp;WIDTH=450&amp;START_MAXIMI","ZED=FALSE&amp;VAR:CALENDAR=FIVEDAY&amp;VAR:SYMBOL=B01ZVZ&amp;VAR:INDEX=0"}</definedName>
    <definedName name="_5_0_Table2_" localSheetId="13" hidden="1">#REF!</definedName>
    <definedName name="_5_0_Table2_" localSheetId="14" hidden="1">#REF!</definedName>
    <definedName name="_5_0_Table2_" hidden="1">#REF!</definedName>
    <definedName name="_5_3__1_WEBI_VHeading" localSheetId="13" hidden="1">#REF!</definedName>
    <definedName name="_5_3__1_WEBI_VHeading" localSheetId="14" hidden="1">#REF!</definedName>
    <definedName name="_5_3__1_WEBI_VHeading" hidden="1">#REF!</definedName>
    <definedName name="_50__123Graph_DCHART_31" localSheetId="13" hidden="1">#REF!</definedName>
    <definedName name="_50__123Graph_DCHART_31" localSheetId="14" hidden="1">#REF!</definedName>
    <definedName name="_50__123Graph_DCHART_31" hidden="1">#REF!</definedName>
    <definedName name="_50__123Graph_ECHART_41" localSheetId="13" hidden="1">#REF!</definedName>
    <definedName name="_50__123Graph_ECHART_41" localSheetId="14" hidden="1">#REF!</definedName>
    <definedName name="_50__123Graph_ECHART_41" hidden="1">#REF!</definedName>
    <definedName name="_50__123Graph_XChart_1A" localSheetId="13" hidden="1">#REF!</definedName>
    <definedName name="_50__123Graph_XChart_1A" localSheetId="14" hidden="1">#REF!</definedName>
    <definedName name="_50__123Graph_XChart_1A" hidden="1">#REF!</definedName>
    <definedName name="_50__FDSAUDITLINK__" hidden="1">{"fdsup://directions/FAT Viewer?action=UPDATE&amp;creator=factset&amp;DYN_ARGS=TRUE&amp;DOC_NAME=FAT:FQL_AUDITING_CLIENT_TEMPLATE.FAT&amp;display_string=Audit&amp;VAR:KEY=UJAZMTSHMX&amp;VAR:QUERY=RkZfTkVUX0lOQyhBTk4sMjAxMSwsLCxFVVIp&amp;WINDOW=FIRST_POPUP&amp;HEIGHT=450&amp;WIDTH=450&amp;START_MA","XIMIZED=FALSE&amp;VAR:CALENDAR=FIVEDAY&amp;VAR:SYMBOL=563692&amp;VAR:INDEX=0"}</definedName>
    <definedName name="_50Table2_" localSheetId="13" hidden="1">[16]BEV!#REF!</definedName>
    <definedName name="_50Table2_" localSheetId="14" hidden="1">[16]BEV!#REF!</definedName>
    <definedName name="_50Table2_" hidden="1">[16]BEV!#REF!</definedName>
    <definedName name="_51__123Graph_DCHART_32" localSheetId="13" hidden="1">#REF!</definedName>
    <definedName name="_51__123Graph_DCHART_32" localSheetId="14" hidden="1">#REF!</definedName>
    <definedName name="_51__123Graph_DCHART_32" hidden="1">#REF!</definedName>
    <definedName name="_51__123Graph_FCHART_15" localSheetId="13" hidden="1">#REF!</definedName>
    <definedName name="_51__123Graph_FCHART_15" localSheetId="14" hidden="1">#REF!</definedName>
    <definedName name="_51__123Graph_FCHART_15" hidden="1">#REF!</definedName>
    <definedName name="_51__FDSAUDITLINK__" hidden="1">{"fdsup://Directions/FactSet Auditing Viewer?action=AUDIT_VALUE&amp;DB=129&amp;ID1=471475&amp;VALUEID=02051&amp;SDATE=2010&amp;PERIODTYPE=ANN_STD&amp;SCFT=3&amp;window=popup_no_bar&amp;width=385&amp;height=120&amp;START_MAXIMIZED=FALSE&amp;creator=factset&amp;display_string=Audit"}</definedName>
    <definedName name="_52__123Graph_ACHART_3" localSheetId="13" hidden="1">'[7]Historical IS'!#REF!</definedName>
    <definedName name="_52__123Graph_ACHART_3" localSheetId="14" hidden="1">'[7]Historical IS'!#REF!</definedName>
    <definedName name="_52__123Graph_ACHART_3" hidden="1">'[7]Historical IS'!#REF!</definedName>
    <definedName name="_52__123Graph_BGROWTH_9" localSheetId="13" hidden="1">[32]ICI!#REF!</definedName>
    <definedName name="_52__123Graph_BGROWTH_9" localSheetId="14" hidden="1">[32]ICI!#REF!</definedName>
    <definedName name="_52__123Graph_BGROWTH_9" hidden="1">[32]ICI!#REF!</definedName>
    <definedName name="_52__123Graph_FCHART_16" localSheetId="13" hidden="1">#REF!</definedName>
    <definedName name="_52__123Graph_FCHART_16" localSheetId="14" hidden="1">#REF!</definedName>
    <definedName name="_52__123Graph_FCHART_16" hidden="1">#REF!</definedName>
    <definedName name="_52__123Graph_XChart_2A" localSheetId="13" hidden="1">#REF!</definedName>
    <definedName name="_52__123Graph_XChart_2A" localSheetId="14" hidden="1">#REF!</definedName>
    <definedName name="_52__123Graph_XChart_2A" hidden="1">#REF!</definedName>
    <definedName name="_52__FDSAUDITLINK__" hidden="1">{"fdsup://Directions/FactSet Auditing Viewer?action=AUDIT_VALUE&amp;DB=129&amp;ID1=471475&amp;VALUEID=02501&amp;SDATE=2009&amp;PERIODTYPE=ANN_STD&amp;SCFT=3&amp;window=popup_no_bar&amp;width=385&amp;height=120&amp;START_MAXIMIZED=FALSE&amp;creator=factset&amp;display_string=Audit"}</definedName>
    <definedName name="_53__123Graph_DCHART_34" localSheetId="13" hidden="1">#REF!</definedName>
    <definedName name="_53__123Graph_DCHART_34" localSheetId="14" hidden="1">#REF!</definedName>
    <definedName name="_53__123Graph_DCHART_34" hidden="1">#REF!</definedName>
    <definedName name="_53__123Graph_FCHART_17" localSheetId="13" hidden="1">#REF!</definedName>
    <definedName name="_53__123Graph_FCHART_17" localSheetId="14" hidden="1">#REF!</definedName>
    <definedName name="_53__123Graph_FCHART_17" hidden="1">#REF!</definedName>
    <definedName name="_53__123Graph_XCHART_30" hidden="1">[19]Menu!$AF$15:$AO$15</definedName>
    <definedName name="_53__FDSAUDITLINK__" hidden="1">{"fdsup://Directions/FactSet Auditing Viewer?action=AUDIT_VALUE&amp;DB=129&amp;ID1=471475&amp;VALUEID=01401&amp;SDATE=2010&amp;PERIODTYPE=ANN_STD&amp;SCFT=3&amp;window=popup_no_bar&amp;width=385&amp;height=120&amp;START_MAXIMIZED=FALSE&amp;creator=factset&amp;display_string=Audit"}</definedName>
    <definedName name="_54__123Graph_ACHART_4" localSheetId="13" hidden="1">'[7]Historical IS'!#REF!</definedName>
    <definedName name="_54__123Graph_ACHART_4" localSheetId="14" hidden="1">'[7]Historical IS'!#REF!</definedName>
    <definedName name="_54__123Graph_ACHART_4" hidden="1">'[7]Historical IS'!#REF!</definedName>
    <definedName name="_54__123Graph_FCHART_19" localSheetId="13" hidden="1">#REF!</definedName>
    <definedName name="_54__123Graph_FCHART_19" localSheetId="14" hidden="1">#REF!</definedName>
    <definedName name="_54__123Graph_FCHART_19" hidden="1">#REF!</definedName>
    <definedName name="_54__FDSAUDITLINK__" hidden="1">{"fdsup://directions/FAT Viewer?action=UPDATE&amp;creator=factSet&amp;DYN_ARGS=true&amp;DOC_NAME=FAT:RGA_ENTRPR_VAL_MV_SOURCE_WINDOW.FAT&amp;VAR:ID1=LII&amp;window=popup&amp;width=535&amp;height=425&amp;START_MAXIMIZED=FALSE&amp;Y=120"}</definedName>
    <definedName name="_54S" localSheetId="13" hidden="1">#REF!</definedName>
    <definedName name="_54S" localSheetId="14" hidden="1">#REF!</definedName>
    <definedName name="_54S" hidden="1">#REF!</definedName>
    <definedName name="_54Table2_" localSheetId="13" hidden="1">[16]BEV!#REF!</definedName>
    <definedName name="_54Table2_" localSheetId="14" hidden="1">[16]BEV!#REF!</definedName>
    <definedName name="_54Table2_" hidden="1">[16]BEV!#REF!</definedName>
    <definedName name="_55__123Graph_ACHART_4" localSheetId="13" hidden="1">'[7]Historical IS'!#REF!</definedName>
    <definedName name="_55__123Graph_ACHART_4" localSheetId="14" hidden="1">'[7]Historical IS'!#REF!</definedName>
    <definedName name="_55__123Graph_ACHART_4" hidden="1">'[7]Historical IS'!#REF!</definedName>
    <definedName name="_55__123Graph_DCHART_37" localSheetId="13" hidden="1">#REF!</definedName>
    <definedName name="_55__123Graph_DCHART_37" localSheetId="14" hidden="1">#REF!</definedName>
    <definedName name="_55__123Graph_DCHART_37" hidden="1">#REF!</definedName>
    <definedName name="_55__123Graph_FCHART_22" localSheetId="13" hidden="1">#REF!</definedName>
    <definedName name="_55__123Graph_FCHART_22" localSheetId="14" hidden="1">#REF!</definedName>
    <definedName name="_55__123Graph_FCHART_22" hidden="1">#REF!</definedName>
    <definedName name="_55__FDSAUDITLINK__" hidden="1">{"fdsup://Directions/FactSet Auditing Viewer?action=AUDIT_VALUE&amp;DB=129&amp;ID1=471475&amp;VALUEID=04601&amp;SDATE=2010&amp;PERIODTYPE=ANN_STD&amp;SCFT=3&amp;window=popup_no_bar&amp;width=385&amp;height=120&amp;START_MAXIMIZED=FALSE&amp;creator=factset&amp;display_string=Audit"}</definedName>
    <definedName name="_55Table2_" localSheetId="13" hidden="1">#REF!</definedName>
    <definedName name="_55Table2_" localSheetId="14" hidden="1">#REF!</definedName>
    <definedName name="_55Table2_" hidden="1">#REF!</definedName>
    <definedName name="_56__123Graph_FCHART_24" localSheetId="13" hidden="1">#REF!</definedName>
    <definedName name="_56__123Graph_FCHART_24" localSheetId="14" hidden="1">#REF!</definedName>
    <definedName name="_56__123Graph_FCHART_24" hidden="1">#REF!</definedName>
    <definedName name="_56__FDSAUDITLINK__" hidden="1">{"fdsup://Directions/FactSet Auditing Viewer?action=AUDIT_VALUE&amp;DB=129&amp;ID1=471475&amp;VALUEID=02051&amp;SDATE=2008&amp;PERIODTYPE=ANN_STD&amp;SCFT=3&amp;window=popup_no_bar&amp;width=385&amp;height=120&amp;START_MAXIMIZED=FALSE&amp;creator=factset&amp;display_string=Audit"}</definedName>
    <definedName name="_56Table2_" localSheetId="13" hidden="1">#REF!</definedName>
    <definedName name="_56Table2_" localSheetId="14" hidden="1">#REF!</definedName>
    <definedName name="_56Table2_" hidden="1">#REF!</definedName>
    <definedName name="_57__123Graph_DCHART_39" localSheetId="13" hidden="1">#REF!</definedName>
    <definedName name="_57__123Graph_DCHART_39" localSheetId="14" hidden="1">#REF!</definedName>
    <definedName name="_57__123Graph_DCHART_39" hidden="1">#REF!</definedName>
    <definedName name="_57__123Graph_FCHART_26" localSheetId="13" hidden="1">#REF!</definedName>
    <definedName name="_57__123Graph_FCHART_26" localSheetId="14" hidden="1">#REF!</definedName>
    <definedName name="_57__123Graph_FCHART_26" hidden="1">#REF!</definedName>
    <definedName name="_57__123Graph_LBL_ACHART_11" hidden="1">[31]TREND!$E$561:$E$561</definedName>
    <definedName name="_57__FDSAUDITLINK__" hidden="1">{"fdsup://Directions/FactSet Auditing Viewer?action=AUDIT_VALUE&amp;DB=129&amp;ID1=471475&amp;VALUEID=01251&amp;SDATE=2007&amp;PERIODTYPE=ANN_STD&amp;SCFT=3&amp;window=popup_no_bar&amp;width=385&amp;height=120&amp;START_MAXIMIZED=FALSE&amp;creator=factset&amp;display_string=Audit"}</definedName>
    <definedName name="_57_0_S" localSheetId="13" hidden="1">#REF!</definedName>
    <definedName name="_57_0_S" localSheetId="14" hidden="1">#REF!</definedName>
    <definedName name="_57_0_S" hidden="1">#REF!</definedName>
    <definedName name="_58__123Graph_ACHART_8" localSheetId="13" hidden="1">'[7]Historical IS'!#REF!</definedName>
    <definedName name="_58__123Graph_ACHART_8" localSheetId="14" hidden="1">'[7]Historical IS'!#REF!</definedName>
    <definedName name="_58__123Graph_ACHART_8" hidden="1">'[7]Historical IS'!#REF!</definedName>
    <definedName name="_58__123Graph_FCHART_28" localSheetId="13" hidden="1">#REF!</definedName>
    <definedName name="_58__123Graph_FCHART_28" localSheetId="14" hidden="1">#REF!</definedName>
    <definedName name="_58__123Graph_FCHART_28" hidden="1">#REF!</definedName>
    <definedName name="_58__123Graph_LBL_ACHART_2" hidden="1">[33]H!$L$52:$V$52</definedName>
    <definedName name="_58__FDSAUDITLINK__" hidden="1">{"fdsup://Directions/FactSet Auditing Viewer?action=AUDIT_VALUE&amp;DB=129&amp;ID1=471475&amp;VALUEID=01401&amp;SDATE=2009&amp;PERIODTYPE=ANN_STD&amp;SCFT=3&amp;window=popup_no_bar&amp;width=385&amp;height=120&amp;START_MAXIMIZED=FALSE&amp;creator=factset&amp;display_string=Audit"}</definedName>
    <definedName name="_58_0_Table2_" localSheetId="13" hidden="1">#REF!</definedName>
    <definedName name="_58_0_Table2_" localSheetId="14" hidden="1">#REF!</definedName>
    <definedName name="_58_0_Table2_" hidden="1">#REF!</definedName>
    <definedName name="_59__123Graph_ACHART_8" localSheetId="13" hidden="1">'[7]Historical IS'!#REF!</definedName>
    <definedName name="_59__123Graph_ACHART_8" localSheetId="14" hidden="1">'[7]Historical IS'!#REF!</definedName>
    <definedName name="_59__123Graph_ACHART_8" hidden="1">'[7]Historical IS'!#REF!</definedName>
    <definedName name="_59__123Graph_DCHART_41" localSheetId="13" hidden="1">#REF!</definedName>
    <definedName name="_59__123Graph_DCHART_41" localSheetId="14" hidden="1">#REF!</definedName>
    <definedName name="_59__123Graph_DCHART_41" hidden="1">#REF!</definedName>
    <definedName name="_59__123Graph_FCHART_30" localSheetId="13" hidden="1">#REF!</definedName>
    <definedName name="_59__123Graph_FCHART_30" localSheetId="14" hidden="1">#REF!</definedName>
    <definedName name="_59__123Graph_FCHART_30" hidden="1">#REF!</definedName>
    <definedName name="_59__123Graph_LBL_ACHART_4" hidden="1">[33]H!$L$88:$V$88</definedName>
    <definedName name="_59__123Graph_XGROWTH_9" localSheetId="13" hidden="1">[32]ICI!#REF!</definedName>
    <definedName name="_59__123Graph_XGROWTH_9" localSheetId="14" hidden="1">[32]ICI!#REF!</definedName>
    <definedName name="_59__123Graph_XGROWTH_9" hidden="1">[32]ICI!#REF!</definedName>
    <definedName name="_59__FDSAUDITLINK__" hidden="1">{"fdsup://Directions/FactSet Auditing Viewer?action=AUDIT_VALUE&amp;DB=129&amp;ID1=471475&amp;VALUEID=03351&amp;SDATE=2010&amp;PERIODTYPE=ANN_STD&amp;SCFT=3&amp;window=popup_no_bar&amp;width=385&amp;height=120&amp;START_MAXIMIZED=FALSE&amp;creator=factset&amp;display_string=Audit"}</definedName>
    <definedName name="_59_0_Table2_" localSheetId="13" hidden="1">#REF!</definedName>
    <definedName name="_59_0_Table2_" localSheetId="14" hidden="1">#REF!</definedName>
    <definedName name="_59_0_Table2_" hidden="1">#REF!</definedName>
    <definedName name="_6__123Graph_A_FABP_L.WK1_FAB" localSheetId="13" hidden="1">[25]Sheet1!#REF!</definedName>
    <definedName name="_6__123Graph_A_FABP_L.WK1_FAB" localSheetId="14" hidden="1">[25]Sheet1!#REF!</definedName>
    <definedName name="_6__123Graph_A_FABP_L.WK1_FAB" hidden="1">[25]Sheet1!#REF!</definedName>
    <definedName name="_6__123Graph_AChart_5" hidden="1">'[28]sales vol.'!$J$1632:$J$1635</definedName>
    <definedName name="_6__123Graph_B_FABP_L.WK1_FAB" localSheetId="13" hidden="1">[17]Sheet1!#REF!</definedName>
    <definedName name="_6__123Graph_B_FABP_L.WK1_FAB" localSheetId="14" hidden="1">[17]Sheet1!#REF!</definedName>
    <definedName name="_6__123Graph_B_FABP_L.WK1_FAB" hidden="1">[17]Sheet1!#REF!</definedName>
    <definedName name="_6__123Graph_BCHART_26" localSheetId="13" hidden="1">#REF!</definedName>
    <definedName name="_6__123Graph_BCHART_26" localSheetId="14" hidden="1">#REF!</definedName>
    <definedName name="_6__123Graph_BCHART_26" hidden="1">#REF!</definedName>
    <definedName name="_6__123Graph_CCHART_15" localSheetId="13" hidden="1">#REF!</definedName>
    <definedName name="_6__123Graph_CCHART_15" localSheetId="14" hidden="1">#REF!</definedName>
    <definedName name="_6__123Graph_CCHART_15" hidden="1">#REF!</definedName>
    <definedName name="_6__123Graph_X_FABP_L.WK1_FAB" localSheetId="13" hidden="1">[25]Sheet1!#REF!</definedName>
    <definedName name="_6__123Graph_X_FABP_L.WK1_FAB" localSheetId="14" hidden="1">[25]Sheet1!#REF!</definedName>
    <definedName name="_6__123Graph_X_FABP_L.WK1_FAB" hidden="1">[25]Sheet1!#REF!</definedName>
    <definedName name="_6__FDSAUDITLINK__" hidden="1">{"fdsup://Directions/FactSet Auditing Viewer?action=AUDIT_VALUE&amp;DB=129&amp;ID1=B05M8B&amp;VALUEID=02001&amp;SDATE=2010&amp;PERIODTYPE=ANN_STD&amp;SCFT=3&amp;window=popup_no_bar&amp;width=385&amp;height=120&amp;START_MAXIMIZED=FALSE&amp;creator=factset&amp;display_string=Audit"}</definedName>
    <definedName name="_6_0_Table2_" localSheetId="13" hidden="1">#REF!</definedName>
    <definedName name="_6_0_Table2_" localSheetId="14" hidden="1">#REF!</definedName>
    <definedName name="_6_0_Table2_" hidden="1">#REF!</definedName>
    <definedName name="_6_4__1_WEBI_DataGrid" localSheetId="13" hidden="1">#REF!</definedName>
    <definedName name="_6_4__1_WEBI_DataGrid" localSheetId="14" hidden="1">#REF!</definedName>
    <definedName name="_6_4__1_WEBI_DataGrid" hidden="1">#REF!</definedName>
    <definedName name="_60__123Graph_ECHART_15" localSheetId="13" hidden="1">#REF!</definedName>
    <definedName name="_60__123Graph_ECHART_15" localSheetId="14" hidden="1">#REF!</definedName>
    <definedName name="_60__123Graph_ECHART_15" hidden="1">#REF!</definedName>
    <definedName name="_60__123Graph_FCHART_31" localSheetId="13" hidden="1">#REF!</definedName>
    <definedName name="_60__123Graph_FCHART_31" localSheetId="14" hidden="1">#REF!</definedName>
    <definedName name="_60__123Graph_FCHART_31" hidden="1">#REF!</definedName>
    <definedName name="_60__FDSAUDITLINK__" hidden="1">{"fdsup://directions/FAT Viewer?action=UPDATE&amp;creator=factSet&amp;DYN_ARGS=true&amp;DOC_NAME=FAT:RGA_ENTRPR_VAL_MV_SOURCE_WINDOW.FAT&amp;VAR:ID1=JPST&amp;window=popup&amp;width=535&amp;height=425&amp;START_MAXIMIZED=FALSE&amp;Y=120"}</definedName>
    <definedName name="_61__123Graph_ACHART_9" hidden="1">'[24]op inc as pct t'!$K$11:$K$15</definedName>
    <definedName name="_61__123Graph_FCHART_32" localSheetId="13" hidden="1">#REF!</definedName>
    <definedName name="_61__123Graph_FCHART_32" localSheetId="14" hidden="1">#REF!</definedName>
    <definedName name="_61__123Graph_FCHART_32" hidden="1">#REF!</definedName>
    <definedName name="_61__123Graph_LBL_ACHART_6" hidden="1">[31]TREND!$F$639:$Q$639</definedName>
    <definedName name="_61__FDSAUDITLINK__" hidden="1">{"fdsup://Directions/FactSet Auditing Viewer?action=AUDIT_VALUE&amp;DB=129&amp;ID1=471475&amp;VALUEID=02501&amp;SDATE=2008&amp;PERIODTYPE=ANN_STD&amp;SCFT=3&amp;window=popup_no_bar&amp;width=385&amp;height=120&amp;START_MAXIMIZED=FALSE&amp;creator=factset&amp;display_string=Audit"}</definedName>
    <definedName name="_62__123Graph_ECHART_16" localSheetId="13" hidden="1">#REF!</definedName>
    <definedName name="_62__123Graph_ECHART_16" localSheetId="14" hidden="1">#REF!</definedName>
    <definedName name="_62__123Graph_ECHART_16" hidden="1">#REF!</definedName>
    <definedName name="_62__123Graph_FCHART_34" localSheetId="13" hidden="1">#REF!</definedName>
    <definedName name="_62__123Graph_FCHART_34" localSheetId="14" hidden="1">#REF!</definedName>
    <definedName name="_62__123Graph_FCHART_34" hidden="1">#REF!</definedName>
    <definedName name="_62__123Graph_LBL_ACHART_7" hidden="1">[31]TREND!$F$671:$Q$671</definedName>
    <definedName name="_62__FDSAUDITLINK__" hidden="1">{"fdsup://Directions/FactSet Auditing Viewer?action=AUDIT_VALUE&amp;DB=129&amp;ID1=471475&amp;VALUEID=03040&amp;SDATE=2008&amp;PERIODTYPE=ANN_STD&amp;SCFT=3&amp;window=popup_no_bar&amp;width=385&amp;height=120&amp;START_MAXIMIZED=FALSE&amp;creator=factset&amp;display_string=Audit"}</definedName>
    <definedName name="_63__123Graph_FCHART_37" localSheetId="13" hidden="1">#REF!</definedName>
    <definedName name="_63__123Graph_FCHART_37" localSheetId="14" hidden="1">#REF!</definedName>
    <definedName name="_63__123Graph_FCHART_37" hidden="1">#REF!</definedName>
    <definedName name="_63__123Graph_LBL_ACHART_8" hidden="1">[31]TREND!$F$701:$Q$701</definedName>
    <definedName name="_63__FDSAUDITLINK__" hidden="1">{"fdsup://Directions/FactSet Auditing Viewer?action=AUDIT_VALUE&amp;DB=129&amp;ID1=471475&amp;VALUEID=04601&amp;SDATE=2008&amp;PERIODTYPE=ANN_STD&amp;SCFT=3&amp;window=popup_no_bar&amp;width=385&amp;height=120&amp;START_MAXIMIZED=FALSE&amp;creator=factset&amp;display_string=Audit"}</definedName>
    <definedName name="_64__123Graph_ECHART_17" localSheetId="13" hidden="1">#REF!</definedName>
    <definedName name="_64__123Graph_ECHART_17" localSheetId="14" hidden="1">#REF!</definedName>
    <definedName name="_64__123Graph_ECHART_17" hidden="1">#REF!</definedName>
    <definedName name="_64__123Graph_FCHART_39" localSheetId="13" hidden="1">#REF!</definedName>
    <definedName name="_64__123Graph_FCHART_39" localSheetId="14" hidden="1">#REF!</definedName>
    <definedName name="_64__123Graph_FCHART_39" hidden="1">#REF!</definedName>
    <definedName name="_64__123Graph_LBL_BCHART_10" hidden="1">[31]TREND!$F$763:$Q$763</definedName>
    <definedName name="_64__FDSAUDITLINK__" hidden="1">{"fdsup://Directions/FactSet Auditing Viewer?action=AUDIT_VALUE&amp;DB=129&amp;ID1=471475&amp;VALUEID=02051&amp;SDATE=2007&amp;PERIODTYPE=ANN_STD&amp;SCFT=3&amp;window=popup_no_bar&amp;width=385&amp;height=120&amp;START_MAXIMIZED=FALSE&amp;creator=factset&amp;display_string=Audit"}</definedName>
    <definedName name="_64_0_S" localSheetId="13" hidden="1">[29]FINANCIALS!#REF!</definedName>
    <definedName name="_64_0_S" localSheetId="14" hidden="1">[29]FINANCIALS!#REF!</definedName>
    <definedName name="_64_0_S" hidden="1">[29]FINANCIALS!#REF!</definedName>
    <definedName name="_65__123Graph_ADEPREC" localSheetId="13" hidden="1">[17]Sheet1!#REF!</definedName>
    <definedName name="_65__123Graph_ADEPREC" localSheetId="14" hidden="1">[17]Sheet1!#REF!</definedName>
    <definedName name="_65__123Graph_ADEPREC" hidden="1">[17]Sheet1!#REF!</definedName>
    <definedName name="_65__123Graph_FCHART_41" localSheetId="13" hidden="1">#REF!</definedName>
    <definedName name="_65__123Graph_FCHART_41" localSheetId="14" hidden="1">#REF!</definedName>
    <definedName name="_65__123Graph_FCHART_41" hidden="1">#REF!</definedName>
    <definedName name="_65__123Graph_LBL_BCHART_11" hidden="1">[31]TREND!$E$561:$Q$561</definedName>
    <definedName name="_65__FDSAUDITLINK__" hidden="1">{"fdsup://Directions/FactSet Auditing Viewer?action=AUDIT_VALUE&amp;DB=129&amp;ID1=471475&amp;VALUEID=01251&amp;SDATE=2006&amp;PERIODTYPE=ANN_STD&amp;SCFT=3&amp;window=popup_no_bar&amp;width=385&amp;height=120&amp;START_MAXIMIZED=FALSE&amp;creator=factset&amp;display_string=Audit"}</definedName>
    <definedName name="_65_0_S" localSheetId="13" hidden="1">[29]FINANCIALS!#REF!</definedName>
    <definedName name="_65_0_S" localSheetId="14" hidden="1">[29]FINANCIALS!#REF!</definedName>
    <definedName name="_65_0_S" hidden="1">[29]FINANCIALS!#REF!</definedName>
    <definedName name="_66__123Graph_ECHART_19" localSheetId="13" hidden="1">#REF!</definedName>
    <definedName name="_66__123Graph_ECHART_19" localSheetId="14" hidden="1">#REF!</definedName>
    <definedName name="_66__123Graph_ECHART_19" hidden="1">#REF!</definedName>
    <definedName name="_66__123Graph_LBL_BCHART_5" hidden="1">[31]TREND!$F$534:$Q$534</definedName>
    <definedName name="_66__123Graph_LBL_CCHART_15" localSheetId="13" hidden="1">#REF!</definedName>
    <definedName name="_66__123Graph_LBL_CCHART_15" localSheetId="14" hidden="1">#REF!</definedName>
    <definedName name="_66__123Graph_LBL_CCHART_15" hidden="1">#REF!</definedName>
    <definedName name="_66__FDSAUDITLINK__" hidden="1">{"fdsup://Directions/FactSet Auditing Viewer?action=AUDIT_VALUE&amp;DB=129&amp;ID1=471475&amp;VALUEID=03351&amp;SDATE=2009&amp;PERIODTYPE=ANN_STD&amp;SCFT=3&amp;window=popup_no_bar&amp;width=385&amp;height=120&amp;START_MAXIMIZED=FALSE&amp;creator=factset&amp;display_string=Audit"}</definedName>
    <definedName name="_67__123Graph_LBL_BCHART_6" hidden="1">[31]TREND!$F$640:$Q$640</definedName>
    <definedName name="_67__123Graph_LBL_CCHART_16" localSheetId="13" hidden="1">#REF!</definedName>
    <definedName name="_67__123Graph_LBL_CCHART_16" localSheetId="14" hidden="1">#REF!</definedName>
    <definedName name="_67__123Graph_LBL_CCHART_16" hidden="1">#REF!</definedName>
    <definedName name="_67__FDSAUDITLINK__" hidden="1">{"fdsup://directions/FAT Viewer?action=UPDATE&amp;creator=factSet&amp;DYN_ARGS=true&amp;DOC_NAME=FAT:RGA_ENTRPR_VAL_MV_SOURCE_WINDOW.FAT&amp;VAR:ID1=AMN&amp;window=popup&amp;width=535&amp;height=425&amp;START_MAXIMIZED=FALSE&amp;Y=120"}</definedName>
    <definedName name="_68__123Graph_ECHART_22" localSheetId="13" hidden="1">#REF!</definedName>
    <definedName name="_68__123Graph_ECHART_22" localSheetId="14" hidden="1">#REF!</definedName>
    <definedName name="_68__123Graph_ECHART_22" hidden="1">#REF!</definedName>
    <definedName name="_68__123Graph_LBL_BCHART_7" hidden="1">[31]TREND!$F$672:$Q$672</definedName>
    <definedName name="_68__123Graph_LBL_CCHART_17" localSheetId="13" hidden="1">#REF!</definedName>
    <definedName name="_68__123Graph_LBL_CCHART_17" localSheetId="14" hidden="1">#REF!</definedName>
    <definedName name="_68__123Graph_LBL_CCHART_17" hidden="1">#REF!</definedName>
    <definedName name="_68__FDSAUDITLINK__" hidden="1">{"fdsup://Directions/FactSet Auditing Viewer?action=AUDIT_VALUE&amp;DB=129&amp;ID1=471475&amp;VALUEID=02501&amp;SDATE=2007&amp;PERIODTYPE=ANN_STD&amp;SCFT=3&amp;window=popup_no_bar&amp;width=385&amp;height=120&amp;START_MAXIMIZED=FALSE&amp;creator=factset&amp;display_string=Audit"}</definedName>
    <definedName name="_69__123Graph_ADEPREC" localSheetId="13" hidden="1">[17]Sheet1!#REF!</definedName>
    <definedName name="_69__123Graph_ADEPREC" localSheetId="14" hidden="1">[17]Sheet1!#REF!</definedName>
    <definedName name="_69__123Graph_ADEPREC" hidden="1">[17]Sheet1!#REF!</definedName>
    <definedName name="_69__123Graph_LBL_BCHART_8" hidden="1">[31]TREND!$F$702:$Q$702</definedName>
    <definedName name="_69__123Graph_LBL_CCHART_19" localSheetId="13" hidden="1">#REF!</definedName>
    <definedName name="_69__123Graph_LBL_CCHART_19" localSheetId="14" hidden="1">#REF!</definedName>
    <definedName name="_69__123Graph_LBL_CCHART_19" hidden="1">#REF!</definedName>
    <definedName name="_69__FDSAUDITLINK__" hidden="1">{"fdsup://Directions/FactSet Auditing Viewer?action=AUDIT_VALUE&amp;DB=129&amp;ID1=471475&amp;VALUEID=03040&amp;SDATE=2007&amp;PERIODTYPE=ANN_STD&amp;SCFT=3&amp;window=popup_no_bar&amp;width=385&amp;height=120&amp;START_MAXIMIZED=FALSE&amp;creator=factset&amp;display_string=Audit"}</definedName>
    <definedName name="_6Table2_" localSheetId="13" hidden="1">[16]BEV!#REF!</definedName>
    <definedName name="_6Table2_" localSheetId="14" hidden="1">[16]BEV!#REF!</definedName>
    <definedName name="_6Table2_" hidden="1">[16]BEV!#REF!</definedName>
    <definedName name="_7__123Graph_ACHART_1" localSheetId="13" hidden="1">'[7]Historical IS'!#REF!</definedName>
    <definedName name="_7__123Graph_ACHART_1" localSheetId="14" hidden="1">'[7]Historical IS'!#REF!</definedName>
    <definedName name="_7__123Graph_ACHART_1" hidden="1">'[7]Historical IS'!#REF!</definedName>
    <definedName name="_7__123Graph_AChart_6" hidden="1">'[28]sales vol.'!$J$2248:$J$2251</definedName>
    <definedName name="_7__123Graph_BCHART_28" localSheetId="13" hidden="1">#REF!</definedName>
    <definedName name="_7__123Graph_BCHART_28" localSheetId="14" hidden="1">#REF!</definedName>
    <definedName name="_7__123Graph_BCHART_28" hidden="1">#REF!</definedName>
    <definedName name="_7__123Graph_C_FABP_L.WK1_FAB" localSheetId="13" hidden="1">[17]Sheet1!#REF!</definedName>
    <definedName name="_7__123Graph_C_FABP_L.WK1_FAB" localSheetId="14" hidden="1">[17]Sheet1!#REF!</definedName>
    <definedName name="_7__123Graph_C_FABP_L.WK1_FAB" hidden="1">[17]Sheet1!#REF!</definedName>
    <definedName name="_7__123Graph_CCHART_16" localSheetId="13" hidden="1">#REF!</definedName>
    <definedName name="_7__123Graph_CCHART_16" localSheetId="14" hidden="1">#REF!</definedName>
    <definedName name="_7__123Graph_CCHART_16" hidden="1">#REF!</definedName>
    <definedName name="_7__FDSAUDITLINK__" hidden="1">{"fdsup://Directions/FactSet Auditing Viewer?action=AUDIT_VALUE&amp;DB=129&amp;ID1=B05M8B&amp;VALUEID=04601&amp;SDATE=2011&amp;PERIODTYPE=ANN_STD&amp;SCFT=3&amp;window=popup_no_bar&amp;width=385&amp;height=120&amp;START_MAXIMIZED=FALSE&amp;creator=factset&amp;display_string=Audit"}</definedName>
    <definedName name="_7_0_S" localSheetId="13" hidden="1">[29]FINANCIALS!#REF!</definedName>
    <definedName name="_7_0_S" localSheetId="14" hidden="1">[29]FINANCIALS!#REF!</definedName>
    <definedName name="_7_0_S" hidden="1">[29]FINANCIALS!#REF!</definedName>
    <definedName name="_7_0_Table2_" localSheetId="13" hidden="1">[16]BEV!#REF!</definedName>
    <definedName name="_7_0_Table2_" localSheetId="14" hidden="1">[16]BEV!#REF!</definedName>
    <definedName name="_7_0_Table2_" hidden="1">[16]BEV!#REF!</definedName>
    <definedName name="_7_4__1_WEBI_HHeading" localSheetId="13" hidden="1">#REF!</definedName>
    <definedName name="_7_4__1_WEBI_HHeading" localSheetId="14" hidden="1">#REF!</definedName>
    <definedName name="_7_4__1_WEBI_HHeading" hidden="1">#REF!</definedName>
    <definedName name="_70__123Graph_ECHART_24" localSheetId="13" hidden="1">#REF!</definedName>
    <definedName name="_70__123Graph_ECHART_24" localSheetId="14" hidden="1">#REF!</definedName>
    <definedName name="_70__123Graph_ECHART_24" hidden="1">#REF!</definedName>
    <definedName name="_70__123Graph_LBL_CCHART_22" localSheetId="13" hidden="1">#REF!</definedName>
    <definedName name="_70__123Graph_LBL_CCHART_22" localSheetId="14" hidden="1">#REF!</definedName>
    <definedName name="_70__123Graph_LBL_CCHART_22" hidden="1">#REF!</definedName>
    <definedName name="_70__FDSAUDITLINK__" hidden="1">{"fdsup://Directions/FactSet Auditing Viewer?action=AUDIT_VALUE&amp;DB=129&amp;ID1=471475&amp;VALUEID=04601&amp;SDATE=2007&amp;PERIODTYPE=ANN_STD&amp;SCFT=3&amp;window=popup_no_bar&amp;width=385&amp;height=120&amp;START_MAXIMIZED=FALSE&amp;creator=factset&amp;display_string=Audit"}</definedName>
    <definedName name="_71__123Graph_B_FABP_L.WK1_FAB" localSheetId="13" hidden="1">[17]Sheet1!#REF!</definedName>
    <definedName name="_71__123Graph_B_FABP_L.WK1_FAB" localSheetId="14" hidden="1">[17]Sheet1!#REF!</definedName>
    <definedName name="_71__123Graph_B_FABP_L.WK1_FAB" hidden="1">[17]Sheet1!#REF!</definedName>
    <definedName name="_71__123Graph_ECHART_26" localSheetId="13" hidden="1">#REF!</definedName>
    <definedName name="_71__123Graph_ECHART_26" localSheetId="14" hidden="1">#REF!</definedName>
    <definedName name="_71__123Graph_ECHART_26" hidden="1">#REF!</definedName>
    <definedName name="_71__123Graph_LBL_CCHART_24" localSheetId="13" hidden="1">#REF!</definedName>
    <definedName name="_71__123Graph_LBL_CCHART_24" localSheetId="14" hidden="1">#REF!</definedName>
    <definedName name="_71__123Graph_LBL_CCHART_24" hidden="1">#REF!</definedName>
    <definedName name="_71__123Graph_XCHART_11" hidden="1">[31]TREND!$F$562:$Q$562</definedName>
    <definedName name="_71__FDSAUDITLINK__" hidden="1">{"fdsup://Directions/FactSet Auditing Viewer?action=AUDIT_VALUE&amp;DB=129&amp;ID1=471475&amp;VALUEID=01001&amp;SDATE=2010&amp;PERIODTYPE=ANN_STD&amp;SCFT=3&amp;window=popup_no_bar&amp;width=385&amp;height=120&amp;START_MAXIMIZED=FALSE&amp;creator=factset&amp;display_string=Audit"}</definedName>
    <definedName name="_72__123Graph_ECHART_28" localSheetId="13" hidden="1">#REF!</definedName>
    <definedName name="_72__123Graph_ECHART_28" localSheetId="14" hidden="1">#REF!</definedName>
    <definedName name="_72__123Graph_ECHART_28" hidden="1">#REF!</definedName>
    <definedName name="_72__123Graph_LBL_CCHART_26" localSheetId="13" hidden="1">#REF!</definedName>
    <definedName name="_72__123Graph_LBL_CCHART_26" localSheetId="14" hidden="1">#REF!</definedName>
    <definedName name="_72__123Graph_LBL_CCHART_26" hidden="1">#REF!</definedName>
    <definedName name="_72__123Graph_XCHART_12" hidden="1">[31]TREND!$F$597:$Q$597</definedName>
    <definedName name="_72__FDSAUDITLINK__" hidden="1">{"fdsup://Directions/FactSet Auditing Viewer?action=AUDIT_VALUE&amp;DB=129&amp;ID1=471475&amp;VALUEID=02051&amp;SDATE=2006&amp;PERIODTYPE=ANN_STD&amp;SCFT=3&amp;window=popup_no_bar&amp;width=385&amp;height=120&amp;START_MAXIMIZED=FALSE&amp;creator=factset&amp;display_string=Audit"}</definedName>
    <definedName name="_72_0_Table2_" localSheetId="13" hidden="1">[16]BEV!#REF!</definedName>
    <definedName name="_72_0_Table2_" localSheetId="14" hidden="1">[16]BEV!#REF!</definedName>
    <definedName name="_72_0_Table2_" hidden="1">[16]BEV!#REF!</definedName>
    <definedName name="_73__123Graph_LBL_CCHART_28" localSheetId="13" hidden="1">#REF!</definedName>
    <definedName name="_73__123Graph_LBL_CCHART_28" localSheetId="14" hidden="1">#REF!</definedName>
    <definedName name="_73__123Graph_LBL_CCHART_28" hidden="1">#REF!</definedName>
    <definedName name="_73__FDSAUDITLINK__" hidden="1">{"fdsup://Directions/FactSet Auditing Viewer?action=AUDIT_VALUE&amp;DB=129&amp;ID1=471475&amp;VALUEID=03351&amp;SDATE=2008&amp;PERIODTYPE=ANN_STD&amp;SCFT=3&amp;window=popup_no_bar&amp;width=385&amp;height=120&amp;START_MAXIMIZED=FALSE&amp;creator=factset&amp;display_string=Audit"}</definedName>
    <definedName name="_73_0_Table2_" localSheetId="13" hidden="1">[16]BEV!#REF!</definedName>
    <definedName name="_73_0_Table2_" localSheetId="14" hidden="1">[16]BEV!#REF!</definedName>
    <definedName name="_73_0_Table2_" hidden="1">[16]BEV!#REF!</definedName>
    <definedName name="_74__123Graph_ECHART_30" localSheetId="13" hidden="1">#REF!</definedName>
    <definedName name="_74__123Graph_ECHART_30" localSheetId="14" hidden="1">#REF!</definedName>
    <definedName name="_74__123Graph_ECHART_30" hidden="1">#REF!</definedName>
    <definedName name="_74__123Graph_LBL_CCHART_30" localSheetId="13" hidden="1">#REF!</definedName>
    <definedName name="_74__123Graph_LBL_CCHART_30" localSheetId="14" hidden="1">#REF!</definedName>
    <definedName name="_74__123Graph_LBL_CCHART_30" hidden="1">#REF!</definedName>
    <definedName name="_74__FDSAUDITLINK__" hidden="1">{"fdsup://Directions/FactSet Auditing Viewer?action=AUDIT_VALUE&amp;DB=129&amp;ID1=471475&amp;VALUEID=01401&amp;SDATE=2008&amp;PERIODTYPE=ANN_STD&amp;SCFT=3&amp;window=popup_no_bar&amp;width=385&amp;height=120&amp;START_MAXIMIZED=FALSE&amp;creator=factset&amp;display_string=Audit"}</definedName>
    <definedName name="_75__123Graph_LBL_CCHART_31" localSheetId="13" hidden="1">#REF!</definedName>
    <definedName name="_75__123Graph_LBL_CCHART_31" localSheetId="14" hidden="1">#REF!</definedName>
    <definedName name="_75__123Graph_LBL_CCHART_31" hidden="1">#REF!</definedName>
    <definedName name="_75__FDSAUDITLINK__" hidden="1">{"fdsup://Directions/FactSet Auditing Viewer?action=AUDIT_VALUE&amp;DB=129&amp;ID1=471475&amp;VALUEID=02501&amp;SDATE=2006&amp;PERIODTYPE=ANN_STD&amp;SCFT=3&amp;window=popup_no_bar&amp;width=385&amp;height=120&amp;START_MAXIMIZED=FALSE&amp;creator=factset&amp;display_string=Audit"}</definedName>
    <definedName name="_76__123Graph_BCHART_1" localSheetId="13" hidden="1">'[7]Historical IS'!#REF!</definedName>
    <definedName name="_76__123Graph_BCHART_1" localSheetId="14" hidden="1">'[7]Historical IS'!#REF!</definedName>
    <definedName name="_76__123Graph_BCHART_1" hidden="1">'[7]Historical IS'!#REF!</definedName>
    <definedName name="_76__123Graph_ECHART_31" localSheetId="13" hidden="1">#REF!</definedName>
    <definedName name="_76__123Graph_ECHART_31" localSheetId="14" hidden="1">#REF!</definedName>
    <definedName name="_76__123Graph_ECHART_31" hidden="1">#REF!</definedName>
    <definedName name="_76__123Graph_LBL_CCHART_32" localSheetId="13" hidden="1">#REF!</definedName>
    <definedName name="_76__123Graph_LBL_CCHART_32" localSheetId="14" hidden="1">#REF!</definedName>
    <definedName name="_76__123Graph_LBL_CCHART_32" hidden="1">#REF!</definedName>
    <definedName name="_76__FDSAUDITLINK__" hidden="1">{"fdsup://Directions/FactSet Auditing Viewer?action=AUDIT_VALUE&amp;DB=129&amp;ID1=471475&amp;VALUEID=04601&amp;SDATE=2006&amp;PERIODTYPE=ANN_STD&amp;SCFT=3&amp;window=popup_no_bar&amp;width=385&amp;height=120&amp;START_MAXIMIZED=FALSE&amp;creator=factset&amp;display_string=Audit"}</definedName>
    <definedName name="_77__123Graph_B_FABP_L.WK1_FAB" localSheetId="13" hidden="1">[17]Sheet1!#REF!</definedName>
    <definedName name="_77__123Graph_B_FABP_L.WK1_FAB" localSheetId="14" hidden="1">[17]Sheet1!#REF!</definedName>
    <definedName name="_77__123Graph_B_FABP_L.WK1_FAB" hidden="1">[17]Sheet1!#REF!</definedName>
    <definedName name="_77__123Graph_LBL_CCHART_34" localSheetId="13" hidden="1">#REF!</definedName>
    <definedName name="_77__123Graph_LBL_CCHART_34" localSheetId="14" hidden="1">#REF!</definedName>
    <definedName name="_77__123Graph_LBL_CCHART_34" hidden="1">#REF!</definedName>
    <definedName name="_77__FDSAUDITLINK__" hidden="1">{"fdsup://IBCentral/FAT Viewer?action=UPDATE&amp;creator=factset&amp;DOC_NAME=fat:reuters_annual_source_window.fat&amp;display_string=Audit&amp;DYN_ARGS=TRUE&amp;VAR:ID1=38410910&amp;VAR:RCODE=EBIT&amp;VAR:SDATE=19951299&amp;VAR:FREQ=Y&amp;VAR:RELITEM=RF&amp;VAR:CURRENCY=&amp;VAR:CURRSOURCE=EXSHARE&amp;V","AR:NATFREQ=ANNUAL&amp;VAR:RFIELD=FINALIZED&amp;VAR:DB_TYPE=&amp;VAR:UNITS=M&amp;window=popup&amp;width=450&amp;height=300&amp;START_MAXIMIZED=FALSE"}</definedName>
    <definedName name="_78__123Graph_ECHART_32" localSheetId="13" hidden="1">#REF!</definedName>
    <definedName name="_78__123Graph_ECHART_32" localSheetId="14" hidden="1">#REF!</definedName>
    <definedName name="_78__123Graph_ECHART_32" hidden="1">#REF!</definedName>
    <definedName name="_78__123Graph_LBL_CCHART_37" localSheetId="13" hidden="1">#REF!</definedName>
    <definedName name="_78__123Graph_LBL_CCHART_37" localSheetId="14" hidden="1">#REF!</definedName>
    <definedName name="_78__123Graph_LBL_CCHART_37" hidden="1">#REF!</definedName>
    <definedName name="_78__FDSAUDITLINK__" hidden="1">{"fdsup://Directions/FactSet Auditing Viewer?action=AUDIT_VALUE&amp;DB=129&amp;ID1=471475&amp;VALUEID=01001&amp;SDATE=2009&amp;PERIODTYPE=ANN_STD&amp;SCFT=3&amp;window=popup_no_bar&amp;width=385&amp;height=120&amp;START_MAXIMIZED=FALSE&amp;creator=factset&amp;display_string=Audit"}</definedName>
    <definedName name="_79__123Graph_LBL_CCHART_39" localSheetId="13" hidden="1">#REF!</definedName>
    <definedName name="_79__123Graph_LBL_CCHART_39" localSheetId="14" hidden="1">#REF!</definedName>
    <definedName name="_79__123Graph_LBL_CCHART_39" hidden="1">#REF!</definedName>
    <definedName name="_79__FDSAUDITLINK__" hidden="1">{"fdsup://Directions/FactSet Auditing Viewer?action=AUDIT_VALUE&amp;DB=129&amp;ID1=471475&amp;VALUEID=02001&amp;SDATE=2010&amp;PERIODTYPE=ANN_STD&amp;SCFT=3&amp;window=popup_no_bar&amp;width=385&amp;height=120&amp;START_MAXIMIZED=FALSE&amp;creator=factset&amp;display_string=Audit"}</definedName>
    <definedName name="_8__123Graph_ACHART_3" localSheetId="13" hidden="1">'[7]Historical IS'!#REF!</definedName>
    <definedName name="_8__123Graph_ACHART_3" localSheetId="14" hidden="1">'[7]Historical IS'!#REF!</definedName>
    <definedName name="_8__123Graph_ACHART_3" hidden="1">'[7]Historical IS'!#REF!</definedName>
    <definedName name="_8__123Graph_ADEPREC" localSheetId="13" hidden="1">[17]Sheet1!#REF!</definedName>
    <definedName name="_8__123Graph_ADEPREC" localSheetId="14" hidden="1">[17]Sheet1!#REF!</definedName>
    <definedName name="_8__123Graph_ADEPREC" hidden="1">[17]Sheet1!#REF!</definedName>
    <definedName name="_8__123Graph_B_Chart_1A" hidden="1">'[18]Stock Price'!$C$4:$C$265</definedName>
    <definedName name="_8__123Graph_CCHART_15" localSheetId="13" hidden="1">#REF!</definedName>
    <definedName name="_8__123Graph_CCHART_15" localSheetId="14" hidden="1">#REF!</definedName>
    <definedName name="_8__123Graph_CCHART_15" hidden="1">#REF!</definedName>
    <definedName name="_8__123Graph_CCHART_17" localSheetId="13" hidden="1">#REF!</definedName>
    <definedName name="_8__123Graph_CCHART_17" localSheetId="14" hidden="1">#REF!</definedName>
    <definedName name="_8__123Graph_CCHART_17" hidden="1">#REF!</definedName>
    <definedName name="_8__123Graph_X_FABP_L.WK1_FAB" localSheetId="13" hidden="1">[17]Sheet1!#REF!</definedName>
    <definedName name="_8__123Graph_X_FABP_L.WK1_FAB" localSheetId="14" hidden="1">[17]Sheet1!#REF!</definedName>
    <definedName name="_8__123Graph_X_FABP_L.WK1_FAB" hidden="1">[17]Sheet1!#REF!</definedName>
    <definedName name="_8__FDSAUDITLINK__" hidden="1">{"fdsup://Directions/FactSet Auditing Viewer?action=AUDIT_VALUE&amp;DB=129&amp;ID1=B05M8B&amp;VALUEID=04601&amp;SDATE=2011&amp;PERIODTYPE=ANN_STD&amp;SCFT=3&amp;window=popup_no_bar&amp;width=385&amp;height=120&amp;START_MAXIMIZED=FALSE&amp;creator=factset&amp;display_string=Audit"}</definedName>
    <definedName name="_8_0_Table2_" localSheetId="13" hidden="1">[16]BEV!#REF!</definedName>
    <definedName name="_8_0_Table2_" localSheetId="14" hidden="1">[16]BEV!#REF!</definedName>
    <definedName name="_8_0_Table2_" hidden="1">[16]BEV!#REF!</definedName>
    <definedName name="_8_4__1_WEBI_ReportCrossTab" localSheetId="13" hidden="1">#REF!</definedName>
    <definedName name="_8_4__1_WEBI_ReportCrossTab" localSheetId="14" hidden="1">#REF!</definedName>
    <definedName name="_8_4__1_WEBI_ReportCrossTab" hidden="1">#REF!</definedName>
    <definedName name="_80__123Graph_BCHART_1" localSheetId="13" hidden="1">'[7]Historical IS'!#REF!</definedName>
    <definedName name="_80__123Graph_BCHART_1" localSheetId="14" hidden="1">'[7]Historical IS'!#REF!</definedName>
    <definedName name="_80__123Graph_BCHART_1" hidden="1">'[7]Historical IS'!#REF!</definedName>
    <definedName name="_80__123Graph_ECHART_34" localSheetId="13" hidden="1">#REF!</definedName>
    <definedName name="_80__123Graph_ECHART_34" localSheetId="14" hidden="1">#REF!</definedName>
    <definedName name="_80__123Graph_ECHART_34" hidden="1">#REF!</definedName>
    <definedName name="_80__123Graph_LBL_CCHART_41" localSheetId="13" hidden="1">#REF!</definedName>
    <definedName name="_80__123Graph_LBL_CCHART_41" localSheetId="14" hidden="1">#REF!</definedName>
    <definedName name="_80__123Graph_LBL_CCHART_41" hidden="1">#REF!</definedName>
    <definedName name="_80__FDSAUDITLINK__" hidden="1">{"fdsup://Directions/FactSet Auditing Viewer?action=AUDIT_VALUE&amp;DB=129&amp;ID1=471475&amp;VALUEID=03351&amp;SDATE=2007&amp;PERIODTYPE=ANN_STD&amp;SCFT=3&amp;window=popup_no_bar&amp;width=385&amp;height=120&amp;START_MAXIMIZED=FALSE&amp;creator=factset&amp;display_string=Audit"}</definedName>
    <definedName name="_80_0_Table2_" localSheetId="13" hidden="1">[16]BEV!#REF!</definedName>
    <definedName name="_80_0_Table2_" localSheetId="14" hidden="1">[16]BEV!#REF!</definedName>
    <definedName name="_80_0_Table2_" hidden="1">[16]BEV!#REF!</definedName>
    <definedName name="_81__123Graph_BCHART_3" localSheetId="13" hidden="1">'[7]Historical IS'!#REF!</definedName>
    <definedName name="_81__123Graph_BCHART_3" localSheetId="14" hidden="1">'[7]Historical IS'!#REF!</definedName>
    <definedName name="_81__123Graph_BCHART_3" hidden="1">'[7]Historical IS'!#REF!</definedName>
    <definedName name="_81__123Graph_LBL_DCHART_15" localSheetId="13" hidden="1">#REF!</definedName>
    <definedName name="_81__123Graph_LBL_DCHART_15" localSheetId="14" hidden="1">#REF!</definedName>
    <definedName name="_81__123Graph_LBL_DCHART_15" hidden="1">#REF!</definedName>
    <definedName name="_81__FDSAUDITLINK__" hidden="1">{"fdsup://Directions/FactSet Auditing Viewer?action=AUDIT_VALUE&amp;DB=129&amp;ID1=471475&amp;VALUEID=02201&amp;SDATE=2010&amp;PERIODTYPE=ANN_STD&amp;SCFT=3&amp;window=popup_no_bar&amp;width=385&amp;height=120&amp;START_MAXIMIZED=FALSE&amp;creator=factset&amp;display_string=Audit"}</definedName>
    <definedName name="_81_0_Table2_" localSheetId="13" hidden="1">[16]BEV!#REF!</definedName>
    <definedName name="_81_0_Table2_" localSheetId="14" hidden="1">[16]BEV!#REF!</definedName>
    <definedName name="_81_0_Table2_" hidden="1">[16]BEV!#REF!</definedName>
    <definedName name="_82__123Graph_ECHART_37" localSheetId="13" hidden="1">#REF!</definedName>
    <definedName name="_82__123Graph_ECHART_37" localSheetId="14" hidden="1">#REF!</definedName>
    <definedName name="_82__123Graph_ECHART_37" hidden="1">#REF!</definedName>
    <definedName name="_82__123Graph_LBL_DCHART_16" localSheetId="13" hidden="1">#REF!</definedName>
    <definedName name="_82__123Graph_LBL_DCHART_16" localSheetId="14" hidden="1">#REF!</definedName>
    <definedName name="_82__123Graph_LBL_DCHART_16" hidden="1">#REF!</definedName>
    <definedName name="_82__FDSAUDITLINK__" hidden="1">{"fdsup://Directions/FactSet Auditing Viewer?action=AUDIT_VALUE&amp;DB=129&amp;ID1=471475&amp;VALUEID=01401&amp;SDATE=2007&amp;PERIODTYPE=ANN_STD&amp;SCFT=3&amp;window=popup_no_bar&amp;width=385&amp;height=120&amp;START_MAXIMIZED=FALSE&amp;creator=factset&amp;display_string=Audit"}</definedName>
    <definedName name="_83__123Graph_BCHART_3" localSheetId="13" hidden="1">'[7]Historical IS'!#REF!</definedName>
    <definedName name="_83__123Graph_BCHART_3" localSheetId="14" hidden="1">'[7]Historical IS'!#REF!</definedName>
    <definedName name="_83__123Graph_BCHART_3" hidden="1">'[7]Historical IS'!#REF!</definedName>
    <definedName name="_83__123Graph_LBL_DCHART_17" localSheetId="13" hidden="1">#REF!</definedName>
    <definedName name="_83__123Graph_LBL_DCHART_17" localSheetId="14" hidden="1">#REF!</definedName>
    <definedName name="_83__123Graph_LBL_DCHART_17" hidden="1">#REF!</definedName>
    <definedName name="_83__FDSAUDITLINK__" hidden="1">{"fdsup://Directions/FactSet Auditing Viewer?action=AUDIT_VALUE&amp;DB=129&amp;ID1=471475&amp;VALUEID=01551&amp;SDATE=2010&amp;PERIODTYPE=ANN_STD&amp;SCFT=3&amp;window=popup_no_bar&amp;width=385&amp;height=120&amp;START_MAXIMIZED=FALSE&amp;creator=factset&amp;display_string=Audit"}</definedName>
    <definedName name="_84__123Graph_ECHART_39" localSheetId="13" hidden="1">#REF!</definedName>
    <definedName name="_84__123Graph_ECHART_39" localSheetId="14" hidden="1">#REF!</definedName>
    <definedName name="_84__123Graph_ECHART_39" hidden="1">#REF!</definedName>
    <definedName name="_84__123Graph_LBL_DCHART_19" localSheetId="13" hidden="1">#REF!</definedName>
    <definedName name="_84__123Graph_LBL_DCHART_19" localSheetId="14" hidden="1">#REF!</definedName>
    <definedName name="_84__123Graph_LBL_DCHART_19" hidden="1">#REF!</definedName>
    <definedName name="_84__FDSAUDITLINK__" hidden="1">{"fdsup://Directions/FAT Viewer?action=UPDATE&amp;creator=factset&amp;DOC_NAME=fat:reuters_annual_source_window.fat&amp;display_string=Audit&amp;DYN_ARGS=TRUE&amp;VAR:ID1=23426410&amp;VAR:RCODE=EBITDA&amp;VAR:SDATE=19990499&amp;VAR:FREQ=Y&amp;VAR:RELITEM=RF&amp;VAR:CURRENCY=&amp;VAR:CURRSOURCE=EXSHAR","E&amp;VAR:NATFREQ=ANNUAL&amp;VAR:RFIELD=FINALIZED&amp;VAR:DB_TYPE=&amp;VAR:UNITS=M&amp;window=popup&amp;width=450&amp;height=300&amp;START_MAXIMIZED=FALSE"}</definedName>
    <definedName name="_85__123Graph_LBL_DCHART_22" localSheetId="13" hidden="1">#REF!</definedName>
    <definedName name="_85__123Graph_LBL_DCHART_22" localSheetId="14" hidden="1">#REF!</definedName>
    <definedName name="_85__123Graph_LBL_DCHART_22" hidden="1">#REF!</definedName>
    <definedName name="_85__FDSAUDITLINK__" hidden="1">{"fdsup://Directions/FactSet Auditing Viewer?action=AUDIT_VALUE&amp;DB=129&amp;ID1=471475&amp;VALUEID=01001&amp;SDATE=2008&amp;PERIODTYPE=ANN_STD&amp;SCFT=3&amp;window=popup_no_bar&amp;width=385&amp;height=120&amp;START_MAXIMIZED=FALSE&amp;creator=factset&amp;display_string=Audit"}</definedName>
    <definedName name="_86__123Graph_BCHART_4" localSheetId="13" hidden="1">'[7]Historical IS'!#REF!</definedName>
    <definedName name="_86__123Graph_BCHART_4" localSheetId="14" hidden="1">'[7]Historical IS'!#REF!</definedName>
    <definedName name="_86__123Graph_BCHART_4" hidden="1">'[7]Historical IS'!#REF!</definedName>
    <definedName name="_86__123Graph_ECHART_41" localSheetId="13" hidden="1">#REF!</definedName>
    <definedName name="_86__123Graph_ECHART_41" localSheetId="14" hidden="1">#REF!</definedName>
    <definedName name="_86__123Graph_ECHART_41" hidden="1">#REF!</definedName>
    <definedName name="_86__123Graph_LBL_DCHART_24" localSheetId="13" hidden="1">#REF!</definedName>
    <definedName name="_86__123Graph_LBL_DCHART_24" localSheetId="14" hidden="1">#REF!</definedName>
    <definedName name="_86__123Graph_LBL_DCHART_24" hidden="1">#REF!</definedName>
    <definedName name="_86__FDSAUDITLINK__" hidden="1">{"fdsup://Directions/FAT Viewer?action=UPDATE&amp;creator=factset&amp;DOC_NAME=fat:reuters_annual_source_window.fat&amp;display_string=Audit&amp;DYN_ARGS=TRUE&amp;VAR:ID1=23426410&amp;VAR:RCODE=EBITDA&amp;VAR:SDATE=19970499&amp;VAR:FREQ=Y&amp;VAR:RELITEM=RF&amp;VAR:CURRENCY=&amp;VAR:CURRSOURCE=EXSHAR","E&amp;VAR:NATFREQ=ANNUAL&amp;VAR:RFIELD=FINALIZED&amp;VAR:DB_TYPE=&amp;VAR:UNITS=M&amp;window=popup&amp;width=450&amp;height=300&amp;START_MAXIMIZED=FALSE"}</definedName>
    <definedName name="_87__123Graph_FCHART_15" localSheetId="13" hidden="1">#REF!</definedName>
    <definedName name="_87__123Graph_FCHART_15" localSheetId="14" hidden="1">#REF!</definedName>
    <definedName name="_87__123Graph_FCHART_15" hidden="1">#REF!</definedName>
    <definedName name="_87__123Graph_LBL_DCHART_26" localSheetId="13" hidden="1">#REF!</definedName>
    <definedName name="_87__123Graph_LBL_DCHART_26" localSheetId="14" hidden="1">#REF!</definedName>
    <definedName name="_87__123Graph_LBL_DCHART_26" hidden="1">#REF!</definedName>
    <definedName name="_87__FDSAUDITLINK__" hidden="1">{"fdsup://Directions/FactSet Auditing Viewer?action=AUDIT_VALUE&amp;DB=129&amp;ID1=471475&amp;VALUEID=03040&amp;SDATE=2006&amp;PERIODTYPE=ANN_STD&amp;SCFT=3&amp;window=popup_no_bar&amp;width=385&amp;height=120&amp;START_MAXIMIZED=FALSE&amp;creator=factset&amp;display_string=Audit"}</definedName>
    <definedName name="_88__123Graph_ACHART_1" localSheetId="13" hidden="1">[20]synthgraph!#REF!</definedName>
    <definedName name="_88__123Graph_ACHART_1" localSheetId="14" hidden="1">[20]synthgraph!#REF!</definedName>
    <definedName name="_88__123Graph_ACHART_1" hidden="1">[20]synthgraph!#REF!</definedName>
    <definedName name="_88__123Graph_LBL_DCHART_28" localSheetId="13" hidden="1">#REF!</definedName>
    <definedName name="_88__123Graph_LBL_DCHART_28" localSheetId="14" hidden="1">#REF!</definedName>
    <definedName name="_88__123Graph_LBL_DCHART_28" hidden="1">#REF!</definedName>
    <definedName name="_88__FDSAUDITLINK__" hidden="1">{"fdsup://Directions/FactSet Auditing Viewer?action=AUDIT_VALUE&amp;DB=129&amp;ID1=471475&amp;VALUEID=01551&amp;SDATE=2009&amp;PERIODTYPE=ANN_STD&amp;SCFT=3&amp;window=popup_no_bar&amp;width=385&amp;height=120&amp;START_MAXIMIZED=FALSE&amp;creator=factset&amp;display_string=Audit"}</definedName>
    <definedName name="_89__123Graph_ACHART_1" localSheetId="13" hidden="1">[20]synthgraph!#REF!</definedName>
    <definedName name="_89__123Graph_ACHART_1" localSheetId="14" hidden="1">[20]synthgraph!#REF!</definedName>
    <definedName name="_89__123Graph_ACHART_1" hidden="1">[20]synthgraph!#REF!</definedName>
    <definedName name="_89__123Graph_ACHART_3" localSheetId="13" hidden="1">#REF!</definedName>
    <definedName name="_89__123Graph_ACHART_3" localSheetId="14" hidden="1">#REF!</definedName>
    <definedName name="_89__123Graph_ACHART_3" hidden="1">#REF!</definedName>
    <definedName name="_89__123Graph_BCHART_8" localSheetId="13" hidden="1">'[7]Historical IS'!#REF!</definedName>
    <definedName name="_89__123Graph_BCHART_8" localSheetId="14" hidden="1">'[7]Historical IS'!#REF!</definedName>
    <definedName name="_89__123Graph_BCHART_8" hidden="1">'[7]Historical IS'!#REF!</definedName>
    <definedName name="_89__123Graph_FCHART_16" localSheetId="13" hidden="1">#REF!</definedName>
    <definedName name="_89__123Graph_FCHART_16" localSheetId="14" hidden="1">#REF!</definedName>
    <definedName name="_89__123Graph_FCHART_16" hidden="1">#REF!</definedName>
    <definedName name="_89__123Graph_LBL_DCHART_30" localSheetId="13" hidden="1">#REF!</definedName>
    <definedName name="_89__123Graph_LBL_DCHART_30" localSheetId="14" hidden="1">#REF!</definedName>
    <definedName name="_89__123Graph_LBL_DCHART_30" hidden="1">#REF!</definedName>
    <definedName name="_89__FDSAUDITLINK__" hidden="1">{"fdsup://Directions/FactSet Auditing Viewer?action=AUDIT_VALUE&amp;DB=129&amp;ID1=471475&amp;VALUEID=03101&amp;SDATE=2006&amp;PERIODTYPE=ANN_STD&amp;SCFT=3&amp;window=popup_no_bar&amp;width=385&amp;height=120&amp;START_MAXIMIZED=FALSE&amp;creator=factset&amp;display_string=Audit"}</definedName>
    <definedName name="_9__123Graph_A_FABP_L.WK1_FAB" localSheetId="13" hidden="1">[17]Sheet1!#REF!</definedName>
    <definedName name="_9__123Graph_A_FABP_L.WK1_FAB" localSheetId="14" hidden="1">[17]Sheet1!#REF!</definedName>
    <definedName name="_9__123Graph_A_FABP_L.WK1_FAB" hidden="1">[17]Sheet1!#REF!</definedName>
    <definedName name="_9__123Graph_ACHART_4" localSheetId="13" hidden="1">'[7]Historical IS'!#REF!</definedName>
    <definedName name="_9__123Graph_ACHART_4" localSheetId="14" hidden="1">'[7]Historical IS'!#REF!</definedName>
    <definedName name="_9__123Graph_ACHART_4" hidden="1">'[7]Historical IS'!#REF!</definedName>
    <definedName name="_9__123Graph_C_Chart_1A" hidden="1">'[18]Stock Price'!$D$4:$D$265</definedName>
    <definedName name="_9__123Graph_CCHART_19" localSheetId="13" hidden="1">#REF!</definedName>
    <definedName name="_9__123Graph_CCHART_19" localSheetId="14" hidden="1">#REF!</definedName>
    <definedName name="_9__123Graph_CCHART_19" hidden="1">#REF!</definedName>
    <definedName name="_9__FDSAUDITLINK__" hidden="1">{"fdsup://Directions/FactSet Auditing Viewer?action=AUDIT_VALUE&amp;DB=129&amp;ID1=B05M8B&amp;VALUEID=01551&amp;SDATE=2011&amp;PERIODTYPE=ANN_STD&amp;SCFT=3&amp;window=popup_no_bar&amp;width=385&amp;height=120&amp;START_MAXIMIZED=FALSE&amp;creator=factset&amp;display_string=Audit"}</definedName>
    <definedName name="_9_0_Table2_" localSheetId="13" hidden="1">[16]BEV!#REF!</definedName>
    <definedName name="_9_0_Table2_" localSheetId="14" hidden="1">[16]BEV!#REF!</definedName>
    <definedName name="_9_0_Table2_" hidden="1">[16]BEV!#REF!</definedName>
    <definedName name="_9_4__1_WEBI_Space" localSheetId="13" hidden="1">#REF!</definedName>
    <definedName name="_9_4__1_WEBI_Space" localSheetId="14" hidden="1">#REF!</definedName>
    <definedName name="_9_4__1_WEBI_Space" hidden="1">#REF!</definedName>
    <definedName name="_90__123Graph_ACHART_3" localSheetId="13" hidden="1">#REF!</definedName>
    <definedName name="_90__123Graph_ACHART_3" localSheetId="14" hidden="1">#REF!</definedName>
    <definedName name="_90__123Graph_ACHART_3" hidden="1">#REF!</definedName>
    <definedName name="_90__123Graph_BCHART_1" localSheetId="13" hidden="1">[20]synthgraph!#REF!</definedName>
    <definedName name="_90__123Graph_BCHART_1" localSheetId="14" hidden="1">[20]synthgraph!#REF!</definedName>
    <definedName name="_90__123Graph_BCHART_1" hidden="1">[20]synthgraph!#REF!</definedName>
    <definedName name="_90__123Graph_LBL_DCHART_31" localSheetId="13" hidden="1">#REF!</definedName>
    <definedName name="_90__123Graph_LBL_DCHART_31" localSheetId="14" hidden="1">#REF!</definedName>
    <definedName name="_90__123Graph_LBL_DCHART_31" hidden="1">#REF!</definedName>
    <definedName name="_90__FDSAUDITLINK__" hidden="1">{"fdsup://Directions/FactSet Auditing Viewer?action=AUDIT_VALUE&amp;DB=129&amp;ID1=471475&amp;VALUEID=01001&amp;SDATE=2007&amp;PERIODTYPE=ANN_STD&amp;SCFT=3&amp;window=popup_no_bar&amp;width=385&amp;height=120&amp;START_MAXIMIZED=FALSE&amp;creator=factset&amp;display_string=Audit"}</definedName>
    <definedName name="_91__123Graph_BCHART_1" localSheetId="13" hidden="1">[20]synthgraph!#REF!</definedName>
    <definedName name="_91__123Graph_BCHART_1" localSheetId="14" hidden="1">[20]synthgraph!#REF!</definedName>
    <definedName name="_91__123Graph_BCHART_1" hidden="1">[20]synthgraph!#REF!</definedName>
    <definedName name="_91__123Graph_BCHART_3" localSheetId="13" hidden="1">#REF!</definedName>
    <definedName name="_91__123Graph_BCHART_3" localSheetId="14" hidden="1">#REF!</definedName>
    <definedName name="_91__123Graph_BCHART_3" hidden="1">#REF!</definedName>
    <definedName name="_91__123Graph_BCHART_8" localSheetId="13" hidden="1">'[7]Historical IS'!#REF!</definedName>
    <definedName name="_91__123Graph_BCHART_8" localSheetId="14" hidden="1">'[7]Historical IS'!#REF!</definedName>
    <definedName name="_91__123Graph_BCHART_8" hidden="1">'[7]Historical IS'!#REF!</definedName>
    <definedName name="_91__123Graph_FCHART_17" localSheetId="13" hidden="1">#REF!</definedName>
    <definedName name="_91__123Graph_FCHART_17" localSheetId="14" hidden="1">#REF!</definedName>
    <definedName name="_91__123Graph_FCHART_17" hidden="1">#REF!</definedName>
    <definedName name="_91__123Graph_LBL_DCHART_32" localSheetId="13" hidden="1">#REF!</definedName>
    <definedName name="_91__123Graph_LBL_DCHART_32" localSheetId="14" hidden="1">#REF!</definedName>
    <definedName name="_91__123Graph_LBL_DCHART_32" hidden="1">#REF!</definedName>
    <definedName name="_91__FDSAUDITLINK__" hidden="1">{"fdsup://Directions/FAT Viewer?action=UPDATE&amp;creator=factset&amp;DOC_NAME=fat:reuters_annual_source_window.fat&amp;display_string=Audit&amp;DYN_ARGS=TRUE&amp;VAR:ID1=23426410&amp;VAR:RCODE=EBITDA&amp;VAR:SDATE=19920499&amp;VAR:FREQ=Y&amp;VAR:RELITEM=RF&amp;VAR:CURRENCY=&amp;VAR:CURRSOURCE=EXSHAR","E&amp;VAR:NATFREQ=ANNUAL&amp;VAR:RFIELD=FINALIZED&amp;VAR:DB_TYPE=&amp;VAR:UNITS=M&amp;window=popup&amp;width=450&amp;height=300&amp;START_MAXIMIZED=FALSE"}</definedName>
    <definedName name="_92__123Graph_BCHART_3" localSheetId="13" hidden="1">#REF!</definedName>
    <definedName name="_92__123Graph_BCHART_3" localSheetId="14" hidden="1">#REF!</definedName>
    <definedName name="_92__123Graph_BCHART_3" hidden="1">#REF!</definedName>
    <definedName name="_92__123Graph_BCHART_9" hidden="1">'[24]op inc as pct t'!$K$11:$K$17</definedName>
    <definedName name="_92__123Graph_DCHART_1" localSheetId="13" hidden="1">[20]synthgraph!#REF!</definedName>
    <definedName name="_92__123Graph_DCHART_1" localSheetId="14" hidden="1">[20]synthgraph!#REF!</definedName>
    <definedName name="_92__123Graph_DCHART_1" hidden="1">[20]synthgraph!#REF!</definedName>
    <definedName name="_92__123Graph_LBL_DCHART_34" localSheetId="13" hidden="1">#REF!</definedName>
    <definedName name="_92__123Graph_LBL_DCHART_34" localSheetId="14" hidden="1">#REF!</definedName>
    <definedName name="_92__123Graph_LBL_DCHART_34" hidden="1">#REF!</definedName>
    <definedName name="_92__FDSAUDITLINK__" hidden="1">{"fdsup://Directions/FactSet Auditing Viewer?action=AUDIT_VALUE&amp;DB=129&amp;ID1=471475&amp;VALUEID=02051&amp;SDATE=2009&amp;PERIODTYPE=ANN_STD&amp;SCFT=3&amp;window=popup_no_bar&amp;width=385&amp;height=120&amp;START_MAXIMIZED=FALSE&amp;creator=factset&amp;display_string=Audit"}</definedName>
    <definedName name="_93__123Graph_DCHART_1" localSheetId="13" hidden="1">[20]synthgraph!#REF!</definedName>
    <definedName name="_93__123Graph_DCHART_1" localSheetId="14" hidden="1">[20]synthgraph!#REF!</definedName>
    <definedName name="_93__123Graph_DCHART_1" hidden="1">[20]synthgraph!#REF!</definedName>
    <definedName name="_93__123Graph_FCHART_19" localSheetId="13" hidden="1">#REF!</definedName>
    <definedName name="_93__123Graph_FCHART_19" localSheetId="14" hidden="1">#REF!</definedName>
    <definedName name="_93__123Graph_FCHART_19" hidden="1">#REF!</definedName>
    <definedName name="_93__123Graph_LBL_ACHART_1" localSheetId="13" hidden="1">[20]synthgraph!#REF!</definedName>
    <definedName name="_93__123Graph_LBL_ACHART_1" localSheetId="14" hidden="1">[20]synthgraph!#REF!</definedName>
    <definedName name="_93__123Graph_LBL_ACHART_1" hidden="1">[20]synthgraph!#REF!</definedName>
    <definedName name="_93__123Graph_LBL_DCHART_37" localSheetId="13" hidden="1">#REF!</definedName>
    <definedName name="_93__123Graph_LBL_DCHART_37" localSheetId="14" hidden="1">#REF!</definedName>
    <definedName name="_93__123Graph_LBL_DCHART_37" hidden="1">#REF!</definedName>
    <definedName name="_93__FDSAUDITLINK__" hidden="1">{"fdsup://Directions/FactSet Auditing Viewer?action=AUDIT_VALUE&amp;DB=129&amp;ID1=471475&amp;VALUEID=04601&amp;SDATE=2009&amp;PERIODTYPE=ANN_STD&amp;SCFT=3&amp;window=popup_no_bar&amp;width=385&amp;height=120&amp;START_MAXIMIZED=FALSE&amp;creator=factset&amp;display_string=Audit"}</definedName>
    <definedName name="_94__123Graph_LBL_ACHART_1" localSheetId="13" hidden="1">[20]synthgraph!#REF!</definedName>
    <definedName name="_94__123Graph_LBL_ACHART_1" localSheetId="14" hidden="1">[20]synthgraph!#REF!</definedName>
    <definedName name="_94__123Graph_LBL_ACHART_1" hidden="1">[20]synthgraph!#REF!</definedName>
    <definedName name="_94__123Graph_LBL_ACHART_3" localSheetId="13" hidden="1">#REF!</definedName>
    <definedName name="_94__123Graph_LBL_ACHART_3" localSheetId="14" hidden="1">#REF!</definedName>
    <definedName name="_94__123Graph_LBL_ACHART_3" hidden="1">#REF!</definedName>
    <definedName name="_94__123Graph_LBL_DCHART_39" localSheetId="13" hidden="1">#REF!</definedName>
    <definedName name="_94__123Graph_LBL_DCHART_39" localSheetId="14" hidden="1">#REF!</definedName>
    <definedName name="_94__123Graph_LBL_DCHART_39" hidden="1">#REF!</definedName>
    <definedName name="_94__FDSAUDITLINK__" hidden="1">{"fdsup://Directions/FactSet Auditing Viewer?action=AUDIT_VALUE&amp;DB=129&amp;ID1=91131210&amp;VALUEID=03351&amp;SDATE=201103&amp;PERIODTYPE=QTR_STD&amp;SCFT=3&amp;window=popup_no_bar&amp;width=385&amp;height=120&amp;START_MAXIMIZED=FALSE&amp;creator=factset&amp;display_string=Audit"}</definedName>
    <definedName name="_95__123Graph_FCHART_22" localSheetId="13" hidden="1">#REF!</definedName>
    <definedName name="_95__123Graph_FCHART_22" localSheetId="14" hidden="1">#REF!</definedName>
    <definedName name="_95__123Graph_FCHART_22" hidden="1">#REF!</definedName>
    <definedName name="_95__123Graph_LBL_ACHART_3" localSheetId="13" hidden="1">#REF!</definedName>
    <definedName name="_95__123Graph_LBL_ACHART_3" localSheetId="14" hidden="1">#REF!</definedName>
    <definedName name="_95__123Graph_LBL_ACHART_3" hidden="1">#REF!</definedName>
    <definedName name="_95__123Graph_LBL_DCHART_1" localSheetId="13" hidden="1">[20]synthgraph!#REF!</definedName>
    <definedName name="_95__123Graph_LBL_DCHART_1" localSheetId="14" hidden="1">[20]synthgraph!#REF!</definedName>
    <definedName name="_95__123Graph_LBL_DCHART_1" hidden="1">[20]synthgraph!#REF!</definedName>
    <definedName name="_95__123Graph_LBL_DCHART_41" localSheetId="13" hidden="1">#REF!</definedName>
    <definedName name="_95__123Graph_LBL_DCHART_41" localSheetId="14" hidden="1">#REF!</definedName>
    <definedName name="_95__123Graph_LBL_DCHART_41" hidden="1">#REF!</definedName>
    <definedName name="_95__123Graph_XCHART_6" hidden="1">[31]TREND!$F$638:$Q$638</definedName>
    <definedName name="_95__FDSAUDITLINK__" hidden="1">{"fdsup://Directions/FactSet Auditing Viewer?action=AUDIT_VALUE&amp;DB=129&amp;ID1=91131210&amp;VALUEID=03351&amp;SDATE=2010&amp;PERIODTYPE=ANN_STD&amp;SCFT=3&amp;window=popup_no_bar&amp;width=385&amp;height=120&amp;START_MAXIMIZED=FALSE&amp;creator=factset&amp;display_string=Audit"}</definedName>
    <definedName name="_96__123Graph_LBL_DCHART_1" localSheetId="13" hidden="1">[20]synthgraph!#REF!</definedName>
    <definedName name="_96__123Graph_LBL_DCHART_1" localSheetId="14" hidden="1">[20]synthgraph!#REF!</definedName>
    <definedName name="_96__123Graph_LBL_DCHART_1" hidden="1">[20]synthgraph!#REF!</definedName>
    <definedName name="_96__123Graph_LBL_ECHART_15" localSheetId="13" hidden="1">#REF!</definedName>
    <definedName name="_96__123Graph_LBL_ECHART_15" localSheetId="14" hidden="1">#REF!</definedName>
    <definedName name="_96__123Graph_LBL_ECHART_15" hidden="1">#REF!</definedName>
    <definedName name="_96__123Graph_XCHART_7" hidden="1">[31]TREND!$F$670:$Q$670</definedName>
    <definedName name="_96__FDSAUDITLINK__" hidden="1">{"fdsup://Directions/FactSet Auditing Viewer?action=AUDIT_VALUE&amp;DB=129&amp;ID1=91131210&amp;VALUEID=03351&amp;SDATE=2009&amp;PERIODTYPE=ANN_STD&amp;SCFT=3&amp;window=popup_no_bar&amp;width=385&amp;height=120&amp;START_MAXIMIZED=FALSE&amp;creator=factset&amp;display_string=Audit"}</definedName>
    <definedName name="_97__123Graph_C_FABP_L.WK1_FAB" localSheetId="13" hidden="1">[17]Sheet1!#REF!</definedName>
    <definedName name="_97__123Graph_C_FABP_L.WK1_FAB" localSheetId="14" hidden="1">[17]Sheet1!#REF!</definedName>
    <definedName name="_97__123Graph_C_FABP_L.WK1_FAB" hidden="1">[17]Sheet1!#REF!</definedName>
    <definedName name="_97__123Graph_FCHART_24" localSheetId="13" hidden="1">#REF!</definedName>
    <definedName name="_97__123Graph_FCHART_24" localSheetId="14" hidden="1">#REF!</definedName>
    <definedName name="_97__123Graph_FCHART_24" hidden="1">#REF!</definedName>
    <definedName name="_97__123Graph_LBL_ECHART_16" localSheetId="13" hidden="1">#REF!</definedName>
    <definedName name="_97__123Graph_LBL_ECHART_16" localSheetId="14" hidden="1">#REF!</definedName>
    <definedName name="_97__123Graph_LBL_ECHART_16" hidden="1">#REF!</definedName>
    <definedName name="_97__123Graph_XCHART_8" hidden="1">[31]TREND!$F$700:$Q$700</definedName>
    <definedName name="_97__FDSAUDITLINK__" hidden="1">{"fdsup://Directions/FactSet Auditing Viewer?action=AUDIT_VALUE&amp;DB=129&amp;ID1=91131210&amp;VALUEID=03351&amp;SDATE=2008&amp;PERIODTYPE=ANN_STD&amp;SCFT=3&amp;window=popup_no_bar&amp;width=385&amp;height=120&amp;START_MAXIMIZED=FALSE&amp;creator=factset&amp;display_string=Audit"}</definedName>
    <definedName name="_98__123Graph_FCHART_26" localSheetId="13" hidden="1">#REF!</definedName>
    <definedName name="_98__123Graph_FCHART_26" localSheetId="14" hidden="1">#REF!</definedName>
    <definedName name="_98__123Graph_FCHART_26" hidden="1">#REF!</definedName>
    <definedName name="_98__123Graph_LBL_ECHART_17" localSheetId="13" hidden="1">#REF!</definedName>
    <definedName name="_98__123Graph_LBL_ECHART_17" localSheetId="14" hidden="1">#REF!</definedName>
    <definedName name="_98__123Graph_LBL_ECHART_17" hidden="1">#REF!</definedName>
    <definedName name="_98__123Graph_XCHART_9" hidden="1">[31]TREND!$F$730:$Q$730</definedName>
    <definedName name="_98__FDSAUDITLINK__" hidden="1">{"fdsup://Directions/FactSet Auditing Viewer?action=AUDIT_VALUE&amp;DB=129&amp;ID1=91131210&amp;VALUEID=03101&amp;SDATE=201103&amp;PERIODTYPE=QTR_STD&amp;SCFT=3&amp;window=popup_no_bar&amp;width=385&amp;height=120&amp;START_MAXIMIZED=FALSE&amp;creator=factset&amp;display_string=Audit"}</definedName>
    <definedName name="_99__123Graph_FCHART_28" localSheetId="13" hidden="1">#REF!</definedName>
    <definedName name="_99__123Graph_FCHART_28" localSheetId="14" hidden="1">#REF!</definedName>
    <definedName name="_99__123Graph_FCHART_28" hidden="1">#REF!</definedName>
    <definedName name="_99__123Graph_LBL_ECHART_19" localSheetId="13" hidden="1">#REF!</definedName>
    <definedName name="_99__123Graph_LBL_ECHART_19" localSheetId="14" hidden="1">#REF!</definedName>
    <definedName name="_99__123Graph_LBL_ECHART_19" hidden="1">#REF!</definedName>
    <definedName name="_99__FDSAUDITLINK__" hidden="1">{"fdsup://Directions/FactSet Auditing Viewer?action=AUDIT_VALUE&amp;DB=129&amp;ID1=91131210&amp;VALUEID=03101&amp;SDATE=2010&amp;PERIODTYPE=ANN_STD&amp;SCFT=3&amp;window=popup_no_bar&amp;width=385&amp;height=120&amp;START_MAXIMIZED=FALSE&amp;creator=factset&amp;display_string=Audit"}</definedName>
    <definedName name="_9S" localSheetId="13" hidden="1">[29]FINANCIALS!#REF!</definedName>
    <definedName name="_9S" localSheetId="14" hidden="1">[29]FINANCIALS!#REF!</definedName>
    <definedName name="_9S" hidden="1">[29]FINANCIALS!#REF!</definedName>
    <definedName name="_a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A11" hidden="1">{#N/A,#N/A,FALSE,"Umsatz 99";#N/A,#N/A,FALSE,"ER 99 "}</definedName>
    <definedName name="_abc1" hidden="1">{"'W.W. Summary'!$A$1:$K$37"}</definedName>
    <definedName name="_abc5" hidden="1">{"'W.W. Summary'!$A$1:$K$37"}</definedName>
    <definedName name="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TPHist_Dlg_Results" hidden="1">{2;#N/A;"'1105REC.XLS'!R978C44:R981C44";#N/A;"";#N/A;"'1105REC.XLS'!R1005C43";TRUE;TRUE;TRUE;#N/A;#N/A;#N/A}</definedName>
    <definedName name="_ATPHist_Dlg_Types" hidden="1">{"EXCELHLP.HLP!1790";5;10;5;10;5;10;13;13;13;1;2;24}</definedName>
    <definedName name="_ATPHist_Range1" hidden="1">'[34]1105REC'!$AR$1006:$AR$1009</definedName>
    <definedName name="_ATPHist_Range2" hidden="1">"="</definedName>
    <definedName name="_ATPHist_Range3" hidden="1">'[34]1105REC'!$AQ$1035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bdm.005E397E649845DEA2B2AB9AC66C6B89.edm" hidden="1">'[35]Market Share'!$A:$IV</definedName>
    <definedName name="_bdm.00C894908D6B44E6A24E33B18F264605.edm" hidden="1">[36]GDP!$A:$IV</definedName>
    <definedName name="_bdm.05247A451FF3448CAAE30D069D99445B.edm" hidden="1">'[37]LTM EPS Data'!$A:$IV</definedName>
    <definedName name="_bdm.0BEDEF97842B4CAB8F2E597C5A9A2378.edm" localSheetId="13" hidden="1">#REF!</definedName>
    <definedName name="_bdm.0BEDEF97842B4CAB8F2E597C5A9A2378.edm" localSheetId="14" hidden="1">#REF!</definedName>
    <definedName name="_bdm.0BEDEF97842B4CAB8F2E597C5A9A2378.edm" hidden="1">#REF!</definedName>
    <definedName name="_bdm.0CA42A4B80CA411DBDE1B4456852EEE3.edm" hidden="1">'[38]Cost Structure (by Bus. Unit)'!$A:$IV</definedName>
    <definedName name="_bdm.0D3AC084A80143679CC2BEF351D9C459.edm" localSheetId="13" hidden="1">#REF!</definedName>
    <definedName name="_bdm.0D3AC084A80143679CC2BEF351D9C459.edm" localSheetId="14" hidden="1">#REF!</definedName>
    <definedName name="_bdm.0D3AC084A80143679CC2BEF351D9C459.edm" hidden="1">#REF!</definedName>
    <definedName name="_bdm.1204ED9CF9D64BFC8527AEBD37CB694E.edm" localSheetId="13" hidden="1">#REF!</definedName>
    <definedName name="_bdm.1204ED9CF9D64BFC8527AEBD37CB694E.edm" localSheetId="14" hidden="1">#REF!</definedName>
    <definedName name="_bdm.1204ED9CF9D64BFC8527AEBD37CB694E.edm" hidden="1">#REF!</definedName>
    <definedName name="_bdm.12BDE4B2D2DE42EEA0850950E0360A2C.edm" localSheetId="13" hidden="1">#REF!</definedName>
    <definedName name="_bdm.12BDE4B2D2DE42EEA0850950E0360A2C.edm" localSheetId="14" hidden="1">#REF!</definedName>
    <definedName name="_bdm.12BDE4B2D2DE42EEA0850950E0360A2C.edm" hidden="1">#REF!</definedName>
    <definedName name="_bdm.1384E5E5DF0F403181F3898C1B1B196C.edm" hidden="1">[35]Customers!$A:$IV</definedName>
    <definedName name="_bdm.178246635C9349C7B4C0A6553F5F4832.edm" hidden="1">'[36]Interest Rates'!$A:$IV</definedName>
    <definedName name="_bdm.1A0116EE96AB4488A3A4E0EFC50071AA.edm" localSheetId="13" hidden="1">#REF!</definedName>
    <definedName name="_bdm.1A0116EE96AB4488A3A4E0EFC50071AA.edm" localSheetId="14" hidden="1">#REF!</definedName>
    <definedName name="_bdm.1A0116EE96AB4488A3A4E0EFC50071AA.edm" hidden="1">#REF!</definedName>
    <definedName name="_bdm.1A8457E5637D46D884386282429DCB92.edm" localSheetId="13" hidden="1">#REF!</definedName>
    <definedName name="_bdm.1A8457E5637D46D884386282429DCB92.edm" localSheetId="14" hidden="1">#REF!</definedName>
    <definedName name="_bdm.1A8457E5637D46D884386282429DCB92.edm" hidden="1">#REF!</definedName>
    <definedName name="_bdm.1B5B67FE15314D5FB27DA0EFE4441051.edm" hidden="1">[35]Timeline!$A:$IV</definedName>
    <definedName name="_bdm.1C3E29C1675C41098D4B286A703207CE.edm" localSheetId="13" hidden="1">#REF!</definedName>
    <definedName name="_bdm.1C3E29C1675C41098D4B286A703207CE.edm" localSheetId="14" hidden="1">#REF!</definedName>
    <definedName name="_bdm.1C3E29C1675C41098D4B286A703207CE.edm" hidden="1">#REF!</definedName>
    <definedName name="_bdm.1D1C526AED3611D69518000347933D20.edm" localSheetId="13" hidden="1">#REF!</definedName>
    <definedName name="_bdm.1D1C526AED3611D69518000347933D20.edm" localSheetId="14" hidden="1">#REF!</definedName>
    <definedName name="_bdm.1D1C526AED3611D69518000347933D20.edm" hidden="1">#REF!</definedName>
    <definedName name="_bdm.1D8AC141FEB341BBAAF433A801E275A8.edm" hidden="1">[35]Facilities!$A:$IV</definedName>
    <definedName name="_bdm.212E27F5DE1042AE88DB1A31D8C37991.edm" hidden="1">[38]Services!$A:$IV</definedName>
    <definedName name="_bdm.237536E95C0F4B91A634733592D8CAC7.edm" hidden="1">'[36]Capacity Utilization'!$A:$IV</definedName>
    <definedName name="_bdm.2385163F08154B4E88215EECE6062EFA.edm" hidden="1">'[36]M&amp;A_Annual'!$A:$IV</definedName>
    <definedName name="_bdm.247B6D46742745E2A346A286CB033C89.edm" hidden="1">'[39]Distribution Network'!$A:$IV</definedName>
    <definedName name="_bdm.27F6E3E7B8314946893A2F91BEF9D652.edm" hidden="1">'[35]Key Apps'!$A:$IV</definedName>
    <definedName name="_bdm.2B31B8A1F9114E1AAF026AEEDEC9D853.edm" hidden="1">'[35]Reliance Market Share'!$A:$IV</definedName>
    <definedName name="_bdm.30694412DE56492B8E546B88CCDB0EE0.edm" localSheetId="13" hidden="1">#REF!</definedName>
    <definedName name="_bdm.30694412DE56492B8E546B88CCDB0EE0.edm" localSheetId="14" hidden="1">#REF!</definedName>
    <definedName name="_bdm.30694412DE56492B8E546B88CCDB0EE0.edm" hidden="1">#REF!</definedName>
    <definedName name="_bdm.30BEBA6853D340409952687CF7A96850.edm" localSheetId="13" hidden="1">#REF!</definedName>
    <definedName name="_bdm.30BEBA6853D340409952687CF7A96850.edm" localSheetId="14" hidden="1">#REF!</definedName>
    <definedName name="_bdm.30BEBA6853D340409952687CF7A96850.edm" hidden="1">#REF!</definedName>
    <definedName name="_bdm.3130C1E318F84ED39711DC8786E372F2.edm" hidden="1">'[40]GM vs Growth vs EV_Rev'!$A:$IV</definedName>
    <definedName name="_bdm.31CFCB5BFB664E5D9E2135C27B0AB380.edm" hidden="1">[37]Segments!$A:$IV</definedName>
    <definedName name="_bdm.31D59890E9B94736AFAE7B44F21AE8AF.edm" hidden="1">'[38]Enclosed Gearing'!$A:$IV</definedName>
    <definedName name="_bdm.337FC59AB18E4E80AA4F25EF6DE56EF6.edm" hidden="1" xml:space="preserve">        [41]DCF!$1:$1048576</definedName>
    <definedName name="_bdm.339F4C02B7A54EC79FD3FC6B67A6FE50.edm" hidden="1">[38]Variable!$A:$IV</definedName>
    <definedName name="_bdm.3415D90814A3487483CCD1F86246EA08.edm" localSheetId="13" hidden="1">#REF!</definedName>
    <definedName name="_bdm.3415D90814A3487483CCD1F86246EA08.edm" localSheetId="14" hidden="1">#REF!</definedName>
    <definedName name="_bdm.3415D90814A3487483CCD1F86246EA08.edm" hidden="1">#REF!</definedName>
    <definedName name="_bdm.351C50BA144C496AAB90E8578AF74938.edm" hidden="1">'[35]EBITDA Bridge'!$A:$IV</definedName>
    <definedName name="_bdm.354FEF6FEB56446A87C912815F92D365.edm" localSheetId="13" hidden="1">#REF!</definedName>
    <definedName name="_bdm.354FEF6FEB56446A87C912815F92D365.edm" localSheetId="14" hidden="1">#REF!</definedName>
    <definedName name="_bdm.354FEF6FEB56446A87C912815F92D365.edm" hidden="1">#REF!</definedName>
    <definedName name="_bdm.3569AB305F6A401C8DFD4F4CDD6BD534.edm" hidden="1">'[42]Chart Data'!$A:$IV</definedName>
    <definedName name="_bdm.3910D74A8D0E44E3BC4BB798CFE2D556.edm" localSheetId="13" hidden="1">#REF!</definedName>
    <definedName name="_bdm.3910D74A8D0E44E3BC4BB798CFE2D556.edm" localSheetId="14" hidden="1">#REF!</definedName>
    <definedName name="_bdm.3910D74A8D0E44E3BC4BB798CFE2D556.edm" hidden="1">#REF!</definedName>
    <definedName name="_bdm.3960F70F0B714C548C181EBEA59BEAF6.edm" hidden="1">'[43]Market Caps 1'!$A:$IV</definedName>
    <definedName name="_bdm.3BA71FB1494D49DEA423BD8EF144954A.edm" localSheetId="13" hidden="1">#REF!</definedName>
    <definedName name="_bdm.3BA71FB1494D49DEA423BD8EF144954A.edm" localSheetId="14" hidden="1">#REF!</definedName>
    <definedName name="_bdm.3BA71FB1494D49DEA423BD8EF144954A.edm" hidden="1">#REF!</definedName>
    <definedName name="_bdm.3D5643494D244D7E91544868F5FBAA63.edm" localSheetId="13" hidden="1">#REF!</definedName>
    <definedName name="_bdm.3D5643494D244D7E91544868F5FBAA63.edm" localSheetId="14" hidden="1">#REF!</definedName>
    <definedName name="_bdm.3D5643494D244D7E91544868F5FBAA63.edm" hidden="1">#REF!</definedName>
    <definedName name="_bdm.3E12F9E51CCB43ECA1CD889494B2C396.edm" hidden="1">[35]Employees!$A:$IV</definedName>
    <definedName name="_bdm.40090F7A0D1848C4AE7D4B623387D3B0.edm" localSheetId="13" hidden="1">#REF!</definedName>
    <definedName name="_bdm.40090F7A0D1848C4AE7D4B623387D3B0.edm" localSheetId="14" hidden="1">#REF!</definedName>
    <definedName name="_bdm.40090F7A0D1848C4AE7D4B623387D3B0.edm" hidden="1">#REF!</definedName>
    <definedName name="_bdm.41BEBC277DD34371A7F5020E3F3B2A78.edm" localSheetId="13" hidden="1">#REF!</definedName>
    <definedName name="_bdm.41BEBC277DD34371A7F5020E3F3B2A78.edm" localSheetId="14" hidden="1">#REF!</definedName>
    <definedName name="_bdm.41BEBC277DD34371A7F5020E3F3B2A78.edm" hidden="1">#REF!</definedName>
    <definedName name="_bdm.43697759BE8641EDBA138AADAC8852CC.edm" localSheetId="13" hidden="1">#REF!</definedName>
    <definedName name="_bdm.43697759BE8641EDBA138AADAC8852CC.edm" localSheetId="14" hidden="1">#REF!</definedName>
    <definedName name="_bdm.43697759BE8641EDBA138AADAC8852CC.edm" hidden="1">#REF!</definedName>
    <definedName name="_bdm.43B163F42F8841978E4656EABE3C28AD.edm" localSheetId="13" hidden="1">#REF!</definedName>
    <definedName name="_bdm.43B163F42F8841978E4656EABE3C28AD.edm" localSheetId="14" hidden="1">#REF!</definedName>
    <definedName name="_bdm.43B163F42F8841978E4656EABE3C28AD.edm" hidden="1">#REF!</definedName>
    <definedName name="_bdm.4776A025999442428D08F514B0106063.edm" hidden="1">'[44]Exec Summ Pies'!$A:$IV</definedName>
    <definedName name="_bdm.49C8B6C5B10B4025934F29CEA44E47CF.edm" localSheetId="13" hidden="1">#REF!</definedName>
    <definedName name="_bdm.49C8B6C5B10B4025934F29CEA44E47CF.edm" localSheetId="14" hidden="1">#REF!</definedName>
    <definedName name="_bdm.49C8B6C5B10B4025934F29CEA44E47CF.edm" hidden="1">#REF!</definedName>
    <definedName name="_bdm.4F82B4680D134BC8A09A4460D6D51C86.edm" localSheetId="13" hidden="1">#REF!</definedName>
    <definedName name="_bdm.4F82B4680D134BC8A09A4460D6D51C86.edm" localSheetId="14" hidden="1">#REF!</definedName>
    <definedName name="_bdm.4F82B4680D134BC8A09A4460D6D51C86.edm" hidden="1">#REF!</definedName>
    <definedName name="_bdm.4FFDE305504F4B1F8ECF84FEDC1A2D69.edm" hidden="1">'[37]Rev Mults'!$A:$IV</definedName>
    <definedName name="_bdm.504B1A11B15A496896E5BAFB40DE7E0E.edm" hidden="1">'[35]Reliance Financial Performance'!$A:$IV</definedName>
    <definedName name="_bdm.52FFF9B6B6934634A1F49C070F7CEACB.edm" hidden="1">'[45]Exec Summ Pies'!$A:$IV</definedName>
    <definedName name="_bdm.5495A57E18794A3E900213BBB8881167.edm" hidden="1">'[46]Waterfall Graph'!$A:$IV</definedName>
    <definedName name="_bdm.5514A08E826C4826BB37535C3FEA711C.edm" localSheetId="13" hidden="1">#REF!</definedName>
    <definedName name="_bdm.5514A08E826C4826BB37535C3FEA711C.edm" localSheetId="14" hidden="1">#REF!</definedName>
    <definedName name="_bdm.5514A08E826C4826BB37535C3FEA711C.edm" hidden="1">#REF!</definedName>
    <definedName name="_bdm.5601BD8E27884BD3B9167AB9D7B6BBFF.edm" localSheetId="13" hidden="1">#REF!</definedName>
    <definedName name="_bdm.5601BD8E27884BD3B9167AB9D7B6BBFF.edm" localSheetId="14" hidden="1">#REF!</definedName>
    <definedName name="_bdm.5601BD8E27884BD3B9167AB9D7B6BBFF.edm" hidden="1">#REF!</definedName>
    <definedName name="_bdm.566432939F5C4C8D92900B9B8EA82F70.edm" hidden="1">'[39]Firm-Wide Customers'!$A:$IV</definedName>
    <definedName name="_bdm.5679979EBAB048F4935CA60321368EB4.edm" localSheetId="13" hidden="1">#REF!</definedName>
    <definedName name="_bdm.5679979EBAB048F4935CA60321368EB4.edm" localSheetId="14" hidden="1">#REF!</definedName>
    <definedName name="_bdm.5679979EBAB048F4935CA60321368EB4.edm" hidden="1">#REF!</definedName>
    <definedName name="_bdm.59BDB8AEAFF34175B456193DFDB95DCF.edm" localSheetId="13" hidden="1">#REF!</definedName>
    <definedName name="_bdm.59BDB8AEAFF34175B456193DFDB95DCF.edm" localSheetId="14" hidden="1">#REF!</definedName>
    <definedName name="_bdm.59BDB8AEAFF34175B456193DFDB95DCF.edm" hidden="1">#REF!</definedName>
    <definedName name="_bdm.5B5795D88E3A4204B1B461AF99BF0461.edm" hidden="1">'[35]Rev Chart'!$A:$IV</definedName>
    <definedName name="_bdm.5BB1BE5840C0496FA13CD32E0B8C07F1.edm" hidden="1">'[36]ISM PMI'!$A:$IV</definedName>
    <definedName name="_bdm.5BE5135FC3F7468E8FB21CFA889F22DF.edm" hidden="1">'[37]Fwd PE'!$A:$IV</definedName>
    <definedName name="_bdm.5C68A512743B4EC8967A068928FD242E.edm" localSheetId="13" hidden="1">#REF!</definedName>
    <definedName name="_bdm.5C68A512743B4EC8967A068928FD242E.edm" localSheetId="14" hidden="1">#REF!</definedName>
    <definedName name="_bdm.5C68A512743B4EC8967A068928FD242E.edm" hidden="1">#REF!</definedName>
    <definedName name="_bdm.5C8B60D3578E40FA913519A7C8142199.edm" hidden="1" xml:space="preserve">      '[47]Operating Metrics'!$1:$1048576</definedName>
    <definedName name="_bdm.5C918E4D6C1645EEB689407F50887D57.edm" hidden="1">'[35]Raw Materials'!$A:$IV</definedName>
    <definedName name="_bdm.5D9E139D53EE4C80B4F388664E3C414A.edm" localSheetId="13" hidden="1">#REF!</definedName>
    <definedName name="_bdm.5D9E139D53EE4C80B4F388664E3C414A.edm" localSheetId="14" hidden="1">#REF!</definedName>
    <definedName name="_bdm.5D9E139D53EE4C80B4F388664E3C414A.edm" hidden="1">#REF!</definedName>
    <definedName name="_bdm.5DA6EC8315054E759B2D02E7B5C7DFF6.edm" hidden="1" xml:space="preserve">      '[48]Operating Metrics'!$1:$1048576</definedName>
    <definedName name="_bdm.605EF4B7E1CE4A44B5EFB82AF8B37044.edm" hidden="1">'[35]PS Consol'!$A:$IV</definedName>
    <definedName name="_bdm.6128D82AB38A497F8A9B8865BCF0A70F.edm" hidden="1">[49]Profiles!$A:$IV</definedName>
    <definedName name="_bdm.612F7A808AB911D6A4210008021EFA83.edm" localSheetId="13" hidden="1">#REF!</definedName>
    <definedName name="_bdm.612F7A808AB911D6A4210008021EFA83.edm" localSheetId="14" hidden="1">#REF!</definedName>
    <definedName name="_bdm.612F7A808AB911D6A4210008021EFA83.edm" hidden="1">#REF!</definedName>
    <definedName name="_bdm.6145E54A28F545E496F98DA93635503C.edm" localSheetId="13" hidden="1">#REF!</definedName>
    <definedName name="_bdm.6145E54A28F545E496F98DA93635503C.edm" localSheetId="14" hidden="1">#REF!</definedName>
    <definedName name="_bdm.6145E54A28F545E496F98DA93635503C.edm" hidden="1">#REF!</definedName>
    <definedName name="_bdm.63A5B22420F845379B0043BE6D5B9B7B.edm" hidden="1" xml:space="preserve">      [47]DCF!$1:$1048576</definedName>
    <definedName name="_bdm.65009D41AC464D67A2DE633B0AB94B94.edm" hidden="1">[37]Waterfall!$A:$IV</definedName>
    <definedName name="_bdm.65971DA3E0ED4E6A9F329266E909028E.edm" localSheetId="13" hidden="1">#REF!</definedName>
    <definedName name="_bdm.65971DA3E0ED4E6A9F329266E909028E.edm" localSheetId="14" hidden="1">#REF!</definedName>
    <definedName name="_bdm.65971DA3E0ED4E6A9F329266E909028E.edm" hidden="1">#REF!</definedName>
    <definedName name="_bdm.65CACC9E87D54ABB829171731963B668.edm" hidden="1">'[35]New Products'!$A:$IV</definedName>
    <definedName name="_bdm.65CF035982894DB5AED042DF6DAF0737.edm" hidden="1">[42]Targets!$A:$IV</definedName>
    <definedName name="_bdm.65E32F5BBDEB40758A3E075FDDCFB523.edm" hidden="1">'[50]Ciena Impact on RED'!$A:$IV</definedName>
    <definedName name="_bdm.67E5C12161AB4A4D80D07F4D097134B2.edm" localSheetId="13" hidden="1">#REF!</definedName>
    <definedName name="_bdm.67E5C12161AB4A4D80D07F4D097134B2.edm" localSheetId="14" hidden="1">#REF!</definedName>
    <definedName name="_bdm.67E5C12161AB4A4D80D07F4D097134B2.edm" hidden="1">#REF!</definedName>
    <definedName name="_bdm.6B86187EBCF94C2B8EB7AEAAAA647F4B.edm" hidden="1">'[35]Service Facilities'!$A:$IV</definedName>
    <definedName name="_bdm.6D6F4EB867E94A6FB917E61A088CE28F.edm" hidden="1">'[38]Large AC'!$A:$IV</definedName>
    <definedName name="_bdm.71D13F9723B0432E8C0812EC0D6ED127.edm" localSheetId="13" hidden="1">#REF!</definedName>
    <definedName name="_bdm.71D13F9723B0432E8C0812EC0D6ED127.edm" localSheetId="14" hidden="1">#REF!</definedName>
    <definedName name="_bdm.71D13F9723B0432E8C0812EC0D6ED127.edm" hidden="1">#REF!</definedName>
    <definedName name="_bdm.71FAEC27A02D4B899D804EB7B89E4930.edm" hidden="1">'[35]Rev Bridge'!$A:$IV</definedName>
    <definedName name="_bdm.73C13B5166E84C7C8A4DFEE8965D6AE7.edm" localSheetId="13" hidden="1">#REF!</definedName>
    <definedName name="_bdm.73C13B5166E84C7C8A4DFEE8965D6AE7.edm" localSheetId="14" hidden="1">#REF!</definedName>
    <definedName name="_bdm.73C13B5166E84C7C8A4DFEE8965D6AE7.edm" hidden="1">#REF!</definedName>
    <definedName name="_bdm.76AB49825C1E41D0B5892FA0DD305DBA.edm" hidden="1">'[44]Mounted Bearings'!$A:$IV</definedName>
    <definedName name="_bdm.7717F662C54044228682608C280DFA98.edm" hidden="1">'[51]PMCS Comparison'!$A:$IV</definedName>
    <definedName name="_bdm.7925326C97BB4E67ADC9731EE0A84828.edm" localSheetId="13" hidden="1">#REF!</definedName>
    <definedName name="_bdm.7925326C97BB4E67ADC9731EE0A84828.edm" localSheetId="14" hidden="1">#REF!</definedName>
    <definedName name="_bdm.7925326C97BB4E67ADC9731EE0A84828.edm" hidden="1">#REF!</definedName>
    <definedName name="_bdm.7BC227E42E5F401AB3FF51EF82B729EB.edm" localSheetId="13" hidden="1">#REF!</definedName>
    <definedName name="_bdm.7BC227E42E5F401AB3FF51EF82B729EB.edm" localSheetId="14" hidden="1">#REF!</definedName>
    <definedName name="_bdm.7BC227E42E5F401AB3FF51EF82B729EB.edm" hidden="1">#REF!</definedName>
    <definedName name="_bdm.7C98AE555AD34A3EA9469BC7FC6CE0BC.edm" localSheetId="13" hidden="1">#REF!</definedName>
    <definedName name="_bdm.7C98AE555AD34A3EA9469BC7FC6CE0BC.edm" localSheetId="14" hidden="1">#REF!</definedName>
    <definedName name="_bdm.7C98AE555AD34A3EA9469BC7FC6CE0BC.edm" hidden="1">#REF!</definedName>
    <definedName name="_bdm.7D4F9A04037F4FC6AF1117E2D5D72ED1.edm" hidden="1">[52]PresOutput!$A:$IV</definedName>
    <definedName name="_bdm.7F59E828527D47F1930E667CEAF76D10.edm" localSheetId="13" hidden="1">#REF!</definedName>
    <definedName name="_bdm.7F59E828527D47F1930E667CEAF76D10.edm" localSheetId="14" hidden="1">#REF!</definedName>
    <definedName name="_bdm.7F59E828527D47F1930E667CEAF76D10.edm" hidden="1">#REF!</definedName>
    <definedName name="_bdm.806569EC347C4570960C04EE19AB7D4B.edm" localSheetId="13" hidden="1">#REF!</definedName>
    <definedName name="_bdm.806569EC347C4570960C04EE19AB7D4B.edm" localSheetId="14" hidden="1">#REF!</definedName>
    <definedName name="_bdm.806569EC347C4570960C04EE19AB7D4B.edm" hidden="1">#REF!</definedName>
    <definedName name="_bdm.81E1F053A4E34EED818B5279AA536D27.edm" hidden="1">[52]PresOutput_v2!$A:$IV</definedName>
    <definedName name="_bdm.8235EE0A43104B1BA0B57EBEDE9C8348.edm" localSheetId="13" hidden="1">#REF!</definedName>
    <definedName name="_bdm.8235EE0A43104B1BA0B57EBEDE9C8348.edm" localSheetId="14" hidden="1">#REF!</definedName>
    <definedName name="_bdm.8235EE0A43104B1BA0B57EBEDE9C8348.edm" hidden="1">#REF!</definedName>
    <definedName name="_bdm.85D2B4EB09004673967DE9CBAFFBEEE8.edm" localSheetId="13" hidden="1">#REF!</definedName>
    <definedName name="_bdm.85D2B4EB09004673967DE9CBAFFBEEE8.edm" localSheetId="14" hidden="1">#REF!</definedName>
    <definedName name="_bdm.85D2B4EB09004673967DE9CBAFFBEEE8.edm" hidden="1">#REF!</definedName>
    <definedName name="_bdm.85F2EA7281C2447D9A2537B2DB491242.edm" localSheetId="13" hidden="1">#REF!</definedName>
    <definedName name="_bdm.85F2EA7281C2447D9A2537B2DB491242.edm" localSheetId="14" hidden="1">#REF!</definedName>
    <definedName name="_bdm.85F2EA7281C2447D9A2537B2DB491242.edm" hidden="1">#REF!</definedName>
    <definedName name="_bdm.909FC1F1F20847CB92AED7279F24D58C.edm" hidden="1">'[35]VS Motors &amp; Drives Sales'!$A:$IV</definedName>
    <definedName name="_bdm.91D638734D8D4E29A8611475608A82F5.edm" localSheetId="13" hidden="1">#REF!</definedName>
    <definedName name="_bdm.91D638734D8D4E29A8611475608A82F5.edm" localSheetId="14" hidden="1">#REF!</definedName>
    <definedName name="_bdm.91D638734D8D4E29A8611475608A82F5.edm" hidden="1">#REF!</definedName>
    <definedName name="_bdm.91DCDEF9499D4CB3A5D7AAED8DFDA3FD.edm" localSheetId="13" hidden="1">#REF!</definedName>
    <definedName name="_bdm.91DCDEF9499D4CB3A5D7AAED8DFDA3FD.edm" localSheetId="14" hidden="1">#REF!</definedName>
    <definedName name="_bdm.91DCDEF9499D4CB3A5D7AAED8DFDA3FD.edm" hidden="1">#REF!</definedName>
    <definedName name="_bdm.94C65D70875841EC9F0F60BEED075A6B.edm" hidden="1">'[53]Pres Output'!$A:$IV</definedName>
    <definedName name="_bdm.983BF44B1D5C4F51B21A8479BAB4AE3F.edm" localSheetId="13" hidden="1">#REF!</definedName>
    <definedName name="_bdm.983BF44B1D5C4F51B21A8479BAB4AE3F.edm" localSheetId="14" hidden="1">#REF!</definedName>
    <definedName name="_bdm.983BF44B1D5C4F51B21A8479BAB4AE3F.edm" hidden="1">#REF!</definedName>
    <definedName name="_bdm.98BDC8CB1A764DE9B45FA6DCF45C9912.edm" hidden="1">'[35]Small &amp; Medium AC Sales'!$A:$IV</definedName>
    <definedName name="_bdm.99346932D03E40018A990D8758A2A4B7.edm" hidden="1">[35]Injury!$A:$IV</definedName>
    <definedName name="_bdm.9A5670CC14CF4BCB98830E60DAAE6D85.edm" localSheetId="13" hidden="1">#REF!</definedName>
    <definedName name="_bdm.9A5670CC14CF4BCB98830E60DAAE6D85.edm" localSheetId="14" hidden="1">#REF!</definedName>
    <definedName name="_bdm.9A5670CC14CF4BCB98830E60DAAE6D85.edm" hidden="1">#REF!</definedName>
    <definedName name="_bdm.9C34C93A69AF451EAED4D2F29A41DB62.edm" hidden="1">'[35]Consol Pie Charts'!$A:$IV</definedName>
    <definedName name="_bdm.A57CE2ECC59E408F9CB6EE11F13C6648.edm" hidden="1" xml:space="preserve">                                                      '[47]Operating Metrics'!$1:$1048576</definedName>
    <definedName name="_bdm.A69C025B4297486DBB2D2983DE52587F.edm" hidden="1">'[35]Dodge Revenue Breakdown'!$A:$IV</definedName>
    <definedName name="_bdm.A8DB4ADEE7B24D77B994240A9147BE81.edm" hidden="1">[35]Sheet1!$A:$IV</definedName>
    <definedName name="_bdm.A8DD0D9B98D74F62BDDA1643B16C0190.edm" localSheetId="13" hidden="1">#REF!</definedName>
    <definedName name="_bdm.A8DD0D9B98D74F62BDDA1643B16C0190.edm" localSheetId="14" hidden="1">#REF!</definedName>
    <definedName name="_bdm.A8DD0D9B98D74F62BDDA1643B16C0190.edm" hidden="1">#REF!</definedName>
    <definedName name="_bdm.A9389953960D46C5B6E8027EFCC1AE2B.edm" hidden="1">'[35]Large AC &amp; Specialty Sales'!$A:$IV</definedName>
    <definedName name="_bdm.A97A47A5C2084E43BDB3BB52AC0DD12B.edm" hidden="1">'[35]Dodge Financial Performance'!$A:$IV</definedName>
    <definedName name="_bdm.AB59E20C80864853816405D1797A9E12.edm" localSheetId="13" hidden="1">#REF!</definedName>
    <definedName name="_bdm.AB59E20C80864853816405D1797A9E12.edm" localSheetId="14" hidden="1">#REF!</definedName>
    <definedName name="_bdm.AB59E20C80864853816405D1797A9E12.edm" hidden="1">#REF!</definedName>
    <definedName name="_bdm.ACC45775AF0E4D7E9E6111F1806A42A7.edm" localSheetId="13" hidden="1">#REF!</definedName>
    <definedName name="_bdm.ACC45775AF0E4D7E9E6111F1806A42A7.edm" localSheetId="14" hidden="1">#REF!</definedName>
    <definedName name="_bdm.ACC45775AF0E4D7E9E6111F1806A42A7.edm" hidden="1">#REF!</definedName>
    <definedName name="_bdm.ACD08D66DD384C0F9C1185805D4CB984.edm" hidden="1">'[38]Cost Structure'!$A:$IV</definedName>
    <definedName name="_bdm.AD42EE21A7D5476EBAB72C21779CE5BE.edm" localSheetId="13" hidden="1">#REF!</definedName>
    <definedName name="_bdm.AD42EE21A7D5476EBAB72C21779CE5BE.edm" localSheetId="14" hidden="1">#REF!</definedName>
    <definedName name="_bdm.AD42EE21A7D5476EBAB72C21779CE5BE.edm" hidden="1">#REF!</definedName>
    <definedName name="_bdm.AD88B9BC87814FF5A9760FE3912B616A.edm" hidden="1">'[35]Service Sales'!$A:$IV</definedName>
    <definedName name="_bdm.ADC801ACA5774A3B8C4B426D68C12355.edm" hidden="1">[36]Buyers!$A:$IV</definedName>
    <definedName name="_bdm.AE44D4798ACB11D6A4210008021EFA83.edm" localSheetId="13" hidden="1">#REF!</definedName>
    <definedName name="_bdm.AE44D4798ACB11D6A4210008021EFA83.edm" localSheetId="14" hidden="1">#REF!</definedName>
    <definedName name="_bdm.AE44D4798ACB11D6A4210008021EFA83.edm" hidden="1">#REF!</definedName>
    <definedName name="_bdm.AEF32CC9E75C49109B6228CF8B5C98E5.edm" hidden="1" xml:space="preserve">      [47]WACC!$1:$1048576</definedName>
    <definedName name="_bdm.B031EC69C2F44005A6C884B8265D67AD.edm" localSheetId="13" hidden="1">#REF!</definedName>
    <definedName name="_bdm.B031EC69C2F44005A6C884B8265D67AD.edm" localSheetId="14" hidden="1">#REF!</definedName>
    <definedName name="_bdm.B031EC69C2F44005A6C884B8265D67AD.edm" hidden="1">#REF!</definedName>
    <definedName name="_bdm.B261D8A8D0BE4B87B71459C159EB4696.edm" hidden="1">'[36]Alternatives Summ'!$A:$IV</definedName>
    <definedName name="_bdm.B4344AF7774F4BFAADD22D3A26F88C11.edm" hidden="1">'[50]Likely Trading Range'!$A:$IV</definedName>
    <definedName name="_bdm.B64AD794B4E64D18A8701DAD2EAB8F8A.edm" localSheetId="13" hidden="1">#REF!</definedName>
    <definedName name="_bdm.B64AD794B4E64D18A8701DAD2EAB8F8A.edm" localSheetId="14" hidden="1">#REF!</definedName>
    <definedName name="_bdm.B64AD794B4E64D18A8701DAD2EAB8F8A.edm" hidden="1">#REF!</definedName>
    <definedName name="_bdm.B756B21E975B42A89219F7F3E1EF93F6.edm" hidden="1">[40]Output!$A:$IV</definedName>
    <definedName name="_bdm.B7F87A85D7524BADAF4EF1803D2E0B8B.edm" hidden="1">'[36]Trading Comps'!$A:$IV</definedName>
    <definedName name="_bdm.B8669612945742C98143D8B103956D0F.edm" hidden="1">'[37]Volume Trends'!$A:$IV</definedName>
    <definedName name="_bdm.BAC52C9961C243F29D0F35553436077E.edm" localSheetId="13" hidden="1">#REF!</definedName>
    <definedName name="_bdm.BAC52C9961C243F29D0F35553436077E.edm" localSheetId="14" hidden="1">#REF!</definedName>
    <definedName name="_bdm.BAC52C9961C243F29D0F35553436077E.edm" hidden="1">#REF!</definedName>
    <definedName name="_bdm.BC68B29B7B0B4F01BD2DB349C8390E96.edm" localSheetId="13" hidden="1">#REF!</definedName>
    <definedName name="_bdm.BC68B29B7B0B4F01BD2DB349C8390E96.edm" localSheetId="14" hidden="1">#REF!</definedName>
    <definedName name="_bdm.BC68B29B7B0B4F01BD2DB349C8390E96.edm" hidden="1">#REF!</definedName>
    <definedName name="_bdm.BCC4D840C2F64A92B6F71FE807D0657A.edm" hidden="1">[54]PresLinkData!$A:$IV</definedName>
    <definedName name="_bdm.BE22C949EA1E47578844DBFE136C1496.edm" hidden="1">'[35]Union Contracts'!$A:$IV</definedName>
    <definedName name="_bdm.C22436D3EF5A44418BC1D1A1E934731E.edm" localSheetId="13" hidden="1">#REF!</definedName>
    <definedName name="_bdm.C22436D3EF5A44418BC1D1A1E934731E.edm" localSheetId="14" hidden="1">#REF!</definedName>
    <definedName name="_bdm.C22436D3EF5A44418BC1D1A1E934731E.edm" hidden="1">#REF!</definedName>
    <definedName name="_bdm.C265889B590E49E8A3EEAE11D18FC6CA.edm" localSheetId="13" hidden="1">#REF!</definedName>
    <definedName name="_bdm.C265889B590E49E8A3EEAE11D18FC6CA.edm" localSheetId="14" hidden="1">#REF!</definedName>
    <definedName name="_bdm.C265889B590E49E8A3EEAE11D18FC6CA.edm" hidden="1">#REF!</definedName>
    <definedName name="_bdm.C276B470644B4C6781DCCDD50AD50791.edm" hidden="1">'[35]PT Components Sales'!$A:$IV</definedName>
    <definedName name="_bdm.C304903E1B3D4B91ABF019A7C4B81BF1.edm" hidden="1" xml:space="preserve">      '[47]Trading Metrics'!$1:$1048576</definedName>
    <definedName name="_bdm.C3F0D928F5E94E00A9BB55FFF6F72DF9.edm" localSheetId="13" hidden="1">#REF!</definedName>
    <definedName name="_bdm.C3F0D928F5E94E00A9BB55FFF6F72DF9.edm" localSheetId="14" hidden="1">#REF!</definedName>
    <definedName name="_bdm.C3F0D928F5E94E00A9BB55FFF6F72DF9.edm" hidden="1">#REF!</definedName>
    <definedName name="_bdm.C719F7D5283E4D4E833CBEC07D3B5A45.edm" hidden="1">'[55]Interest Cover'!$A:$IV</definedName>
    <definedName name="_bdm.C71F74845B174B65A20BB894939B2AB0.edm" hidden="1" xml:space="preserve">            '[48]Trading Metrics'!$1:$1048576</definedName>
    <definedName name="_bdm.C8E2220FA55D4DBA88CF6FDB5AF93DC8.edm" localSheetId="13" hidden="1">#REF!</definedName>
    <definedName name="_bdm.C8E2220FA55D4DBA88CF6FDB5AF93DC8.edm" localSheetId="14" hidden="1">#REF!</definedName>
    <definedName name="_bdm.C8E2220FA55D4DBA88CF6FDB5AF93DC8.edm" hidden="1">#REF!</definedName>
    <definedName name="_bdm.CE0DF358F87A4A0F8641C686915DCE4B.edm" hidden="1">'[50]Fwd PE'!$A:$IV</definedName>
    <definedName name="_bdm.CFB97D01AA424B42B48DEBAB846DEFE1.edm" hidden="1">'[35]Rev_EBITDA Chart'!$A:$IV</definedName>
    <definedName name="_bdm.D1C245A3FB294C6BBE073E7A312F8A71.edm" hidden="1">'[36]M&amp;A Comps'!$A:$IV</definedName>
    <definedName name="_bdm.D3F4C9BAE6614E2E90699DC069B83A2C.edm" hidden="1">'[35]Gearing Sales'!$A:$IV</definedName>
    <definedName name="_bdm.D4F1CD819219445BB8BEDD621CCCFE01.edm" localSheetId="13" hidden="1">#REF!</definedName>
    <definedName name="_bdm.D4F1CD819219445BB8BEDD621CCCFE01.edm" localSheetId="14" hidden="1">#REF!</definedName>
    <definedName name="_bdm.D4F1CD819219445BB8BEDD621CCCFE01.edm" hidden="1">#REF!</definedName>
    <definedName name="_bdm.D5BFCC8F2443454FA235C82832A26867.edm" hidden="1">'[38]PT Components'!$A:$IV</definedName>
    <definedName name="_bdm.D9097072C52C4CBC927B06EDB22B3FA6.edm" localSheetId="13" hidden="1">#REF!</definedName>
    <definedName name="_bdm.D9097072C52C4CBC927B06EDB22B3FA6.edm" localSheetId="14" hidden="1">#REF!</definedName>
    <definedName name="_bdm.D9097072C52C4CBC927B06EDB22B3FA6.edm" hidden="1">#REF!</definedName>
    <definedName name="_bdm.DA3B9870A15F45409A335F45E47C5565.edm" localSheetId="13" hidden="1">#REF!</definedName>
    <definedName name="_bdm.DA3B9870A15F45409A335F45E47C5565.edm" localSheetId="14" hidden="1">#REF!</definedName>
    <definedName name="_bdm.DA3B9870A15F45409A335F45E47C5565.edm" hidden="1">#REF!</definedName>
    <definedName name="_bdm.DB0B3D1D115B45CFBA2834537C899061.edm" hidden="1">'[36]Index Chart'!$A:$IV</definedName>
    <definedName name="_bdm.DC2C44CBAA8E422E923D514051DD9554.edm" hidden="1">'[50]Ciena vs. CCC'!$A:$IV</definedName>
    <definedName name="_bdm.DE6F21F426D045A4B80CE5BA3D668FE9.edm" hidden="1">'[37]Economic Data'!$A:$IV</definedName>
    <definedName name="_bdm.DF5300C54F0C4266B383478430759052.edm" hidden="1">[37]Payrolls!$A:$IV</definedName>
    <definedName name="_bdm.E05239C5E4214EDF94C8BB58CEDD3814.edm" localSheetId="13" hidden="1">#REF!</definedName>
    <definedName name="_bdm.E05239C5E4214EDF94C8BB58CEDD3814.edm" localSheetId="14" hidden="1">#REF!</definedName>
    <definedName name="_bdm.E05239C5E4214EDF94C8BB58CEDD3814.edm" hidden="1">#REF!</definedName>
    <definedName name="_bdm.E09EFD1557A841798A2C3DB4D0D14B50.edm" localSheetId="13" hidden="1">#REF!</definedName>
    <definedName name="_bdm.E09EFD1557A841798A2C3DB4D0D14B50.edm" localSheetId="14" hidden="1">#REF!</definedName>
    <definedName name="_bdm.E09EFD1557A841798A2C3DB4D0D14B50.edm" hidden="1">#REF!</definedName>
    <definedName name="_bdm.E39358C1761A466F961A0F89A55FCB97.edm" hidden="1">'[35]Reliance Revenue Breakdown'!$A:$IV</definedName>
    <definedName name="_bdm.E442783FC44F4A058C6923AA9BCC6059.edm" hidden="1">'[35]Market Ranks'!$A:$IV</definedName>
    <definedName name="_bdm.E5D282609A0B4D0DAE1ADEA10369C019.edm" localSheetId="13" hidden="1">#REF!</definedName>
    <definedName name="_bdm.E5D282609A0B4D0DAE1ADEA10369C019.edm" localSheetId="14" hidden="1">#REF!</definedName>
    <definedName name="_bdm.E5D282609A0B4D0DAE1ADEA10369C019.edm" hidden="1">#REF!</definedName>
    <definedName name="_bdm.E81429F461B8413B9E7D87A8A5789F70.edm" hidden="1" xml:space="preserve">      '[47]Trading Metrics'!$1:$1048576</definedName>
    <definedName name="_bdm.E817BCE13FAC452A8F7A4C3DABD966D5.edm" hidden="1">'[35]Ops Facilities'!$A:$IV</definedName>
    <definedName name="_bdm.E8BCB7E8B6B34C0D98FFC0FF691F086A.edm" localSheetId="13" hidden="1">#REF!</definedName>
    <definedName name="_bdm.E8BCB7E8B6B34C0D98FFC0FF691F086A.edm" localSheetId="14" hidden="1">#REF!</definedName>
    <definedName name="_bdm.E8BCB7E8B6B34C0D98FFC0FF691F086A.edm" hidden="1">#REF!</definedName>
    <definedName name="_bdm.EB5C0535C77E11D6A6FF0002A5CED235.edm" localSheetId="13" hidden="1">#REF!</definedName>
    <definedName name="_bdm.EB5C0535C77E11D6A6FF0002A5CED235.edm" localSheetId="14" hidden="1">#REF!</definedName>
    <definedName name="_bdm.EB5C0535C77E11D6A6FF0002A5CED235.edm" hidden="1">#REF!</definedName>
    <definedName name="_bdm.EBF9B2B6931B4014937D1690FD825979.edm" hidden="1" xml:space="preserve">      [47]DCF!$1:$1048576</definedName>
    <definedName name="_bdm.EE183A83615343489AC5C085EFD94277.edm" localSheetId="13" hidden="1">#REF!</definedName>
    <definedName name="_bdm.EE183A83615343489AC5C085EFD94277.edm" localSheetId="14" hidden="1">#REF!</definedName>
    <definedName name="_bdm.EE183A83615343489AC5C085EFD94277.edm" hidden="1">#REF!</definedName>
    <definedName name="_bdm.EE190412318345B49CC80A53ABC01BC2.edm" localSheetId="13" hidden="1">#REF!</definedName>
    <definedName name="_bdm.EE190412318345B49CC80A53ABC01BC2.edm" localSheetId="14" hidden="1">#REF!</definedName>
    <definedName name="_bdm.EE190412318345B49CC80A53ABC01BC2.edm" hidden="1">#REF!</definedName>
    <definedName name="_bdm.EE668DA4962540FA9D2EC8298AE06369.edm" hidden="1" xml:space="preserve">      [47]WACC!$1:$1048576</definedName>
    <definedName name="_bdm.EEECC665BC054272A8A3C63E0014E696.edm" localSheetId="13" hidden="1">#REF!</definedName>
    <definedName name="_bdm.EEECC665BC054272A8A3C63E0014E696.edm" localSheetId="14" hidden="1">#REF!</definedName>
    <definedName name="_bdm.EEECC665BC054272A8A3C63E0014E696.edm" hidden="1">#REF!</definedName>
    <definedName name="_bdm.EF8F0AC9DA064F29BCD99CDC396D9B30.edm" hidden="1">'[50]Op Stats'!$A:$IV</definedName>
    <definedName name="_bdm.F3154C1EA93544DA9BD21FB21B4CEA87.edm" hidden="1">[38]SMAC!$A:$IV</definedName>
    <definedName name="_bdm.F5548A46AA834E92B12C667F582B9290.edm" hidden="1">'[35]Mounted Bearings Sales'!$A:$IV</definedName>
    <definedName name="_bdm.F65E72495B8C4DF0B546AB8B59632D7C.edm" localSheetId="13" hidden="1">#REF!</definedName>
    <definedName name="_bdm.F65E72495B8C4DF0B546AB8B59632D7C.edm" localSheetId="14" hidden="1">#REF!</definedName>
    <definedName name="_bdm.F65E72495B8C4DF0B546AB8B59632D7C.edm" hidden="1">#REF!</definedName>
    <definedName name="_bdm.F6F55E78B7E24A7D82FDCF57F4CE47B6.edm" localSheetId="13" hidden="1">#REF!</definedName>
    <definedName name="_bdm.F6F55E78B7E24A7D82FDCF57F4CE47B6.edm" localSheetId="14" hidden="1">#REF!</definedName>
    <definedName name="_bdm.F6F55E78B7E24A7D82FDCF57F4CE47B6.edm" hidden="1">#REF!</definedName>
    <definedName name="_bdm.FA721EF73150444D8150FF6E127C4A70.edm" hidden="1">[36]MA2!$A:$IV</definedName>
    <definedName name="_bdm.FastTrackBookmark.11_7_2017_1_41_03_PM.edm" localSheetId="13" hidden="1">#REF!</definedName>
    <definedName name="_bdm.FastTrackBookmark.11_7_2017_1_41_03_PM.edm" localSheetId="14" hidden="1">#REF!</definedName>
    <definedName name="_bdm.FastTrackBookmark.11_7_2017_1_41_03_PM.edm" hidden="1">#REF!</definedName>
    <definedName name="_bdm.FastTrackBookmark.11_7_2017_6_16_16_PM.edm" localSheetId="13" hidden="1">#REF!</definedName>
    <definedName name="_bdm.FastTrackBookmark.11_7_2017_6_16_16_PM.edm" localSheetId="14" hidden="1">#REF!</definedName>
    <definedName name="_bdm.FastTrackBookmark.11_7_2017_6_16_16_PM.edm" hidden="1">#REF!</definedName>
    <definedName name="_bdm.FC072928037D4A54A939CAA851F75486.edm" hidden="1">[35]Mkts!$A:$IV</definedName>
    <definedName name="_bdn.2027D90753E711D6B63E000347925363.edm" localSheetId="13" hidden="1">#REF!</definedName>
    <definedName name="_bdn.2027D90753E711D6B63E000347925363.edm" localSheetId="14" hidden="1">#REF!</definedName>
    <definedName name="_bdn.2027D90753E711D6B63E000347925363.edm" hidden="1">#REF!</definedName>
    <definedName name="_bdn.591B89A4572611D6B641000347925363.edm" localSheetId="13" hidden="1">#REF!</definedName>
    <definedName name="_bdn.591B89A4572611D6B641000347925363.edm" localSheetId="14" hidden="1">#REF!</definedName>
    <definedName name="_bdn.591B89A4572611D6B641000347925363.edm" hidden="1">#REF!</definedName>
    <definedName name="_bdn.BB9C35914D7511D6B62C000347916C51.edm" localSheetId="13" hidden="1">#REF!</definedName>
    <definedName name="_bdn.BB9C35914D7511D6B62C000347916C51.edm" localSheetId="14" hidden="1">#REF!</definedName>
    <definedName name="_bdn.BB9C35914D7511D6B62C000347916C51.edm" hidden="1">#REF!</definedName>
    <definedName name="_bdn.DE3FD2CB539511D6B6220010A4863929.edm" localSheetId="13" hidden="1">#REF!</definedName>
    <definedName name="_bdn.DE3FD2CB539511D6B6220010A4863929.edm" localSheetId="14" hidden="1">#REF!</definedName>
    <definedName name="_bdn.DE3FD2CB539511D6B6220010A4863929.edm" hidden="1">#REF!</definedName>
    <definedName name="_BQ4.1" localSheetId="13" hidden="1">#REF!</definedName>
    <definedName name="_BQ4.1" localSheetId="14" hidden="1">#REF!</definedName>
    <definedName name="_BQ4.1" hidden="1">#REF!</definedName>
    <definedName name="_BQ4.2" localSheetId="13" hidden="1">#REF!</definedName>
    <definedName name="_BQ4.2" localSheetId="14" hidden="1">#REF!</definedName>
    <definedName name="_BQ4.2" hidden="1">#REF!</definedName>
    <definedName name="_BQ4.3" localSheetId="13" hidden="1">#REF!</definedName>
    <definedName name="_BQ4.3" localSheetId="14" hidden="1">#REF!</definedName>
    <definedName name="_BQ4.3" hidden="1">#REF!</definedName>
    <definedName name="_bro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bro2" hidden="1">{#N/A,#N/A,FALSE,"Créances";#N/A,#N/A,FALSE,"Effectifs";#N/A,#N/A,FALSE,"SI"}</definedName>
    <definedName name="_c" hidden="1">{"Fiesta Facer Page",#N/A,FALSE,"Q_C_S";"Fiesta Main Page",#N/A,FALSE,"V_L";"Fiesta 95BP Struct",#N/A,FALSE,"StructBP";"Fiesta Post 95BP Struct",#N/A,FALSE,"AdjStructBP"}</definedName>
    <definedName name="_CreditRatingA" localSheetId="13" hidden="1">[56]Menu!#REF!</definedName>
    <definedName name="_CreditRatingA" localSheetId="14" hidden="1">[56]Menu!#REF!</definedName>
    <definedName name="_CreditRatingA" hidden="1">[56]Menu!#REF!</definedName>
    <definedName name="_CreditRatingB" localSheetId="13" hidden="1">[56]Menu!#REF!</definedName>
    <definedName name="_CreditRatingB" localSheetId="14" hidden="1">[56]Menu!#REF!</definedName>
    <definedName name="_CreditRatingB" hidden="1">[56]Menu!#REF!</definedName>
    <definedName name="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ist_Values" localSheetId="13" hidden="1">#REF!</definedName>
    <definedName name="_Dist_Values" localSheetId="14" hidden="1">#REF!</definedName>
    <definedName name="_Dist_Values" hidden="1">#REF!</definedName>
    <definedName name="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ud5" hidden="1">{"'Demand Units'!$Z$2:$AF$53"}</definedName>
    <definedName name="_Fill" localSheetId="13" hidden="1">#REF!</definedName>
    <definedName name="_Fill" localSheetId="14" hidden="1">#REF!</definedName>
    <definedName name="_Fill" hidden="1">#REF!</definedName>
    <definedName name="_fill1" hidden="1">[57]Dalton!$C$558:$C$602</definedName>
    <definedName name="_xlnm._FilterDatabase" localSheetId="13" hidden="1">#REF!</definedName>
    <definedName name="_xlnm._FilterDatabase" localSheetId="14" hidden="1">#REF!</definedName>
    <definedName name="_xlnm._FilterDatabase" hidden="1">#REF!</definedName>
    <definedName name="_g1" hidden="1">{"'August 2000'!$A$1:$J$101"}</definedName>
    <definedName name="_gh231" localSheetId="13" hidden="1">[58]repayadvance!#REF!</definedName>
    <definedName name="_gh231" localSheetId="14" hidden="1">[58]repayadvance!#REF!</definedName>
    <definedName name="_gh231" hidden="1">[58]repayadvance!#REF!</definedName>
    <definedName name="_gh321" localSheetId="13" hidden="1">[58]repayadvance!#REF!</definedName>
    <definedName name="_gh321" localSheetId="14" hidden="1">[58]repayadvance!#REF!</definedName>
    <definedName name="_gh321" hidden="1">[58]repayadvance!#REF!</definedName>
    <definedName name="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ibo2" hidden="1">{#N/A,#N/A,FALSE,"Summary";#N/A,#N/A,FALSE,"Projections";#N/A,#N/A,FALSE,"Mkt Mults";#N/A,#N/A,FALSE,"DCF";#N/A,#N/A,FALSE,"Accr Dil";#N/A,#N/A,FALSE,"PIC LBO";#N/A,#N/A,FALSE,"MULT10_4";#N/A,#N/A,FALSE,"CBI LBO"}</definedName>
    <definedName name="_jf01" hidden="1">#N/A</definedName>
    <definedName name="_Key1" localSheetId="13" hidden="1">#REF!</definedName>
    <definedName name="_Key1" localSheetId="14" hidden="1">#REF!</definedName>
    <definedName name="_Key1" hidden="1">#REF!</definedName>
    <definedName name="_key1a" localSheetId="13" hidden="1">#REF!</definedName>
    <definedName name="_key1a" localSheetId="14" hidden="1">#REF!</definedName>
    <definedName name="_key1a" hidden="1">#REF!</definedName>
    <definedName name="_Key2" localSheetId="13" hidden="1">#REF!</definedName>
    <definedName name="_Key2" localSheetId="14" hidden="1">#REF!</definedName>
    <definedName name="_Key2" hidden="1">#REF!</definedName>
    <definedName name="_key2a" localSheetId="13" hidden="1">#REF!</definedName>
    <definedName name="_key2a" localSheetId="14" hidden="1">#REF!</definedName>
    <definedName name="_key2a" hidden="1">#REF!</definedName>
    <definedName name="_MatInverse_In" localSheetId="13" hidden="1">'[9]Ships per Employee'!#REF!</definedName>
    <definedName name="_MatInverse_In" localSheetId="14" hidden="1">'[9]Ships per Employee'!#REF!</definedName>
    <definedName name="_MatInverse_In" hidden="1">'[9]Ships per Employee'!#REF!</definedName>
    <definedName name="_mmm" hidden="1">{#N/A,#N/A,TRUE,"EWAR";#N/A,#N/A,TRUE,"Sad";#N/A,#N/A,TRUE,"Yat";#N/A,#N/A,TRUE,"Nav";#N/A,#N/A,TRUE,"Mor";#N/A,#N/A,TRUE,"Geit"}</definedName>
    <definedName name="_new" localSheetId="13" hidden="1">#REF!</definedName>
    <definedName name="_new" localSheetId="14" hidden="1">#REF!</definedName>
    <definedName name="_new" hidden="1">#REF!</definedName>
    <definedName name="_New2" hidden="1">{"TOTAL",#N/A,FALSE,"A";"FISCAL94",#N/A,FALSE,"A";"FISCAL95",#N/A,FALSE,"A";"FISCAL96",#N/A,FALSE,"A";"misc page",#N/A,FALSE,"A"}</definedName>
    <definedName name="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h1" hidden="1">{"View with Batches to Prelim",#N/A,FALSE,"FDMS MGMNT";"View wo batches",#N/A,FALSE,"FDMS MGMNT"}</definedName>
    <definedName name="_Order1" hidden="1">255</definedName>
    <definedName name="_Order2" hidden="1">255</definedName>
    <definedName name="_P00comps1" hidden="1">'[59]EU Comps'!$DK$326:$FO$489</definedName>
    <definedName name="_P00comps2" hidden="1">'[59]EU Comps'!$FQ$326:$HL$489</definedName>
    <definedName name="_Parse_In" localSheetId="13" hidden="1">'[60]Sch#5'!#REF!</definedName>
    <definedName name="_Parse_In" localSheetId="14" hidden="1">'[60]Sch#5'!#REF!</definedName>
    <definedName name="_Parse_In" hidden="1">'[60]Sch#5'!#REF!</definedName>
    <definedName name="_Parse_Out" localSheetId="13" hidden="1">'[60]Sch#5'!#REF!</definedName>
    <definedName name="_Parse_Out" localSheetId="14" hidden="1">'[60]Sch#5'!#REF!</definedName>
    <definedName name="_Parse_Out" hidden="1">'[60]Sch#5'!#REF!</definedName>
    <definedName name="_pp1" hidden="1">{#N/A,#N/A,TRUE,"EWAR";#N/A,#N/A,TRUE,"Sad";#N/A,#N/A,TRUE,"Yat";#N/A,#N/A,TRUE,"Nav";#N/A,#N/A,TRUE,"Mor";#N/A,#N/A,TRUE,"Geit"}</definedName>
    <definedName name="_q3" hidden="1">'[5]1601 Detail information'!$H$97:$H$129</definedName>
    <definedName name="_QQ1" hidden="1">{#N/A,#N/A,TRUE,"EWAR";#N/A,#N/A,TRUE,"Sad";#N/A,#N/A,TRUE,"Yat";#N/A,#N/A,TRUE,"Nav";#N/A,#N/A,TRUE,"Mor";#N/A,#N/A,TRUE,"Geit"}</definedName>
    <definedName name="_r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_Regression" localSheetId="13" hidden="1">#REF!</definedName>
    <definedName name="_Regression" localSheetId="14" hidden="1">#REF!</definedName>
    <definedName name="_Regression" hidden="1">#REF!</definedName>
    <definedName name="_Regression_Int" hidden="1">1</definedName>
    <definedName name="_Regression_Out" localSheetId="13" hidden="1">#REF!</definedName>
    <definedName name="_Regression_Out" localSheetId="14" hidden="1">#REF!</definedName>
    <definedName name="_Regression_Out" hidden="1">#REF!</definedName>
    <definedName name="_Regression_X" localSheetId="13" hidden="1">#REF!</definedName>
    <definedName name="_Regression_X" localSheetId="14" hidden="1">#REF!</definedName>
    <definedName name="_Regression_X" hidden="1">#REF!</definedName>
    <definedName name="_Regression_Y" localSheetId="13" hidden="1">#REF!</definedName>
    <definedName name="_Regression_Y" localSheetId="14" hidden="1">#REF!</definedName>
    <definedName name="_Regression_Y" hidden="1">#REF!</definedName>
    <definedName name="_rev1" hidden="1">{"'Demand Units'!$Z$2:$AF$53"}</definedName>
    <definedName name="_rod1" hidden="1">{#N/A,#N/A,FALSE,"Projections";#N/A,#N/A,FALSE,"Multiples Valuation";#N/A,#N/A,FALSE,"LBO";#N/A,#N/A,FALSE,"Multiples_Sensitivity";#N/A,#N/A,FALSE,"Summary"}</definedName>
    <definedName name="_s1" hidden="1">'[28]sales vol.'!$J$34:$J$37</definedName>
    <definedName name="_s2" hidden="1">'[28]sales vol.'!$J$398:$J$401</definedName>
    <definedName name="_s3" hidden="1">'[28]sales vol.'!$J$211:$J$214</definedName>
    <definedName name="_s4" hidden="1">'[28]sales vol.'!$I$1121:$I$1122</definedName>
    <definedName name="_s5" hidden="1">'[28]sales vol.'!$I$1632:$I$1635</definedName>
    <definedName name="_s6" hidden="1">'[28]sales vol.'!$I$2248:$I$2251</definedName>
    <definedName name="_sh111" localSheetId="13" hidden="1">[61]repayadvance!#REF!</definedName>
    <definedName name="_sh111" localSheetId="14" hidden="1">[61]repayadvance!#REF!</definedName>
    <definedName name="_sh111" hidden="1">[61]repayadvance!#REF!</definedName>
    <definedName name="_SH2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_sn2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_Sort" localSheetId="13" hidden="1">#REF!</definedName>
    <definedName name="_Sort" localSheetId="14" hidden="1">#REF!</definedName>
    <definedName name="_Sort" hidden="1">#REF!</definedName>
    <definedName name="_Sort2" localSheetId="13" hidden="1">#REF!</definedName>
    <definedName name="_Sort2" localSheetId="14" hidden="1">#REF!</definedName>
    <definedName name="_Sort2" hidden="1">#REF!</definedName>
    <definedName name="_sorta" localSheetId="13" hidden="1">#REF!</definedName>
    <definedName name="_sorta" localSheetId="14" hidden="1">#REF!</definedName>
    <definedName name="_sorta" hidden="1">#REF!</definedName>
    <definedName name="_Sortb" hidden="1">[62]Sheet1!$B$11:$AB$18</definedName>
    <definedName name="_t1" hidden="1">{#N/A,#N/A,FALSE,"1996PL";#N/A,#N/A,FALSE,"1997PL";#N/A,#N/A,FALSE,"1998PL";#N/A,#N/A,FALSE,"1999PL"}</definedName>
    <definedName name="_Table1_In1" localSheetId="13" hidden="1">#REF!</definedName>
    <definedName name="_Table1_In1" localSheetId="14" hidden="1">#REF!</definedName>
    <definedName name="_Table1_In1" hidden="1">#REF!</definedName>
    <definedName name="_Table1_Out" localSheetId="13" hidden="1">#REF!</definedName>
    <definedName name="_Table1_Out" localSheetId="14" hidden="1">#REF!</definedName>
    <definedName name="_Table1_Out" hidden="1">#REF!</definedName>
    <definedName name="_Table2_In1" localSheetId="13" hidden="1">#REF!</definedName>
    <definedName name="_Table2_In1" localSheetId="14" hidden="1">#REF!</definedName>
    <definedName name="_Table2_In1" hidden="1">#REF!</definedName>
    <definedName name="_Table2_In2" localSheetId="13" hidden="1">#REF!</definedName>
    <definedName name="_Table2_In2" localSheetId="14" hidden="1">#REF!</definedName>
    <definedName name="_Table2_In2" hidden="1">#REF!</definedName>
    <definedName name="_Table2_Out" localSheetId="13" hidden="1">#REF!</definedName>
    <definedName name="_Table2_Out" localSheetId="14" hidden="1">#REF!</definedName>
    <definedName name="_Table2_Out" hidden="1">#REF!</definedName>
    <definedName name="_Table3_In2" localSheetId="13" hidden="1">#REF!</definedName>
    <definedName name="_Table3_In2" localSheetId="14" hidden="1">#REF!</definedName>
    <definedName name="_Table3_In2" hidden="1">#REF!</definedName>
    <definedName name="_v" hidden="1">[62]Sheet1!$B$12:$AL$30</definedName>
    <definedName name="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n1" hidden="1">{"View with Batches to Prelim",#N/A,FALSE,"FDMS MGMNT";"View wo batches",#N/A,FALSE,"FDMS MGMNT"}</definedName>
    <definedName name="_yw4" hidden="1">{"'Demand Units'!$Z$2:$AF$53"}</definedName>
    <definedName name="a" hidden="1">{"'Demand Units'!$Z$2:$AF$53"}</definedName>
    <definedName name="a_1" hidden="1">{"'Demand Units'!$Z$2:$AF$53"}</definedName>
    <definedName name="a1a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aa" hidden="1">{"Monthly6Q",#N/A,FALSE,"0614ESL"}</definedName>
    <definedName name="AA.Report.Files" localSheetId="13" hidden="1">#REF!</definedName>
    <definedName name="AA.Report.Files" localSheetId="14" hidden="1">#REF!</definedName>
    <definedName name="AA.Report.Files" hidden="1">#REF!</definedName>
    <definedName name="AA.Reports.Available" localSheetId="13" hidden="1">#REF!</definedName>
    <definedName name="AA.Reports.Available" localSheetId="14" hidden="1">#REF!</definedName>
    <definedName name="AA.Reports.Available" hidden="1">#REF!</definedName>
    <definedName name="aa_1" hidden="1">{"Monthly6Q",#N/A,FALSE,"0614ESL"}</definedName>
    <definedName name="aaa" localSheetId="13" hidden="1">[63]CIS!#REF!</definedName>
    <definedName name="aaa" localSheetId="14" hidden="1">[63]CIS!#REF!</definedName>
    <definedName name="aaa" hidden="1">[63]CIS!#REF!</definedName>
    <definedName name="aaa_1" hidden="1">{"'Demand Units'!$Z$2:$AF$53"}</definedName>
    <definedName name="AAA_DOCTOPS" hidden="1">"AAA_SET"</definedName>
    <definedName name="AAA_duser" hidden="1">"OFF"</definedName>
    <definedName name="aaaa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aaaaa" hidden="1">{"Summary Schedule",#N/A,FALSE,"Sheet1";"Divisional Support",#N/A,FALSE,"Sheet2";"Corporate Support",#N/A,FALSE,"Sheet3"}</definedName>
    <definedName name="aaaaaaa" hidden="1">{"Summary Schedule",#N/A,FALSE,"Sheet1";"Divisional Support",#N/A,FALSE,"Sheet2";"Corporate Support",#N/A,FALSE,"Sheet3"}</definedName>
    <definedName name="aaaaaaaaaaaa" hidden="1">{"'Demand Units'!$Z$2:$AF$53"}</definedName>
    <definedName name="aaaaaaaaaaaa_1" hidden="1">{"'Demand Units'!$Z$2:$AF$53"}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dfadadsf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aaet" hidden="1">{"'Demand Units'!$Z$2:$AF$53"}</definedName>
    <definedName name="aaet_1" hidden="1">{"'Demand Units'!$Z$2:$AF$53"}</definedName>
    <definedName name="aaryah" hidden="1">{"Monthly6Q",#N/A,FALSE,"0614ESL"}</definedName>
    <definedName name="aaryah_1" hidden="1">{"Monthly6Q",#N/A,FALSE,"0614ESL"}</definedName>
    <definedName name="aasd" hidden="1">{#N/A,#N/A,TRUE,"BT M200 da 10x20"}</definedName>
    <definedName name="aasdfa" hidden="1">{"rtn",#N/A,FALSE,"RTN";"tables",#N/A,FALSE,"RTN";"cf",#N/A,FALSE,"CF";"stats",#N/A,FALSE,"Stats";"prop",#N/A,FALSE,"Prop"}</definedName>
    <definedName name="ab" hidden="1">{#N/A,#N/A,FALSE,"Projections";#N/A,#N/A,FALSE,"Multiples Valuation";#N/A,#N/A,FALSE,"LBO";#N/A,#N/A,FALSE,"Multiples_Sensitivity";#N/A,#N/A,FALSE,"Summary"}</definedName>
    <definedName name="aba" hidden="1">{#N/A,#N/A,FALSE,"WWide";#N/A,#N/A,FALSE,"Tot_USA";#N/A,#N/A,FALSE,"Tot_Can";#N/A,#N/A,FALSE,"Tot_EA";#N/A,#N/A,FALSE,"Tot_L_Amer";#N/A,#N/A,FALSE,"Tot_Aus";#N/A,#N/A,FALSE,"Ortho";#N/A,#N/A,FALSE,"WW_Rup";#N/A,#N/A,FALSE,"WW_GX";#N/A,#N/A,FALSE,"OIS";#N/A,#N/A,FALSE,"YBasics";#N/A,#N/A,FALSE,"WW_Grnswp";#N/A,#N/A,FALSE,"WW_Other"}</definedName>
    <definedName name="abc" hidden="1">{"'W.W. Summary'!$A$1:$K$37"}</definedName>
    <definedName name="Access_Button" hidden="1">"Zusammenstellung_SGF_KGF_970515_Tabelle1_Liste"</definedName>
    <definedName name="AccessDatabase" hidden="1">"L:\STRATEGIE\Strategie_98-02\KGF-Strategien\Zusammenstellung SGF+KGF_970515.mdb"</definedName>
    <definedName name="ACCOUNT_CHANGE" hidden="1">"ACCOUNT_CHANGE"</definedName>
    <definedName name="ACCOUNTS_PAY" hidden="1">"ACCOUNTS_PAY"</definedName>
    <definedName name="Accrual" hidden="1">{"'Demand Units'!$Z$2:$AF$53"}</definedName>
    <definedName name="Accrual_1" hidden="1">{"'Demand Units'!$Z$2:$AF$53"}</definedName>
    <definedName name="Accruals" hidden="1">{"'Demand Units'!$Z$2:$AF$53"}</definedName>
    <definedName name="Accruals_1" hidden="1">{"'Demand Units'!$Z$2:$AF$53"}</definedName>
    <definedName name="ACCRUED_EXP" hidden="1">"ACCRUED_EXP"</definedName>
    <definedName name="adaafa" hidden="1">{"Quarterly BS",#N/A,FALSE,"Financials"}</definedName>
    <definedName name="adadfafas" hidden="1">{"histincome",#N/A,FALSE,"hyfins";"closing balance",#N/A,FALSE,"hyfins"}</definedName>
    <definedName name="adafdadfad" hidden="1">{"Combined Inc Stmt",#N/A,TRUE,"Financials";"Combined BS",#N/A,TRUE,"Financials";"Combined CF",#N/A,TRUE,"Financials";"Combined Ratios",#N/A,TRUE,"Financials"}</definedName>
    <definedName name="ADD_PAID_IN" hidden="1">"ADD_PAID_IN"</definedName>
    <definedName name="adf" hidden="1">{"'Demand Units'!$Z$2:$AF$53"}</definedName>
    <definedName name="adf_1" hidden="1">{"'Demand Units'!$Z$2:$AF$53"}</definedName>
    <definedName name="adfadadsfadsf" hidden="1">{"Opsys",#N/A,FALSE,"NPV_OPsys";"NT",#N/A,FALSE,"NPV_NT";"DevP",#N/A,FALSE,"NPV_DevPdt";"Office",#N/A,FALSE,"NPV_Office"}</definedName>
    <definedName name="adfadfasfd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gg" hidden="1">{"'Demand Units'!$Z$2:$AF$53"}</definedName>
    <definedName name="adfgg_1" hidden="1">{"'Demand Units'!$Z$2:$AF$53"}</definedName>
    <definedName name="ADGD" hidden="1">{"'Demand Units'!$Z$2:$AF$53"}</definedName>
    <definedName name="ADGD_1" hidden="1">{"'Demand Units'!$Z$2:$AF$53"}</definedName>
    <definedName name="adjkl" hidden="1">{"Monthly6Q",#N/A,FALSE,"0614ESL"}</definedName>
    <definedName name="adjkl_1" hidden="1">{"Monthly6Q",#N/A,FALSE,"0614ESL"}</definedName>
    <definedName name="adl" hidden="1">{"'Demand Units'!$Z$2:$AF$53"}</definedName>
    <definedName name="adl_1" hidden="1">{"'Demand Units'!$Z$2:$AF$53"}</definedName>
    <definedName name="adlj" hidden="1">{"'Demand Units'!$Z$2:$AF$53"}</definedName>
    <definedName name="adlj_1" hidden="1">{"'Demand Units'!$Z$2:$AF$53"}</definedName>
    <definedName name="adlkfaj" hidden="1">{"'Demand Units'!$Z$2:$AF$53"}</definedName>
    <definedName name="adlkfaj_1" hidden="1">{"'Demand Units'!$Z$2:$AF$53"}</definedName>
    <definedName name="adnlf" hidden="1">{"Monthly6Q",#N/A,FALSE,"0614ESL"}</definedName>
    <definedName name="adnlf_1" hidden="1">{"Monthly6Q",#N/A,FALSE,"0614ESL"}</definedName>
    <definedName name="adnlfj" hidden="1">{"Monthly6Q",#N/A,FALSE,"0614ESL"}</definedName>
    <definedName name="adnlfj_1" hidden="1">{"Monthly6Q",#N/A,FALSE,"0614ESL"}</definedName>
    <definedName name="ads" hidden="1">{#N/A,#N/A,FALSE,"Aging Summary";#N/A,#N/A,FALSE,"Ratio Analysis";#N/A,#N/A,FALSE,"Test 120 Day Accts";#N/A,#N/A,FALSE,"Tickmarks"}</definedName>
    <definedName name="adsfadfdasaf" hidden="1">{"Quarterly Inc Stmt",#N/A,FALSE,"Financials"}</definedName>
    <definedName name="AEFGEGFV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aeg" hidden="1">{"'Demand Units'!$Z$2:$AF$53"}</definedName>
    <definedName name="aeg_1" hidden="1">{"'Demand Units'!$Z$2:$AF$53"}</definedName>
    <definedName name="aegg" hidden="1">{"Monthly6Q",#N/A,FALSE,"0614ESL"}</definedName>
    <definedName name="aegg_1" hidden="1">{"Monthly6Q",#N/A,FALSE,"0614ESL"}</definedName>
    <definedName name="aeialr" hidden="1">{"Monthly6Q",#N/A,FALSE,"0614ESL"}</definedName>
    <definedName name="aeialr_1" hidden="1">{"Monthly6Q",#N/A,FALSE,"0614ESL"}</definedName>
    <definedName name="aeigl" hidden="1">{"'Demand Units'!$Z$2:$AF$53"}</definedName>
    <definedName name="aeigl_1" hidden="1">{"'Demand Units'!$Z$2:$AF$53"}</definedName>
    <definedName name="aet" hidden="1">{"'Demand Units'!$Z$2:$AF$53"}</definedName>
    <definedName name="aet_1" hidden="1">{"'Demand Units'!$Z$2:$AF$53"}</definedName>
    <definedName name="aeta" hidden="1">{"'Demand Units'!$Z$2:$AF$53"}</definedName>
    <definedName name="aeta_1" hidden="1">{"'Demand Units'!$Z$2:$AF$53"}</definedName>
    <definedName name="afaadsasfas" hidden="1">{"Summary",#N/A,FALSE,"Model";"Income Statement",#N/A,FALSE,"MODEL";"Balance Sheet",#N/A,FALSE,"Model";"Cash Flow",#N/A,FALSE,"Model";"Availability Analysis",#N/A,FALSE,"Model"}</definedName>
    <definedName name="afadf" localSheetId="13" hidden="1">#REF!</definedName>
    <definedName name="afadf" localSheetId="14" hidden="1">#REF!</definedName>
    <definedName name="afadf" hidden="1">#REF!</definedName>
    <definedName name="afadfas" localSheetId="13" hidden="1">#REF!</definedName>
    <definedName name="afadfas" localSheetId="14" hidden="1">#REF!</definedName>
    <definedName name="afadfas" hidden="1">#REF!</definedName>
    <definedName name="afadfdaadf" hidden="1">{"Quarterly BS",#N/A,FALSE,"Financials"}</definedName>
    <definedName name="afadfdsfads" hidden="1">{"IS_planvsActual",#N/A,FALSE,"IS_Plan-Act";"IS_curr&amp;YTD",#N/A,FALSE,"IS";"BS_curr&amp;lastmo",#N/A,FALSE,"BS";"bs 4 qtrs",#N/A,FALSE,"BS";"cf",#N/A,FALSE,"CF"}</definedName>
    <definedName name="afadsafas" hidden="1">{#N/A,#N/A,TRUE,"stops- rsrvs";#N/A,#N/A,TRUE,"P&amp;L phoenix";#N/A,#N/A,TRUE,"BS phoenix";#N/A,#N/A,TRUE,"P&amp;L columbus";#N/A,#N/A,TRUE,"BS columbus"}</definedName>
    <definedName name="afadsf" hidden="1">{"Summary",#N/A,FALSE,"Summary"}</definedName>
    <definedName name="afaf" localSheetId="13" hidden="1">#REF!</definedName>
    <definedName name="afaf" localSheetId="14" hidden="1">#REF!</definedName>
    <definedName name="afaf" hidden="1">#REF!</definedName>
    <definedName name="afafa" hidden="1">0</definedName>
    <definedName name="afafadad" hidden="1">{"Combined Ratios",#N/A,FALSE,"Financials"}</definedName>
    <definedName name="afafas" localSheetId="13" hidden="1">#REF!</definedName>
    <definedName name="afafas" localSheetId="14" hidden="1">#REF!</definedName>
    <definedName name="afafas" hidden="1">#REF!</definedName>
    <definedName name="afafsaf" localSheetId="13" hidden="1">#REF!</definedName>
    <definedName name="afafsaf" localSheetId="14" hidden="1">#REF!</definedName>
    <definedName name="afafsaf" hidden="1">#REF!</definedName>
    <definedName name="afasdfa" localSheetId="13" hidden="1">#REF!</definedName>
    <definedName name="afasdfa" localSheetId="14" hidden="1">#REF!</definedName>
    <definedName name="afasdfa" hidden="1">#REF!</definedName>
    <definedName name="AFD" hidden="1">{"'Demand Units'!$Z$2:$AF$53"}</definedName>
    <definedName name="AFD_1" hidden="1">{"'Demand Units'!$Z$2:$AF$53"}</definedName>
    <definedName name="afeg" hidden="1">{"'Demand Units'!$Z$2:$AF$53"}</definedName>
    <definedName name="afeg_1" hidden="1">{"'Demand Units'!$Z$2:$AF$53"}</definedName>
    <definedName name="ag4a" hidden="1">{"'Demand Units'!$Z$2:$AF$53"}</definedName>
    <definedName name="ag4a_1" hidden="1">{"'Demand Units'!$Z$2:$AF$53"}</definedName>
    <definedName name="agaj" hidden="1">{"'Demand Units'!$Z$2:$AF$53"}</definedName>
    <definedName name="agaj_1" hidden="1">{"'Demand Units'!$Z$2:$AF$53"}</definedName>
    <definedName name="AGDA" hidden="1">{"'Demand Units'!$Z$2:$AF$53"}</definedName>
    <definedName name="AGDA_1" hidden="1">{"'Demand Units'!$Z$2:$AF$53"}</definedName>
    <definedName name="ag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a" hidden="1">{"'Demand Units'!$Z$2:$AF$53"}</definedName>
    <definedName name="agea_1" hidden="1">{"'Demand Units'!$Z$2:$AF$53"}</definedName>
    <definedName name="age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g" hidden="1">{"Monthly6Q",#N/A,FALSE,"0614ESL"}</definedName>
    <definedName name="agg_1" hidden="1">{"Monthly6Q",#N/A,FALSE,"0614ESL"}</definedName>
    <definedName name="aggg" hidden="1">{"Monthly6Q",#N/A,FALSE,"0614ESL"}</definedName>
    <definedName name="aggg_1" hidden="1">{"Monthly6Q",#N/A,FALSE,"0614ESL"}</definedName>
    <definedName name="agj" hidden="1">{"'Demand Units'!$Z$2:$AF$53"}</definedName>
    <definedName name="agj_1" hidden="1">{"'Demand Units'!$Z$2:$AF$53"}</definedName>
    <definedName name="agja" hidden="1">{"Monthly6Q",#N/A,FALSE,"0614ESL"}</definedName>
    <definedName name="agja_1" hidden="1">{"Monthly6Q",#N/A,FALSE,"0614ESL"}</definedName>
    <definedName name="agjdaj" hidden="1">{"'Demand Units'!$Z$2:$AF$53"}</definedName>
    <definedName name="agjdaj_1" hidden="1">{"'Demand Units'!$Z$2:$AF$53"}</definedName>
    <definedName name="agjol" hidden="1">{"'Demand Units'!$Z$2:$AF$53"}</definedName>
    <definedName name="agjol_1" hidden="1">{"'Demand Units'!$Z$2:$AF$53"}</definedName>
    <definedName name="agkj" hidden="1">{"Monthly6Q",#N/A,FALSE,"0614ESL"}</definedName>
    <definedName name="agkj_1" hidden="1">{"Monthly6Q",#N/A,FALSE,"0614ESL"}</definedName>
    <definedName name="agkjja" hidden="1">{"'Demand Units'!$Z$2:$AF$53"}</definedName>
    <definedName name="agkjja_1" hidden="1">{"'Demand Units'!$Z$2:$AF$53"}</definedName>
    <definedName name="AGRAHHR" hidden="1">{"Monthly6Q",#N/A,FALSE,"0614ESL"}</definedName>
    <definedName name="AGRAHHR_1" hidden="1">{"Monthly6Q",#N/A,FALSE,"0614ESL"}</definedName>
    <definedName name="agtajj" hidden="1">{"'Demand Units'!$Z$2:$AF$53"}</definedName>
    <definedName name="agtajj_1" hidden="1">{"'Demand Units'!$Z$2:$AF$53"}</definedName>
    <definedName name="aha" hidden="1">{"'Demand Units'!$Z$2:$AF$53"}</definedName>
    <definedName name="aha_1" hidden="1">{"'Demand Units'!$Z$2:$AF$53"}</definedName>
    <definedName name="ahar" hidden="1">{"'Demand Units'!$Z$2:$AF$53"}</definedName>
    <definedName name="ahar_1" hidden="1">{"'Demand Units'!$Z$2:$AF$53"}</definedName>
    <definedName name="ahgaj" hidden="1">{"Monthly6Q",#N/A,FALSE,"0614ESL"}</definedName>
    <definedName name="ahgaj_1" hidden="1">{"Monthly6Q",#N/A,FALSE,"0614ESL"}</definedName>
    <definedName name="ahgjajk" hidden="1">{"'Demand Units'!$Z$2:$AF$53"}</definedName>
    <definedName name="ahgjajk_1" hidden="1">{"'Demand Units'!$Z$2:$AF$53"}</definedName>
    <definedName name="ahgjak" hidden="1">{"Monthly6Q",#N/A,FALSE,"0614ESL"}</definedName>
    <definedName name="ahgjak_1" hidden="1">{"Monthly6Q",#N/A,FALSE,"0614ESL"}</definedName>
    <definedName name="ahhaj" hidden="1">{"'Demand Units'!$Z$2:$AF$53"}</definedName>
    <definedName name="ahhaj_1" hidden="1">{"'Demand Units'!$Z$2:$AF$53"}</definedName>
    <definedName name="ahjn" hidden="1">{"Monthly6Q",#N/A,FALSE,"0614ESL"}</definedName>
    <definedName name="ahjn_1" hidden="1">{"Monthly6Q",#N/A,FALSE,"0614ESL"}</definedName>
    <definedName name="ahk" hidden="1">{"'Demand Units'!$Z$2:$AF$53"}</definedName>
    <definedName name="ahk_1" hidden="1">{"'Demand Units'!$Z$2:$AF$53"}</definedName>
    <definedName name="ahnka" hidden="1">{"'Demand Units'!$Z$2:$AF$53"}</definedName>
    <definedName name="ahnka_1" hidden="1">{"'Demand Units'!$Z$2:$AF$53"}</definedName>
    <definedName name="ahr" hidden="1">{"Monthly6Q",#N/A,FALSE,"0614ESL"}</definedName>
    <definedName name="ahr_1" hidden="1">{"Monthly6Q",#N/A,FALSE,"0614ESL"}</definedName>
    <definedName name="ahra" hidden="1">{"'Demand Units'!$Z$2:$AF$53"}</definedName>
    <definedName name="ahra_1" hidden="1">{"'Demand Units'!$Z$2:$AF$53"}</definedName>
    <definedName name="AHRAYH" hidden="1">{"'Demand Units'!$Z$2:$AF$53"}</definedName>
    <definedName name="AHRAYH_1" hidden="1">{"'Demand Units'!$Z$2:$AF$53"}</definedName>
    <definedName name="ahthu" hidden="1">{"'Demand Units'!$Z$2:$AF$53"}</definedName>
    <definedName name="ahthu_1" hidden="1">{"'Demand Units'!$Z$2:$AF$53"}</definedName>
    <definedName name="aie" hidden="1">{"'Demand Units'!$Z$2:$AF$53"}</definedName>
    <definedName name="aie_1" hidden="1">{"'Demand Units'!$Z$2:$AF$53"}</definedName>
    <definedName name="aief" hidden="1">{"Monthly6Q",#N/A,FALSE,"0614ESL"}</definedName>
    <definedName name="aief_1" hidden="1">{"Monthly6Q",#N/A,FALSE,"0614ESL"}</definedName>
    <definedName name="aielag" hidden="1">{"'Demand Units'!$Z$2:$AF$53"}</definedName>
    <definedName name="aielag_1" hidden="1">{"'Demand Units'!$Z$2:$AF$53"}</definedName>
    <definedName name="AIFJ" hidden="1">{"'Demand Units'!$Z$2:$AF$53"}</definedName>
    <definedName name="AIFJ_1" hidden="1">{"'Demand Units'!$Z$2:$AF$53"}</definedName>
    <definedName name="aiga" hidden="1">{"'Demand Units'!$Z$2:$AF$53"}</definedName>
    <definedName name="aiga_1" hidden="1">{"'Demand Units'!$Z$2:$AF$53"}</definedName>
    <definedName name="aigkja" hidden="1">{"Monthly6Q",#N/A,FALSE,"0614ESL"}</definedName>
    <definedName name="aigkja_1" hidden="1">{"Monthly6Q",#N/A,FALSE,"0614ESL"}</definedName>
    <definedName name="aigl" hidden="1">{"'Demand Units'!$Z$2:$AF$53"}</definedName>
    <definedName name="aigl_1" hidden="1">{"'Demand Units'!$Z$2:$AF$53"}</definedName>
    <definedName name="ailejrf" hidden="1">{"Monthly6Q",#N/A,FALSE,"0614ESL"}</definedName>
    <definedName name="ailejrf_1" hidden="1">{"Monthly6Q",#N/A,FALSE,"0614ESL"}</definedName>
    <definedName name="ailgj" hidden="1">{"'Demand Units'!$Z$2:$AF$53"}</definedName>
    <definedName name="ailgj_1" hidden="1">{"'Demand Units'!$Z$2:$AF$53"}</definedName>
    <definedName name="ajdkf" hidden="1">{"Monthly6Q",#N/A,FALSE,"0614ESL"}</definedName>
    <definedName name="ajdkf_1" hidden="1">{"Monthly6Q",#N/A,FALSE,"0614ESL"}</definedName>
    <definedName name="ajfk" hidden="1">{"'Demand Units'!$Z$2:$AF$53"}</definedName>
    <definedName name="ajfk_1" hidden="1">{"'Demand Units'!$Z$2:$AF$53"}</definedName>
    <definedName name="AJFL" hidden="1">{"'Demand Units'!$Z$2:$AF$53"}</definedName>
    <definedName name="AJFL_1" hidden="1">{"'Demand Units'!$Z$2:$AF$53"}</definedName>
    <definedName name="ajflj" hidden="1">{"'Demand Units'!$Z$2:$AF$53"}</definedName>
    <definedName name="ajflj_1" hidden="1">{"'Demand Units'!$Z$2:$AF$53"}</definedName>
    <definedName name="ajgaklj" hidden="1">{"Monthly6Q",#N/A,FALSE,"0614ESL"}</definedName>
    <definedName name="ajgaklj_1" hidden="1">{"Monthly6Q",#N/A,FALSE,"0614ESL"}</definedName>
    <definedName name="ajgja" hidden="1">{"'Demand Units'!$Z$2:$AF$53"}</definedName>
    <definedName name="ajgja_1" hidden="1">{"'Demand Units'!$Z$2:$AF$53"}</definedName>
    <definedName name="ajgjakl" hidden="1">{"Monthly6Q",#N/A,FALSE,"0614ESL"}</definedName>
    <definedName name="ajgjakl_1" hidden="1">{"Monthly6Q",#N/A,FALSE,"0614ESL"}</definedName>
    <definedName name="ajgjjkkj" hidden="1">{"'Demand Units'!$Z$2:$AF$53"}</definedName>
    <definedName name="ajgjjkkj_1" hidden="1">{"'Demand Units'!$Z$2:$AF$53"}</definedName>
    <definedName name="ajgk" hidden="1">{"Monthly6Q",#N/A,FALSE,"0614ESL"}</definedName>
    <definedName name="ajgk_1" hidden="1">{"Monthly6Q",#N/A,FALSE,"0614ESL"}</definedName>
    <definedName name="ajgkak" hidden="1">{"'Demand Units'!$Z$2:$AF$53"}</definedName>
    <definedName name="ajgkak_1" hidden="1">{"'Demand Units'!$Z$2:$AF$53"}</definedName>
    <definedName name="ajgrkaj" hidden="1">{"'Demand Units'!$Z$2:$AF$53"}</definedName>
    <definedName name="ajgrkaj_1" hidden="1">{"'Demand Units'!$Z$2:$AF$53"}</definedName>
    <definedName name="ajhma" hidden="1">{"'Demand Units'!$Z$2:$AF$53"}</definedName>
    <definedName name="ajhma_1" hidden="1">{"'Demand Units'!$Z$2:$AF$53"}</definedName>
    <definedName name="ajhrka" hidden="1">{"'Demand Units'!$Z$2:$AF$53"}</definedName>
    <definedName name="ajhrka_1" hidden="1">{"'Demand Units'!$Z$2:$AF$53"}</definedName>
    <definedName name="ak" hidden="1">{"'Demand Units'!$Z$2:$AF$53"}</definedName>
    <definedName name="ak_1" hidden="1">{"'Demand Units'!$Z$2:$AF$53"}</definedName>
    <definedName name="akd" hidden="1">{"'Demand Units'!$Z$2:$AF$53"}</definedName>
    <definedName name="akd_1" hidden="1">{"'Demand Units'!$Z$2:$AF$53"}</definedName>
    <definedName name="akdf" hidden="1">{"'Demand Units'!$Z$2:$AF$53"}</definedName>
    <definedName name="akdf_1" hidden="1">{"'Demand Units'!$Z$2:$AF$53"}</definedName>
    <definedName name="akdgkjl" hidden="1">{"'Demand Units'!$Z$2:$AF$53"}</definedName>
    <definedName name="akdgkjl_1" hidden="1">{"'Demand Units'!$Z$2:$AF$53"}</definedName>
    <definedName name="akdj" hidden="1">{"'Demand Units'!$Z$2:$AF$53"}</definedName>
    <definedName name="akdj_1" hidden="1">{"'Demand Units'!$Z$2:$AF$53"}</definedName>
    <definedName name="akdlj" hidden="1">{"'Demand Units'!$Z$2:$AF$53"}</definedName>
    <definedName name="akdlj_1" hidden="1">{"'Demand Units'!$Z$2:$AF$53"}</definedName>
    <definedName name="akg" hidden="1">{"'Demand Units'!$Z$2:$AF$53"}</definedName>
    <definedName name="akg_1" hidden="1">{"'Demand Units'!$Z$2:$AF$53"}</definedName>
    <definedName name="akgd" hidden="1">{"'Demand Units'!$Z$2:$AF$53"}</definedName>
    <definedName name="akgd_1" hidden="1">{"'Demand Units'!$Z$2:$AF$53"}</definedName>
    <definedName name="akghaj" hidden="1">{"Monthly6Q",#N/A,FALSE,"0614ESL"}</definedName>
    <definedName name="akghaj_1" hidden="1">{"Monthly6Q",#N/A,FALSE,"0614ESL"}</definedName>
    <definedName name="akgj" hidden="1">{"Monthly6Q",#N/A,FALSE,"0614ESL"}</definedName>
    <definedName name="akgj_1" hidden="1">{"Monthly6Q",#N/A,FALSE,"0614ESL"}</definedName>
    <definedName name="akgja" hidden="1">{"'Demand Units'!$Z$2:$AF$53"}</definedName>
    <definedName name="akgja_1" hidden="1">{"'Demand Units'!$Z$2:$AF$53"}</definedName>
    <definedName name="akgjajg" hidden="1">{"'Demand Units'!$Z$2:$AF$53"}</definedName>
    <definedName name="akgjajg_1" hidden="1">{"'Demand Units'!$Z$2:$AF$53"}</definedName>
    <definedName name="akgjak" hidden="1">{"'Demand Units'!$Z$2:$AF$53"}</definedName>
    <definedName name="akgjak_1" hidden="1">{"'Demand Units'!$Z$2:$AF$53"}</definedName>
    <definedName name="akgjakl" hidden="1">{"Monthly6Q",#N/A,FALSE,"0614ESL"}</definedName>
    <definedName name="akgjakl_1" hidden="1">{"Monthly6Q",#N/A,FALSE,"0614ESL"}</definedName>
    <definedName name="akgjalk" hidden="1">{"'Demand Units'!$Z$2:$AF$53"}</definedName>
    <definedName name="akgjalk_1" hidden="1">{"'Demand Units'!$Z$2:$AF$53"}</definedName>
    <definedName name="akgjk" hidden="1">{"Monthly6Q",#N/A,FALSE,"0614ESL"}</definedName>
    <definedName name="akgjk_1" hidden="1">{"Monthly6Q",#N/A,FALSE,"0614ESL"}</definedName>
    <definedName name="akgjka" hidden="1">{"'Demand Units'!$Z$2:$AF$53"}</definedName>
    <definedName name="akgjka_1" hidden="1">{"'Demand Units'!$Z$2:$AF$53"}</definedName>
    <definedName name="akgjkak" hidden="1">{"'Demand Units'!$Z$2:$AF$53"}</definedName>
    <definedName name="akgjkak_1" hidden="1">{"'Demand Units'!$Z$2:$AF$53"}</definedName>
    <definedName name="akgjkj" hidden="1">{"'Demand Units'!$Z$2:$AF$53"}</definedName>
    <definedName name="akgjkj_1" hidden="1">{"'Demand Units'!$Z$2:$AF$53"}</definedName>
    <definedName name="akgjkl" hidden="1">{"'Demand Units'!$Z$2:$AF$53"}</definedName>
    <definedName name="akgjkl_1" hidden="1">{"'Demand Units'!$Z$2:$AF$53"}</definedName>
    <definedName name="akgjl" hidden="1">{"'Demand Units'!$Z$2:$AF$53"}</definedName>
    <definedName name="akgjl_1" hidden="1">{"'Demand Units'!$Z$2:$AF$53"}</definedName>
    <definedName name="akgk" hidden="1">{"'Demand Units'!$Z$2:$AF$53"}</definedName>
    <definedName name="akgk_1" hidden="1">{"'Demand Units'!$Z$2:$AF$53"}</definedName>
    <definedName name="akgkkl" hidden="1">{"'Demand Units'!$Z$2:$AF$53"}</definedName>
    <definedName name="akgkkl_1" hidden="1">{"'Demand Units'!$Z$2:$AF$53"}</definedName>
    <definedName name="akglak" hidden="1">{"'Demand Units'!$Z$2:$AF$53"}</definedName>
    <definedName name="akglak_1" hidden="1">{"'Demand Units'!$Z$2:$AF$53"}</definedName>
    <definedName name="akgnklk" hidden="1">{"Monthly6Q",#N/A,FALSE,"0614ESL"}</definedName>
    <definedName name="akgnklk_1" hidden="1">{"Monthly6Q",#N/A,FALSE,"0614ESL"}</definedName>
    <definedName name="akhakl" hidden="1">{"'Demand Units'!$Z$2:$AF$53"}</definedName>
    <definedName name="akhakl_1" hidden="1">{"'Demand Units'!$Z$2:$AF$53"}</definedName>
    <definedName name="akhgj" hidden="1">{"'Demand Units'!$Z$2:$AF$53"}</definedName>
    <definedName name="akhgj_1" hidden="1">{"'Demand Units'!$Z$2:$AF$53"}</definedName>
    <definedName name="akhijr" hidden="1">{"'Demand Units'!$Z$2:$AF$53"}</definedName>
    <definedName name="akhijr_1" hidden="1">{"'Demand Units'!$Z$2:$AF$53"}</definedName>
    <definedName name="akhj" hidden="1">{"'Demand Units'!$Z$2:$AF$53"}</definedName>
    <definedName name="akhj_1" hidden="1">{"'Demand Units'!$Z$2:$AF$53"}</definedName>
    <definedName name="akhna" hidden="1">{"'Demand Units'!$Z$2:$AF$53"}</definedName>
    <definedName name="akhna_1" hidden="1">{"'Demand Units'!$Z$2:$AF$53"}</definedName>
    <definedName name="akja" hidden="1">{"Monthly6Q",#N/A,FALSE,"0614ESL"}</definedName>
    <definedName name="akja_1" hidden="1">{"Monthly6Q",#N/A,FALSE,"0614ESL"}</definedName>
    <definedName name="akjfj" hidden="1">{"'Demand Units'!$Z$2:$AF$53"}</definedName>
    <definedName name="akjfj_1" hidden="1">{"'Demand Units'!$Z$2:$AF$53"}</definedName>
    <definedName name="akjg" hidden="1">{"'Demand Units'!$Z$2:$AF$53"}</definedName>
    <definedName name="akjg_1" hidden="1">{"'Demand Units'!$Z$2:$AF$53"}</definedName>
    <definedName name="akjgh" hidden="1">{"Monthly6Q",#N/A,FALSE,"0614ESL"}</definedName>
    <definedName name="akjgh_1" hidden="1">{"Monthly6Q",#N/A,FALSE,"0614ESL"}</definedName>
    <definedName name="akjgjkna" hidden="1">{"'Demand Units'!$Z$2:$AF$53"}</definedName>
    <definedName name="akjgjkna_1" hidden="1">{"'Demand Units'!$Z$2:$AF$53"}</definedName>
    <definedName name="akjglkarj" hidden="1">{"'Demand Units'!$Z$2:$AF$53"}</definedName>
    <definedName name="akjglkarj_1" hidden="1">{"'Demand Units'!$Z$2:$AF$53"}</definedName>
    <definedName name="akjhlra" hidden="1">{"'Demand Units'!$Z$2:$AF$53"}</definedName>
    <definedName name="akjhlra_1" hidden="1">{"'Demand Units'!$Z$2:$AF$53"}</definedName>
    <definedName name="akjk" hidden="1">{"'Demand Units'!$Z$2:$AF$53"}</definedName>
    <definedName name="akjk_1" hidden="1">{"'Demand Units'!$Z$2:$AF$53"}</definedName>
    <definedName name="akjldjk" hidden="1">{"Monthly6Q",#N/A,FALSE,"0614ESL"}</definedName>
    <definedName name="akjldjk_1" hidden="1">{"Monthly6Q",#N/A,FALSE,"0614ESL"}</definedName>
    <definedName name="akjlhlkajhlk" hidden="1">{"'Demand Units'!$Z$2:$AF$53"}</definedName>
    <definedName name="akjlhlkajhlk_1" hidden="1">{"'Demand Units'!$Z$2:$AF$53"}</definedName>
    <definedName name="akkejgk" hidden="1">{"'Demand Units'!$Z$2:$AF$53"}</definedName>
    <definedName name="akkejgk_1" hidden="1">{"'Demand Units'!$Z$2:$AF$53"}</definedName>
    <definedName name="aklgdjklk" hidden="1">{"'Demand Units'!$Z$2:$AF$53"}</definedName>
    <definedName name="aklgdjklk_1" hidden="1">{"'Demand Units'!$Z$2:$AF$53"}</definedName>
    <definedName name="aklgjljlk" hidden="1">{"'Demand Units'!$Z$2:$AF$53"}</definedName>
    <definedName name="aklgjljlk_1" hidden="1">{"'Demand Units'!$Z$2:$AF$53"}</definedName>
    <definedName name="aklgnk" hidden="1">{"'Demand Units'!$Z$2:$AF$53"}</definedName>
    <definedName name="aklgnk_1" hidden="1">{"'Demand Units'!$Z$2:$AF$53"}</definedName>
    <definedName name="akljdglk" hidden="1">{"Monthly6Q",#N/A,FALSE,"0614ESL"}</definedName>
    <definedName name="akljdglk_1" hidden="1">{"Monthly6Q",#N/A,FALSE,"0614ESL"}</definedName>
    <definedName name="akljgjll" hidden="1">{"'Demand Units'!$Z$2:$AF$53"}</definedName>
    <definedName name="akljgjll_1" hidden="1">{"'Demand Units'!$Z$2:$AF$53"}</definedName>
    <definedName name="aknnk" hidden="1">{"'Demand Units'!$Z$2:$AF$53"}</definedName>
    <definedName name="aknnk_1" hidden="1">{"'Demand Units'!$Z$2:$AF$53"}</definedName>
    <definedName name="akrgj" hidden="1">{"'Demand Units'!$Z$2:$AF$53"}</definedName>
    <definedName name="akrgj_1" hidden="1">{"'Demand Units'!$Z$2:$AF$53"}</definedName>
    <definedName name="ala" hidden="1">{#N/A,#N/A,FALSE,"WWide";#N/A,#N/A,FALSE,"WW_Ortho";#N/A,#N/A,FALSE,"WW_Rup";#N/A,#N/A,FALSE,"WW_GX";#N/A,#N/A,FALSE,"WW_Other";#N/A,#N/A,FALSE,"Tot_USA";#N/A,#N/A,FALSE,"Ortho";#N/A,#N/A,FALSE,"US_Rup";#N/A,#N/A,FALSE,"GX_US";#N/A,#N/A,FALSE,"OIS";#N/A,#N/A,FALSE,"YBasics";#N/A,#N/A,FALSE,"Grnswp";#N/A,#N/A,FALSE,"Other_RPD";#N/A,#N/A,FALSE,"Tot_EA";#N/A,#N/A,FALSE,"EA_Rup";#N/A,#N/A,FALSE,"EA_Solaris";#N/A,#N/A,FALSE,"EA_Other";#N/A,#N/A,FALSE,"Tot_Can";#N/A,#N/A,FALSE,"Can_Rup";#N/A,#N/A,FALSE,"Can_Grn_Crs";#N/A,#N/A,FALSE,"Tot_Aus";#N/A,#N/A,FALSE,"Aus_Rup";#N/A,#N/A,FALSE,"Aus_Ortho";#N/A,#N/A,FALSE,"Aus_Other";#N/A,#N/A,FALSE,"Tot_L_Amer";#N/A,#N/A,FALSE,"L_Amer_Rup";#N/A,#N/A,FALSE,"L_Amer_Ortho"}</definedName>
    <definedName name="alaa" hidden="1">{#N/A,#N/A,FALSE,"Tot_Aus";#N/A,#N/A,FALSE,"Aus_Rup";#N/A,#N/A,FALSE,"Aus_Other"}</definedName>
    <definedName name="alb" hidden="1">{#N/A,#N/A,FALSE,"Tot_USA";#N/A,#N/A,FALSE,"Ortho";#N/A,#N/A,FALSE,"US_Rup";#N/A,#N/A,FALSE,"OIS";#N/A,#N/A,FALSE,"YBasics";#N/A,#N/A,FALSE,"Grnswp";#N/A,#N/A,FALSE,"White_Swan";#N/A,#N/A,FALSE,"Other"}</definedName>
    <definedName name="ald" hidden="1">{"'Demand Units'!$Z$2:$AF$53"}</definedName>
    <definedName name="ald_1" hidden="1">{"'Demand Units'!$Z$2:$AF$53"}</definedName>
    <definedName name="aldgj" hidden="1">{"Monthly6Q",#N/A,FALSE,"0614ESL"}</definedName>
    <definedName name="aldgj_1" hidden="1">{"Monthly6Q",#N/A,FALSE,"0614ESL"}</definedName>
    <definedName name="ALDKFJ" hidden="1">{"Monthly6Q",#N/A,FALSE,"0614ESL"}</definedName>
    <definedName name="ALDKFJ_1" hidden="1">{"Monthly6Q",#N/A,FALSE,"0614ESL"}</definedName>
    <definedName name="alkdfj" hidden="1">{"'Demand Units'!$Z$2:$AF$53"}</definedName>
    <definedName name="alkdfj_1" hidden="1">{"'Demand Units'!$Z$2:$AF$53"}</definedName>
    <definedName name="alkdgjk" hidden="1">{"Monthly6Q",#N/A,FALSE,"0614ESL"}</definedName>
    <definedName name="alkdgjk_1" hidden="1">{"Monthly6Q",#N/A,FALSE,"0614ESL"}</definedName>
    <definedName name="alkg" hidden="1">{"'Demand Units'!$Z$2:$AF$53"}</definedName>
    <definedName name="alkg_1" hidden="1">{"'Demand Units'!$Z$2:$AF$53"}</definedName>
    <definedName name="alkhmk" hidden="1">{"'Demand Units'!$Z$2:$AF$53"}</definedName>
    <definedName name="alkhmk_1" hidden="1">{"'Demand Units'!$Z$2:$AF$53"}</definedName>
    <definedName name="ALLYXX" hidden="1">{"Page One",#N/A,FALSE,"Model";"Page 2",#N/A,FALSE,"Model";"Page 3",#N/A,FALSE,"Model"}</definedName>
    <definedName name="alsdkfj" hidden="1">{#N/A,#N/A,FALSE,"DCF2";#N/A,#N/A,FALSE,"DCF comm";#N/A,#N/A,FALSE,"Relief Fr Royalty";#N/A,#N/A,FALSE,"Asset Charges";#N/A,#N/A,FALSE,"Workforce";#N/A,#N/A,FALSE,"WACC Recon"}</definedName>
    <definedName name="analysis" hidden="1">{#N/A,#N/A,FALSE,"Aging Summary";#N/A,#N/A,FALSE,"Ratio Analysis";#N/A,#N/A,FALSE,"Test 120 Day Accts";#N/A,#N/A,FALSE,"Tickmarks"}</definedName>
    <definedName name="andlkfj" hidden="1">{"'Demand Units'!$Z$2:$AF$53"}</definedName>
    <definedName name="andlkfj_1" hidden="1">{"'Demand Units'!$Z$2:$AF$53"}</definedName>
    <definedName name="anscount" hidden="1">1</definedName>
    <definedName name="ap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apogj" hidden="1">{"'Demand Units'!$Z$2:$AF$53"}</definedName>
    <definedName name="apogj_1" hidden="1">{"'Demand Units'!$Z$2:$AF$53"}</definedName>
    <definedName name="APWREFVTEST" hidden="1">"'='Terminal Value'!b3"</definedName>
    <definedName name="ARDSO00" hidden="1">{#N/A,#N/A,TRUE,"contents";#N/A,#N/A,TRUE,"Tab 1 Exec Intro";#N/A,#N/A,TRUE,"Tab 2 OCFS";#N/A,#N/A,TRUE,"Tab 3 R&amp;O Consolidated";#N/A,#N/A,TRUE,"Tab 3 R&amp;ORPM";#N/A,#N/A,TRUE,"Tab 4 Rev summary";#N/A,#N/A,TRUE,"Tab 5 Rev RPM";#N/A,#N/A,TRUE,"Tab 5 Rev LOB";#N/A,#N/A,TRUE,"Tab 6 Op Plan Goals CSF Perf";#N/A,#N/A,TRUE,"Tab 7 Inc";#N/A,#N/A,TRUE,"Tab 8 Qtr Comp";#N/A,#N/A,TRUE,"Tab 9 Inc Con NEA ";#N/A,#N/A,TRUE,"Tab 10 Var Analysis ";#N/A,#N/A,TRUE,"Tab 10b Gap";#N/A,#N/A,TRUE,"Tab 11 &amp;O RPM";#N/A,#N/A,TRUE,"Tab 11 R&amp;O EE&amp;C";#N/A,#N/A,TRUE,"Tab 11 R&amp;O MARS";#N/A,#N/A,TRUE,"Tab 11 R&amp;O EBO";#N/A,#N/A,TRUE,"Tab 12 Risk - Revenue";#N/A,#N/A,TRUE,"Tab 13 Notes";#N/A,#N/A,TRUE,"Tab 14 Risk - Expense";#N/A,#N/A,TRUE,"Tab 15 App Dev Exp";#N/A,#N/A,TRUE,"Tab 16 App Dev Cap";#N/A,#N/A,TRUE,"Tab 17 IC Billings by LOB";#N/A,#N/A,TRUE,"Tab 18 HC BU";#N/A,#N/A,TRUE,"Tab 19 FTE BU";#N/A,#N/A,TRUE,"Tab 20 HC LOB";#N/A,#N/A,TRUE,"Tab 21 FTE LOB";#N/A,#N/A,TRUE,"Tab 21 FTERPM";#N/A,#N/A,TRUE,"Tab 22 Sample HC ";#N/A,#N/A,TRUE,"Tab 23 HC FTE Space Plan Comp";#N/A,#N/A,TRUE,"HMS RE";#N/A,#N/A,TRUE,"Tab 27a Real Estate RPMEvanston";#N/A,#N/A,TRUE,"Tab 27a Real Estate RPMStLouis";#N/A,#N/A,TRUE,"Tab 27a Real Estate RPMLasVegas";#N/A,#N/A,TRUE,"Tab 27a Real Estate RPMTotal";#N/A,#N/A,TRUE,"Tab 27b Real Estate";#N/A,#N/A,TRUE,"Tab 27c Real Estate";#N/A,#N/A,TRUE,"Tab 27d Real Estate";#N/A,#N/A,TRUE,"Tab 27e Real Estate RollUp";#N/A,#N/A,TRUE,"Tab 29 Capital Detail RPM";#N/A,#N/A,TRUE,"Tab 29 Capital Detail EE&amp;C";#N/A,#N/A,TRUE,"Tab 29 Capital Detail MARS";#N/A,#N/A,TRUE,"Tab 29 Capital Detail EBO";#N/A,#N/A,TRUE,"Tab 30 Capital Sum FY 00";#N/A,#N/A,TRUE,"Tab 31 Capital Sum FY 01";#N/A,#N/A,TRUE,"Tab 32 P&amp;L 12 trend FY 00";#N/A,#N/A,TRUE,"Tab 33 Rev Sum by Product";#N/A,#N/A,TRUE,"Tab 34RPM";#N/A,#N/A,TRUE,"Tab34EE&amp;C";#N/A,#N/A,TRUE,"Tab 34MARS";#N/A,#N/A,TRUE,"Tab 35 Employee Listing";#N/A,#N/A,TRUE,"Tab 35 Employee Listing-EE&amp;C";#N/A,#N/A,TRUE,"Tab 36 Sum P&amp;L FY 01"}</definedName>
    <definedName name="ARDSO99" hidden="1">{#N/A,#N/A,TRUE,"contents";#N/A,#N/A,TRUE,"Tab 1 Exec Intro";#N/A,#N/A,TRUE,"Tab 2 OCFS";#N/A,#N/A,TRUE,"Tab 3 R&amp;O Consolidated";#N/A,#N/A,TRUE,"Tab 3 R&amp;ORPM";#N/A,#N/A,TRUE,"Tab 4 Rev summary";#N/A,#N/A,TRUE,"Tab 5 Rev RPM";#N/A,#N/A,TRUE,"Tab 5 Rev LOB";#N/A,#N/A,TRUE,"Tab 6 Op Plan Goals CSF Perf";#N/A,#N/A,TRUE,"Tab 7 Inc";#N/A,#N/A,TRUE,"Tab 8 Qtr Comp";#N/A,#N/A,TRUE,"Tab 9 Inc Con NEA ";#N/A,#N/A,TRUE,"Tab 10 Var Analysis ";#N/A,#N/A,TRUE,"Tab 10b Gap";#N/A,#N/A,TRUE,"Tab 11 &amp;O RPM";#N/A,#N/A,TRUE,"Tab 11 R&amp;O EE&amp;C";#N/A,#N/A,TRUE,"Tab 11 R&amp;O MARS";#N/A,#N/A,TRUE,"Tab 11 R&amp;O EBO";#N/A,#N/A,TRUE,"Tab 12 Risk - Revenue";#N/A,#N/A,TRUE,"Tab 13 Notes";#N/A,#N/A,TRUE,"Tab 14 Risk - Expense";#N/A,#N/A,TRUE,"Tab 15 App Dev Exp";#N/A,#N/A,TRUE,"Tab 16 App Dev Cap";#N/A,#N/A,TRUE,"Tab 17 IC Billings by LOB";#N/A,#N/A,TRUE,"Tab 18 HC BU";#N/A,#N/A,TRUE,"Tab 19 FTE BU";#N/A,#N/A,TRUE,"Tab 20 HC LOB";#N/A,#N/A,TRUE,"Tab 21 FTE LOB";#N/A,#N/A,TRUE,"Tab 21 FTERPM";#N/A,#N/A,TRUE,"Tab 22 Sample HC ";#N/A,#N/A,TRUE,"Tab 23 HC FTE Space Plan Comp";#N/A,#N/A,TRUE,"HMS RE";#N/A,#N/A,TRUE,"Tab 27a Real Estate RPMEvanston";#N/A,#N/A,TRUE,"Tab 27a Real Estate RPMStLouis";#N/A,#N/A,TRUE,"Tab 27a Real Estate RPMLasVegas";#N/A,#N/A,TRUE,"Tab 27a Real Estate RPMTotal";#N/A,#N/A,TRUE,"Tab 27b Real Estate";#N/A,#N/A,TRUE,"Tab 27c Real Estate";#N/A,#N/A,TRUE,"Tab 27d Real Estate";#N/A,#N/A,TRUE,"Tab 27e Real Estate RollUp";#N/A,#N/A,TRUE,"Tab 29 Capital Detail RPM";#N/A,#N/A,TRUE,"Tab 29 Capital Detail EE&amp;C";#N/A,#N/A,TRUE,"Tab 29 Capital Detail MARS";#N/A,#N/A,TRUE,"Tab 29 Capital Detail EBO";#N/A,#N/A,TRUE,"Tab 30 Capital Sum FY 00";#N/A,#N/A,TRUE,"Tab 31 Capital Sum FY 01";#N/A,#N/A,TRUE,"Tab 32 P&amp;L 12 trend FY 00";#N/A,#N/A,TRUE,"Tab 33 Rev Sum by Product";#N/A,#N/A,TRUE,"Tab 34RPM";#N/A,#N/A,TRUE,"Tab34EE&amp;C";#N/A,#N/A,TRUE,"Tab 34MARS";#N/A,#N/A,TRUE,"Tab 35 Employee Listing";#N/A,#N/A,TRUE,"Tab 35 Employee Listing-EE&amp;C";#N/A,#N/A,TRUE,"Tab 36 Sum P&amp;L FY 01"}</definedName>
    <definedName name="argha" hidden="1">{"Monthly6Q",#N/A,FALSE,"0614ESL"}</definedName>
    <definedName name="argha_1" hidden="1">{"Monthly6Q",#N/A,FALSE,"0614ESL"}</definedName>
    <definedName name="arh" hidden="1">{"Monthly6Q",#N/A,FALSE,"0614ESL"}</definedName>
    <definedName name="arh_1" hidden="1">{"Monthly6Q",#N/A,FALSE,"0614ESL"}</definedName>
    <definedName name="arhah" hidden="1">{"Monthly6Q",#N/A,FALSE,"0614ESL"}</definedName>
    <definedName name="arhah_1" hidden="1">{"Monthly6Q",#N/A,FALSE,"0614ESL"}</definedName>
    <definedName name="arhar" hidden="1">{"Monthly6Q",#N/A,FALSE,"0614ESL"}</definedName>
    <definedName name="arhar_1" hidden="1">{"Monthly6Q",#N/A,FALSE,"0614ESL"}</definedName>
    <definedName name="arjjst" hidden="1">{"'Demand Units'!$Z$2:$AF$53"}</definedName>
    <definedName name="arjjst_1" hidden="1">{"'Demand Units'!$Z$2:$AF$53"}</definedName>
    <definedName name="arsdf" hidden="1">{#N/A,#N/A,FALSE,"Aging Summary";#N/A,#N/A,FALSE,"Ratio Analysis";#N/A,#N/A,FALSE,"Test 120 Day Accts";#N/A,#N/A,FALSE,"Tickmarks"}</definedName>
    <definedName name="arty" hidden="1">{"'Demand Units'!$Z$2:$AF$53"}</definedName>
    <definedName name="arty_1" hidden="1">{"'Demand Units'!$Z$2:$AF$53"}</definedName>
    <definedName name="ary" hidden="1">{"Monthly6Q",#N/A,FALSE,"0614ESL"}</definedName>
    <definedName name="ary_1" hidden="1">{"Monthly6Q",#N/A,FALSE,"0614ESL"}</definedName>
    <definedName name="arya" hidden="1">{"'Demand Units'!$Z$2:$AF$53"}</definedName>
    <definedName name="arya_1" hidden="1">{"'Demand Units'!$Z$2:$AF$53"}</definedName>
    <definedName name="as" hidden="1">{#N/A,#N/A,FALSE,"DCF comm";#N/A,#N/A,FALSE,"DCF2";#N/A,#N/A,FALSE,"Relief Fr Royalty";#N/A,#N/A,FALSE,"Asset Charges";#N/A,#N/A,FALSE,"Workforce";#N/A,#N/A,FALSE,"WACC Recon"}</definedName>
    <definedName name="AS2DocOpenMode" hidden="1">"AS2DocumentEdit"</definedName>
    <definedName name="AS2HasNoAutoHeaderFooter" hidden="1">" "</definedName>
    <definedName name="AS2NamedRange" hidden="1">53</definedName>
    <definedName name="AS2ReportLS" hidden="1">1</definedName>
    <definedName name="AS2StaticLS" localSheetId="13" hidden="1">#REF!</definedName>
    <definedName name="AS2StaticLS" localSheetId="14" hidden="1">#REF!</definedName>
    <definedName name="AS2StaticLS" hidden="1">#REF!</definedName>
    <definedName name="AS2SyncStepLS" hidden="1">0</definedName>
    <definedName name="AS2TickmarkLS" localSheetId="13" hidden="1">#REF!</definedName>
    <definedName name="AS2TickmarkLS" localSheetId="14" hidden="1">#REF!</definedName>
    <definedName name="AS2TickmarkLS" hidden="1">#REF!</definedName>
    <definedName name="AS2VersionLS" hidden="1">300</definedName>
    <definedName name="asa" hidden="1">{#N/A,#N/A,FALSE,"WWide";#N/A,#N/A,FALSE,"Tot_USA";#N/A,#N/A,FALSE,"Tot_Can";#N/A,#N/A,FALSE,"Tot_EA";#N/A,#N/A,FALSE,"Tot_L_Amer";#N/A,#N/A,FALSE,"Tot_Aus";#N/A,#N/A,FALSE,"Ortho";#N/A,#N/A,FALSE,"WW_Rup";#N/A,#N/A,FALSE,"WW_GX";#N/A,#N/A,FALSE,"OIS";#N/A,#N/A,FALSE,"YBasics";#N/A,#N/A,FALSE,"WW_Grnswp";#N/A,#N/A,FALSE,"WW_Other"}</definedName>
    <definedName name="asas" hidden="1">{"Full view",#N/A,FALSE,"Market view";"Full view",#N/A,FALSE,"Market view"}</definedName>
    <definedName name="asasaasas" hidden="1">{"Full view",#N/A,FALSE,"Market view";"Full view",#N/A,FALSE,"Market view"}</definedName>
    <definedName name="asasaassaaqsq" hidden="1">{#N/A,#N/A,TRUE,"pd_SSS";#N/A,#N/A,TRUE,"fo_SSS";#N/A,#N/A,TRUE,"eqpt_SSS";#N/A,#N/A,TRUE,"ftrs_SSS"}</definedName>
    <definedName name="asasasasasasas" hidden="1">{#N/A,#N/A,TRUE,"pd_SSS";#N/A,#N/A,TRUE,"fo_SSS";#N/A,#N/A,TRUE,"eqpt_SSS";#N/A,#N/A,TRUE,"ftrs_SSS"}</definedName>
    <definedName name="asd" hidden="1">{#N/A,#N/A,FALSE,"DCF2";#N/A,#N/A,FALSE,"DCF comm";#N/A,#N/A,FALSE,"Relief Fr Royalty";#N/A,#N/A,FALSE,"Asset Charges";#N/A,#N/A,FALSE,"Workforce";#N/A,#N/A,FALSE,"WACC Recon"}</definedName>
    <definedName name="asdasdasd" hidden="1">{"first",#N/A,FALSE,"FLEXPAC2";"second",#N/A,FALSE,"FLEXPAC2"}</definedName>
    <definedName name="asddd" hidden="1">{"Summary",#N/A,FALSE,"Summary"}</definedName>
    <definedName name="asdf" hidden="1">{"Summary",#N/A,FALSE,"Summary"}</definedName>
    <definedName name="asdfadfafads" hidden="1">{#N/A,#N/A,FALSE,"Assumptions";#N/A,#N/A,FALSE,"Proforma IS";#N/A,#N/A,FALSE,"Cash Flows RLP";#N/A,#N/A,FALSE,"IRR";#N/A,#N/A,FALSE,"New Depr Sch-150% DB";#N/A,#N/A,FALSE,"Comments"}</definedName>
    <definedName name="asdfadg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s" hidden="1">{"print 1.6",#N/A,FALSE,"Sheet1";"print 2.6",#N/A,FALSE,"Sheet1";"print 3.6",#N/A,FALSE,"Sheet1";"print 4.6",#N/A,FALSE,"Sheet1";"print 5.6",#N/A,FALSE,"Sheet1";"print 6.6",#N/A,FALSE,"Sheet1"}</definedName>
    <definedName name="asdfasaa" hidden="1">{"print 1.6",#N/A,FALSE,"Sheet1";"print 2.6",#N/A,FALSE,"Sheet1";"print 3.6",#N/A,FALSE,"Sheet1";"print 4.6",#N/A,FALSE,"Sheet1";"print 5.6",#N/A,FALSE,"Sheet1";"print 6.6",#N/A,FALSE,"Sheet1"}</definedName>
    <definedName name="asdfasdf" hidden="1">{"rtn",#N/A,FALSE,"RTN";"tables",#N/A,FALSE,"RTN";"cf",#N/A,FALSE,"CF";"stats",#N/A,FALSE,"Stats";"prop",#N/A,FALSE,"Prop"}</definedName>
    <definedName name="asdfasdfasdf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asdfasdfasdfasdf" hidden="1">{"first",#N/A,FALSE,"FLEXPAC2";"second",#N/A,FALSE,"FLEXPAC2"}</definedName>
    <definedName name="asdfasdfasdfsadf" hidden="1">{"FCB_ALL",#N/A,FALSE,"FCB"}</definedName>
    <definedName name="asdfasdfsadfasdfsadf" hidden="1">{"Assumptions",#N/A,FALSE,"Assum"}</definedName>
    <definedName name="asef" hidden="1">{"Quarterly BS",#N/A,FALSE,"Financials"}</definedName>
    <definedName name="aserf" hidden="1">{"Summary Schedule",#N/A,FALSE,"Sheet1";"Divisional Support",#N/A,FALSE,"Sheet2";"Corporate Support",#N/A,FALSE,"Sheet3"}</definedName>
    <definedName name="asfa" hidden="1">{"Monthly6Q",#N/A,FALSE,"0614ESL"}</definedName>
    <definedName name="asfa_1" hidden="1">{"Monthly6Q",#N/A,FALSE,"0614ESL"}</definedName>
    <definedName name="asfadsafdadfafdfasdddd" hidden="1">{#N/A,#N/A,FALSE,"Aging Summary";#N/A,#N/A,FALSE,"Ratio Analysis";#N/A,#N/A,FALSE,"Test 120 Day Accts";#N/A,#N/A,FALSE,"Tickmarks"}</definedName>
    <definedName name="asfdafadfa" hidden="1">{"Quarterly Inc Stmt",#N/A,TRUE,"Financials";"Quarterly BS",#N/A,TRUE,"Financials";"Quarterly CF",#N/A,TRUE,"Financials";"Quarterly Ratios",#N/A,TRUE,"Financials"}</definedName>
    <definedName name="ass" hidden="1">{"View with Batches to Prelim",#N/A,FALSE,"FDMS MGMNT";"View wo batches",#N/A,FALSE,"FDMS MGMNT"}</definedName>
    <definedName name="ASSET_TURNS" hidden="1">"ASSET_TURNS"</definedName>
    <definedName name="asss" hidden="1">{"rtn",#N/A,FALSE,"RTN";"tables",#N/A,FALSE,"RTN";"cf",#N/A,FALSE,"CF";"stats",#N/A,FALSE,"Stats";"prop",#N/A,FALSE,"Prop"}</definedName>
    <definedName name="assssss" hidden="1">{"Summary Schedule",#N/A,FALSE,"Sheet1";"Divisional Support",#N/A,FALSE,"Sheet2";"Corporate Support",#N/A,FALSE,"Sheet3"}</definedName>
    <definedName name="aterg" hidden="1">{"'Demand Units'!$Z$2:$AF$53"}</definedName>
    <definedName name="aterg_1" hidden="1">{"'Demand Units'!$Z$2:$AF$53"}</definedName>
    <definedName name="att" hidden="1">{"'Demand Units'!$Z$2:$AF$53"}</definedName>
    <definedName name="att_1" hidden="1">{"'Demand Units'!$Z$2:$AF$53"}</definedName>
    <definedName name="auha" hidden="1">{"'Demand Units'!$Z$2:$AF$53"}</definedName>
    <definedName name="auha_1" hidden="1">{"'Demand Units'!$Z$2:$AF$53"}</definedName>
    <definedName name="av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gmultiple" localSheetId="13" hidden="1">#REF!</definedName>
    <definedName name="avegmultiple" localSheetId="14" hidden="1">#REF!</definedName>
    <definedName name="avegmultiple" hidden="1">#REF!</definedName>
    <definedName name="axasdfd" hidden="1">{#N/A,#N/A,FALSE,"Financials"}</definedName>
    <definedName name="AZEZAEAZ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AZEZEAZ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b" hidden="1">{"Monthly6Q",#N/A,FALSE,"0614ESL"}</definedName>
    <definedName name="b_1" hidden="1">{"Monthly6Q",#N/A,FALSE,"0614ESL"}</definedName>
    <definedName name="BA" localSheetId="13" hidden="1">[63]CIS!#REF!</definedName>
    <definedName name="BA" localSheetId="14" hidden="1">[63]CIS!#REF!</definedName>
    <definedName name="BA" hidden="1">[63]CIS!#REF!</definedName>
    <definedName name="BASIC_EPS_EXCL" hidden="1">"BASIC_EPS_EXCL"</definedName>
    <definedName name="BASIC_EPS_INCL" hidden="1">"BASIC_EPS_INCL"</definedName>
    <definedName name="BASIC_NORMAL_EPS" hidden="1">"BASIC_NORMAL_EPS"</definedName>
    <definedName name="BASIC_WEIGHT" hidden="1">"BASIC_WEIGHT"</definedName>
    <definedName name="bb" hidden="1">{#N/A,#N/A,FALSE,"BALANCESHEET";#N/A,#N/A,FALSE,"YTD IS";#N/A,#N/A,FALSE,"QTRLY IS";#N/A,#N/A,FALSE,"YTD SCFP";#N/A,#N/A,FALSE,"QTRLY SCFP"}</definedName>
    <definedName name="bb_1" hidden="1">{#N/A,#N/A,FALSE,"BALANCESHEET";#N/A,#N/A,FALSE,"YTD IS";#N/A,#N/A,FALSE,"QTRLY IS";#N/A,#N/A,FALSE,"YTD SCFP";#N/A,#N/A,FALSE,"QTRLY SCFP"}</definedName>
    <definedName name="bbb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bbbbb" hidden="1">{#N/A,#N/A,FALSE,"Quarterly Analysis";#N/A,#N/A,FALSE,"Sys Perf Issues $";#N/A,#N/A,FALSE,"Holdbacks";#N/A,#N/A,FALSE,"Extended Terms";#N/A,#N/A,FALSE,"Delinquent";#N/A,#N/A,FALSE,"China";#N/A,#N/A,FALSE,"Hong Kong";#N/A,#N/A,FALSE,"Korea";#N/A,#N/A,FALSE,"SE Asia";#N/A,#N/A,FALSE,"Overview";#N/A,#N/A,FALSE,"N.A. Action Plan";#N/A,#N/A,FALSE,"Pmt Terms";#N/A,#N/A,FALSE,"S.A. Action Plan";#N/A,#N/A,FALSE,"Çhina Del. Detail"}</definedName>
    <definedName name="bbbbbb" hidden="1">{#N/A,#N/A,FALSE,"Tot_Can";#N/A,#N/A,FALSE,"Can_Rup";#N/A,#N/A,FALSE,"Can_Grn_Crs";#N/A,#N/A,FALSE,"GX_US"}</definedName>
    <definedName name="BBBBBBB" localSheetId="13" hidden="1">[63]CIS!#REF!</definedName>
    <definedName name="BBBBBBB" localSheetId="14" hidden="1">[63]CIS!#REF!</definedName>
    <definedName name="BBBBBBB" hidden="1">[63]CIS!#REF!</definedName>
    <definedName name="BBPAccountPivot" hidden="1">{#N/A,#N/A,FALSE,"MARKETING"}</definedName>
    <definedName name="Bea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x0017DGUEDPCFJUPUZOOLJCS2B" localSheetId="13" hidden="1">#REF!</definedName>
    <definedName name="BEx0017DGUEDPCFJUPUZOOLJCS2B" localSheetId="14" hidden="1">#REF!</definedName>
    <definedName name="BEx0017DGUEDPCFJUPUZOOLJCS2B" hidden="1">#REF!</definedName>
    <definedName name="BEx001CNWHJ5RULCSFM36ZCGJ1UH" localSheetId="13" hidden="1">#REF!</definedName>
    <definedName name="BEx001CNWHJ5RULCSFM36ZCGJ1UH" localSheetId="14" hidden="1">#REF!</definedName>
    <definedName name="BEx001CNWHJ5RULCSFM36ZCGJ1UH" hidden="1">#REF!</definedName>
    <definedName name="BEx004791UAJIJSN57OT7YBLNP82" localSheetId="13" hidden="1">#REF!</definedName>
    <definedName name="BEx004791UAJIJSN57OT7YBLNP82" localSheetId="14" hidden="1">#REF!</definedName>
    <definedName name="BEx004791UAJIJSN57OT7YBLNP82" hidden="1">#REF!</definedName>
    <definedName name="BEx008P2NVFDLBHL7IZ5WTMVOQ1F" localSheetId="13" hidden="1">#REF!</definedName>
    <definedName name="BEx008P2NVFDLBHL7IZ5WTMVOQ1F" localSheetId="14" hidden="1">#REF!</definedName>
    <definedName name="BEx008P2NVFDLBHL7IZ5WTMVOQ1F" hidden="1">#REF!</definedName>
    <definedName name="BEx009G00IN0JUIAQ4WE9NHTMQE2" localSheetId="13" hidden="1">#REF!</definedName>
    <definedName name="BEx009G00IN0JUIAQ4WE9NHTMQE2" localSheetId="14" hidden="1">#REF!</definedName>
    <definedName name="BEx009G00IN0JUIAQ4WE9NHTMQE2" hidden="1">#REF!</definedName>
    <definedName name="BEx00DXTY2JDVGWQKV8H7FG4SV30" localSheetId="13" hidden="1">#REF!</definedName>
    <definedName name="BEx00DXTY2JDVGWQKV8H7FG4SV30" localSheetId="14" hidden="1">#REF!</definedName>
    <definedName name="BEx00DXTY2JDVGWQKV8H7FG4SV30" hidden="1">#REF!</definedName>
    <definedName name="BEx00GHLTYRH5N2S6P78YW1CD30N" localSheetId="13" hidden="1">#REF!</definedName>
    <definedName name="BEx00GHLTYRH5N2S6P78YW1CD30N" localSheetId="14" hidden="1">#REF!</definedName>
    <definedName name="BEx00GHLTYRH5N2S6P78YW1CD30N" hidden="1">#REF!</definedName>
    <definedName name="BEx00JC31DY11L45SEU4B10BIN6W" localSheetId="13" hidden="1">#REF!</definedName>
    <definedName name="BEx00JC31DY11L45SEU4B10BIN6W" localSheetId="14" hidden="1">#REF!</definedName>
    <definedName name="BEx00JC31DY11L45SEU4B10BIN6W" hidden="1">#REF!</definedName>
    <definedName name="BEx00KZHZBHP3TDV1YMX4B19B95O" localSheetId="13" hidden="1">#REF!</definedName>
    <definedName name="BEx00KZHZBHP3TDV1YMX4B19B95O" localSheetId="14" hidden="1">#REF!</definedName>
    <definedName name="BEx00KZHZBHP3TDV1YMX4B19B95O" hidden="1">#REF!</definedName>
    <definedName name="BEx00MBY8XXUOHIZ4LHXHPD7WYD5" localSheetId="13" hidden="1">#REF!</definedName>
    <definedName name="BEx00MBY8XXUOHIZ4LHXHPD7WYD5" localSheetId="14" hidden="1">#REF!</definedName>
    <definedName name="BEx00MBY8XXUOHIZ4LHXHPD7WYD5" hidden="1">#REF!</definedName>
    <definedName name="BEx01HY6E3GJ66ABU5ABN26V6Q13" localSheetId="13" hidden="1">#REF!</definedName>
    <definedName name="BEx01HY6E3GJ66ABU5ABN26V6Q13" localSheetId="14" hidden="1">#REF!</definedName>
    <definedName name="BEx01HY6E3GJ66ABU5ABN26V6Q13" hidden="1">#REF!</definedName>
    <definedName name="BEx01PW5YQKEGAR8JDDI5OARYXDF" localSheetId="13" hidden="1">#REF!</definedName>
    <definedName name="BEx01PW5YQKEGAR8JDDI5OARYXDF" localSheetId="14" hidden="1">#REF!</definedName>
    <definedName name="BEx01PW5YQKEGAR8JDDI5OARYXDF" hidden="1">#REF!</definedName>
    <definedName name="BEx01XJ94SHJ1YQ7ORPW0RQGKI2H" localSheetId="13" hidden="1">#REF!</definedName>
    <definedName name="BEx01XJ94SHJ1YQ7ORPW0RQGKI2H" localSheetId="14" hidden="1">#REF!</definedName>
    <definedName name="BEx01XJ94SHJ1YQ7ORPW0RQGKI2H" hidden="1">#REF!</definedName>
    <definedName name="BEx02Q08R9G839Q4RFGG9026C7PX" localSheetId="13" hidden="1">#REF!</definedName>
    <definedName name="BEx02Q08R9G839Q4RFGG9026C7PX" localSheetId="14" hidden="1">#REF!</definedName>
    <definedName name="BEx02Q08R9G839Q4RFGG9026C7PX" hidden="1">#REF!</definedName>
    <definedName name="BEx02SEL3Z1QWGAHXDPUA9WLTTPS" localSheetId="13" hidden="1">#REF!</definedName>
    <definedName name="BEx02SEL3Z1QWGAHXDPUA9WLTTPS" localSheetId="14" hidden="1">#REF!</definedName>
    <definedName name="BEx02SEL3Z1QWGAHXDPUA9WLTTPS" hidden="1">#REF!</definedName>
    <definedName name="BEx02Y3KJZH5BGDM9QEZ1PVVI114" localSheetId="13" hidden="1">#REF!</definedName>
    <definedName name="BEx02Y3KJZH5BGDM9QEZ1PVVI114" localSheetId="14" hidden="1">#REF!</definedName>
    <definedName name="BEx02Y3KJZH5BGDM9QEZ1PVVI114" hidden="1">#REF!</definedName>
    <definedName name="BEx0313GRLLASDTVPW5DHTXHE74M" localSheetId="13" hidden="1">#REF!</definedName>
    <definedName name="BEx0313GRLLASDTVPW5DHTXHE74M" localSheetId="14" hidden="1">#REF!</definedName>
    <definedName name="BEx0313GRLLASDTVPW5DHTXHE74M" hidden="1">#REF!</definedName>
    <definedName name="BEx1F0SOZ3H5XUHXD7O01TCR8T6J" localSheetId="13" hidden="1">#REF!</definedName>
    <definedName name="BEx1F0SOZ3H5XUHXD7O01TCR8T6J" localSheetId="14" hidden="1">#REF!</definedName>
    <definedName name="BEx1F0SOZ3H5XUHXD7O01TCR8T6J" hidden="1">#REF!</definedName>
    <definedName name="BEx1F9HL824UCNCVZ2U62J4KZCX8" localSheetId="13" hidden="1">#REF!</definedName>
    <definedName name="BEx1F9HL824UCNCVZ2U62J4KZCX8" localSheetId="14" hidden="1">#REF!</definedName>
    <definedName name="BEx1F9HL824UCNCVZ2U62J4KZCX8" hidden="1">#REF!</definedName>
    <definedName name="BEx1FEVSJKTI1Q1Z874QZVFSJSVA" localSheetId="13" hidden="1">#REF!</definedName>
    <definedName name="BEx1FEVSJKTI1Q1Z874QZVFSJSVA" localSheetId="14" hidden="1">#REF!</definedName>
    <definedName name="BEx1FEVSJKTI1Q1Z874QZVFSJSVA" hidden="1">#REF!</definedName>
    <definedName name="BEx1FGDRUHHLI1GBHELT4PK0LY4V" localSheetId="13" hidden="1">#REF!</definedName>
    <definedName name="BEx1FGDRUHHLI1GBHELT4PK0LY4V" localSheetId="14" hidden="1">#REF!</definedName>
    <definedName name="BEx1FGDRUHHLI1GBHELT4PK0LY4V" hidden="1">#REF!</definedName>
    <definedName name="BEx1FJZ7GKO99IYTP6GGGF7EUL3Z" localSheetId="13" hidden="1">#REF!</definedName>
    <definedName name="BEx1FJZ7GKO99IYTP6GGGF7EUL3Z" localSheetId="14" hidden="1">#REF!</definedName>
    <definedName name="BEx1FJZ7GKO99IYTP6GGGF7EUL3Z" hidden="1">#REF!</definedName>
    <definedName name="BEx1FZV2CM77TBH1R6YYV9P06KA2" localSheetId="13" hidden="1">#REF!</definedName>
    <definedName name="BEx1FZV2CM77TBH1R6YYV9P06KA2" localSheetId="14" hidden="1">#REF!</definedName>
    <definedName name="BEx1FZV2CM77TBH1R6YYV9P06KA2" hidden="1">#REF!</definedName>
    <definedName name="BEx1G59AY8195JTUM6P18VXUFJ3E" localSheetId="13" hidden="1">#REF!</definedName>
    <definedName name="BEx1G59AY8195JTUM6P18VXUFJ3E" localSheetId="14" hidden="1">#REF!</definedName>
    <definedName name="BEx1G59AY8195JTUM6P18VXUFJ3E" hidden="1">#REF!</definedName>
    <definedName name="BEx1GVMRHFXUP6XYYY9NR12PV5TF" localSheetId="13" hidden="1">#REF!</definedName>
    <definedName name="BEx1GVMRHFXUP6XYYY9NR12PV5TF" localSheetId="14" hidden="1">#REF!</definedName>
    <definedName name="BEx1GVMRHFXUP6XYYY9NR12PV5TF" hidden="1">#REF!</definedName>
    <definedName name="BEx1H6KIT7BHUH6MDDWC935V9N47" localSheetId="13" hidden="1">#REF!</definedName>
    <definedName name="BEx1H6KIT7BHUH6MDDWC935V9N47" localSheetId="14" hidden="1">#REF!</definedName>
    <definedName name="BEx1H6KIT7BHUH6MDDWC935V9N47" hidden="1">#REF!</definedName>
    <definedName name="BEx1HDGOOJ3SKHYMWUZJ1P0RQZ9N" localSheetId="13" hidden="1">#REF!</definedName>
    <definedName name="BEx1HDGOOJ3SKHYMWUZJ1P0RQZ9N" localSheetId="14" hidden="1">#REF!</definedName>
    <definedName name="BEx1HDGOOJ3SKHYMWUZJ1P0RQZ9N" hidden="1">#REF!</definedName>
    <definedName name="BEx1HDM5ZXSJG6JQEMSFV52PZ10V" localSheetId="13" hidden="1">#REF!</definedName>
    <definedName name="BEx1HDM5ZXSJG6JQEMSFV52PZ10V" localSheetId="14" hidden="1">#REF!</definedName>
    <definedName name="BEx1HDM5ZXSJG6JQEMSFV52PZ10V" hidden="1">#REF!</definedName>
    <definedName name="BEx1HETBBZVN5F43LKOFMC4QB0CR" localSheetId="13" hidden="1">#REF!</definedName>
    <definedName name="BEx1HETBBZVN5F43LKOFMC4QB0CR" localSheetId="14" hidden="1">#REF!</definedName>
    <definedName name="BEx1HETBBZVN5F43LKOFMC4QB0CR" hidden="1">#REF!</definedName>
    <definedName name="BEx1HGWNWPLNXICOTP90TKQVVE4E" localSheetId="13" hidden="1">#REF!</definedName>
    <definedName name="BEx1HGWNWPLNXICOTP90TKQVVE4E" localSheetId="14" hidden="1">#REF!</definedName>
    <definedName name="BEx1HGWNWPLNXICOTP90TKQVVE4E" hidden="1">#REF!</definedName>
    <definedName name="BEx1HIPLJZABY0EMUOTZN0EQMDPU" localSheetId="13" hidden="1">#REF!</definedName>
    <definedName name="BEx1HIPLJZABY0EMUOTZN0EQMDPU" localSheetId="14" hidden="1">#REF!</definedName>
    <definedName name="BEx1HIPLJZABY0EMUOTZN0EQMDPU" hidden="1">#REF!</definedName>
    <definedName name="BEx1HO94JIRX219MPWMB5E5XZ04X" localSheetId="13" hidden="1">#REF!</definedName>
    <definedName name="BEx1HO94JIRX219MPWMB5E5XZ04X" localSheetId="14" hidden="1">#REF!</definedName>
    <definedName name="BEx1HO94JIRX219MPWMB5E5XZ04X" hidden="1">#REF!</definedName>
    <definedName name="BEx1HQNF6KHM21E3XLW0NMSSEI9S" localSheetId="13" hidden="1">#REF!</definedName>
    <definedName name="BEx1HQNF6KHM21E3XLW0NMSSEI9S" localSheetId="14" hidden="1">#REF!</definedName>
    <definedName name="BEx1HQNF6KHM21E3XLW0NMSSEI9S" hidden="1">#REF!</definedName>
    <definedName name="BEx1HSLNWIW4S97ZBYY7I7M5YVH4" localSheetId="13" hidden="1">#REF!</definedName>
    <definedName name="BEx1HSLNWIW4S97ZBYY7I7M5YVH4" localSheetId="14" hidden="1">#REF!</definedName>
    <definedName name="BEx1HSLNWIW4S97ZBYY7I7M5YVH4" hidden="1">#REF!</definedName>
    <definedName name="BEx1I4QKTILCKZUSOJCVZN7SNHL5" localSheetId="13" hidden="1">#REF!</definedName>
    <definedName name="BEx1I4QKTILCKZUSOJCVZN7SNHL5" localSheetId="14" hidden="1">#REF!</definedName>
    <definedName name="BEx1I4QKTILCKZUSOJCVZN7SNHL5" hidden="1">#REF!</definedName>
    <definedName name="BEx1IE0ZP7RIFM9FI24S9I6AAJ14" localSheetId="13" hidden="1">#REF!</definedName>
    <definedName name="BEx1IE0ZP7RIFM9FI24S9I6AAJ14" localSheetId="14" hidden="1">#REF!</definedName>
    <definedName name="BEx1IE0ZP7RIFM9FI24S9I6AAJ14" hidden="1">#REF!</definedName>
    <definedName name="BEx1IGQ5B697MNDOE06MVSR0H58E" localSheetId="13" hidden="1">#REF!</definedName>
    <definedName name="BEx1IGQ5B697MNDOE06MVSR0H58E" localSheetId="14" hidden="1">#REF!</definedName>
    <definedName name="BEx1IGQ5B697MNDOE06MVSR0H58E" hidden="1">#REF!</definedName>
    <definedName name="BEx1IKRPW8MLB9Y485M1TL2IT9SH" localSheetId="13" hidden="1">#REF!</definedName>
    <definedName name="BEx1IKRPW8MLB9Y485M1TL2IT9SH" localSheetId="14" hidden="1">#REF!</definedName>
    <definedName name="BEx1IKRPW8MLB9Y485M1TL2IT9SH" hidden="1">#REF!</definedName>
    <definedName name="BEx1J0CSSHDJGBJUHVOEMCF2P4DL" localSheetId="13" hidden="1">#REF!</definedName>
    <definedName name="BEx1J0CSSHDJGBJUHVOEMCF2P4DL" localSheetId="14" hidden="1">#REF!</definedName>
    <definedName name="BEx1J0CSSHDJGBJUHVOEMCF2P4DL" hidden="1">#REF!</definedName>
    <definedName name="BEx1J61RRF9LJ3V3R5OY3WJ6VBWR" localSheetId="13" hidden="1">#REF!</definedName>
    <definedName name="BEx1J61RRF9LJ3V3R5OY3WJ6VBWR" localSheetId="14" hidden="1">#REF!</definedName>
    <definedName name="BEx1J61RRF9LJ3V3R5OY3WJ6VBWR" hidden="1">#REF!</definedName>
    <definedName name="BEx1J7E8VCGLPYU82QXVUG5N3ZAI" localSheetId="13" hidden="1">#REF!</definedName>
    <definedName name="BEx1J7E8VCGLPYU82QXVUG5N3ZAI" localSheetId="14" hidden="1">#REF!</definedName>
    <definedName name="BEx1J7E8VCGLPYU82QXVUG5N3ZAI" hidden="1">#REF!</definedName>
    <definedName name="BEx1JGE2YQWH8S25USOY08XVGO0D" localSheetId="13" hidden="1">#REF!</definedName>
    <definedName name="BEx1JGE2YQWH8S25USOY08XVGO0D" localSheetId="14" hidden="1">#REF!</definedName>
    <definedName name="BEx1JGE2YQWH8S25USOY08XVGO0D" hidden="1">#REF!</definedName>
    <definedName name="BEx1JJJC9T1W7HY4V7HP1S1W4JO1" localSheetId="13" hidden="1">#REF!</definedName>
    <definedName name="BEx1JJJC9T1W7HY4V7HP1S1W4JO1" localSheetId="14" hidden="1">#REF!</definedName>
    <definedName name="BEx1JJJC9T1W7HY4V7HP1S1W4JO1" hidden="1">#REF!</definedName>
    <definedName name="BEx1JKKZSJ7DI4PTFVI9VVFMB1X2" localSheetId="13" hidden="1">#REF!</definedName>
    <definedName name="BEx1JKKZSJ7DI4PTFVI9VVFMB1X2" localSheetId="14" hidden="1">#REF!</definedName>
    <definedName name="BEx1JKKZSJ7DI4PTFVI9VVFMB1X2" hidden="1">#REF!</definedName>
    <definedName name="BEx1JUBQFRVMASSFK4B3V0AD7YP9" localSheetId="13" hidden="1">#REF!</definedName>
    <definedName name="BEx1JUBQFRVMASSFK4B3V0AD7YP9" localSheetId="14" hidden="1">#REF!</definedName>
    <definedName name="BEx1JUBQFRVMASSFK4B3V0AD7YP9" hidden="1">#REF!</definedName>
    <definedName name="BEx1JXBM5W4YRWNQ0P95QQS6JWD6" localSheetId="13" hidden="1">#REF!</definedName>
    <definedName name="BEx1JXBM5W4YRWNQ0P95QQS6JWD6" localSheetId="14" hidden="1">#REF!</definedName>
    <definedName name="BEx1JXBM5W4YRWNQ0P95QQS6JWD6" hidden="1">#REF!</definedName>
    <definedName name="BEx1KGY9QEHZ9QSARMQUTQKRK4UX" localSheetId="13" hidden="1">#REF!</definedName>
    <definedName name="BEx1KGY9QEHZ9QSARMQUTQKRK4UX" localSheetId="14" hidden="1">#REF!</definedName>
    <definedName name="BEx1KGY9QEHZ9QSARMQUTQKRK4UX" hidden="1">#REF!</definedName>
    <definedName name="BEx1KGYA0FHPDSGN78MPRNNK0PBJ" localSheetId="13" hidden="1">#REF!</definedName>
    <definedName name="BEx1KGYA0FHPDSGN78MPRNNK0PBJ" localSheetId="14" hidden="1">#REF!</definedName>
    <definedName name="BEx1KGYA0FHPDSGN78MPRNNK0PBJ" hidden="1">#REF!</definedName>
    <definedName name="BEx1KKP1ELIF2UII2FWVGL7M1X7J" localSheetId="13" hidden="1">#REF!</definedName>
    <definedName name="BEx1KKP1ELIF2UII2FWVGL7M1X7J" localSheetId="14" hidden="1">#REF!</definedName>
    <definedName name="BEx1KKP1ELIF2UII2FWVGL7M1X7J" hidden="1">#REF!</definedName>
    <definedName name="BEx1KUVWMB0QCWA3RBE4CADFVRIS" localSheetId="13" hidden="1">#REF!</definedName>
    <definedName name="BEx1KUVWMB0QCWA3RBE4CADFVRIS" localSheetId="14" hidden="1">#REF!</definedName>
    <definedName name="BEx1KUVWMB0QCWA3RBE4CADFVRIS" hidden="1">#REF!</definedName>
    <definedName name="BEx1L2OG1SDFK2TPXELJ77YP4NI2" localSheetId="13" hidden="1">#REF!</definedName>
    <definedName name="BEx1L2OG1SDFK2TPXELJ77YP4NI2" localSheetId="14" hidden="1">#REF!</definedName>
    <definedName name="BEx1L2OG1SDFK2TPXELJ77YP4NI2" hidden="1">#REF!</definedName>
    <definedName name="BEx1L6Q60MWRDJB4L20LK0XPA0Z2" localSheetId="13" hidden="1">#REF!</definedName>
    <definedName name="BEx1L6Q60MWRDJB4L20LK0XPA0Z2" localSheetId="14" hidden="1">#REF!</definedName>
    <definedName name="BEx1L6Q60MWRDJB4L20LK0XPA0Z2" hidden="1">#REF!</definedName>
    <definedName name="BEx1LD63FP2Z4BR9TKSHOZW9KKZ5" localSheetId="13" hidden="1">#REF!</definedName>
    <definedName name="BEx1LD63FP2Z4BR9TKSHOZW9KKZ5" localSheetId="14" hidden="1">#REF!</definedName>
    <definedName name="BEx1LD63FP2Z4BR9TKSHOZW9KKZ5" hidden="1">#REF!</definedName>
    <definedName name="BEx1LDMB9RW982DUILM2WPT5VWQ3" localSheetId="13" hidden="1">#REF!</definedName>
    <definedName name="BEx1LDMB9RW982DUILM2WPT5VWQ3" localSheetId="14" hidden="1">#REF!</definedName>
    <definedName name="BEx1LDMB9RW982DUILM2WPT5VWQ3" hidden="1">#REF!</definedName>
    <definedName name="BEx1LRPGDQCOEMW8YT80J1XCDCIV" localSheetId="13" hidden="1">#REF!</definedName>
    <definedName name="BEx1LRPGDQCOEMW8YT80J1XCDCIV" localSheetId="14" hidden="1">#REF!</definedName>
    <definedName name="BEx1LRPGDQCOEMW8YT80J1XCDCIV" hidden="1">#REF!</definedName>
    <definedName name="BEx1LRUSJW4JG54X07QWD9R27WV9" localSheetId="13" hidden="1">#REF!</definedName>
    <definedName name="BEx1LRUSJW4JG54X07QWD9R27WV9" localSheetId="14" hidden="1">#REF!</definedName>
    <definedName name="BEx1LRUSJW4JG54X07QWD9R27WV9" hidden="1">#REF!</definedName>
    <definedName name="BEx1M1WBK5T0LP1AK2JYV6W87ID6" localSheetId="13" hidden="1">#REF!</definedName>
    <definedName name="BEx1M1WBK5T0LP1AK2JYV6W87ID6" localSheetId="14" hidden="1">#REF!</definedName>
    <definedName name="BEx1M1WBK5T0LP1AK2JYV6W87ID6" hidden="1">#REF!</definedName>
    <definedName name="BEx1M51HHDYGIT8PON7U8ICL2S95" localSheetId="13" hidden="1">#REF!</definedName>
    <definedName name="BEx1M51HHDYGIT8PON7U8ICL2S95" localSheetId="14" hidden="1">#REF!</definedName>
    <definedName name="BEx1M51HHDYGIT8PON7U8ICL2S95" hidden="1">#REF!</definedName>
    <definedName name="BEx1MTRKKVCHOZ0YGID6HZ49LJTO" localSheetId="13" hidden="1">#REF!</definedName>
    <definedName name="BEx1MTRKKVCHOZ0YGID6HZ49LJTO" localSheetId="14" hidden="1">#REF!</definedName>
    <definedName name="BEx1MTRKKVCHOZ0YGID6HZ49LJTO" hidden="1">#REF!</definedName>
    <definedName name="BEx1N3CUJ3UX61X38ZAJVPEN4KMC" localSheetId="13" hidden="1">#REF!</definedName>
    <definedName name="BEx1N3CUJ3UX61X38ZAJVPEN4KMC" localSheetId="14" hidden="1">#REF!</definedName>
    <definedName name="BEx1N3CUJ3UX61X38ZAJVPEN4KMC" hidden="1">#REF!</definedName>
    <definedName name="BEx1NM34KQTO1LDNSAFD1L82UZFG" localSheetId="13" hidden="1">#REF!</definedName>
    <definedName name="BEx1NM34KQTO1LDNSAFD1L82UZFG" localSheetId="14" hidden="1">#REF!</definedName>
    <definedName name="BEx1NM34KQTO1LDNSAFD1L82UZFG" hidden="1">#REF!</definedName>
    <definedName name="BEx1NO6TXZVOGCUWCCRTXRXWW0XL" localSheetId="13" hidden="1">#REF!</definedName>
    <definedName name="BEx1NO6TXZVOGCUWCCRTXRXWW0XL" localSheetId="14" hidden="1">#REF!</definedName>
    <definedName name="BEx1NO6TXZVOGCUWCCRTXRXWW0XL" hidden="1">#REF!</definedName>
    <definedName name="BEx1NS8EU5P9FQV3S0WRTXI5L361" localSheetId="13" hidden="1">#REF!</definedName>
    <definedName name="BEx1NS8EU5P9FQV3S0WRTXI5L361" localSheetId="14" hidden="1">#REF!</definedName>
    <definedName name="BEx1NS8EU5P9FQV3S0WRTXI5L361" hidden="1">#REF!</definedName>
    <definedName name="BEx1NUBX5VUYZFKQH69FN6BTLWCR" localSheetId="13" hidden="1">#REF!</definedName>
    <definedName name="BEx1NUBX5VUYZFKQH69FN6BTLWCR" localSheetId="14" hidden="1">#REF!</definedName>
    <definedName name="BEx1NUBX5VUYZFKQH69FN6BTLWCR" hidden="1">#REF!</definedName>
    <definedName name="BEx1NZ4K1L8UON80Y2A4RASKWGNP" localSheetId="13" hidden="1">#REF!</definedName>
    <definedName name="BEx1NZ4K1L8UON80Y2A4RASKWGNP" localSheetId="14" hidden="1">#REF!</definedName>
    <definedName name="BEx1NZ4K1L8UON80Y2A4RASKWGNP" hidden="1">#REF!</definedName>
    <definedName name="BEx1OLAZ915OGYWP0QP1QQWDLCRX" localSheetId="13" hidden="1">#REF!</definedName>
    <definedName name="BEx1OLAZ915OGYWP0QP1QQWDLCRX" localSheetId="14" hidden="1">#REF!</definedName>
    <definedName name="BEx1OLAZ915OGYWP0QP1QQWDLCRX" hidden="1">#REF!</definedName>
    <definedName name="BEx1OO5ER042IS6IC4TLDI75JNVH" localSheetId="13" hidden="1">#REF!</definedName>
    <definedName name="BEx1OO5ER042IS6IC4TLDI75JNVH" localSheetId="14" hidden="1">#REF!</definedName>
    <definedName name="BEx1OO5ER042IS6IC4TLDI75JNVH" hidden="1">#REF!</definedName>
    <definedName name="BEx1OTE54CBSUT8FWKRALEDCUWN4" localSheetId="13" hidden="1">#REF!</definedName>
    <definedName name="BEx1OTE54CBSUT8FWKRALEDCUWN4" localSheetId="14" hidden="1">#REF!</definedName>
    <definedName name="BEx1OTE54CBSUT8FWKRALEDCUWN4" hidden="1">#REF!</definedName>
    <definedName name="BEx1OVSMPADTX95QUOX34KZQ8EDY" localSheetId="13" hidden="1">#REF!</definedName>
    <definedName name="BEx1OVSMPADTX95QUOX34KZQ8EDY" localSheetId="14" hidden="1">#REF!</definedName>
    <definedName name="BEx1OVSMPADTX95QUOX34KZQ8EDY" hidden="1">#REF!</definedName>
    <definedName name="BEx1OX544IO9FQJI7YYQGZCEHB3O" localSheetId="13" hidden="1">#REF!</definedName>
    <definedName name="BEx1OX544IO9FQJI7YYQGZCEHB3O" localSheetId="14" hidden="1">#REF!</definedName>
    <definedName name="BEx1OX544IO9FQJI7YYQGZCEHB3O" hidden="1">#REF!</definedName>
    <definedName name="BEx1OY6SVEUT2EQ26P7EKEND342G" localSheetId="13" hidden="1">#REF!</definedName>
    <definedName name="BEx1OY6SVEUT2EQ26P7EKEND342G" localSheetId="14" hidden="1">#REF!</definedName>
    <definedName name="BEx1OY6SVEUT2EQ26P7EKEND342G" hidden="1">#REF!</definedName>
    <definedName name="BEx1OYN1LPIPI12O9G6F7QAOS9T4" localSheetId="13" hidden="1">#REF!</definedName>
    <definedName name="BEx1OYN1LPIPI12O9G6F7QAOS9T4" localSheetId="14" hidden="1">#REF!</definedName>
    <definedName name="BEx1OYN1LPIPI12O9G6F7QAOS9T4" hidden="1">#REF!</definedName>
    <definedName name="BEx1P1HHKJA799O3YZXQAX6KFH58" localSheetId="13" hidden="1">#REF!</definedName>
    <definedName name="BEx1P1HHKJA799O3YZXQAX6KFH58" localSheetId="14" hidden="1">#REF!</definedName>
    <definedName name="BEx1P1HHKJA799O3YZXQAX6KFH58" hidden="1">#REF!</definedName>
    <definedName name="BEx1P34W467WGPOXPK292QFJIPHJ" localSheetId="13" hidden="1">#REF!</definedName>
    <definedName name="BEx1P34W467WGPOXPK292QFJIPHJ" localSheetId="14" hidden="1">#REF!</definedName>
    <definedName name="BEx1P34W467WGPOXPK292QFJIPHJ" hidden="1">#REF!</definedName>
    <definedName name="BEx1P7S1J4TKGVJ43C2Q2R3M9WRB" localSheetId="13" hidden="1">#REF!</definedName>
    <definedName name="BEx1P7S1J4TKGVJ43C2Q2R3M9WRB" localSheetId="14" hidden="1">#REF!</definedName>
    <definedName name="BEx1P7S1J4TKGVJ43C2Q2R3M9WRB" hidden="1">#REF!</definedName>
    <definedName name="BEx1PA11BLPVZM8RC5BL46WX8YB5" localSheetId="13" hidden="1">#REF!</definedName>
    <definedName name="BEx1PA11BLPVZM8RC5BL46WX8YB5" localSheetId="14" hidden="1">#REF!</definedName>
    <definedName name="BEx1PA11BLPVZM8RC5BL46WX8YB5" hidden="1">#REF!</definedName>
    <definedName name="BEx1PBZ4BEFIPGMQXT9T8S4PZ2IM" localSheetId="13" hidden="1">#REF!</definedName>
    <definedName name="BEx1PBZ4BEFIPGMQXT9T8S4PZ2IM" localSheetId="14" hidden="1">#REF!</definedName>
    <definedName name="BEx1PBZ4BEFIPGMQXT9T8S4PZ2IM" hidden="1">#REF!</definedName>
    <definedName name="BEx1PLF2CFSXBZPVI6CJ534EIJDN" localSheetId="13" hidden="1">#REF!</definedName>
    <definedName name="BEx1PLF2CFSXBZPVI6CJ534EIJDN" localSheetId="14" hidden="1">#REF!</definedName>
    <definedName name="BEx1PLF2CFSXBZPVI6CJ534EIJDN" hidden="1">#REF!</definedName>
    <definedName name="BEx1PMWZB2DO6EM9BKLUICZJ65HD" localSheetId="13" hidden="1">#REF!</definedName>
    <definedName name="BEx1PMWZB2DO6EM9BKLUICZJ65HD" localSheetId="14" hidden="1">#REF!</definedName>
    <definedName name="BEx1PMWZB2DO6EM9BKLUICZJ65HD" hidden="1">#REF!</definedName>
    <definedName name="BEx1QA54J2A4I7IBQR19BTY28ZMR" localSheetId="13" hidden="1">#REF!</definedName>
    <definedName name="BEx1QA54J2A4I7IBQR19BTY28ZMR" localSheetId="14" hidden="1">#REF!</definedName>
    <definedName name="BEx1QA54J2A4I7IBQR19BTY28ZMR" hidden="1">#REF!</definedName>
    <definedName name="BEx1QMQAHG3KQUK59DVM68SWKZIZ" localSheetId="13" hidden="1">#REF!</definedName>
    <definedName name="BEx1QMQAHG3KQUK59DVM68SWKZIZ" localSheetId="14" hidden="1">#REF!</definedName>
    <definedName name="BEx1QMQAHG3KQUK59DVM68SWKZIZ" hidden="1">#REF!</definedName>
    <definedName name="BEx1R9YFKJCMSEST8OVCAO5E47FO" localSheetId="13" hidden="1">#REF!</definedName>
    <definedName name="BEx1R9YFKJCMSEST8OVCAO5E47FO" localSheetId="14" hidden="1">#REF!</definedName>
    <definedName name="BEx1R9YFKJCMSEST8OVCAO5E47FO" hidden="1">#REF!</definedName>
    <definedName name="BEx1RBGC06B3T52OIC0EQ1KGVP1I" localSheetId="13" hidden="1">#REF!</definedName>
    <definedName name="BEx1RBGC06B3T52OIC0EQ1KGVP1I" localSheetId="14" hidden="1">#REF!</definedName>
    <definedName name="BEx1RBGC06B3T52OIC0EQ1KGVP1I" hidden="1">#REF!</definedName>
    <definedName name="BEx1RRC7X4NI1CU4EO5XYE2GVARJ" localSheetId="13" hidden="1">#REF!</definedName>
    <definedName name="BEx1RRC7X4NI1CU4EO5XYE2GVARJ" localSheetId="14" hidden="1">#REF!</definedName>
    <definedName name="BEx1RRC7X4NI1CU4EO5XYE2GVARJ" hidden="1">#REF!</definedName>
    <definedName name="BEx1RZA1NCGT832L7EMR7GMF588W" localSheetId="13" hidden="1">#REF!</definedName>
    <definedName name="BEx1RZA1NCGT832L7EMR7GMF588W" localSheetId="14" hidden="1">#REF!</definedName>
    <definedName name="BEx1RZA1NCGT832L7EMR7GMF588W" hidden="1">#REF!</definedName>
    <definedName name="BEx1S0XGIPUSZQUCSGWSK10GKW7Y" localSheetId="13" hidden="1">#REF!</definedName>
    <definedName name="BEx1S0XGIPUSZQUCSGWSK10GKW7Y" localSheetId="14" hidden="1">#REF!</definedName>
    <definedName name="BEx1S0XGIPUSZQUCSGWSK10GKW7Y" hidden="1">#REF!</definedName>
    <definedName name="BEx1S5VFNKIXHTTCWSV60UC50EZ8" localSheetId="13" hidden="1">#REF!</definedName>
    <definedName name="BEx1S5VFNKIXHTTCWSV60UC50EZ8" localSheetId="14" hidden="1">#REF!</definedName>
    <definedName name="BEx1S5VFNKIXHTTCWSV60UC50EZ8" hidden="1">#REF!</definedName>
    <definedName name="BEx1SK3U02H0RGKEYXW7ZMCEOF3V" localSheetId="13" hidden="1">#REF!</definedName>
    <definedName name="BEx1SK3U02H0RGKEYXW7ZMCEOF3V" localSheetId="14" hidden="1">#REF!</definedName>
    <definedName name="BEx1SK3U02H0RGKEYXW7ZMCEOF3V" hidden="1">#REF!</definedName>
    <definedName name="BEx1SSNEZINBJT29QVS62VS1THT4" localSheetId="13" hidden="1">#REF!</definedName>
    <definedName name="BEx1SSNEZINBJT29QVS62VS1THT4" localSheetId="14" hidden="1">#REF!</definedName>
    <definedName name="BEx1SSNEZINBJT29QVS62VS1THT4" hidden="1">#REF!</definedName>
    <definedName name="BEx1SVNCHNANBJIDIQVB8AFK4HAN" localSheetId="13" hidden="1">#REF!</definedName>
    <definedName name="BEx1SVNCHNANBJIDIQVB8AFK4HAN" localSheetId="14" hidden="1">#REF!</definedName>
    <definedName name="BEx1SVNCHNANBJIDIQVB8AFK4HAN" hidden="1">#REF!</definedName>
    <definedName name="BEx1TJ0WLS9O7KNSGIPWTYHDYI1D" localSheetId="13" hidden="1">#REF!</definedName>
    <definedName name="BEx1TJ0WLS9O7KNSGIPWTYHDYI1D" localSheetId="14" hidden="1">#REF!</definedName>
    <definedName name="BEx1TJ0WLS9O7KNSGIPWTYHDYI1D" hidden="1">#REF!</definedName>
    <definedName name="BEx1U15M7LVVFZENH830B2BGWC04" localSheetId="13" hidden="1">#REF!</definedName>
    <definedName name="BEx1U15M7LVVFZENH830B2BGWC04" localSheetId="14" hidden="1">#REF!</definedName>
    <definedName name="BEx1U15M7LVVFZENH830B2BGWC04" hidden="1">#REF!</definedName>
    <definedName name="BEx1U7WFO8OZKB1EBF4H386JW91L" localSheetId="13" hidden="1">#REF!</definedName>
    <definedName name="BEx1U7WFO8OZKB1EBF4H386JW91L" localSheetId="14" hidden="1">#REF!</definedName>
    <definedName name="BEx1U7WFO8OZKB1EBF4H386JW91L" hidden="1">#REF!</definedName>
    <definedName name="BEx1U87938YR9N6HYI24KVBKLOS3" localSheetId="13" hidden="1">#REF!</definedName>
    <definedName name="BEx1U87938YR9N6HYI24KVBKLOS3" localSheetId="14" hidden="1">#REF!</definedName>
    <definedName name="BEx1U87938YR9N6HYI24KVBKLOS3" hidden="1">#REF!</definedName>
    <definedName name="BEx1UESH4KDWHYESQU2IE55RS3LI" localSheetId="13" hidden="1">#REF!</definedName>
    <definedName name="BEx1UESH4KDWHYESQU2IE55RS3LI" localSheetId="14" hidden="1">#REF!</definedName>
    <definedName name="BEx1UESH4KDWHYESQU2IE55RS3LI" hidden="1">#REF!</definedName>
    <definedName name="BEx1UI8N9KTCPSOJ7RDW0T8UEBNP" localSheetId="13" hidden="1">#REF!</definedName>
    <definedName name="BEx1UI8N9KTCPSOJ7RDW0T8UEBNP" localSheetId="14" hidden="1">#REF!</definedName>
    <definedName name="BEx1UI8N9KTCPSOJ7RDW0T8UEBNP" hidden="1">#REF!</definedName>
    <definedName name="BEx1UML0HHJFHA5TBOYQ24I3RV1W" localSheetId="13" hidden="1">#REF!</definedName>
    <definedName name="BEx1UML0HHJFHA5TBOYQ24I3RV1W" localSheetId="14" hidden="1">#REF!</definedName>
    <definedName name="BEx1UML0HHJFHA5TBOYQ24I3RV1W" hidden="1">#REF!</definedName>
    <definedName name="BEx1UUDIQPZ23XQ79GUL0RAWRSCK" localSheetId="13" hidden="1">#REF!</definedName>
    <definedName name="BEx1UUDIQPZ23XQ79GUL0RAWRSCK" localSheetId="14" hidden="1">#REF!</definedName>
    <definedName name="BEx1UUDIQPZ23XQ79GUL0RAWRSCK" hidden="1">#REF!</definedName>
    <definedName name="BEx1UWMJK3PRSFE7PTWTMHN39KQ4" localSheetId="13" hidden="1">#REF!</definedName>
    <definedName name="BEx1UWMJK3PRSFE7PTWTMHN39KQ4" localSheetId="14" hidden="1">#REF!</definedName>
    <definedName name="BEx1UWMJK3PRSFE7PTWTMHN39KQ4" hidden="1">#REF!</definedName>
    <definedName name="BEx1V67SEV778NVW68J8W5SND1J7" localSheetId="13" hidden="1">#REF!</definedName>
    <definedName name="BEx1V67SEV778NVW68J8W5SND1J7" localSheetId="14" hidden="1">#REF!</definedName>
    <definedName name="BEx1V67SEV778NVW68J8W5SND1J7" hidden="1">#REF!</definedName>
    <definedName name="BEx1VIY9SQLRESD11CC4PHYT0XSG" localSheetId="13" hidden="1">#REF!</definedName>
    <definedName name="BEx1VIY9SQLRESD11CC4PHYT0XSG" localSheetId="14" hidden="1">#REF!</definedName>
    <definedName name="BEx1VIY9SQLRESD11CC4PHYT0XSG" hidden="1">#REF!</definedName>
    <definedName name="BEx1WC67EH10SC38QWX3WEA5KH3A" localSheetId="13" hidden="1">#REF!</definedName>
    <definedName name="BEx1WC67EH10SC38QWX3WEA5KH3A" localSheetId="14" hidden="1">#REF!</definedName>
    <definedName name="BEx1WC67EH10SC38QWX3WEA5KH3A" hidden="1">#REF!</definedName>
    <definedName name="BEx1WGYTKZZIPM1577W5FEYKFH3V" localSheetId="13" hidden="1">#REF!</definedName>
    <definedName name="BEx1WGYTKZZIPM1577W5FEYKFH3V" localSheetId="14" hidden="1">#REF!</definedName>
    <definedName name="BEx1WGYTKZZIPM1577W5FEYKFH3V" hidden="1">#REF!</definedName>
    <definedName name="BEx1WHPURIV3D3PTJJ359H1OP7ZV" localSheetId="13" hidden="1">#REF!</definedName>
    <definedName name="BEx1WHPURIV3D3PTJJ359H1OP7ZV" localSheetId="14" hidden="1">#REF!</definedName>
    <definedName name="BEx1WHPURIV3D3PTJJ359H1OP7ZV" hidden="1">#REF!</definedName>
    <definedName name="BEx1WLWY2CR1WRD694JJSWSDFAIR" localSheetId="13" hidden="1">#REF!</definedName>
    <definedName name="BEx1WLWY2CR1WRD694JJSWSDFAIR" localSheetId="14" hidden="1">#REF!</definedName>
    <definedName name="BEx1WLWY2CR1WRD694JJSWSDFAIR" hidden="1">#REF!</definedName>
    <definedName name="BEx1WMD1LWPWRIK6GGAJRJAHJM8I" localSheetId="13" hidden="1">#REF!</definedName>
    <definedName name="BEx1WMD1LWPWRIK6GGAJRJAHJM8I" localSheetId="14" hidden="1">#REF!</definedName>
    <definedName name="BEx1WMD1LWPWRIK6GGAJRJAHJM8I" hidden="1">#REF!</definedName>
    <definedName name="BEx1WR0D41MR174LBF3P9E3K0J51" localSheetId="13" hidden="1">#REF!</definedName>
    <definedName name="BEx1WR0D41MR174LBF3P9E3K0J51" localSheetId="14" hidden="1">#REF!</definedName>
    <definedName name="BEx1WR0D41MR174LBF3P9E3K0J51" hidden="1">#REF!</definedName>
    <definedName name="BEx1WUB1FAS5PHU33TJ60SUHR618" localSheetId="13" hidden="1">#REF!</definedName>
    <definedName name="BEx1WUB1FAS5PHU33TJ60SUHR618" localSheetId="14" hidden="1">#REF!</definedName>
    <definedName name="BEx1WUB1FAS5PHU33TJ60SUHR618" hidden="1">#REF!</definedName>
    <definedName name="BEx1WX04G0INSPPG9NTNR3DYR6PZ" localSheetId="13" hidden="1">#REF!</definedName>
    <definedName name="BEx1WX04G0INSPPG9NTNR3DYR6PZ" localSheetId="14" hidden="1">#REF!</definedName>
    <definedName name="BEx1WX04G0INSPPG9NTNR3DYR6PZ" hidden="1">#REF!</definedName>
    <definedName name="BEx1X3LHU9DPG01VWX2IF65TRATF" localSheetId="13" hidden="1">#REF!</definedName>
    <definedName name="BEx1X3LHU9DPG01VWX2IF65TRATF" localSheetId="14" hidden="1">#REF!</definedName>
    <definedName name="BEx1X3LHU9DPG01VWX2IF65TRATF" hidden="1">#REF!</definedName>
    <definedName name="BEx1XK8AAMO0AH0Z1OUKW30CA7EQ" localSheetId="13" hidden="1">#REF!</definedName>
    <definedName name="BEx1XK8AAMO0AH0Z1OUKW30CA7EQ" localSheetId="14" hidden="1">#REF!</definedName>
    <definedName name="BEx1XK8AAMO0AH0Z1OUKW30CA7EQ" hidden="1">#REF!</definedName>
    <definedName name="BEx1XL4MZ7C80495GHQRWOBS16PQ" localSheetId="13" hidden="1">#REF!</definedName>
    <definedName name="BEx1XL4MZ7C80495GHQRWOBS16PQ" localSheetId="14" hidden="1">#REF!</definedName>
    <definedName name="BEx1XL4MZ7C80495GHQRWOBS16PQ" hidden="1">#REF!</definedName>
    <definedName name="BEx1Y2IGS2K95E1M51PEF9KJZ0KB" localSheetId="13" hidden="1">#REF!</definedName>
    <definedName name="BEx1Y2IGS2K95E1M51PEF9KJZ0KB" localSheetId="14" hidden="1">#REF!</definedName>
    <definedName name="BEx1Y2IGS2K95E1M51PEF9KJZ0KB" hidden="1">#REF!</definedName>
    <definedName name="BEx1Y3PKK83X2FN9SAALFHOWKMRQ" localSheetId="13" hidden="1">#REF!</definedName>
    <definedName name="BEx1Y3PKK83X2FN9SAALFHOWKMRQ" localSheetId="14" hidden="1">#REF!</definedName>
    <definedName name="BEx1Y3PKK83X2FN9SAALFHOWKMRQ" hidden="1">#REF!</definedName>
    <definedName name="BEx1YL3DJ7Y4AZ01ERCOGW0FJ26T" localSheetId="13" hidden="1">#REF!</definedName>
    <definedName name="BEx1YL3DJ7Y4AZ01ERCOGW0FJ26T" localSheetId="14" hidden="1">#REF!</definedName>
    <definedName name="BEx1YL3DJ7Y4AZ01ERCOGW0FJ26T" hidden="1">#REF!</definedName>
    <definedName name="BEx1Z2RYHSVD1H37817SN93VMURZ" localSheetId="13" hidden="1">#REF!</definedName>
    <definedName name="BEx1Z2RYHSVD1H37817SN93VMURZ" localSheetId="14" hidden="1">#REF!</definedName>
    <definedName name="BEx1Z2RYHSVD1H37817SN93VMURZ" hidden="1">#REF!</definedName>
    <definedName name="BEx3AMAKWI6458B67VKZO56MCNJW" localSheetId="13" hidden="1">#REF!</definedName>
    <definedName name="BEx3AMAKWI6458B67VKZO56MCNJW" localSheetId="14" hidden="1">#REF!</definedName>
    <definedName name="BEx3AMAKWI6458B67VKZO56MCNJW" hidden="1">#REF!</definedName>
    <definedName name="BEx3AOOVM42G82TNF53W0EKXLUSI" localSheetId="13" hidden="1">#REF!</definedName>
    <definedName name="BEx3AOOVM42G82TNF53W0EKXLUSI" localSheetId="14" hidden="1">#REF!</definedName>
    <definedName name="BEx3AOOVM42G82TNF53W0EKXLUSI" hidden="1">#REF!</definedName>
    <definedName name="BEx3AZH9W4SUFCAHNDOQ728R9V4L" localSheetId="13" hidden="1">#REF!</definedName>
    <definedName name="BEx3AZH9W4SUFCAHNDOQ728R9V4L" localSheetId="14" hidden="1">#REF!</definedName>
    <definedName name="BEx3AZH9W4SUFCAHNDOQ728R9V4L" hidden="1">#REF!</definedName>
    <definedName name="BEx3BNR9ES4KY7Q1DK83KC5NDGL8" localSheetId="13" hidden="1">#REF!</definedName>
    <definedName name="BEx3BNR9ES4KY7Q1DK83KC5NDGL8" localSheetId="14" hidden="1">#REF!</definedName>
    <definedName name="BEx3BNR9ES4KY7Q1DK83KC5NDGL8" hidden="1">#REF!</definedName>
    <definedName name="BEx3BQR5VZXNQ4H949ORM8ESU3B3" localSheetId="13" hidden="1">#REF!</definedName>
    <definedName name="BEx3BQR5VZXNQ4H949ORM8ESU3B3" localSheetId="14" hidden="1">#REF!</definedName>
    <definedName name="BEx3BQR5VZXNQ4H949ORM8ESU3B3" hidden="1">#REF!</definedName>
    <definedName name="BEx3BTLL3ASJN134DLEQTQM70VZM" localSheetId="13" hidden="1">#REF!</definedName>
    <definedName name="BEx3BTLL3ASJN134DLEQTQM70VZM" localSheetId="14" hidden="1">#REF!</definedName>
    <definedName name="BEx3BTLL3ASJN134DLEQTQM70VZM" hidden="1">#REF!</definedName>
    <definedName name="BEx3BW5CTV0DJU5AQS3ZQFK2VLF3" localSheetId="13" hidden="1">#REF!</definedName>
    <definedName name="BEx3BW5CTV0DJU5AQS3ZQFK2VLF3" localSheetId="14" hidden="1">#REF!</definedName>
    <definedName name="BEx3BW5CTV0DJU5AQS3ZQFK2VLF3" hidden="1">#REF!</definedName>
    <definedName name="BEx3BYP0FG369M7G3JEFLMMXAKTS" localSheetId="13" hidden="1">#REF!</definedName>
    <definedName name="BEx3BYP0FG369M7G3JEFLMMXAKTS" localSheetId="14" hidden="1">#REF!</definedName>
    <definedName name="BEx3BYP0FG369M7G3JEFLMMXAKTS" hidden="1">#REF!</definedName>
    <definedName name="BEx3C2QR0WUD19QSVO8EMIPNQJKH" localSheetId="13" hidden="1">#REF!</definedName>
    <definedName name="BEx3C2QR0WUD19QSVO8EMIPNQJKH" localSheetId="14" hidden="1">#REF!</definedName>
    <definedName name="BEx3C2QR0WUD19QSVO8EMIPNQJKH" hidden="1">#REF!</definedName>
    <definedName name="BEx3CCS3VNR1KW2R7DKSQFZ17QW0" localSheetId="13" hidden="1">#REF!</definedName>
    <definedName name="BEx3CCS3VNR1KW2R7DKSQFZ17QW0" localSheetId="14" hidden="1">#REF!</definedName>
    <definedName name="BEx3CCS3VNR1KW2R7DKSQFZ17QW0" hidden="1">#REF!</definedName>
    <definedName name="BEx3CKFCCPZZ6ROLAT5C1DZNIC1U" localSheetId="13" hidden="1">#REF!</definedName>
    <definedName name="BEx3CKFCCPZZ6ROLAT5C1DZNIC1U" localSheetId="14" hidden="1">#REF!</definedName>
    <definedName name="BEx3CKFCCPZZ6ROLAT5C1DZNIC1U" hidden="1">#REF!</definedName>
    <definedName name="BEx3CO0SVO4WLH0DO43DCHYDTH1P" localSheetId="13" hidden="1">#REF!</definedName>
    <definedName name="BEx3CO0SVO4WLH0DO43DCHYDTH1P" localSheetId="14" hidden="1">#REF!</definedName>
    <definedName name="BEx3CO0SVO4WLH0DO43DCHYDTH1P" hidden="1">#REF!</definedName>
    <definedName name="BEx3D9G6QTSPF9UYI4X0XY0VE896" localSheetId="13" hidden="1">#REF!</definedName>
    <definedName name="BEx3D9G6QTSPF9UYI4X0XY0VE896" localSheetId="14" hidden="1">#REF!</definedName>
    <definedName name="BEx3D9G6QTSPF9UYI4X0XY0VE896" hidden="1">#REF!</definedName>
    <definedName name="BEx3DCQU9PBRXIMLO62KS5RLH447" localSheetId="13" hidden="1">#REF!</definedName>
    <definedName name="BEx3DCQU9PBRXIMLO62KS5RLH447" localSheetId="14" hidden="1">#REF!</definedName>
    <definedName name="BEx3DCQU9PBRXIMLO62KS5RLH447" hidden="1">#REF!</definedName>
    <definedName name="BEx3EF99FD6QNNCNOKDEE67JHTUJ" localSheetId="13" hidden="1">#REF!</definedName>
    <definedName name="BEx3EF99FD6QNNCNOKDEE67JHTUJ" localSheetId="14" hidden="1">#REF!</definedName>
    <definedName name="BEx3EF99FD6QNNCNOKDEE67JHTUJ" hidden="1">#REF!</definedName>
    <definedName name="BEx3EHCSERZ2O2OAG8Y95UPG2IY9" localSheetId="13" hidden="1">#REF!</definedName>
    <definedName name="BEx3EHCSERZ2O2OAG8Y95UPG2IY9" localSheetId="14" hidden="1">#REF!</definedName>
    <definedName name="BEx3EHCSERZ2O2OAG8Y95UPG2IY9" hidden="1">#REF!</definedName>
    <definedName name="BEx3EJR3TCJDYS7ZXNDS5N9KTGIK" localSheetId="13" hidden="1">#REF!</definedName>
    <definedName name="BEx3EJR3TCJDYS7ZXNDS5N9KTGIK" localSheetId="14" hidden="1">#REF!</definedName>
    <definedName name="BEx3EJR3TCJDYS7ZXNDS5N9KTGIK" hidden="1">#REF!</definedName>
    <definedName name="BEx3ELJTTBS6P05CNISMGOJOA60V" localSheetId="13" hidden="1">#REF!</definedName>
    <definedName name="BEx3ELJTTBS6P05CNISMGOJOA60V" localSheetId="14" hidden="1">#REF!</definedName>
    <definedName name="BEx3ELJTTBS6P05CNISMGOJOA60V" hidden="1">#REF!</definedName>
    <definedName name="BEx3EQSLJBDDJRHNX19PBFCKNY2I" localSheetId="13" hidden="1">#REF!</definedName>
    <definedName name="BEx3EQSLJBDDJRHNX19PBFCKNY2I" localSheetId="14" hidden="1">#REF!</definedName>
    <definedName name="BEx3EQSLJBDDJRHNX19PBFCKNY2I" hidden="1">#REF!</definedName>
    <definedName name="BEx3EUUAX947Q5N6MY6W0KSNY78Y" localSheetId="13" hidden="1">#REF!</definedName>
    <definedName name="BEx3EUUAX947Q5N6MY6W0KSNY78Y" localSheetId="14" hidden="1">#REF!</definedName>
    <definedName name="BEx3EUUAX947Q5N6MY6W0KSNY78Y" hidden="1">#REF!</definedName>
    <definedName name="BEx3FHMD1P5XBCH23ZKIFO6ZTCNB" localSheetId="13" hidden="1">#REF!</definedName>
    <definedName name="BEx3FHMD1P5XBCH23ZKIFO6ZTCNB" localSheetId="14" hidden="1">#REF!</definedName>
    <definedName name="BEx3FHMD1P5XBCH23ZKIFO6ZTCNB" hidden="1">#REF!</definedName>
    <definedName name="BEx3FI2G3YYIACQHXNXEA15M8ZK5" localSheetId="13" hidden="1">#REF!</definedName>
    <definedName name="BEx3FI2G3YYIACQHXNXEA15M8ZK5" localSheetId="14" hidden="1">#REF!</definedName>
    <definedName name="BEx3FI2G3YYIACQHXNXEA15M8ZK5" hidden="1">#REF!</definedName>
    <definedName name="BEx3FJ9MHSLDK8W91GO85FX1GX57" localSheetId="13" hidden="1">#REF!</definedName>
    <definedName name="BEx3FJ9MHSLDK8W91GO85FX1GX57" localSheetId="14" hidden="1">#REF!</definedName>
    <definedName name="BEx3FJ9MHSLDK8W91GO85FX1GX57" hidden="1">#REF!</definedName>
    <definedName name="BEx3FR251HFU7A33PU01SJUENL2B" localSheetId="13" hidden="1">#REF!</definedName>
    <definedName name="BEx3FR251HFU7A33PU01SJUENL2B" localSheetId="14" hidden="1">#REF!</definedName>
    <definedName name="BEx3FR251HFU7A33PU01SJUENL2B" hidden="1">#REF!</definedName>
    <definedName name="BEx3FX7EJL47JSLSWP3EOC265WAE" localSheetId="13" hidden="1">#REF!</definedName>
    <definedName name="BEx3FX7EJL47JSLSWP3EOC265WAE" localSheetId="14" hidden="1">#REF!</definedName>
    <definedName name="BEx3FX7EJL47JSLSWP3EOC265WAE" hidden="1">#REF!</definedName>
    <definedName name="BEx3G201R8NLJ6FIHO2QS0SW9QVV" localSheetId="13" hidden="1">#REF!</definedName>
    <definedName name="BEx3G201R8NLJ6FIHO2QS0SW9QVV" localSheetId="14" hidden="1">#REF!</definedName>
    <definedName name="BEx3G201R8NLJ6FIHO2QS0SW9QVV" hidden="1">#REF!</definedName>
    <definedName name="BEx3G2LL2II66XY5YCDPG4JE13A3" localSheetId="13" hidden="1">#REF!</definedName>
    <definedName name="BEx3G2LL2II66XY5YCDPG4JE13A3" localSheetId="14" hidden="1">#REF!</definedName>
    <definedName name="BEx3G2LL2II66XY5YCDPG4JE13A3" hidden="1">#REF!</definedName>
    <definedName name="BEx3G2WA0DTYY9D8AGHHOBTPE2B2" localSheetId="13" hidden="1">#REF!</definedName>
    <definedName name="BEx3G2WA0DTYY9D8AGHHOBTPE2B2" localSheetId="14" hidden="1">#REF!</definedName>
    <definedName name="BEx3G2WA0DTYY9D8AGHHOBTPE2B2" hidden="1">#REF!</definedName>
    <definedName name="BEx3GCXR6IAS0B6WJ03GJVH7CO52" localSheetId="13" hidden="1">#REF!</definedName>
    <definedName name="BEx3GCXR6IAS0B6WJ03GJVH7CO52" localSheetId="14" hidden="1">#REF!</definedName>
    <definedName name="BEx3GCXR6IAS0B6WJ03GJVH7CO52" hidden="1">#REF!</definedName>
    <definedName name="BEx3GEVV18SEQDI1JGY7EN6D1GT1" localSheetId="13" hidden="1">#REF!</definedName>
    <definedName name="BEx3GEVV18SEQDI1JGY7EN6D1GT1" localSheetId="14" hidden="1">#REF!</definedName>
    <definedName name="BEx3GEVV18SEQDI1JGY7EN6D1GT1" hidden="1">#REF!</definedName>
    <definedName name="BEx3GKFH64MKQX61S7DYTZ15JCPY" localSheetId="13" hidden="1">#REF!</definedName>
    <definedName name="BEx3GKFH64MKQX61S7DYTZ15JCPY" localSheetId="14" hidden="1">#REF!</definedName>
    <definedName name="BEx3GKFH64MKQX61S7DYTZ15JCPY" hidden="1">#REF!</definedName>
    <definedName name="BEx3GMJ1Y6UU02DLRL0QXCEKDA6C" localSheetId="13" hidden="1">#REF!</definedName>
    <definedName name="BEx3GMJ1Y6UU02DLRL0QXCEKDA6C" localSheetId="14" hidden="1">#REF!</definedName>
    <definedName name="BEx3GMJ1Y6UU02DLRL0QXCEKDA6C" hidden="1">#REF!</definedName>
    <definedName name="BEx3GN4LY0135CBDIN1TU2UEODGF" localSheetId="13" hidden="1">#REF!</definedName>
    <definedName name="BEx3GN4LY0135CBDIN1TU2UEODGF" localSheetId="14" hidden="1">#REF!</definedName>
    <definedName name="BEx3GN4LY0135CBDIN1TU2UEODGF" hidden="1">#REF!</definedName>
    <definedName name="BEx3GPDH2AH4QKT4OOSN563XUHBD" localSheetId="13" hidden="1">#REF!</definedName>
    <definedName name="BEx3GPDH2AH4QKT4OOSN563XUHBD" localSheetId="14" hidden="1">#REF!</definedName>
    <definedName name="BEx3GPDH2AH4QKT4OOSN563XUHBD" hidden="1">#REF!</definedName>
    <definedName name="BEx3H5UX2GZFZZT657YR76RHW5I6" localSheetId="13" hidden="1">#REF!</definedName>
    <definedName name="BEx3H5UX2GZFZZT657YR76RHW5I6" localSheetId="14" hidden="1">#REF!</definedName>
    <definedName name="BEx3H5UX2GZFZZT657YR76RHW5I6" hidden="1">#REF!</definedName>
    <definedName name="BEx3HMSEFOP6DBM4R97XA6B7NFG6" localSheetId="13" hidden="1">#REF!</definedName>
    <definedName name="BEx3HMSEFOP6DBM4R97XA6B7NFG6" localSheetId="14" hidden="1">#REF!</definedName>
    <definedName name="BEx3HMSEFOP6DBM4R97XA6B7NFG6" hidden="1">#REF!</definedName>
    <definedName name="BEx3HWJ5SQSD2CVCQNR183X44FR8" localSheetId="13" hidden="1">#REF!</definedName>
    <definedName name="BEx3HWJ5SQSD2CVCQNR183X44FR8" localSheetId="14" hidden="1">#REF!</definedName>
    <definedName name="BEx3HWJ5SQSD2CVCQNR183X44FR8" hidden="1">#REF!</definedName>
    <definedName name="BEx3I09YVXO0G4X7KGSA4WGORM35" localSheetId="13" hidden="1">#REF!</definedName>
    <definedName name="BEx3I09YVXO0G4X7KGSA4WGORM35" localSheetId="14" hidden="1">#REF!</definedName>
    <definedName name="BEx3I09YVXO0G4X7KGSA4WGORM35" hidden="1">#REF!</definedName>
    <definedName name="BEx3ICF1GY8HQEBIU9S43PDJ90BX" localSheetId="13" hidden="1">#REF!</definedName>
    <definedName name="BEx3ICF1GY8HQEBIU9S43PDJ90BX" localSheetId="14" hidden="1">#REF!</definedName>
    <definedName name="BEx3ICF1GY8HQEBIU9S43PDJ90BX" hidden="1">#REF!</definedName>
    <definedName name="BEx3IYAH2DEBFWO8F94H4MXE3RLY" localSheetId="13" hidden="1">#REF!</definedName>
    <definedName name="BEx3IYAH2DEBFWO8F94H4MXE3RLY" localSheetId="14" hidden="1">#REF!</definedName>
    <definedName name="BEx3IYAH2DEBFWO8F94H4MXE3RLY" hidden="1">#REF!</definedName>
    <definedName name="BEx3IZXXSYEW50379N2EAFWO8DZV" localSheetId="13" hidden="1">#REF!</definedName>
    <definedName name="BEx3IZXXSYEW50379N2EAFWO8DZV" localSheetId="14" hidden="1">#REF!</definedName>
    <definedName name="BEx3IZXXSYEW50379N2EAFWO8DZV" hidden="1">#REF!</definedName>
    <definedName name="BEx3J1VZVGTKT4ATPO9O5JCSFTTR" localSheetId="13" hidden="1">#REF!</definedName>
    <definedName name="BEx3J1VZVGTKT4ATPO9O5JCSFTTR" localSheetId="14" hidden="1">#REF!</definedName>
    <definedName name="BEx3J1VZVGTKT4ATPO9O5JCSFTTR" hidden="1">#REF!</definedName>
    <definedName name="BEx3JC2TY7JNAAC3L7QHVPQXLGQ8" localSheetId="13" hidden="1">#REF!</definedName>
    <definedName name="BEx3JC2TY7JNAAC3L7QHVPQXLGQ8" localSheetId="14" hidden="1">#REF!</definedName>
    <definedName name="BEx3JC2TY7JNAAC3L7QHVPQXLGQ8" hidden="1">#REF!</definedName>
    <definedName name="BEx3JX23SYDIGOGM4Y0CQFBW8ZBV" localSheetId="13" hidden="1">#REF!</definedName>
    <definedName name="BEx3JX23SYDIGOGM4Y0CQFBW8ZBV" localSheetId="14" hidden="1">#REF!</definedName>
    <definedName name="BEx3JX23SYDIGOGM4Y0CQFBW8ZBV" hidden="1">#REF!</definedName>
    <definedName name="BEx3JXCXCVBZJGV5VEG9MJEI01AL" localSheetId="13" hidden="1">#REF!</definedName>
    <definedName name="BEx3JXCXCVBZJGV5VEG9MJEI01AL" localSheetId="14" hidden="1">#REF!</definedName>
    <definedName name="BEx3JXCXCVBZJGV5VEG9MJEI01AL" hidden="1">#REF!</definedName>
    <definedName name="BEx3JYK2N7X59TPJSKYZ77ENY8SS" localSheetId="13" hidden="1">#REF!</definedName>
    <definedName name="BEx3JYK2N7X59TPJSKYZ77ENY8SS" localSheetId="14" hidden="1">#REF!</definedName>
    <definedName name="BEx3JYK2N7X59TPJSKYZ77ENY8SS" hidden="1">#REF!</definedName>
    <definedName name="BEx3K4EII7GU1CG0BN7UL15M6J8Z" localSheetId="13" hidden="1">#REF!</definedName>
    <definedName name="BEx3K4EII7GU1CG0BN7UL15M6J8Z" localSheetId="14" hidden="1">#REF!</definedName>
    <definedName name="BEx3K4EII7GU1CG0BN7UL15M6J8Z" hidden="1">#REF!</definedName>
    <definedName name="BEx3K4ZXQUQ2KYZF74B84SO48XMW" localSheetId="13" hidden="1">#REF!</definedName>
    <definedName name="BEx3K4ZXQUQ2KYZF74B84SO48XMW" localSheetId="14" hidden="1">#REF!</definedName>
    <definedName name="BEx3K4ZXQUQ2KYZF74B84SO48XMW" hidden="1">#REF!</definedName>
    <definedName name="BEx3KEFXUCVNVPH7KSEGAZYX13B5" localSheetId="13" hidden="1">#REF!</definedName>
    <definedName name="BEx3KEFXUCVNVPH7KSEGAZYX13B5" localSheetId="14" hidden="1">#REF!</definedName>
    <definedName name="BEx3KEFXUCVNVPH7KSEGAZYX13B5" hidden="1">#REF!</definedName>
    <definedName name="BEx3KFXUAF6YXAA47B7Q6X9B3VGB" localSheetId="13" hidden="1">#REF!</definedName>
    <definedName name="BEx3KFXUAF6YXAA47B7Q6X9B3VGB" localSheetId="14" hidden="1">#REF!</definedName>
    <definedName name="BEx3KFXUAF6YXAA47B7Q6X9B3VGB" hidden="1">#REF!</definedName>
    <definedName name="BEx3KIXQYOGMPK4WJJAVBRX4NR28" localSheetId="13" hidden="1">#REF!</definedName>
    <definedName name="BEx3KIXQYOGMPK4WJJAVBRX4NR28" localSheetId="14" hidden="1">#REF!</definedName>
    <definedName name="BEx3KIXQYOGMPK4WJJAVBRX4NR28" hidden="1">#REF!</definedName>
    <definedName name="BEx3KJOMVOSFZVJUL3GKCNP6DQDS" localSheetId="13" hidden="1">#REF!</definedName>
    <definedName name="BEx3KJOMVOSFZVJUL3GKCNP6DQDS" localSheetId="14" hidden="1">#REF!</definedName>
    <definedName name="BEx3KJOMVOSFZVJUL3GKCNP6DQDS" hidden="1">#REF!</definedName>
    <definedName name="BEx3KP2VRBMORK0QEAZUYCXL3DHJ" localSheetId="13" hidden="1">#REF!</definedName>
    <definedName name="BEx3KP2VRBMORK0QEAZUYCXL3DHJ" localSheetId="14" hidden="1">#REF!</definedName>
    <definedName name="BEx3KP2VRBMORK0QEAZUYCXL3DHJ" hidden="1">#REF!</definedName>
    <definedName name="BEx3L4IN3LI4C26SITKTGAH27CDU" localSheetId="13" hidden="1">#REF!</definedName>
    <definedName name="BEx3L4IN3LI4C26SITKTGAH27CDU" localSheetId="14" hidden="1">#REF!</definedName>
    <definedName name="BEx3L4IN3LI4C26SITKTGAH27CDU" hidden="1">#REF!</definedName>
    <definedName name="BEx3L4YQ0J7ZU0M5QM6YIPCEYC9K" localSheetId="13" hidden="1">#REF!</definedName>
    <definedName name="BEx3L4YQ0J7ZU0M5QM6YIPCEYC9K" localSheetId="14" hidden="1">#REF!</definedName>
    <definedName name="BEx3L4YQ0J7ZU0M5QM6YIPCEYC9K" hidden="1">#REF!</definedName>
    <definedName name="BEx3L60DJOR7NQN42G7YSAODP1EX" localSheetId="13" hidden="1">#REF!</definedName>
    <definedName name="BEx3L60DJOR7NQN42G7YSAODP1EX" localSheetId="14" hidden="1">#REF!</definedName>
    <definedName name="BEx3L60DJOR7NQN42G7YSAODP1EX" hidden="1">#REF!</definedName>
    <definedName name="BEx3L7D0PI38HWZ7VADU16C9E33D" localSheetId="13" hidden="1">#REF!</definedName>
    <definedName name="BEx3L7D0PI38HWZ7VADU16C9E33D" localSheetId="14" hidden="1">#REF!</definedName>
    <definedName name="BEx3L7D0PI38HWZ7VADU16C9E33D" hidden="1">#REF!</definedName>
    <definedName name="BEx3LM1PR4Y7KINKMTMKR984GX8Q" localSheetId="13" hidden="1">#REF!</definedName>
    <definedName name="BEx3LM1PR4Y7KINKMTMKR984GX8Q" localSheetId="14" hidden="1">#REF!</definedName>
    <definedName name="BEx3LM1PR4Y7KINKMTMKR984GX8Q" hidden="1">#REF!</definedName>
    <definedName name="BEx3LPCEZ1C0XEKNCM3YT09JWCUO" localSheetId="13" hidden="1">#REF!</definedName>
    <definedName name="BEx3LPCEZ1C0XEKNCM3YT09JWCUO" localSheetId="14" hidden="1">#REF!</definedName>
    <definedName name="BEx3LPCEZ1C0XEKNCM3YT09JWCUO" hidden="1">#REF!</definedName>
    <definedName name="BEx3M1MR1K1NQD03H74BFWOK4MWQ" localSheetId="13" hidden="1">#REF!</definedName>
    <definedName name="BEx3M1MR1K1NQD03H74BFWOK4MWQ" localSheetId="14" hidden="1">#REF!</definedName>
    <definedName name="BEx3M1MR1K1NQD03H74BFWOK4MWQ" hidden="1">#REF!</definedName>
    <definedName name="BEx3M4H77MYUKOOD31H9F80NMVK8" localSheetId="13" hidden="1">#REF!</definedName>
    <definedName name="BEx3M4H77MYUKOOD31H9F80NMVK8" localSheetId="14" hidden="1">#REF!</definedName>
    <definedName name="BEx3M4H77MYUKOOD31H9F80NMVK8" hidden="1">#REF!</definedName>
    <definedName name="BEx3M9VFX329PZWYC4DMZ6P3W9R2" localSheetId="13" hidden="1">#REF!</definedName>
    <definedName name="BEx3M9VFX329PZWYC4DMZ6P3W9R2" localSheetId="14" hidden="1">#REF!</definedName>
    <definedName name="BEx3M9VFX329PZWYC4DMZ6P3W9R2" hidden="1">#REF!</definedName>
    <definedName name="BEx3MCQ0VEBV0CZXDS505L38EQ8N" localSheetId="13" hidden="1">#REF!</definedName>
    <definedName name="BEx3MCQ0VEBV0CZXDS505L38EQ8N" localSheetId="14" hidden="1">#REF!</definedName>
    <definedName name="BEx3MCQ0VEBV0CZXDS505L38EQ8N" hidden="1">#REF!</definedName>
    <definedName name="BEx3MEYV5LQY0BAL7V3CFAFVOM3T" localSheetId="13" hidden="1">#REF!</definedName>
    <definedName name="BEx3MEYV5LQY0BAL7V3CFAFVOM3T" localSheetId="14" hidden="1">#REF!</definedName>
    <definedName name="BEx3MEYV5LQY0BAL7V3CFAFVOM3T" hidden="1">#REF!</definedName>
    <definedName name="BEx3MREOFWJQEYMCMBL7ZE06NBN6" localSheetId="13" hidden="1">#REF!</definedName>
    <definedName name="BEx3MREOFWJQEYMCMBL7ZE06NBN6" localSheetId="14" hidden="1">#REF!</definedName>
    <definedName name="BEx3MREOFWJQEYMCMBL7ZE06NBN6" hidden="1">#REF!</definedName>
    <definedName name="BEx3NKXF7GYXHBK75UI6MDRUSU0J" localSheetId="13" hidden="1">#REF!</definedName>
    <definedName name="BEx3NKXF7GYXHBK75UI6MDRUSU0J" localSheetId="14" hidden="1">#REF!</definedName>
    <definedName name="BEx3NKXF7GYXHBK75UI6MDRUSU0J" hidden="1">#REF!</definedName>
    <definedName name="BEx3NLIZ7PHF2XE59ECZ3MD04ZG1" localSheetId="13" hidden="1">#REF!</definedName>
    <definedName name="BEx3NLIZ7PHF2XE59ECZ3MD04ZG1" localSheetId="14" hidden="1">#REF!</definedName>
    <definedName name="BEx3NLIZ7PHF2XE59ECZ3MD04ZG1" hidden="1">#REF!</definedName>
    <definedName name="BEx3NMQ4BVC94728AUM7CCX7UHTU" localSheetId="13" hidden="1">#REF!</definedName>
    <definedName name="BEx3NMQ4BVC94728AUM7CCX7UHTU" localSheetId="14" hidden="1">#REF!</definedName>
    <definedName name="BEx3NMQ4BVC94728AUM7CCX7UHTU" hidden="1">#REF!</definedName>
    <definedName name="BEx3NR2I4OUFP3Z2QZEDU2PIFIDI" localSheetId="13" hidden="1">#REF!</definedName>
    <definedName name="BEx3NR2I4OUFP3Z2QZEDU2PIFIDI" localSheetId="14" hidden="1">#REF!</definedName>
    <definedName name="BEx3NR2I4OUFP3Z2QZEDU2PIFIDI" hidden="1">#REF!</definedName>
    <definedName name="BEx3O19B8FTTAPVT5DZXQGQXWFR8" localSheetId="13" hidden="1">#REF!</definedName>
    <definedName name="BEx3O19B8FTTAPVT5DZXQGQXWFR8" localSheetId="14" hidden="1">#REF!</definedName>
    <definedName name="BEx3O19B8FTTAPVT5DZXQGQXWFR8" hidden="1">#REF!</definedName>
    <definedName name="BEx3O85IKWARA6NCJOLRBRJFMEWW" localSheetId="13" hidden="1">#REF!</definedName>
    <definedName name="BEx3O85IKWARA6NCJOLRBRJFMEWW" localSheetId="14" hidden="1">#REF!</definedName>
    <definedName name="BEx3O85IKWARA6NCJOLRBRJFMEWW" hidden="1">#REF!</definedName>
    <definedName name="BEx3OAEDNOZ20N32WM9SPNUN53LY" localSheetId="13" hidden="1">#REF!</definedName>
    <definedName name="BEx3OAEDNOZ20N32WM9SPNUN53LY" localSheetId="14" hidden="1">#REF!</definedName>
    <definedName name="BEx3OAEDNOZ20N32WM9SPNUN53LY" hidden="1">#REF!</definedName>
    <definedName name="BEx3OJZSCGFRW7SVGBFI0X9DNVMM" localSheetId="13" hidden="1">#REF!</definedName>
    <definedName name="BEx3OJZSCGFRW7SVGBFI0X9DNVMM" localSheetId="14" hidden="1">#REF!</definedName>
    <definedName name="BEx3OJZSCGFRW7SVGBFI0X9DNVMM" hidden="1">#REF!</definedName>
    <definedName name="BEx3ORSBUXAF21MKEY90YJV9AY9A" localSheetId="13" hidden="1">#REF!</definedName>
    <definedName name="BEx3ORSBUXAF21MKEY90YJV9AY9A" localSheetId="14" hidden="1">#REF!</definedName>
    <definedName name="BEx3ORSBUXAF21MKEY90YJV9AY9A" hidden="1">#REF!</definedName>
    <definedName name="BEx3OV8BH6PYNZT7C246LOAU9SVX" localSheetId="13" hidden="1">#REF!</definedName>
    <definedName name="BEx3OV8BH6PYNZT7C246LOAU9SVX" localSheetId="14" hidden="1">#REF!</definedName>
    <definedName name="BEx3OV8BH6PYNZT7C246LOAU9SVX" hidden="1">#REF!</definedName>
    <definedName name="BEx3OXRYJZUEY6E72UJU0PHLMYAR" localSheetId="13" hidden="1">#REF!</definedName>
    <definedName name="BEx3OXRYJZUEY6E72UJU0PHLMYAR" localSheetId="14" hidden="1">#REF!</definedName>
    <definedName name="BEx3OXRYJZUEY6E72UJU0PHLMYAR" hidden="1">#REF!</definedName>
    <definedName name="BEx3P59TTRSGQY888P5C1O7M2PQT" localSheetId="13" hidden="1">#REF!</definedName>
    <definedName name="BEx3P59TTRSGQY888P5C1O7M2PQT" localSheetId="14" hidden="1">#REF!</definedName>
    <definedName name="BEx3P59TTRSGQY888P5C1O7M2PQT" hidden="1">#REF!</definedName>
    <definedName name="BEx3PDNRRNKD5GOUBUQFXAHIXLD9" localSheetId="13" hidden="1">#REF!</definedName>
    <definedName name="BEx3PDNRRNKD5GOUBUQFXAHIXLD9" localSheetId="14" hidden="1">#REF!</definedName>
    <definedName name="BEx3PDNRRNKD5GOUBUQFXAHIXLD9" hidden="1">#REF!</definedName>
    <definedName name="BEx3PDT8GNPWLLN02IH1XPV90XYK" localSheetId="13" hidden="1">#REF!</definedName>
    <definedName name="BEx3PDT8GNPWLLN02IH1XPV90XYK" localSheetId="14" hidden="1">#REF!</definedName>
    <definedName name="BEx3PDT8GNPWLLN02IH1XPV90XYK" hidden="1">#REF!</definedName>
    <definedName name="BEx3PKEMDW8KZEP11IL927C5O7I2" localSheetId="13" hidden="1">#REF!</definedName>
    <definedName name="BEx3PKEMDW8KZEP11IL927C5O7I2" localSheetId="14" hidden="1">#REF!</definedName>
    <definedName name="BEx3PKEMDW8KZEP11IL927C5O7I2" hidden="1">#REF!</definedName>
    <definedName name="BEx3PKJZ1Z7L9S6KV8KXVS6B2FX4" localSheetId="13" hidden="1">#REF!</definedName>
    <definedName name="BEx3PKJZ1Z7L9S6KV8KXVS6B2FX4" localSheetId="14" hidden="1">#REF!</definedName>
    <definedName name="BEx3PKJZ1Z7L9S6KV8KXVS6B2FX4" hidden="1">#REF!</definedName>
    <definedName name="BEx3PMNG53Z5HY138H99QOMTX8W3" localSheetId="13" hidden="1">#REF!</definedName>
    <definedName name="BEx3PMNG53Z5HY138H99QOMTX8W3" localSheetId="14" hidden="1">#REF!</definedName>
    <definedName name="BEx3PMNG53Z5HY138H99QOMTX8W3" hidden="1">#REF!</definedName>
    <definedName name="BEx3PP1RRSFZ8UC0JC9R91W6LNKW" localSheetId="13" hidden="1">#REF!</definedName>
    <definedName name="BEx3PP1RRSFZ8UC0JC9R91W6LNKW" localSheetId="14" hidden="1">#REF!</definedName>
    <definedName name="BEx3PP1RRSFZ8UC0JC9R91W6LNKW" hidden="1">#REF!</definedName>
    <definedName name="BEx3PVXYZC8WB9ZJE7OCKUXZ46EA" localSheetId="13" hidden="1">#REF!</definedName>
    <definedName name="BEx3PVXYZC8WB9ZJE7OCKUXZ46EA" localSheetId="14" hidden="1">#REF!</definedName>
    <definedName name="BEx3PVXYZC8WB9ZJE7OCKUXZ46EA" hidden="1">#REF!</definedName>
    <definedName name="BEx3Q0VWPU5EQECK7MQ47TYJ3SWW" localSheetId="13" hidden="1">#REF!</definedName>
    <definedName name="BEx3Q0VWPU5EQECK7MQ47TYJ3SWW" localSheetId="14" hidden="1">#REF!</definedName>
    <definedName name="BEx3Q0VWPU5EQECK7MQ47TYJ3SWW" hidden="1">#REF!</definedName>
    <definedName name="BEx3Q7BZ9PUXK2RLIOFSIS9AHU1B" localSheetId="13" hidden="1">#REF!</definedName>
    <definedName name="BEx3Q7BZ9PUXK2RLIOFSIS9AHU1B" localSheetId="14" hidden="1">#REF!</definedName>
    <definedName name="BEx3Q7BZ9PUXK2RLIOFSIS9AHU1B" hidden="1">#REF!</definedName>
    <definedName name="BEx3Q8J42S9VU6EAN2Y28MR6DF88" localSheetId="13" hidden="1">#REF!</definedName>
    <definedName name="BEx3Q8J42S9VU6EAN2Y28MR6DF88" localSheetId="14" hidden="1">#REF!</definedName>
    <definedName name="BEx3Q8J42S9VU6EAN2Y28MR6DF88" hidden="1">#REF!</definedName>
    <definedName name="BEx3QEDFOYFY5NBTININ5W4RLD4Q" localSheetId="13" hidden="1">#REF!</definedName>
    <definedName name="BEx3QEDFOYFY5NBTININ5W4RLD4Q" localSheetId="14" hidden="1">#REF!</definedName>
    <definedName name="BEx3QEDFOYFY5NBTININ5W4RLD4Q" hidden="1">#REF!</definedName>
    <definedName name="BEx3QIKJ3U962US1Q564NZDLU8LD" localSheetId="13" hidden="1">#REF!</definedName>
    <definedName name="BEx3QIKJ3U962US1Q564NZDLU8LD" localSheetId="14" hidden="1">#REF!</definedName>
    <definedName name="BEx3QIKJ3U962US1Q564NZDLU8LD" hidden="1">#REF!</definedName>
    <definedName name="BEx3QR9D45DHW50VQ7Y3Q1AXPOB9" localSheetId="13" hidden="1">#REF!</definedName>
    <definedName name="BEx3QR9D45DHW50VQ7Y3Q1AXPOB9" localSheetId="14" hidden="1">#REF!</definedName>
    <definedName name="BEx3QR9D45DHW50VQ7Y3Q1AXPOB9" hidden="1">#REF!</definedName>
    <definedName name="BEx3QSWT2S5KWG6U2V9711IYDQBM" localSheetId="13" hidden="1">#REF!</definedName>
    <definedName name="BEx3QSWT2S5KWG6U2V9711IYDQBM" localSheetId="14" hidden="1">#REF!</definedName>
    <definedName name="BEx3QSWT2S5KWG6U2V9711IYDQBM" hidden="1">#REF!</definedName>
    <definedName name="BEx3QVGG7Q2X4HZHJAM35A8T3VR7" localSheetId="13" hidden="1">#REF!</definedName>
    <definedName name="BEx3QVGG7Q2X4HZHJAM35A8T3VR7" localSheetId="14" hidden="1">#REF!</definedName>
    <definedName name="BEx3QVGG7Q2X4HZHJAM35A8T3VR7" hidden="1">#REF!</definedName>
    <definedName name="BEx3R0JUB9YN8PHPPQTAMIT1IHWK" localSheetId="13" hidden="1">#REF!</definedName>
    <definedName name="BEx3R0JUB9YN8PHPPQTAMIT1IHWK" localSheetId="14" hidden="1">#REF!</definedName>
    <definedName name="BEx3R0JUB9YN8PHPPQTAMIT1IHWK" hidden="1">#REF!</definedName>
    <definedName name="BEx3R81NFRO7M81VHVKOBFT0QBIL" localSheetId="13" hidden="1">#REF!</definedName>
    <definedName name="BEx3R81NFRO7M81VHVKOBFT0QBIL" localSheetId="14" hidden="1">#REF!</definedName>
    <definedName name="BEx3R81NFRO7M81VHVKOBFT0QBIL" hidden="1">#REF!</definedName>
    <definedName name="BEx3RHC2ZD5UFS6QD4OPFCNNMWH1" localSheetId="13" hidden="1">#REF!</definedName>
    <definedName name="BEx3RHC2ZD5UFS6QD4OPFCNNMWH1" localSheetId="14" hidden="1">#REF!</definedName>
    <definedName name="BEx3RHC2ZD5UFS6QD4OPFCNNMWH1" hidden="1">#REF!</definedName>
    <definedName name="BEx3RQ10QIWBAPHALAA91BUUCM2X" localSheetId="13" hidden="1">#REF!</definedName>
    <definedName name="BEx3RQ10QIWBAPHALAA91BUUCM2X" localSheetId="14" hidden="1">#REF!</definedName>
    <definedName name="BEx3RQ10QIWBAPHALAA91BUUCM2X" hidden="1">#REF!</definedName>
    <definedName name="BEx3RV4E1WT43SZBUN09RTB8EK1O" localSheetId="13" hidden="1">#REF!</definedName>
    <definedName name="BEx3RV4E1WT43SZBUN09RTB8EK1O" localSheetId="14" hidden="1">#REF!</definedName>
    <definedName name="BEx3RV4E1WT43SZBUN09RTB8EK1O" hidden="1">#REF!</definedName>
    <definedName name="BEx3RXYU0QLFXSFTM5EB20GD03W5" localSheetId="13" hidden="1">#REF!</definedName>
    <definedName name="BEx3RXYU0QLFXSFTM5EB20GD03W5" localSheetId="14" hidden="1">#REF!</definedName>
    <definedName name="BEx3RXYU0QLFXSFTM5EB20GD03W5" hidden="1">#REF!</definedName>
    <definedName name="BEx3RYKLC3QQO3XTUN7BEW2AQL98" localSheetId="13" hidden="1">#REF!</definedName>
    <definedName name="BEx3RYKLC3QQO3XTUN7BEW2AQL98" localSheetId="14" hidden="1">#REF!</definedName>
    <definedName name="BEx3RYKLC3QQO3XTUN7BEW2AQL98" hidden="1">#REF!</definedName>
    <definedName name="BEx3SICJ45BYT6FHBER86PJT25FC" localSheetId="13" hidden="1">#REF!</definedName>
    <definedName name="BEx3SICJ45BYT6FHBER86PJT25FC" localSheetId="14" hidden="1">#REF!</definedName>
    <definedName name="BEx3SICJ45BYT6FHBER86PJT25FC" hidden="1">#REF!</definedName>
    <definedName name="BEx3SMUCMJVGQ2H4EHQI5ZFHEF0P" localSheetId="13" hidden="1">#REF!</definedName>
    <definedName name="BEx3SMUCMJVGQ2H4EHQI5ZFHEF0P" localSheetId="14" hidden="1">#REF!</definedName>
    <definedName name="BEx3SMUCMJVGQ2H4EHQI5ZFHEF0P" hidden="1">#REF!</definedName>
    <definedName name="BEx3SN56F03CPDRDA7LZ763V0N4I" localSheetId="13" hidden="1">#REF!</definedName>
    <definedName name="BEx3SN56F03CPDRDA7LZ763V0N4I" localSheetId="14" hidden="1">#REF!</definedName>
    <definedName name="BEx3SN56F03CPDRDA7LZ763V0N4I" hidden="1">#REF!</definedName>
    <definedName name="BEx3SPE6N1ORXPRCDL3JPZD73Z9F" localSheetId="13" hidden="1">#REF!</definedName>
    <definedName name="BEx3SPE6N1ORXPRCDL3JPZD73Z9F" localSheetId="14" hidden="1">#REF!</definedName>
    <definedName name="BEx3SPE6N1ORXPRCDL3JPZD73Z9F" hidden="1">#REF!</definedName>
    <definedName name="BEx3T29ZTULQE0OMSMWUMZDU9ZZ0" localSheetId="13" hidden="1">#REF!</definedName>
    <definedName name="BEx3T29ZTULQE0OMSMWUMZDU9ZZ0" localSheetId="14" hidden="1">#REF!</definedName>
    <definedName name="BEx3T29ZTULQE0OMSMWUMZDU9ZZ0" hidden="1">#REF!</definedName>
    <definedName name="BEx3T6MJ1QDJ929WMUDVZ0O3UW0Y" localSheetId="13" hidden="1">#REF!</definedName>
    <definedName name="BEx3T6MJ1QDJ929WMUDVZ0O3UW0Y" localSheetId="14" hidden="1">#REF!</definedName>
    <definedName name="BEx3T6MJ1QDJ929WMUDVZ0O3UW0Y" hidden="1">#REF!</definedName>
    <definedName name="BEx3TPCSI16OAB2L9M9IULQMQ9J9" localSheetId="13" hidden="1">#REF!</definedName>
    <definedName name="BEx3TPCSI16OAB2L9M9IULQMQ9J9" localSheetId="14" hidden="1">#REF!</definedName>
    <definedName name="BEx3TPCSI16OAB2L9M9IULQMQ9J9" hidden="1">#REF!</definedName>
    <definedName name="BEx3U64YUOZ419BAJS2W78UMATAW" localSheetId="13" hidden="1">#REF!</definedName>
    <definedName name="BEx3U64YUOZ419BAJS2W78UMATAW" localSheetId="14" hidden="1">#REF!</definedName>
    <definedName name="BEx3U64YUOZ419BAJS2W78UMATAW" hidden="1">#REF!</definedName>
    <definedName name="BEx3U94WCEA5DKMWBEX1GU0LKYG2" localSheetId="13" hidden="1">#REF!</definedName>
    <definedName name="BEx3U94WCEA5DKMWBEX1GU0LKYG2" localSheetId="14" hidden="1">#REF!</definedName>
    <definedName name="BEx3U94WCEA5DKMWBEX1GU0LKYG2" hidden="1">#REF!</definedName>
    <definedName name="BEx3U9VZ8SQVYS6ZA038J7AP7ZGW" localSheetId="13" hidden="1">#REF!</definedName>
    <definedName name="BEx3U9VZ8SQVYS6ZA038J7AP7ZGW" localSheetId="14" hidden="1">#REF!</definedName>
    <definedName name="BEx3U9VZ8SQVYS6ZA038J7AP7ZGW" hidden="1">#REF!</definedName>
    <definedName name="BEx3UIQ5WRJBGNTFCCLOR4N7B1OQ" localSheetId="13" hidden="1">#REF!</definedName>
    <definedName name="BEx3UIQ5WRJBGNTFCCLOR4N7B1OQ" localSheetId="14" hidden="1">#REF!</definedName>
    <definedName name="BEx3UIQ5WRJBGNTFCCLOR4N7B1OQ" hidden="1">#REF!</definedName>
    <definedName name="BEx3UJMIX2NUSSWGMSI25A5DM4CH" localSheetId="13" hidden="1">#REF!</definedName>
    <definedName name="BEx3UJMIX2NUSSWGMSI25A5DM4CH" localSheetId="14" hidden="1">#REF!</definedName>
    <definedName name="BEx3UJMIX2NUSSWGMSI25A5DM4CH" hidden="1">#REF!</definedName>
    <definedName name="BEx3UKOCOQG7S1YQ436S997K1KWV" localSheetId="13" hidden="1">#REF!</definedName>
    <definedName name="BEx3UKOCOQG7S1YQ436S997K1KWV" localSheetId="14" hidden="1">#REF!</definedName>
    <definedName name="BEx3UKOCOQG7S1YQ436S997K1KWV" hidden="1">#REF!</definedName>
    <definedName name="BEx3UYM19VIXLA0EU7LB9NHA77PB" localSheetId="13" hidden="1">#REF!</definedName>
    <definedName name="BEx3UYM19VIXLA0EU7LB9NHA77PB" localSheetId="14" hidden="1">#REF!</definedName>
    <definedName name="BEx3UYM19VIXLA0EU7LB9NHA77PB" hidden="1">#REF!</definedName>
    <definedName name="BEx3VML7CG70HPISMVYIUEN3711Q" localSheetId="13" hidden="1">#REF!</definedName>
    <definedName name="BEx3VML7CG70HPISMVYIUEN3711Q" localSheetId="14" hidden="1">#REF!</definedName>
    <definedName name="BEx3VML7CG70HPISMVYIUEN3711Q" hidden="1">#REF!</definedName>
    <definedName name="BEx56ZID5H04P9AIYLP1OASFGV56" localSheetId="13" hidden="1">#REF!</definedName>
    <definedName name="BEx56ZID5H04P9AIYLP1OASFGV56" localSheetId="14" hidden="1">#REF!</definedName>
    <definedName name="BEx56ZID5H04P9AIYLP1OASFGV56" hidden="1">#REF!</definedName>
    <definedName name="BEx587EYSS57E3PI8DT973HLJM9E" localSheetId="13" hidden="1">#REF!</definedName>
    <definedName name="BEx587EYSS57E3PI8DT973HLJM9E" localSheetId="14" hidden="1">#REF!</definedName>
    <definedName name="BEx587EYSS57E3PI8DT973HLJM9E" hidden="1">#REF!</definedName>
    <definedName name="BEx587KFQ3VKCOCY1SA5F24PQGUI" localSheetId="13" hidden="1">#REF!</definedName>
    <definedName name="BEx587KFQ3VKCOCY1SA5F24PQGUI" localSheetId="14" hidden="1">#REF!</definedName>
    <definedName name="BEx587KFQ3VKCOCY1SA5F24PQGUI" hidden="1">#REF!</definedName>
    <definedName name="BEx58O780PQ05NF0Z1SKKRB3N099" localSheetId="13" hidden="1">#REF!</definedName>
    <definedName name="BEx58O780PQ05NF0Z1SKKRB3N099" localSheetId="14" hidden="1">#REF!</definedName>
    <definedName name="BEx58O780PQ05NF0Z1SKKRB3N099" hidden="1">#REF!</definedName>
    <definedName name="BEx58XHO7ZULLF2EUD7YIS0MGQJ5" localSheetId="13" hidden="1">#REF!</definedName>
    <definedName name="BEx58XHO7ZULLF2EUD7YIS0MGQJ5" localSheetId="14" hidden="1">#REF!</definedName>
    <definedName name="BEx58XHO7ZULLF2EUD7YIS0MGQJ5" hidden="1">#REF!</definedName>
    <definedName name="BEx58ZW0HAIGIPEX9CVA1PQQTR6X" localSheetId="13" hidden="1">#REF!</definedName>
    <definedName name="BEx58ZW0HAIGIPEX9CVA1PQQTR6X" localSheetId="14" hidden="1">#REF!</definedName>
    <definedName name="BEx58ZW0HAIGIPEX9CVA1PQQTR6X" hidden="1">#REF!</definedName>
    <definedName name="BEx59BA1KH3RG6K1LHL7YS2VB79N" localSheetId="13" hidden="1">#REF!</definedName>
    <definedName name="BEx59BA1KH3RG6K1LHL7YS2VB79N" localSheetId="14" hidden="1">#REF!</definedName>
    <definedName name="BEx59BA1KH3RG6K1LHL7YS2VB79N" hidden="1">#REF!</definedName>
    <definedName name="BEx59E9WABJP2TN71QAIKK79HPK9" localSheetId="13" hidden="1">#REF!</definedName>
    <definedName name="BEx59E9WABJP2TN71QAIKK79HPK9" localSheetId="14" hidden="1">#REF!</definedName>
    <definedName name="BEx59E9WABJP2TN71QAIKK79HPK9" hidden="1">#REF!</definedName>
    <definedName name="BEx59P7MAPNU129ZTC5H3EH892G1" localSheetId="13" hidden="1">#REF!</definedName>
    <definedName name="BEx59P7MAPNU129ZTC5H3EH892G1" localSheetId="14" hidden="1">#REF!</definedName>
    <definedName name="BEx59P7MAPNU129ZTC5H3EH892G1" hidden="1">#REF!</definedName>
    <definedName name="BEx5A11WZRQSIE089QE119AOX9ZG" localSheetId="13" hidden="1">#REF!</definedName>
    <definedName name="BEx5A11WZRQSIE089QE119AOX9ZG" localSheetId="14" hidden="1">#REF!</definedName>
    <definedName name="BEx5A11WZRQSIE089QE119AOX9ZG" hidden="1">#REF!</definedName>
    <definedName name="BEx5A7CIGCOTHJKHGUBDZG91JGPZ" localSheetId="13" hidden="1">#REF!</definedName>
    <definedName name="BEx5A7CIGCOTHJKHGUBDZG91JGPZ" localSheetId="14" hidden="1">#REF!</definedName>
    <definedName name="BEx5A7CIGCOTHJKHGUBDZG91JGPZ" hidden="1">#REF!</definedName>
    <definedName name="BEx5A8UFLT2SWVSG5COFA9B8P376" localSheetId="13" hidden="1">#REF!</definedName>
    <definedName name="BEx5A8UFLT2SWVSG5COFA9B8P376" localSheetId="14" hidden="1">#REF!</definedName>
    <definedName name="BEx5A8UFLT2SWVSG5COFA9B8P376" hidden="1">#REF!</definedName>
    <definedName name="BEx5AFFTN3IXIBHDKM0FYC4OFL1S" localSheetId="13" hidden="1">#REF!</definedName>
    <definedName name="BEx5AFFTN3IXIBHDKM0FYC4OFL1S" localSheetId="14" hidden="1">#REF!</definedName>
    <definedName name="BEx5AFFTN3IXIBHDKM0FYC4OFL1S" hidden="1">#REF!</definedName>
    <definedName name="BEx5AOFIO8KVRHIZ1RII337AA8ML" localSheetId="13" hidden="1">#REF!</definedName>
    <definedName name="BEx5AOFIO8KVRHIZ1RII337AA8ML" localSheetId="14" hidden="1">#REF!</definedName>
    <definedName name="BEx5AOFIO8KVRHIZ1RII337AA8ML" hidden="1">#REF!</definedName>
    <definedName name="BEx5APRZ66L5BWHFE8E4YYNEDTI4" localSheetId="13" hidden="1">#REF!</definedName>
    <definedName name="BEx5APRZ66L5BWHFE8E4YYNEDTI4" localSheetId="14" hidden="1">#REF!</definedName>
    <definedName name="BEx5APRZ66L5BWHFE8E4YYNEDTI4" hidden="1">#REF!</definedName>
    <definedName name="BEx5AUVDSQ35VO4BD9AKKGBM5S7D" localSheetId="13" hidden="1">#REF!</definedName>
    <definedName name="BEx5AUVDSQ35VO4BD9AKKGBM5S7D" localSheetId="14" hidden="1">#REF!</definedName>
    <definedName name="BEx5AUVDSQ35VO4BD9AKKGBM5S7D" hidden="1">#REF!</definedName>
    <definedName name="BEx5B4RHHX0J1BF2FZKEA0SPP29O" localSheetId="13" hidden="1">#REF!</definedName>
    <definedName name="BEx5B4RHHX0J1BF2FZKEA0SPP29O" localSheetId="14" hidden="1">#REF!</definedName>
    <definedName name="BEx5B4RHHX0J1BF2FZKEA0SPP29O" hidden="1">#REF!</definedName>
    <definedName name="BEx5B5YMSWP0OVI5CIQRP5V18D0C" localSheetId="13" hidden="1">#REF!</definedName>
    <definedName name="BEx5B5YMSWP0OVI5CIQRP5V18D0C" localSheetId="14" hidden="1">#REF!</definedName>
    <definedName name="BEx5B5YMSWP0OVI5CIQRP5V18D0C" hidden="1">#REF!</definedName>
    <definedName name="BEx5B825RW35M5H0UB2IZGGRS4ER" localSheetId="13" hidden="1">#REF!</definedName>
    <definedName name="BEx5B825RW35M5H0UB2IZGGRS4ER" localSheetId="14" hidden="1">#REF!</definedName>
    <definedName name="BEx5B825RW35M5H0UB2IZGGRS4ER" hidden="1">#REF!</definedName>
    <definedName name="BEx5BAWPMY0TL684WDXX6KKJLRCN" localSheetId="13" hidden="1">#REF!</definedName>
    <definedName name="BEx5BAWPMY0TL684WDXX6KKJLRCN" localSheetId="14" hidden="1">#REF!</definedName>
    <definedName name="BEx5BAWPMY0TL684WDXX6KKJLRCN" hidden="1">#REF!</definedName>
    <definedName name="BEx5BBI61U4Y65GD0ARMTALPP7SJ" localSheetId="13" hidden="1">#REF!</definedName>
    <definedName name="BEx5BBI61U4Y65GD0ARMTALPP7SJ" localSheetId="14" hidden="1">#REF!</definedName>
    <definedName name="BEx5BBI61U4Y65GD0ARMTALPP7SJ" hidden="1">#REF!</definedName>
    <definedName name="BEx5BDR56MEV4IHY6CIH2SVNG1UB" localSheetId="13" hidden="1">#REF!</definedName>
    <definedName name="BEx5BDR56MEV4IHY6CIH2SVNG1UB" localSheetId="14" hidden="1">#REF!</definedName>
    <definedName name="BEx5BDR56MEV4IHY6CIH2SVNG1UB" hidden="1">#REF!</definedName>
    <definedName name="BEx5BESZC5H329SKHGJOHZFILYJJ" localSheetId="13" hidden="1">#REF!</definedName>
    <definedName name="BEx5BESZC5H329SKHGJOHZFILYJJ" localSheetId="14" hidden="1">#REF!</definedName>
    <definedName name="BEx5BESZC5H329SKHGJOHZFILYJJ" hidden="1">#REF!</definedName>
    <definedName name="BEx5BHSQ42B50IU1TEQFUXFX9XQD" localSheetId="13" hidden="1">#REF!</definedName>
    <definedName name="BEx5BHSQ42B50IU1TEQFUXFX9XQD" localSheetId="14" hidden="1">#REF!</definedName>
    <definedName name="BEx5BHSQ42B50IU1TEQFUXFX9XQD" hidden="1">#REF!</definedName>
    <definedName name="BEx5BKSM4UN4C1DM3EYKM79MRC5K" localSheetId="13" hidden="1">#REF!</definedName>
    <definedName name="BEx5BKSM4UN4C1DM3EYKM79MRC5K" localSheetId="14" hidden="1">#REF!</definedName>
    <definedName name="BEx5BKSM4UN4C1DM3EYKM79MRC5K" hidden="1">#REF!</definedName>
    <definedName name="BEx5BNN8NPH9KVOBARB9CDD9WLB6" localSheetId="13" hidden="1">#REF!</definedName>
    <definedName name="BEx5BNN8NPH9KVOBARB9CDD9WLB6" localSheetId="14" hidden="1">#REF!</definedName>
    <definedName name="BEx5BNN8NPH9KVOBARB9CDD9WLB6" hidden="1">#REF!</definedName>
    <definedName name="BEx5BYFMZ80TDDN2EZO8CF39AIAC" localSheetId="13" hidden="1">#REF!</definedName>
    <definedName name="BEx5BYFMZ80TDDN2EZO8CF39AIAC" localSheetId="14" hidden="1">#REF!</definedName>
    <definedName name="BEx5BYFMZ80TDDN2EZO8CF39AIAC" hidden="1">#REF!</definedName>
    <definedName name="BEx5C2BWFW6SHZBFDEISKGXHZCQW" localSheetId="13" hidden="1">#REF!</definedName>
    <definedName name="BEx5C2BWFW6SHZBFDEISKGXHZCQW" localSheetId="14" hidden="1">#REF!</definedName>
    <definedName name="BEx5C2BWFW6SHZBFDEISKGXHZCQW" hidden="1">#REF!</definedName>
    <definedName name="BEx5C49ZFH8TO9ZU55729C3F7XG7" localSheetId="13" hidden="1">#REF!</definedName>
    <definedName name="BEx5C49ZFH8TO9ZU55729C3F7XG7" localSheetId="14" hidden="1">#REF!</definedName>
    <definedName name="BEx5C49ZFH8TO9ZU55729C3F7XG7" hidden="1">#REF!</definedName>
    <definedName name="BEx5C8GZQK13G60ZM70P63I5OS0L" localSheetId="13" hidden="1">#REF!</definedName>
    <definedName name="BEx5C8GZQK13G60ZM70P63I5OS0L" localSheetId="14" hidden="1">#REF!</definedName>
    <definedName name="BEx5C8GZQK13G60ZM70P63I5OS0L" hidden="1">#REF!</definedName>
    <definedName name="BEx5CAPTVN2NBT3UOMA1UFAL1C2R" localSheetId="13" hidden="1">#REF!</definedName>
    <definedName name="BEx5CAPTVN2NBT3UOMA1UFAL1C2R" localSheetId="14" hidden="1">#REF!</definedName>
    <definedName name="BEx5CAPTVN2NBT3UOMA1UFAL1C2R" hidden="1">#REF!</definedName>
    <definedName name="BEx5CEM3SYF9XP0ZZVE0GEPCLV3F" localSheetId="13" hidden="1">#REF!</definedName>
    <definedName name="BEx5CEM3SYF9XP0ZZVE0GEPCLV3F" localSheetId="14" hidden="1">#REF!</definedName>
    <definedName name="BEx5CEM3SYF9XP0ZZVE0GEPCLV3F" hidden="1">#REF!</definedName>
    <definedName name="BEx5CFYQ0F1Z6P8SCVJ0I3UPVFE4" localSheetId="13" hidden="1">#REF!</definedName>
    <definedName name="BEx5CFYQ0F1Z6P8SCVJ0I3UPVFE4" localSheetId="14" hidden="1">#REF!</definedName>
    <definedName name="BEx5CFYQ0F1Z6P8SCVJ0I3UPVFE4" hidden="1">#REF!</definedName>
    <definedName name="BEx5CINUDCSDCAJSNNV7XVNU8Q79" localSheetId="13" hidden="1">#REF!</definedName>
    <definedName name="BEx5CINUDCSDCAJSNNV7XVNU8Q79" localSheetId="14" hidden="1">#REF!</definedName>
    <definedName name="BEx5CINUDCSDCAJSNNV7XVNU8Q79" hidden="1">#REF!</definedName>
    <definedName name="BEx5CNLUIOYU8EODGA03Z3547I9T" localSheetId="13" hidden="1">#REF!</definedName>
    <definedName name="BEx5CNLUIOYU8EODGA03Z3547I9T" localSheetId="14" hidden="1">#REF!</definedName>
    <definedName name="BEx5CNLUIOYU8EODGA03Z3547I9T" hidden="1">#REF!</definedName>
    <definedName name="BEx5CPEKNSJORIPFQC2E1LTRYY8L" localSheetId="13" hidden="1">#REF!</definedName>
    <definedName name="BEx5CPEKNSJORIPFQC2E1LTRYY8L" localSheetId="14" hidden="1">#REF!</definedName>
    <definedName name="BEx5CPEKNSJORIPFQC2E1LTRYY8L" hidden="1">#REF!</definedName>
    <definedName name="BEx5CSUOL05D8PAM2TRDA9VRJT1O" localSheetId="13" hidden="1">#REF!</definedName>
    <definedName name="BEx5CSUOL05D8PAM2TRDA9VRJT1O" localSheetId="14" hidden="1">#REF!</definedName>
    <definedName name="BEx5CSUOL05D8PAM2TRDA9VRJT1O" hidden="1">#REF!</definedName>
    <definedName name="BEx5CUNFOO4YDFJ22HCMI2QKIGKM" localSheetId="13" hidden="1">#REF!</definedName>
    <definedName name="BEx5CUNFOO4YDFJ22HCMI2QKIGKM" localSheetId="14" hidden="1">#REF!</definedName>
    <definedName name="BEx5CUNFOO4YDFJ22HCMI2QKIGKM" hidden="1">#REF!</definedName>
    <definedName name="BEx5D8L47OF0WHBPFWXGZINZWUBZ" localSheetId="13" hidden="1">#REF!</definedName>
    <definedName name="BEx5D8L47OF0WHBPFWXGZINZWUBZ" localSheetId="14" hidden="1">#REF!</definedName>
    <definedName name="BEx5D8L47OF0WHBPFWXGZINZWUBZ" hidden="1">#REF!</definedName>
    <definedName name="BEx5DAJAHQ2SKUPCKSCR3PYML67L" localSheetId="13" hidden="1">#REF!</definedName>
    <definedName name="BEx5DAJAHQ2SKUPCKSCR3PYML67L" localSheetId="14" hidden="1">#REF!</definedName>
    <definedName name="BEx5DAJAHQ2SKUPCKSCR3PYML67L" hidden="1">#REF!</definedName>
    <definedName name="BEx5DC18JM1KJCV44PF18E0LNRKA" localSheetId="13" hidden="1">#REF!</definedName>
    <definedName name="BEx5DC18JM1KJCV44PF18E0LNRKA" localSheetId="14" hidden="1">#REF!</definedName>
    <definedName name="BEx5DC18JM1KJCV44PF18E0LNRKA" hidden="1">#REF!</definedName>
    <definedName name="BEx5DJIZBTNS011R9IIG2OQ2L6ZX" localSheetId="13" hidden="1">#REF!</definedName>
    <definedName name="BEx5DJIZBTNS011R9IIG2OQ2L6ZX" localSheetId="14" hidden="1">#REF!</definedName>
    <definedName name="BEx5DJIZBTNS011R9IIG2OQ2L6ZX" hidden="1">#REF!</definedName>
    <definedName name="BEx5E123OLO9WQUOIRIDJ967KAGK" localSheetId="13" hidden="1">#REF!</definedName>
    <definedName name="BEx5E123OLO9WQUOIRIDJ967KAGK" localSheetId="14" hidden="1">#REF!</definedName>
    <definedName name="BEx5E123OLO9WQUOIRIDJ967KAGK" hidden="1">#REF!</definedName>
    <definedName name="BEx5E2UU5NES6W779W2OZTZOB4O7" localSheetId="13" hidden="1">#REF!</definedName>
    <definedName name="BEx5E2UU5NES6W779W2OZTZOB4O7" localSheetId="14" hidden="1">#REF!</definedName>
    <definedName name="BEx5E2UU5NES6W779W2OZTZOB4O7" hidden="1">#REF!</definedName>
    <definedName name="BEx5E4CSE5G83J5K32WENF7BXL82" localSheetId="13" hidden="1">#REF!</definedName>
    <definedName name="BEx5E4CSE5G83J5K32WENF7BXL82" localSheetId="14" hidden="1">#REF!</definedName>
    <definedName name="BEx5E4CSE5G83J5K32WENF7BXL82" hidden="1">#REF!</definedName>
    <definedName name="BEx5ELQL9B0VR6UT18KP11DHOTFX" localSheetId="13" hidden="1">#REF!</definedName>
    <definedName name="BEx5ELQL9B0VR6UT18KP11DHOTFX" localSheetId="14" hidden="1">#REF!</definedName>
    <definedName name="BEx5ELQL9B0VR6UT18KP11DHOTFX" hidden="1">#REF!</definedName>
    <definedName name="BEx5ER4TJTFPN7IB1MNEB1ZFR5M6" localSheetId="13" hidden="1">#REF!</definedName>
    <definedName name="BEx5ER4TJTFPN7IB1MNEB1ZFR5M6" localSheetId="14" hidden="1">#REF!</definedName>
    <definedName name="BEx5ER4TJTFPN7IB1MNEB1ZFR5M6" hidden="1">#REF!</definedName>
    <definedName name="BEx5F6V72QTCK7O39Y59R0EVM6CW" localSheetId="13" hidden="1">#REF!</definedName>
    <definedName name="BEx5F6V72QTCK7O39Y59R0EVM6CW" localSheetId="14" hidden="1">#REF!</definedName>
    <definedName name="BEx5F6V72QTCK7O39Y59R0EVM6CW" hidden="1">#REF!</definedName>
    <definedName name="BEx5FGLQVACD5F5YZG4DGSCHCGO2" localSheetId="13" hidden="1">#REF!</definedName>
    <definedName name="BEx5FGLQVACD5F5YZG4DGSCHCGO2" localSheetId="14" hidden="1">#REF!</definedName>
    <definedName name="BEx5FGLQVACD5F5YZG4DGSCHCGO2" hidden="1">#REF!</definedName>
    <definedName name="BEx5FLJWHLW3BTZILDPN5NMA449V" localSheetId="13" hidden="1">#REF!</definedName>
    <definedName name="BEx5FLJWHLW3BTZILDPN5NMA449V" localSheetId="14" hidden="1">#REF!</definedName>
    <definedName name="BEx5FLJWHLW3BTZILDPN5NMA449V" hidden="1">#REF!</definedName>
    <definedName name="BEx5FNI2O10YN2SI1NO4X5GP3GTF" localSheetId="13" hidden="1">#REF!</definedName>
    <definedName name="BEx5FNI2O10YN2SI1NO4X5GP3GTF" localSheetId="14" hidden="1">#REF!</definedName>
    <definedName name="BEx5FNI2O10YN2SI1NO4X5GP3GTF" hidden="1">#REF!</definedName>
    <definedName name="BEx5FO8YRFSZCG3L608EHIHIHFY4" localSheetId="13" hidden="1">#REF!</definedName>
    <definedName name="BEx5FO8YRFSZCG3L608EHIHIHFY4" localSheetId="14" hidden="1">#REF!</definedName>
    <definedName name="BEx5FO8YRFSZCG3L608EHIHIHFY4" hidden="1">#REF!</definedName>
    <definedName name="BEx5FQNA6V4CNYSH013K45RI4BCV" localSheetId="13" hidden="1">#REF!</definedName>
    <definedName name="BEx5FQNA6V4CNYSH013K45RI4BCV" localSheetId="14" hidden="1">#REF!</definedName>
    <definedName name="BEx5FQNA6V4CNYSH013K45RI4BCV" hidden="1">#REF!</definedName>
    <definedName name="BEx5FVQPPEU32CPNV9RRQ9MNLLVE" localSheetId="13" hidden="1">#REF!</definedName>
    <definedName name="BEx5FVQPPEU32CPNV9RRQ9MNLLVE" localSheetId="14" hidden="1">#REF!</definedName>
    <definedName name="BEx5FVQPPEU32CPNV9RRQ9MNLLVE" hidden="1">#REF!</definedName>
    <definedName name="BEx5G08KGMG5X2AQKDGPFYG5GH94" localSheetId="13" hidden="1">#REF!</definedName>
    <definedName name="BEx5G08KGMG5X2AQKDGPFYG5GH94" localSheetId="14" hidden="1">#REF!</definedName>
    <definedName name="BEx5G08KGMG5X2AQKDGPFYG5GH94" hidden="1">#REF!</definedName>
    <definedName name="BEx5G1A8TFN4C4QII35U9DKYNIS8" localSheetId="13" hidden="1">#REF!</definedName>
    <definedName name="BEx5G1A8TFN4C4QII35U9DKYNIS8" localSheetId="14" hidden="1">#REF!</definedName>
    <definedName name="BEx5G1A8TFN4C4QII35U9DKYNIS8" hidden="1">#REF!</definedName>
    <definedName name="BEx5G1L0QO91KEPDMV1D8OT4BT73" localSheetId="13" hidden="1">#REF!</definedName>
    <definedName name="BEx5G1L0QO91KEPDMV1D8OT4BT73" localSheetId="14" hidden="1">#REF!</definedName>
    <definedName name="BEx5G1L0QO91KEPDMV1D8OT4BT73" hidden="1">#REF!</definedName>
    <definedName name="BEx5G86DZL1VYUX6KWODAP3WFAWP" localSheetId="13" hidden="1">#REF!</definedName>
    <definedName name="BEx5G86DZL1VYUX6KWODAP3WFAWP" localSheetId="14" hidden="1">#REF!</definedName>
    <definedName name="BEx5G86DZL1VYUX6KWODAP3WFAWP" hidden="1">#REF!</definedName>
    <definedName name="BEx5G8BV2GIOCM3C7IUFK8L04A6M" localSheetId="13" hidden="1">#REF!</definedName>
    <definedName name="BEx5G8BV2GIOCM3C7IUFK8L04A6M" localSheetId="14" hidden="1">#REF!</definedName>
    <definedName name="BEx5G8BV2GIOCM3C7IUFK8L04A6M" hidden="1">#REF!</definedName>
    <definedName name="BEx5GID9MVBUPFFT9M8K8B5MO9NV" localSheetId="13" hidden="1">#REF!</definedName>
    <definedName name="BEx5GID9MVBUPFFT9M8K8B5MO9NV" localSheetId="14" hidden="1">#REF!</definedName>
    <definedName name="BEx5GID9MVBUPFFT9M8K8B5MO9NV" hidden="1">#REF!</definedName>
    <definedName name="BEx5GN0EWA9SCQDPQ7NTUQH82QVK" localSheetId="13" hidden="1">#REF!</definedName>
    <definedName name="BEx5GN0EWA9SCQDPQ7NTUQH82QVK" localSheetId="14" hidden="1">#REF!</definedName>
    <definedName name="BEx5GN0EWA9SCQDPQ7NTUQH82QVK" hidden="1">#REF!</definedName>
    <definedName name="BEx5GNBCU4WZ74I0UXFL9ZG2XSGJ" localSheetId="13" hidden="1">#REF!</definedName>
    <definedName name="BEx5GNBCU4WZ74I0UXFL9ZG2XSGJ" localSheetId="14" hidden="1">#REF!</definedName>
    <definedName name="BEx5GNBCU4WZ74I0UXFL9ZG2XSGJ" hidden="1">#REF!</definedName>
    <definedName name="BEx5GUCTYC7QCWGWU5BTO7Y7HDZX" localSheetId="13" hidden="1">#REF!</definedName>
    <definedName name="BEx5GUCTYC7QCWGWU5BTO7Y7HDZX" localSheetId="14" hidden="1">#REF!</definedName>
    <definedName name="BEx5GUCTYC7QCWGWU5BTO7Y7HDZX" hidden="1">#REF!</definedName>
    <definedName name="BEx5GYUPJULJQ624TEESYFG1NFOH" localSheetId="13" hidden="1">#REF!</definedName>
    <definedName name="BEx5GYUPJULJQ624TEESYFG1NFOH" localSheetId="14" hidden="1">#REF!</definedName>
    <definedName name="BEx5GYUPJULJQ624TEESYFG1NFOH" hidden="1">#REF!</definedName>
    <definedName name="BEx5H0NEE0AIN5E2UHJ9J9ISU9N1" localSheetId="13" hidden="1">#REF!</definedName>
    <definedName name="BEx5H0NEE0AIN5E2UHJ9J9ISU9N1" localSheetId="14" hidden="1">#REF!</definedName>
    <definedName name="BEx5H0NEE0AIN5E2UHJ9J9ISU9N1" hidden="1">#REF!</definedName>
    <definedName name="BEx5H1UJSEUQM2K8QHQXO5THVHSO" localSheetId="13" hidden="1">#REF!</definedName>
    <definedName name="BEx5H1UJSEUQM2K8QHQXO5THVHSO" localSheetId="14" hidden="1">#REF!</definedName>
    <definedName name="BEx5H1UJSEUQM2K8QHQXO5THVHSO" hidden="1">#REF!</definedName>
    <definedName name="BEx5HAOT9XWUF7XIFRZZS8B9F5TZ" localSheetId="13" hidden="1">#REF!</definedName>
    <definedName name="BEx5HAOT9XWUF7XIFRZZS8B9F5TZ" localSheetId="14" hidden="1">#REF!</definedName>
    <definedName name="BEx5HAOT9XWUF7XIFRZZS8B9F5TZ" hidden="1">#REF!</definedName>
    <definedName name="BEx5HE4XRF9BUY04MENWY9CHHN5H" localSheetId="13" hidden="1">#REF!</definedName>
    <definedName name="BEx5HE4XRF9BUY04MENWY9CHHN5H" localSheetId="14" hidden="1">#REF!</definedName>
    <definedName name="BEx5HE4XRF9BUY04MENWY9CHHN5H" hidden="1">#REF!</definedName>
    <definedName name="BEx5HFHMABAT0H9KKS754X4T304E" localSheetId="13" hidden="1">#REF!</definedName>
    <definedName name="BEx5HFHMABAT0H9KKS754X4T304E" localSheetId="14" hidden="1">#REF!</definedName>
    <definedName name="BEx5HFHMABAT0H9KKS754X4T304E" hidden="1">#REF!</definedName>
    <definedName name="BEx5HGDZ7MX1S3KNXLRL9WU565V4" localSheetId="13" hidden="1">#REF!</definedName>
    <definedName name="BEx5HGDZ7MX1S3KNXLRL9WU565V4" localSheetId="14" hidden="1">#REF!</definedName>
    <definedName name="BEx5HGDZ7MX1S3KNXLRL9WU565V4" hidden="1">#REF!</definedName>
    <definedName name="BEx5HJZ9FAVNZSSBTAYRPZDYM9NU" localSheetId="13" hidden="1">#REF!</definedName>
    <definedName name="BEx5HJZ9FAVNZSSBTAYRPZDYM9NU" localSheetId="14" hidden="1">#REF!</definedName>
    <definedName name="BEx5HJZ9FAVNZSSBTAYRPZDYM9NU" hidden="1">#REF!</definedName>
    <definedName name="BEx5HZ9JMKHNLFWLVUB1WP5B39BL" localSheetId="13" hidden="1">#REF!</definedName>
    <definedName name="BEx5HZ9JMKHNLFWLVUB1WP5B39BL" localSheetId="14" hidden="1">#REF!</definedName>
    <definedName name="BEx5HZ9JMKHNLFWLVUB1WP5B39BL" hidden="1">#REF!</definedName>
    <definedName name="BEx5I244LQHZTF3XI66J8705R9XX" localSheetId="13" hidden="1">#REF!</definedName>
    <definedName name="BEx5I244LQHZTF3XI66J8705R9XX" localSheetId="14" hidden="1">#REF!</definedName>
    <definedName name="BEx5I244LQHZTF3XI66J8705R9XX" hidden="1">#REF!</definedName>
    <definedName name="BEx5I8PBP4LIXDGID5BP0THLO0AQ" localSheetId="13" hidden="1">#REF!</definedName>
    <definedName name="BEx5I8PBP4LIXDGID5BP0THLO0AQ" localSheetId="14" hidden="1">#REF!</definedName>
    <definedName name="BEx5I8PBP4LIXDGID5BP0THLO0AQ" hidden="1">#REF!</definedName>
    <definedName name="BEx5I8USVUB3JP4S9OXGMZVMOQXR" localSheetId="13" hidden="1">#REF!</definedName>
    <definedName name="BEx5I8USVUB3JP4S9OXGMZVMOQXR" localSheetId="14" hidden="1">#REF!</definedName>
    <definedName name="BEx5I8USVUB3JP4S9OXGMZVMOQXR" hidden="1">#REF!</definedName>
    <definedName name="BEx5I9GDQSYIAL65UQNDMNFQCS9Y" localSheetId="13" hidden="1">#REF!</definedName>
    <definedName name="BEx5I9GDQSYIAL65UQNDMNFQCS9Y" localSheetId="14" hidden="1">#REF!</definedName>
    <definedName name="BEx5I9GDQSYIAL65UQNDMNFQCS9Y" hidden="1">#REF!</definedName>
    <definedName name="BEx5IBUPG9AWNW5PK7JGRGEJ4OLM" localSheetId="13" hidden="1">#REF!</definedName>
    <definedName name="BEx5IBUPG9AWNW5PK7JGRGEJ4OLM" localSheetId="14" hidden="1">#REF!</definedName>
    <definedName name="BEx5IBUPG9AWNW5PK7JGRGEJ4OLM" hidden="1">#REF!</definedName>
    <definedName name="BEx5IC06RVN8BSAEPREVKHKLCJ2L" localSheetId="13" hidden="1">#REF!</definedName>
    <definedName name="BEx5IC06RVN8BSAEPREVKHKLCJ2L" localSheetId="14" hidden="1">#REF!</definedName>
    <definedName name="BEx5IC06RVN8BSAEPREVKHKLCJ2L" hidden="1">#REF!</definedName>
    <definedName name="BEx5J0FFP1KS4NGY20AEJI8VREEA" localSheetId="13" hidden="1">#REF!</definedName>
    <definedName name="BEx5J0FFP1KS4NGY20AEJI8VREEA" localSheetId="14" hidden="1">#REF!</definedName>
    <definedName name="BEx5J0FFP1KS4NGY20AEJI8VREEA" hidden="1">#REF!</definedName>
    <definedName name="BEx5JF3ZXLDIS8VNKDCY7ZI7H1CI" localSheetId="13" hidden="1">#REF!</definedName>
    <definedName name="BEx5JF3ZXLDIS8VNKDCY7ZI7H1CI" localSheetId="14" hidden="1">#REF!</definedName>
    <definedName name="BEx5JF3ZXLDIS8VNKDCY7ZI7H1CI" hidden="1">#REF!</definedName>
    <definedName name="BEx5JHCZJ8G6OOOW6EF3GABXKH6F" localSheetId="13" hidden="1">#REF!</definedName>
    <definedName name="BEx5JHCZJ8G6OOOW6EF3GABXKH6F" localSheetId="14" hidden="1">#REF!</definedName>
    <definedName name="BEx5JHCZJ8G6OOOW6EF3GABXKH6F" hidden="1">#REF!</definedName>
    <definedName name="BEx5JJB6W446THXQCRUKD3I7RKLP" localSheetId="13" hidden="1">#REF!</definedName>
    <definedName name="BEx5JJB6W446THXQCRUKD3I7RKLP" localSheetId="14" hidden="1">#REF!</definedName>
    <definedName name="BEx5JJB6W446THXQCRUKD3I7RKLP" hidden="1">#REF!</definedName>
    <definedName name="BEx5JJWTMI37U3RDEJOYLO93RJ6Z" localSheetId="13" hidden="1">#REF!</definedName>
    <definedName name="BEx5JJWTMI37U3RDEJOYLO93RJ6Z" localSheetId="14" hidden="1">#REF!</definedName>
    <definedName name="BEx5JJWTMI37U3RDEJOYLO93RJ6Z" hidden="1">#REF!</definedName>
    <definedName name="BEx5JNCT8Z7XSSPD5EMNAJELCU2V" localSheetId="13" hidden="1">#REF!</definedName>
    <definedName name="BEx5JNCT8Z7XSSPD5EMNAJELCU2V" localSheetId="14" hidden="1">#REF!</definedName>
    <definedName name="BEx5JNCT8Z7XSSPD5EMNAJELCU2V" hidden="1">#REF!</definedName>
    <definedName name="BEx5JQCNT9Y4RM306CHC8IPY3HBZ" localSheetId="13" hidden="1">#REF!</definedName>
    <definedName name="BEx5JQCNT9Y4RM306CHC8IPY3HBZ" localSheetId="14" hidden="1">#REF!</definedName>
    <definedName name="BEx5JQCNT9Y4RM306CHC8IPY3HBZ" hidden="1">#REF!</definedName>
    <definedName name="BEx5K08PYKE6JOKBYIB006TX619P" localSheetId="13" hidden="1">#REF!</definedName>
    <definedName name="BEx5K08PYKE6JOKBYIB006TX619P" localSheetId="14" hidden="1">#REF!</definedName>
    <definedName name="BEx5K08PYKE6JOKBYIB006TX619P" hidden="1">#REF!</definedName>
    <definedName name="BEx5K51DSERT1TR7B4A29R41W4NX" localSheetId="13" hidden="1">#REF!</definedName>
    <definedName name="BEx5K51DSERT1TR7B4A29R41W4NX" localSheetId="14" hidden="1">#REF!</definedName>
    <definedName name="BEx5K51DSERT1TR7B4A29R41W4NX" hidden="1">#REF!</definedName>
    <definedName name="BEx5KCTWRW099V8EO6RH7TWR2R2E" localSheetId="13" hidden="1">#REF!</definedName>
    <definedName name="BEx5KCTWRW099V8EO6RH7TWR2R2E" localSheetId="14" hidden="1">#REF!</definedName>
    <definedName name="BEx5KCTWRW099V8EO6RH7TWR2R2E" hidden="1">#REF!</definedName>
    <definedName name="BEx5KYER580I4T7WTLMUN7NLNP5K" localSheetId="13" hidden="1">#REF!</definedName>
    <definedName name="BEx5KYER580I4T7WTLMUN7NLNP5K" localSheetId="14" hidden="1">#REF!</definedName>
    <definedName name="BEx5KYER580I4T7WTLMUN7NLNP5K" hidden="1">#REF!</definedName>
    <definedName name="BEx5LHLB3M6K4ZKY2F42QBZT30ZH" localSheetId="13" hidden="1">#REF!</definedName>
    <definedName name="BEx5LHLB3M6K4ZKY2F42QBZT30ZH" localSheetId="14" hidden="1">#REF!</definedName>
    <definedName name="BEx5LHLB3M6K4ZKY2F42QBZT30ZH" hidden="1">#REF!</definedName>
    <definedName name="BEx5LRMNU3HXIE1BUMDHRU31F7JJ" localSheetId="13" hidden="1">#REF!</definedName>
    <definedName name="BEx5LRMNU3HXIE1BUMDHRU31F7JJ" localSheetId="14" hidden="1">#REF!</definedName>
    <definedName name="BEx5LRMNU3HXIE1BUMDHRU31F7JJ" hidden="1">#REF!</definedName>
    <definedName name="BEx5LSJ1LPUAX3ENSPECWPG4J7D1" localSheetId="13" hidden="1">#REF!</definedName>
    <definedName name="BEx5LSJ1LPUAX3ENSPECWPG4J7D1" localSheetId="14" hidden="1">#REF!</definedName>
    <definedName name="BEx5LSJ1LPUAX3ENSPECWPG4J7D1" hidden="1">#REF!</definedName>
    <definedName name="BEx5LTKQ8RQWJE4BC88OP928893U" localSheetId="13" hidden="1">#REF!</definedName>
    <definedName name="BEx5LTKQ8RQWJE4BC88OP928893U" localSheetId="14" hidden="1">#REF!</definedName>
    <definedName name="BEx5LTKQ8RQWJE4BC88OP928893U" hidden="1">#REF!</definedName>
    <definedName name="BEx5MB9BR71LZDG7XXQ2EO58JC5F" localSheetId="13" hidden="1">#REF!</definedName>
    <definedName name="BEx5MB9BR71LZDG7XXQ2EO58JC5F" localSheetId="14" hidden="1">#REF!</definedName>
    <definedName name="BEx5MB9BR71LZDG7XXQ2EO58JC5F" hidden="1">#REF!</definedName>
    <definedName name="BEx5MLQZM68YQSKARVWTTPINFQ2C" localSheetId="13" hidden="1">#REF!</definedName>
    <definedName name="BEx5MLQZM68YQSKARVWTTPINFQ2C" localSheetId="14" hidden="1">#REF!</definedName>
    <definedName name="BEx5MLQZM68YQSKARVWTTPINFQ2C" hidden="1">#REF!</definedName>
    <definedName name="BEx5MVXTKNBXHNWTL43C670E4KXC" localSheetId="13" hidden="1">#REF!</definedName>
    <definedName name="BEx5MVXTKNBXHNWTL43C670E4KXC" localSheetId="14" hidden="1">#REF!</definedName>
    <definedName name="BEx5MVXTKNBXHNWTL43C670E4KXC" hidden="1">#REF!</definedName>
    <definedName name="BEx5N4XI4PWB1W9PMZ4O5R0HWTYD" localSheetId="13" hidden="1">#REF!</definedName>
    <definedName name="BEx5N4XI4PWB1W9PMZ4O5R0HWTYD" localSheetId="14" hidden="1">#REF!</definedName>
    <definedName name="BEx5N4XI4PWB1W9PMZ4O5R0HWTYD" hidden="1">#REF!</definedName>
    <definedName name="BEx5NA68N6FJFX9UJXK4M14U487F" localSheetId="13" hidden="1">#REF!</definedName>
    <definedName name="BEx5NA68N6FJFX9UJXK4M14U487F" localSheetId="14" hidden="1">#REF!</definedName>
    <definedName name="BEx5NA68N6FJFX9UJXK4M14U487F" hidden="1">#REF!</definedName>
    <definedName name="BEx5NIKBG2GDJOYGE3WCXKU7YY51" localSheetId="13" hidden="1">#REF!</definedName>
    <definedName name="BEx5NIKBG2GDJOYGE3WCXKU7YY51" localSheetId="14" hidden="1">#REF!</definedName>
    <definedName name="BEx5NIKBG2GDJOYGE3WCXKU7YY51" hidden="1">#REF!</definedName>
    <definedName name="BEx5NV06L5J5IMKGOMGKGJ4PBZCD" localSheetId="13" hidden="1">#REF!</definedName>
    <definedName name="BEx5NV06L5J5IMKGOMGKGJ4PBZCD" localSheetId="14" hidden="1">#REF!</definedName>
    <definedName name="BEx5NV06L5J5IMKGOMGKGJ4PBZCD" hidden="1">#REF!</definedName>
    <definedName name="BEx5NZSSQ6PY99ZX2D7Q9IGOR34W" localSheetId="13" hidden="1">#REF!</definedName>
    <definedName name="BEx5NZSSQ6PY99ZX2D7Q9IGOR34W" localSheetId="14" hidden="1">#REF!</definedName>
    <definedName name="BEx5NZSSQ6PY99ZX2D7Q9IGOR34W" hidden="1">#REF!</definedName>
    <definedName name="BEx5O3ZUQ2OARA1CDOZ3NC4UE5AA" localSheetId="13" hidden="1">#REF!</definedName>
    <definedName name="BEx5O3ZUQ2OARA1CDOZ3NC4UE5AA" localSheetId="14" hidden="1">#REF!</definedName>
    <definedName name="BEx5O3ZUQ2OARA1CDOZ3NC4UE5AA" hidden="1">#REF!</definedName>
    <definedName name="BEx5OAFS0NJ2CB86A02E1JYHMLQ1" localSheetId="13" hidden="1">#REF!</definedName>
    <definedName name="BEx5OAFS0NJ2CB86A02E1JYHMLQ1" localSheetId="14" hidden="1">#REF!</definedName>
    <definedName name="BEx5OAFS0NJ2CB86A02E1JYHMLQ1" hidden="1">#REF!</definedName>
    <definedName name="BEx5OG4RPU8W1ETWDWM234NYYYEN" localSheetId="13" hidden="1">#REF!</definedName>
    <definedName name="BEx5OG4RPU8W1ETWDWM234NYYYEN" localSheetId="14" hidden="1">#REF!</definedName>
    <definedName name="BEx5OG4RPU8W1ETWDWM234NYYYEN" hidden="1">#REF!</definedName>
    <definedName name="BEx5OP9Y43F99O2IT69MKCCXGL61" localSheetId="13" hidden="1">#REF!</definedName>
    <definedName name="BEx5OP9Y43F99O2IT69MKCCXGL61" localSheetId="14" hidden="1">#REF!</definedName>
    <definedName name="BEx5OP9Y43F99O2IT69MKCCXGL61" hidden="1">#REF!</definedName>
    <definedName name="BEx5P9Y9RDXNUAJ6CZ2LHMM8IM7T" localSheetId="13" hidden="1">#REF!</definedName>
    <definedName name="BEx5P9Y9RDXNUAJ6CZ2LHMM8IM7T" localSheetId="14" hidden="1">#REF!</definedName>
    <definedName name="BEx5P9Y9RDXNUAJ6CZ2LHMM8IM7T" hidden="1">#REF!</definedName>
    <definedName name="BEx5PHWB2C0D5QLP3BZIP3UO7DIZ" localSheetId="13" hidden="1">#REF!</definedName>
    <definedName name="BEx5PHWB2C0D5QLP3BZIP3UO7DIZ" localSheetId="14" hidden="1">#REF!</definedName>
    <definedName name="BEx5PHWB2C0D5QLP3BZIP3UO7DIZ" hidden="1">#REF!</definedName>
    <definedName name="BEx5PJP02W68K2E46L5C5YBSNU6T" localSheetId="13" hidden="1">#REF!</definedName>
    <definedName name="BEx5PJP02W68K2E46L5C5YBSNU6T" localSheetId="14" hidden="1">#REF!</definedName>
    <definedName name="BEx5PJP02W68K2E46L5C5YBSNU6T" hidden="1">#REF!</definedName>
    <definedName name="BEx5PLCA8DOMAU315YCS5275L2HS" localSheetId="13" hidden="1">#REF!</definedName>
    <definedName name="BEx5PLCA8DOMAU315YCS5275L2HS" localSheetId="14" hidden="1">#REF!</definedName>
    <definedName name="BEx5PLCA8DOMAU315YCS5275L2HS" hidden="1">#REF!</definedName>
    <definedName name="BEx5PRXMZ5M65Z732WNNGV564C2J" localSheetId="13" hidden="1">#REF!</definedName>
    <definedName name="BEx5PRXMZ5M65Z732WNNGV564C2J" localSheetId="14" hidden="1">#REF!</definedName>
    <definedName name="BEx5PRXMZ5M65Z732WNNGV564C2J" hidden="1">#REF!</definedName>
    <definedName name="BEx5QPSW4IPLH50WSR87HRER05RF" localSheetId="13" hidden="1">#REF!</definedName>
    <definedName name="BEx5QPSW4IPLH50WSR87HRER05RF" localSheetId="14" hidden="1">#REF!</definedName>
    <definedName name="BEx5QPSW4IPLH50WSR87HRER05RF" hidden="1">#REF!</definedName>
    <definedName name="BEx73V0EP8EMNRC3EZJJKKVKWQVB" localSheetId="13" hidden="1">#REF!</definedName>
    <definedName name="BEx73V0EP8EMNRC3EZJJKKVKWQVB" localSheetId="14" hidden="1">#REF!</definedName>
    <definedName name="BEx73V0EP8EMNRC3EZJJKKVKWQVB" hidden="1">#REF!</definedName>
    <definedName name="BEx741WJHIJVXUX131SBXTVW8D71" localSheetId="13" hidden="1">#REF!</definedName>
    <definedName name="BEx741WJHIJVXUX131SBXTVW8D71" localSheetId="14" hidden="1">#REF!</definedName>
    <definedName name="BEx741WJHIJVXUX131SBXTVW8D71" hidden="1">#REF!</definedName>
    <definedName name="BEx74ESIB9Y8KGETIERMKU5PLCQR" localSheetId="13" hidden="1">#REF!</definedName>
    <definedName name="BEx74ESIB9Y8KGETIERMKU5PLCQR" localSheetId="14" hidden="1">#REF!</definedName>
    <definedName name="BEx74ESIB9Y8KGETIERMKU5PLCQR" hidden="1">#REF!</definedName>
    <definedName name="BEx74Q6H3O7133AWQXWC21MI2UFT" localSheetId="13" hidden="1">#REF!</definedName>
    <definedName name="BEx74Q6H3O7133AWQXWC21MI2UFT" localSheetId="14" hidden="1">#REF!</definedName>
    <definedName name="BEx74Q6H3O7133AWQXWC21MI2UFT" hidden="1">#REF!</definedName>
    <definedName name="BEx74W6BJ8ENO3J25WNM5H5APKA3" localSheetId="13" hidden="1">#REF!</definedName>
    <definedName name="BEx74W6BJ8ENO3J25WNM5H5APKA3" localSheetId="14" hidden="1">#REF!</definedName>
    <definedName name="BEx74W6BJ8ENO3J25WNM5H5APKA3" hidden="1">#REF!</definedName>
    <definedName name="BEx755GRRD9BL27YHLH5QWIYLWB7" localSheetId="13" hidden="1">#REF!</definedName>
    <definedName name="BEx755GRRD9BL27YHLH5QWIYLWB7" localSheetId="14" hidden="1">#REF!</definedName>
    <definedName name="BEx755GRRD9BL27YHLH5QWIYLWB7" hidden="1">#REF!</definedName>
    <definedName name="BEx759D1D5SXS5ELLZVBI0SXYUNF" localSheetId="13" hidden="1">#REF!</definedName>
    <definedName name="BEx759D1D5SXS5ELLZVBI0SXYUNF" localSheetId="14" hidden="1">#REF!</definedName>
    <definedName name="BEx759D1D5SXS5ELLZVBI0SXYUNF" hidden="1">#REF!</definedName>
    <definedName name="BEx75GJZSZHUDN6OOAGQYFUDA2LP" localSheetId="13" hidden="1">#REF!</definedName>
    <definedName name="BEx75GJZSZHUDN6OOAGQYFUDA2LP" localSheetId="14" hidden="1">#REF!</definedName>
    <definedName name="BEx75GJZSZHUDN6OOAGQYFUDA2LP" hidden="1">#REF!</definedName>
    <definedName name="BEx75HGCCV5K4UCJWYV8EV9AG5YT" localSheetId="13" hidden="1">#REF!</definedName>
    <definedName name="BEx75HGCCV5K4UCJWYV8EV9AG5YT" localSheetId="14" hidden="1">#REF!</definedName>
    <definedName name="BEx75HGCCV5K4UCJWYV8EV9AG5YT" hidden="1">#REF!</definedName>
    <definedName name="BEx75PZT8TY5P13U978NVBUXKHT4" localSheetId="13" hidden="1">#REF!</definedName>
    <definedName name="BEx75PZT8TY5P13U978NVBUXKHT4" localSheetId="14" hidden="1">#REF!</definedName>
    <definedName name="BEx75PZT8TY5P13U978NVBUXKHT4" hidden="1">#REF!</definedName>
    <definedName name="BEx75T55F7GML8V1DMWL26WRT006" localSheetId="13" hidden="1">#REF!</definedName>
    <definedName name="BEx75T55F7GML8V1DMWL26WRT006" localSheetId="14" hidden="1">#REF!</definedName>
    <definedName name="BEx75T55F7GML8V1DMWL26WRT006" hidden="1">#REF!</definedName>
    <definedName name="BEx75VJGR07JY6UUWURQ4PJ29UKC" localSheetId="13" hidden="1">#REF!</definedName>
    <definedName name="BEx75VJGR07JY6UUWURQ4PJ29UKC" localSheetId="14" hidden="1">#REF!</definedName>
    <definedName name="BEx75VJGR07JY6UUWURQ4PJ29UKC" hidden="1">#REF!</definedName>
    <definedName name="BEx7741OUGLA0WJQLQRUJSL4DE00" localSheetId="13" hidden="1">#REF!</definedName>
    <definedName name="BEx7741OUGLA0WJQLQRUJSL4DE00" localSheetId="14" hidden="1">#REF!</definedName>
    <definedName name="BEx7741OUGLA0WJQLQRUJSL4DE00" hidden="1">#REF!</definedName>
    <definedName name="BEx774N83DXLJZ54Q42PWIJZ2DN1" localSheetId="13" hidden="1">#REF!</definedName>
    <definedName name="BEx774N83DXLJZ54Q42PWIJZ2DN1" localSheetId="14" hidden="1">#REF!</definedName>
    <definedName name="BEx774N83DXLJZ54Q42PWIJZ2DN1" hidden="1">#REF!</definedName>
    <definedName name="BEx779QNIY3061ZV9BR462WKEGRW" localSheetId="13" hidden="1">#REF!</definedName>
    <definedName name="BEx779QNIY3061ZV9BR462WKEGRW" localSheetId="14" hidden="1">#REF!</definedName>
    <definedName name="BEx779QNIY3061ZV9BR462WKEGRW" hidden="1">#REF!</definedName>
    <definedName name="BEx77G19QU9A95CNHE6QMVSQR2T3" localSheetId="13" hidden="1">#REF!</definedName>
    <definedName name="BEx77G19QU9A95CNHE6QMVSQR2T3" localSheetId="14" hidden="1">#REF!</definedName>
    <definedName name="BEx77G19QU9A95CNHE6QMVSQR2T3" hidden="1">#REF!</definedName>
    <definedName name="BEx77P0S3GVMS7BJUL9OWUGJ1B02" localSheetId="13" hidden="1">#REF!</definedName>
    <definedName name="BEx77P0S3GVMS7BJUL9OWUGJ1B02" localSheetId="14" hidden="1">#REF!</definedName>
    <definedName name="BEx77P0S3GVMS7BJUL9OWUGJ1B02" hidden="1">#REF!</definedName>
    <definedName name="BEx77QDESURI6WW5582YXSK3A972" localSheetId="13" hidden="1">#REF!</definedName>
    <definedName name="BEx77QDESURI6WW5582YXSK3A972" localSheetId="14" hidden="1">#REF!</definedName>
    <definedName name="BEx77QDESURI6WW5582YXSK3A972" hidden="1">#REF!</definedName>
    <definedName name="BEx77VBI9XOPFHKEWU5EHQ9J675Y" localSheetId="13" hidden="1">#REF!</definedName>
    <definedName name="BEx77VBI9XOPFHKEWU5EHQ9J675Y" localSheetId="14" hidden="1">#REF!</definedName>
    <definedName name="BEx77VBI9XOPFHKEWU5EHQ9J675Y" hidden="1">#REF!</definedName>
    <definedName name="BEx7809GQOCLHSNH95VOYIX7P1TV" localSheetId="13" hidden="1">#REF!</definedName>
    <definedName name="BEx7809GQOCLHSNH95VOYIX7P1TV" localSheetId="14" hidden="1">#REF!</definedName>
    <definedName name="BEx7809GQOCLHSNH95VOYIX7P1TV" hidden="1">#REF!</definedName>
    <definedName name="BEx780K8XAXUHGVZGZWQ74DK4CI3" localSheetId="13" hidden="1">#REF!</definedName>
    <definedName name="BEx780K8XAXUHGVZGZWQ74DK4CI3" localSheetId="14" hidden="1">#REF!</definedName>
    <definedName name="BEx780K8XAXUHGVZGZWQ74DK4CI3" hidden="1">#REF!</definedName>
    <definedName name="BEx78226TN58UE0CTY98YEDU0LSL" localSheetId="13" hidden="1">#REF!</definedName>
    <definedName name="BEx78226TN58UE0CTY98YEDU0LSL" localSheetId="14" hidden="1">#REF!</definedName>
    <definedName name="BEx78226TN58UE0CTY98YEDU0LSL" hidden="1">#REF!</definedName>
    <definedName name="BEx7881ZZBWHRAX6W2GY19J8MGEQ" localSheetId="13" hidden="1">#REF!</definedName>
    <definedName name="BEx7881ZZBWHRAX6W2GY19J8MGEQ" localSheetId="14" hidden="1">#REF!</definedName>
    <definedName name="BEx7881ZZBWHRAX6W2GY19J8MGEQ" hidden="1">#REF!</definedName>
    <definedName name="BEx78HHRIWDLHQX2LG0HWFRYEL1T" localSheetId="13" hidden="1">#REF!</definedName>
    <definedName name="BEx78HHRIWDLHQX2LG0HWFRYEL1T" localSheetId="14" hidden="1">#REF!</definedName>
    <definedName name="BEx78HHRIWDLHQX2LG0HWFRYEL1T" hidden="1">#REF!</definedName>
    <definedName name="BEx78QMXZ2P1ZB3HJ9O50DWHCMXR" localSheetId="13" hidden="1">#REF!</definedName>
    <definedName name="BEx78QMXZ2P1ZB3HJ9O50DWHCMXR" localSheetId="14" hidden="1">#REF!</definedName>
    <definedName name="BEx78QMXZ2P1ZB3HJ9O50DWHCMXR" hidden="1">#REF!</definedName>
    <definedName name="BEx78SFO5VR28677DWZEMDN7G86X" localSheetId="13" hidden="1">#REF!</definedName>
    <definedName name="BEx78SFO5VR28677DWZEMDN7G86X" localSheetId="14" hidden="1">#REF!</definedName>
    <definedName name="BEx78SFO5VR28677DWZEMDN7G86X" hidden="1">#REF!</definedName>
    <definedName name="BEx78SFOYH1Z0ZDTO47W2M60TW6K" localSheetId="13" hidden="1">#REF!</definedName>
    <definedName name="BEx78SFOYH1Z0ZDTO47W2M60TW6K" localSheetId="14" hidden="1">#REF!</definedName>
    <definedName name="BEx78SFOYH1Z0ZDTO47W2M60TW6K" hidden="1">#REF!</definedName>
    <definedName name="BEx79JK3E6JO8MX4O35A5G8NZCC8" localSheetId="13" hidden="1">#REF!</definedName>
    <definedName name="BEx79JK3E6JO8MX4O35A5G8NZCC8" localSheetId="14" hidden="1">#REF!</definedName>
    <definedName name="BEx79JK3E6JO8MX4O35A5G8NZCC8" hidden="1">#REF!</definedName>
    <definedName name="BEx79OCP4HQ6XP8EWNGEUDLOZBBS" localSheetId="13" hidden="1">#REF!</definedName>
    <definedName name="BEx79OCP4HQ6XP8EWNGEUDLOZBBS" localSheetId="14" hidden="1">#REF!</definedName>
    <definedName name="BEx79OCP4HQ6XP8EWNGEUDLOZBBS" hidden="1">#REF!</definedName>
    <definedName name="BEx79SEAYKUZB0H4LYBCD6WWJBG2" localSheetId="13" hidden="1">#REF!</definedName>
    <definedName name="BEx79SEAYKUZB0H4LYBCD6WWJBG2" localSheetId="14" hidden="1">#REF!</definedName>
    <definedName name="BEx79SEAYKUZB0H4LYBCD6WWJBG2" hidden="1">#REF!</definedName>
    <definedName name="BEx79SJRHTLS9PYM69O9BWW1FMJK" localSheetId="13" hidden="1">#REF!</definedName>
    <definedName name="BEx79SJRHTLS9PYM69O9BWW1FMJK" localSheetId="14" hidden="1">#REF!</definedName>
    <definedName name="BEx79SJRHTLS9PYM69O9BWW1FMJK" hidden="1">#REF!</definedName>
    <definedName name="BEx79YJJLBELICW9F9FRYSCQ101L" localSheetId="13" hidden="1">#REF!</definedName>
    <definedName name="BEx79YJJLBELICW9F9FRYSCQ101L" localSheetId="14" hidden="1">#REF!</definedName>
    <definedName name="BEx79YJJLBELICW9F9FRYSCQ101L" hidden="1">#REF!</definedName>
    <definedName name="BEx79YUC7B0V77FSBGIRCY1BR4VK" localSheetId="13" hidden="1">#REF!</definedName>
    <definedName name="BEx79YUC7B0V77FSBGIRCY1BR4VK" localSheetId="14" hidden="1">#REF!</definedName>
    <definedName name="BEx79YUC7B0V77FSBGIRCY1BR4VK" hidden="1">#REF!</definedName>
    <definedName name="BEx7A06T3RC2891FUX05G3QPRAUE" localSheetId="13" hidden="1">#REF!</definedName>
    <definedName name="BEx7A06T3RC2891FUX05G3QPRAUE" localSheetId="14" hidden="1">#REF!</definedName>
    <definedName name="BEx7A06T3RC2891FUX05G3QPRAUE" hidden="1">#REF!</definedName>
    <definedName name="BEx7A9S3JA1X7FH4CFSQLTZC4691" localSheetId="13" hidden="1">#REF!</definedName>
    <definedName name="BEx7A9S3JA1X7FH4CFSQLTZC4691" localSheetId="14" hidden="1">#REF!</definedName>
    <definedName name="BEx7A9S3JA1X7FH4CFSQLTZC4691" hidden="1">#REF!</definedName>
    <definedName name="BEx7ABA2C9IWH5VSLVLLLCY62161" localSheetId="13" hidden="1">#REF!</definedName>
    <definedName name="BEx7ABA2C9IWH5VSLVLLLCY62161" localSheetId="14" hidden="1">#REF!</definedName>
    <definedName name="BEx7ABA2C9IWH5VSLVLLLCY62161" hidden="1">#REF!</definedName>
    <definedName name="BEx7AE4LPLX8N85BYB0WCO5S7ZPV" localSheetId="13" hidden="1">#REF!</definedName>
    <definedName name="BEx7AE4LPLX8N85BYB0WCO5S7ZPV" localSheetId="14" hidden="1">#REF!</definedName>
    <definedName name="BEx7AE4LPLX8N85BYB0WCO5S7ZPV" hidden="1">#REF!</definedName>
    <definedName name="BEx7ASD1I654MEDCO6GGWA95PXSC" localSheetId="13" hidden="1">#REF!</definedName>
    <definedName name="BEx7ASD1I654MEDCO6GGWA95PXSC" localSheetId="14" hidden="1">#REF!</definedName>
    <definedName name="BEx7ASD1I654MEDCO6GGWA95PXSC" hidden="1">#REF!</definedName>
    <definedName name="BEx7AVCX9S5RJP3NSZ4QM4E6ERDT" localSheetId="13" hidden="1">#REF!</definedName>
    <definedName name="BEx7AVCX9S5RJP3NSZ4QM4E6ERDT" localSheetId="14" hidden="1">#REF!</definedName>
    <definedName name="BEx7AVCX9S5RJP3NSZ4QM4E6ERDT" hidden="1">#REF!</definedName>
    <definedName name="BEx7AVYIGP0930MV5JEBWRYCJN68" localSheetId="13" hidden="1">#REF!</definedName>
    <definedName name="BEx7AVYIGP0930MV5JEBWRYCJN68" localSheetId="14" hidden="1">#REF!</definedName>
    <definedName name="BEx7AVYIGP0930MV5JEBWRYCJN68" hidden="1">#REF!</definedName>
    <definedName name="BEx7B6LH6917TXOSAAQ6U7HVF018" localSheetId="13" hidden="1">#REF!</definedName>
    <definedName name="BEx7B6LH6917TXOSAAQ6U7HVF018" localSheetId="14" hidden="1">#REF!</definedName>
    <definedName name="BEx7B6LH6917TXOSAAQ6U7HVF018" hidden="1">#REF!</definedName>
    <definedName name="BEx7BPXFZXJ79FQ0E8AQE21PGVHA" localSheetId="13" hidden="1">#REF!</definedName>
    <definedName name="BEx7BPXFZXJ79FQ0E8AQE21PGVHA" localSheetId="14" hidden="1">#REF!</definedName>
    <definedName name="BEx7BPXFZXJ79FQ0E8AQE21PGVHA" hidden="1">#REF!</definedName>
    <definedName name="BEx7C04AM39DQMC1TIX7CFZ2ADHX" localSheetId="13" hidden="1">#REF!</definedName>
    <definedName name="BEx7C04AM39DQMC1TIX7CFZ2ADHX" localSheetId="14" hidden="1">#REF!</definedName>
    <definedName name="BEx7C04AM39DQMC1TIX7CFZ2ADHX" hidden="1">#REF!</definedName>
    <definedName name="BEx7C40F0PQURHPI6YQ39NFIR86Z" localSheetId="13" hidden="1">#REF!</definedName>
    <definedName name="BEx7C40F0PQURHPI6YQ39NFIR86Z" localSheetId="14" hidden="1">#REF!</definedName>
    <definedName name="BEx7C40F0PQURHPI6YQ39NFIR86Z" hidden="1">#REF!</definedName>
    <definedName name="BEx7C93VR7SYRIJS1JO8YZKSFAW9" localSheetId="13" hidden="1">#REF!</definedName>
    <definedName name="BEx7C93VR7SYRIJS1JO8YZKSFAW9" localSheetId="14" hidden="1">#REF!</definedName>
    <definedName name="BEx7C93VR7SYRIJS1JO8YZKSFAW9" hidden="1">#REF!</definedName>
    <definedName name="BEx7CCPC6R1KQQZ2JQU6EFI1G0RM" localSheetId="13" hidden="1">#REF!</definedName>
    <definedName name="BEx7CCPC6R1KQQZ2JQU6EFI1G0RM" localSheetId="14" hidden="1">#REF!</definedName>
    <definedName name="BEx7CCPC6R1KQQZ2JQU6EFI1G0RM" hidden="1">#REF!</definedName>
    <definedName name="BEx7CIJST9GLS2QD383UK7VUDTGL" localSheetId="13" hidden="1">#REF!</definedName>
    <definedName name="BEx7CIJST9GLS2QD383UK7VUDTGL" localSheetId="14" hidden="1">#REF!</definedName>
    <definedName name="BEx7CIJST9GLS2QD383UK7VUDTGL" hidden="1">#REF!</definedName>
    <definedName name="BEx7CO8T2XKC7GHDSYNAWTZ9L7YR" localSheetId="13" hidden="1">#REF!</definedName>
    <definedName name="BEx7CO8T2XKC7GHDSYNAWTZ9L7YR" localSheetId="14" hidden="1">#REF!</definedName>
    <definedName name="BEx7CO8T2XKC7GHDSYNAWTZ9L7YR" hidden="1">#REF!</definedName>
    <definedName name="BEx7CW1CF00DO8A36UNC2X7K65C2" localSheetId="13" hidden="1">#REF!</definedName>
    <definedName name="BEx7CW1CF00DO8A36UNC2X7K65C2" localSheetId="14" hidden="1">#REF!</definedName>
    <definedName name="BEx7CW1CF00DO8A36UNC2X7K65C2" hidden="1">#REF!</definedName>
    <definedName name="BEx7CW6NFRL2P4XWP0MWHIYA97KF" localSheetId="13" hidden="1">#REF!</definedName>
    <definedName name="BEx7CW6NFRL2P4XWP0MWHIYA97KF" localSheetId="14" hidden="1">#REF!</definedName>
    <definedName name="BEx7CW6NFRL2P4XWP0MWHIYA97KF" hidden="1">#REF!</definedName>
    <definedName name="BEx7D5RWKRS4W71J4NZ6ZSFHPKFT" localSheetId="13" hidden="1">#REF!</definedName>
    <definedName name="BEx7D5RWKRS4W71J4NZ6ZSFHPKFT" localSheetId="14" hidden="1">#REF!</definedName>
    <definedName name="BEx7D5RWKRS4W71J4NZ6ZSFHPKFT" hidden="1">#REF!</definedName>
    <definedName name="BEx7D8H1TPOX1UN17QZYEV7Q58GA" localSheetId="13" hidden="1">#REF!</definedName>
    <definedName name="BEx7D8H1TPOX1UN17QZYEV7Q58GA" localSheetId="14" hidden="1">#REF!</definedName>
    <definedName name="BEx7D8H1TPOX1UN17QZYEV7Q58GA" hidden="1">#REF!</definedName>
    <definedName name="BEx7DGF13H2074LRWFZQ45PZ6JPX" localSheetId="13" hidden="1">#REF!</definedName>
    <definedName name="BEx7DGF13H2074LRWFZQ45PZ6JPX" localSheetId="14" hidden="1">#REF!</definedName>
    <definedName name="BEx7DGF13H2074LRWFZQ45PZ6JPX" hidden="1">#REF!</definedName>
    <definedName name="BEx7DKWUXEDIISSX4GDD4YYT887F" localSheetId="13" hidden="1">#REF!</definedName>
    <definedName name="BEx7DKWUXEDIISSX4GDD4YYT887F" localSheetId="14" hidden="1">#REF!</definedName>
    <definedName name="BEx7DKWUXEDIISSX4GDD4YYT887F" hidden="1">#REF!</definedName>
    <definedName name="BEx7DMUYR2HC26WW7AOB1TULERMB" localSheetId="13" hidden="1">#REF!</definedName>
    <definedName name="BEx7DMUYR2HC26WW7AOB1TULERMB" localSheetId="14" hidden="1">#REF!</definedName>
    <definedName name="BEx7DMUYR2HC26WW7AOB1TULERMB" hidden="1">#REF!</definedName>
    <definedName name="BEx7DVJTRV44IMJIBFXELE67SZ7S" localSheetId="13" hidden="1">#REF!</definedName>
    <definedName name="BEx7DVJTRV44IMJIBFXELE67SZ7S" localSheetId="14" hidden="1">#REF!</definedName>
    <definedName name="BEx7DVJTRV44IMJIBFXELE67SZ7S" hidden="1">#REF!</definedName>
    <definedName name="BEx7DVUMFCI5INHMVFIJ44RTTSTT" localSheetId="13" hidden="1">#REF!</definedName>
    <definedName name="BEx7DVUMFCI5INHMVFIJ44RTTSTT" localSheetId="14" hidden="1">#REF!</definedName>
    <definedName name="BEx7DVUMFCI5INHMVFIJ44RTTSTT" hidden="1">#REF!</definedName>
    <definedName name="BEx7E2QT2U8THYOKBPXONB1B47WH" localSheetId="13" hidden="1">#REF!</definedName>
    <definedName name="BEx7E2QT2U8THYOKBPXONB1B47WH" localSheetId="14" hidden="1">#REF!</definedName>
    <definedName name="BEx7E2QT2U8THYOKBPXONB1B47WH" hidden="1">#REF!</definedName>
    <definedName name="BEx7E5QP7W6UKO74F5Y0VJ741HS5" localSheetId="13" hidden="1">#REF!</definedName>
    <definedName name="BEx7E5QP7W6UKO74F5Y0VJ741HS5" localSheetId="14" hidden="1">#REF!</definedName>
    <definedName name="BEx7E5QP7W6UKO74F5Y0VJ741HS5" hidden="1">#REF!</definedName>
    <definedName name="BEx7E6N29HGH3I47AFB2DCS6MVS6" localSheetId="13" hidden="1">#REF!</definedName>
    <definedName name="BEx7E6N29HGH3I47AFB2DCS6MVS6" localSheetId="14" hidden="1">#REF!</definedName>
    <definedName name="BEx7E6N29HGH3I47AFB2DCS6MVS6" hidden="1">#REF!</definedName>
    <definedName name="BEx7EBA8IYHQKT7IQAOAML660SYA" localSheetId="13" hidden="1">#REF!</definedName>
    <definedName name="BEx7EBA8IYHQKT7IQAOAML660SYA" localSheetId="14" hidden="1">#REF!</definedName>
    <definedName name="BEx7EBA8IYHQKT7IQAOAML660SYA" hidden="1">#REF!</definedName>
    <definedName name="BEx7EI6C8MCRZFEQYUBE5FSUTIHK" localSheetId="13" hidden="1">#REF!</definedName>
    <definedName name="BEx7EI6C8MCRZFEQYUBE5FSUTIHK" localSheetId="14" hidden="1">#REF!</definedName>
    <definedName name="BEx7EI6C8MCRZFEQYUBE5FSUTIHK" hidden="1">#REF!</definedName>
    <definedName name="BEx7EI6DL1Z6UWLFBXAKVGZTKHWJ" localSheetId="13" hidden="1">#REF!</definedName>
    <definedName name="BEx7EI6DL1Z6UWLFBXAKVGZTKHWJ" localSheetId="14" hidden="1">#REF!</definedName>
    <definedName name="BEx7EI6DL1Z6UWLFBXAKVGZTKHWJ" hidden="1">#REF!</definedName>
    <definedName name="BEx7EQKHX7GZYOLXRDU534TT4H64" localSheetId="13" hidden="1">#REF!</definedName>
    <definedName name="BEx7EQKHX7GZYOLXRDU534TT4H64" localSheetId="14" hidden="1">#REF!</definedName>
    <definedName name="BEx7EQKHX7GZYOLXRDU534TT4H64" hidden="1">#REF!</definedName>
    <definedName name="BEx7ETV6L1TM7JSXJIGK3FC6RVZW" localSheetId="13" hidden="1">#REF!</definedName>
    <definedName name="BEx7ETV6L1TM7JSXJIGK3FC6RVZW" localSheetId="14" hidden="1">#REF!</definedName>
    <definedName name="BEx7ETV6L1TM7JSXJIGK3FC6RVZW" hidden="1">#REF!</definedName>
    <definedName name="BEx7EWK9GUVV6FXWYIGH0TAI4V2O" localSheetId="13" hidden="1">#REF!</definedName>
    <definedName name="BEx7EWK9GUVV6FXWYIGH0TAI4V2O" localSheetId="14" hidden="1">#REF!</definedName>
    <definedName name="BEx7EWK9GUVV6FXWYIGH0TAI4V2O" hidden="1">#REF!</definedName>
    <definedName name="BEx7EYYLHMBYQTH6I377FCQS7CSX" localSheetId="13" hidden="1">#REF!</definedName>
    <definedName name="BEx7EYYLHMBYQTH6I377FCQS7CSX" localSheetId="14" hidden="1">#REF!</definedName>
    <definedName name="BEx7EYYLHMBYQTH6I377FCQS7CSX" hidden="1">#REF!</definedName>
    <definedName name="BEx7FCLG1RYI2SNOU1Y2GQZNZSWA" localSheetId="13" hidden="1">#REF!</definedName>
    <definedName name="BEx7FCLG1RYI2SNOU1Y2GQZNZSWA" localSheetId="14" hidden="1">#REF!</definedName>
    <definedName name="BEx7FCLG1RYI2SNOU1Y2GQZNZSWA" hidden="1">#REF!</definedName>
    <definedName name="BEx7FN32ZGWOAA4TTH79KINTDWR9" localSheetId="13" hidden="1">#REF!</definedName>
    <definedName name="BEx7FN32ZGWOAA4TTH79KINTDWR9" localSheetId="14" hidden="1">#REF!</definedName>
    <definedName name="BEx7FN32ZGWOAA4TTH79KINTDWR9" hidden="1">#REF!</definedName>
    <definedName name="BEx7G82CKM3NIY1PHNFK28M09PCH" localSheetId="13" hidden="1">#REF!</definedName>
    <definedName name="BEx7G82CKM3NIY1PHNFK28M09PCH" localSheetId="14" hidden="1">#REF!</definedName>
    <definedName name="BEx7G82CKM3NIY1PHNFK28M09PCH" hidden="1">#REF!</definedName>
    <definedName name="BEx7GR3ENYWRXXS5IT0UMEGOLGUH" localSheetId="13" hidden="1">#REF!</definedName>
    <definedName name="BEx7GR3ENYWRXXS5IT0UMEGOLGUH" localSheetId="14" hidden="1">#REF!</definedName>
    <definedName name="BEx7GR3ENYWRXXS5IT0UMEGOLGUH" hidden="1">#REF!</definedName>
    <definedName name="BEx7GSAL6P7TASL8MB63RFST1LJL" localSheetId="13" hidden="1">#REF!</definedName>
    <definedName name="BEx7GSAL6P7TASL8MB63RFST1LJL" localSheetId="14" hidden="1">#REF!</definedName>
    <definedName name="BEx7GSAL6P7TASL8MB63RFST1LJL" hidden="1">#REF!</definedName>
    <definedName name="BEx7H0JD6I5I8WQLLWOYWY5YWPQE" localSheetId="13" hidden="1">#REF!</definedName>
    <definedName name="BEx7H0JD6I5I8WQLLWOYWY5YWPQE" localSheetId="14" hidden="1">#REF!</definedName>
    <definedName name="BEx7H0JD6I5I8WQLLWOYWY5YWPQE" hidden="1">#REF!</definedName>
    <definedName name="BEx7H14XCXH7WEXEY1HVO53A6AGH" localSheetId="13" hidden="1">#REF!</definedName>
    <definedName name="BEx7H14XCXH7WEXEY1HVO53A6AGH" localSheetId="14" hidden="1">#REF!</definedName>
    <definedName name="BEx7H14XCXH7WEXEY1HVO53A6AGH" hidden="1">#REF!</definedName>
    <definedName name="BEx7HFTIA8AC8BR8HKIN81VE1SGW" localSheetId="13" hidden="1">#REF!</definedName>
    <definedName name="BEx7HFTIA8AC8BR8HKIN81VE1SGW" localSheetId="14" hidden="1">#REF!</definedName>
    <definedName name="BEx7HFTIA8AC8BR8HKIN81VE1SGW" hidden="1">#REF!</definedName>
    <definedName name="BEx7HGVBEF4LEIF6RC14N3PSU461" localSheetId="13" hidden="1">#REF!</definedName>
    <definedName name="BEx7HGVBEF4LEIF6RC14N3PSU461" localSheetId="14" hidden="1">#REF!</definedName>
    <definedName name="BEx7HGVBEF4LEIF6RC14N3PSU461" hidden="1">#REF!</definedName>
    <definedName name="BEx7HQ5T9FZ42QWS09UO4DT42Y0R" localSheetId="13" hidden="1">#REF!</definedName>
    <definedName name="BEx7HQ5T9FZ42QWS09UO4DT42Y0R" localSheetId="14" hidden="1">#REF!</definedName>
    <definedName name="BEx7HQ5T9FZ42QWS09UO4DT42Y0R" hidden="1">#REF!</definedName>
    <definedName name="BEx7HRCZE3CVGON1HV07MT5MNDZ3" localSheetId="13" hidden="1">#REF!</definedName>
    <definedName name="BEx7HRCZE3CVGON1HV07MT5MNDZ3" localSheetId="14" hidden="1">#REF!</definedName>
    <definedName name="BEx7HRCZE3CVGON1HV07MT5MNDZ3" hidden="1">#REF!</definedName>
    <definedName name="BEx7HWGE2CANG5M17X4C8YNC3N8F" localSheetId="13" hidden="1">#REF!</definedName>
    <definedName name="BEx7HWGE2CANG5M17X4C8YNC3N8F" localSheetId="14" hidden="1">#REF!</definedName>
    <definedName name="BEx7HWGE2CANG5M17X4C8YNC3N8F" hidden="1">#REF!</definedName>
    <definedName name="BEx7I4UI665Z6Y5QPCAI8AC6I57V" localSheetId="13" hidden="1">#REF!</definedName>
    <definedName name="BEx7I4UI665Z6Y5QPCAI8AC6I57V" localSheetId="14" hidden="1">#REF!</definedName>
    <definedName name="BEx7I4UI665Z6Y5QPCAI8AC6I57V" hidden="1">#REF!</definedName>
    <definedName name="BEx7I8FZ96C5JAHXS18ZV0912LZP" localSheetId="13" hidden="1">#REF!</definedName>
    <definedName name="BEx7I8FZ96C5JAHXS18ZV0912LZP" localSheetId="14" hidden="1">#REF!</definedName>
    <definedName name="BEx7I8FZ96C5JAHXS18ZV0912LZP" hidden="1">#REF!</definedName>
    <definedName name="BEx7IBVYN47SFZIA0K4MDKQZNN9V" localSheetId="13" hidden="1">#REF!</definedName>
    <definedName name="BEx7IBVYN47SFZIA0K4MDKQZNN9V" localSheetId="14" hidden="1">#REF!</definedName>
    <definedName name="BEx7IBVYN47SFZIA0K4MDKQZNN9V" hidden="1">#REF!</definedName>
    <definedName name="BEx7IV2IJ5WT7UC0UG7WP0WF2JZI" localSheetId="13" hidden="1">#REF!</definedName>
    <definedName name="BEx7IV2IJ5WT7UC0UG7WP0WF2JZI" localSheetId="14" hidden="1">#REF!</definedName>
    <definedName name="BEx7IV2IJ5WT7UC0UG7WP0WF2JZI" hidden="1">#REF!</definedName>
    <definedName name="BEx7IXGU74GE5E4S6W4Z13AR092Y" localSheetId="13" hidden="1">#REF!</definedName>
    <definedName name="BEx7IXGU74GE5E4S6W4Z13AR092Y" localSheetId="14" hidden="1">#REF!</definedName>
    <definedName name="BEx7IXGU74GE5E4S6W4Z13AR092Y" hidden="1">#REF!</definedName>
    <definedName name="BEx7J4YL8Q3BI1MLH16YYQ18IJRD" localSheetId="13" hidden="1">#REF!</definedName>
    <definedName name="BEx7J4YL8Q3BI1MLH16YYQ18IJRD" localSheetId="14" hidden="1">#REF!</definedName>
    <definedName name="BEx7J4YL8Q3BI1MLH16YYQ18IJRD" hidden="1">#REF!</definedName>
    <definedName name="BEx7JH3HGBPI07OHZ5LFYK0UFZQR" localSheetId="13" hidden="1">#REF!</definedName>
    <definedName name="BEx7JH3HGBPI07OHZ5LFYK0UFZQR" localSheetId="14" hidden="1">#REF!</definedName>
    <definedName name="BEx7JH3HGBPI07OHZ5LFYK0UFZQR" hidden="1">#REF!</definedName>
    <definedName name="BEx7JV194190CNM6WWGQ3UBJ3CHH" localSheetId="13" hidden="1">#REF!</definedName>
    <definedName name="BEx7JV194190CNM6WWGQ3UBJ3CHH" localSheetId="14" hidden="1">#REF!</definedName>
    <definedName name="BEx7JV194190CNM6WWGQ3UBJ3CHH" hidden="1">#REF!</definedName>
    <definedName name="BEx7K7GZ607XQOGB81A1HINBTGOZ" localSheetId="13" hidden="1">#REF!</definedName>
    <definedName name="BEx7K7GZ607XQOGB81A1HINBTGOZ" localSheetId="14" hidden="1">#REF!</definedName>
    <definedName name="BEx7K7GZ607XQOGB81A1HINBTGOZ" hidden="1">#REF!</definedName>
    <definedName name="BEx7KEYPBDXSNROH8M6CDCBN6B50" localSheetId="13" hidden="1">#REF!</definedName>
    <definedName name="BEx7KEYPBDXSNROH8M6CDCBN6B50" localSheetId="14" hidden="1">#REF!</definedName>
    <definedName name="BEx7KEYPBDXSNROH8M6CDCBN6B50" hidden="1">#REF!</definedName>
    <definedName name="BEx7KSAS8BZT6H8OQCZ5DNSTMO07" localSheetId="13" hidden="1">#REF!</definedName>
    <definedName name="BEx7KSAS8BZT6H8OQCZ5DNSTMO07" localSheetId="14" hidden="1">#REF!</definedName>
    <definedName name="BEx7KSAS8BZT6H8OQCZ5DNSTMO07" hidden="1">#REF!</definedName>
    <definedName name="BEx7KWHTBD21COXVI4HNEQH0Z3L8" localSheetId="13" hidden="1">#REF!</definedName>
    <definedName name="BEx7KWHTBD21COXVI4HNEQH0Z3L8" localSheetId="14" hidden="1">#REF!</definedName>
    <definedName name="BEx7KWHTBD21COXVI4HNEQH0Z3L8" hidden="1">#REF!</definedName>
    <definedName name="BEx7KXUGRMRSUXCM97Z7VRZQ9JH2" localSheetId="13" hidden="1">#REF!</definedName>
    <definedName name="BEx7KXUGRMRSUXCM97Z7VRZQ9JH2" localSheetId="14" hidden="1">#REF!</definedName>
    <definedName name="BEx7KXUGRMRSUXCM97Z7VRZQ9JH2" hidden="1">#REF!</definedName>
    <definedName name="BEx7L21IQVP1N1TTQLRMANSSLSLE" localSheetId="13" hidden="1">#REF!</definedName>
    <definedName name="BEx7L21IQVP1N1TTQLRMANSSLSLE" localSheetId="14" hidden="1">#REF!</definedName>
    <definedName name="BEx7L21IQVP1N1TTQLRMANSSLSLE" hidden="1">#REF!</definedName>
    <definedName name="BEx7L5C6U8MP6IZ67BD649WQYJEK" localSheetId="13" hidden="1">#REF!</definedName>
    <definedName name="BEx7L5C6U8MP6IZ67BD649WQYJEK" localSheetId="14" hidden="1">#REF!</definedName>
    <definedName name="BEx7L5C6U8MP6IZ67BD649WQYJEK" hidden="1">#REF!</definedName>
    <definedName name="BEx7L8HEYEVTATR0OG5JJO647KNI" localSheetId="13" hidden="1">#REF!</definedName>
    <definedName name="BEx7L8HEYEVTATR0OG5JJO647KNI" localSheetId="14" hidden="1">#REF!</definedName>
    <definedName name="BEx7L8HEYEVTATR0OG5JJO647KNI" hidden="1">#REF!</definedName>
    <definedName name="BEx7L8XOV64OMS15ZFURFEUXLMWF" localSheetId="13" hidden="1">#REF!</definedName>
    <definedName name="BEx7L8XOV64OMS15ZFURFEUXLMWF" localSheetId="14" hidden="1">#REF!</definedName>
    <definedName name="BEx7L8XOV64OMS15ZFURFEUXLMWF" hidden="1">#REF!</definedName>
    <definedName name="BEx7LJVFQACL9F4DRS9YZQ9R2N30" localSheetId="13" hidden="1">#REF!</definedName>
    <definedName name="BEx7LJVFQACL9F4DRS9YZQ9R2N30" localSheetId="14" hidden="1">#REF!</definedName>
    <definedName name="BEx7LJVFQACL9F4DRS9YZQ9R2N30" hidden="1">#REF!</definedName>
    <definedName name="BEx7MAUI1JJFDIJGDW4RWY5384LY" localSheetId="13" hidden="1">#REF!</definedName>
    <definedName name="BEx7MAUI1JJFDIJGDW4RWY5384LY" localSheetId="14" hidden="1">#REF!</definedName>
    <definedName name="BEx7MAUI1JJFDIJGDW4RWY5384LY" hidden="1">#REF!</definedName>
    <definedName name="BEx7MJZO3UKAMJ53UWOJ5ZD4GGMQ" localSheetId="13" hidden="1">#REF!</definedName>
    <definedName name="BEx7MJZO3UKAMJ53UWOJ5ZD4GGMQ" localSheetId="14" hidden="1">#REF!</definedName>
    <definedName name="BEx7MJZO3UKAMJ53UWOJ5ZD4GGMQ" hidden="1">#REF!</definedName>
    <definedName name="BEx7MT4MFNXIVQGAT6D971GZW7CA" localSheetId="13" hidden="1">#REF!</definedName>
    <definedName name="BEx7MT4MFNXIVQGAT6D971GZW7CA" localSheetId="14" hidden="1">#REF!</definedName>
    <definedName name="BEx7MT4MFNXIVQGAT6D971GZW7CA" hidden="1">#REF!</definedName>
    <definedName name="BEx7NI062THZAM6I8AJWTFJL91CS" localSheetId="13" hidden="1">#REF!</definedName>
    <definedName name="BEx7NI062THZAM6I8AJWTFJL91CS" localSheetId="14" hidden="1">#REF!</definedName>
    <definedName name="BEx7NI062THZAM6I8AJWTFJL91CS" hidden="1">#REF!</definedName>
    <definedName name="BEx904S75BPRYMHF0083JF7ES4NG" localSheetId="13" hidden="1">#REF!</definedName>
    <definedName name="BEx904S75BPRYMHF0083JF7ES4NG" localSheetId="14" hidden="1">#REF!</definedName>
    <definedName name="BEx904S75BPRYMHF0083JF7ES4NG" hidden="1">#REF!</definedName>
    <definedName name="BEx90HDD4RWF7JZGA8GCGG7D63MG" localSheetId="13" hidden="1">#REF!</definedName>
    <definedName name="BEx90HDD4RWF7JZGA8GCGG7D63MG" localSheetId="14" hidden="1">#REF!</definedName>
    <definedName name="BEx90HDD4RWF7JZGA8GCGG7D63MG" hidden="1">#REF!</definedName>
    <definedName name="BEx90VGH5H09ON2QXYC9WIIEU98T" localSheetId="13" hidden="1">#REF!</definedName>
    <definedName name="BEx90VGH5H09ON2QXYC9WIIEU98T" localSheetId="14" hidden="1">#REF!</definedName>
    <definedName name="BEx90VGH5H09ON2QXYC9WIIEU98T" hidden="1">#REF!</definedName>
    <definedName name="BEx9175B70QXYAU5A8DJPGZQ46L9" localSheetId="13" hidden="1">#REF!</definedName>
    <definedName name="BEx9175B70QXYAU5A8DJPGZQ46L9" localSheetId="14" hidden="1">#REF!</definedName>
    <definedName name="BEx9175B70QXYAU5A8DJPGZQ46L9" hidden="1">#REF!</definedName>
    <definedName name="BEx91AQQRTV87AO27VWHSFZAD4ZR" localSheetId="13" hidden="1">#REF!</definedName>
    <definedName name="BEx91AQQRTV87AO27VWHSFZAD4ZR" localSheetId="14" hidden="1">#REF!</definedName>
    <definedName name="BEx91AQQRTV87AO27VWHSFZAD4ZR" hidden="1">#REF!</definedName>
    <definedName name="BEx91L8FLL5CWLA2CDHKCOMGVDZN" localSheetId="13" hidden="1">#REF!</definedName>
    <definedName name="BEx91L8FLL5CWLA2CDHKCOMGVDZN" localSheetId="14" hidden="1">#REF!</definedName>
    <definedName name="BEx91L8FLL5CWLA2CDHKCOMGVDZN" hidden="1">#REF!</definedName>
    <definedName name="BEx91OTVH9ZDBC3QTORU8RZX4EOC" localSheetId="13" hidden="1">#REF!</definedName>
    <definedName name="BEx91OTVH9ZDBC3QTORU8RZX4EOC" localSheetId="14" hidden="1">#REF!</definedName>
    <definedName name="BEx91OTVH9ZDBC3QTORU8RZX4EOC" hidden="1">#REF!</definedName>
    <definedName name="BEx91QH5JRZKQP1GPN2SQMR3CKAG" localSheetId="13" hidden="1">#REF!</definedName>
    <definedName name="BEx91QH5JRZKQP1GPN2SQMR3CKAG" localSheetId="14" hidden="1">#REF!</definedName>
    <definedName name="BEx91QH5JRZKQP1GPN2SQMR3CKAG" hidden="1">#REF!</definedName>
    <definedName name="BEx91ROALDNHO7FI4X8L61RH4UJE" localSheetId="13" hidden="1">#REF!</definedName>
    <definedName name="BEx91ROALDNHO7FI4X8L61RH4UJE" localSheetId="14" hidden="1">#REF!</definedName>
    <definedName name="BEx91ROALDNHO7FI4X8L61RH4UJE" hidden="1">#REF!</definedName>
    <definedName name="BEx91TMID71GVYH0U16QM1RV3PX0" localSheetId="13" hidden="1">#REF!</definedName>
    <definedName name="BEx91TMID71GVYH0U16QM1RV3PX0" localSheetId="14" hidden="1">#REF!</definedName>
    <definedName name="BEx91TMID71GVYH0U16QM1RV3PX0" hidden="1">#REF!</definedName>
    <definedName name="BEx91VF2D78PAF337E3L2L81K9W2" localSheetId="13" hidden="1">#REF!</definedName>
    <definedName name="BEx91VF2D78PAF337E3L2L81K9W2" localSheetId="14" hidden="1">#REF!</definedName>
    <definedName name="BEx91VF2D78PAF337E3L2L81K9W2" hidden="1">#REF!</definedName>
    <definedName name="BEx921PNZ46VORG2VRMWREWIC0SE" localSheetId="13" hidden="1">#REF!</definedName>
    <definedName name="BEx921PNZ46VORG2VRMWREWIC0SE" localSheetId="14" hidden="1">#REF!</definedName>
    <definedName name="BEx921PNZ46VORG2VRMWREWIC0SE" hidden="1">#REF!</definedName>
    <definedName name="BEx92DPEKL5WM5A3CN8674JI0PR3" localSheetId="13" hidden="1">#REF!</definedName>
    <definedName name="BEx92DPEKL5WM5A3CN8674JI0PR3" localSheetId="14" hidden="1">#REF!</definedName>
    <definedName name="BEx92DPEKL5WM5A3CN8674JI0PR3" hidden="1">#REF!</definedName>
    <definedName name="BEx92ER2RMY93TZK0D9L9T3H0GI5" localSheetId="13" hidden="1">#REF!</definedName>
    <definedName name="BEx92ER2RMY93TZK0D9L9T3H0GI5" localSheetId="14" hidden="1">#REF!</definedName>
    <definedName name="BEx92ER2RMY93TZK0D9L9T3H0GI5" hidden="1">#REF!</definedName>
    <definedName name="BEx92FI04PJT4LI23KKIHRXWJDTT" localSheetId="13" hidden="1">#REF!</definedName>
    <definedName name="BEx92FI04PJT4LI23KKIHRXWJDTT" localSheetId="14" hidden="1">#REF!</definedName>
    <definedName name="BEx92FI04PJT4LI23KKIHRXWJDTT" hidden="1">#REF!</definedName>
    <definedName name="BEx92HR14HQ9D5JXCSPA4SS4RT62" localSheetId="13" hidden="1">#REF!</definedName>
    <definedName name="BEx92HR14HQ9D5JXCSPA4SS4RT62" localSheetId="14" hidden="1">#REF!</definedName>
    <definedName name="BEx92HR14HQ9D5JXCSPA4SS4RT62" hidden="1">#REF!</definedName>
    <definedName name="BEx92HWA2D6A5EX9MFG68G0NOMSN" localSheetId="13" hidden="1">#REF!</definedName>
    <definedName name="BEx92HWA2D6A5EX9MFG68G0NOMSN" localSheetId="14" hidden="1">#REF!</definedName>
    <definedName name="BEx92HWA2D6A5EX9MFG68G0NOMSN" hidden="1">#REF!</definedName>
    <definedName name="BEx92PUBDIXAU1FW5ZAXECMAU0LN" localSheetId="13" hidden="1">#REF!</definedName>
    <definedName name="BEx92PUBDIXAU1FW5ZAXECMAU0LN" localSheetId="14" hidden="1">#REF!</definedName>
    <definedName name="BEx92PUBDIXAU1FW5ZAXECMAU0LN" hidden="1">#REF!</definedName>
    <definedName name="BEx92S8MHFFIVRQ2YSHZNQGOFUHD" localSheetId="13" hidden="1">#REF!</definedName>
    <definedName name="BEx92S8MHFFIVRQ2YSHZNQGOFUHD" localSheetId="14" hidden="1">#REF!</definedName>
    <definedName name="BEx92S8MHFFIVRQ2YSHZNQGOFUHD" hidden="1">#REF!</definedName>
    <definedName name="BEx93B9OULL2YGC896XXYAAJSTRK" localSheetId="13" hidden="1">#REF!</definedName>
    <definedName name="BEx93B9OULL2YGC896XXYAAJSTRK" localSheetId="14" hidden="1">#REF!</definedName>
    <definedName name="BEx93B9OULL2YGC896XXYAAJSTRK" hidden="1">#REF!</definedName>
    <definedName name="BEx93FRKF99NRT3LH99UTIH7AAYF" localSheetId="13" hidden="1">#REF!</definedName>
    <definedName name="BEx93FRKF99NRT3LH99UTIH7AAYF" localSheetId="14" hidden="1">#REF!</definedName>
    <definedName name="BEx93FRKF99NRT3LH99UTIH7AAYF" hidden="1">#REF!</definedName>
    <definedName name="BEx93M7FSHP50OG34A4W8W8DF12U" localSheetId="13" hidden="1">#REF!</definedName>
    <definedName name="BEx93M7FSHP50OG34A4W8W8DF12U" localSheetId="14" hidden="1">#REF!</definedName>
    <definedName name="BEx93M7FSHP50OG34A4W8W8DF12U" hidden="1">#REF!</definedName>
    <definedName name="BEx93OLWY2O3PRA74U41VG5RXT4Q" localSheetId="13" hidden="1">#REF!</definedName>
    <definedName name="BEx93OLWY2O3PRA74U41VG5RXT4Q" localSheetId="14" hidden="1">#REF!</definedName>
    <definedName name="BEx93OLWY2O3PRA74U41VG5RXT4Q" hidden="1">#REF!</definedName>
    <definedName name="BEx93RWFAF6YJGYUTITVM445C02U" localSheetId="13" hidden="1">#REF!</definedName>
    <definedName name="BEx93RWFAF6YJGYUTITVM445C02U" localSheetId="14" hidden="1">#REF!</definedName>
    <definedName name="BEx93RWFAF6YJGYUTITVM445C02U" hidden="1">#REF!</definedName>
    <definedName name="BEx93SY9RWG3HUV4YXQKXJH9FH14" localSheetId="13" hidden="1">#REF!</definedName>
    <definedName name="BEx93SY9RWG3HUV4YXQKXJH9FH14" localSheetId="14" hidden="1">#REF!</definedName>
    <definedName name="BEx93SY9RWG3HUV4YXQKXJH9FH14" hidden="1">#REF!</definedName>
    <definedName name="BEx93TJUX3U0FJDBG6DDSNQ91R5J" localSheetId="13" hidden="1">#REF!</definedName>
    <definedName name="BEx93TJUX3U0FJDBG6DDSNQ91R5J" localSheetId="14" hidden="1">#REF!</definedName>
    <definedName name="BEx93TJUX3U0FJDBG6DDSNQ91R5J" hidden="1">#REF!</definedName>
    <definedName name="BEx942UCRHMI4B0US31HO95GSC2X" localSheetId="13" hidden="1">#REF!</definedName>
    <definedName name="BEx942UCRHMI4B0US31HO95GSC2X" localSheetId="14" hidden="1">#REF!</definedName>
    <definedName name="BEx942UCRHMI4B0US31HO95GSC2X" hidden="1">#REF!</definedName>
    <definedName name="BEx948ZFFQWVIDNG4AZAUGGGEB5U" localSheetId="13" hidden="1">#REF!</definedName>
    <definedName name="BEx948ZFFQWVIDNG4AZAUGGGEB5U" localSheetId="14" hidden="1">#REF!</definedName>
    <definedName name="BEx948ZFFQWVIDNG4AZAUGGGEB5U" hidden="1">#REF!</definedName>
    <definedName name="BEx94CKXG92OMURH41SNU6IOHK4J" localSheetId="13" hidden="1">#REF!</definedName>
    <definedName name="BEx94CKXG92OMURH41SNU6IOHK4J" localSheetId="14" hidden="1">#REF!</definedName>
    <definedName name="BEx94CKXG92OMURH41SNU6IOHK4J" hidden="1">#REF!</definedName>
    <definedName name="BEx94GXG30CIVB6ZQN3X3IK6BZXQ" localSheetId="13" hidden="1">#REF!</definedName>
    <definedName name="BEx94GXG30CIVB6ZQN3X3IK6BZXQ" localSheetId="14" hidden="1">#REF!</definedName>
    <definedName name="BEx94GXG30CIVB6ZQN3X3IK6BZXQ" hidden="1">#REF!</definedName>
    <definedName name="BEx94HZ5LURYM9ST744ALV6ZCKYP" localSheetId="13" hidden="1">#REF!</definedName>
    <definedName name="BEx94HZ5LURYM9ST744ALV6ZCKYP" localSheetId="14" hidden="1">#REF!</definedName>
    <definedName name="BEx94HZ5LURYM9ST744ALV6ZCKYP" hidden="1">#REF!</definedName>
    <definedName name="BEx94IQ75E90YUMWJ9N591LR7DQQ" localSheetId="13" hidden="1">#REF!</definedName>
    <definedName name="BEx94IQ75E90YUMWJ9N591LR7DQQ" localSheetId="14" hidden="1">#REF!</definedName>
    <definedName name="BEx94IQ75E90YUMWJ9N591LR7DQQ" hidden="1">#REF!</definedName>
    <definedName name="BEx94L9TBK45AUQSX1IUZ86U1GPQ" localSheetId="13" hidden="1">#REF!</definedName>
    <definedName name="BEx94L9TBK45AUQSX1IUZ86U1GPQ" localSheetId="14" hidden="1">#REF!</definedName>
    <definedName name="BEx94L9TBK45AUQSX1IUZ86U1GPQ" hidden="1">#REF!</definedName>
    <definedName name="BEx94N7W5T3U7UOE97D6OVIBUCXS" localSheetId="13" hidden="1">#REF!</definedName>
    <definedName name="BEx94N7W5T3U7UOE97D6OVIBUCXS" localSheetId="14" hidden="1">#REF!</definedName>
    <definedName name="BEx94N7W5T3U7UOE97D6OVIBUCXS" hidden="1">#REF!</definedName>
    <definedName name="BEx953PB6S6ECMD8N0JSW0CBG0DA" localSheetId="13" hidden="1">#REF!</definedName>
    <definedName name="BEx953PB6S6ECMD8N0JSW0CBG0DA" localSheetId="14" hidden="1">#REF!</definedName>
    <definedName name="BEx953PB6S6ECMD8N0JSW0CBG0DA" hidden="1">#REF!</definedName>
    <definedName name="BEx955NIAWX5OLAHMTV6QFUZPR30" localSheetId="13" hidden="1">#REF!</definedName>
    <definedName name="BEx955NIAWX5OLAHMTV6QFUZPR30" localSheetId="14" hidden="1">#REF!</definedName>
    <definedName name="BEx955NIAWX5OLAHMTV6QFUZPR30" hidden="1">#REF!</definedName>
    <definedName name="BEx9581TYVI2M5TT4ISDAJV4W7Z6" localSheetId="13" hidden="1">#REF!</definedName>
    <definedName name="BEx9581TYVI2M5TT4ISDAJV4W7Z6" localSheetId="14" hidden="1">#REF!</definedName>
    <definedName name="BEx9581TYVI2M5TT4ISDAJV4W7Z6" hidden="1">#REF!</definedName>
    <definedName name="BEx95FUC8QYYQHPHV5SIZ7JLBUKQ" localSheetId="13" hidden="1">#REF!</definedName>
    <definedName name="BEx95FUC8QYYQHPHV5SIZ7JLBUKQ" localSheetId="14" hidden="1">#REF!</definedName>
    <definedName name="BEx95FUC8QYYQHPHV5SIZ7JLBUKQ" hidden="1">#REF!</definedName>
    <definedName name="BEx95NHF4RVUE0YDOAFZEIVBYJXD" localSheetId="13" hidden="1">#REF!</definedName>
    <definedName name="BEx95NHF4RVUE0YDOAFZEIVBYJXD" localSheetId="14" hidden="1">#REF!</definedName>
    <definedName name="BEx95NHF4RVUE0YDOAFZEIVBYJXD" hidden="1">#REF!</definedName>
    <definedName name="BEx95QBZMG0E2KQ9BERJ861QLYN3" localSheetId="13" hidden="1">#REF!</definedName>
    <definedName name="BEx95QBZMG0E2KQ9BERJ861QLYN3" localSheetId="14" hidden="1">#REF!</definedName>
    <definedName name="BEx95QBZMG0E2KQ9BERJ861QLYN3" hidden="1">#REF!</definedName>
    <definedName name="BEx95QHBVDN795UNQJLRXG3RDU49" localSheetId="13" hidden="1">#REF!</definedName>
    <definedName name="BEx95QHBVDN795UNQJLRXG3RDU49" localSheetId="14" hidden="1">#REF!</definedName>
    <definedName name="BEx95QHBVDN795UNQJLRXG3RDU49" hidden="1">#REF!</definedName>
    <definedName name="BEx95TBVUWV7L7OMFMZDQEXGVHU6" localSheetId="13" hidden="1">#REF!</definedName>
    <definedName name="BEx95TBVUWV7L7OMFMZDQEXGVHU6" localSheetId="14" hidden="1">#REF!</definedName>
    <definedName name="BEx95TBVUWV7L7OMFMZDQEXGVHU6" hidden="1">#REF!</definedName>
    <definedName name="BEx95U89DZZSVO39TGS62CX8G9N4" localSheetId="13" hidden="1">#REF!</definedName>
    <definedName name="BEx95U89DZZSVO39TGS62CX8G9N4" localSheetId="14" hidden="1">#REF!</definedName>
    <definedName name="BEx95U89DZZSVO39TGS62CX8G9N4" hidden="1">#REF!</definedName>
    <definedName name="BEx9602K2GHNBUEUVT9ONRQU1GMD" localSheetId="13" hidden="1">#REF!</definedName>
    <definedName name="BEx9602K2GHNBUEUVT9ONRQU1GMD" localSheetId="14" hidden="1">#REF!</definedName>
    <definedName name="BEx9602K2GHNBUEUVT9ONRQU1GMD" hidden="1">#REF!</definedName>
    <definedName name="BEx962BL3Y4LA53EBYI64ZYMZE8U" localSheetId="13" hidden="1">#REF!</definedName>
    <definedName name="BEx962BL3Y4LA53EBYI64ZYMZE8U" localSheetId="14" hidden="1">#REF!</definedName>
    <definedName name="BEx962BL3Y4LA53EBYI64ZYMZE8U" hidden="1">#REF!</definedName>
    <definedName name="BEx96KR21O7H9R29TN0S45Y3QPUK" localSheetId="13" hidden="1">#REF!</definedName>
    <definedName name="BEx96KR21O7H9R29TN0S45Y3QPUK" localSheetId="14" hidden="1">#REF!</definedName>
    <definedName name="BEx96KR21O7H9R29TN0S45Y3QPUK" hidden="1">#REF!</definedName>
    <definedName name="BEx96SUFKHHFE8XQ6UUO6ILDOXHO" localSheetId="13" hidden="1">#REF!</definedName>
    <definedName name="BEx96SUFKHHFE8XQ6UUO6ILDOXHO" localSheetId="14" hidden="1">#REF!</definedName>
    <definedName name="BEx96SUFKHHFE8XQ6UUO6ILDOXHO" hidden="1">#REF!</definedName>
    <definedName name="BEx96UN4YWXBDEZ1U1ZUIPP41Z7I" localSheetId="13" hidden="1">#REF!</definedName>
    <definedName name="BEx96UN4YWXBDEZ1U1ZUIPP41Z7I" localSheetId="14" hidden="1">#REF!</definedName>
    <definedName name="BEx96UN4YWXBDEZ1U1ZUIPP41Z7I" hidden="1">#REF!</definedName>
    <definedName name="BEx970MYCPJ6DQ44TKLOIGZO5LHH" localSheetId="13" hidden="1">#REF!</definedName>
    <definedName name="BEx970MYCPJ6DQ44TKLOIGZO5LHH" localSheetId="14" hidden="1">#REF!</definedName>
    <definedName name="BEx970MYCPJ6DQ44TKLOIGZO5LHH" hidden="1">#REF!</definedName>
    <definedName name="BEx978KSD61YJH3S9DGO050R2EHA" localSheetId="13" hidden="1">#REF!</definedName>
    <definedName name="BEx978KSD61YJH3S9DGO050R2EHA" localSheetId="14" hidden="1">#REF!</definedName>
    <definedName name="BEx978KSD61YJH3S9DGO050R2EHA" hidden="1">#REF!</definedName>
    <definedName name="BEx97H9O1NAKAPK4MX4PKO34ICL5" localSheetId="13" hidden="1">#REF!</definedName>
    <definedName name="BEx97H9O1NAKAPK4MX4PKO34ICL5" localSheetId="14" hidden="1">#REF!</definedName>
    <definedName name="BEx97H9O1NAKAPK4MX4PKO34ICL5" hidden="1">#REF!</definedName>
    <definedName name="BEx97HVA5F2I0D6ID81KCUDEQOIH" localSheetId="13" hidden="1">#REF!</definedName>
    <definedName name="BEx97HVA5F2I0D6ID81KCUDEQOIH" localSheetId="14" hidden="1">#REF!</definedName>
    <definedName name="BEx97HVA5F2I0D6ID81KCUDEQOIH" hidden="1">#REF!</definedName>
    <definedName name="BEx97MNUZQ1Z0AO2FL7XQYVNCPR7" localSheetId="13" hidden="1">#REF!</definedName>
    <definedName name="BEx97MNUZQ1Z0AO2FL7XQYVNCPR7" localSheetId="14" hidden="1">#REF!</definedName>
    <definedName name="BEx97MNUZQ1Z0AO2FL7XQYVNCPR7" hidden="1">#REF!</definedName>
    <definedName name="BEx97NPQBACJVD9K1YXI08RTW9E2" localSheetId="13" hidden="1">#REF!</definedName>
    <definedName name="BEx97NPQBACJVD9K1YXI08RTW9E2" localSheetId="14" hidden="1">#REF!</definedName>
    <definedName name="BEx97NPQBACJVD9K1YXI08RTW9E2" hidden="1">#REF!</definedName>
    <definedName name="BEx97RWQLXS0OORDCN69IGA58CWU" localSheetId="13" hidden="1">#REF!</definedName>
    <definedName name="BEx97RWQLXS0OORDCN69IGA58CWU" localSheetId="14" hidden="1">#REF!</definedName>
    <definedName name="BEx97RWQLXS0OORDCN69IGA58CWU" hidden="1">#REF!</definedName>
    <definedName name="BEx97YNGGDFIXHTMGFL2IHAQX9MI" localSheetId="13" hidden="1">#REF!</definedName>
    <definedName name="BEx97YNGGDFIXHTMGFL2IHAQX9MI" localSheetId="14" hidden="1">#REF!</definedName>
    <definedName name="BEx97YNGGDFIXHTMGFL2IHAQX9MI" hidden="1">#REF!</definedName>
    <definedName name="BEx981HW73BUZWT14TBTZHC0ZTJ4" localSheetId="13" hidden="1">#REF!</definedName>
    <definedName name="BEx981HW73BUZWT14TBTZHC0ZTJ4" localSheetId="14" hidden="1">#REF!</definedName>
    <definedName name="BEx981HW73BUZWT14TBTZHC0ZTJ4" hidden="1">#REF!</definedName>
    <definedName name="BEx9871KU0N99P0900EAK69VFYT2" localSheetId="13" hidden="1">#REF!</definedName>
    <definedName name="BEx9871KU0N99P0900EAK69VFYT2" localSheetId="14" hidden="1">#REF!</definedName>
    <definedName name="BEx9871KU0N99P0900EAK69VFYT2" hidden="1">#REF!</definedName>
    <definedName name="BEx98IFKNJFGZFLID1YTRFEG1SXY" localSheetId="13" hidden="1">#REF!</definedName>
    <definedName name="BEx98IFKNJFGZFLID1YTRFEG1SXY" localSheetId="14" hidden="1">#REF!</definedName>
    <definedName name="BEx98IFKNJFGZFLID1YTRFEG1SXY" hidden="1">#REF!</definedName>
    <definedName name="BEx9915UVD4G7RA3IMLFZ0LG3UA2" localSheetId="13" hidden="1">#REF!</definedName>
    <definedName name="BEx9915UVD4G7RA3IMLFZ0LG3UA2" localSheetId="14" hidden="1">#REF!</definedName>
    <definedName name="BEx9915UVD4G7RA3IMLFZ0LG3UA2" hidden="1">#REF!</definedName>
    <definedName name="BEx992CZON8AO7U7V88VN1JBO0MG" localSheetId="13" hidden="1">#REF!</definedName>
    <definedName name="BEx992CZON8AO7U7V88VN1JBO0MG" localSheetId="14" hidden="1">#REF!</definedName>
    <definedName name="BEx992CZON8AO7U7V88VN1JBO0MG" hidden="1">#REF!</definedName>
    <definedName name="BEx9952469XMFGSPXL7CMXHPJF90" localSheetId="13" hidden="1">#REF!</definedName>
    <definedName name="BEx9952469XMFGSPXL7CMXHPJF90" localSheetId="14" hidden="1">#REF!</definedName>
    <definedName name="BEx9952469XMFGSPXL7CMXHPJF90" hidden="1">#REF!</definedName>
    <definedName name="BEx99B77I7TUSHRR4HIZ9FU2EIUT" localSheetId="13" hidden="1">#REF!</definedName>
    <definedName name="BEx99B77I7TUSHRR4HIZ9FU2EIUT" localSheetId="14" hidden="1">#REF!</definedName>
    <definedName name="BEx99B77I7TUSHRR4HIZ9FU2EIUT" hidden="1">#REF!</definedName>
    <definedName name="BEx99Q6PH5F3OQKCCAAO75PYDEFN" localSheetId="13" hidden="1">#REF!</definedName>
    <definedName name="BEx99Q6PH5F3OQKCCAAO75PYDEFN" localSheetId="14" hidden="1">#REF!</definedName>
    <definedName name="BEx99Q6PH5F3OQKCCAAO75PYDEFN" hidden="1">#REF!</definedName>
    <definedName name="BEx99WBYT2D6UUC1PT7A40ENYID4" localSheetId="13" hidden="1">#REF!</definedName>
    <definedName name="BEx99WBYT2D6UUC1PT7A40ENYID4" localSheetId="14" hidden="1">#REF!</definedName>
    <definedName name="BEx99WBYT2D6UUC1PT7A40ENYID4" hidden="1">#REF!</definedName>
    <definedName name="BEx99XOGHOM28CNCYKQWYGL56W2S" localSheetId="13" hidden="1">#REF!</definedName>
    <definedName name="BEx99XOGHOM28CNCYKQWYGL56W2S" localSheetId="14" hidden="1">#REF!</definedName>
    <definedName name="BEx99XOGHOM28CNCYKQWYGL56W2S" hidden="1">#REF!</definedName>
    <definedName name="BEx99ZRZ4I7FHDPGRAT5VW7NVBPU" localSheetId="13" hidden="1">#REF!</definedName>
    <definedName name="BEx99ZRZ4I7FHDPGRAT5VW7NVBPU" localSheetId="14" hidden="1">#REF!</definedName>
    <definedName name="BEx99ZRZ4I7FHDPGRAT5VW7NVBPU" hidden="1">#REF!</definedName>
    <definedName name="BEx9AT5E3ZSHKSOL35O38L8HF9TH" localSheetId="13" hidden="1">#REF!</definedName>
    <definedName name="BEx9AT5E3ZSHKSOL35O38L8HF9TH" localSheetId="14" hidden="1">#REF!</definedName>
    <definedName name="BEx9AT5E3ZSHKSOL35O38L8HF9TH" hidden="1">#REF!</definedName>
    <definedName name="BEx9AV8W1FAWF5BHATYEN47X12JN" localSheetId="13" hidden="1">#REF!</definedName>
    <definedName name="BEx9AV8W1FAWF5BHATYEN47X12JN" localSheetId="14" hidden="1">#REF!</definedName>
    <definedName name="BEx9AV8W1FAWF5BHATYEN47X12JN" hidden="1">#REF!</definedName>
    <definedName name="BEx9B2L5ARE97KJL8TR1SXY8XW2P" localSheetId="13" hidden="1">#REF!</definedName>
    <definedName name="BEx9B2L5ARE97KJL8TR1SXY8XW2P" localSheetId="14" hidden="1">#REF!</definedName>
    <definedName name="BEx9B2L5ARE97KJL8TR1SXY8XW2P" hidden="1">#REF!</definedName>
    <definedName name="BEx9B8A5186FNTQQNLIO5LK02ABI" localSheetId="13" hidden="1">#REF!</definedName>
    <definedName name="BEx9B8A5186FNTQQNLIO5LK02ABI" localSheetId="14" hidden="1">#REF!</definedName>
    <definedName name="BEx9B8A5186FNTQQNLIO5LK02ABI" hidden="1">#REF!</definedName>
    <definedName name="BEx9B8VR20E2CILU4CDQUQQ9ONXK" localSheetId="13" hidden="1">#REF!</definedName>
    <definedName name="BEx9B8VR20E2CILU4CDQUQQ9ONXK" localSheetId="14" hidden="1">#REF!</definedName>
    <definedName name="BEx9B8VR20E2CILU4CDQUQQ9ONXK" hidden="1">#REF!</definedName>
    <definedName name="BEx9B917EUP13X6FQ3NPQL76XM5V" localSheetId="13" hidden="1">#REF!</definedName>
    <definedName name="BEx9B917EUP13X6FQ3NPQL76XM5V" localSheetId="14" hidden="1">#REF!</definedName>
    <definedName name="BEx9B917EUP13X6FQ3NPQL76XM5V" hidden="1">#REF!</definedName>
    <definedName name="BEx9BAJ5WYEQ623HUT9NNCMP3RUG" localSheetId="13" hidden="1">#REF!</definedName>
    <definedName name="BEx9BAJ5WYEQ623HUT9NNCMP3RUG" localSheetId="14" hidden="1">#REF!</definedName>
    <definedName name="BEx9BAJ5WYEQ623HUT9NNCMP3RUG" hidden="1">#REF!</definedName>
    <definedName name="BEx9BYSYW7QCPXS2NAVLFAU5Y2Z2" localSheetId="13" hidden="1">#REF!</definedName>
    <definedName name="BEx9BYSYW7QCPXS2NAVLFAU5Y2Z2" localSheetId="14" hidden="1">#REF!</definedName>
    <definedName name="BEx9BYSYW7QCPXS2NAVLFAU5Y2Z2" hidden="1">#REF!</definedName>
    <definedName name="BEx9C590HJ2O31IWJB73C1HR74AI" localSheetId="13" hidden="1">#REF!</definedName>
    <definedName name="BEx9C590HJ2O31IWJB73C1HR74AI" localSheetId="14" hidden="1">#REF!</definedName>
    <definedName name="BEx9C590HJ2O31IWJB73C1HR74AI" hidden="1">#REF!</definedName>
    <definedName name="BEx9CCQRMYYOGIOYTOM73VKDIPS1" localSheetId="13" hidden="1">#REF!</definedName>
    <definedName name="BEx9CCQRMYYOGIOYTOM73VKDIPS1" localSheetId="14" hidden="1">#REF!</definedName>
    <definedName name="BEx9CCQRMYYOGIOYTOM73VKDIPS1" hidden="1">#REF!</definedName>
    <definedName name="BEx9D1BC9FT19KY0INAABNDBAMR1" localSheetId="13" hidden="1">#REF!</definedName>
    <definedName name="BEx9D1BC9FT19KY0INAABNDBAMR1" localSheetId="14" hidden="1">#REF!</definedName>
    <definedName name="BEx9D1BC9FT19KY0INAABNDBAMR1" hidden="1">#REF!</definedName>
    <definedName name="BEx9DN6ZMF18Q39MPMXSDJTZQNJ3" localSheetId="13" hidden="1">#REF!</definedName>
    <definedName name="BEx9DN6ZMF18Q39MPMXSDJTZQNJ3" localSheetId="14" hidden="1">#REF!</definedName>
    <definedName name="BEx9DN6ZMF18Q39MPMXSDJTZQNJ3" hidden="1">#REF!</definedName>
    <definedName name="BEx9DTN24SZM41C5PRTMOGS0038F" localSheetId="13" hidden="1">#REF!</definedName>
    <definedName name="BEx9DTN24SZM41C5PRTMOGS0038F" localSheetId="14" hidden="1">#REF!</definedName>
    <definedName name="BEx9DTN24SZM41C5PRTMOGS0038F" hidden="1">#REF!</definedName>
    <definedName name="BEx9DUU8DALPSCW66GTMQRPXZ6GL" localSheetId="13" hidden="1">#REF!</definedName>
    <definedName name="BEx9DUU8DALPSCW66GTMQRPXZ6GL" localSheetId="14" hidden="1">#REF!</definedName>
    <definedName name="BEx9DUU8DALPSCW66GTMQRPXZ6GL" hidden="1">#REF!</definedName>
    <definedName name="BEx9E14TDNSEMI784W0OTIEQMWN6" localSheetId="13" hidden="1">#REF!</definedName>
    <definedName name="BEx9E14TDNSEMI784W0OTIEQMWN6" localSheetId="14" hidden="1">#REF!</definedName>
    <definedName name="BEx9E14TDNSEMI784W0OTIEQMWN6" hidden="1">#REF!</definedName>
    <definedName name="BEx9E2BZ2B1R41FMGJCJ7JLGLUAJ" localSheetId="13" hidden="1">#REF!</definedName>
    <definedName name="BEx9E2BZ2B1R41FMGJCJ7JLGLUAJ" localSheetId="14" hidden="1">#REF!</definedName>
    <definedName name="BEx9E2BZ2B1R41FMGJCJ7JLGLUAJ" hidden="1">#REF!</definedName>
    <definedName name="BEx9EG9KBJ77M8LEOR9ITOKN5KXY" localSheetId="13" hidden="1">#REF!</definedName>
    <definedName name="BEx9EG9KBJ77M8LEOR9ITOKN5KXY" localSheetId="14" hidden="1">#REF!</definedName>
    <definedName name="BEx9EG9KBJ77M8LEOR9ITOKN5KXY" hidden="1">#REF!</definedName>
    <definedName name="BEx9EMK6HAJJMVYZTN5AUIV7O1E6" localSheetId="13" hidden="1">#REF!</definedName>
    <definedName name="BEx9EMK6HAJJMVYZTN5AUIV7O1E6" localSheetId="14" hidden="1">#REF!</definedName>
    <definedName name="BEx9EMK6HAJJMVYZTN5AUIV7O1E6" hidden="1">#REF!</definedName>
    <definedName name="BEx9EQLVZHYQ1TPX7WH3SOWXCZLE" localSheetId="13" hidden="1">#REF!</definedName>
    <definedName name="BEx9EQLVZHYQ1TPX7WH3SOWXCZLE" localSheetId="14" hidden="1">#REF!</definedName>
    <definedName name="BEx9EQLVZHYQ1TPX7WH3SOWXCZLE" hidden="1">#REF!</definedName>
    <definedName name="BEx9ETLU0EK5LGEM1QCNYN2S8O5F" localSheetId="13" hidden="1">#REF!</definedName>
    <definedName name="BEx9ETLU0EK5LGEM1QCNYN2S8O5F" localSheetId="14" hidden="1">#REF!</definedName>
    <definedName name="BEx9ETLU0EK5LGEM1QCNYN2S8O5F" hidden="1">#REF!</definedName>
    <definedName name="BEx9F0Y2ESUNE3U7TQDLMPE9BO67" localSheetId="13" hidden="1">#REF!</definedName>
    <definedName name="BEx9F0Y2ESUNE3U7TQDLMPE9BO67" localSheetId="14" hidden="1">#REF!</definedName>
    <definedName name="BEx9F0Y2ESUNE3U7TQDLMPE9BO67" hidden="1">#REF!</definedName>
    <definedName name="BEx9F5W18ZGFOKGRE8PR6T1MO6GT" localSheetId="13" hidden="1">#REF!</definedName>
    <definedName name="BEx9F5W18ZGFOKGRE8PR6T1MO6GT" localSheetId="14" hidden="1">#REF!</definedName>
    <definedName name="BEx9F5W18ZGFOKGRE8PR6T1MO6GT" hidden="1">#REF!</definedName>
    <definedName name="BEx9F78N4HY0XFGBQ4UJRD52L1EI" localSheetId="13" hidden="1">#REF!</definedName>
    <definedName name="BEx9F78N4HY0XFGBQ4UJRD52L1EI" localSheetId="14" hidden="1">#REF!</definedName>
    <definedName name="BEx9F78N4HY0XFGBQ4UJRD52L1EI" hidden="1">#REF!</definedName>
    <definedName name="BEx9FF16LOQP5QIR4UHW5EIFGQB8" localSheetId="13" hidden="1">#REF!</definedName>
    <definedName name="BEx9FF16LOQP5QIR4UHW5EIFGQB8" localSheetId="14" hidden="1">#REF!</definedName>
    <definedName name="BEx9FF16LOQP5QIR4UHW5EIFGQB8" hidden="1">#REF!</definedName>
    <definedName name="BEx9FJTSRCZ3ZXT3QVBJT5NF8T7V" localSheetId="13" hidden="1">#REF!</definedName>
    <definedName name="BEx9FJTSRCZ3ZXT3QVBJT5NF8T7V" localSheetId="14" hidden="1">#REF!</definedName>
    <definedName name="BEx9FJTSRCZ3ZXT3QVBJT5NF8T7V" hidden="1">#REF!</definedName>
    <definedName name="BEx9FRBEEYPS5HLS3XT34AKZN94G" localSheetId="13" hidden="1">#REF!</definedName>
    <definedName name="BEx9FRBEEYPS5HLS3XT34AKZN94G" localSheetId="14" hidden="1">#REF!</definedName>
    <definedName name="BEx9FRBEEYPS5HLS3XT34AKZN94G" hidden="1">#REF!</definedName>
    <definedName name="BEx9GDY4D8ZPQJCYFIMYM0V0C51Y" localSheetId="13" hidden="1">#REF!</definedName>
    <definedName name="BEx9GDY4D8ZPQJCYFIMYM0V0C51Y" localSheetId="14" hidden="1">#REF!</definedName>
    <definedName name="BEx9GDY4D8ZPQJCYFIMYM0V0C51Y" hidden="1">#REF!</definedName>
    <definedName name="BEx9GGY04V0ZWI6O9KZH4KSBB389" localSheetId="13" hidden="1">#REF!</definedName>
    <definedName name="BEx9GGY04V0ZWI6O9KZH4KSBB389" localSheetId="14" hidden="1">#REF!</definedName>
    <definedName name="BEx9GGY04V0ZWI6O9KZH4KSBB389" hidden="1">#REF!</definedName>
    <definedName name="BEx9GNOPB6OZ2RH3FCDNJR38RJOS" localSheetId="13" hidden="1">#REF!</definedName>
    <definedName name="BEx9GNOPB6OZ2RH3FCDNJR38RJOS" localSheetId="14" hidden="1">#REF!</definedName>
    <definedName name="BEx9GNOPB6OZ2RH3FCDNJR38RJOS" hidden="1">#REF!</definedName>
    <definedName name="BEx9GUQALUWCD30UKUQGSWW8KBQ7" localSheetId="13" hidden="1">#REF!</definedName>
    <definedName name="BEx9GUQALUWCD30UKUQGSWW8KBQ7" localSheetId="14" hidden="1">#REF!</definedName>
    <definedName name="BEx9GUQALUWCD30UKUQGSWW8KBQ7" hidden="1">#REF!</definedName>
    <definedName name="BEx9GY6BVFQGCLMOWVT6PIC9WP5X" localSheetId="13" hidden="1">#REF!</definedName>
    <definedName name="BEx9GY6BVFQGCLMOWVT6PIC9WP5X" localSheetId="14" hidden="1">#REF!</definedName>
    <definedName name="BEx9GY6BVFQGCLMOWVT6PIC9WP5X" hidden="1">#REF!</definedName>
    <definedName name="BEx9GZ2P3FDHKXEBXX2VS0BG2NP2" localSheetId="13" hidden="1">#REF!</definedName>
    <definedName name="BEx9GZ2P3FDHKXEBXX2VS0BG2NP2" localSheetId="14" hidden="1">#REF!</definedName>
    <definedName name="BEx9GZ2P3FDHKXEBXX2VS0BG2NP2" hidden="1">#REF!</definedName>
    <definedName name="BEx9H04IB14E1437FF2OIRRWBSD7" localSheetId="13" hidden="1">#REF!</definedName>
    <definedName name="BEx9H04IB14E1437FF2OIRRWBSD7" localSheetId="14" hidden="1">#REF!</definedName>
    <definedName name="BEx9H04IB14E1437FF2OIRRWBSD7" hidden="1">#REF!</definedName>
    <definedName name="BEx9H5O1KDZJCW91Q29VRPY5YS6P" localSheetId="13" hidden="1">#REF!</definedName>
    <definedName name="BEx9H5O1KDZJCW91Q29VRPY5YS6P" localSheetId="14" hidden="1">#REF!</definedName>
    <definedName name="BEx9H5O1KDZJCW91Q29VRPY5YS6P" hidden="1">#REF!</definedName>
    <definedName name="BEx9H8YR0E906F1JXZMBX3LNT004" localSheetId="13" hidden="1">#REF!</definedName>
    <definedName name="BEx9H8YR0E906F1JXZMBX3LNT004" localSheetId="14" hidden="1">#REF!</definedName>
    <definedName name="BEx9H8YR0E906F1JXZMBX3LNT004" hidden="1">#REF!</definedName>
    <definedName name="BEx9I8XIG7E5NB48QQHXP23FIN60" localSheetId="13" hidden="1">#REF!</definedName>
    <definedName name="BEx9I8XIG7E5NB48QQHXP23FIN60" localSheetId="14" hidden="1">#REF!</definedName>
    <definedName name="BEx9I8XIG7E5NB48QQHXP23FIN60" hidden="1">#REF!</definedName>
    <definedName name="BEx9IQRF01ATLVK0YE60ARKQJ68L" localSheetId="13" hidden="1">#REF!</definedName>
    <definedName name="BEx9IQRF01ATLVK0YE60ARKQJ68L" localSheetId="14" hidden="1">#REF!</definedName>
    <definedName name="BEx9IQRF01ATLVK0YE60ARKQJ68L" hidden="1">#REF!</definedName>
    <definedName name="BEx9IT5QNZWKM6YQ5WER0DC2PMMU" localSheetId="13" hidden="1">#REF!</definedName>
    <definedName name="BEx9IT5QNZWKM6YQ5WER0DC2PMMU" localSheetId="14" hidden="1">#REF!</definedName>
    <definedName name="BEx9IT5QNZWKM6YQ5WER0DC2PMMU" hidden="1">#REF!</definedName>
    <definedName name="BEx9IW5MFLXTVCJHVUZTUH93AXOS" localSheetId="13" hidden="1">#REF!</definedName>
    <definedName name="BEx9IW5MFLXTVCJHVUZTUH93AXOS" localSheetId="14" hidden="1">#REF!</definedName>
    <definedName name="BEx9IW5MFLXTVCJHVUZTUH93AXOS" hidden="1">#REF!</definedName>
    <definedName name="BEx9IXCSPSZC80YZUPRCYTG326KV" localSheetId="13" hidden="1">#REF!</definedName>
    <definedName name="BEx9IXCSPSZC80YZUPRCYTG326KV" localSheetId="14" hidden="1">#REF!</definedName>
    <definedName name="BEx9IXCSPSZC80YZUPRCYTG326KV" hidden="1">#REF!</definedName>
    <definedName name="BEx9IZR39NHDGOM97H4E6F81RTQW" localSheetId="13" hidden="1">#REF!</definedName>
    <definedName name="BEx9IZR39NHDGOM97H4E6F81RTQW" localSheetId="14" hidden="1">#REF!</definedName>
    <definedName name="BEx9IZR39NHDGOM97H4E6F81RTQW" hidden="1">#REF!</definedName>
    <definedName name="BEx9J6CH5E7YZPER7HXEIOIKGPCA" localSheetId="13" hidden="1">#REF!</definedName>
    <definedName name="BEx9J6CH5E7YZPER7HXEIOIKGPCA" localSheetId="14" hidden="1">#REF!</definedName>
    <definedName name="BEx9J6CH5E7YZPER7HXEIOIKGPCA" hidden="1">#REF!</definedName>
    <definedName name="BEx9JJTZKVUJAVPTRE0RAVTEH41G" localSheetId="13" hidden="1">#REF!</definedName>
    <definedName name="BEx9JJTZKVUJAVPTRE0RAVTEH41G" localSheetId="14" hidden="1">#REF!</definedName>
    <definedName name="BEx9JJTZKVUJAVPTRE0RAVTEH41G" hidden="1">#REF!</definedName>
    <definedName name="BEx9JLBYK239B3F841C7YG1GT7ST" localSheetId="13" hidden="1">#REF!</definedName>
    <definedName name="BEx9JLBYK239B3F841C7YG1GT7ST" localSheetId="14" hidden="1">#REF!</definedName>
    <definedName name="BEx9JLBYK239B3F841C7YG1GT7ST" hidden="1">#REF!</definedName>
    <definedName name="BExAW4IIW5D0MDY6TJ3G4FOLPYIR" localSheetId="13" hidden="1">#REF!</definedName>
    <definedName name="BExAW4IIW5D0MDY6TJ3G4FOLPYIR" localSheetId="14" hidden="1">#REF!</definedName>
    <definedName name="BExAW4IIW5D0MDY6TJ3G4FOLPYIR" hidden="1">#REF!</definedName>
    <definedName name="BExAX410NB4F2XOB84OR2197H8M5" localSheetId="13" hidden="1">#REF!</definedName>
    <definedName name="BExAX410NB4F2XOB84OR2197H8M5" localSheetId="14" hidden="1">#REF!</definedName>
    <definedName name="BExAX410NB4F2XOB84OR2197H8M5" hidden="1">#REF!</definedName>
    <definedName name="BExAX8TNG8LQ5Q4904SAYQIPGBSV" localSheetId="13" hidden="1">#REF!</definedName>
    <definedName name="BExAX8TNG8LQ5Q4904SAYQIPGBSV" localSheetId="14" hidden="1">#REF!</definedName>
    <definedName name="BExAX8TNG8LQ5Q4904SAYQIPGBSV" hidden="1">#REF!</definedName>
    <definedName name="BExAY0EAT2LXR5MFGM0DLIB45PLO" localSheetId="13" hidden="1">#REF!</definedName>
    <definedName name="BExAY0EAT2LXR5MFGM0DLIB45PLO" localSheetId="14" hidden="1">#REF!</definedName>
    <definedName name="BExAY0EAT2LXR5MFGM0DLIB45PLO" hidden="1">#REF!</definedName>
    <definedName name="BExAYE6LNIEBR9DSNI5JGNITGKIT" localSheetId="13" hidden="1">#REF!</definedName>
    <definedName name="BExAYE6LNIEBR9DSNI5JGNITGKIT" localSheetId="14" hidden="1">#REF!</definedName>
    <definedName name="BExAYE6LNIEBR9DSNI5JGNITGKIT" hidden="1">#REF!</definedName>
    <definedName name="BExAYHMLXGGO25P8HYB2S75DEB4F" localSheetId="13" hidden="1">#REF!</definedName>
    <definedName name="BExAYHMLXGGO25P8HYB2S75DEB4F" localSheetId="14" hidden="1">#REF!</definedName>
    <definedName name="BExAYHMLXGGO25P8HYB2S75DEB4F" hidden="1">#REF!</definedName>
    <definedName name="BExAYKXAUWGDOPG952TEJ2UKZKWN" localSheetId="13" hidden="1">#REF!</definedName>
    <definedName name="BExAYKXAUWGDOPG952TEJ2UKZKWN" localSheetId="14" hidden="1">#REF!</definedName>
    <definedName name="BExAYKXAUWGDOPG952TEJ2UKZKWN" hidden="1">#REF!</definedName>
    <definedName name="BExAYP9TDTI2MBP6EYE0H39CPMXN" localSheetId="13" hidden="1">#REF!</definedName>
    <definedName name="BExAYP9TDTI2MBP6EYE0H39CPMXN" localSheetId="14" hidden="1">#REF!</definedName>
    <definedName name="BExAYP9TDTI2MBP6EYE0H39CPMXN" hidden="1">#REF!</definedName>
    <definedName name="BExAYPPWJPWDKU59O051WMGB7O0J" localSheetId="13" hidden="1">#REF!</definedName>
    <definedName name="BExAYPPWJPWDKU59O051WMGB7O0J" localSheetId="14" hidden="1">#REF!</definedName>
    <definedName name="BExAYPPWJPWDKU59O051WMGB7O0J" hidden="1">#REF!</definedName>
    <definedName name="BExAYR2JZCJBUH6F1LZC2A7JIVRJ" localSheetId="13" hidden="1">#REF!</definedName>
    <definedName name="BExAYR2JZCJBUH6F1LZC2A7JIVRJ" localSheetId="14" hidden="1">#REF!</definedName>
    <definedName name="BExAYR2JZCJBUH6F1LZC2A7JIVRJ" hidden="1">#REF!</definedName>
    <definedName name="BExAYTGVRD3DLKO75RFPMBKCIWB8" localSheetId="13" hidden="1">#REF!</definedName>
    <definedName name="BExAYTGVRD3DLKO75RFPMBKCIWB8" localSheetId="14" hidden="1">#REF!</definedName>
    <definedName name="BExAYTGVRD3DLKO75RFPMBKCIWB8" hidden="1">#REF!</definedName>
    <definedName name="BExAYY9H9COOT46HJLPVDLTO12UL" localSheetId="13" hidden="1">#REF!</definedName>
    <definedName name="BExAYY9H9COOT46HJLPVDLTO12UL" localSheetId="14" hidden="1">#REF!</definedName>
    <definedName name="BExAYY9H9COOT46HJLPVDLTO12UL" hidden="1">#REF!</definedName>
    <definedName name="BExAZCNEGB4JYHC8CZ51KTN890US" localSheetId="13" hidden="1">#REF!</definedName>
    <definedName name="BExAZCNEGB4JYHC8CZ51KTN890US" localSheetId="14" hidden="1">#REF!</definedName>
    <definedName name="BExAZCNEGB4JYHC8CZ51KTN890US" hidden="1">#REF!</definedName>
    <definedName name="BExAZFCI302YFYRDJYQDWQQL0Q0O" localSheetId="13" hidden="1">#REF!</definedName>
    <definedName name="BExAZFCI302YFYRDJYQDWQQL0Q0O" localSheetId="14" hidden="1">#REF!</definedName>
    <definedName name="BExAZFCI302YFYRDJYQDWQQL0Q0O" hidden="1">#REF!</definedName>
    <definedName name="BExAZLHLST9OP89R1HJMC1POQG8H" localSheetId="13" hidden="1">#REF!</definedName>
    <definedName name="BExAZLHLST9OP89R1HJMC1POQG8H" localSheetId="14" hidden="1">#REF!</definedName>
    <definedName name="BExAZLHLST9OP89R1HJMC1POQG8H" hidden="1">#REF!</definedName>
    <definedName name="BExAZMDYMIAA7RX1BMCKU1VLBRGY" localSheetId="13" hidden="1">#REF!</definedName>
    <definedName name="BExAZMDYMIAA7RX1BMCKU1VLBRGY" localSheetId="14" hidden="1">#REF!</definedName>
    <definedName name="BExAZMDYMIAA7RX1BMCKU1VLBRGY" hidden="1">#REF!</definedName>
    <definedName name="BExAZNL6BHI8DCQWXOX4I2P839UX" localSheetId="13" hidden="1">#REF!</definedName>
    <definedName name="BExAZNL6BHI8DCQWXOX4I2P839UX" localSheetId="14" hidden="1">#REF!</definedName>
    <definedName name="BExAZNL6BHI8DCQWXOX4I2P839UX" hidden="1">#REF!</definedName>
    <definedName name="BExAZRMWSONMCG9KDUM4KAQ7BONM" localSheetId="13" hidden="1">#REF!</definedName>
    <definedName name="BExAZRMWSONMCG9KDUM4KAQ7BONM" localSheetId="14" hidden="1">#REF!</definedName>
    <definedName name="BExAZRMWSONMCG9KDUM4KAQ7BONM" hidden="1">#REF!</definedName>
    <definedName name="BExAZTFG4SJRG4TW6JXRF7N08JFI" localSheetId="13" hidden="1">#REF!</definedName>
    <definedName name="BExAZTFG4SJRG4TW6JXRF7N08JFI" localSheetId="14" hidden="1">#REF!</definedName>
    <definedName name="BExAZTFG4SJRG4TW6JXRF7N08JFI" hidden="1">#REF!</definedName>
    <definedName name="BExAZUS4A8OHDZK0MWAOCCCKTH73" localSheetId="13" hidden="1">#REF!</definedName>
    <definedName name="BExAZUS4A8OHDZK0MWAOCCCKTH73" localSheetId="14" hidden="1">#REF!</definedName>
    <definedName name="BExAZUS4A8OHDZK0MWAOCCCKTH73" hidden="1">#REF!</definedName>
    <definedName name="BExAZX6FECVK3E07KXM2XPYKGM6U" localSheetId="13" hidden="1">#REF!</definedName>
    <definedName name="BExAZX6FECVK3E07KXM2XPYKGM6U" localSheetId="14" hidden="1">#REF!</definedName>
    <definedName name="BExAZX6FECVK3E07KXM2XPYKGM6U" hidden="1">#REF!</definedName>
    <definedName name="BExB012NJ8GASTNNPBRRFTLHIOC9" localSheetId="13" hidden="1">#REF!</definedName>
    <definedName name="BExB012NJ8GASTNNPBRRFTLHIOC9" localSheetId="14" hidden="1">#REF!</definedName>
    <definedName name="BExB012NJ8GASTNNPBRRFTLHIOC9" hidden="1">#REF!</definedName>
    <definedName name="BExB072HHXVMUC0VYNGG48GRSH5Q" localSheetId="13" hidden="1">#REF!</definedName>
    <definedName name="BExB072HHXVMUC0VYNGG48GRSH5Q" localSheetId="14" hidden="1">#REF!</definedName>
    <definedName name="BExB072HHXVMUC0VYNGG48GRSH5Q" hidden="1">#REF!</definedName>
    <definedName name="BExB0FRDEYDEUEAB1W8KD6D965XA" localSheetId="13" hidden="1">#REF!</definedName>
    <definedName name="BExB0FRDEYDEUEAB1W8KD6D965XA" localSheetId="14" hidden="1">#REF!</definedName>
    <definedName name="BExB0FRDEYDEUEAB1W8KD6D965XA" hidden="1">#REF!</definedName>
    <definedName name="BExB0KPCN7YJORQAYUCF4YKIKPMC" localSheetId="13" hidden="1">#REF!</definedName>
    <definedName name="BExB0KPCN7YJORQAYUCF4YKIKPMC" localSheetId="14" hidden="1">#REF!</definedName>
    <definedName name="BExB0KPCN7YJORQAYUCF4YKIKPMC" hidden="1">#REF!</definedName>
    <definedName name="BExB0WE4PI3NOBXXVO9CTEN4DIU2" localSheetId="13" hidden="1">#REF!</definedName>
    <definedName name="BExB0WE4PI3NOBXXVO9CTEN4DIU2" localSheetId="14" hidden="1">#REF!</definedName>
    <definedName name="BExB0WE4PI3NOBXXVO9CTEN4DIU2" hidden="1">#REF!</definedName>
    <definedName name="BExB10QNIVITUYS55OAEKK3VLJFE" localSheetId="13" hidden="1">#REF!</definedName>
    <definedName name="BExB10QNIVITUYS55OAEKK3VLJFE" localSheetId="14" hidden="1">#REF!</definedName>
    <definedName name="BExB10QNIVITUYS55OAEKK3VLJFE" hidden="1">#REF!</definedName>
    <definedName name="BExB15ZDRY4CIJ911DONP0KCY9KU" localSheetId="13" hidden="1">#REF!</definedName>
    <definedName name="BExB15ZDRY4CIJ911DONP0KCY9KU" localSheetId="14" hidden="1">#REF!</definedName>
    <definedName name="BExB15ZDRY4CIJ911DONP0KCY9KU" hidden="1">#REF!</definedName>
    <definedName name="BExB16VQY0O0RLZYJFU3OFEONVTE" localSheetId="13" hidden="1">#REF!</definedName>
    <definedName name="BExB16VQY0O0RLZYJFU3OFEONVTE" localSheetId="14" hidden="1">#REF!</definedName>
    <definedName name="BExB16VQY0O0RLZYJFU3OFEONVTE" hidden="1">#REF!</definedName>
    <definedName name="BExB1FKNY2UO4W5FUGFHJOA2WFGG" localSheetId="13" hidden="1">#REF!</definedName>
    <definedName name="BExB1FKNY2UO4W5FUGFHJOA2WFGG" localSheetId="14" hidden="1">#REF!</definedName>
    <definedName name="BExB1FKNY2UO4W5FUGFHJOA2WFGG" hidden="1">#REF!</definedName>
    <definedName name="BExB1GMD0PIDGTFBGQOPRWQSP9I4" localSheetId="13" hidden="1">#REF!</definedName>
    <definedName name="BExB1GMD0PIDGTFBGQOPRWQSP9I4" localSheetId="14" hidden="1">#REF!</definedName>
    <definedName name="BExB1GMD0PIDGTFBGQOPRWQSP9I4" hidden="1">#REF!</definedName>
    <definedName name="BExB1Q29OO6LNFNT1EQLA3KYE7MX" localSheetId="13" hidden="1">#REF!</definedName>
    <definedName name="BExB1Q29OO6LNFNT1EQLA3KYE7MX" localSheetId="14" hidden="1">#REF!</definedName>
    <definedName name="BExB1Q29OO6LNFNT1EQLA3KYE7MX" hidden="1">#REF!</definedName>
    <definedName name="BExB1TNRV5EBWZEHYLHI76T0FVA7" localSheetId="13" hidden="1">#REF!</definedName>
    <definedName name="BExB1TNRV5EBWZEHYLHI76T0FVA7" localSheetId="14" hidden="1">#REF!</definedName>
    <definedName name="BExB1TNRV5EBWZEHYLHI76T0FVA7" hidden="1">#REF!</definedName>
    <definedName name="BExB1WI6M8I0EEP1ANUQZCFY24EV" localSheetId="13" hidden="1">#REF!</definedName>
    <definedName name="BExB1WI6M8I0EEP1ANUQZCFY24EV" localSheetId="14" hidden="1">#REF!</definedName>
    <definedName name="BExB1WI6M8I0EEP1ANUQZCFY24EV" hidden="1">#REF!</definedName>
    <definedName name="BExB203OWC9QZA3BYOKQ18L4FUJE" localSheetId="13" hidden="1">#REF!</definedName>
    <definedName name="BExB203OWC9QZA3BYOKQ18L4FUJE" localSheetId="14" hidden="1">#REF!</definedName>
    <definedName name="BExB203OWC9QZA3BYOKQ18L4FUJE" hidden="1">#REF!</definedName>
    <definedName name="BExB2CJHTU7C591BR4WRL5L2F2K6" localSheetId="13" hidden="1">#REF!</definedName>
    <definedName name="BExB2CJHTU7C591BR4WRL5L2F2K6" localSheetId="14" hidden="1">#REF!</definedName>
    <definedName name="BExB2CJHTU7C591BR4WRL5L2F2K6" hidden="1">#REF!</definedName>
    <definedName name="BExB2K1AV4PGNS1O6C7D7AO411AX" localSheetId="13" hidden="1">#REF!</definedName>
    <definedName name="BExB2K1AV4PGNS1O6C7D7AO411AX" localSheetId="14" hidden="1">#REF!</definedName>
    <definedName name="BExB2K1AV4PGNS1O6C7D7AO411AX" hidden="1">#REF!</definedName>
    <definedName name="BExB2O2UYHKI324YE324E1N7FVIB" localSheetId="13" hidden="1">#REF!</definedName>
    <definedName name="BExB2O2UYHKI324YE324E1N7FVIB" localSheetId="14" hidden="1">#REF!</definedName>
    <definedName name="BExB2O2UYHKI324YE324E1N7FVIB" hidden="1">#REF!</definedName>
    <definedName name="BExB2Q0VJ0MU2URO3JOVUAVHEI3V" localSheetId="13" hidden="1">#REF!</definedName>
    <definedName name="BExB2Q0VJ0MU2URO3JOVUAVHEI3V" localSheetId="14" hidden="1">#REF!</definedName>
    <definedName name="BExB2Q0VJ0MU2URO3JOVUAVHEI3V" hidden="1">#REF!</definedName>
    <definedName name="BExB30IP1DNKNQ6PZ5ERUGR5MK4Z" localSheetId="13" hidden="1">#REF!</definedName>
    <definedName name="BExB30IP1DNKNQ6PZ5ERUGR5MK4Z" localSheetId="14" hidden="1">#REF!</definedName>
    <definedName name="BExB30IP1DNKNQ6PZ5ERUGR5MK4Z" hidden="1">#REF!</definedName>
    <definedName name="BExB442RX0T3L6HUL6X5T21CENW6" localSheetId="13" hidden="1">#REF!</definedName>
    <definedName name="BExB442RX0T3L6HUL6X5T21CENW6" localSheetId="14" hidden="1">#REF!</definedName>
    <definedName name="BExB442RX0T3L6HUL6X5T21CENW6" hidden="1">#REF!</definedName>
    <definedName name="BExB4ADD0L7417CII901XTFKXD1J" localSheetId="13" hidden="1">#REF!</definedName>
    <definedName name="BExB4ADD0L7417CII901XTFKXD1J" localSheetId="14" hidden="1">#REF!</definedName>
    <definedName name="BExB4ADD0L7417CII901XTFKXD1J" hidden="1">#REF!</definedName>
    <definedName name="BExB4DO1V1NL2AVK5YE1RSL5RYHL" localSheetId="13" hidden="1">#REF!</definedName>
    <definedName name="BExB4DO1V1NL2AVK5YE1RSL5RYHL" localSheetId="14" hidden="1">#REF!</definedName>
    <definedName name="BExB4DO1V1NL2AVK5YE1RSL5RYHL" hidden="1">#REF!</definedName>
    <definedName name="BExB4DYU06HCGRIPBSWRCXK804UM" localSheetId="13" hidden="1">#REF!</definedName>
    <definedName name="BExB4DYU06HCGRIPBSWRCXK804UM" localSheetId="14" hidden="1">#REF!</definedName>
    <definedName name="BExB4DYU06HCGRIPBSWRCXK804UM" hidden="1">#REF!</definedName>
    <definedName name="BExB4Z3EZBGYYI33U0KQ8NEIH8PY" localSheetId="13" hidden="1">#REF!</definedName>
    <definedName name="BExB4Z3EZBGYYI33U0KQ8NEIH8PY" localSheetId="14" hidden="1">#REF!</definedName>
    <definedName name="BExB4Z3EZBGYYI33U0KQ8NEIH8PY" hidden="1">#REF!</definedName>
    <definedName name="BExB55368XW7UX657ZSPC6BFE92S" localSheetId="13" hidden="1">#REF!</definedName>
    <definedName name="BExB55368XW7UX657ZSPC6BFE92S" localSheetId="14" hidden="1">#REF!</definedName>
    <definedName name="BExB55368XW7UX657ZSPC6BFE92S" hidden="1">#REF!</definedName>
    <definedName name="BExB57MZEPL2SA2ONPK66YFLZWJU" localSheetId="13" hidden="1">#REF!</definedName>
    <definedName name="BExB57MZEPL2SA2ONPK66YFLZWJU" localSheetId="14" hidden="1">#REF!</definedName>
    <definedName name="BExB57MZEPL2SA2ONPK66YFLZWJU" hidden="1">#REF!</definedName>
    <definedName name="BExB5833OAOJ22VK1YK47FHUSVK2" localSheetId="13" hidden="1">#REF!</definedName>
    <definedName name="BExB5833OAOJ22VK1YK47FHUSVK2" localSheetId="14" hidden="1">#REF!</definedName>
    <definedName name="BExB5833OAOJ22VK1YK47FHUSVK2" hidden="1">#REF!</definedName>
    <definedName name="BExB58JDIHS42JZT9DJJMKA8QFCO" localSheetId="13" hidden="1">#REF!</definedName>
    <definedName name="BExB58JDIHS42JZT9DJJMKA8QFCO" localSheetId="14" hidden="1">#REF!</definedName>
    <definedName name="BExB58JDIHS42JZT9DJJMKA8QFCO" hidden="1">#REF!</definedName>
    <definedName name="BExB58U5FQC5JWV9CGC83HLLZUZI" localSheetId="13" hidden="1">#REF!</definedName>
    <definedName name="BExB58U5FQC5JWV9CGC83HLLZUZI" localSheetId="14" hidden="1">#REF!</definedName>
    <definedName name="BExB58U5FQC5JWV9CGC83HLLZUZI" hidden="1">#REF!</definedName>
    <definedName name="BExB5EDO9XUKHF74X3HAU2WPPHZH" localSheetId="13" hidden="1">#REF!</definedName>
    <definedName name="BExB5EDO9XUKHF74X3HAU2WPPHZH" localSheetId="14" hidden="1">#REF!</definedName>
    <definedName name="BExB5EDO9XUKHF74X3HAU2WPPHZH" hidden="1">#REF!</definedName>
    <definedName name="BExB5G6EH68AYEP1UT0GHUEL3SLN" localSheetId="13" hidden="1">#REF!</definedName>
    <definedName name="BExB5G6EH68AYEP1UT0GHUEL3SLN" localSheetId="14" hidden="1">#REF!</definedName>
    <definedName name="BExB5G6EH68AYEP1UT0GHUEL3SLN" hidden="1">#REF!</definedName>
    <definedName name="BExB5QYVEZWFE5DQVHAM760EV05X" localSheetId="13" hidden="1">#REF!</definedName>
    <definedName name="BExB5QYVEZWFE5DQVHAM760EV05X" localSheetId="14" hidden="1">#REF!</definedName>
    <definedName name="BExB5QYVEZWFE5DQVHAM760EV05X" hidden="1">#REF!</definedName>
    <definedName name="BExB5U9IRH14EMOE0YGIE3WIVLFS" localSheetId="13" hidden="1">#REF!</definedName>
    <definedName name="BExB5U9IRH14EMOE0YGIE3WIVLFS" localSheetId="14" hidden="1">#REF!</definedName>
    <definedName name="BExB5U9IRH14EMOE0YGIE3WIVLFS" hidden="1">#REF!</definedName>
    <definedName name="BExB5VWYMOV6BAIH7XUBBVPU7MMD" localSheetId="13" hidden="1">#REF!</definedName>
    <definedName name="BExB5VWYMOV6BAIH7XUBBVPU7MMD" localSheetId="14" hidden="1">#REF!</definedName>
    <definedName name="BExB5VWYMOV6BAIH7XUBBVPU7MMD" hidden="1">#REF!</definedName>
    <definedName name="BExB610DZWIJP1B72U9QM42COH2B" localSheetId="13" hidden="1">#REF!</definedName>
    <definedName name="BExB610DZWIJP1B72U9QM42COH2B" localSheetId="14" hidden="1">#REF!</definedName>
    <definedName name="BExB610DZWIJP1B72U9QM42COH2B" hidden="1">#REF!</definedName>
    <definedName name="BExB6C3FUAKK9ML5T767NMWGA9YB" localSheetId="13" hidden="1">#REF!</definedName>
    <definedName name="BExB6C3FUAKK9ML5T767NMWGA9YB" localSheetId="14" hidden="1">#REF!</definedName>
    <definedName name="BExB6C3FUAKK9ML5T767NMWGA9YB" hidden="1">#REF!</definedName>
    <definedName name="BExB6C8X6JYRLKZKK17VE3QUNL3D" localSheetId="13" hidden="1">#REF!</definedName>
    <definedName name="BExB6C8X6JYRLKZKK17VE3QUNL3D" localSheetId="14" hidden="1">#REF!</definedName>
    <definedName name="BExB6C8X6JYRLKZKK17VE3QUNL3D" hidden="1">#REF!</definedName>
    <definedName name="BExB6HN3QRFPXM71MDUK21BKM7PF" localSheetId="13" hidden="1">#REF!</definedName>
    <definedName name="BExB6HN3QRFPXM71MDUK21BKM7PF" localSheetId="14" hidden="1">#REF!</definedName>
    <definedName name="BExB6HN3QRFPXM71MDUK21BKM7PF" hidden="1">#REF!</definedName>
    <definedName name="BExB6IZMHCZ3LB7N73KD90YB1HBZ" localSheetId="13" hidden="1">#REF!</definedName>
    <definedName name="BExB6IZMHCZ3LB7N73KD90YB1HBZ" localSheetId="14" hidden="1">#REF!</definedName>
    <definedName name="BExB6IZMHCZ3LB7N73KD90YB1HBZ" hidden="1">#REF!</definedName>
    <definedName name="BExB719SGNX4Y8NE6JEXC555K596" localSheetId="13" hidden="1">#REF!</definedName>
    <definedName name="BExB719SGNX4Y8NE6JEXC555K596" localSheetId="14" hidden="1">#REF!</definedName>
    <definedName name="BExB719SGNX4Y8NE6JEXC555K596" hidden="1">#REF!</definedName>
    <definedName name="BExB7265DCHKS7V2OWRBXCZTEIW9" localSheetId="13" hidden="1">#REF!</definedName>
    <definedName name="BExB7265DCHKS7V2OWRBXCZTEIW9" localSheetId="14" hidden="1">#REF!</definedName>
    <definedName name="BExB7265DCHKS7V2OWRBXCZTEIW9" hidden="1">#REF!</definedName>
    <definedName name="BExB74PS5P9G0P09Y6DZSCX0FLTJ" localSheetId="13" hidden="1">#REF!</definedName>
    <definedName name="BExB74PS5P9G0P09Y6DZSCX0FLTJ" localSheetId="14" hidden="1">#REF!</definedName>
    <definedName name="BExB74PS5P9G0P09Y6DZSCX0FLTJ" hidden="1">#REF!</definedName>
    <definedName name="BExB78RH79J0MIF7H8CAZ0CFE88Q" localSheetId="13" hidden="1">#REF!</definedName>
    <definedName name="BExB78RH79J0MIF7H8CAZ0CFE88Q" localSheetId="14" hidden="1">#REF!</definedName>
    <definedName name="BExB78RH79J0MIF7H8CAZ0CFE88Q" hidden="1">#REF!</definedName>
    <definedName name="BExB7ELT09HGDVO5BJC1ZY9D09GZ" localSheetId="13" hidden="1">#REF!</definedName>
    <definedName name="BExB7ELT09HGDVO5BJC1ZY9D09GZ" localSheetId="14" hidden="1">#REF!</definedName>
    <definedName name="BExB7ELT09HGDVO5BJC1ZY9D09GZ" hidden="1">#REF!</definedName>
    <definedName name="BExB806PAXX70XUTA3ZI7OORD78R" localSheetId="13" hidden="1">#REF!</definedName>
    <definedName name="BExB806PAXX70XUTA3ZI7OORD78R" localSheetId="14" hidden="1">#REF!</definedName>
    <definedName name="BExB806PAXX70XUTA3ZI7OORD78R" hidden="1">#REF!</definedName>
    <definedName name="BExB8HF4UBVZKQCSRFRUQL2EE6VL" localSheetId="13" hidden="1">#REF!</definedName>
    <definedName name="BExB8HF4UBVZKQCSRFRUQL2EE6VL" localSheetId="14" hidden="1">#REF!</definedName>
    <definedName name="BExB8HF4UBVZKQCSRFRUQL2EE6VL" hidden="1">#REF!</definedName>
    <definedName name="BExB8HKHKZ1ORJZUYGG2M4VSCC39" localSheetId="13" hidden="1">#REF!</definedName>
    <definedName name="BExB8HKHKZ1ORJZUYGG2M4VSCC39" localSheetId="14" hidden="1">#REF!</definedName>
    <definedName name="BExB8HKHKZ1ORJZUYGG2M4VSCC39" hidden="1">#REF!</definedName>
    <definedName name="BExB8QPH8DC5BESEVPSMBCWVN6PO" localSheetId="13" hidden="1">#REF!</definedName>
    <definedName name="BExB8QPH8DC5BESEVPSMBCWVN6PO" localSheetId="14" hidden="1">#REF!</definedName>
    <definedName name="BExB8QPH8DC5BESEVPSMBCWVN6PO" hidden="1">#REF!</definedName>
    <definedName name="BExB8U5N0D85YR8APKN3PPKG0FWP" localSheetId="13" hidden="1">#REF!</definedName>
    <definedName name="BExB8U5N0D85YR8APKN3PPKG0FWP" localSheetId="14" hidden="1">#REF!</definedName>
    <definedName name="BExB8U5N0D85YR8APKN3PPKG0FWP" hidden="1">#REF!</definedName>
    <definedName name="BExB92P1XHUZR2BBB9JLEOHMK1UI" localSheetId="13" hidden="1">#REF!</definedName>
    <definedName name="BExB92P1XHUZR2BBB9JLEOHMK1UI" localSheetId="14" hidden="1">#REF!</definedName>
    <definedName name="BExB92P1XHUZR2BBB9JLEOHMK1UI" hidden="1">#REF!</definedName>
    <definedName name="BExB9DHI5I2TJ2LXYPM98EE81L27" localSheetId="13" hidden="1">#REF!</definedName>
    <definedName name="BExB9DHI5I2TJ2LXYPM98EE81L27" localSheetId="14" hidden="1">#REF!</definedName>
    <definedName name="BExB9DHI5I2TJ2LXYPM98EE81L27" hidden="1">#REF!</definedName>
    <definedName name="BExB9Q2MZZHBGW8QQKVEYIMJBPIE" localSheetId="13" hidden="1">#REF!</definedName>
    <definedName name="BExB9Q2MZZHBGW8QQKVEYIMJBPIE" localSheetId="14" hidden="1">#REF!</definedName>
    <definedName name="BExB9Q2MZZHBGW8QQKVEYIMJBPIE" hidden="1">#REF!</definedName>
    <definedName name="BExBA1GON0EZRJ20UYPILAPLNQWM" localSheetId="13" hidden="1">#REF!</definedName>
    <definedName name="BExBA1GON0EZRJ20UYPILAPLNQWM" localSheetId="14" hidden="1">#REF!</definedName>
    <definedName name="BExBA1GON0EZRJ20UYPILAPLNQWM" hidden="1">#REF!</definedName>
    <definedName name="BExBA69ASGYRZW1G1DYIS9QRRTBN" localSheetId="13" hidden="1">#REF!</definedName>
    <definedName name="BExBA69ASGYRZW1G1DYIS9QRRTBN" localSheetId="14" hidden="1">#REF!</definedName>
    <definedName name="BExBA69ASGYRZW1G1DYIS9QRRTBN" hidden="1">#REF!</definedName>
    <definedName name="BExBA6K42582A14WFFWQ3Q8QQWB6" localSheetId="13" hidden="1">#REF!</definedName>
    <definedName name="BExBA6K42582A14WFFWQ3Q8QQWB6" localSheetId="14" hidden="1">#REF!</definedName>
    <definedName name="BExBA6K42582A14WFFWQ3Q8QQWB6" hidden="1">#REF!</definedName>
    <definedName name="BExBA8I5D4R8R2PYQ1K16TWGTOEP" localSheetId="13" hidden="1">#REF!</definedName>
    <definedName name="BExBA8I5D4R8R2PYQ1K16TWGTOEP" localSheetId="14" hidden="1">#REF!</definedName>
    <definedName name="BExBA8I5D4R8R2PYQ1K16TWGTOEP" hidden="1">#REF!</definedName>
    <definedName name="BExBA93PE0DGUUTA7LLSIGBIXWE5" localSheetId="13" hidden="1">#REF!</definedName>
    <definedName name="BExBA93PE0DGUUTA7LLSIGBIXWE5" localSheetId="14" hidden="1">#REF!</definedName>
    <definedName name="BExBA93PE0DGUUTA7LLSIGBIXWE5" hidden="1">#REF!</definedName>
    <definedName name="BExBAI8X0FKDQJ6YZJQDTTG4ZCWY" localSheetId="13" hidden="1">#REF!</definedName>
    <definedName name="BExBAI8X0FKDQJ6YZJQDTTG4ZCWY" localSheetId="14" hidden="1">#REF!</definedName>
    <definedName name="BExBAI8X0FKDQJ6YZJQDTTG4ZCWY" hidden="1">#REF!</definedName>
    <definedName name="BExBAKN7XIBAXCF9PCNVS038PCQO" localSheetId="13" hidden="1">#REF!</definedName>
    <definedName name="BExBAKN7XIBAXCF9PCNVS038PCQO" localSheetId="14" hidden="1">#REF!</definedName>
    <definedName name="BExBAKN7XIBAXCF9PCNVS038PCQO" hidden="1">#REF!</definedName>
    <definedName name="BExBAKXZ7PBW3DDKKA5MWC1ZUC7O" localSheetId="13" hidden="1">#REF!</definedName>
    <definedName name="BExBAKXZ7PBW3DDKKA5MWC1ZUC7O" localSheetId="14" hidden="1">#REF!</definedName>
    <definedName name="BExBAKXZ7PBW3DDKKA5MWC1ZUC7O" hidden="1">#REF!</definedName>
    <definedName name="BExBAO8NLXZXHO6KCIECSFCH3RR0" localSheetId="13" hidden="1">#REF!</definedName>
    <definedName name="BExBAO8NLXZXHO6KCIECSFCH3RR0" localSheetId="14" hidden="1">#REF!</definedName>
    <definedName name="BExBAO8NLXZXHO6KCIECSFCH3RR0" hidden="1">#REF!</definedName>
    <definedName name="BExBAOOT1KBSIEISN1ADL4RMY879" localSheetId="13" hidden="1">#REF!</definedName>
    <definedName name="BExBAOOT1KBSIEISN1ADL4RMY879" localSheetId="14" hidden="1">#REF!</definedName>
    <definedName name="BExBAOOT1KBSIEISN1ADL4RMY879" hidden="1">#REF!</definedName>
    <definedName name="BExBAVKX8Q09370X1GCZWJ4E91YJ" localSheetId="13" hidden="1">#REF!</definedName>
    <definedName name="BExBAVKX8Q09370X1GCZWJ4E91YJ" localSheetId="14" hidden="1">#REF!</definedName>
    <definedName name="BExBAVKX8Q09370X1GCZWJ4E91YJ" hidden="1">#REF!</definedName>
    <definedName name="BExBAX2X2ENJYO4QTR5VAIQ86L7B" localSheetId="13" hidden="1">#REF!</definedName>
    <definedName name="BExBAX2X2ENJYO4QTR5VAIQ86L7B" localSheetId="14" hidden="1">#REF!</definedName>
    <definedName name="BExBAX2X2ENJYO4QTR5VAIQ86L7B" hidden="1">#REF!</definedName>
    <definedName name="BExBAZ13D3F1DVJQ6YJ8JGUYEYJE" localSheetId="13" hidden="1">#REF!</definedName>
    <definedName name="BExBAZ13D3F1DVJQ6YJ8JGUYEYJE" localSheetId="14" hidden="1">#REF!</definedName>
    <definedName name="BExBAZ13D3F1DVJQ6YJ8JGUYEYJE" hidden="1">#REF!</definedName>
    <definedName name="BExBBTG649R9I0CT042JLL8LXV18" localSheetId="13" hidden="1">#REF!</definedName>
    <definedName name="BExBBTG649R9I0CT042JLL8LXV18" localSheetId="14" hidden="1">#REF!</definedName>
    <definedName name="BExBBTG649R9I0CT042JLL8LXV18" hidden="1">#REF!</definedName>
    <definedName name="BExBBUCJQRR74Q7GPWDEZXYK2KJL" localSheetId="13" hidden="1">#REF!</definedName>
    <definedName name="BExBBUCJQRR74Q7GPWDEZXYK2KJL" localSheetId="14" hidden="1">#REF!</definedName>
    <definedName name="BExBBUCJQRR74Q7GPWDEZXYK2KJL" hidden="1">#REF!</definedName>
    <definedName name="BExBBV8XVMD9CKZY711T0BN7H3PM" localSheetId="13" hidden="1">#REF!</definedName>
    <definedName name="BExBBV8XVMD9CKZY711T0BN7H3PM" localSheetId="14" hidden="1">#REF!</definedName>
    <definedName name="BExBBV8XVMD9CKZY711T0BN7H3PM" hidden="1">#REF!</definedName>
    <definedName name="BExBC78HXWXHO3XAB6E8NVTBGLJS" localSheetId="13" hidden="1">#REF!</definedName>
    <definedName name="BExBC78HXWXHO3XAB6E8NVTBGLJS" localSheetId="14" hidden="1">#REF!</definedName>
    <definedName name="BExBC78HXWXHO3XAB6E8NVTBGLJS" hidden="1">#REF!</definedName>
    <definedName name="BExBCKKJTIRKC1RZJRTK65HHLX4W" localSheetId="13" hidden="1">#REF!</definedName>
    <definedName name="BExBCKKJTIRKC1RZJRTK65HHLX4W" localSheetId="14" hidden="1">#REF!</definedName>
    <definedName name="BExBCKKJTIRKC1RZJRTK65HHLX4W" hidden="1">#REF!</definedName>
    <definedName name="BExBCLMEPAN3XXX174TU8SS0627Q" localSheetId="13" hidden="1">#REF!</definedName>
    <definedName name="BExBCLMEPAN3XXX174TU8SS0627Q" localSheetId="14" hidden="1">#REF!</definedName>
    <definedName name="BExBCLMEPAN3XXX174TU8SS0627Q" hidden="1">#REF!</definedName>
    <definedName name="BExBCRBEYR2KZ8FAQFZ2NHY13WIY" localSheetId="13" hidden="1">#REF!</definedName>
    <definedName name="BExBCRBEYR2KZ8FAQFZ2NHY13WIY" localSheetId="14" hidden="1">#REF!</definedName>
    <definedName name="BExBCRBEYR2KZ8FAQFZ2NHY13WIY" hidden="1">#REF!</definedName>
    <definedName name="BExBD4I559NXSV6J07Q343TKYMVJ" localSheetId="13" hidden="1">#REF!</definedName>
    <definedName name="BExBD4I559NXSV6J07Q343TKYMVJ" localSheetId="14" hidden="1">#REF!</definedName>
    <definedName name="BExBD4I559NXSV6J07Q343TKYMVJ" hidden="1">#REF!</definedName>
    <definedName name="BExBDBZQLTX3OGFYGULQFK5WEZU5" localSheetId="13" hidden="1">#REF!</definedName>
    <definedName name="BExBDBZQLTX3OGFYGULQFK5WEZU5" localSheetId="14" hidden="1">#REF!</definedName>
    <definedName name="BExBDBZQLTX3OGFYGULQFK5WEZU5" hidden="1">#REF!</definedName>
    <definedName name="BExBDJS9TUEU8Z84IV59E5V4T8K6" localSheetId="13" hidden="1">#REF!</definedName>
    <definedName name="BExBDJS9TUEU8Z84IV59E5V4T8K6" localSheetId="14" hidden="1">#REF!</definedName>
    <definedName name="BExBDJS9TUEU8Z84IV59E5V4T8K6" hidden="1">#REF!</definedName>
    <definedName name="BExBDKOMSVH4XMH52CFJ3F028I9R" localSheetId="13" hidden="1">#REF!</definedName>
    <definedName name="BExBDKOMSVH4XMH52CFJ3F028I9R" localSheetId="14" hidden="1">#REF!</definedName>
    <definedName name="BExBDKOMSVH4XMH52CFJ3F028I9R" hidden="1">#REF!</definedName>
    <definedName name="BExBDSRXVZQ0W5WXQMP5XD00GRRL" localSheetId="13" hidden="1">#REF!</definedName>
    <definedName name="BExBDSRXVZQ0W5WXQMP5XD00GRRL" localSheetId="14" hidden="1">#REF!</definedName>
    <definedName name="BExBDSRXVZQ0W5WXQMP5XD00GRRL" hidden="1">#REF!</definedName>
    <definedName name="BExBDUVGK3E1J4JY9ZYTS7V14BLY" localSheetId="13" hidden="1">#REF!</definedName>
    <definedName name="BExBDUVGK3E1J4JY9ZYTS7V14BLY" localSheetId="14" hidden="1">#REF!</definedName>
    <definedName name="BExBDUVGK3E1J4JY9ZYTS7V14BLY" hidden="1">#REF!</definedName>
    <definedName name="BExBE162OSBKD30I7T1DKKPT3I9I" localSheetId="13" hidden="1">#REF!</definedName>
    <definedName name="BExBE162OSBKD30I7T1DKKPT3I9I" localSheetId="14" hidden="1">#REF!</definedName>
    <definedName name="BExBE162OSBKD30I7T1DKKPT3I9I" hidden="1">#REF!</definedName>
    <definedName name="BExBE5YPUY1T7N7DHMMIGGXK8TMP" localSheetId="13" hidden="1">#REF!</definedName>
    <definedName name="BExBE5YPUY1T7N7DHMMIGGXK8TMP" localSheetId="14" hidden="1">#REF!</definedName>
    <definedName name="BExBE5YPUY1T7N7DHMMIGGXK8TMP" hidden="1">#REF!</definedName>
    <definedName name="BExBEC9ATLQZF86W1M3APSM4HEOH" localSheetId="13" hidden="1">#REF!</definedName>
    <definedName name="BExBEC9ATLQZF86W1M3APSM4HEOH" localSheetId="14" hidden="1">#REF!</definedName>
    <definedName name="BExBEC9ATLQZF86W1M3APSM4HEOH" hidden="1">#REF!</definedName>
    <definedName name="BExBEYFQJE9YK12A6JBMRFKEC7RN" localSheetId="13" hidden="1">#REF!</definedName>
    <definedName name="BExBEYFQJE9YK12A6JBMRFKEC7RN" localSheetId="14" hidden="1">#REF!</definedName>
    <definedName name="BExBEYFQJE9YK12A6JBMRFKEC7RN" hidden="1">#REF!</definedName>
    <definedName name="BExBG1ED81J2O4A2S5F5Y3BPHMCR" localSheetId="13" hidden="1">#REF!</definedName>
    <definedName name="BExBG1ED81J2O4A2S5F5Y3BPHMCR" localSheetId="14" hidden="1">#REF!</definedName>
    <definedName name="BExBG1ED81J2O4A2S5F5Y3BPHMCR" hidden="1">#REF!</definedName>
    <definedName name="BExCRLIHS7466WFJ3RPIUGGXYESZ" localSheetId="13" hidden="1">#REF!</definedName>
    <definedName name="BExCRLIHS7466WFJ3RPIUGGXYESZ" localSheetId="14" hidden="1">#REF!</definedName>
    <definedName name="BExCRLIHS7466WFJ3RPIUGGXYESZ" hidden="1">#REF!</definedName>
    <definedName name="BExCS1EDDUEAEWHVYXHIP9I1WCJH" localSheetId="13" hidden="1">#REF!</definedName>
    <definedName name="BExCS1EDDUEAEWHVYXHIP9I1WCJH" localSheetId="14" hidden="1">#REF!</definedName>
    <definedName name="BExCS1EDDUEAEWHVYXHIP9I1WCJH" hidden="1">#REF!</definedName>
    <definedName name="BExCS6SLRCBH006GNRE27HFRHP40" localSheetId="13" hidden="1">#REF!</definedName>
    <definedName name="BExCS6SLRCBH006GNRE27HFRHP40" localSheetId="14" hidden="1">#REF!</definedName>
    <definedName name="BExCS6SLRCBH006GNRE27HFRHP40" hidden="1">#REF!</definedName>
    <definedName name="BExCS7ZPMHFJ4UJDAL8CQOLSZ13B" localSheetId="13" hidden="1">#REF!</definedName>
    <definedName name="BExCS7ZPMHFJ4UJDAL8CQOLSZ13B" localSheetId="14" hidden="1">#REF!</definedName>
    <definedName name="BExCS7ZPMHFJ4UJDAL8CQOLSZ13B" hidden="1">#REF!</definedName>
    <definedName name="BExCS8W4NJUZH9S1CYB6XSDLEPBW" localSheetId="13" hidden="1">#REF!</definedName>
    <definedName name="BExCS8W4NJUZH9S1CYB6XSDLEPBW" localSheetId="14" hidden="1">#REF!</definedName>
    <definedName name="BExCS8W4NJUZH9S1CYB6XSDLEPBW" hidden="1">#REF!</definedName>
    <definedName name="BExCSAE1M6G20R41J0Y24YNN0YC1" localSheetId="13" hidden="1">#REF!</definedName>
    <definedName name="BExCSAE1M6G20R41J0Y24YNN0YC1" localSheetId="14" hidden="1">#REF!</definedName>
    <definedName name="BExCSAE1M6G20R41J0Y24YNN0YC1" hidden="1">#REF!</definedName>
    <definedName name="BExCSAOUZOYKHN7HV511TO8VDJ02" localSheetId="13" hidden="1">#REF!</definedName>
    <definedName name="BExCSAOUZOYKHN7HV511TO8VDJ02" localSheetId="14" hidden="1">#REF!</definedName>
    <definedName name="BExCSAOUZOYKHN7HV511TO8VDJ02" hidden="1">#REF!</definedName>
    <definedName name="BExCSMOFTXSUEC1T46LR1UPYRCX5" localSheetId="13" hidden="1">#REF!</definedName>
    <definedName name="BExCSMOFTXSUEC1T46LR1UPYRCX5" localSheetId="14" hidden="1">#REF!</definedName>
    <definedName name="BExCSMOFTXSUEC1T46LR1UPYRCX5" hidden="1">#REF!</definedName>
    <definedName name="BExCSSDG3TM6TPKS19E9QYJEELZ6" localSheetId="13" hidden="1">#REF!</definedName>
    <definedName name="BExCSSDG3TM6TPKS19E9QYJEELZ6" localSheetId="14" hidden="1">#REF!</definedName>
    <definedName name="BExCSSDG3TM6TPKS19E9QYJEELZ6" hidden="1">#REF!</definedName>
    <definedName name="BExCSZV7U67UWXL2HKJNM5W1E4OO" localSheetId="13" hidden="1">#REF!</definedName>
    <definedName name="BExCSZV7U67UWXL2HKJNM5W1E4OO" localSheetId="14" hidden="1">#REF!</definedName>
    <definedName name="BExCSZV7U67UWXL2HKJNM5W1E4OO" hidden="1">#REF!</definedName>
    <definedName name="BExCT4NSDT61OCH04Y2QIFIOP75H" localSheetId="13" hidden="1">#REF!</definedName>
    <definedName name="BExCT4NSDT61OCH04Y2QIFIOP75H" localSheetId="14" hidden="1">#REF!</definedName>
    <definedName name="BExCT4NSDT61OCH04Y2QIFIOP75H" hidden="1">#REF!</definedName>
    <definedName name="BExCTW8G3VCZ55S09HTUGXKB1P2M" localSheetId="13" hidden="1">#REF!</definedName>
    <definedName name="BExCTW8G3VCZ55S09HTUGXKB1P2M" localSheetId="14" hidden="1">#REF!</definedName>
    <definedName name="BExCTW8G3VCZ55S09HTUGXKB1P2M" hidden="1">#REF!</definedName>
    <definedName name="BExCTYS2KX0QANOLT8LGZ9WV3S3T" localSheetId="13" hidden="1">#REF!</definedName>
    <definedName name="BExCTYS2KX0QANOLT8LGZ9WV3S3T" localSheetId="14" hidden="1">#REF!</definedName>
    <definedName name="BExCTYS2KX0QANOLT8LGZ9WV3S3T" hidden="1">#REF!</definedName>
    <definedName name="BExCTZZ9JNES4EDHW97NP0EGQALX" localSheetId="13" hidden="1">#REF!</definedName>
    <definedName name="BExCTZZ9JNES4EDHW97NP0EGQALX" localSheetId="14" hidden="1">#REF!</definedName>
    <definedName name="BExCTZZ9JNES4EDHW97NP0EGQALX" hidden="1">#REF!</definedName>
    <definedName name="BExCU0A1V6NMZQ9ASYJ8QIVQ5UR2" localSheetId="13" hidden="1">#REF!</definedName>
    <definedName name="BExCU0A1V6NMZQ9ASYJ8QIVQ5UR2" localSheetId="14" hidden="1">#REF!</definedName>
    <definedName name="BExCU0A1V6NMZQ9ASYJ8QIVQ5UR2" hidden="1">#REF!</definedName>
    <definedName name="BExCU2834920JBHSPCRC4UF80OLL" localSheetId="13" hidden="1">#REF!</definedName>
    <definedName name="BExCU2834920JBHSPCRC4UF80OLL" localSheetId="14" hidden="1">#REF!</definedName>
    <definedName name="BExCU2834920JBHSPCRC4UF80OLL" hidden="1">#REF!</definedName>
    <definedName name="BExCU8O54I3P3WRYWY1CRP3S78QY" localSheetId="13" hidden="1">#REF!</definedName>
    <definedName name="BExCU8O54I3P3WRYWY1CRP3S78QY" localSheetId="14" hidden="1">#REF!</definedName>
    <definedName name="BExCU8O54I3P3WRYWY1CRP3S78QY" hidden="1">#REF!</definedName>
    <definedName name="BExCUDRJO23YOKT8GPWOVQ4XEHF5" localSheetId="13" hidden="1">#REF!</definedName>
    <definedName name="BExCUDRJO23YOKT8GPWOVQ4XEHF5" localSheetId="14" hidden="1">#REF!</definedName>
    <definedName name="BExCUDRJO23YOKT8GPWOVQ4XEHF5" hidden="1">#REF!</definedName>
    <definedName name="BExCUPAXFR16YMWL30ME3F3BSRDZ" localSheetId="13" hidden="1">#REF!</definedName>
    <definedName name="BExCUPAXFR16YMWL30ME3F3BSRDZ" localSheetId="14" hidden="1">#REF!</definedName>
    <definedName name="BExCUPAXFR16YMWL30ME3F3BSRDZ" hidden="1">#REF!</definedName>
    <definedName name="BExCUR94DHCE47PUUWEMT5QZOYR2" localSheetId="13" hidden="1">#REF!</definedName>
    <definedName name="BExCUR94DHCE47PUUWEMT5QZOYR2" localSheetId="14" hidden="1">#REF!</definedName>
    <definedName name="BExCUR94DHCE47PUUWEMT5QZOYR2" hidden="1">#REF!</definedName>
    <definedName name="BExCV634L7SVHGB0UDDTRRQ2Q72H" localSheetId="13" hidden="1">#REF!</definedName>
    <definedName name="BExCV634L7SVHGB0UDDTRRQ2Q72H" localSheetId="14" hidden="1">#REF!</definedName>
    <definedName name="BExCV634L7SVHGB0UDDTRRQ2Q72H" hidden="1">#REF!</definedName>
    <definedName name="BExCVBXGSXT9FWJRG62PX9S1RK83" localSheetId="13" hidden="1">#REF!</definedName>
    <definedName name="BExCVBXGSXT9FWJRG62PX9S1RK83" localSheetId="14" hidden="1">#REF!</definedName>
    <definedName name="BExCVBXGSXT9FWJRG62PX9S1RK83" hidden="1">#REF!</definedName>
    <definedName name="BExCVHBNLOHNFS0JAV3I1XGPNH9W" localSheetId="13" hidden="1">#REF!</definedName>
    <definedName name="BExCVHBNLOHNFS0JAV3I1XGPNH9W" localSheetId="14" hidden="1">#REF!</definedName>
    <definedName name="BExCVHBNLOHNFS0JAV3I1XGPNH9W" hidden="1">#REF!</definedName>
    <definedName name="BExCVI86R31A2IOZIEBY1FJLVILD" localSheetId="13" hidden="1">#REF!</definedName>
    <definedName name="BExCVI86R31A2IOZIEBY1FJLVILD" localSheetId="14" hidden="1">#REF!</definedName>
    <definedName name="BExCVI86R31A2IOZIEBY1FJLVILD" hidden="1">#REF!</definedName>
    <definedName name="BExCVKGZXE0I9EIXKBZVSGSEY2RR" localSheetId="13" hidden="1">#REF!</definedName>
    <definedName name="BExCVKGZXE0I9EIXKBZVSGSEY2RR" localSheetId="14" hidden="1">#REF!</definedName>
    <definedName name="BExCVKGZXE0I9EIXKBZVSGSEY2RR" hidden="1">#REF!</definedName>
    <definedName name="BExCVV44WY5807WGMTGKPW0GT256" localSheetId="13" hidden="1">#REF!</definedName>
    <definedName name="BExCVV44WY5807WGMTGKPW0GT256" localSheetId="14" hidden="1">#REF!</definedName>
    <definedName name="BExCVV44WY5807WGMTGKPW0GT256" hidden="1">#REF!</definedName>
    <definedName name="BExCVZ5PN4V6MRBZ04PZJW3GEF8S" localSheetId="13" hidden="1">#REF!</definedName>
    <definedName name="BExCVZ5PN4V6MRBZ04PZJW3GEF8S" localSheetId="14" hidden="1">#REF!</definedName>
    <definedName name="BExCVZ5PN4V6MRBZ04PZJW3GEF8S" hidden="1">#REF!</definedName>
    <definedName name="BExCW13R0GWJYGXZBNCPAHQN4NR2" localSheetId="13" hidden="1">#REF!</definedName>
    <definedName name="BExCW13R0GWJYGXZBNCPAHQN4NR2" localSheetId="14" hidden="1">#REF!</definedName>
    <definedName name="BExCW13R0GWJYGXZBNCPAHQN4NR2" hidden="1">#REF!</definedName>
    <definedName name="BExCW9Y5HWU4RJTNX74O6L24VGCK" localSheetId="13" hidden="1">#REF!</definedName>
    <definedName name="BExCW9Y5HWU4RJTNX74O6L24VGCK" localSheetId="14" hidden="1">#REF!</definedName>
    <definedName name="BExCW9Y5HWU4RJTNX74O6L24VGCK" hidden="1">#REF!</definedName>
    <definedName name="BExCWPDPESGZS07QGBLSBWDNVJLZ" localSheetId="13" hidden="1">#REF!</definedName>
    <definedName name="BExCWPDPESGZS07QGBLSBWDNVJLZ" localSheetId="14" hidden="1">#REF!</definedName>
    <definedName name="BExCWPDPESGZS07QGBLSBWDNVJLZ" hidden="1">#REF!</definedName>
    <definedName name="BExCWTVKHIVCRHF8GC39KI58YM5K" localSheetId="13" hidden="1">#REF!</definedName>
    <definedName name="BExCWTVKHIVCRHF8GC39KI58YM5K" localSheetId="14" hidden="1">#REF!</definedName>
    <definedName name="BExCWTVKHIVCRHF8GC39KI58YM5K" hidden="1">#REF!</definedName>
    <definedName name="BExCX2KGRZBRVLZNM8SUSIE6A0RL" localSheetId="13" hidden="1">#REF!</definedName>
    <definedName name="BExCX2KGRZBRVLZNM8SUSIE6A0RL" localSheetId="14" hidden="1">#REF!</definedName>
    <definedName name="BExCX2KGRZBRVLZNM8SUSIE6A0RL" hidden="1">#REF!</definedName>
    <definedName name="BExCX3X451T70LZ1VF95L7W4Y4TM" localSheetId="13" hidden="1">#REF!</definedName>
    <definedName name="BExCX3X451T70LZ1VF95L7W4Y4TM" localSheetId="14" hidden="1">#REF!</definedName>
    <definedName name="BExCX3X451T70LZ1VF95L7W4Y4TM" hidden="1">#REF!</definedName>
    <definedName name="BExCX4NZ2N1OUGXM7EV0U7VULJMM" localSheetId="13" hidden="1">#REF!</definedName>
    <definedName name="BExCX4NZ2N1OUGXM7EV0U7VULJMM" localSheetId="14" hidden="1">#REF!</definedName>
    <definedName name="BExCX4NZ2N1OUGXM7EV0U7VULJMM" hidden="1">#REF!</definedName>
    <definedName name="BExCXILMURGYMAH6N5LF5DV6K3GM" localSheetId="13" hidden="1">#REF!</definedName>
    <definedName name="BExCXILMURGYMAH6N5LF5DV6K3GM" localSheetId="14" hidden="1">#REF!</definedName>
    <definedName name="BExCXILMURGYMAH6N5LF5DV6K3GM" hidden="1">#REF!</definedName>
    <definedName name="BExCXQUFBMXQ1650735H48B1AZT3" localSheetId="13" hidden="1">#REF!</definedName>
    <definedName name="BExCXQUFBMXQ1650735H48B1AZT3" localSheetId="14" hidden="1">#REF!</definedName>
    <definedName name="BExCXQUFBMXQ1650735H48B1AZT3" hidden="1">#REF!</definedName>
    <definedName name="BExCY2DQO9VLA77Q7EG3T0XNXX4F" localSheetId="13" hidden="1">#REF!</definedName>
    <definedName name="BExCY2DQO9VLA77Q7EG3T0XNXX4F" localSheetId="14" hidden="1">#REF!</definedName>
    <definedName name="BExCY2DQO9VLA77Q7EG3T0XNXX4F" hidden="1">#REF!</definedName>
    <definedName name="BExCY6VMJ68MX3C981R5Q0BX5791" localSheetId="13" hidden="1">#REF!</definedName>
    <definedName name="BExCY6VMJ68MX3C981R5Q0BX5791" localSheetId="14" hidden="1">#REF!</definedName>
    <definedName name="BExCY6VMJ68MX3C981R5Q0BX5791" hidden="1">#REF!</definedName>
    <definedName name="BExCYAH2SAZCPW6XCB7V7PMMCAWO" localSheetId="13" hidden="1">#REF!</definedName>
    <definedName name="BExCYAH2SAZCPW6XCB7V7PMMCAWO" localSheetId="14" hidden="1">#REF!</definedName>
    <definedName name="BExCYAH2SAZCPW6XCB7V7PMMCAWO" hidden="1">#REF!</definedName>
    <definedName name="BExCYJBB52X8B3AREHCC1L5QNPX7" localSheetId="13" hidden="1">#REF!</definedName>
    <definedName name="BExCYJBB52X8B3AREHCC1L5QNPX7" localSheetId="14" hidden="1">#REF!</definedName>
    <definedName name="BExCYJBB52X8B3AREHCC1L5QNPX7" hidden="1">#REF!</definedName>
    <definedName name="BExCYPRC5HJE6N2XQTHCT6NXGP8N" localSheetId="13" hidden="1">#REF!</definedName>
    <definedName name="BExCYPRC5HJE6N2XQTHCT6NXGP8N" localSheetId="14" hidden="1">#REF!</definedName>
    <definedName name="BExCYPRC5HJE6N2XQTHCT6NXGP8N" hidden="1">#REF!</definedName>
    <definedName name="BExCYUK0I3UEXZNFDW71G6Z6D8XR" localSheetId="13" hidden="1">#REF!</definedName>
    <definedName name="BExCYUK0I3UEXZNFDW71G6Z6D8XR" localSheetId="14" hidden="1">#REF!</definedName>
    <definedName name="BExCYUK0I3UEXZNFDW71G6Z6D8XR" hidden="1">#REF!</definedName>
    <definedName name="BExCZFZCXMLY5DWESYJ9NGTJYQ8M" localSheetId="13" hidden="1">#REF!</definedName>
    <definedName name="BExCZFZCXMLY5DWESYJ9NGTJYQ8M" localSheetId="14" hidden="1">#REF!</definedName>
    <definedName name="BExCZFZCXMLY5DWESYJ9NGTJYQ8M" hidden="1">#REF!</definedName>
    <definedName name="BExCZJ4P8WS0BDT31WDXI0ROE7D6" localSheetId="13" hidden="1">#REF!</definedName>
    <definedName name="BExCZJ4P8WS0BDT31WDXI0ROE7D6" localSheetId="14" hidden="1">#REF!</definedName>
    <definedName name="BExCZJ4P8WS0BDT31WDXI0ROE7D6" hidden="1">#REF!</definedName>
    <definedName name="BExCZJA188RBOSI8OOXNEJV3KGLG" localSheetId="13" hidden="1">#REF!</definedName>
    <definedName name="BExCZJA188RBOSI8OOXNEJV3KGLG" localSheetId="14" hidden="1">#REF!</definedName>
    <definedName name="BExCZJA188RBOSI8OOXNEJV3KGLG" hidden="1">#REF!</definedName>
    <definedName name="BExCZKH6NI0EE02L995IFVBD1J59" localSheetId="13" hidden="1">#REF!</definedName>
    <definedName name="BExCZKH6NI0EE02L995IFVBD1J59" localSheetId="14" hidden="1">#REF!</definedName>
    <definedName name="BExCZKH6NI0EE02L995IFVBD1J59" hidden="1">#REF!</definedName>
    <definedName name="BExCZUD9FEOJBKDJ51Z3JON9LKJ8" localSheetId="13" hidden="1">#REF!</definedName>
    <definedName name="BExCZUD9FEOJBKDJ51Z3JON9LKJ8" localSheetId="14" hidden="1">#REF!</definedName>
    <definedName name="BExCZUD9FEOJBKDJ51Z3JON9LKJ8" hidden="1">#REF!</definedName>
    <definedName name="BExD0508DAALLU00PHFPBC8SRRKT" localSheetId="13" hidden="1">#REF!</definedName>
    <definedName name="BExD0508DAALLU00PHFPBC8SRRKT" localSheetId="14" hidden="1">#REF!</definedName>
    <definedName name="BExD0508DAALLU00PHFPBC8SRRKT" hidden="1">#REF!</definedName>
    <definedName name="BExD09CRAXDPAKMD1CKFOA43USTJ" localSheetId="13" hidden="1">#REF!</definedName>
    <definedName name="BExD09CRAXDPAKMD1CKFOA43USTJ" localSheetId="14" hidden="1">#REF!</definedName>
    <definedName name="BExD09CRAXDPAKMD1CKFOA43USTJ" hidden="1">#REF!</definedName>
    <definedName name="BExD0HALIN0JR4JTPGDEVAEE5EX5" localSheetId="13" hidden="1">#REF!</definedName>
    <definedName name="BExD0HALIN0JR4JTPGDEVAEE5EX5" localSheetId="14" hidden="1">#REF!</definedName>
    <definedName name="BExD0HALIN0JR4JTPGDEVAEE5EX5" hidden="1">#REF!</definedName>
    <definedName name="BExD0LCCDPG16YLY5WQSZF1XI5DA" localSheetId="13" hidden="1">#REF!</definedName>
    <definedName name="BExD0LCCDPG16YLY5WQSZF1XI5DA" localSheetId="14" hidden="1">#REF!</definedName>
    <definedName name="BExD0LCCDPG16YLY5WQSZF1XI5DA" hidden="1">#REF!</definedName>
    <definedName name="BExD0RMWSB4TRECEHTH6NN4K9DFZ" localSheetId="13" hidden="1">#REF!</definedName>
    <definedName name="BExD0RMWSB4TRECEHTH6NN4K9DFZ" localSheetId="14" hidden="1">#REF!</definedName>
    <definedName name="BExD0RMWSB4TRECEHTH6NN4K9DFZ" hidden="1">#REF!</definedName>
    <definedName name="BExD0U6KG10QGVDI1XSHK0J10A2V" localSheetId="13" hidden="1">#REF!</definedName>
    <definedName name="BExD0U6KG10QGVDI1XSHK0J10A2V" localSheetId="14" hidden="1">#REF!</definedName>
    <definedName name="BExD0U6KG10QGVDI1XSHK0J10A2V" hidden="1">#REF!</definedName>
    <definedName name="BExD13RUIBGRXDL4QDZ305UKUR12" localSheetId="13" hidden="1">#REF!</definedName>
    <definedName name="BExD13RUIBGRXDL4QDZ305UKUR12" localSheetId="14" hidden="1">#REF!</definedName>
    <definedName name="BExD13RUIBGRXDL4QDZ305UKUR12" hidden="1">#REF!</definedName>
    <definedName name="BExD14DETV5R4OOTMAXD5NAKWRO3" localSheetId="13" hidden="1">#REF!</definedName>
    <definedName name="BExD14DETV5R4OOTMAXD5NAKWRO3" localSheetId="14" hidden="1">#REF!</definedName>
    <definedName name="BExD14DETV5R4OOTMAXD5NAKWRO3" hidden="1">#REF!</definedName>
    <definedName name="BExD1OAU9OXQAZA4D70HP72CU6GB" localSheetId="13" hidden="1">#REF!</definedName>
    <definedName name="BExD1OAU9OXQAZA4D70HP72CU6GB" localSheetId="14" hidden="1">#REF!</definedName>
    <definedName name="BExD1OAU9OXQAZA4D70HP72CU6GB" hidden="1">#REF!</definedName>
    <definedName name="BExD1Y1JV61416YA1XRQHKWPZIE7" localSheetId="13" hidden="1">#REF!</definedName>
    <definedName name="BExD1Y1JV61416YA1XRQHKWPZIE7" localSheetId="14" hidden="1">#REF!</definedName>
    <definedName name="BExD1Y1JV61416YA1XRQHKWPZIE7" hidden="1">#REF!</definedName>
    <definedName name="BExD2CFHIRMBKN5KXE5QP4XXEWFS" localSheetId="13" hidden="1">#REF!</definedName>
    <definedName name="BExD2CFHIRMBKN5KXE5QP4XXEWFS" localSheetId="14" hidden="1">#REF!</definedName>
    <definedName name="BExD2CFHIRMBKN5KXE5QP4XXEWFS" hidden="1">#REF!</definedName>
    <definedName name="BExD2DMHH1HWXQ9W0YYMDP8AAX8Q" localSheetId="13" hidden="1">#REF!</definedName>
    <definedName name="BExD2DMHH1HWXQ9W0YYMDP8AAX8Q" localSheetId="14" hidden="1">#REF!</definedName>
    <definedName name="BExD2DMHH1HWXQ9W0YYMDP8AAX8Q" hidden="1">#REF!</definedName>
    <definedName name="BExD2HTPC7IWBAU6OSQ67MQA8BYZ" localSheetId="13" hidden="1">#REF!</definedName>
    <definedName name="BExD2HTPC7IWBAU6OSQ67MQA8BYZ" localSheetId="14" hidden="1">#REF!</definedName>
    <definedName name="BExD2HTPC7IWBAU6OSQ67MQA8BYZ" hidden="1">#REF!</definedName>
    <definedName name="BExD31GCCG4LME4BETK79D0EJUTK" localSheetId="13" hidden="1">#REF!</definedName>
    <definedName name="BExD31GCCG4LME4BETK79D0EJUTK" localSheetId="14" hidden="1">#REF!</definedName>
    <definedName name="BExD31GCCG4LME4BETK79D0EJUTK" hidden="1">#REF!</definedName>
    <definedName name="BExD363H2VGFIQUCE6LS4AC5J0ZT" localSheetId="13" hidden="1">#REF!</definedName>
    <definedName name="BExD363H2VGFIQUCE6LS4AC5J0ZT" localSheetId="14" hidden="1">#REF!</definedName>
    <definedName name="BExD363H2VGFIQUCE6LS4AC5J0ZT" hidden="1">#REF!</definedName>
    <definedName name="BExD3A588E939V61P1XEW0FI5Q0S" localSheetId="13" hidden="1">#REF!</definedName>
    <definedName name="BExD3A588E939V61P1XEW0FI5Q0S" localSheetId="14" hidden="1">#REF!</definedName>
    <definedName name="BExD3A588E939V61P1XEW0FI5Q0S" hidden="1">#REF!</definedName>
    <definedName name="BExD3CJJDKVR9M18XI3WDZH80WL6" localSheetId="13" hidden="1">#REF!</definedName>
    <definedName name="BExD3CJJDKVR9M18XI3WDZH80WL6" localSheetId="14" hidden="1">#REF!</definedName>
    <definedName name="BExD3CJJDKVR9M18XI3WDZH80WL6" hidden="1">#REF!</definedName>
    <definedName name="BExD3ESD9WYJIB3TRDPJ1CKXRAVL" localSheetId="13" hidden="1">#REF!</definedName>
    <definedName name="BExD3ESD9WYJIB3TRDPJ1CKXRAVL" localSheetId="14" hidden="1">#REF!</definedName>
    <definedName name="BExD3ESD9WYJIB3TRDPJ1CKXRAVL" hidden="1">#REF!</definedName>
    <definedName name="BExD3F368X5S25MWSUNIV57RDB57" localSheetId="13" hidden="1">#REF!</definedName>
    <definedName name="BExD3F368X5S25MWSUNIV57RDB57" localSheetId="14" hidden="1">#REF!</definedName>
    <definedName name="BExD3F368X5S25MWSUNIV57RDB57" hidden="1">#REF!</definedName>
    <definedName name="BExD3IJ5IT335SOSNV9L85WKAOSI" localSheetId="13" hidden="1">#REF!</definedName>
    <definedName name="BExD3IJ5IT335SOSNV9L85WKAOSI" localSheetId="14" hidden="1">#REF!</definedName>
    <definedName name="BExD3IJ5IT335SOSNV9L85WKAOSI" hidden="1">#REF!</definedName>
    <definedName name="BExD3KBVUY57GMMQTOFEU6S6G1AY" localSheetId="13" hidden="1">#REF!</definedName>
    <definedName name="BExD3KBVUY57GMMQTOFEU6S6G1AY" localSheetId="14" hidden="1">#REF!</definedName>
    <definedName name="BExD3KBVUY57GMMQTOFEU6S6G1AY" hidden="1">#REF!</definedName>
    <definedName name="BExD3NMR7AW2Z6V8SC79VQR37NA6" localSheetId="13" hidden="1">#REF!</definedName>
    <definedName name="BExD3NMR7AW2Z6V8SC79VQR37NA6" localSheetId="14" hidden="1">#REF!</definedName>
    <definedName name="BExD3NMR7AW2Z6V8SC79VQR37NA6" hidden="1">#REF!</definedName>
    <definedName name="BExD3QXA2UQ2W4N7NYLUEOG40BZB" localSheetId="13" hidden="1">#REF!</definedName>
    <definedName name="BExD3QXA2UQ2W4N7NYLUEOG40BZB" localSheetId="14" hidden="1">#REF!</definedName>
    <definedName name="BExD3QXA2UQ2W4N7NYLUEOG40BZB" hidden="1">#REF!</definedName>
    <definedName name="BExD3U2N041TEJ7GCN005UTPHNXY" localSheetId="13" hidden="1">#REF!</definedName>
    <definedName name="BExD3U2N041TEJ7GCN005UTPHNXY" localSheetId="14" hidden="1">#REF!</definedName>
    <definedName name="BExD3U2N041TEJ7GCN005UTPHNXY" hidden="1">#REF!</definedName>
    <definedName name="BExD40O0CFTNJFOFMMM1KH0P7BUI" localSheetId="13" hidden="1">#REF!</definedName>
    <definedName name="BExD40O0CFTNJFOFMMM1KH0P7BUI" localSheetId="14" hidden="1">#REF!</definedName>
    <definedName name="BExD40O0CFTNJFOFMMM1KH0P7BUI" hidden="1">#REF!</definedName>
    <definedName name="BExD4BR9HJ3MWWZ5KLVZWX9FJAUS" localSheetId="13" hidden="1">#REF!</definedName>
    <definedName name="BExD4BR9HJ3MWWZ5KLVZWX9FJAUS" localSheetId="14" hidden="1">#REF!</definedName>
    <definedName name="BExD4BR9HJ3MWWZ5KLVZWX9FJAUS" hidden="1">#REF!</definedName>
    <definedName name="BExD4F1WTKT3H0N9MF4H1LX7MBSY" localSheetId="13" hidden="1">#REF!</definedName>
    <definedName name="BExD4F1WTKT3H0N9MF4H1LX7MBSY" localSheetId="14" hidden="1">#REF!</definedName>
    <definedName name="BExD4F1WTKT3H0N9MF4H1LX7MBSY" hidden="1">#REF!</definedName>
    <definedName name="BExD4H5GQWXBS6LUL3TSP36DVO38" localSheetId="13" hidden="1">#REF!</definedName>
    <definedName name="BExD4H5GQWXBS6LUL3TSP36DVO38" localSheetId="14" hidden="1">#REF!</definedName>
    <definedName name="BExD4H5GQWXBS6LUL3TSP36DVO38" hidden="1">#REF!</definedName>
    <definedName name="BExD4JJSS3QDBLABCJCHD45SRNPI" localSheetId="13" hidden="1">#REF!</definedName>
    <definedName name="BExD4JJSS3QDBLABCJCHD45SRNPI" localSheetId="14" hidden="1">#REF!</definedName>
    <definedName name="BExD4JJSS3QDBLABCJCHD45SRNPI" hidden="1">#REF!</definedName>
    <definedName name="BExD4R1I0MKF033I5LPUYIMTZ6E8" localSheetId="13" hidden="1">#REF!</definedName>
    <definedName name="BExD4R1I0MKF033I5LPUYIMTZ6E8" localSheetId="14" hidden="1">#REF!</definedName>
    <definedName name="BExD4R1I0MKF033I5LPUYIMTZ6E8" hidden="1">#REF!</definedName>
    <definedName name="BExD50MT3M6XZLNUP9JL93EG6D9R" localSheetId="13" hidden="1">#REF!</definedName>
    <definedName name="BExD50MT3M6XZLNUP9JL93EG6D9R" localSheetId="14" hidden="1">#REF!</definedName>
    <definedName name="BExD50MT3M6XZLNUP9JL93EG6D9R" hidden="1">#REF!</definedName>
    <definedName name="BExD5EV7KDSVF1CJT38M4IBPFLPY" localSheetId="13" hidden="1">#REF!</definedName>
    <definedName name="BExD5EV7KDSVF1CJT38M4IBPFLPY" localSheetId="14" hidden="1">#REF!</definedName>
    <definedName name="BExD5EV7KDSVF1CJT38M4IBPFLPY" hidden="1">#REF!</definedName>
    <definedName name="BExD5FRK547OESJRYAW574DZEZ7J" localSheetId="13" hidden="1">#REF!</definedName>
    <definedName name="BExD5FRK547OESJRYAW574DZEZ7J" localSheetId="14" hidden="1">#REF!</definedName>
    <definedName name="BExD5FRK547OESJRYAW574DZEZ7J" hidden="1">#REF!</definedName>
    <definedName name="BExD5I5X2YA2YNCTCDSMEL4CWF4N" localSheetId="13" hidden="1">#REF!</definedName>
    <definedName name="BExD5I5X2YA2YNCTCDSMEL4CWF4N" localSheetId="14" hidden="1">#REF!</definedName>
    <definedName name="BExD5I5X2YA2YNCTCDSMEL4CWF4N" hidden="1">#REF!</definedName>
    <definedName name="BExD5QUSRFJWRQ1ZM50WYLCF74DF" localSheetId="13" hidden="1">#REF!</definedName>
    <definedName name="BExD5QUSRFJWRQ1ZM50WYLCF74DF" localSheetId="14" hidden="1">#REF!</definedName>
    <definedName name="BExD5QUSRFJWRQ1ZM50WYLCF74DF" hidden="1">#REF!</definedName>
    <definedName name="BExD5SSUIF6AJQHBHK8PNMFBPRYB" localSheetId="13" hidden="1">#REF!</definedName>
    <definedName name="BExD5SSUIF6AJQHBHK8PNMFBPRYB" localSheetId="14" hidden="1">#REF!</definedName>
    <definedName name="BExD5SSUIF6AJQHBHK8PNMFBPRYB" hidden="1">#REF!</definedName>
    <definedName name="BExD623C9LRX18BE0W2V6SZLQUXX" localSheetId="13" hidden="1">#REF!</definedName>
    <definedName name="BExD623C9LRX18BE0W2V6SZLQUXX" localSheetId="14" hidden="1">#REF!</definedName>
    <definedName name="BExD623C9LRX18BE0W2V6SZLQUXX" hidden="1">#REF!</definedName>
    <definedName name="BExD6CQA7UMJBXV7AIFAIHUF2ICX" localSheetId="13" hidden="1">#REF!</definedName>
    <definedName name="BExD6CQA7UMJBXV7AIFAIHUF2ICX" localSheetId="14" hidden="1">#REF!</definedName>
    <definedName name="BExD6CQA7UMJBXV7AIFAIHUF2ICX" hidden="1">#REF!</definedName>
    <definedName name="BExD6FKVK8WJWNYPVENR7Q8Q30PK" localSheetId="13" hidden="1">#REF!</definedName>
    <definedName name="BExD6FKVK8WJWNYPVENR7Q8Q30PK" localSheetId="14" hidden="1">#REF!</definedName>
    <definedName name="BExD6FKVK8WJWNYPVENR7Q8Q30PK" hidden="1">#REF!</definedName>
    <definedName name="BExD6GMP0LK8WKVWMIT1NNH8CHLF" localSheetId="13" hidden="1">#REF!</definedName>
    <definedName name="BExD6GMP0LK8WKVWMIT1NNH8CHLF" localSheetId="14" hidden="1">#REF!</definedName>
    <definedName name="BExD6GMP0LK8WKVWMIT1NNH8CHLF" hidden="1">#REF!</definedName>
    <definedName name="BExD6H2TE0WWAUIWVSSCLPZ6B88N" localSheetId="13" hidden="1">#REF!</definedName>
    <definedName name="BExD6H2TE0WWAUIWVSSCLPZ6B88N" localSheetId="14" hidden="1">#REF!</definedName>
    <definedName name="BExD6H2TE0WWAUIWVSSCLPZ6B88N" hidden="1">#REF!</definedName>
    <definedName name="BExD71LTOE015TV5RSAHM8NT8GVW" localSheetId="13" hidden="1">#REF!</definedName>
    <definedName name="BExD71LTOE015TV5RSAHM8NT8GVW" localSheetId="14" hidden="1">#REF!</definedName>
    <definedName name="BExD71LTOE015TV5RSAHM8NT8GVW" hidden="1">#REF!</definedName>
    <definedName name="BExD73USXVADC7EHGHVTQNCT06ZA" localSheetId="13" hidden="1">#REF!</definedName>
    <definedName name="BExD73USXVADC7EHGHVTQNCT06ZA" localSheetId="14" hidden="1">#REF!</definedName>
    <definedName name="BExD73USXVADC7EHGHVTQNCT06ZA" hidden="1">#REF!</definedName>
    <definedName name="BExD7GAIGULTB3YHM1OS9RBQOTEC" localSheetId="13" hidden="1">#REF!</definedName>
    <definedName name="BExD7GAIGULTB3YHM1OS9RBQOTEC" localSheetId="14" hidden="1">#REF!</definedName>
    <definedName name="BExD7GAIGULTB3YHM1OS9RBQOTEC" hidden="1">#REF!</definedName>
    <definedName name="BExD7IE1DHIS52UFDCTSKPJQNRD5" localSheetId="13" hidden="1">#REF!</definedName>
    <definedName name="BExD7IE1DHIS52UFDCTSKPJQNRD5" localSheetId="14" hidden="1">#REF!</definedName>
    <definedName name="BExD7IE1DHIS52UFDCTSKPJQNRD5" hidden="1">#REF!</definedName>
    <definedName name="BExD7IUBGUWHYC9UNZ1IY5XFYKQN" localSheetId="13" hidden="1">#REF!</definedName>
    <definedName name="BExD7IUBGUWHYC9UNZ1IY5XFYKQN" localSheetId="14" hidden="1">#REF!</definedName>
    <definedName name="BExD7IUBGUWHYC9UNZ1IY5XFYKQN" hidden="1">#REF!</definedName>
    <definedName name="BExD7JQOJ35HGL8U2OCEI2P2JT7I" localSheetId="13" hidden="1">#REF!</definedName>
    <definedName name="BExD7JQOJ35HGL8U2OCEI2P2JT7I" localSheetId="14" hidden="1">#REF!</definedName>
    <definedName name="BExD7JQOJ35HGL8U2OCEI2P2JT7I" hidden="1">#REF!</definedName>
    <definedName name="BExD7KSDKNDNH95NDT3S7GM3MUU2" localSheetId="13" hidden="1">#REF!</definedName>
    <definedName name="BExD7KSDKNDNH95NDT3S7GM3MUU2" localSheetId="14" hidden="1">#REF!</definedName>
    <definedName name="BExD7KSDKNDNH95NDT3S7GM3MUU2" hidden="1">#REF!</definedName>
    <definedName name="BExD8H5O087KQVWIVPUUID5VMGMS" localSheetId="13" hidden="1">#REF!</definedName>
    <definedName name="BExD8H5O087KQVWIVPUUID5VMGMS" localSheetId="14" hidden="1">#REF!</definedName>
    <definedName name="BExD8H5O087KQVWIVPUUID5VMGMS" hidden="1">#REF!</definedName>
    <definedName name="BExD8OCLZMFN5K3VZYI4Q4ITVKUA" localSheetId="13" hidden="1">#REF!</definedName>
    <definedName name="BExD8OCLZMFN5K3VZYI4Q4ITVKUA" localSheetId="14" hidden="1">#REF!</definedName>
    <definedName name="BExD8OCLZMFN5K3VZYI4Q4ITVKUA" hidden="1">#REF!</definedName>
    <definedName name="BExD93C1R6LC0631ECHVFYH0R0PD" localSheetId="13" hidden="1">#REF!</definedName>
    <definedName name="BExD93C1R6LC0631ECHVFYH0R0PD" localSheetId="14" hidden="1">#REF!</definedName>
    <definedName name="BExD93C1R6LC0631ECHVFYH0R0PD" hidden="1">#REF!</definedName>
    <definedName name="BExD97TXIO0COVNN4OH3DEJ33YLM" localSheetId="13" hidden="1">#REF!</definedName>
    <definedName name="BExD97TXIO0COVNN4OH3DEJ33YLM" localSheetId="14" hidden="1">#REF!</definedName>
    <definedName name="BExD97TXIO0COVNN4OH3DEJ33YLM" hidden="1">#REF!</definedName>
    <definedName name="BExD99RZ1RFIMK6O1ZHSPJ68X9Y5" localSheetId="13" hidden="1">#REF!</definedName>
    <definedName name="BExD99RZ1RFIMK6O1ZHSPJ68X9Y5" localSheetId="14" hidden="1">#REF!</definedName>
    <definedName name="BExD99RZ1RFIMK6O1ZHSPJ68X9Y5" hidden="1">#REF!</definedName>
    <definedName name="BExD9L0ID3VSOU609GKWYTA5BFMA" localSheetId="13" hidden="1">#REF!</definedName>
    <definedName name="BExD9L0ID3VSOU609GKWYTA5BFMA" localSheetId="14" hidden="1">#REF!</definedName>
    <definedName name="BExD9L0ID3VSOU609GKWYTA5BFMA" hidden="1">#REF!</definedName>
    <definedName name="BExD9M7SEMG0JK2FUTTZXWIEBTKB" localSheetId="13" hidden="1">#REF!</definedName>
    <definedName name="BExD9M7SEMG0JK2FUTTZXWIEBTKB" localSheetId="14" hidden="1">#REF!</definedName>
    <definedName name="BExD9M7SEMG0JK2FUTTZXWIEBTKB" hidden="1">#REF!</definedName>
    <definedName name="BExD9MNYBYB1AICQL5165G472IE2" localSheetId="13" hidden="1">#REF!</definedName>
    <definedName name="BExD9MNYBYB1AICQL5165G472IE2" localSheetId="14" hidden="1">#REF!</definedName>
    <definedName name="BExD9MNYBYB1AICQL5165G472IE2" hidden="1">#REF!</definedName>
    <definedName name="BExD9PNSYT7GASEGUVL48MUQ02WO" localSheetId="13" hidden="1">#REF!</definedName>
    <definedName name="BExD9PNSYT7GASEGUVL48MUQ02WO" localSheetId="14" hidden="1">#REF!</definedName>
    <definedName name="BExD9PNSYT7GASEGUVL48MUQ02WO" hidden="1">#REF!</definedName>
    <definedName name="BExD9TK2MIWFH5SKUYU9ZKF4NPHQ" localSheetId="13" hidden="1">#REF!</definedName>
    <definedName name="BExD9TK2MIWFH5SKUYU9ZKF4NPHQ" localSheetId="14" hidden="1">#REF!</definedName>
    <definedName name="BExD9TK2MIWFH5SKUYU9ZKF4NPHQ" hidden="1">#REF!</definedName>
    <definedName name="BExDA6LD9061UULVKUUI4QP8SK13" localSheetId="13" hidden="1">#REF!</definedName>
    <definedName name="BExDA6LD9061UULVKUUI4QP8SK13" localSheetId="14" hidden="1">#REF!</definedName>
    <definedName name="BExDA6LD9061UULVKUUI4QP8SK13" hidden="1">#REF!</definedName>
    <definedName name="BExDAGMVMNLQ6QXASB9R6D8DIT12" localSheetId="13" hidden="1">#REF!</definedName>
    <definedName name="BExDAGMVMNLQ6QXASB9R6D8DIT12" localSheetId="14" hidden="1">#REF!</definedName>
    <definedName name="BExDAGMVMNLQ6QXASB9R6D8DIT12" hidden="1">#REF!</definedName>
    <definedName name="BExDAYBHU9ADLXI8VRC7F608RVGM" localSheetId="13" hidden="1">#REF!</definedName>
    <definedName name="BExDAYBHU9ADLXI8VRC7F608RVGM" localSheetId="14" hidden="1">#REF!</definedName>
    <definedName name="BExDAYBHU9ADLXI8VRC7F608RVGM" hidden="1">#REF!</definedName>
    <definedName name="BExDBDR1XR0FV0CYUCB2OJ7CJCZU" localSheetId="13" hidden="1">#REF!</definedName>
    <definedName name="BExDBDR1XR0FV0CYUCB2OJ7CJCZU" localSheetId="14" hidden="1">#REF!</definedName>
    <definedName name="BExDBDR1XR0FV0CYUCB2OJ7CJCZU" hidden="1">#REF!</definedName>
    <definedName name="BExDC7F818VN0S18ID7XRCRVYPJ4" localSheetId="13" hidden="1">#REF!</definedName>
    <definedName name="BExDC7F818VN0S18ID7XRCRVYPJ4" localSheetId="14" hidden="1">#REF!</definedName>
    <definedName name="BExDC7F818VN0S18ID7XRCRVYPJ4" hidden="1">#REF!</definedName>
    <definedName name="BExDCL7K96PC9VZYB70ZW3QPVIJE" localSheetId="13" hidden="1">#REF!</definedName>
    <definedName name="BExDCL7K96PC9VZYB70ZW3QPVIJE" localSheetId="14" hidden="1">#REF!</definedName>
    <definedName name="BExDCL7K96PC9VZYB70ZW3QPVIJE" hidden="1">#REF!</definedName>
    <definedName name="BExDCP3UZ3C2O4C1F7KMU0Z9U32N" localSheetId="13" hidden="1">#REF!</definedName>
    <definedName name="BExDCP3UZ3C2O4C1F7KMU0Z9U32N" localSheetId="14" hidden="1">#REF!</definedName>
    <definedName name="BExDCP3UZ3C2O4C1F7KMU0Z9U32N" hidden="1">#REF!</definedName>
    <definedName name="BExEOBX3WECDMYCV9RLN49APTXMM" localSheetId="13" hidden="1">#REF!</definedName>
    <definedName name="BExEOBX3WECDMYCV9RLN49APTXMM" localSheetId="14" hidden="1">#REF!</definedName>
    <definedName name="BExEOBX3WECDMYCV9RLN49APTXMM" hidden="1">#REF!</definedName>
    <definedName name="BExEP4E4F36662JDI0TOD85OP7X9" localSheetId="13" hidden="1">#REF!</definedName>
    <definedName name="BExEP4E4F36662JDI0TOD85OP7X9" localSheetId="14" hidden="1">#REF!</definedName>
    <definedName name="BExEP4E4F36662JDI0TOD85OP7X9" hidden="1">#REF!</definedName>
    <definedName name="BExEPN9VIYI0FVL0HLZQXJFO6TT0" localSheetId="13" hidden="1">#REF!</definedName>
    <definedName name="BExEPN9VIYI0FVL0HLZQXJFO6TT0" localSheetId="14" hidden="1">#REF!</definedName>
    <definedName name="BExEPN9VIYI0FVL0HLZQXJFO6TT0" hidden="1">#REF!</definedName>
    <definedName name="BExEPYT6VDSMR8MU2341Q5GM2Y9V" localSheetId="13" hidden="1">#REF!</definedName>
    <definedName name="BExEPYT6VDSMR8MU2341Q5GM2Y9V" localSheetId="14" hidden="1">#REF!</definedName>
    <definedName name="BExEPYT6VDSMR8MU2341Q5GM2Y9V" hidden="1">#REF!</definedName>
    <definedName name="BExEQ2ENYLMY8K1796XBB31CJHNN" localSheetId="13" hidden="1">#REF!</definedName>
    <definedName name="BExEQ2ENYLMY8K1796XBB31CJHNN" localSheetId="14" hidden="1">#REF!</definedName>
    <definedName name="BExEQ2ENYLMY8K1796XBB31CJHNN" hidden="1">#REF!</definedName>
    <definedName name="BExEQ2PFE4N40LEPGDPS90WDL6BN" localSheetId="13" hidden="1">#REF!</definedName>
    <definedName name="BExEQ2PFE4N40LEPGDPS90WDL6BN" localSheetId="14" hidden="1">#REF!</definedName>
    <definedName name="BExEQ2PFE4N40LEPGDPS90WDL6BN" hidden="1">#REF!</definedName>
    <definedName name="BExEQ2PFURT24NQYGYVE8NKX1EGA" localSheetId="13" hidden="1">#REF!</definedName>
    <definedName name="BExEQ2PFURT24NQYGYVE8NKX1EGA" localSheetId="14" hidden="1">#REF!</definedName>
    <definedName name="BExEQ2PFURT24NQYGYVE8NKX1EGA" hidden="1">#REF!</definedName>
    <definedName name="BExEQB8ZWXO6IIGOEPWTLOJGE2NR" localSheetId="13" hidden="1">#REF!</definedName>
    <definedName name="BExEQB8ZWXO6IIGOEPWTLOJGE2NR" localSheetId="14" hidden="1">#REF!</definedName>
    <definedName name="BExEQB8ZWXO6IIGOEPWTLOJGE2NR" hidden="1">#REF!</definedName>
    <definedName name="BExEQBZX0EL6LIKPY01197ACK65H" localSheetId="13" hidden="1">#REF!</definedName>
    <definedName name="BExEQBZX0EL6LIKPY01197ACK65H" localSheetId="14" hidden="1">#REF!</definedName>
    <definedName name="BExEQBZX0EL6LIKPY01197ACK65H" hidden="1">#REF!</definedName>
    <definedName name="BExEQDXZALJLD4OBF74IKZBR13SR" localSheetId="13" hidden="1">#REF!</definedName>
    <definedName name="BExEQDXZALJLD4OBF74IKZBR13SR" localSheetId="14" hidden="1">#REF!</definedName>
    <definedName name="BExEQDXZALJLD4OBF74IKZBR13SR" hidden="1">#REF!</definedName>
    <definedName name="BExEQFLE2RPWGMWQAI4JMKUEFRPT" localSheetId="13" hidden="1">#REF!</definedName>
    <definedName name="BExEQFLE2RPWGMWQAI4JMKUEFRPT" localSheetId="14" hidden="1">#REF!</definedName>
    <definedName name="BExEQFLE2RPWGMWQAI4JMKUEFRPT" hidden="1">#REF!</definedName>
    <definedName name="BExEQTZAP8R69U31W4LKGTKKGKQE" localSheetId="13" hidden="1">#REF!</definedName>
    <definedName name="BExEQTZAP8R69U31W4LKGTKKGKQE" localSheetId="14" hidden="1">#REF!</definedName>
    <definedName name="BExEQTZAP8R69U31W4LKGTKKGKQE" hidden="1">#REF!</definedName>
    <definedName name="BExER2O72H1F9WV6S1J04C15PXX7" localSheetId="13" hidden="1">#REF!</definedName>
    <definedName name="BExER2O72H1F9WV6S1J04C15PXX7" localSheetId="14" hidden="1">#REF!</definedName>
    <definedName name="BExER2O72H1F9WV6S1J04C15PXX7" hidden="1">#REF!</definedName>
    <definedName name="BExERRUIKIOATPZ9U4HQ0V52RJAU" localSheetId="13" hidden="1">#REF!</definedName>
    <definedName name="BExERRUIKIOATPZ9U4HQ0V52RJAU" localSheetId="14" hidden="1">#REF!</definedName>
    <definedName name="BExERRUIKIOATPZ9U4HQ0V52RJAU" hidden="1">#REF!</definedName>
    <definedName name="BExERSANFNM1O7T65PC5MJ301YET" localSheetId="13" hidden="1">#REF!</definedName>
    <definedName name="BExERSANFNM1O7T65PC5MJ301YET" localSheetId="14" hidden="1">#REF!</definedName>
    <definedName name="BExERSANFNM1O7T65PC5MJ301YET" hidden="1">#REF!</definedName>
    <definedName name="BExERWCEBKQRYWRQLYJ4UCMMKTHG" localSheetId="13" hidden="1">#REF!</definedName>
    <definedName name="BExERWCEBKQRYWRQLYJ4UCMMKTHG" localSheetId="14" hidden="1">#REF!</definedName>
    <definedName name="BExERWCEBKQRYWRQLYJ4UCMMKTHG" hidden="1">#REF!</definedName>
    <definedName name="BExES44RHHDL3V7FLV6M20834WF1" localSheetId="13" hidden="1">#REF!</definedName>
    <definedName name="BExES44RHHDL3V7FLV6M20834WF1" localSheetId="14" hidden="1">#REF!</definedName>
    <definedName name="BExES44RHHDL3V7FLV6M20834WF1" hidden="1">#REF!</definedName>
    <definedName name="BExES4A7VE2X3RYYTVRLKZD4I7WU" localSheetId="13" hidden="1">#REF!</definedName>
    <definedName name="BExES4A7VE2X3RYYTVRLKZD4I7WU" localSheetId="14" hidden="1">#REF!</definedName>
    <definedName name="BExES4A7VE2X3RYYTVRLKZD4I7WU" hidden="1">#REF!</definedName>
    <definedName name="BExES6ZC8R7PHJ21OVJFLIR7DY30" localSheetId="13" hidden="1">#REF!</definedName>
    <definedName name="BExES6ZC8R7PHJ21OVJFLIR7DY30" localSheetId="14" hidden="1">#REF!</definedName>
    <definedName name="BExES6ZC8R7PHJ21OVJFLIR7DY30" hidden="1">#REF!</definedName>
    <definedName name="BExESMKD95A649M0WRSG6CXXP326" localSheetId="13" hidden="1">#REF!</definedName>
    <definedName name="BExESMKD95A649M0WRSG6CXXP326" localSheetId="14" hidden="1">#REF!</definedName>
    <definedName name="BExESMKD95A649M0WRSG6CXXP326" hidden="1">#REF!</definedName>
    <definedName name="BExESR27ZXJG5VMY4PR9D940VS7T" localSheetId="13" hidden="1">#REF!</definedName>
    <definedName name="BExESR27ZXJG5VMY4PR9D940VS7T" localSheetId="14" hidden="1">#REF!</definedName>
    <definedName name="BExESR27ZXJG5VMY4PR9D940VS7T" hidden="1">#REF!</definedName>
    <definedName name="BExESZ03KXL8DQ2591HLR56ZML94" localSheetId="13" hidden="1">#REF!</definedName>
    <definedName name="BExESZ03KXL8DQ2591HLR56ZML94" localSheetId="14" hidden="1">#REF!</definedName>
    <definedName name="BExESZ03KXL8DQ2591HLR56ZML94" hidden="1">#REF!</definedName>
    <definedName name="BExESZAW5N443NRTKIP59OEI1CR6" localSheetId="13" hidden="1">#REF!</definedName>
    <definedName name="BExESZAW5N443NRTKIP59OEI1CR6" localSheetId="14" hidden="1">#REF!</definedName>
    <definedName name="BExESZAW5N443NRTKIP59OEI1CR6" hidden="1">#REF!</definedName>
    <definedName name="BExET3HXQ60A4O2OLKX8QNXRI6LQ" localSheetId="13" hidden="1">#REF!</definedName>
    <definedName name="BExET3HXQ60A4O2OLKX8QNXRI6LQ" localSheetId="14" hidden="1">#REF!</definedName>
    <definedName name="BExET3HXQ60A4O2OLKX8QNXRI6LQ" hidden="1">#REF!</definedName>
    <definedName name="BExETA3B1FCIOA80H94K90FWXQKE" localSheetId="13" hidden="1">#REF!</definedName>
    <definedName name="BExETA3B1FCIOA80H94K90FWXQKE" localSheetId="14" hidden="1">#REF!</definedName>
    <definedName name="BExETA3B1FCIOA80H94K90FWXQKE" hidden="1">#REF!</definedName>
    <definedName name="BExETAZOYT4CJIT8RRKC9F2HJG1D" localSheetId="13" hidden="1">#REF!</definedName>
    <definedName name="BExETAZOYT4CJIT8RRKC9F2HJG1D" localSheetId="14" hidden="1">#REF!</definedName>
    <definedName name="BExETAZOYT4CJIT8RRKC9F2HJG1D" hidden="1">#REF!</definedName>
    <definedName name="BExETF6QD5A9GEINE1KZRRC2LXWM" localSheetId="13" hidden="1">#REF!</definedName>
    <definedName name="BExETF6QD5A9GEINE1KZRRC2LXWM" localSheetId="14" hidden="1">#REF!</definedName>
    <definedName name="BExETF6QD5A9GEINE1KZRRC2LXWM" hidden="1">#REF!</definedName>
    <definedName name="BExETQ9XRXLUACN82805SPSPNKHI" localSheetId="13" hidden="1">#REF!</definedName>
    <definedName name="BExETQ9XRXLUACN82805SPSPNKHI" localSheetId="14" hidden="1">#REF!</definedName>
    <definedName name="BExETQ9XRXLUACN82805SPSPNKHI" hidden="1">#REF!</definedName>
    <definedName name="BExETR0YRMOR63E6DHLEHV9QVVON" localSheetId="13" hidden="1">#REF!</definedName>
    <definedName name="BExETR0YRMOR63E6DHLEHV9QVVON" localSheetId="14" hidden="1">#REF!</definedName>
    <definedName name="BExETR0YRMOR63E6DHLEHV9QVVON" hidden="1">#REF!</definedName>
    <definedName name="BExETVTGY38YXYYF7N73OYN6FYY3" localSheetId="13" hidden="1">#REF!</definedName>
    <definedName name="BExETVTGY38YXYYF7N73OYN6FYY3" localSheetId="14" hidden="1">#REF!</definedName>
    <definedName name="BExETVTGY38YXYYF7N73OYN6FYY3" hidden="1">#REF!</definedName>
    <definedName name="BExEUNE4T242Y59C6MS28MXEUGCP" localSheetId="13" hidden="1">#REF!</definedName>
    <definedName name="BExEUNE4T242Y59C6MS28MXEUGCP" localSheetId="14" hidden="1">#REF!</definedName>
    <definedName name="BExEUNE4T242Y59C6MS28MXEUGCP" hidden="1">#REF!</definedName>
    <definedName name="BExEV2TP7NA3ZR6RJGH5ER370OUM" localSheetId="13" hidden="1">#REF!</definedName>
    <definedName name="BExEV2TP7NA3ZR6RJGH5ER370OUM" localSheetId="14" hidden="1">#REF!</definedName>
    <definedName name="BExEV2TP7NA3ZR6RJGH5ER370OUM" hidden="1">#REF!</definedName>
    <definedName name="BExEV69USLNYO2QRJRC0J92XUF00" localSheetId="13" hidden="1">#REF!</definedName>
    <definedName name="BExEV69USLNYO2QRJRC0J92XUF00" localSheetId="14" hidden="1">#REF!</definedName>
    <definedName name="BExEV69USLNYO2QRJRC0J92XUF00" hidden="1">#REF!</definedName>
    <definedName name="BExEV6KNTQOCFD7GV726XQEVQ7R6" localSheetId="13" hidden="1">#REF!</definedName>
    <definedName name="BExEV6KNTQOCFD7GV726XQEVQ7R6" localSheetId="14" hidden="1">#REF!</definedName>
    <definedName name="BExEV6KNTQOCFD7GV726XQEVQ7R6" hidden="1">#REF!</definedName>
    <definedName name="BExEV6VGM4POO9QT9KH3QA3VYCWM" localSheetId="13" hidden="1">#REF!</definedName>
    <definedName name="BExEV6VGM4POO9QT9KH3QA3VYCWM" localSheetId="14" hidden="1">#REF!</definedName>
    <definedName name="BExEV6VGM4POO9QT9KH3QA3VYCWM" hidden="1">#REF!</definedName>
    <definedName name="BExEVET98G3FU6QBF9LHYWSAMV0O" localSheetId="13" hidden="1">#REF!</definedName>
    <definedName name="BExEVET98G3FU6QBF9LHYWSAMV0O" localSheetId="14" hidden="1">#REF!</definedName>
    <definedName name="BExEVET98G3FU6QBF9LHYWSAMV0O" hidden="1">#REF!</definedName>
    <definedName name="BExEVNCUT0PDUYNJH7G6BSEWZOT2" localSheetId="13" hidden="1">#REF!</definedName>
    <definedName name="BExEVNCUT0PDUYNJH7G6BSEWZOT2" localSheetId="14" hidden="1">#REF!</definedName>
    <definedName name="BExEVNCUT0PDUYNJH7G6BSEWZOT2" hidden="1">#REF!</definedName>
    <definedName name="BExEVPGF4V5J0WQRZKUM8F9TTKZJ" localSheetId="13" hidden="1">#REF!</definedName>
    <definedName name="BExEVPGF4V5J0WQRZKUM8F9TTKZJ" localSheetId="14" hidden="1">#REF!</definedName>
    <definedName name="BExEVPGF4V5J0WQRZKUM8F9TTKZJ" hidden="1">#REF!</definedName>
    <definedName name="BExEVPWH8S9GER9M14SPIT6XZ8SG" localSheetId="13" hidden="1">#REF!</definedName>
    <definedName name="BExEVPWH8S9GER9M14SPIT6XZ8SG" localSheetId="14" hidden="1">#REF!</definedName>
    <definedName name="BExEVPWH8S9GER9M14SPIT6XZ8SG" hidden="1">#REF!</definedName>
    <definedName name="BExEVVLIEVWYRF2UUC1H0H5QU1CP" localSheetId="13" hidden="1">#REF!</definedName>
    <definedName name="BExEVVLIEVWYRF2UUC1H0H5QU1CP" localSheetId="14" hidden="1">#REF!</definedName>
    <definedName name="BExEVVLIEVWYRF2UUC1H0H5QU1CP" hidden="1">#REF!</definedName>
    <definedName name="BExEVWCKO8T84GW9Z3X47915XKSH" localSheetId="13" hidden="1">#REF!</definedName>
    <definedName name="BExEVWCKO8T84GW9Z3X47915XKSH" localSheetId="14" hidden="1">#REF!</definedName>
    <definedName name="BExEVWCKO8T84GW9Z3X47915XKSH" hidden="1">#REF!</definedName>
    <definedName name="BExEVZSJWMZ5L2ZE7AZC57CXKW6T" localSheetId="13" hidden="1">#REF!</definedName>
    <definedName name="BExEVZSJWMZ5L2ZE7AZC57CXKW6T" localSheetId="14" hidden="1">#REF!</definedName>
    <definedName name="BExEVZSJWMZ5L2ZE7AZC57CXKW6T" hidden="1">#REF!</definedName>
    <definedName name="BExEW0JL1GFFCXMDGW54CI7Y8FZN" localSheetId="13" hidden="1">#REF!</definedName>
    <definedName name="BExEW0JL1GFFCXMDGW54CI7Y8FZN" localSheetId="14" hidden="1">#REF!</definedName>
    <definedName name="BExEW0JL1GFFCXMDGW54CI7Y8FZN" hidden="1">#REF!</definedName>
    <definedName name="BExEW68M9WL8214QH9C7VCK7BN08" localSheetId="13" hidden="1">#REF!</definedName>
    <definedName name="BExEW68M9WL8214QH9C7VCK7BN08" localSheetId="14" hidden="1">#REF!</definedName>
    <definedName name="BExEW68M9WL8214QH9C7VCK7BN08" hidden="1">#REF!</definedName>
    <definedName name="BExEW8HFKH6F47KIHYBDRUEFZ2ZZ" localSheetId="13" hidden="1">#REF!</definedName>
    <definedName name="BExEW8HFKH6F47KIHYBDRUEFZ2ZZ" localSheetId="14" hidden="1">#REF!</definedName>
    <definedName name="BExEW8HFKH6F47KIHYBDRUEFZ2ZZ" hidden="1">#REF!</definedName>
    <definedName name="BExEWIDJ1CL8110RBZCZ5IQESBR5" localSheetId="13" hidden="1">#REF!</definedName>
    <definedName name="BExEWIDJ1CL8110RBZCZ5IQESBR5" localSheetId="14" hidden="1">#REF!</definedName>
    <definedName name="BExEWIDJ1CL8110RBZCZ5IQESBR5" hidden="1">#REF!</definedName>
    <definedName name="BExEWLO75K95C6IRKHXSP7VP81T4" localSheetId="13" hidden="1">#REF!</definedName>
    <definedName name="BExEWLO75K95C6IRKHXSP7VP81T4" localSheetId="14" hidden="1">#REF!</definedName>
    <definedName name="BExEWLO75K95C6IRKHXSP7VP81T4" hidden="1">#REF!</definedName>
    <definedName name="BExEWNBGQS1U2LW3W84T4LSJ9K00" localSheetId="13" hidden="1">#REF!</definedName>
    <definedName name="BExEWNBGQS1U2LW3W84T4LSJ9K00" localSheetId="14" hidden="1">#REF!</definedName>
    <definedName name="BExEWNBGQS1U2LW3W84T4LSJ9K00" hidden="1">#REF!</definedName>
    <definedName name="BExEWO7STL7HNZSTY8VQBPTX1WK6" localSheetId="13" hidden="1">#REF!</definedName>
    <definedName name="BExEWO7STL7HNZSTY8VQBPTX1WK6" localSheetId="14" hidden="1">#REF!</definedName>
    <definedName name="BExEWO7STL7HNZSTY8VQBPTX1WK6" hidden="1">#REF!</definedName>
    <definedName name="BExEWQ0M1N3KMKTDJ73H10QSG4W1" localSheetId="13" hidden="1">#REF!</definedName>
    <definedName name="BExEWQ0M1N3KMKTDJ73H10QSG4W1" localSheetId="14" hidden="1">#REF!</definedName>
    <definedName name="BExEWQ0M1N3KMKTDJ73H10QSG4W1" hidden="1">#REF!</definedName>
    <definedName name="BExEX85F3OSW8NSCYGYPS9372Z1Q" localSheetId="13" hidden="1">#REF!</definedName>
    <definedName name="BExEX85F3OSW8NSCYGYPS9372Z1Q" localSheetId="14" hidden="1">#REF!</definedName>
    <definedName name="BExEX85F3OSW8NSCYGYPS9372Z1Q" hidden="1">#REF!</definedName>
    <definedName name="BExEX9HWY2G6928ZVVVQF77QCM2C" localSheetId="13" hidden="1">#REF!</definedName>
    <definedName name="BExEX9HWY2G6928ZVVVQF77QCM2C" localSheetId="14" hidden="1">#REF!</definedName>
    <definedName name="BExEX9HWY2G6928ZVVVQF77QCM2C" hidden="1">#REF!</definedName>
    <definedName name="BExEXBQWAYKMVBRJRHB8PFCSYFVN" localSheetId="13" hidden="1">#REF!</definedName>
    <definedName name="BExEXBQWAYKMVBRJRHB8PFCSYFVN" localSheetId="14" hidden="1">#REF!</definedName>
    <definedName name="BExEXBQWAYKMVBRJRHB8PFCSYFVN" hidden="1">#REF!</definedName>
    <definedName name="BExEXRBZ0DI9E2UFLLKYWGN66B61" localSheetId="13" hidden="1">#REF!</definedName>
    <definedName name="BExEXRBZ0DI9E2UFLLKYWGN66B61" localSheetId="14" hidden="1">#REF!</definedName>
    <definedName name="BExEXRBZ0DI9E2UFLLKYWGN66B61" hidden="1">#REF!</definedName>
    <definedName name="BExEYLG9FL9V1JPPNZ3FUDNSEJ4V" localSheetId="13" hidden="1">#REF!</definedName>
    <definedName name="BExEYLG9FL9V1JPPNZ3FUDNSEJ4V" localSheetId="14" hidden="1">#REF!</definedName>
    <definedName name="BExEYLG9FL9V1JPPNZ3FUDNSEJ4V" hidden="1">#REF!</definedName>
    <definedName name="BExEYOW8C1B3OUUCIGEC7L8OOW1Z" localSheetId="13" hidden="1">#REF!</definedName>
    <definedName name="BExEYOW8C1B3OUUCIGEC7L8OOW1Z" localSheetId="14" hidden="1">#REF!</definedName>
    <definedName name="BExEYOW8C1B3OUUCIGEC7L8OOW1Z" hidden="1">#REF!</definedName>
    <definedName name="BExEYUQJXZT6N5HJH8ACJF6SRWEE" localSheetId="13" hidden="1">#REF!</definedName>
    <definedName name="BExEYUQJXZT6N5HJH8ACJF6SRWEE" localSheetId="14" hidden="1">#REF!</definedName>
    <definedName name="BExEYUQJXZT6N5HJH8ACJF6SRWEE" hidden="1">#REF!</definedName>
    <definedName name="BExEZ1S6VZCG01ZPLBSS9Z1SBOJ2" localSheetId="13" hidden="1">#REF!</definedName>
    <definedName name="BExEZ1S6VZCG01ZPLBSS9Z1SBOJ2" localSheetId="14" hidden="1">#REF!</definedName>
    <definedName name="BExEZ1S6VZCG01ZPLBSS9Z1SBOJ2" hidden="1">#REF!</definedName>
    <definedName name="BExEZGBFNJR8DLPN0V11AU22L6WY" localSheetId="13" hidden="1">#REF!</definedName>
    <definedName name="BExEZGBFNJR8DLPN0V11AU22L6WY" localSheetId="14" hidden="1">#REF!</definedName>
    <definedName name="BExEZGBFNJR8DLPN0V11AU22L6WY" hidden="1">#REF!</definedName>
    <definedName name="BExF02Y3V3QEPO2XLDSK47APK9XJ" localSheetId="13" hidden="1">#REF!</definedName>
    <definedName name="BExF02Y3V3QEPO2XLDSK47APK9XJ" localSheetId="14" hidden="1">#REF!</definedName>
    <definedName name="BExF02Y3V3QEPO2XLDSK47APK9XJ" hidden="1">#REF!</definedName>
    <definedName name="BExF09OS91RT7N7IW8JLMZ121ZP3" localSheetId="13" hidden="1">#REF!</definedName>
    <definedName name="BExF09OS91RT7N7IW8JLMZ121ZP3" localSheetId="14" hidden="1">#REF!</definedName>
    <definedName name="BExF09OS91RT7N7IW8JLMZ121ZP3" hidden="1">#REF!</definedName>
    <definedName name="BExF0LOEHV42P2DV7QL8O7HOQ3N9" localSheetId="13" hidden="1">#REF!</definedName>
    <definedName name="BExF0LOEHV42P2DV7QL8O7HOQ3N9" localSheetId="14" hidden="1">#REF!</definedName>
    <definedName name="BExF0LOEHV42P2DV7QL8O7HOQ3N9" hidden="1">#REF!</definedName>
    <definedName name="BExF0WRM9VO25RLSO03ZOCE8H7K5" localSheetId="13" hidden="1">#REF!</definedName>
    <definedName name="BExF0WRM9VO25RLSO03ZOCE8H7K5" localSheetId="14" hidden="1">#REF!</definedName>
    <definedName name="BExF0WRM9VO25RLSO03ZOCE8H7K5" hidden="1">#REF!</definedName>
    <definedName name="BExF0ZRI7W4RSLIDLHTSM0AWXO3S" localSheetId="13" hidden="1">#REF!</definedName>
    <definedName name="BExF0ZRI7W4RSLIDLHTSM0AWXO3S" localSheetId="14" hidden="1">#REF!</definedName>
    <definedName name="BExF0ZRI7W4RSLIDLHTSM0AWXO3S" hidden="1">#REF!</definedName>
    <definedName name="BExF19CT3MMZZ2T5EWMDNG3UOJ01" localSheetId="13" hidden="1">#REF!</definedName>
    <definedName name="BExF19CT3MMZZ2T5EWMDNG3UOJ01" localSheetId="14" hidden="1">#REF!</definedName>
    <definedName name="BExF19CT3MMZZ2T5EWMDNG3UOJ01" hidden="1">#REF!</definedName>
    <definedName name="BExF1M38U6NX17YJA8YU359B5Z4M" localSheetId="13" hidden="1">#REF!</definedName>
    <definedName name="BExF1M38U6NX17YJA8YU359B5Z4M" localSheetId="14" hidden="1">#REF!</definedName>
    <definedName name="BExF1M38U6NX17YJA8YU359B5Z4M" hidden="1">#REF!</definedName>
    <definedName name="BExF1MU4W3NPEY0OHRDWP5IANCBB" localSheetId="13" hidden="1">#REF!</definedName>
    <definedName name="BExF1MU4W3NPEY0OHRDWP5IANCBB" localSheetId="14" hidden="1">#REF!</definedName>
    <definedName name="BExF1MU4W3NPEY0OHRDWP5IANCBB" hidden="1">#REF!</definedName>
    <definedName name="BExF1MZN8MWMOKOARHJ1QAF9HPGT" localSheetId="13" hidden="1">#REF!</definedName>
    <definedName name="BExF1MZN8MWMOKOARHJ1QAF9HPGT" localSheetId="14" hidden="1">#REF!</definedName>
    <definedName name="BExF1MZN8MWMOKOARHJ1QAF9HPGT" hidden="1">#REF!</definedName>
    <definedName name="BExF1US4ZIQYSU5LBFYNRA9N0K2O" localSheetId="13" hidden="1">#REF!</definedName>
    <definedName name="BExF1US4ZIQYSU5LBFYNRA9N0K2O" localSheetId="14" hidden="1">#REF!</definedName>
    <definedName name="BExF1US4ZIQYSU5LBFYNRA9N0K2O" hidden="1">#REF!</definedName>
    <definedName name="BExF2CWZN6E87RGTBMD4YQI2QT7R" localSheetId="13" hidden="1">#REF!</definedName>
    <definedName name="BExF2CWZN6E87RGTBMD4YQI2QT7R" localSheetId="14" hidden="1">#REF!</definedName>
    <definedName name="BExF2CWZN6E87RGTBMD4YQI2QT7R" hidden="1">#REF!</definedName>
    <definedName name="BExF2DYO1WQ7GMXSTAQRDBW1NSFG" localSheetId="13" hidden="1">#REF!</definedName>
    <definedName name="BExF2DYO1WQ7GMXSTAQRDBW1NSFG" localSheetId="14" hidden="1">#REF!</definedName>
    <definedName name="BExF2DYO1WQ7GMXSTAQRDBW1NSFG" hidden="1">#REF!</definedName>
    <definedName name="BExF2MSWNUY9Z6BZJQZ538PPTION" localSheetId="13" hidden="1">#REF!</definedName>
    <definedName name="BExF2MSWNUY9Z6BZJQZ538PPTION" localSheetId="14" hidden="1">#REF!</definedName>
    <definedName name="BExF2MSWNUY9Z6BZJQZ538PPTION" hidden="1">#REF!</definedName>
    <definedName name="BExF2QZYWHTYGUTTXR15CKCV3LS7" localSheetId="13" hidden="1">#REF!</definedName>
    <definedName name="BExF2QZYWHTYGUTTXR15CKCV3LS7" localSheetId="14" hidden="1">#REF!</definedName>
    <definedName name="BExF2QZYWHTYGUTTXR15CKCV3LS7" hidden="1">#REF!</definedName>
    <definedName name="BExF2T8Y6TSJ74RMSZOA9CEH4OZ6" localSheetId="13" hidden="1">#REF!</definedName>
    <definedName name="BExF2T8Y6TSJ74RMSZOA9CEH4OZ6" localSheetId="14" hidden="1">#REF!</definedName>
    <definedName name="BExF2T8Y6TSJ74RMSZOA9CEH4OZ6" hidden="1">#REF!</definedName>
    <definedName name="BExF31N3YM4F37EOOY8M8VI1KXN8" localSheetId="13" hidden="1">#REF!</definedName>
    <definedName name="BExF31N3YM4F37EOOY8M8VI1KXN8" localSheetId="14" hidden="1">#REF!</definedName>
    <definedName name="BExF31N3YM4F37EOOY8M8VI1KXN8" hidden="1">#REF!</definedName>
    <definedName name="BExF37C1YKBT79Z9SOJAG5MXQGTU" localSheetId="13" hidden="1">#REF!</definedName>
    <definedName name="BExF37C1YKBT79Z9SOJAG5MXQGTU" localSheetId="14" hidden="1">#REF!</definedName>
    <definedName name="BExF37C1YKBT79Z9SOJAG5MXQGTU" hidden="1">#REF!</definedName>
    <definedName name="BExF3A6HPA6DGYALZNHHJPMCUYZR" localSheetId="13" hidden="1">#REF!</definedName>
    <definedName name="BExF3A6HPA6DGYALZNHHJPMCUYZR" localSheetId="14" hidden="1">#REF!</definedName>
    <definedName name="BExF3A6HPA6DGYALZNHHJPMCUYZR" hidden="1">#REF!</definedName>
    <definedName name="BExF3I9T44X7DV9HHV51DVDDPPZG" localSheetId="13" hidden="1">#REF!</definedName>
    <definedName name="BExF3I9T44X7DV9HHV51DVDDPPZG" localSheetId="14" hidden="1">#REF!</definedName>
    <definedName name="BExF3I9T44X7DV9HHV51DVDDPPZG" hidden="1">#REF!</definedName>
    <definedName name="BExF3JMFX5DILOIFUDIO1HZUK875" localSheetId="13" hidden="1">#REF!</definedName>
    <definedName name="BExF3JMFX5DILOIFUDIO1HZUK875" localSheetId="14" hidden="1">#REF!</definedName>
    <definedName name="BExF3JMFX5DILOIFUDIO1HZUK875" hidden="1">#REF!</definedName>
    <definedName name="BExF3NTC4BGZEM6B87TCFX277QCS" localSheetId="13" hidden="1">#REF!</definedName>
    <definedName name="BExF3NTC4BGZEM6B87TCFX277QCS" localSheetId="14" hidden="1">#REF!</definedName>
    <definedName name="BExF3NTC4BGZEM6B87TCFX277QCS" hidden="1">#REF!</definedName>
    <definedName name="BExF3Q7NI90WT31QHYSJDIG0LLLJ" localSheetId="13" hidden="1">#REF!</definedName>
    <definedName name="BExF3Q7NI90WT31QHYSJDIG0LLLJ" localSheetId="14" hidden="1">#REF!</definedName>
    <definedName name="BExF3Q7NI90WT31QHYSJDIG0LLLJ" hidden="1">#REF!</definedName>
    <definedName name="BExF3QD55TIY1MSBSRK9TUJKBEWO" localSheetId="13" hidden="1">#REF!</definedName>
    <definedName name="BExF3QD55TIY1MSBSRK9TUJKBEWO" localSheetId="14" hidden="1">#REF!</definedName>
    <definedName name="BExF3QD55TIY1MSBSRK9TUJKBEWO" hidden="1">#REF!</definedName>
    <definedName name="BExF3QT8J6RIF1L3R700MBSKIOKW" localSheetId="13" hidden="1">#REF!</definedName>
    <definedName name="BExF3QT8J6RIF1L3R700MBSKIOKW" localSheetId="14" hidden="1">#REF!</definedName>
    <definedName name="BExF3QT8J6RIF1L3R700MBSKIOKW" hidden="1">#REF!</definedName>
    <definedName name="BExF42SSBVPMLK2UB3B7FPEIY9TU" localSheetId="13" hidden="1">#REF!</definedName>
    <definedName name="BExF42SSBVPMLK2UB3B7FPEIY9TU" localSheetId="14" hidden="1">#REF!</definedName>
    <definedName name="BExF42SSBVPMLK2UB3B7FPEIY9TU" hidden="1">#REF!</definedName>
    <definedName name="BExF4HXSWB50BKYPWA0HTT8W56H6" localSheetId="13" hidden="1">#REF!</definedName>
    <definedName name="BExF4HXSWB50BKYPWA0HTT8W56H6" localSheetId="14" hidden="1">#REF!</definedName>
    <definedName name="BExF4HXSWB50BKYPWA0HTT8W56H6" hidden="1">#REF!</definedName>
    <definedName name="BExF4KHF04IWW4LQ95FHQPFE4Y9K" localSheetId="13" hidden="1">#REF!</definedName>
    <definedName name="BExF4KHF04IWW4LQ95FHQPFE4Y9K" localSheetId="14" hidden="1">#REF!</definedName>
    <definedName name="BExF4KHF04IWW4LQ95FHQPFE4Y9K" hidden="1">#REF!</definedName>
    <definedName name="BExF4LU2NV3A47BCWPM3EZXUEH37" localSheetId="13" hidden="1">#REF!</definedName>
    <definedName name="BExF4LU2NV3A47BCWPM3EZXUEH37" localSheetId="14" hidden="1">#REF!</definedName>
    <definedName name="BExF4LU2NV3A47BCWPM3EZXUEH37" hidden="1">#REF!</definedName>
    <definedName name="BExF4MVQM5Y0QRDLDFSKWWTF709C" localSheetId="13" hidden="1">#REF!</definedName>
    <definedName name="BExF4MVQM5Y0QRDLDFSKWWTF709C" localSheetId="14" hidden="1">#REF!</definedName>
    <definedName name="BExF4MVQM5Y0QRDLDFSKWWTF709C" hidden="1">#REF!</definedName>
    <definedName name="BExF4PVMZYV36E8HOYY06J81AMBI" localSheetId="13" hidden="1">#REF!</definedName>
    <definedName name="BExF4PVMZYV36E8HOYY06J81AMBI" localSheetId="14" hidden="1">#REF!</definedName>
    <definedName name="BExF4PVMZYV36E8HOYY06J81AMBI" hidden="1">#REF!</definedName>
    <definedName name="BExF4SF9NEX1FZE9N8EXT89PM54D" localSheetId="13" hidden="1">#REF!</definedName>
    <definedName name="BExF4SF9NEX1FZE9N8EXT89PM54D" localSheetId="14" hidden="1">#REF!</definedName>
    <definedName name="BExF4SF9NEX1FZE9N8EXT89PM54D" hidden="1">#REF!</definedName>
    <definedName name="BExF52GTGP8MHGII4KJ8TJGR8W8U" localSheetId="13" hidden="1">#REF!</definedName>
    <definedName name="BExF52GTGP8MHGII4KJ8TJGR8W8U" localSheetId="14" hidden="1">#REF!</definedName>
    <definedName name="BExF52GTGP8MHGII4KJ8TJGR8W8U" hidden="1">#REF!</definedName>
    <definedName name="BExF57K7L3UC1I2FSAWURR4SN0UN" localSheetId="13" hidden="1">#REF!</definedName>
    <definedName name="BExF57K7L3UC1I2FSAWURR4SN0UN" localSheetId="14" hidden="1">#REF!</definedName>
    <definedName name="BExF57K7L3UC1I2FSAWURR4SN0UN" hidden="1">#REF!</definedName>
    <definedName name="BExF5D96JEPDW6LV89G2REZJ1ES7" localSheetId="13" hidden="1">#REF!</definedName>
    <definedName name="BExF5D96JEPDW6LV89G2REZJ1ES7" localSheetId="14" hidden="1">#REF!</definedName>
    <definedName name="BExF5D96JEPDW6LV89G2REZJ1ES7" hidden="1">#REF!</definedName>
    <definedName name="BExF5HR2GFV7O8LKG9SJ4BY78LYA" localSheetId="13" hidden="1">#REF!</definedName>
    <definedName name="BExF5HR2GFV7O8LKG9SJ4BY78LYA" localSheetId="14" hidden="1">#REF!</definedName>
    <definedName name="BExF5HR2GFV7O8LKG9SJ4BY78LYA" hidden="1">#REF!</definedName>
    <definedName name="BExF5ZFO2A29GHWR5ES64Z9OS16J" localSheetId="13" hidden="1">#REF!</definedName>
    <definedName name="BExF5ZFO2A29GHWR5ES64Z9OS16J" localSheetId="14" hidden="1">#REF!</definedName>
    <definedName name="BExF5ZFO2A29GHWR5ES64Z9OS16J" hidden="1">#REF!</definedName>
    <definedName name="BExF63S045JO7H2ZJCBTBVH3SUIF" localSheetId="13" hidden="1">#REF!</definedName>
    <definedName name="BExF63S045JO7H2ZJCBTBVH3SUIF" localSheetId="14" hidden="1">#REF!</definedName>
    <definedName name="BExF63S045JO7H2ZJCBTBVH3SUIF" hidden="1">#REF!</definedName>
    <definedName name="BExF642TEGTXCI9A61ZOONJCB0U1" localSheetId="13" hidden="1">#REF!</definedName>
    <definedName name="BExF642TEGTXCI9A61ZOONJCB0U1" localSheetId="14" hidden="1">#REF!</definedName>
    <definedName name="BExF642TEGTXCI9A61ZOONJCB0U1" hidden="1">#REF!</definedName>
    <definedName name="BExF67O951CF8UJF3KBDNR0E83C1" localSheetId="13" hidden="1">#REF!</definedName>
    <definedName name="BExF67O951CF8UJF3KBDNR0E83C1" localSheetId="14" hidden="1">#REF!</definedName>
    <definedName name="BExF67O951CF8UJF3KBDNR0E83C1" hidden="1">#REF!</definedName>
    <definedName name="BExF6EV7I35NVMIJGYTB6E24YVPA" localSheetId="13" hidden="1">#REF!</definedName>
    <definedName name="BExF6EV7I35NVMIJGYTB6E24YVPA" localSheetId="14" hidden="1">#REF!</definedName>
    <definedName name="BExF6EV7I35NVMIJGYTB6E24YVPA" hidden="1">#REF!</definedName>
    <definedName name="BExF6FGUF393KTMBT40S5BYAFG00" localSheetId="13" hidden="1">#REF!</definedName>
    <definedName name="BExF6FGUF393KTMBT40S5BYAFG00" localSheetId="14" hidden="1">#REF!</definedName>
    <definedName name="BExF6FGUF393KTMBT40S5BYAFG00" hidden="1">#REF!</definedName>
    <definedName name="BExF6GNYXWY8A0SY4PW1B6KJMMTM" localSheetId="13" hidden="1">#REF!</definedName>
    <definedName name="BExF6GNYXWY8A0SY4PW1B6KJMMTM" localSheetId="14" hidden="1">#REF!</definedName>
    <definedName name="BExF6GNYXWY8A0SY4PW1B6KJMMTM" hidden="1">#REF!</definedName>
    <definedName name="BExF6IB8K74Z0AFT05GPOKKZW7C9" localSheetId="13" hidden="1">#REF!</definedName>
    <definedName name="BExF6IB8K74Z0AFT05GPOKKZW7C9" localSheetId="14" hidden="1">#REF!</definedName>
    <definedName name="BExF6IB8K74Z0AFT05GPOKKZW7C9" hidden="1">#REF!</definedName>
    <definedName name="BExF6NUXJI11W2IAZNAM1QWC0459" localSheetId="13" hidden="1">#REF!</definedName>
    <definedName name="BExF6NUXJI11W2IAZNAM1QWC0459" localSheetId="14" hidden="1">#REF!</definedName>
    <definedName name="BExF6NUXJI11W2IAZNAM1QWC0459" hidden="1">#REF!</definedName>
    <definedName name="BExF6RR76KNVIXGJOVFO8GDILKGZ" localSheetId="13" hidden="1">#REF!</definedName>
    <definedName name="BExF6RR76KNVIXGJOVFO8GDILKGZ" localSheetId="14" hidden="1">#REF!</definedName>
    <definedName name="BExF6RR76KNVIXGJOVFO8GDILKGZ" hidden="1">#REF!</definedName>
    <definedName name="BExF6ZE8D5CMPJPRWT6S4HM56LPF" localSheetId="13" hidden="1">#REF!</definedName>
    <definedName name="BExF6ZE8D5CMPJPRWT6S4HM56LPF" localSheetId="14" hidden="1">#REF!</definedName>
    <definedName name="BExF6ZE8D5CMPJPRWT6S4HM56LPF" hidden="1">#REF!</definedName>
    <definedName name="BExF76FV8SF7AJK7B35AL7VTZF6D" localSheetId="13" hidden="1">#REF!</definedName>
    <definedName name="BExF76FV8SF7AJK7B35AL7VTZF6D" localSheetId="14" hidden="1">#REF!</definedName>
    <definedName name="BExF76FV8SF7AJK7B35AL7VTZF6D" hidden="1">#REF!</definedName>
    <definedName name="BExF7EOIMC1OYL1N7835KGOI0FIZ" localSheetId="13" hidden="1">#REF!</definedName>
    <definedName name="BExF7EOIMC1OYL1N7835KGOI0FIZ" localSheetId="14" hidden="1">#REF!</definedName>
    <definedName name="BExF7EOIMC1OYL1N7835KGOI0FIZ" hidden="1">#REF!</definedName>
    <definedName name="BExF7K88K7ASGV6RAOAGH52G04VR" localSheetId="13" hidden="1">#REF!</definedName>
    <definedName name="BExF7K88K7ASGV6RAOAGH52G04VR" localSheetId="14" hidden="1">#REF!</definedName>
    <definedName name="BExF7K88K7ASGV6RAOAGH52G04VR" hidden="1">#REF!</definedName>
    <definedName name="BExF7OVDRP3LHNAF2CX4V84CKKIR" localSheetId="13" hidden="1">#REF!</definedName>
    <definedName name="BExF7OVDRP3LHNAF2CX4V84CKKIR" localSheetId="14" hidden="1">#REF!</definedName>
    <definedName name="BExF7OVDRP3LHNAF2CX4V84CKKIR" hidden="1">#REF!</definedName>
    <definedName name="BExF7QO41X2A2SL8UXDNP99GY7U9" localSheetId="13" hidden="1">#REF!</definedName>
    <definedName name="BExF7QO41X2A2SL8UXDNP99GY7U9" localSheetId="14" hidden="1">#REF!</definedName>
    <definedName name="BExF7QO41X2A2SL8UXDNP99GY7U9" hidden="1">#REF!</definedName>
    <definedName name="BExF81GI8B8WBHXFTET68A9358BR" localSheetId="13" hidden="1">#REF!</definedName>
    <definedName name="BExF81GI8B8WBHXFTET68A9358BR" localSheetId="14" hidden="1">#REF!</definedName>
    <definedName name="BExF81GI8B8WBHXFTET68A9358BR" hidden="1">#REF!</definedName>
    <definedName name="BExGL97US0Y3KXXASUTVR26XLT70" localSheetId="13" hidden="1">#REF!</definedName>
    <definedName name="BExGL97US0Y3KXXASUTVR26XLT70" localSheetId="14" hidden="1">#REF!</definedName>
    <definedName name="BExGL97US0Y3KXXASUTVR26XLT70" hidden="1">#REF!</definedName>
    <definedName name="BExGLC7R4C33RO0PID97ZPPVCW4M" localSheetId="13" hidden="1">#REF!</definedName>
    <definedName name="BExGLC7R4C33RO0PID97ZPPVCW4M" localSheetId="14" hidden="1">#REF!</definedName>
    <definedName name="BExGLC7R4C33RO0PID97ZPPVCW4M" hidden="1">#REF!</definedName>
    <definedName name="BExGLFIF7HCFSHNQHKEV6RY0WCO3" localSheetId="13" hidden="1">#REF!</definedName>
    <definedName name="BExGLFIF7HCFSHNQHKEV6RY0WCO3" localSheetId="14" hidden="1">#REF!</definedName>
    <definedName name="BExGLFIF7HCFSHNQHKEV6RY0WCO3" hidden="1">#REF!</definedName>
    <definedName name="BExGLTARRL0J772UD2TXEYAVPY6E" localSheetId="13" hidden="1">#REF!</definedName>
    <definedName name="BExGLTARRL0J772UD2TXEYAVPY6E" localSheetId="14" hidden="1">#REF!</definedName>
    <definedName name="BExGLTARRL0J772UD2TXEYAVPY6E" hidden="1">#REF!</definedName>
    <definedName name="BExGLVP1IU8K5A8J1340XFMYPR88" localSheetId="13" hidden="1">#REF!</definedName>
    <definedName name="BExGLVP1IU8K5A8J1340XFMYPR88" localSheetId="14" hidden="1">#REF!</definedName>
    <definedName name="BExGLVP1IU8K5A8J1340XFMYPR88" hidden="1">#REF!</definedName>
    <definedName name="BExGLYE6RZTAAWHJBG2QFJPTDS2Q" localSheetId="13" hidden="1">#REF!</definedName>
    <definedName name="BExGLYE6RZTAAWHJBG2QFJPTDS2Q" localSheetId="14" hidden="1">#REF!</definedName>
    <definedName name="BExGLYE6RZTAAWHJBG2QFJPTDS2Q" hidden="1">#REF!</definedName>
    <definedName name="BExGM4DZ65OAQP7MA4LN6QMYZOFF" localSheetId="13" hidden="1">#REF!</definedName>
    <definedName name="BExGM4DZ65OAQP7MA4LN6QMYZOFF" localSheetId="14" hidden="1">#REF!</definedName>
    <definedName name="BExGM4DZ65OAQP7MA4LN6QMYZOFF" hidden="1">#REF!</definedName>
    <definedName name="BExGMCXCWEC9XNUOEMZ61TMI6CUO" localSheetId="13" hidden="1">#REF!</definedName>
    <definedName name="BExGMCXCWEC9XNUOEMZ61TMI6CUO" localSheetId="14" hidden="1">#REF!</definedName>
    <definedName name="BExGMCXCWEC9XNUOEMZ61TMI6CUO" hidden="1">#REF!</definedName>
    <definedName name="BExGMJDGIH0MEPC2TUSFUCY2ROTB" localSheetId="13" hidden="1">#REF!</definedName>
    <definedName name="BExGMJDGIH0MEPC2TUSFUCY2ROTB" localSheetId="14" hidden="1">#REF!</definedName>
    <definedName name="BExGMJDGIH0MEPC2TUSFUCY2ROTB" hidden="1">#REF!</definedName>
    <definedName name="BExGMKPW2HPKN0M0XKF3AZ8YP0D6" localSheetId="13" hidden="1">#REF!</definedName>
    <definedName name="BExGMKPW2HPKN0M0XKF3AZ8YP0D6" localSheetId="14" hidden="1">#REF!</definedName>
    <definedName name="BExGMKPW2HPKN0M0XKF3AZ8YP0D6" hidden="1">#REF!</definedName>
    <definedName name="BExGMP2F175LGL6QVSJGP6GKYHHA" localSheetId="13" hidden="1">#REF!</definedName>
    <definedName name="BExGMP2F175LGL6QVSJGP6GKYHHA" localSheetId="14" hidden="1">#REF!</definedName>
    <definedName name="BExGMP2F175LGL6QVSJGP6GKYHHA" hidden="1">#REF!</definedName>
    <definedName name="BExGMPIIP8GKML2VVA8OEFL43NCS" localSheetId="13" hidden="1">#REF!</definedName>
    <definedName name="BExGMPIIP8GKML2VVA8OEFL43NCS" localSheetId="14" hidden="1">#REF!</definedName>
    <definedName name="BExGMPIIP8GKML2VVA8OEFL43NCS" hidden="1">#REF!</definedName>
    <definedName name="BExGMZ3SRIXLXMWBVOXXV3M4U4YL" localSheetId="13" hidden="1">#REF!</definedName>
    <definedName name="BExGMZ3SRIXLXMWBVOXXV3M4U4YL" localSheetId="14" hidden="1">#REF!</definedName>
    <definedName name="BExGMZ3SRIXLXMWBVOXXV3M4U4YL" hidden="1">#REF!</definedName>
    <definedName name="BExGMZ3UBN48IXU1ZEFYECEMZ1IM" localSheetId="13" hidden="1">#REF!</definedName>
    <definedName name="BExGMZ3UBN48IXU1ZEFYECEMZ1IM" localSheetId="14" hidden="1">#REF!</definedName>
    <definedName name="BExGMZ3UBN48IXU1ZEFYECEMZ1IM" hidden="1">#REF!</definedName>
    <definedName name="BExGN4I0QATXNZCLZJM1KH1OIJQH" localSheetId="13" hidden="1">#REF!</definedName>
    <definedName name="BExGN4I0QATXNZCLZJM1KH1OIJQH" localSheetId="14" hidden="1">#REF!</definedName>
    <definedName name="BExGN4I0QATXNZCLZJM1KH1OIJQH" hidden="1">#REF!</definedName>
    <definedName name="BExGN9FZ2RWCMSY1YOBJKZMNIM9R" localSheetId="13" hidden="1">#REF!</definedName>
    <definedName name="BExGN9FZ2RWCMSY1YOBJKZMNIM9R" localSheetId="14" hidden="1">#REF!</definedName>
    <definedName name="BExGN9FZ2RWCMSY1YOBJKZMNIM9R" hidden="1">#REF!</definedName>
    <definedName name="BExGNDSIMTHOCXXG6QOGR6DA8SGG" localSheetId="13" hidden="1">#REF!</definedName>
    <definedName name="BExGNDSIMTHOCXXG6QOGR6DA8SGG" localSheetId="14" hidden="1">#REF!</definedName>
    <definedName name="BExGNDSIMTHOCXXG6QOGR6DA8SGG" hidden="1">#REF!</definedName>
    <definedName name="BExGNN2YQ9BDAZXT2GLCSAPXKIM7" localSheetId="13" hidden="1">#REF!</definedName>
    <definedName name="BExGNN2YQ9BDAZXT2GLCSAPXKIM7" localSheetId="14" hidden="1">#REF!</definedName>
    <definedName name="BExGNN2YQ9BDAZXT2GLCSAPXKIM7" hidden="1">#REF!</definedName>
    <definedName name="BExGNSS0CKRPKHO25R3TDBEL2NHX" localSheetId="13" hidden="1">#REF!</definedName>
    <definedName name="BExGNSS0CKRPKHO25R3TDBEL2NHX" localSheetId="14" hidden="1">#REF!</definedName>
    <definedName name="BExGNSS0CKRPKHO25R3TDBEL2NHX" hidden="1">#REF!</definedName>
    <definedName name="BExGNYH0MO8NOVS85L15G0RWX4GW" localSheetId="13" hidden="1">#REF!</definedName>
    <definedName name="BExGNYH0MO8NOVS85L15G0RWX4GW" localSheetId="14" hidden="1">#REF!</definedName>
    <definedName name="BExGNYH0MO8NOVS85L15G0RWX4GW" hidden="1">#REF!</definedName>
    <definedName name="BExGNZO44DEG8CGIDYSEGDUQ531R" localSheetId="13" hidden="1">#REF!</definedName>
    <definedName name="BExGNZO44DEG8CGIDYSEGDUQ531R" localSheetId="14" hidden="1">#REF!</definedName>
    <definedName name="BExGNZO44DEG8CGIDYSEGDUQ531R" hidden="1">#REF!</definedName>
    <definedName name="BExGO2O0V6UYDY26AX8OSN72F77N" localSheetId="13" hidden="1">#REF!</definedName>
    <definedName name="BExGO2O0V6UYDY26AX8OSN72F77N" localSheetId="14" hidden="1">#REF!</definedName>
    <definedName name="BExGO2O0V6UYDY26AX8OSN72F77N" hidden="1">#REF!</definedName>
    <definedName name="BExGO2YUBOVLYHY1QSIHRE1KLAFV" localSheetId="13" hidden="1">#REF!</definedName>
    <definedName name="BExGO2YUBOVLYHY1QSIHRE1KLAFV" localSheetId="14" hidden="1">#REF!</definedName>
    <definedName name="BExGO2YUBOVLYHY1QSIHRE1KLAFV" hidden="1">#REF!</definedName>
    <definedName name="BExGO70E2O70LF46V8T26YFPL4V8" localSheetId="13" hidden="1">#REF!</definedName>
    <definedName name="BExGO70E2O70LF46V8T26YFPL4V8" localSheetId="14" hidden="1">#REF!</definedName>
    <definedName name="BExGO70E2O70LF46V8T26YFPL4V8" hidden="1">#REF!</definedName>
    <definedName name="BExGOB25QJMQCQE76MRW9X58OIOO" localSheetId="13" hidden="1">#REF!</definedName>
    <definedName name="BExGOB25QJMQCQE76MRW9X58OIOO" localSheetId="14" hidden="1">#REF!</definedName>
    <definedName name="BExGOB25QJMQCQE76MRW9X58OIOO" hidden="1">#REF!</definedName>
    <definedName name="BExGODAZKJ9EXMQZNQR5YDBSS525" localSheetId="13" hidden="1">#REF!</definedName>
    <definedName name="BExGODAZKJ9EXMQZNQR5YDBSS525" localSheetId="14" hidden="1">#REF!</definedName>
    <definedName name="BExGODAZKJ9EXMQZNQR5YDBSS525" hidden="1">#REF!</definedName>
    <definedName name="BExGODR8ZSMUC11I56QHSZ686XV5" localSheetId="13" hidden="1">#REF!</definedName>
    <definedName name="BExGODR8ZSMUC11I56QHSZ686XV5" localSheetId="14" hidden="1">#REF!</definedName>
    <definedName name="BExGODR8ZSMUC11I56QHSZ686XV5" hidden="1">#REF!</definedName>
    <definedName name="BExGOT6UXUX5FVTAYL9SOBZ1D0II" localSheetId="13" hidden="1">#REF!</definedName>
    <definedName name="BExGOT6UXUX5FVTAYL9SOBZ1D0II" localSheetId="14" hidden="1">#REF!</definedName>
    <definedName name="BExGOT6UXUX5FVTAYL9SOBZ1D0II" hidden="1">#REF!</definedName>
    <definedName name="BExGOXJDHUDPDT8I8IVGVW9J0R5Q" localSheetId="13" hidden="1">#REF!</definedName>
    <definedName name="BExGOXJDHUDPDT8I8IVGVW9J0R5Q" localSheetId="14" hidden="1">#REF!</definedName>
    <definedName name="BExGOXJDHUDPDT8I8IVGVW9J0R5Q" hidden="1">#REF!</definedName>
    <definedName name="BExGPHGT5KDOCMV2EFS4OVKTWBRD" localSheetId="13" hidden="1">#REF!</definedName>
    <definedName name="BExGPHGT5KDOCMV2EFS4OVKTWBRD" localSheetId="14" hidden="1">#REF!</definedName>
    <definedName name="BExGPHGT5KDOCMV2EFS4OVKTWBRD" hidden="1">#REF!</definedName>
    <definedName name="BExGPID72Y4Y619LWASUQZKZHJNC" localSheetId="13" hidden="1">#REF!</definedName>
    <definedName name="BExGPID72Y4Y619LWASUQZKZHJNC" localSheetId="14" hidden="1">#REF!</definedName>
    <definedName name="BExGPID72Y4Y619LWASUQZKZHJNC" hidden="1">#REF!</definedName>
    <definedName name="BExGPPENQIANVGLVQJ77DK5JPRTB" localSheetId="13" hidden="1">#REF!</definedName>
    <definedName name="BExGPPENQIANVGLVQJ77DK5JPRTB" localSheetId="14" hidden="1">#REF!</definedName>
    <definedName name="BExGPPENQIANVGLVQJ77DK5JPRTB" hidden="1">#REF!</definedName>
    <definedName name="BExGPRCV5ISHTLSUIMULPHJLEHFN" localSheetId="13" hidden="1">#REF!</definedName>
    <definedName name="BExGPRCV5ISHTLSUIMULPHJLEHFN" localSheetId="14" hidden="1">#REF!</definedName>
    <definedName name="BExGPRCV5ISHTLSUIMULPHJLEHFN" hidden="1">#REF!</definedName>
    <definedName name="BExGQ1ZU4967P72AHF4V1D0FOL5C" localSheetId="13" hidden="1">#REF!</definedName>
    <definedName name="BExGQ1ZU4967P72AHF4V1D0FOL5C" localSheetId="14" hidden="1">#REF!</definedName>
    <definedName name="BExGQ1ZU4967P72AHF4V1D0FOL5C" hidden="1">#REF!</definedName>
    <definedName name="BExGQ36ZOMR9GV8T05M605MMOY3Y" localSheetId="13" hidden="1">#REF!</definedName>
    <definedName name="BExGQ36ZOMR9GV8T05M605MMOY3Y" localSheetId="14" hidden="1">#REF!</definedName>
    <definedName name="BExGQ36ZOMR9GV8T05M605MMOY3Y" hidden="1">#REF!</definedName>
    <definedName name="BExGQ61DTJ0SBFMDFBAK3XZ9O0ZO" localSheetId="13" hidden="1">#REF!</definedName>
    <definedName name="BExGQ61DTJ0SBFMDFBAK3XZ9O0ZO" localSheetId="14" hidden="1">#REF!</definedName>
    <definedName name="BExGQ61DTJ0SBFMDFBAK3XZ9O0ZO" hidden="1">#REF!</definedName>
    <definedName name="BExGQ6SG9XEOD0VMBAR22YPZWSTA" localSheetId="13" hidden="1">#REF!</definedName>
    <definedName name="BExGQ6SG9XEOD0VMBAR22YPZWSTA" localSheetId="14" hidden="1">#REF!</definedName>
    <definedName name="BExGQ6SG9XEOD0VMBAR22YPZWSTA" hidden="1">#REF!</definedName>
    <definedName name="BExGQGJ1A7LNZUS8QSMOG8UNGLMK" localSheetId="13" hidden="1">#REF!</definedName>
    <definedName name="BExGQGJ1A7LNZUS8QSMOG8UNGLMK" localSheetId="14" hidden="1">#REF!</definedName>
    <definedName name="BExGQGJ1A7LNZUS8QSMOG8UNGLMK" hidden="1">#REF!</definedName>
    <definedName name="BExGQPO7ENFEQC0NC6MC9OZR2LHY" localSheetId="13" hidden="1">#REF!</definedName>
    <definedName name="BExGQPO7ENFEQC0NC6MC9OZR2LHY" localSheetId="14" hidden="1">#REF!</definedName>
    <definedName name="BExGQPO7ENFEQC0NC6MC9OZR2LHY" hidden="1">#REF!</definedName>
    <definedName name="BExGQX0H4EZMXBJTKJJE4ICJWN5O" localSheetId="13" hidden="1">#REF!</definedName>
    <definedName name="BExGQX0H4EZMXBJTKJJE4ICJWN5O" localSheetId="14" hidden="1">#REF!</definedName>
    <definedName name="BExGQX0H4EZMXBJTKJJE4ICJWN5O" hidden="1">#REF!</definedName>
    <definedName name="BExGR4CW3WRIID17GGX4MI9ZDHFE" localSheetId="13" hidden="1">#REF!</definedName>
    <definedName name="BExGR4CW3WRIID17GGX4MI9ZDHFE" localSheetId="14" hidden="1">#REF!</definedName>
    <definedName name="BExGR4CW3WRIID17GGX4MI9ZDHFE" hidden="1">#REF!</definedName>
    <definedName name="BExGR65GJX27MU2OL6NI5PB8XVB4" localSheetId="13" hidden="1">#REF!</definedName>
    <definedName name="BExGR65GJX27MU2OL6NI5PB8XVB4" localSheetId="14" hidden="1">#REF!</definedName>
    <definedName name="BExGR65GJX27MU2OL6NI5PB8XVB4" hidden="1">#REF!</definedName>
    <definedName name="BExGR6LQ97HETGS3CT96L4IK0JSH" localSheetId="13" hidden="1">#REF!</definedName>
    <definedName name="BExGR6LQ97HETGS3CT96L4IK0JSH" localSheetId="14" hidden="1">#REF!</definedName>
    <definedName name="BExGR6LQ97HETGS3CT96L4IK0JSH" hidden="1">#REF!</definedName>
    <definedName name="BExGR9ATP2LVT7B9OCPSLJ11H9SX" localSheetId="13" hidden="1">#REF!</definedName>
    <definedName name="BExGR9ATP2LVT7B9OCPSLJ11H9SX" localSheetId="14" hidden="1">#REF!</definedName>
    <definedName name="BExGR9ATP2LVT7B9OCPSLJ11H9SX" hidden="1">#REF!</definedName>
    <definedName name="BExGRUKVVKDL8483WI70VN2QZDGD" localSheetId="13" hidden="1">#REF!</definedName>
    <definedName name="BExGRUKVVKDL8483WI70VN2QZDGD" localSheetId="14" hidden="1">#REF!</definedName>
    <definedName name="BExGRUKVVKDL8483WI70VN2QZDGD" hidden="1">#REF!</definedName>
    <definedName name="BExGS2IWR5DUNJ1U9PAKIV8CMBNI" localSheetId="13" hidden="1">#REF!</definedName>
    <definedName name="BExGS2IWR5DUNJ1U9PAKIV8CMBNI" localSheetId="14" hidden="1">#REF!</definedName>
    <definedName name="BExGS2IWR5DUNJ1U9PAKIV8CMBNI" hidden="1">#REF!</definedName>
    <definedName name="BExGS69P9FFTEOPDS0MWFKF45G47" localSheetId="13" hidden="1">#REF!</definedName>
    <definedName name="BExGS69P9FFTEOPDS0MWFKF45G47" localSheetId="14" hidden="1">#REF!</definedName>
    <definedName name="BExGS69P9FFTEOPDS0MWFKF45G47" hidden="1">#REF!</definedName>
    <definedName name="BExGS6F1JFHM5MUJ1RFO50WP6D05" localSheetId="13" hidden="1">#REF!</definedName>
    <definedName name="BExGS6F1JFHM5MUJ1RFO50WP6D05" localSheetId="14" hidden="1">#REF!</definedName>
    <definedName name="BExGS6F1JFHM5MUJ1RFO50WP6D05" hidden="1">#REF!</definedName>
    <definedName name="BExGSA5YB5ZGE4NHDVCZ55TQAJTL" localSheetId="13" hidden="1">#REF!</definedName>
    <definedName name="BExGSA5YB5ZGE4NHDVCZ55TQAJTL" localSheetId="14" hidden="1">#REF!</definedName>
    <definedName name="BExGSA5YB5ZGE4NHDVCZ55TQAJTL" hidden="1">#REF!</definedName>
    <definedName name="BExGSCEUCQQVDEEKWJ677QTGUVTE" localSheetId="13" hidden="1">#REF!</definedName>
    <definedName name="BExGSCEUCQQVDEEKWJ677QTGUVTE" localSheetId="14" hidden="1">#REF!</definedName>
    <definedName name="BExGSCEUCQQVDEEKWJ677QTGUVTE" hidden="1">#REF!</definedName>
    <definedName name="BExGSQY65LH1PCKKM5WHDW83F35O" localSheetId="13" hidden="1">#REF!</definedName>
    <definedName name="BExGSQY65LH1PCKKM5WHDW83F35O" localSheetId="14" hidden="1">#REF!</definedName>
    <definedName name="BExGSQY65LH1PCKKM5WHDW83F35O" hidden="1">#REF!</definedName>
    <definedName name="BExGSYW1GKISF0PMUAK3XJK9PEW9" localSheetId="13" hidden="1">#REF!</definedName>
    <definedName name="BExGSYW1GKISF0PMUAK3XJK9PEW9" localSheetId="14" hidden="1">#REF!</definedName>
    <definedName name="BExGSYW1GKISF0PMUAK3XJK9PEW9" hidden="1">#REF!</definedName>
    <definedName name="BExGT0DZJB6LSF6L693UUB9EY1VQ" localSheetId="13" hidden="1">#REF!</definedName>
    <definedName name="BExGT0DZJB6LSF6L693UUB9EY1VQ" localSheetId="14" hidden="1">#REF!</definedName>
    <definedName name="BExGT0DZJB6LSF6L693UUB9EY1VQ" hidden="1">#REF!</definedName>
    <definedName name="BExGTGVFIF8HOQXR54SK065A8M4K" localSheetId="13" hidden="1">#REF!</definedName>
    <definedName name="BExGTGVFIF8HOQXR54SK065A8M4K" localSheetId="14" hidden="1">#REF!</definedName>
    <definedName name="BExGTGVFIF8HOQXR54SK065A8M4K" hidden="1">#REF!</definedName>
    <definedName name="BExGTIYX3OWPIINOGY1E4QQYSKHP" localSheetId="13" hidden="1">#REF!</definedName>
    <definedName name="BExGTIYX3OWPIINOGY1E4QQYSKHP" localSheetId="14" hidden="1">#REF!</definedName>
    <definedName name="BExGTIYX3OWPIINOGY1E4QQYSKHP" hidden="1">#REF!</definedName>
    <definedName name="BExGTKGUN0KUU3C0RL2LK98D8MEK" localSheetId="13" hidden="1">#REF!</definedName>
    <definedName name="BExGTKGUN0KUU3C0RL2LK98D8MEK" localSheetId="14" hidden="1">#REF!</definedName>
    <definedName name="BExGTKGUN0KUU3C0RL2LK98D8MEK" hidden="1">#REF!</definedName>
    <definedName name="BExGTZ046J7VMUG4YPKFN2K8TWB7" localSheetId="13" hidden="1">#REF!</definedName>
    <definedName name="BExGTZ046J7VMUG4YPKFN2K8TWB7" localSheetId="14" hidden="1">#REF!</definedName>
    <definedName name="BExGTZ046J7VMUG4YPKFN2K8TWB7" hidden="1">#REF!</definedName>
    <definedName name="BExGU2G9OPRZRIU9YGF6NX9FUW0J" localSheetId="13" hidden="1">#REF!</definedName>
    <definedName name="BExGU2G9OPRZRIU9YGF6NX9FUW0J" localSheetId="14" hidden="1">#REF!</definedName>
    <definedName name="BExGU2G9OPRZRIU9YGF6NX9FUW0J" hidden="1">#REF!</definedName>
    <definedName name="BExGU6HTKLRZO8UOI3DTAM5RFDBA" localSheetId="13" hidden="1">#REF!</definedName>
    <definedName name="BExGU6HTKLRZO8UOI3DTAM5RFDBA" localSheetId="14" hidden="1">#REF!</definedName>
    <definedName name="BExGU6HTKLRZO8UOI3DTAM5RFDBA" hidden="1">#REF!</definedName>
    <definedName name="BExGUDDZXFFQHAF4UZF8ZB1HO7H6" localSheetId="13" hidden="1">#REF!</definedName>
    <definedName name="BExGUDDZXFFQHAF4UZF8ZB1HO7H6" localSheetId="14" hidden="1">#REF!</definedName>
    <definedName name="BExGUDDZXFFQHAF4UZF8ZB1HO7H6" hidden="1">#REF!</definedName>
    <definedName name="BExGUIBXBRHGM97ZX6GBA4ZDQ79C" localSheetId="13" hidden="1">#REF!</definedName>
    <definedName name="BExGUIBXBRHGM97ZX6GBA4ZDQ79C" localSheetId="14" hidden="1">#REF!</definedName>
    <definedName name="BExGUIBXBRHGM97ZX6GBA4ZDQ79C" hidden="1">#REF!</definedName>
    <definedName name="BExGUM8D91UNPCOO4TKP9FGX85TF" localSheetId="13" hidden="1">#REF!</definedName>
    <definedName name="BExGUM8D91UNPCOO4TKP9FGX85TF" localSheetId="14" hidden="1">#REF!</definedName>
    <definedName name="BExGUM8D91UNPCOO4TKP9FGX85TF" hidden="1">#REF!</definedName>
    <definedName name="BExGUQF9N9FKI7S0H30WUAEB5LPD" localSheetId="13" hidden="1">#REF!</definedName>
    <definedName name="BExGUQF9N9FKI7S0H30WUAEB5LPD" localSheetId="14" hidden="1">#REF!</definedName>
    <definedName name="BExGUQF9N9FKI7S0H30WUAEB5LPD" hidden="1">#REF!</definedName>
    <definedName name="BExGUR6BA03XPBK60SQUW197GJ5X" localSheetId="13" hidden="1">#REF!</definedName>
    <definedName name="BExGUR6BA03XPBK60SQUW197GJ5X" localSheetId="14" hidden="1">#REF!</definedName>
    <definedName name="BExGUR6BA03XPBK60SQUW197GJ5X" hidden="1">#REF!</definedName>
    <definedName name="BExGUVIP60TA4B7X2PFGMBFUSKGX" localSheetId="13" hidden="1">#REF!</definedName>
    <definedName name="BExGUVIP60TA4B7X2PFGMBFUSKGX" localSheetId="14" hidden="1">#REF!</definedName>
    <definedName name="BExGUVIP60TA4B7X2PFGMBFUSKGX" hidden="1">#REF!</definedName>
    <definedName name="BExGUZKF06F209XL1IZWVJEQ82EE" localSheetId="13" hidden="1">#REF!</definedName>
    <definedName name="BExGUZKF06F209XL1IZWVJEQ82EE" localSheetId="14" hidden="1">#REF!</definedName>
    <definedName name="BExGUZKF06F209XL1IZWVJEQ82EE" hidden="1">#REF!</definedName>
    <definedName name="BExGV2EVT380QHD4AP2RL9MR8L5L" localSheetId="13" hidden="1">#REF!</definedName>
    <definedName name="BExGV2EVT380QHD4AP2RL9MR8L5L" localSheetId="14" hidden="1">#REF!</definedName>
    <definedName name="BExGV2EVT380QHD4AP2RL9MR8L5L" hidden="1">#REF!</definedName>
    <definedName name="BExGVV6OOLDQ3TXZK51TTF3YX0WN" localSheetId="13" hidden="1">#REF!</definedName>
    <definedName name="BExGVV6OOLDQ3TXZK51TTF3YX0WN" localSheetId="14" hidden="1">#REF!</definedName>
    <definedName name="BExGVV6OOLDQ3TXZK51TTF3YX0WN" hidden="1">#REF!</definedName>
    <definedName name="BExGW0KVS7U0C87XFZ78QW991IEV" localSheetId="13" hidden="1">#REF!</definedName>
    <definedName name="BExGW0KVS7U0C87XFZ78QW991IEV" localSheetId="14" hidden="1">#REF!</definedName>
    <definedName name="BExGW0KVS7U0C87XFZ78QW991IEV" hidden="1">#REF!</definedName>
    <definedName name="BExGW2Z7AMPG6H9EXA9ML6EZVGGA" localSheetId="13" hidden="1">#REF!</definedName>
    <definedName name="BExGW2Z7AMPG6H9EXA9ML6EZVGGA" localSheetId="14" hidden="1">#REF!</definedName>
    <definedName name="BExGW2Z7AMPG6H9EXA9ML6EZVGGA" hidden="1">#REF!</definedName>
    <definedName name="BExGWABG5VT5XO1A196RK61AXA8C" localSheetId="13" hidden="1">#REF!</definedName>
    <definedName name="BExGWABG5VT5XO1A196RK61AXA8C" localSheetId="14" hidden="1">#REF!</definedName>
    <definedName name="BExGWABG5VT5XO1A196RK61AXA8C" hidden="1">#REF!</definedName>
    <definedName name="BExGWBIO0U3U8SHXPAY1WMYIAKIQ" localSheetId="13" hidden="1">#REF!</definedName>
    <definedName name="BExGWBIO0U3U8SHXPAY1WMYIAKIQ" localSheetId="14" hidden="1">#REF!</definedName>
    <definedName name="BExGWBIO0U3U8SHXPAY1WMYIAKIQ" hidden="1">#REF!</definedName>
    <definedName name="BExGWEO0JDG84NYLEAV5NSOAGMJZ" localSheetId="13" hidden="1">#REF!</definedName>
    <definedName name="BExGWEO0JDG84NYLEAV5NSOAGMJZ" localSheetId="14" hidden="1">#REF!</definedName>
    <definedName name="BExGWEO0JDG84NYLEAV5NSOAGMJZ" hidden="1">#REF!</definedName>
    <definedName name="BExGWLEOC70Z8QAJTPT2PDHTNM4L" localSheetId="13" hidden="1">#REF!</definedName>
    <definedName name="BExGWLEOC70Z8QAJTPT2PDHTNM4L" localSheetId="14" hidden="1">#REF!</definedName>
    <definedName name="BExGWLEOC70Z8QAJTPT2PDHTNM4L" hidden="1">#REF!</definedName>
    <definedName name="BExGWNCXLCRTLBVMTXYJ5PHQI6SS" localSheetId="13" hidden="1">#REF!</definedName>
    <definedName name="BExGWNCXLCRTLBVMTXYJ5PHQI6SS" localSheetId="14" hidden="1">#REF!</definedName>
    <definedName name="BExGWNCXLCRTLBVMTXYJ5PHQI6SS" hidden="1">#REF!</definedName>
    <definedName name="BExGX6U988MCFIGDA1282F92U9AA" localSheetId="13" hidden="1">#REF!</definedName>
    <definedName name="BExGX6U988MCFIGDA1282F92U9AA" localSheetId="14" hidden="1">#REF!</definedName>
    <definedName name="BExGX6U988MCFIGDA1282F92U9AA" hidden="1">#REF!</definedName>
    <definedName name="BExGX7FTB1CKAT5HUW6H531FIY6I" localSheetId="13" hidden="1">#REF!</definedName>
    <definedName name="BExGX7FTB1CKAT5HUW6H531FIY6I" localSheetId="14" hidden="1">#REF!</definedName>
    <definedName name="BExGX7FTB1CKAT5HUW6H531FIY6I" hidden="1">#REF!</definedName>
    <definedName name="BExGX9DVACJQIZ4GH6YAD2A7F70O" localSheetId="13" hidden="1">#REF!</definedName>
    <definedName name="BExGX9DVACJQIZ4GH6YAD2A7F70O" localSheetId="14" hidden="1">#REF!</definedName>
    <definedName name="BExGX9DVACJQIZ4GH6YAD2A7F70O" hidden="1">#REF!</definedName>
    <definedName name="BExGXDVP2S2Y8Z8Q43I78RCIK3DD" localSheetId="13" hidden="1">#REF!</definedName>
    <definedName name="BExGXDVP2S2Y8Z8Q43I78RCIK3DD" localSheetId="14" hidden="1">#REF!</definedName>
    <definedName name="BExGXDVP2S2Y8Z8Q43I78RCIK3DD" hidden="1">#REF!</definedName>
    <definedName name="BExGXJ9W5JU7TT9S0BKL5Y6VVB39" localSheetId="13" hidden="1">#REF!</definedName>
    <definedName name="BExGXJ9W5JU7TT9S0BKL5Y6VVB39" localSheetId="14" hidden="1">#REF!</definedName>
    <definedName name="BExGXJ9W5JU7TT9S0BKL5Y6VVB39" hidden="1">#REF!</definedName>
    <definedName name="BExGXWB73RJ4BASBQTQ8EY0EC1EB" localSheetId="13" hidden="1">#REF!</definedName>
    <definedName name="BExGXWB73RJ4BASBQTQ8EY0EC1EB" localSheetId="14" hidden="1">#REF!</definedName>
    <definedName name="BExGXWB73RJ4BASBQTQ8EY0EC1EB" hidden="1">#REF!</definedName>
    <definedName name="BExGXZ0ABB43C7SMRKZHWOSU9EQX" localSheetId="13" hidden="1">#REF!</definedName>
    <definedName name="BExGXZ0ABB43C7SMRKZHWOSU9EQX" localSheetId="14" hidden="1">#REF!</definedName>
    <definedName name="BExGXZ0ABB43C7SMRKZHWOSU9EQX" hidden="1">#REF!</definedName>
    <definedName name="BExGY6SU3SYVCJ3AG2ITY59SAZ5A" localSheetId="13" hidden="1">#REF!</definedName>
    <definedName name="BExGY6SU3SYVCJ3AG2ITY59SAZ5A" localSheetId="14" hidden="1">#REF!</definedName>
    <definedName name="BExGY6SU3SYVCJ3AG2ITY59SAZ5A" hidden="1">#REF!</definedName>
    <definedName name="BExGY6YA4P5KMY2VHT0DYK3YTFAX" localSheetId="13" hidden="1">#REF!</definedName>
    <definedName name="BExGY6YA4P5KMY2VHT0DYK3YTFAX" localSheetId="14" hidden="1">#REF!</definedName>
    <definedName name="BExGY6YA4P5KMY2VHT0DYK3YTFAX" hidden="1">#REF!</definedName>
    <definedName name="BExGY8G88PVVRYHPHRPJZFSX6HSC" localSheetId="13" hidden="1">#REF!</definedName>
    <definedName name="BExGY8G88PVVRYHPHRPJZFSX6HSC" localSheetId="14" hidden="1">#REF!</definedName>
    <definedName name="BExGY8G88PVVRYHPHRPJZFSX6HSC" hidden="1">#REF!</definedName>
    <definedName name="BExGYC718HTZ80PNKYPVIYGRJVF6" localSheetId="13" hidden="1">#REF!</definedName>
    <definedName name="BExGYC718HTZ80PNKYPVIYGRJVF6" localSheetId="14" hidden="1">#REF!</definedName>
    <definedName name="BExGYC718HTZ80PNKYPVIYGRJVF6" hidden="1">#REF!</definedName>
    <definedName name="BExGYCNATXZY2FID93B17YWIPPRD" localSheetId="13" hidden="1">#REF!</definedName>
    <definedName name="BExGYCNATXZY2FID93B17YWIPPRD" localSheetId="14" hidden="1">#REF!</definedName>
    <definedName name="BExGYCNATXZY2FID93B17YWIPPRD" hidden="1">#REF!</definedName>
    <definedName name="BExGYGJJJ3BBCQAOA51WHP01HN73" localSheetId="13" hidden="1">#REF!</definedName>
    <definedName name="BExGYGJJJ3BBCQAOA51WHP01HN73" localSheetId="14" hidden="1">#REF!</definedName>
    <definedName name="BExGYGJJJ3BBCQAOA51WHP01HN73" hidden="1">#REF!</definedName>
    <definedName name="BExGYOS6TV2C72PLRFU8RP1I58GY" localSheetId="13" hidden="1">#REF!</definedName>
    <definedName name="BExGYOS6TV2C72PLRFU8RP1I58GY" localSheetId="14" hidden="1">#REF!</definedName>
    <definedName name="BExGYOS6TV2C72PLRFU8RP1I58GY" hidden="1">#REF!</definedName>
    <definedName name="BExGYUMPBL4X91DZKS5P2JR5B217" localSheetId="13" hidden="1">#REF!</definedName>
    <definedName name="BExGYUMPBL4X91DZKS5P2JR5B217" localSheetId="14" hidden="1">#REF!</definedName>
    <definedName name="BExGYUMPBL4X91DZKS5P2JR5B217" hidden="1">#REF!</definedName>
    <definedName name="BExGZ7NXZ0IBS44C2NZ9VMD6T6K2" localSheetId="13" hidden="1">#REF!</definedName>
    <definedName name="BExGZ7NXZ0IBS44C2NZ9VMD6T6K2" localSheetId="14" hidden="1">#REF!</definedName>
    <definedName name="BExGZ7NXZ0IBS44C2NZ9VMD6T6K2" hidden="1">#REF!</definedName>
    <definedName name="BExGZJ78ZWZCVHZ3BKEKFJZ6MAEO" localSheetId="13" hidden="1">#REF!</definedName>
    <definedName name="BExGZJ78ZWZCVHZ3BKEKFJZ6MAEO" localSheetId="14" hidden="1">#REF!</definedName>
    <definedName name="BExGZJ78ZWZCVHZ3BKEKFJZ6MAEO" hidden="1">#REF!</definedName>
    <definedName name="BExGZOLH2QV73J3M9IWDDPA62TP4" localSheetId="13" hidden="1">#REF!</definedName>
    <definedName name="BExGZOLH2QV73J3M9IWDDPA62TP4" localSheetId="14" hidden="1">#REF!</definedName>
    <definedName name="BExGZOLH2QV73J3M9IWDDPA62TP4" hidden="1">#REF!</definedName>
    <definedName name="BExGZP1PWGFKVVVN4YDIS22DZPCR" localSheetId="13" hidden="1">#REF!</definedName>
    <definedName name="BExGZP1PWGFKVVVN4YDIS22DZPCR" localSheetId="14" hidden="1">#REF!</definedName>
    <definedName name="BExGZP1PWGFKVVVN4YDIS22DZPCR" hidden="1">#REF!</definedName>
    <definedName name="BExH00L21GZX5YJJGVMOAWBERLP5" localSheetId="13" hidden="1">#REF!</definedName>
    <definedName name="BExH00L21GZX5YJJGVMOAWBERLP5" localSheetId="14" hidden="1">#REF!</definedName>
    <definedName name="BExH00L21GZX5YJJGVMOAWBERLP5" hidden="1">#REF!</definedName>
    <definedName name="BExH02ZD6VAY1KQLAQYBBI6WWIZB" localSheetId="13" hidden="1">#REF!</definedName>
    <definedName name="BExH02ZD6VAY1KQLAQYBBI6WWIZB" localSheetId="14" hidden="1">#REF!</definedName>
    <definedName name="BExH02ZD6VAY1KQLAQYBBI6WWIZB" hidden="1">#REF!</definedName>
    <definedName name="BExH08Z6LQCGGSGSAILMHX4X7JMD" localSheetId="13" hidden="1">#REF!</definedName>
    <definedName name="BExH08Z6LQCGGSGSAILMHX4X7JMD" localSheetId="14" hidden="1">#REF!</definedName>
    <definedName name="BExH08Z6LQCGGSGSAILMHX4X7JMD" hidden="1">#REF!</definedName>
    <definedName name="BExH0KT9Z8HEVRRQRGQ8YHXRLIJA" localSheetId="13" hidden="1">#REF!</definedName>
    <definedName name="BExH0KT9Z8HEVRRQRGQ8YHXRLIJA" localSheetId="14" hidden="1">#REF!</definedName>
    <definedName name="BExH0KT9Z8HEVRRQRGQ8YHXRLIJA" hidden="1">#REF!</definedName>
    <definedName name="BExH0M0FDN12YBOCKL3XL2Z7T7Y8" localSheetId="13" hidden="1">#REF!</definedName>
    <definedName name="BExH0M0FDN12YBOCKL3XL2Z7T7Y8" localSheetId="14" hidden="1">#REF!</definedName>
    <definedName name="BExH0M0FDN12YBOCKL3XL2Z7T7Y8" hidden="1">#REF!</definedName>
    <definedName name="BExH0O9G06YPZ5TN9RYT326I1CP2" localSheetId="13" hidden="1">#REF!</definedName>
    <definedName name="BExH0O9G06YPZ5TN9RYT326I1CP2" localSheetId="14" hidden="1">#REF!</definedName>
    <definedName name="BExH0O9G06YPZ5TN9RYT326I1CP2" hidden="1">#REF!</definedName>
    <definedName name="BExH0WNJAKTJRCKMTX8O4KNMIIJM" localSheetId="13" hidden="1">#REF!</definedName>
    <definedName name="BExH0WNJAKTJRCKMTX8O4KNMIIJM" localSheetId="14" hidden="1">#REF!</definedName>
    <definedName name="BExH0WNJAKTJRCKMTX8O4KNMIIJM" hidden="1">#REF!</definedName>
    <definedName name="BExH12Y4WX542WI3ZEM15AK4UM9J" localSheetId="13" hidden="1">#REF!</definedName>
    <definedName name="BExH12Y4WX542WI3ZEM15AK4UM9J" localSheetId="14" hidden="1">#REF!</definedName>
    <definedName name="BExH12Y4WX542WI3ZEM15AK4UM9J" hidden="1">#REF!</definedName>
    <definedName name="BExH1FDTQXR9QQ31WDB7OPXU7MPT" localSheetId="13" hidden="1">#REF!</definedName>
    <definedName name="BExH1FDTQXR9QQ31WDB7OPXU7MPT" localSheetId="14" hidden="1">#REF!</definedName>
    <definedName name="BExH1FDTQXR9QQ31WDB7OPXU7MPT" hidden="1">#REF!</definedName>
    <definedName name="BExH1FOMEUIJNIDJAUY0ZQFBJSY9" localSheetId="13" hidden="1">#REF!</definedName>
    <definedName name="BExH1FOMEUIJNIDJAUY0ZQFBJSY9" localSheetId="14" hidden="1">#REF!</definedName>
    <definedName name="BExH1FOMEUIJNIDJAUY0ZQFBJSY9" hidden="1">#REF!</definedName>
    <definedName name="BExH1JFFHEBFX9BWJMNIA3N66R3Z" localSheetId="13" hidden="1">#REF!</definedName>
    <definedName name="BExH1JFFHEBFX9BWJMNIA3N66R3Z" localSheetId="14" hidden="1">#REF!</definedName>
    <definedName name="BExH1JFFHEBFX9BWJMNIA3N66R3Z" hidden="1">#REF!</definedName>
    <definedName name="BExH1Z0GIUSVTF2H1G1I3PDGBNK2" localSheetId="13" hidden="1">#REF!</definedName>
    <definedName name="BExH1Z0GIUSVTF2H1G1I3PDGBNK2" localSheetId="14" hidden="1">#REF!</definedName>
    <definedName name="BExH1Z0GIUSVTF2H1G1I3PDGBNK2" hidden="1">#REF!</definedName>
    <definedName name="BExH225UTM6S9FW4MUDZS7F1PQSH" localSheetId="13" hidden="1">#REF!</definedName>
    <definedName name="BExH225UTM6S9FW4MUDZS7F1PQSH" localSheetId="14" hidden="1">#REF!</definedName>
    <definedName name="BExH225UTM6S9FW4MUDZS7F1PQSH" hidden="1">#REF!</definedName>
    <definedName name="BExH23271RF7AYZ542KHQTH68GQ7" localSheetId="13" hidden="1">#REF!</definedName>
    <definedName name="BExH23271RF7AYZ542KHQTH68GQ7" localSheetId="14" hidden="1">#REF!</definedName>
    <definedName name="BExH23271RF7AYZ542KHQTH68GQ7" hidden="1">#REF!</definedName>
    <definedName name="BExH2GJQR4JALNB314RY0LDI49VH" localSheetId="13" hidden="1">#REF!</definedName>
    <definedName name="BExH2GJQR4JALNB314RY0LDI49VH" localSheetId="14" hidden="1">#REF!</definedName>
    <definedName name="BExH2GJQR4JALNB314RY0LDI49VH" hidden="1">#REF!</definedName>
    <definedName name="BExH2JZR49T7644JFVE7B3N7RZM9" localSheetId="13" hidden="1">#REF!</definedName>
    <definedName name="BExH2JZR49T7644JFVE7B3N7RZM9" localSheetId="14" hidden="1">#REF!</definedName>
    <definedName name="BExH2JZR49T7644JFVE7B3N7RZM9" hidden="1">#REF!</definedName>
    <definedName name="BExH2UHF0QTJG107MULYB16WBJM9" localSheetId="13" hidden="1">#REF!</definedName>
    <definedName name="BExH2UHF0QTJG107MULYB16WBJM9" localSheetId="14" hidden="1">#REF!</definedName>
    <definedName name="BExH2UHF0QTJG107MULYB16WBJM9" hidden="1">#REF!</definedName>
    <definedName name="BExH2WKXV8X5S2GSBBTWGI0NLNAH" localSheetId="13" hidden="1">#REF!</definedName>
    <definedName name="BExH2WKXV8X5S2GSBBTWGI0NLNAH" localSheetId="14" hidden="1">#REF!</definedName>
    <definedName name="BExH2WKXV8X5S2GSBBTWGI0NLNAH" hidden="1">#REF!</definedName>
    <definedName name="BExH2XS1UFYFGU0S0EBXX90W2WE8" localSheetId="13" hidden="1">#REF!</definedName>
    <definedName name="BExH2XS1UFYFGU0S0EBXX90W2WE8" localSheetId="14" hidden="1">#REF!</definedName>
    <definedName name="BExH2XS1UFYFGU0S0EBXX90W2WE8" hidden="1">#REF!</definedName>
    <definedName name="BExH2XS2TND9SB0GC295R4FP6K5Y" localSheetId="13" hidden="1">#REF!</definedName>
    <definedName name="BExH2XS2TND9SB0GC295R4FP6K5Y" localSheetId="14" hidden="1">#REF!</definedName>
    <definedName name="BExH2XS2TND9SB0GC295R4FP6K5Y" hidden="1">#REF!</definedName>
    <definedName name="BExH2ZA0SZ4SSITL50NA8LZ3OEX6" localSheetId="13" hidden="1">#REF!</definedName>
    <definedName name="BExH2ZA0SZ4SSITL50NA8LZ3OEX6" localSheetId="14" hidden="1">#REF!</definedName>
    <definedName name="BExH2ZA0SZ4SSITL50NA8LZ3OEX6" hidden="1">#REF!</definedName>
    <definedName name="BExH31Z3JNVJPESWKXHILGXZHP2M" localSheetId="13" hidden="1">#REF!</definedName>
    <definedName name="BExH31Z3JNVJPESWKXHILGXZHP2M" localSheetId="14" hidden="1">#REF!</definedName>
    <definedName name="BExH31Z3JNVJPESWKXHILGXZHP2M" hidden="1">#REF!</definedName>
    <definedName name="BExH3E9HZ3QJCDZW7WI7YACFQCHE" localSheetId="13" hidden="1">#REF!</definedName>
    <definedName name="BExH3E9HZ3QJCDZW7WI7YACFQCHE" localSheetId="14" hidden="1">#REF!</definedName>
    <definedName name="BExH3E9HZ3QJCDZW7WI7YACFQCHE" hidden="1">#REF!</definedName>
    <definedName name="BExH3IRB6764RQ5HBYRLH6XCT29X" localSheetId="13" hidden="1">#REF!</definedName>
    <definedName name="BExH3IRB6764RQ5HBYRLH6XCT29X" localSheetId="14" hidden="1">#REF!</definedName>
    <definedName name="BExH3IRB6764RQ5HBYRLH6XCT29X" hidden="1">#REF!</definedName>
    <definedName name="BExIG2U8V6RSB47SXLCQG3Q68YRO" localSheetId="13" hidden="1">#REF!</definedName>
    <definedName name="BExIG2U8V6RSB47SXLCQG3Q68YRO" localSheetId="14" hidden="1">#REF!</definedName>
    <definedName name="BExIG2U8V6RSB47SXLCQG3Q68YRO" hidden="1">#REF!</definedName>
    <definedName name="BExIGJBO8R13LV7CZ7C1YCP974NN" localSheetId="13" hidden="1">#REF!</definedName>
    <definedName name="BExIGJBO8R13LV7CZ7C1YCP974NN" localSheetId="14" hidden="1">#REF!</definedName>
    <definedName name="BExIGJBO8R13LV7CZ7C1YCP974NN" hidden="1">#REF!</definedName>
    <definedName name="BExIGWT86FPOEYTI8GXCGU5Y3KGK" localSheetId="13" hidden="1">#REF!</definedName>
    <definedName name="BExIGWT86FPOEYTI8GXCGU5Y3KGK" localSheetId="14" hidden="1">#REF!</definedName>
    <definedName name="BExIGWT86FPOEYTI8GXCGU5Y3KGK" hidden="1">#REF!</definedName>
    <definedName name="BExIHBHXA7E7VUTBVHXXXCH3A5CL" localSheetId="13" hidden="1">#REF!</definedName>
    <definedName name="BExIHBHXA7E7VUTBVHXXXCH3A5CL" localSheetId="14" hidden="1">#REF!</definedName>
    <definedName name="BExIHBHXA7E7VUTBVHXXXCH3A5CL" hidden="1">#REF!</definedName>
    <definedName name="BExIHPQCQTGEW8QOJVIQ4VX0P6DX" localSheetId="13" hidden="1">#REF!</definedName>
    <definedName name="BExIHPQCQTGEW8QOJVIQ4VX0P6DX" localSheetId="14" hidden="1">#REF!</definedName>
    <definedName name="BExIHPQCQTGEW8QOJVIQ4VX0P6DX" hidden="1">#REF!</definedName>
    <definedName name="BExII1KN91Q7DLW0UB7W2TJ5ACT9" localSheetId="13" hidden="1">#REF!</definedName>
    <definedName name="BExII1KN91Q7DLW0UB7W2TJ5ACT9" localSheetId="14" hidden="1">#REF!</definedName>
    <definedName name="BExII1KN91Q7DLW0UB7W2TJ5ACT9" hidden="1">#REF!</definedName>
    <definedName name="BExII50LI8I0CDOOZEMIVHVA2V95" localSheetId="13" hidden="1">#REF!</definedName>
    <definedName name="BExII50LI8I0CDOOZEMIVHVA2V95" localSheetId="14" hidden="1">#REF!</definedName>
    <definedName name="BExII50LI8I0CDOOZEMIVHVA2V95" hidden="1">#REF!</definedName>
    <definedName name="BExIIXMY38TQD12CVV4S57L3I809" localSheetId="13" hidden="1">#REF!</definedName>
    <definedName name="BExIIXMY38TQD12CVV4S57L3I809" localSheetId="14" hidden="1">#REF!</definedName>
    <definedName name="BExIIXMY38TQD12CVV4S57L3I809" hidden="1">#REF!</definedName>
    <definedName name="BExIIY37NEVU2LGS1JE4VR9AN6W4" localSheetId="13" hidden="1">#REF!</definedName>
    <definedName name="BExIIY37NEVU2LGS1JE4VR9AN6W4" localSheetId="14" hidden="1">#REF!</definedName>
    <definedName name="BExIIY37NEVU2LGS1JE4VR9AN6W4" hidden="1">#REF!</definedName>
    <definedName name="BExIIYJAGXR8TPZ1KCYM7EGJ79UW" localSheetId="13" hidden="1">#REF!</definedName>
    <definedName name="BExIIYJAGXR8TPZ1KCYM7EGJ79UW" localSheetId="14" hidden="1">#REF!</definedName>
    <definedName name="BExIIYJAGXR8TPZ1KCYM7EGJ79UW" hidden="1">#REF!</definedName>
    <definedName name="BExIJ3160YCWGAVEU0208ZGXXG3P" localSheetId="13" hidden="1">#REF!</definedName>
    <definedName name="BExIJ3160YCWGAVEU0208ZGXXG3P" localSheetId="14" hidden="1">#REF!</definedName>
    <definedName name="BExIJ3160YCWGAVEU0208ZGXXG3P" hidden="1">#REF!</definedName>
    <definedName name="BExIJFGZJ5ED9D6KAY4PGQYLELAX" localSheetId="13" hidden="1">#REF!</definedName>
    <definedName name="BExIJFGZJ5ED9D6KAY4PGQYLELAX" localSheetId="14" hidden="1">#REF!</definedName>
    <definedName name="BExIJFGZJ5ED9D6KAY4PGQYLELAX" hidden="1">#REF!</definedName>
    <definedName name="BExIJQK80ZEKSTV62E59AYJYUNLI" localSheetId="13" hidden="1">#REF!</definedName>
    <definedName name="BExIJQK80ZEKSTV62E59AYJYUNLI" localSheetId="14" hidden="1">#REF!</definedName>
    <definedName name="BExIJQK80ZEKSTV62E59AYJYUNLI" hidden="1">#REF!</definedName>
    <definedName name="BExIJRLX3M0YQLU1D5Y9V7HM5QNM" localSheetId="13" hidden="1">#REF!</definedName>
    <definedName name="BExIJRLX3M0YQLU1D5Y9V7HM5QNM" localSheetId="14" hidden="1">#REF!</definedName>
    <definedName name="BExIJRLX3M0YQLU1D5Y9V7HM5QNM" hidden="1">#REF!</definedName>
    <definedName name="BExIJV22J0QA7286KNPMHO1ZUCB3" localSheetId="13" hidden="1">#REF!</definedName>
    <definedName name="BExIJV22J0QA7286KNPMHO1ZUCB3" localSheetId="14" hidden="1">#REF!</definedName>
    <definedName name="BExIJV22J0QA7286KNPMHO1ZUCB3" hidden="1">#REF!</definedName>
    <definedName name="BExIJVI6OC7B6ZE9V4PAOYZXKNER" localSheetId="13" hidden="1">#REF!</definedName>
    <definedName name="BExIJVI6OC7B6ZE9V4PAOYZXKNER" localSheetId="14" hidden="1">#REF!</definedName>
    <definedName name="BExIJVI6OC7B6ZE9V4PAOYZXKNER" hidden="1">#REF!</definedName>
    <definedName name="BExIJWK0NGTGQ4X7D5VIVXD14JHI" localSheetId="13" hidden="1">#REF!</definedName>
    <definedName name="BExIJWK0NGTGQ4X7D5VIVXD14JHI" localSheetId="14" hidden="1">#REF!</definedName>
    <definedName name="BExIJWK0NGTGQ4X7D5VIVXD14JHI" hidden="1">#REF!</definedName>
    <definedName name="BExIJWPCIYINEJUTXU74VK7WG031" localSheetId="13" hidden="1">#REF!</definedName>
    <definedName name="BExIJWPCIYINEJUTXU74VK7WG031" localSheetId="14" hidden="1">#REF!</definedName>
    <definedName name="BExIJWPCIYINEJUTXU74VK7WG031" hidden="1">#REF!</definedName>
    <definedName name="BExIKHTXPZR5A8OHB6HDP6QWDHAD" localSheetId="13" hidden="1">#REF!</definedName>
    <definedName name="BExIKHTXPZR5A8OHB6HDP6QWDHAD" localSheetId="14" hidden="1">#REF!</definedName>
    <definedName name="BExIKHTXPZR5A8OHB6HDP6QWDHAD" hidden="1">#REF!</definedName>
    <definedName name="BExIKMMJOETSAXJYY1SIKM58LMA2" localSheetId="13" hidden="1">#REF!</definedName>
    <definedName name="BExIKMMJOETSAXJYY1SIKM58LMA2" localSheetId="14" hidden="1">#REF!</definedName>
    <definedName name="BExIKMMJOETSAXJYY1SIKM58LMA2" hidden="1">#REF!</definedName>
    <definedName name="BExIKRF6AQ6VOO9KCIWSM6FY8M7D" localSheetId="13" hidden="1">#REF!</definedName>
    <definedName name="BExIKRF6AQ6VOO9KCIWSM6FY8M7D" localSheetId="14" hidden="1">#REF!</definedName>
    <definedName name="BExIKRF6AQ6VOO9KCIWSM6FY8M7D" hidden="1">#REF!</definedName>
    <definedName name="BExIKTYZESFT3LC0ASFMFKSE0D1X" localSheetId="13" hidden="1">#REF!</definedName>
    <definedName name="BExIKTYZESFT3LC0ASFMFKSE0D1X" localSheetId="14" hidden="1">#REF!</definedName>
    <definedName name="BExIKTYZESFT3LC0ASFMFKSE0D1X" hidden="1">#REF!</definedName>
    <definedName name="BExIKXVA6M8K0PTRYAGXS666L335" localSheetId="13" hidden="1">#REF!</definedName>
    <definedName name="BExIKXVA6M8K0PTRYAGXS666L335" localSheetId="14" hidden="1">#REF!</definedName>
    <definedName name="BExIKXVA6M8K0PTRYAGXS666L335" hidden="1">#REF!</definedName>
    <definedName name="BExIL0PMZ2SXK9R6MLP43KBU1J2P" localSheetId="13" hidden="1">#REF!</definedName>
    <definedName name="BExIL0PMZ2SXK9R6MLP43KBU1J2P" localSheetId="14" hidden="1">#REF!</definedName>
    <definedName name="BExIL0PMZ2SXK9R6MLP43KBU1J2P" hidden="1">#REF!</definedName>
    <definedName name="BExILAAXRTRAD18K74M6MGUEEPUM" localSheetId="13" hidden="1">#REF!</definedName>
    <definedName name="BExILAAXRTRAD18K74M6MGUEEPUM" localSheetId="14" hidden="1">#REF!</definedName>
    <definedName name="BExILAAXRTRAD18K74M6MGUEEPUM" hidden="1">#REF!</definedName>
    <definedName name="BExILG5F338C0FFLMVOKMKF8X5ZP" localSheetId="13" hidden="1">#REF!</definedName>
    <definedName name="BExILG5F338C0FFLMVOKMKF8X5ZP" localSheetId="14" hidden="1">#REF!</definedName>
    <definedName name="BExILG5F338C0FFLMVOKMKF8X5ZP" hidden="1">#REF!</definedName>
    <definedName name="BExILGQTQM0HOD0BJI90YO7GOIN3" localSheetId="13" hidden="1">#REF!</definedName>
    <definedName name="BExILGQTQM0HOD0BJI90YO7GOIN3" localSheetId="14" hidden="1">#REF!</definedName>
    <definedName name="BExILGQTQM0HOD0BJI90YO7GOIN3" hidden="1">#REF!</definedName>
    <definedName name="BExIM9DBUB7ZGF4B20FVUO9QGOX2" localSheetId="13" hidden="1">#REF!</definedName>
    <definedName name="BExIM9DBUB7ZGF4B20FVUO9QGOX2" localSheetId="14" hidden="1">#REF!</definedName>
    <definedName name="BExIM9DBUB7ZGF4B20FVUO9QGOX2" hidden="1">#REF!</definedName>
    <definedName name="BExIMGK9Z94TFPWWZFMD10HV0IF6" localSheetId="13" hidden="1">#REF!</definedName>
    <definedName name="BExIMGK9Z94TFPWWZFMD10HV0IF6" localSheetId="14" hidden="1">#REF!</definedName>
    <definedName name="BExIMGK9Z94TFPWWZFMD10HV0IF6" hidden="1">#REF!</definedName>
    <definedName name="BExIMPEGKG18TELVC33T4OQTNBWC" localSheetId="13" hidden="1">#REF!</definedName>
    <definedName name="BExIMPEGKG18TELVC33T4OQTNBWC" localSheetId="14" hidden="1">#REF!</definedName>
    <definedName name="BExIMPEGKG18TELVC33T4OQTNBWC" hidden="1">#REF!</definedName>
    <definedName name="BExIN4OR435DL1US13JQPOQK8GD5" localSheetId="13" hidden="1">#REF!</definedName>
    <definedName name="BExIN4OR435DL1US13JQPOQK8GD5" localSheetId="14" hidden="1">#REF!</definedName>
    <definedName name="BExIN4OR435DL1US13JQPOQK8GD5" hidden="1">#REF!</definedName>
    <definedName name="BExINI6A7H3KSFRFA6UBBDPKW37F" localSheetId="13" hidden="1">#REF!</definedName>
    <definedName name="BExINI6A7H3KSFRFA6UBBDPKW37F" localSheetId="14" hidden="1">#REF!</definedName>
    <definedName name="BExINI6A7H3KSFRFA6UBBDPKW37F" hidden="1">#REF!</definedName>
    <definedName name="BExINIMK8XC3JOBT2EXYFHHH52H0" localSheetId="13" hidden="1">#REF!</definedName>
    <definedName name="BExINIMK8XC3JOBT2EXYFHHH52H0" localSheetId="14" hidden="1">#REF!</definedName>
    <definedName name="BExINIMK8XC3JOBT2EXYFHHH52H0" hidden="1">#REF!</definedName>
    <definedName name="BExINLX401ZKEGWU168DS4JUM2J6" localSheetId="13" hidden="1">#REF!</definedName>
    <definedName name="BExINLX401ZKEGWU168DS4JUM2J6" localSheetId="14" hidden="1">#REF!</definedName>
    <definedName name="BExINLX401ZKEGWU168DS4JUM2J6" hidden="1">#REF!</definedName>
    <definedName name="BExINMYYJO1FTV1CZF6O5XCFAMQX" localSheetId="13" hidden="1">#REF!</definedName>
    <definedName name="BExINMYYJO1FTV1CZF6O5XCFAMQX" localSheetId="14" hidden="1">#REF!</definedName>
    <definedName name="BExINMYYJO1FTV1CZF6O5XCFAMQX" hidden="1">#REF!</definedName>
    <definedName name="BExINP2H4KI05FRFV5PKZFE00HKO" localSheetId="13" hidden="1">#REF!</definedName>
    <definedName name="BExINP2H4KI05FRFV5PKZFE00HKO" localSheetId="14" hidden="1">#REF!</definedName>
    <definedName name="BExINP2H4KI05FRFV5PKZFE00HKO" hidden="1">#REF!</definedName>
    <definedName name="BExINZELVWYGU876QUUZCIMXPBQC" localSheetId="13" hidden="1">#REF!</definedName>
    <definedName name="BExINZELVWYGU876QUUZCIMXPBQC" localSheetId="14" hidden="1">#REF!</definedName>
    <definedName name="BExINZELVWYGU876QUUZCIMXPBQC" hidden="1">#REF!</definedName>
    <definedName name="BExIOCQUQHKUU1KONGSDOLQTQEIC" localSheetId="13" hidden="1">#REF!</definedName>
    <definedName name="BExIOCQUQHKUU1KONGSDOLQTQEIC" localSheetId="14" hidden="1">#REF!</definedName>
    <definedName name="BExIOCQUQHKUU1KONGSDOLQTQEIC" hidden="1">#REF!</definedName>
    <definedName name="BExIOFL8Y5O61VLKTB4H20IJNWS1" localSheetId="13" hidden="1">#REF!</definedName>
    <definedName name="BExIOFL8Y5O61VLKTB4H20IJNWS1" localSheetId="14" hidden="1">#REF!</definedName>
    <definedName name="BExIOFL8Y5O61VLKTB4H20IJNWS1" hidden="1">#REF!</definedName>
    <definedName name="BExIOMBXRW5NS4ZPYX9G5QREZ5J6" localSheetId="13" hidden="1">#REF!</definedName>
    <definedName name="BExIOMBXRW5NS4ZPYX9G5QREZ5J6" localSheetId="14" hidden="1">#REF!</definedName>
    <definedName name="BExIOMBXRW5NS4ZPYX9G5QREZ5J6" hidden="1">#REF!</definedName>
    <definedName name="BExIORA3GK78T7C7SNBJJUONJ0LS" localSheetId="13" hidden="1">#REF!</definedName>
    <definedName name="BExIORA3GK78T7C7SNBJJUONJ0LS" localSheetId="14" hidden="1">#REF!</definedName>
    <definedName name="BExIORA3GK78T7C7SNBJJUONJ0LS" hidden="1">#REF!</definedName>
    <definedName name="BExIORFDXP4AVIEBLSTZ8ETSXMNM" localSheetId="13" hidden="1">#REF!</definedName>
    <definedName name="BExIORFDXP4AVIEBLSTZ8ETSXMNM" localSheetId="14" hidden="1">#REF!</definedName>
    <definedName name="BExIORFDXP4AVIEBLSTZ8ETSXMNM" hidden="1">#REF!</definedName>
    <definedName name="BExIOTZ5EFZ2NASVQ05RH15HRSW6" localSheetId="13" hidden="1">#REF!</definedName>
    <definedName name="BExIOTZ5EFZ2NASVQ05RH15HRSW6" localSheetId="14" hidden="1">#REF!</definedName>
    <definedName name="BExIOTZ5EFZ2NASVQ05RH15HRSW6" hidden="1">#REF!</definedName>
    <definedName name="BExIP8YNN6UUE1GZ223SWH7DLGKO" localSheetId="13" hidden="1">#REF!</definedName>
    <definedName name="BExIP8YNN6UUE1GZ223SWH7DLGKO" localSheetId="14" hidden="1">#REF!</definedName>
    <definedName name="BExIP8YNN6UUE1GZ223SWH7DLGKO" hidden="1">#REF!</definedName>
    <definedName name="BExIPAB4AOL592OJCC1CFAXTLF1A" localSheetId="13" hidden="1">#REF!</definedName>
    <definedName name="BExIPAB4AOL592OJCC1CFAXTLF1A" localSheetId="14" hidden="1">#REF!</definedName>
    <definedName name="BExIPAB4AOL592OJCC1CFAXTLF1A" hidden="1">#REF!</definedName>
    <definedName name="BExIPB25DKX4S2ZCKQN7KWSC3JBF" localSheetId="13" hidden="1">#REF!</definedName>
    <definedName name="BExIPB25DKX4S2ZCKQN7KWSC3JBF" localSheetId="14" hidden="1">#REF!</definedName>
    <definedName name="BExIPB25DKX4S2ZCKQN7KWSC3JBF" hidden="1">#REF!</definedName>
    <definedName name="BExIPDLT8JYAMGE5HTN4D1YHZF3V" localSheetId="13" hidden="1">#REF!</definedName>
    <definedName name="BExIPDLT8JYAMGE5HTN4D1YHZF3V" localSheetId="14" hidden="1">#REF!</definedName>
    <definedName name="BExIPDLT8JYAMGE5HTN4D1YHZF3V" hidden="1">#REF!</definedName>
    <definedName name="BExIPG040Q08EWIWL6CAVR3GRI43" localSheetId="13" hidden="1">#REF!</definedName>
    <definedName name="BExIPG040Q08EWIWL6CAVR3GRI43" localSheetId="14" hidden="1">#REF!</definedName>
    <definedName name="BExIPG040Q08EWIWL6CAVR3GRI43" hidden="1">#REF!</definedName>
    <definedName name="BExIPKNFUDPDKOSH5GHDVNA8D66S" localSheetId="13" hidden="1">#REF!</definedName>
    <definedName name="BExIPKNFUDPDKOSH5GHDVNA8D66S" localSheetId="14" hidden="1">#REF!</definedName>
    <definedName name="BExIPKNFUDPDKOSH5GHDVNA8D66S" hidden="1">#REF!</definedName>
    <definedName name="BExIQ1VS9A2FHVD9TUHKG9K8EVVP" localSheetId="13" hidden="1">#REF!</definedName>
    <definedName name="BExIQ1VS9A2FHVD9TUHKG9K8EVVP" localSheetId="14" hidden="1">#REF!</definedName>
    <definedName name="BExIQ1VS9A2FHVD9TUHKG9K8EVVP" hidden="1">#REF!</definedName>
    <definedName name="BExIQ3J19L30PSQ2CXNT6IHW0I7V" localSheetId="13" hidden="1">#REF!</definedName>
    <definedName name="BExIQ3J19L30PSQ2CXNT6IHW0I7V" localSheetId="14" hidden="1">#REF!</definedName>
    <definedName name="BExIQ3J19L30PSQ2CXNT6IHW0I7V" hidden="1">#REF!</definedName>
    <definedName name="BExIQ3OJ7M04XCY276IO0LJA5XUK" localSheetId="13" hidden="1">#REF!</definedName>
    <definedName name="BExIQ3OJ7M04XCY276IO0LJA5XUK" localSheetId="14" hidden="1">#REF!</definedName>
    <definedName name="BExIQ3OJ7M04XCY276IO0LJA5XUK" hidden="1">#REF!</definedName>
    <definedName name="BExIQ5S19ITB0NDRUN4XV7B905ED" localSheetId="13" hidden="1">#REF!</definedName>
    <definedName name="BExIQ5S19ITB0NDRUN4XV7B905ED" localSheetId="14" hidden="1">#REF!</definedName>
    <definedName name="BExIQ5S19ITB0NDRUN4XV7B905ED" hidden="1">#REF!</definedName>
    <definedName name="BExIQ9TMQT2EIXSVQW7GVSOAW2VJ" localSheetId="13" hidden="1">#REF!</definedName>
    <definedName name="BExIQ9TMQT2EIXSVQW7GVSOAW2VJ" localSheetId="14" hidden="1">#REF!</definedName>
    <definedName name="BExIQ9TMQT2EIXSVQW7GVSOAW2VJ" hidden="1">#REF!</definedName>
    <definedName name="BExIQBMDE1L6J4H27K1FMSHQKDSE" localSheetId="13" hidden="1">#REF!</definedName>
    <definedName name="BExIQBMDE1L6J4H27K1FMSHQKDSE" localSheetId="14" hidden="1">#REF!</definedName>
    <definedName name="BExIQBMDE1L6J4H27K1FMSHQKDSE" hidden="1">#REF!</definedName>
    <definedName name="BExIQE65LVXUOF3UZFO7SDHFJH22" localSheetId="13" hidden="1">#REF!</definedName>
    <definedName name="BExIQE65LVXUOF3UZFO7SDHFJH22" localSheetId="14" hidden="1">#REF!</definedName>
    <definedName name="BExIQE65LVXUOF3UZFO7SDHFJH22" hidden="1">#REF!</definedName>
    <definedName name="BExIQG9OO2KKBOWTMD1OXY36TEGA" localSheetId="13" hidden="1">#REF!</definedName>
    <definedName name="BExIQG9OO2KKBOWTMD1OXY36TEGA" localSheetId="14" hidden="1">#REF!</definedName>
    <definedName name="BExIQG9OO2KKBOWTMD1OXY36TEGA" hidden="1">#REF!</definedName>
    <definedName name="BExIQX1XBB31HZTYEEVOBSE3C5A6" localSheetId="13" hidden="1">#REF!</definedName>
    <definedName name="BExIQX1XBB31HZTYEEVOBSE3C5A6" localSheetId="14" hidden="1">#REF!</definedName>
    <definedName name="BExIQX1XBB31HZTYEEVOBSE3C5A6" hidden="1">#REF!</definedName>
    <definedName name="BExIQYP5T1TPAQYW7QU1Q98BKX7W" localSheetId="13" hidden="1">#REF!</definedName>
    <definedName name="BExIQYP5T1TPAQYW7QU1Q98BKX7W" localSheetId="14" hidden="1">#REF!</definedName>
    <definedName name="BExIQYP5T1TPAQYW7QU1Q98BKX7W" hidden="1">#REF!</definedName>
    <definedName name="BExIR2ALYRP9FW99DK2084J7IIDC" localSheetId="13" hidden="1">#REF!</definedName>
    <definedName name="BExIR2ALYRP9FW99DK2084J7IIDC" localSheetId="14" hidden="1">#REF!</definedName>
    <definedName name="BExIR2ALYRP9FW99DK2084J7IIDC" hidden="1">#REF!</definedName>
    <definedName name="BExIR8FQETPTQYW37DBVDWG3J4JW" localSheetId="13" hidden="1">#REF!</definedName>
    <definedName name="BExIR8FQETPTQYW37DBVDWG3J4JW" localSheetId="14" hidden="1">#REF!</definedName>
    <definedName name="BExIR8FQETPTQYW37DBVDWG3J4JW" hidden="1">#REF!</definedName>
    <definedName name="BExIRRBGTY01OQOI3U5SW59RFDFI" localSheetId="13" hidden="1">#REF!</definedName>
    <definedName name="BExIRRBGTY01OQOI3U5SW59RFDFI" localSheetId="14" hidden="1">#REF!</definedName>
    <definedName name="BExIRRBGTY01OQOI3U5SW59RFDFI" hidden="1">#REF!</definedName>
    <definedName name="BExIS4T0DRF57HYO7OGG72KBOFOI" localSheetId="13" hidden="1">#REF!</definedName>
    <definedName name="BExIS4T0DRF57HYO7OGG72KBOFOI" localSheetId="14" hidden="1">#REF!</definedName>
    <definedName name="BExIS4T0DRF57HYO7OGG72KBOFOI" hidden="1">#REF!</definedName>
    <definedName name="BExIS77BJDDK18PGI9DSEYZPIL7P" localSheetId="13" hidden="1">#REF!</definedName>
    <definedName name="BExIS77BJDDK18PGI9DSEYZPIL7P" localSheetId="14" hidden="1">#REF!</definedName>
    <definedName name="BExIS77BJDDK18PGI9DSEYZPIL7P" hidden="1">#REF!</definedName>
    <definedName name="BExIS8USL1T3Z97CZ30HJ98E2GXQ" localSheetId="13" hidden="1">#REF!</definedName>
    <definedName name="BExIS8USL1T3Z97CZ30HJ98E2GXQ" localSheetId="14" hidden="1">#REF!</definedName>
    <definedName name="BExIS8USL1T3Z97CZ30HJ98E2GXQ" hidden="1">#REF!</definedName>
    <definedName name="BExISC5B700MZUBFTQ9K4IKTF7HR" localSheetId="13" hidden="1">#REF!</definedName>
    <definedName name="BExISC5B700MZUBFTQ9K4IKTF7HR" localSheetId="14" hidden="1">#REF!</definedName>
    <definedName name="BExISC5B700MZUBFTQ9K4IKTF7HR" hidden="1">#REF!</definedName>
    <definedName name="BExISDHXS49S1H56ENBPRF1NLD5C" localSheetId="13" hidden="1">#REF!</definedName>
    <definedName name="BExISDHXS49S1H56ENBPRF1NLD5C" localSheetId="14" hidden="1">#REF!</definedName>
    <definedName name="BExISDHXS49S1H56ENBPRF1NLD5C" hidden="1">#REF!</definedName>
    <definedName name="BExISM1JLV54A21A164IURMPGUMU" localSheetId="13" hidden="1">#REF!</definedName>
    <definedName name="BExISM1JLV54A21A164IURMPGUMU" localSheetId="14" hidden="1">#REF!</definedName>
    <definedName name="BExISM1JLV54A21A164IURMPGUMU" hidden="1">#REF!</definedName>
    <definedName name="BExISRFKJYUZ4AKW44IJF7RF9Y90" localSheetId="13" hidden="1">#REF!</definedName>
    <definedName name="BExISRFKJYUZ4AKW44IJF7RF9Y90" localSheetId="14" hidden="1">#REF!</definedName>
    <definedName name="BExISRFKJYUZ4AKW44IJF7RF9Y90" hidden="1">#REF!</definedName>
    <definedName name="BExIT1MK8TBAK3SNP36A8FKDQSOK" localSheetId="13" hidden="1">#REF!</definedName>
    <definedName name="BExIT1MK8TBAK3SNP36A8FKDQSOK" localSheetId="14" hidden="1">#REF!</definedName>
    <definedName name="BExIT1MK8TBAK3SNP36A8FKDQSOK" hidden="1">#REF!</definedName>
    <definedName name="BExITBNYANV2S8KD56GOGCKW393R" localSheetId="13" hidden="1">#REF!</definedName>
    <definedName name="BExITBNYANV2S8KD56GOGCKW393R" localSheetId="14" hidden="1">#REF!</definedName>
    <definedName name="BExITBNYANV2S8KD56GOGCKW393R" hidden="1">#REF!</definedName>
    <definedName name="BExIUD4OJGH65NFNQ4VMCE3R4J1X" localSheetId="13" hidden="1">#REF!</definedName>
    <definedName name="BExIUD4OJGH65NFNQ4VMCE3R4J1X" localSheetId="14" hidden="1">#REF!</definedName>
    <definedName name="BExIUD4OJGH65NFNQ4VMCE3R4J1X" hidden="1">#REF!</definedName>
    <definedName name="BExIUTB5OAAXYW0OFMP0PS40SPOB" localSheetId="13" hidden="1">#REF!</definedName>
    <definedName name="BExIUTB5OAAXYW0OFMP0PS40SPOB" localSheetId="14" hidden="1">#REF!</definedName>
    <definedName name="BExIUTB5OAAXYW0OFMP0PS40SPOB" hidden="1">#REF!</definedName>
    <definedName name="BExIUUT2MHIOV6R3WHA0DPM1KBKY" localSheetId="13" hidden="1">#REF!</definedName>
    <definedName name="BExIUUT2MHIOV6R3WHA0DPM1KBKY" localSheetId="14" hidden="1">#REF!</definedName>
    <definedName name="BExIUUT2MHIOV6R3WHA0DPM1KBKY" hidden="1">#REF!</definedName>
    <definedName name="BExIUYPDT1AM6MWGWQS646PIZIWC" localSheetId="13" hidden="1">#REF!</definedName>
    <definedName name="BExIUYPDT1AM6MWGWQS646PIZIWC" localSheetId="14" hidden="1">#REF!</definedName>
    <definedName name="BExIUYPDT1AM6MWGWQS646PIZIWC" hidden="1">#REF!</definedName>
    <definedName name="BExIV0I2O9F8D1UK1SI8AEYR6U0A" localSheetId="13" hidden="1">#REF!</definedName>
    <definedName name="BExIV0I2O9F8D1UK1SI8AEYR6U0A" localSheetId="14" hidden="1">#REF!</definedName>
    <definedName name="BExIV0I2O9F8D1UK1SI8AEYR6U0A" hidden="1">#REF!</definedName>
    <definedName name="BExIV2LM38XPLRTWT0R44TMQ59E5" localSheetId="13" hidden="1">#REF!</definedName>
    <definedName name="BExIV2LM38XPLRTWT0R44TMQ59E5" localSheetId="14" hidden="1">#REF!</definedName>
    <definedName name="BExIV2LM38XPLRTWT0R44TMQ59E5" hidden="1">#REF!</definedName>
    <definedName name="BExIV3HY4S0YRV1F7XEMF2YHAR2I" localSheetId="13" hidden="1">#REF!</definedName>
    <definedName name="BExIV3HY4S0YRV1F7XEMF2YHAR2I" localSheetId="14" hidden="1">#REF!</definedName>
    <definedName name="BExIV3HY4S0YRV1F7XEMF2YHAR2I" hidden="1">#REF!</definedName>
    <definedName name="BExIV6HUZFRIFLXW2SICKGTAH1PV" localSheetId="13" hidden="1">#REF!</definedName>
    <definedName name="BExIV6HUZFRIFLXW2SICKGTAH1PV" localSheetId="14" hidden="1">#REF!</definedName>
    <definedName name="BExIV6HUZFRIFLXW2SICKGTAH1PV" hidden="1">#REF!</definedName>
    <definedName name="BExIVC6WZMHRBRGIBUVX0CO2RK05" localSheetId="13" hidden="1">#REF!</definedName>
    <definedName name="BExIVC6WZMHRBRGIBUVX0CO2RK05" localSheetId="14" hidden="1">#REF!</definedName>
    <definedName name="BExIVC6WZMHRBRGIBUVX0CO2RK05" hidden="1">#REF!</definedName>
    <definedName name="BExIVCXWL6H5LD9DHDIA4F5U9TQL" localSheetId="13" hidden="1">#REF!</definedName>
    <definedName name="BExIVCXWL6H5LD9DHDIA4F5U9TQL" localSheetId="14" hidden="1">#REF!</definedName>
    <definedName name="BExIVCXWL6H5LD9DHDIA4F5U9TQL" hidden="1">#REF!</definedName>
    <definedName name="BExIVMOIPSEWSIHIDDLOXESQ28A0" localSheetId="13" hidden="1">#REF!</definedName>
    <definedName name="BExIVMOIPSEWSIHIDDLOXESQ28A0" localSheetId="14" hidden="1">#REF!</definedName>
    <definedName name="BExIVMOIPSEWSIHIDDLOXESQ28A0" hidden="1">#REF!</definedName>
    <definedName name="BExIVNVNJX9BYDLC88NG09YF5XQ6" localSheetId="13" hidden="1">#REF!</definedName>
    <definedName name="BExIVNVNJX9BYDLC88NG09YF5XQ6" localSheetId="14" hidden="1">#REF!</definedName>
    <definedName name="BExIVNVNJX9BYDLC88NG09YF5XQ6" hidden="1">#REF!</definedName>
    <definedName name="BExIVQVKLMGSRYT1LFZH0KUIA4OR" localSheetId="13" hidden="1">#REF!</definedName>
    <definedName name="BExIVQVKLMGSRYT1LFZH0KUIA4OR" localSheetId="14" hidden="1">#REF!</definedName>
    <definedName name="BExIVQVKLMGSRYT1LFZH0KUIA4OR" hidden="1">#REF!</definedName>
    <definedName name="BExIVYTFI35KNR2XSA6N8OJYUTUR" localSheetId="13" hidden="1">#REF!</definedName>
    <definedName name="BExIVYTFI35KNR2XSA6N8OJYUTUR" localSheetId="14" hidden="1">#REF!</definedName>
    <definedName name="BExIVYTFI35KNR2XSA6N8OJYUTUR" hidden="1">#REF!</definedName>
    <definedName name="BExIWB3SY3WRIVIOF988DNNODBOA" localSheetId="13" hidden="1">#REF!</definedName>
    <definedName name="BExIWB3SY3WRIVIOF988DNNODBOA" localSheetId="14" hidden="1">#REF!</definedName>
    <definedName name="BExIWB3SY3WRIVIOF988DNNODBOA" hidden="1">#REF!</definedName>
    <definedName name="BExIWB99CG0H52LRD6QWPN4L6DV2" localSheetId="13" hidden="1">#REF!</definedName>
    <definedName name="BExIWB99CG0H52LRD6QWPN4L6DV2" localSheetId="14" hidden="1">#REF!</definedName>
    <definedName name="BExIWB99CG0H52LRD6QWPN4L6DV2" hidden="1">#REF!</definedName>
    <definedName name="BExIWG1W7XP9DFYYSZAIOSHM0QLQ" localSheetId="13" hidden="1">#REF!</definedName>
    <definedName name="BExIWG1W7XP9DFYYSZAIOSHM0QLQ" localSheetId="14" hidden="1">#REF!</definedName>
    <definedName name="BExIWG1W7XP9DFYYSZAIOSHM0QLQ" hidden="1">#REF!</definedName>
    <definedName name="BExIWH3KUK94B7833DD4TB0Y6KP9" localSheetId="13" hidden="1">#REF!</definedName>
    <definedName name="BExIWH3KUK94B7833DD4TB0Y6KP9" localSheetId="14" hidden="1">#REF!</definedName>
    <definedName name="BExIWH3KUK94B7833DD4TB0Y6KP9" hidden="1">#REF!</definedName>
    <definedName name="BExIWKE9MGIDWORBI43AWTUNYFAN" localSheetId="13" hidden="1">#REF!</definedName>
    <definedName name="BExIWKE9MGIDWORBI43AWTUNYFAN" localSheetId="14" hidden="1">#REF!</definedName>
    <definedName name="BExIWKE9MGIDWORBI43AWTUNYFAN" hidden="1">#REF!</definedName>
    <definedName name="BExIX34PM5DBTRHRQWP6PL6WIX88" localSheetId="13" hidden="1">#REF!</definedName>
    <definedName name="BExIX34PM5DBTRHRQWP6PL6WIX88" localSheetId="14" hidden="1">#REF!</definedName>
    <definedName name="BExIX34PM5DBTRHRQWP6PL6WIX88" hidden="1">#REF!</definedName>
    <definedName name="BExIX5OAP9KSUE5SIZCW9P39Q4WE" localSheetId="13" hidden="1">#REF!</definedName>
    <definedName name="BExIX5OAP9KSUE5SIZCW9P39Q4WE" localSheetId="14" hidden="1">#REF!</definedName>
    <definedName name="BExIX5OAP9KSUE5SIZCW9P39Q4WE" hidden="1">#REF!</definedName>
    <definedName name="BExIXGRJPVJMUDGSG7IHPXPNO69B" localSheetId="13" hidden="1">#REF!</definedName>
    <definedName name="BExIXGRJPVJMUDGSG7IHPXPNO69B" localSheetId="14" hidden="1">#REF!</definedName>
    <definedName name="BExIXGRJPVJMUDGSG7IHPXPNO69B" hidden="1">#REF!</definedName>
    <definedName name="BExIXM5R87ZL3FHALWZXYCPHGX3E" localSheetId="13" hidden="1">#REF!</definedName>
    <definedName name="BExIXM5R87ZL3FHALWZXYCPHGX3E" localSheetId="14" hidden="1">#REF!</definedName>
    <definedName name="BExIXM5R87ZL3FHALWZXYCPHGX3E" hidden="1">#REF!</definedName>
    <definedName name="BExIXS036ZCKT2Z8XZKLZ8PFWQGL" localSheetId="13" hidden="1">#REF!</definedName>
    <definedName name="BExIXS036ZCKT2Z8XZKLZ8PFWQGL" localSheetId="14" hidden="1">#REF!</definedName>
    <definedName name="BExIXS036ZCKT2Z8XZKLZ8PFWQGL" hidden="1">#REF!</definedName>
    <definedName name="BExIXY5CF9PFM0P40AZ4U51TMWV0" localSheetId="13" hidden="1">#REF!</definedName>
    <definedName name="BExIXY5CF9PFM0P40AZ4U51TMWV0" localSheetId="14" hidden="1">#REF!</definedName>
    <definedName name="BExIXY5CF9PFM0P40AZ4U51TMWV0" hidden="1">#REF!</definedName>
    <definedName name="BExIYEXJBK8JDWIRSVV4RJSKZVV1" localSheetId="13" hidden="1">#REF!</definedName>
    <definedName name="BExIYEXJBK8JDWIRSVV4RJSKZVV1" localSheetId="14" hidden="1">#REF!</definedName>
    <definedName name="BExIYEXJBK8JDWIRSVV4RJSKZVV1" hidden="1">#REF!</definedName>
    <definedName name="BExIYI2RH0K4225XO970K2IQ1E79" localSheetId="13" hidden="1">#REF!</definedName>
    <definedName name="BExIYI2RH0K4225XO970K2IQ1E79" localSheetId="14" hidden="1">#REF!</definedName>
    <definedName name="BExIYI2RH0K4225XO970K2IQ1E79" hidden="1">#REF!</definedName>
    <definedName name="BExIYMPZ0KS2KOJFQAUQJ77L7701" localSheetId="13" hidden="1">#REF!</definedName>
    <definedName name="BExIYMPZ0KS2KOJFQAUQJ77L7701" localSheetId="14" hidden="1">#REF!</definedName>
    <definedName name="BExIYMPZ0KS2KOJFQAUQJ77L7701" hidden="1">#REF!</definedName>
    <definedName name="BExIYP9Q6FV9T0R9G3UDKLS4TTYX" localSheetId="13" hidden="1">#REF!</definedName>
    <definedName name="BExIYP9Q6FV9T0R9G3UDKLS4TTYX" localSheetId="14" hidden="1">#REF!</definedName>
    <definedName name="BExIYP9Q6FV9T0R9G3UDKLS4TTYX" hidden="1">#REF!</definedName>
    <definedName name="BExIYZGLDQ1TN7BIIN4RLDP31GIM" localSheetId="13" hidden="1">#REF!</definedName>
    <definedName name="BExIYZGLDQ1TN7BIIN4RLDP31GIM" localSheetId="14" hidden="1">#REF!</definedName>
    <definedName name="BExIYZGLDQ1TN7BIIN4RLDP31GIM" hidden="1">#REF!</definedName>
    <definedName name="BExIZ4K0EZJK6PW3L8SVKTJFSWW9" localSheetId="13" hidden="1">#REF!</definedName>
    <definedName name="BExIZ4K0EZJK6PW3L8SVKTJFSWW9" localSheetId="14" hidden="1">#REF!</definedName>
    <definedName name="BExIZ4K0EZJK6PW3L8SVKTJFSWW9" hidden="1">#REF!</definedName>
    <definedName name="BExIZAECOEZGBAO29QMV14E6XDIV" localSheetId="13" hidden="1">#REF!</definedName>
    <definedName name="BExIZAECOEZGBAO29QMV14E6XDIV" localSheetId="14" hidden="1">#REF!</definedName>
    <definedName name="BExIZAECOEZGBAO29QMV14E6XDIV" hidden="1">#REF!</definedName>
    <definedName name="BExIZKVXYD5O2JBU81F2UFJZLLSI" localSheetId="13" hidden="1">#REF!</definedName>
    <definedName name="BExIZKVXYD5O2JBU81F2UFJZLLSI" localSheetId="14" hidden="1">#REF!</definedName>
    <definedName name="BExIZKVXYD5O2JBU81F2UFJZLLSI" hidden="1">#REF!</definedName>
    <definedName name="BExIZPZDHC8HGER83WHCZAHOX7LK" localSheetId="13" hidden="1">#REF!</definedName>
    <definedName name="BExIZPZDHC8HGER83WHCZAHOX7LK" localSheetId="14" hidden="1">#REF!</definedName>
    <definedName name="BExIZPZDHC8HGER83WHCZAHOX7LK" hidden="1">#REF!</definedName>
    <definedName name="BExIZY2PUZ0OF9YKK1B13IW0VS6G" localSheetId="13" hidden="1">#REF!</definedName>
    <definedName name="BExIZY2PUZ0OF9YKK1B13IW0VS6G" localSheetId="14" hidden="1">#REF!</definedName>
    <definedName name="BExIZY2PUZ0OF9YKK1B13IW0VS6G" hidden="1">#REF!</definedName>
    <definedName name="BExJ08KBRR2XMWW3VZMPSQKXHZUH" localSheetId="13" hidden="1">#REF!</definedName>
    <definedName name="BExJ08KBRR2XMWW3VZMPSQKXHZUH" localSheetId="14" hidden="1">#REF!</definedName>
    <definedName name="BExJ08KBRR2XMWW3VZMPSQKXHZUH" hidden="1">#REF!</definedName>
    <definedName name="BExJ0DYJWXGE7DA39PYL3WM05U9O" localSheetId="13" hidden="1">#REF!</definedName>
    <definedName name="BExJ0DYJWXGE7DA39PYL3WM05U9O" localSheetId="14" hidden="1">#REF!</definedName>
    <definedName name="BExJ0DYJWXGE7DA39PYL3WM05U9O" hidden="1">#REF!</definedName>
    <definedName name="BExJ0MY8SY5J5V50H3UKE78ODTVB" localSheetId="13" hidden="1">#REF!</definedName>
    <definedName name="BExJ0MY8SY5J5V50H3UKE78ODTVB" localSheetId="14" hidden="1">#REF!</definedName>
    <definedName name="BExJ0MY8SY5J5V50H3UKE78ODTVB" hidden="1">#REF!</definedName>
    <definedName name="BExJ0YC98G37ML4N8FLP8D95EFRF" localSheetId="13" hidden="1">#REF!</definedName>
    <definedName name="BExJ0YC98G37ML4N8FLP8D95EFRF" localSheetId="14" hidden="1">#REF!</definedName>
    <definedName name="BExJ0YC98G37ML4N8FLP8D95EFRF" hidden="1">#REF!</definedName>
    <definedName name="BExKCDYKAEV45AFXHVHZZ62E5BM3" localSheetId="13" hidden="1">#REF!</definedName>
    <definedName name="BExKCDYKAEV45AFXHVHZZ62E5BM3" localSheetId="14" hidden="1">#REF!</definedName>
    <definedName name="BExKCDYKAEV45AFXHVHZZ62E5BM3" hidden="1">#REF!</definedName>
    <definedName name="BExKDKO0W4AGQO1V7K6Q4VM750FT" localSheetId="13" hidden="1">#REF!</definedName>
    <definedName name="BExKDKO0W4AGQO1V7K6Q4VM750FT" localSheetId="14" hidden="1">#REF!</definedName>
    <definedName name="BExKDKO0W4AGQO1V7K6Q4VM750FT" hidden="1">#REF!</definedName>
    <definedName name="BExKDLF10G7W77J87QWH3ZGLUCLW" localSheetId="13" hidden="1">#REF!</definedName>
    <definedName name="BExKDLF10G7W77J87QWH3ZGLUCLW" localSheetId="14" hidden="1">#REF!</definedName>
    <definedName name="BExKDLF10G7W77J87QWH3ZGLUCLW" hidden="1">#REF!</definedName>
    <definedName name="BExKEFE0I3MT6ZLC4T1L9465HKTN" localSheetId="13" hidden="1">#REF!</definedName>
    <definedName name="BExKEFE0I3MT6ZLC4T1L9465HKTN" localSheetId="14" hidden="1">#REF!</definedName>
    <definedName name="BExKEFE0I3MT6ZLC4T1L9465HKTN" hidden="1">#REF!</definedName>
    <definedName name="BExKEK6O5BVJP4VY02FY7JNAZ6BT" localSheetId="13" hidden="1">#REF!</definedName>
    <definedName name="BExKEK6O5BVJP4VY02FY7JNAZ6BT" localSheetId="14" hidden="1">#REF!</definedName>
    <definedName name="BExKEK6O5BVJP4VY02FY7JNAZ6BT" hidden="1">#REF!</definedName>
    <definedName name="BExKEKXK6E6QX339ELPXDIRZSJE0" localSheetId="13" hidden="1">#REF!</definedName>
    <definedName name="BExKEKXK6E6QX339ELPXDIRZSJE0" localSheetId="14" hidden="1">#REF!</definedName>
    <definedName name="BExKEKXK6E6QX339ELPXDIRZSJE0" hidden="1">#REF!</definedName>
    <definedName name="BExKEOOIBMP7N8033EY2CJYCBX6H" localSheetId="13" hidden="1">#REF!</definedName>
    <definedName name="BExKEOOIBMP7N8033EY2CJYCBX6H" localSheetId="14" hidden="1">#REF!</definedName>
    <definedName name="BExKEOOIBMP7N8033EY2CJYCBX6H" hidden="1">#REF!</definedName>
    <definedName name="BExKEW0RR5LA3VC46A2BEOOMQE56" localSheetId="13" hidden="1">#REF!</definedName>
    <definedName name="BExKEW0RR5LA3VC46A2BEOOMQE56" localSheetId="14" hidden="1">#REF!</definedName>
    <definedName name="BExKEW0RR5LA3VC46A2BEOOMQE56" hidden="1">#REF!</definedName>
    <definedName name="BExKFA3VI1CZK21SM0N3LZWT9LA1" localSheetId="13" hidden="1">#REF!</definedName>
    <definedName name="BExKFA3VI1CZK21SM0N3LZWT9LA1" localSheetId="14" hidden="1">#REF!</definedName>
    <definedName name="BExKFA3VI1CZK21SM0N3LZWT9LA1" hidden="1">#REF!</definedName>
    <definedName name="BExKFINBFV5J2NFRCL4YUO3YF0ZE" localSheetId="13" hidden="1">#REF!</definedName>
    <definedName name="BExKFINBFV5J2NFRCL4YUO3YF0ZE" localSheetId="14" hidden="1">#REF!</definedName>
    <definedName name="BExKFINBFV5J2NFRCL4YUO3YF0ZE" hidden="1">#REF!</definedName>
    <definedName name="BExKFISRBFACTAMJSALEYMY66F6X" localSheetId="13" hidden="1">#REF!</definedName>
    <definedName name="BExKFISRBFACTAMJSALEYMY66F6X" localSheetId="14" hidden="1">#REF!</definedName>
    <definedName name="BExKFISRBFACTAMJSALEYMY66F6X" hidden="1">#REF!</definedName>
    <definedName name="BExKFOSK5DJ151C4E8544UWMYTOC" localSheetId="13" hidden="1">#REF!</definedName>
    <definedName name="BExKFOSK5DJ151C4E8544UWMYTOC" localSheetId="14" hidden="1">#REF!</definedName>
    <definedName name="BExKFOSK5DJ151C4E8544UWMYTOC" hidden="1">#REF!</definedName>
    <definedName name="BExKFYJC4EVEV54F82K6VKP7Q3OU" localSheetId="13" hidden="1">#REF!</definedName>
    <definedName name="BExKFYJC4EVEV54F82K6VKP7Q3OU" localSheetId="14" hidden="1">#REF!</definedName>
    <definedName name="BExKFYJC4EVEV54F82K6VKP7Q3OU" hidden="1">#REF!</definedName>
    <definedName name="BExKG4IYHBKQQ8J8FN10GB2IKO33" localSheetId="13" hidden="1">#REF!</definedName>
    <definedName name="BExKG4IYHBKQQ8J8FN10GB2IKO33" localSheetId="14" hidden="1">#REF!</definedName>
    <definedName name="BExKG4IYHBKQQ8J8FN10GB2IKO33" hidden="1">#REF!</definedName>
    <definedName name="BExKGF0L44S78D33WMQ1A75TRKB9" localSheetId="13" hidden="1">#REF!</definedName>
    <definedName name="BExKGF0L44S78D33WMQ1A75TRKB9" localSheetId="14" hidden="1">#REF!</definedName>
    <definedName name="BExKGF0L44S78D33WMQ1A75TRKB9" hidden="1">#REF!</definedName>
    <definedName name="BExKGFRN31B3G20LMQ4LRF879J68" localSheetId="13" hidden="1">#REF!</definedName>
    <definedName name="BExKGFRN31B3G20LMQ4LRF879J68" localSheetId="14" hidden="1">#REF!</definedName>
    <definedName name="BExKGFRN31B3G20LMQ4LRF879J68" hidden="1">#REF!</definedName>
    <definedName name="BExKGJD3U3ADZILP20U3EURP0UQP" localSheetId="13" hidden="1">#REF!</definedName>
    <definedName name="BExKGJD3U3ADZILP20U3EURP0UQP" localSheetId="14" hidden="1">#REF!</definedName>
    <definedName name="BExKGJD3U3ADZILP20U3EURP0UQP" hidden="1">#REF!</definedName>
    <definedName name="BExKGNK5YGKP0YHHTAAOV17Z9EIM" localSheetId="13" hidden="1">#REF!</definedName>
    <definedName name="BExKGNK5YGKP0YHHTAAOV17Z9EIM" localSheetId="14" hidden="1">#REF!</definedName>
    <definedName name="BExKGNK5YGKP0YHHTAAOV17Z9EIM" hidden="1">#REF!</definedName>
    <definedName name="BExKGO5RDWNIQCWJYSC1SQOXFSTU" localSheetId="13" hidden="1">#REF!</definedName>
    <definedName name="BExKGO5RDWNIQCWJYSC1SQOXFSTU" localSheetId="14" hidden="1">#REF!</definedName>
    <definedName name="BExKGO5RDWNIQCWJYSC1SQOXFSTU" hidden="1">#REF!</definedName>
    <definedName name="BExKGV77YH9YXIQTRKK2331QGYKF" localSheetId="13" hidden="1">#REF!</definedName>
    <definedName name="BExKGV77YH9YXIQTRKK2331QGYKF" localSheetId="14" hidden="1">#REF!</definedName>
    <definedName name="BExKGV77YH9YXIQTRKK2331QGYKF" hidden="1">#REF!</definedName>
    <definedName name="BExKH3FTZ5VGTB86W9M4AB39R0G8" localSheetId="13" hidden="1">#REF!</definedName>
    <definedName name="BExKH3FTZ5VGTB86W9M4AB39R0G8" localSheetId="14" hidden="1">#REF!</definedName>
    <definedName name="BExKH3FTZ5VGTB86W9M4AB39R0G8" hidden="1">#REF!</definedName>
    <definedName name="BExKH3FV5U5O6XZM7STS3NZKQFGJ" localSheetId="13" hidden="1">#REF!</definedName>
    <definedName name="BExKH3FV5U5O6XZM7STS3NZKQFGJ" localSheetId="14" hidden="1">#REF!</definedName>
    <definedName name="BExKH3FV5U5O6XZM7STS3NZKQFGJ" hidden="1">#REF!</definedName>
    <definedName name="BExKHAMUH8NR3HRV0V6FHJE3ROLN" localSheetId="13" hidden="1">#REF!</definedName>
    <definedName name="BExKHAMUH8NR3HRV0V6FHJE3ROLN" localSheetId="14" hidden="1">#REF!</definedName>
    <definedName name="BExKHAMUH8NR3HRV0V6FHJE3ROLN" hidden="1">#REF!</definedName>
    <definedName name="BExKHCFKOWFHO2WW0N7Y5XDXEWAO" localSheetId="13" hidden="1">#REF!</definedName>
    <definedName name="BExKHCFKOWFHO2WW0N7Y5XDXEWAO" localSheetId="14" hidden="1">#REF!</definedName>
    <definedName name="BExKHCFKOWFHO2WW0N7Y5XDXEWAO" hidden="1">#REF!</definedName>
    <definedName name="BExKHIVLONZ46HLMR50DEXKEUNEP" localSheetId="13" hidden="1">#REF!</definedName>
    <definedName name="BExKHIVLONZ46HLMR50DEXKEUNEP" localSheetId="14" hidden="1">#REF!</definedName>
    <definedName name="BExKHIVLONZ46HLMR50DEXKEUNEP" hidden="1">#REF!</definedName>
    <definedName name="BExKHKDK2PRBCUJS8TEDP8K3VODQ" localSheetId="13" hidden="1">#REF!</definedName>
    <definedName name="BExKHKDK2PRBCUJS8TEDP8K3VODQ" localSheetId="14" hidden="1">#REF!</definedName>
    <definedName name="BExKHKDK2PRBCUJS8TEDP8K3VODQ" hidden="1">#REF!</definedName>
    <definedName name="BExKHPM9XA0ADDK7TUR0N38EXWEP" localSheetId="13" hidden="1">#REF!</definedName>
    <definedName name="BExKHPM9XA0ADDK7TUR0N38EXWEP" localSheetId="14" hidden="1">#REF!</definedName>
    <definedName name="BExKHPM9XA0ADDK7TUR0N38EXWEP" hidden="1">#REF!</definedName>
    <definedName name="BExKI4076KXCDE5KXL79KT36OKLO" localSheetId="13" hidden="1">#REF!</definedName>
    <definedName name="BExKI4076KXCDE5KXL79KT36OKLO" localSheetId="14" hidden="1">#REF!</definedName>
    <definedName name="BExKI4076KXCDE5KXL79KT36OKLO" hidden="1">#REF!</definedName>
    <definedName name="BExKI7LO70WYISR7Q0Y1ZDWO9M3B" localSheetId="13" hidden="1">#REF!</definedName>
    <definedName name="BExKI7LO70WYISR7Q0Y1ZDWO9M3B" localSheetId="14" hidden="1">#REF!</definedName>
    <definedName name="BExKI7LO70WYISR7Q0Y1ZDWO9M3B" hidden="1">#REF!</definedName>
    <definedName name="BExKIGQV6TXIZG039HBOJU62WP2U" localSheetId="13" hidden="1">#REF!</definedName>
    <definedName name="BExKIGQV6TXIZG039HBOJU62WP2U" localSheetId="14" hidden="1">#REF!</definedName>
    <definedName name="BExKIGQV6TXIZG039HBOJU62WP2U" hidden="1">#REF!</definedName>
    <definedName name="BExKILE008SF3KTAN8WML3XKI1NZ" localSheetId="13" hidden="1">#REF!</definedName>
    <definedName name="BExKILE008SF3KTAN8WML3XKI1NZ" localSheetId="14" hidden="1">#REF!</definedName>
    <definedName name="BExKILE008SF3KTAN8WML3XKI1NZ" hidden="1">#REF!</definedName>
    <definedName name="BExKINSBB6RS7I489QHMCOMU4Z2X" localSheetId="13" hidden="1">#REF!</definedName>
    <definedName name="BExKINSBB6RS7I489QHMCOMU4Z2X" localSheetId="14" hidden="1">#REF!</definedName>
    <definedName name="BExKINSBB6RS7I489QHMCOMU4Z2X" hidden="1">#REF!</definedName>
    <definedName name="BExKIU87ZKSOC2DYZWFK6SAK9I8E" localSheetId="13" hidden="1">#REF!</definedName>
    <definedName name="BExKIU87ZKSOC2DYZWFK6SAK9I8E" localSheetId="14" hidden="1">#REF!</definedName>
    <definedName name="BExKIU87ZKSOC2DYZWFK6SAK9I8E" hidden="1">#REF!</definedName>
    <definedName name="BExKJ449HLYX2DJ9UF0H9GTPSQ73" localSheetId="13" hidden="1">#REF!</definedName>
    <definedName name="BExKJ449HLYX2DJ9UF0H9GTPSQ73" localSheetId="14" hidden="1">#REF!</definedName>
    <definedName name="BExKJ449HLYX2DJ9UF0H9GTPSQ73" hidden="1">#REF!</definedName>
    <definedName name="BExKJELX2RUC8UEC56IZPYYZXHA7" localSheetId="13" hidden="1">#REF!</definedName>
    <definedName name="BExKJELX2RUC8UEC56IZPYYZXHA7" localSheetId="14" hidden="1">#REF!</definedName>
    <definedName name="BExKJELX2RUC8UEC56IZPYYZXHA7" hidden="1">#REF!</definedName>
    <definedName name="BExKJINMXS61G2TZEXCJAWVV4F57" localSheetId="13" hidden="1">#REF!</definedName>
    <definedName name="BExKJINMXS61G2TZEXCJAWVV4F57" localSheetId="14" hidden="1">#REF!</definedName>
    <definedName name="BExKJINMXS61G2TZEXCJAWVV4F57" hidden="1">#REF!</definedName>
    <definedName name="BExKJK5ME8KB7HA0180L7OUZDDGV" localSheetId="13" hidden="1">#REF!</definedName>
    <definedName name="BExKJK5ME8KB7HA0180L7OUZDDGV" localSheetId="14" hidden="1">#REF!</definedName>
    <definedName name="BExKJK5ME8KB7HA0180L7OUZDDGV" hidden="1">#REF!</definedName>
    <definedName name="BExKJN5IF0VMDILJ5K8ZENF2QYV1" localSheetId="13" hidden="1">#REF!</definedName>
    <definedName name="BExKJN5IF0VMDILJ5K8ZENF2QYV1" localSheetId="14" hidden="1">#REF!</definedName>
    <definedName name="BExKJN5IF0VMDILJ5K8ZENF2QYV1" hidden="1">#REF!</definedName>
    <definedName name="BExKJUSJPFUIK20FTVAFJWR2OUYX" localSheetId="13" hidden="1">#REF!</definedName>
    <definedName name="BExKJUSJPFUIK20FTVAFJWR2OUYX" localSheetId="14" hidden="1">#REF!</definedName>
    <definedName name="BExKJUSJPFUIK20FTVAFJWR2OUYX" hidden="1">#REF!</definedName>
    <definedName name="BExKK8VP5RS3D0UXZVKA37C4SYBP" localSheetId="13" hidden="1">#REF!</definedName>
    <definedName name="BExKK8VP5RS3D0UXZVKA37C4SYBP" localSheetId="14" hidden="1">#REF!</definedName>
    <definedName name="BExKK8VP5RS3D0UXZVKA37C4SYBP" hidden="1">#REF!</definedName>
    <definedName name="BExKKIM9NPF6B3SPMPIQB27HQME4" localSheetId="13" hidden="1">#REF!</definedName>
    <definedName name="BExKKIM9NPF6B3SPMPIQB27HQME4" localSheetId="14" hidden="1">#REF!</definedName>
    <definedName name="BExKKIM9NPF6B3SPMPIQB27HQME4" hidden="1">#REF!</definedName>
    <definedName name="BExKKIX1BCBQ4R3K41QD8NTV0OV0" localSheetId="13" hidden="1">#REF!</definedName>
    <definedName name="BExKKIX1BCBQ4R3K41QD8NTV0OV0" localSheetId="14" hidden="1">#REF!</definedName>
    <definedName name="BExKKIX1BCBQ4R3K41QD8NTV0OV0" hidden="1">#REF!</definedName>
    <definedName name="BExKKQ3ZWADYV03YHMXDOAMU90EB" localSheetId="13" hidden="1">#REF!</definedName>
    <definedName name="BExKKQ3ZWADYV03YHMXDOAMU90EB" localSheetId="14" hidden="1">#REF!</definedName>
    <definedName name="BExKKQ3ZWADYV03YHMXDOAMU90EB" hidden="1">#REF!</definedName>
    <definedName name="BExKKUGD2HMJWQEYZ8H3X1BMXFS9" localSheetId="13" hidden="1">#REF!</definedName>
    <definedName name="BExKKUGD2HMJWQEYZ8H3X1BMXFS9" localSheetId="14" hidden="1">#REF!</definedName>
    <definedName name="BExKKUGD2HMJWQEYZ8H3X1BMXFS9" hidden="1">#REF!</definedName>
    <definedName name="BExKKX05KCZZZPKOR1NE5A8RGVT4" localSheetId="13" hidden="1">#REF!</definedName>
    <definedName name="BExKKX05KCZZZPKOR1NE5A8RGVT4" localSheetId="14" hidden="1">#REF!</definedName>
    <definedName name="BExKKX05KCZZZPKOR1NE5A8RGVT4" hidden="1">#REF!</definedName>
    <definedName name="BExKLD6S9L66QYREYHBE5J44OK7X" localSheetId="13" hidden="1">#REF!</definedName>
    <definedName name="BExKLD6S9L66QYREYHBE5J44OK7X" localSheetId="14" hidden="1">#REF!</definedName>
    <definedName name="BExKLD6S9L66QYREYHBE5J44OK7X" hidden="1">#REF!</definedName>
    <definedName name="BExKLEZK32L28GYJWVO63BZ5E1JD" localSheetId="13" hidden="1">#REF!</definedName>
    <definedName name="BExKLEZK32L28GYJWVO63BZ5E1JD" localSheetId="14" hidden="1">#REF!</definedName>
    <definedName name="BExKLEZK32L28GYJWVO63BZ5E1JD" hidden="1">#REF!</definedName>
    <definedName name="BExKLLKVVHT06LA55JB2FC871DC5" localSheetId="13" hidden="1">#REF!</definedName>
    <definedName name="BExKLLKVVHT06LA55JB2FC871DC5" localSheetId="14" hidden="1">#REF!</definedName>
    <definedName name="BExKLLKVVHT06LA55JB2FC871DC5" hidden="1">#REF!</definedName>
    <definedName name="BExKMWBX4EH3EYJ07UFEM08NB40Z" localSheetId="13" hidden="1">#REF!</definedName>
    <definedName name="BExKMWBX4EH3EYJ07UFEM08NB40Z" localSheetId="14" hidden="1">#REF!</definedName>
    <definedName name="BExKMWBX4EH3EYJ07UFEM08NB40Z" hidden="1">#REF!</definedName>
    <definedName name="BExKNBGV2IR3S7M0BX4810KZB4V3" localSheetId="13" hidden="1">#REF!</definedName>
    <definedName name="BExKNBGV2IR3S7M0BX4810KZB4V3" localSheetId="14" hidden="1">#REF!</definedName>
    <definedName name="BExKNBGV2IR3S7M0BX4810KZB4V3" hidden="1">#REF!</definedName>
    <definedName name="BExKNCTBZTSY3MO42VU5PLV6YUHZ" localSheetId="13" hidden="1">#REF!</definedName>
    <definedName name="BExKNCTBZTSY3MO42VU5PLV6YUHZ" localSheetId="14" hidden="1">#REF!</definedName>
    <definedName name="BExKNCTBZTSY3MO42VU5PLV6YUHZ" hidden="1">#REF!</definedName>
    <definedName name="BExKNGV2YY749C42AQ2T9QNIE5C3" localSheetId="13" hidden="1">#REF!</definedName>
    <definedName name="BExKNGV2YY749C42AQ2T9QNIE5C3" localSheetId="14" hidden="1">#REF!</definedName>
    <definedName name="BExKNGV2YY749C42AQ2T9QNIE5C3" hidden="1">#REF!</definedName>
    <definedName name="BExKNV8UOHVWEHDJWI2WMJ9X6QHZ" localSheetId="13" hidden="1">#REF!</definedName>
    <definedName name="BExKNV8UOHVWEHDJWI2WMJ9X6QHZ" localSheetId="14" hidden="1">#REF!</definedName>
    <definedName name="BExKNV8UOHVWEHDJWI2WMJ9X6QHZ" hidden="1">#REF!</definedName>
    <definedName name="BExKNZLD7UATC1MYRNJD8H2NH4KU" localSheetId="13" hidden="1">#REF!</definedName>
    <definedName name="BExKNZLD7UATC1MYRNJD8H2NH4KU" localSheetId="14" hidden="1">#REF!</definedName>
    <definedName name="BExKNZLD7UATC1MYRNJD8H2NH4KU" hidden="1">#REF!</definedName>
    <definedName name="BExKNZQUKQQG2Y97R74G4O4BJP1L" localSheetId="13" hidden="1">#REF!</definedName>
    <definedName name="BExKNZQUKQQG2Y97R74G4O4BJP1L" localSheetId="14" hidden="1">#REF!</definedName>
    <definedName name="BExKNZQUKQQG2Y97R74G4O4BJP1L" hidden="1">#REF!</definedName>
    <definedName name="BExKO06X0EAD3ABEG1E8PWLDWHBA" localSheetId="13" hidden="1">#REF!</definedName>
    <definedName name="BExKO06X0EAD3ABEG1E8PWLDWHBA" localSheetId="14" hidden="1">#REF!</definedName>
    <definedName name="BExKO06X0EAD3ABEG1E8PWLDWHBA" hidden="1">#REF!</definedName>
    <definedName name="BExKO2AHHSGNI1AZOIOW21KPXKPE" localSheetId="13" hidden="1">#REF!</definedName>
    <definedName name="BExKO2AHHSGNI1AZOIOW21KPXKPE" localSheetId="14" hidden="1">#REF!</definedName>
    <definedName name="BExKO2AHHSGNI1AZOIOW21KPXKPE" hidden="1">#REF!</definedName>
    <definedName name="BExKO2FXWJWC5IZLDN8JHYILQJ2N" localSheetId="13" hidden="1">#REF!</definedName>
    <definedName name="BExKO2FXWJWC5IZLDN8JHYILQJ2N" localSheetId="14" hidden="1">#REF!</definedName>
    <definedName name="BExKO2FXWJWC5IZLDN8JHYILQJ2N" hidden="1">#REF!</definedName>
    <definedName name="BExKO438WZ8FKOU00NURGFMOYXWN" localSheetId="13" hidden="1">#REF!</definedName>
    <definedName name="BExKO438WZ8FKOU00NURGFMOYXWN" localSheetId="14" hidden="1">#REF!</definedName>
    <definedName name="BExKO438WZ8FKOU00NURGFMOYXWN" hidden="1">#REF!</definedName>
    <definedName name="BExKODIZGWW2EQD0FEYW6WK6XLCM" localSheetId="13" hidden="1">#REF!</definedName>
    <definedName name="BExKODIZGWW2EQD0FEYW6WK6XLCM" localSheetId="14" hidden="1">#REF!</definedName>
    <definedName name="BExKODIZGWW2EQD0FEYW6WK6XLCM" hidden="1">#REF!</definedName>
    <definedName name="BExKOPO2HPWVQGAKW8LOZMPIDEFG" localSheetId="13" hidden="1">#REF!</definedName>
    <definedName name="BExKOPO2HPWVQGAKW8LOZMPIDEFG" localSheetId="14" hidden="1">#REF!</definedName>
    <definedName name="BExKOPO2HPWVQGAKW8LOZMPIDEFG" hidden="1">#REF!</definedName>
    <definedName name="BExKPEZP0QTKOTLIMMIFSVTHQEEK" localSheetId="13" hidden="1">#REF!</definedName>
    <definedName name="BExKPEZP0QTKOTLIMMIFSVTHQEEK" localSheetId="14" hidden="1">#REF!</definedName>
    <definedName name="BExKPEZP0QTKOTLIMMIFSVTHQEEK" hidden="1">#REF!</definedName>
    <definedName name="BExKPLQJX0HJ8OTXBXH9IC9J2V0W" localSheetId="13" hidden="1">#REF!</definedName>
    <definedName name="BExKPLQJX0HJ8OTXBXH9IC9J2V0W" localSheetId="14" hidden="1">#REF!</definedName>
    <definedName name="BExKPLQJX0HJ8OTXBXH9IC9J2V0W" hidden="1">#REF!</definedName>
    <definedName name="BExKPN8C7GN36ZJZHLOB74LU6KT0" localSheetId="13" hidden="1">#REF!</definedName>
    <definedName name="BExKPN8C7GN36ZJZHLOB74LU6KT0" localSheetId="14" hidden="1">#REF!</definedName>
    <definedName name="BExKPN8C7GN36ZJZHLOB74LU6KT0" hidden="1">#REF!</definedName>
    <definedName name="BExKPX9VZ1J5021Q98K60HMPJU58" localSheetId="13" hidden="1">#REF!</definedName>
    <definedName name="BExKPX9VZ1J5021Q98K60HMPJU58" localSheetId="14" hidden="1">#REF!</definedName>
    <definedName name="BExKPX9VZ1J5021Q98K60HMPJU58" hidden="1">#REF!</definedName>
    <definedName name="BExKQJGAAWNM3NT19E9I0CQDBTU0" localSheetId="13" hidden="1">#REF!</definedName>
    <definedName name="BExKQJGAAWNM3NT19E9I0CQDBTU0" localSheetId="14" hidden="1">#REF!</definedName>
    <definedName name="BExKQJGAAWNM3NT19E9I0CQDBTU0" hidden="1">#REF!</definedName>
    <definedName name="BExKQM5GJ1ZN5REKFE7YVBQ0KXWF" localSheetId="13" hidden="1">#REF!</definedName>
    <definedName name="BExKQM5GJ1ZN5REKFE7YVBQ0KXWF" localSheetId="14" hidden="1">#REF!</definedName>
    <definedName name="BExKQM5GJ1ZN5REKFE7YVBQ0KXWF" hidden="1">#REF!</definedName>
    <definedName name="BExKQOEA7HV9U5DH9C8JXFD62EKH" localSheetId="13" hidden="1">#REF!</definedName>
    <definedName name="BExKQOEA7HV9U5DH9C8JXFD62EKH" localSheetId="14" hidden="1">#REF!</definedName>
    <definedName name="BExKQOEA7HV9U5DH9C8JXFD62EKH" hidden="1">#REF!</definedName>
    <definedName name="BExKQQ71278061G7ZFYGPWOMOMY2" localSheetId="13" hidden="1">#REF!</definedName>
    <definedName name="BExKQQ71278061G7ZFYGPWOMOMY2" localSheetId="14" hidden="1">#REF!</definedName>
    <definedName name="BExKQQ71278061G7ZFYGPWOMOMY2" hidden="1">#REF!</definedName>
    <definedName name="BExKQTXRG3ECU8NT47UR7643LO5G" localSheetId="13" hidden="1">#REF!</definedName>
    <definedName name="BExKQTXRG3ECU8NT47UR7643LO5G" localSheetId="14" hidden="1">#REF!</definedName>
    <definedName name="BExKQTXRG3ECU8NT47UR7643LO5G" hidden="1">#REF!</definedName>
    <definedName name="BExKQVL7HPOIZ4FHANDFMVOJLEPR" localSheetId="13" hidden="1">#REF!</definedName>
    <definedName name="BExKQVL7HPOIZ4FHANDFMVOJLEPR" localSheetId="14" hidden="1">#REF!</definedName>
    <definedName name="BExKQVL7HPOIZ4FHANDFMVOJLEPR" hidden="1">#REF!</definedName>
    <definedName name="BExKR32XG1WY77WDT8KW9FJPGQTU" localSheetId="13" hidden="1">#REF!</definedName>
    <definedName name="BExKR32XG1WY77WDT8KW9FJPGQTU" localSheetId="14" hidden="1">#REF!</definedName>
    <definedName name="BExKR32XG1WY77WDT8KW9FJPGQTU" hidden="1">#REF!</definedName>
    <definedName name="BExKR8RZSEHW184G0Z56B4EGNU72" localSheetId="13" hidden="1">#REF!</definedName>
    <definedName name="BExKR8RZSEHW184G0Z56B4EGNU72" localSheetId="14" hidden="1">#REF!</definedName>
    <definedName name="BExKR8RZSEHW184G0Z56B4EGNU72" hidden="1">#REF!</definedName>
    <definedName name="BExKRVUSQ6PA7ZYQSTEQL3X7PB9P" localSheetId="13" hidden="1">#REF!</definedName>
    <definedName name="BExKRVUSQ6PA7ZYQSTEQL3X7PB9P" localSheetId="14" hidden="1">#REF!</definedName>
    <definedName name="BExKRVUSQ6PA7ZYQSTEQL3X7PB9P" hidden="1">#REF!</definedName>
    <definedName name="BExKRY3KZ7F7RB2KH8HXSQ85IEQO" localSheetId="13" hidden="1">#REF!</definedName>
    <definedName name="BExKRY3KZ7F7RB2KH8HXSQ85IEQO" localSheetId="14" hidden="1">#REF!</definedName>
    <definedName name="BExKRY3KZ7F7RB2KH8HXSQ85IEQO" hidden="1">#REF!</definedName>
    <definedName name="BExKSA37DZTCK6H13HPIKR0ZFVL8" localSheetId="13" hidden="1">#REF!</definedName>
    <definedName name="BExKSA37DZTCK6H13HPIKR0ZFVL8" localSheetId="14" hidden="1">#REF!</definedName>
    <definedName name="BExKSA37DZTCK6H13HPIKR0ZFVL8" hidden="1">#REF!</definedName>
    <definedName name="BExKSFMOMSZYDE0WNC94F40S6636" localSheetId="13" hidden="1">#REF!</definedName>
    <definedName name="BExKSFMOMSZYDE0WNC94F40S6636" localSheetId="14" hidden="1">#REF!</definedName>
    <definedName name="BExKSFMOMSZYDE0WNC94F40S6636" hidden="1">#REF!</definedName>
    <definedName name="BExKSHQ9K79S8KYUWIV5M5LAHHF1" localSheetId="13" hidden="1">#REF!</definedName>
    <definedName name="BExKSHQ9K79S8KYUWIV5M5LAHHF1" localSheetId="14" hidden="1">#REF!</definedName>
    <definedName name="BExKSHQ9K79S8KYUWIV5M5LAHHF1" hidden="1">#REF!</definedName>
    <definedName name="BExKSIS3VA1NCEFCZZSIK8B3YIBZ" localSheetId="13" hidden="1">#REF!</definedName>
    <definedName name="BExKSIS3VA1NCEFCZZSIK8B3YIBZ" localSheetId="14" hidden="1">#REF!</definedName>
    <definedName name="BExKSIS3VA1NCEFCZZSIK8B3YIBZ" hidden="1">#REF!</definedName>
    <definedName name="BExKSJTWG9L3FCX8FLK4EMUJMF27" localSheetId="13" hidden="1">#REF!</definedName>
    <definedName name="BExKSJTWG9L3FCX8FLK4EMUJMF27" localSheetId="14" hidden="1">#REF!</definedName>
    <definedName name="BExKSJTWG9L3FCX8FLK4EMUJMF27" hidden="1">#REF!</definedName>
    <definedName name="BExKSO6B5QACJDHFI10OCJVZUTOM" localSheetId="13" hidden="1">#REF!</definedName>
    <definedName name="BExKSO6B5QACJDHFI10OCJVZUTOM" localSheetId="14" hidden="1">#REF!</definedName>
    <definedName name="BExKSO6B5QACJDHFI10OCJVZUTOM" hidden="1">#REF!</definedName>
    <definedName name="BExKSU0MKNAVZYYPKCYTZDWQX4R8" localSheetId="13" hidden="1">#REF!</definedName>
    <definedName name="BExKSU0MKNAVZYYPKCYTZDWQX4R8" localSheetId="14" hidden="1">#REF!</definedName>
    <definedName name="BExKSU0MKNAVZYYPKCYTZDWQX4R8" hidden="1">#REF!</definedName>
    <definedName name="BExKSX60G1MUS689FXIGYP2F7C62" localSheetId="13" hidden="1">#REF!</definedName>
    <definedName name="BExKSX60G1MUS689FXIGYP2F7C62" localSheetId="14" hidden="1">#REF!</definedName>
    <definedName name="BExKSX60G1MUS689FXIGYP2F7C62" hidden="1">#REF!</definedName>
    <definedName name="BExKT2UZ7Y2VWF5NQE18SJRLD2RN" localSheetId="13" hidden="1">#REF!</definedName>
    <definedName name="BExKT2UZ7Y2VWF5NQE18SJRLD2RN" localSheetId="14" hidden="1">#REF!</definedName>
    <definedName name="BExKT2UZ7Y2VWF5NQE18SJRLD2RN" hidden="1">#REF!</definedName>
    <definedName name="BExKT3GJFNGAM09H5F615E36A38C" localSheetId="13" hidden="1">#REF!</definedName>
    <definedName name="BExKT3GJFNGAM09H5F615E36A38C" localSheetId="14" hidden="1">#REF!</definedName>
    <definedName name="BExKT3GJFNGAM09H5F615E36A38C" hidden="1">#REF!</definedName>
    <definedName name="BExKTQZGN8GI3XGSEXMPCCA3S19H" localSheetId="13" hidden="1">#REF!</definedName>
    <definedName name="BExKTQZGN8GI3XGSEXMPCCA3S19H" localSheetId="14" hidden="1">#REF!</definedName>
    <definedName name="BExKTQZGN8GI3XGSEXMPCCA3S19H" hidden="1">#REF!</definedName>
    <definedName name="BExKTUKYYU0F6TUW1RXV24LRAZFE" localSheetId="13" hidden="1">#REF!</definedName>
    <definedName name="BExKTUKYYU0F6TUW1RXV24LRAZFE" localSheetId="14" hidden="1">#REF!</definedName>
    <definedName name="BExKTUKYYU0F6TUW1RXV24LRAZFE" hidden="1">#REF!</definedName>
    <definedName name="BExKU3FBLHQBIUTN6XEZW5GC9OG1" localSheetId="13" hidden="1">#REF!</definedName>
    <definedName name="BExKU3FBLHQBIUTN6XEZW5GC9OG1" localSheetId="14" hidden="1">#REF!</definedName>
    <definedName name="BExKU3FBLHQBIUTN6XEZW5GC9OG1" hidden="1">#REF!</definedName>
    <definedName name="BExKU82I99FEUIZLODXJDOJC96CQ" localSheetId="13" hidden="1">#REF!</definedName>
    <definedName name="BExKU82I99FEUIZLODXJDOJC96CQ" localSheetId="14" hidden="1">#REF!</definedName>
    <definedName name="BExKU82I99FEUIZLODXJDOJC96CQ" hidden="1">#REF!</definedName>
    <definedName name="BExKUDM0DFSCM3D91SH0XLXJSL18" localSheetId="13" hidden="1">#REF!</definedName>
    <definedName name="BExKUDM0DFSCM3D91SH0XLXJSL18" localSheetId="14" hidden="1">#REF!</definedName>
    <definedName name="BExKUDM0DFSCM3D91SH0XLXJSL18" hidden="1">#REF!</definedName>
    <definedName name="BExKULEKJLA77AUQPDUHSM94Y76Z" localSheetId="13" hidden="1">#REF!</definedName>
    <definedName name="BExKULEKJLA77AUQPDUHSM94Y76Z" localSheetId="14" hidden="1">#REF!</definedName>
    <definedName name="BExKULEKJLA77AUQPDUHSM94Y76Z" hidden="1">#REF!</definedName>
    <definedName name="BExKV08R85MKI3MAX9E2HERNQUNL" localSheetId="13" hidden="1">#REF!</definedName>
    <definedName name="BExKV08R85MKI3MAX9E2HERNQUNL" localSheetId="14" hidden="1">#REF!</definedName>
    <definedName name="BExKV08R85MKI3MAX9E2HERNQUNL" hidden="1">#REF!</definedName>
    <definedName name="BExKV4AAUNNJL5JWD7PX6BFKVS6O" localSheetId="13" hidden="1">#REF!</definedName>
    <definedName name="BExKV4AAUNNJL5JWD7PX6BFKVS6O" localSheetId="14" hidden="1">#REF!</definedName>
    <definedName name="BExKV4AAUNNJL5JWD7PX6BFKVS6O" hidden="1">#REF!</definedName>
    <definedName name="BExKVDVK6HN74GQPTXICP9BFC8CF" localSheetId="13" hidden="1">#REF!</definedName>
    <definedName name="BExKVDVK6HN74GQPTXICP9BFC8CF" localSheetId="14" hidden="1">#REF!</definedName>
    <definedName name="BExKVDVK6HN74GQPTXICP9BFC8CF" hidden="1">#REF!</definedName>
    <definedName name="BExKVFZ3ZZGIC1QI8XN6BYFWN0ZY" localSheetId="13" hidden="1">#REF!</definedName>
    <definedName name="BExKVFZ3ZZGIC1QI8XN6BYFWN0ZY" localSheetId="14" hidden="1">#REF!</definedName>
    <definedName name="BExKVFZ3ZZGIC1QI8XN6BYFWN0ZY" hidden="1">#REF!</definedName>
    <definedName name="BExKVG4KGO28KPGTAFL1R8TTZ10N" localSheetId="13" hidden="1">#REF!</definedName>
    <definedName name="BExKVG4KGO28KPGTAFL1R8TTZ10N" localSheetId="14" hidden="1">#REF!</definedName>
    <definedName name="BExKVG4KGO28KPGTAFL1R8TTZ10N" hidden="1">#REF!</definedName>
    <definedName name="BExKW0CSH7DA02YSNV64PSEIXB2P" localSheetId="13" hidden="1">#REF!</definedName>
    <definedName name="BExKW0CSH7DA02YSNV64PSEIXB2P" localSheetId="14" hidden="1">#REF!</definedName>
    <definedName name="BExKW0CSH7DA02YSNV64PSEIXB2P" hidden="1">#REF!</definedName>
    <definedName name="BExM9NUG3Q31X01AI9ZJCZIX25CS" localSheetId="13" hidden="1">#REF!</definedName>
    <definedName name="BExM9NUG3Q31X01AI9ZJCZIX25CS" localSheetId="14" hidden="1">#REF!</definedName>
    <definedName name="BExM9NUG3Q31X01AI9ZJCZIX25CS" hidden="1">#REF!</definedName>
    <definedName name="BExM9OG182RP30MY23PG49LVPZ1C" localSheetId="13" hidden="1">#REF!</definedName>
    <definedName name="BExM9OG182RP30MY23PG49LVPZ1C" localSheetId="14" hidden="1">#REF!</definedName>
    <definedName name="BExM9OG182RP30MY23PG49LVPZ1C" hidden="1">#REF!</definedName>
    <definedName name="BExMA64MW1S18NH8DCKPCCEI5KCB" localSheetId="13" hidden="1">#REF!</definedName>
    <definedName name="BExMA64MW1S18NH8DCKPCCEI5KCB" localSheetId="14" hidden="1">#REF!</definedName>
    <definedName name="BExMA64MW1S18NH8DCKPCCEI5KCB" hidden="1">#REF!</definedName>
    <definedName name="BExMALEWFUEM8Y686IT03ECURUBR" localSheetId="13" hidden="1">#REF!</definedName>
    <definedName name="BExMALEWFUEM8Y686IT03ECURUBR" localSheetId="14" hidden="1">#REF!</definedName>
    <definedName name="BExMALEWFUEM8Y686IT03ECURUBR" hidden="1">#REF!</definedName>
    <definedName name="BExMAR3XSK6RSFLHP7ZX1EWGHASI" localSheetId="13" hidden="1">#REF!</definedName>
    <definedName name="BExMAR3XSK6RSFLHP7ZX1EWGHASI" localSheetId="14" hidden="1">#REF!</definedName>
    <definedName name="BExMAR3XSK6RSFLHP7ZX1EWGHASI" hidden="1">#REF!</definedName>
    <definedName name="BExMAXJS82ZJ8RS22VLE0V0LDUII" localSheetId="13" hidden="1">#REF!</definedName>
    <definedName name="BExMAXJS82ZJ8RS22VLE0V0LDUII" localSheetId="14" hidden="1">#REF!</definedName>
    <definedName name="BExMAXJS82ZJ8RS22VLE0V0LDUII" hidden="1">#REF!</definedName>
    <definedName name="BExMB4QRS0R3MTB4CMUHFZ84LNZQ" localSheetId="13" hidden="1">#REF!</definedName>
    <definedName name="BExMB4QRS0R3MTB4CMUHFZ84LNZQ" localSheetId="14" hidden="1">#REF!</definedName>
    <definedName name="BExMB4QRS0R3MTB4CMUHFZ84LNZQ" hidden="1">#REF!</definedName>
    <definedName name="BExMBC35WKQY5CWQJLV4D05O6971" localSheetId="13" hidden="1">#REF!</definedName>
    <definedName name="BExMBC35WKQY5CWQJLV4D05O6971" localSheetId="14" hidden="1">#REF!</definedName>
    <definedName name="BExMBC35WKQY5CWQJLV4D05O6971" hidden="1">#REF!</definedName>
    <definedName name="BExMBFTZV4Q1A5KG25C1N9PHQNSW" localSheetId="13" hidden="1">#REF!</definedName>
    <definedName name="BExMBFTZV4Q1A5KG25C1N9PHQNSW" localSheetId="14" hidden="1">#REF!</definedName>
    <definedName name="BExMBFTZV4Q1A5KG25C1N9PHQNSW" hidden="1">#REF!</definedName>
    <definedName name="BExMBK6ISK3U7KHZKUJXIDKGF6VW" localSheetId="13" hidden="1">#REF!</definedName>
    <definedName name="BExMBK6ISK3U7KHZKUJXIDKGF6VW" localSheetId="14" hidden="1">#REF!</definedName>
    <definedName name="BExMBK6ISK3U7KHZKUJXIDKGF6VW" hidden="1">#REF!</definedName>
    <definedName name="BExMBYPQDG9AYDQ5E8IECVFREPO6" localSheetId="13" hidden="1">#REF!</definedName>
    <definedName name="BExMBYPQDG9AYDQ5E8IECVFREPO6" localSheetId="14" hidden="1">#REF!</definedName>
    <definedName name="BExMBYPQDG9AYDQ5E8IECVFREPO6" hidden="1">#REF!</definedName>
    <definedName name="BExMC8AZUTX8LG89K2JJR7ZG62XX" localSheetId="13" hidden="1">#REF!</definedName>
    <definedName name="BExMC8AZUTX8LG89K2JJR7ZG62XX" localSheetId="14" hidden="1">#REF!</definedName>
    <definedName name="BExMC8AZUTX8LG89K2JJR7ZG62XX" hidden="1">#REF!</definedName>
    <definedName name="BExMCA96YR10V72G2R0SCIKPZLIZ" localSheetId="13" hidden="1">#REF!</definedName>
    <definedName name="BExMCA96YR10V72G2R0SCIKPZLIZ" localSheetId="14" hidden="1">#REF!</definedName>
    <definedName name="BExMCA96YR10V72G2R0SCIKPZLIZ" hidden="1">#REF!</definedName>
    <definedName name="BExMCB5JU5I2VQDUBS4O42BTEVKI" localSheetId="13" hidden="1">#REF!</definedName>
    <definedName name="BExMCB5JU5I2VQDUBS4O42BTEVKI" localSheetId="14" hidden="1">#REF!</definedName>
    <definedName name="BExMCB5JU5I2VQDUBS4O42BTEVKI" hidden="1">#REF!</definedName>
    <definedName name="BExMCFSQFSEMPY5IXDIRKZDASDBR" localSheetId="13" hidden="1">#REF!</definedName>
    <definedName name="BExMCFSQFSEMPY5IXDIRKZDASDBR" localSheetId="14" hidden="1">#REF!</definedName>
    <definedName name="BExMCFSQFSEMPY5IXDIRKZDASDBR" hidden="1">#REF!</definedName>
    <definedName name="BExMCIHU1ML8WL426Q4YJTS66N1K" localSheetId="13" hidden="1">#REF!</definedName>
    <definedName name="BExMCIHU1ML8WL426Q4YJTS66N1K" localSheetId="14" hidden="1">#REF!</definedName>
    <definedName name="BExMCIHU1ML8WL426Q4YJTS66N1K" hidden="1">#REF!</definedName>
    <definedName name="BExMCMZOEYWVOOJ98TBHTTCS7XB8" localSheetId="13" hidden="1">#REF!</definedName>
    <definedName name="BExMCMZOEYWVOOJ98TBHTTCS7XB8" localSheetId="14" hidden="1">#REF!</definedName>
    <definedName name="BExMCMZOEYWVOOJ98TBHTTCS7XB8" hidden="1">#REF!</definedName>
    <definedName name="BExMCS8EF2W3FS9QADNKREYSI8P0" localSheetId="13" hidden="1">#REF!</definedName>
    <definedName name="BExMCS8EF2W3FS9QADNKREYSI8P0" localSheetId="14" hidden="1">#REF!</definedName>
    <definedName name="BExMCS8EF2W3FS9QADNKREYSI8P0" hidden="1">#REF!</definedName>
    <definedName name="BExMCUS7GSOM96J0HJ7EH0FFM2AC" localSheetId="13" hidden="1">#REF!</definedName>
    <definedName name="BExMCUS7GSOM96J0HJ7EH0FFM2AC" localSheetId="14" hidden="1">#REF!</definedName>
    <definedName name="BExMCUS7GSOM96J0HJ7EH0FFM2AC" hidden="1">#REF!</definedName>
    <definedName name="BExMCYTT6TVDWMJXO1NZANRTVNAN" localSheetId="13" hidden="1">#REF!</definedName>
    <definedName name="BExMCYTT6TVDWMJXO1NZANRTVNAN" localSheetId="14" hidden="1">#REF!</definedName>
    <definedName name="BExMCYTT6TVDWMJXO1NZANRTVNAN" hidden="1">#REF!</definedName>
    <definedName name="BExMD5F6IAV108XYJLXUO9HD0IT6" localSheetId="13" hidden="1">#REF!</definedName>
    <definedName name="BExMD5F6IAV108XYJLXUO9HD0IT6" localSheetId="14" hidden="1">#REF!</definedName>
    <definedName name="BExMD5F6IAV108XYJLXUO9HD0IT6" hidden="1">#REF!</definedName>
    <definedName name="BExMDANV66W9T3XAXID40XFJ0J93" localSheetId="13" hidden="1">#REF!</definedName>
    <definedName name="BExMDANV66W9T3XAXID40XFJ0J93" localSheetId="14" hidden="1">#REF!</definedName>
    <definedName name="BExMDANV66W9T3XAXID40XFJ0J93" hidden="1">#REF!</definedName>
    <definedName name="BExMDGD1KQP7NNR78X2ZX4FCBQ1S" localSheetId="13" hidden="1">#REF!</definedName>
    <definedName name="BExMDGD1KQP7NNR78X2ZX4FCBQ1S" localSheetId="14" hidden="1">#REF!</definedName>
    <definedName name="BExMDGD1KQP7NNR78X2ZX4FCBQ1S" hidden="1">#REF!</definedName>
    <definedName name="BExMDIRDK0DI8P86HB7WPH8QWLSQ" localSheetId="13" hidden="1">#REF!</definedName>
    <definedName name="BExMDIRDK0DI8P86HB7WPH8QWLSQ" localSheetId="14" hidden="1">#REF!</definedName>
    <definedName name="BExMDIRDK0DI8P86HB7WPH8QWLSQ" hidden="1">#REF!</definedName>
    <definedName name="BExMDPI2FVMORSWDDCVAJ85WYAYO" localSheetId="13" hidden="1">#REF!</definedName>
    <definedName name="BExMDPI2FVMORSWDDCVAJ85WYAYO" localSheetId="14" hidden="1">#REF!</definedName>
    <definedName name="BExMDPI2FVMORSWDDCVAJ85WYAYO" hidden="1">#REF!</definedName>
    <definedName name="BExMDUWB7VWHFFR266QXO46BNV2S" localSheetId="13" hidden="1">#REF!</definedName>
    <definedName name="BExMDUWB7VWHFFR266QXO46BNV2S" localSheetId="14" hidden="1">#REF!</definedName>
    <definedName name="BExMDUWB7VWHFFR266QXO46BNV2S" hidden="1">#REF!</definedName>
    <definedName name="BExME2U47N8LZG0BPJ49ANY5QVV2" localSheetId="13" hidden="1">#REF!</definedName>
    <definedName name="BExME2U47N8LZG0BPJ49ANY5QVV2" localSheetId="14" hidden="1">#REF!</definedName>
    <definedName name="BExME2U47N8LZG0BPJ49ANY5QVV2" hidden="1">#REF!</definedName>
    <definedName name="BExME88DH5DUKMUFI9FNVECXFD2E" localSheetId="13" hidden="1">#REF!</definedName>
    <definedName name="BExME88DH5DUKMUFI9FNVECXFD2E" localSheetId="14" hidden="1">#REF!</definedName>
    <definedName name="BExME88DH5DUKMUFI9FNVECXFD2E" hidden="1">#REF!</definedName>
    <definedName name="BExME9A7MOGAK7YTTQYXP5DL6VYA" localSheetId="13" hidden="1">#REF!</definedName>
    <definedName name="BExME9A7MOGAK7YTTQYXP5DL6VYA" localSheetId="14" hidden="1">#REF!</definedName>
    <definedName name="BExME9A7MOGAK7YTTQYXP5DL6VYA" hidden="1">#REF!</definedName>
    <definedName name="BExMEOV9YFRY5C3GDLU60GIX10BY" localSheetId="13" hidden="1">#REF!</definedName>
    <definedName name="BExMEOV9YFRY5C3GDLU60GIX10BY" localSheetId="14" hidden="1">#REF!</definedName>
    <definedName name="BExMEOV9YFRY5C3GDLU60GIX10BY" hidden="1">#REF!</definedName>
    <definedName name="BExMEY09ESM4H2YGKEQQRYUD114R" localSheetId="13" hidden="1">#REF!</definedName>
    <definedName name="BExMEY09ESM4H2YGKEQQRYUD114R" localSheetId="14" hidden="1">#REF!</definedName>
    <definedName name="BExMEY09ESM4H2YGKEQQRYUD114R" hidden="1">#REF!</definedName>
    <definedName name="BExMF4G4IUPQY1Y5GEY5N3E04CL6" localSheetId="13" hidden="1">#REF!</definedName>
    <definedName name="BExMF4G4IUPQY1Y5GEY5N3E04CL6" localSheetId="14" hidden="1">#REF!</definedName>
    <definedName name="BExMF4G4IUPQY1Y5GEY5N3E04CL6" hidden="1">#REF!</definedName>
    <definedName name="BExMF9UIGYMOAQK0ELUWP0S0HZZY" localSheetId="13" hidden="1">#REF!</definedName>
    <definedName name="BExMF9UIGYMOAQK0ELUWP0S0HZZY" localSheetId="14" hidden="1">#REF!</definedName>
    <definedName name="BExMF9UIGYMOAQK0ELUWP0S0HZZY" hidden="1">#REF!</definedName>
    <definedName name="BExMFDLBSWFMRDYJ2DZETI3EXKN2" localSheetId="13" hidden="1">#REF!</definedName>
    <definedName name="BExMFDLBSWFMRDYJ2DZETI3EXKN2" localSheetId="14" hidden="1">#REF!</definedName>
    <definedName name="BExMFDLBSWFMRDYJ2DZETI3EXKN2" hidden="1">#REF!</definedName>
    <definedName name="BExMFLDTMRTCHKA37LQW67BG8D5C" localSheetId="13" hidden="1">#REF!</definedName>
    <definedName name="BExMFLDTMRTCHKA37LQW67BG8D5C" localSheetId="14" hidden="1">#REF!</definedName>
    <definedName name="BExMFLDTMRTCHKA37LQW67BG8D5C" hidden="1">#REF!</definedName>
    <definedName name="BExMG9NSK30KD01QX0UBN2VNRTG4" localSheetId="13" hidden="1">#REF!</definedName>
    <definedName name="BExMG9NSK30KD01QX0UBN2VNRTG4" localSheetId="14" hidden="1">#REF!</definedName>
    <definedName name="BExMG9NSK30KD01QX0UBN2VNRTG4" hidden="1">#REF!</definedName>
    <definedName name="BExMGG3PFIHPHX7NXB7HDFI3N12L" localSheetId="13" hidden="1">#REF!</definedName>
    <definedName name="BExMGG3PFIHPHX7NXB7HDFI3N12L" localSheetId="14" hidden="1">#REF!</definedName>
    <definedName name="BExMGG3PFIHPHX7NXB7HDFI3N12L" hidden="1">#REF!</definedName>
    <definedName name="BExMH3H9TW5TJCNU5Z1EWXP3BAEP" localSheetId="13" hidden="1">#REF!</definedName>
    <definedName name="BExMH3H9TW5TJCNU5Z1EWXP3BAEP" localSheetId="14" hidden="1">#REF!</definedName>
    <definedName name="BExMH3H9TW5TJCNU5Z1EWXP3BAEP" hidden="1">#REF!</definedName>
    <definedName name="BExMHOWPB34KPZ76M2KIX2C9R2VB" localSheetId="13" hidden="1">#REF!</definedName>
    <definedName name="BExMHOWPB34KPZ76M2KIX2C9R2VB" localSheetId="14" hidden="1">#REF!</definedName>
    <definedName name="BExMHOWPB34KPZ76M2KIX2C9R2VB" hidden="1">#REF!</definedName>
    <definedName name="BExMHSSYC6KVHA3QDTSYPN92TWMI" localSheetId="13" hidden="1">#REF!</definedName>
    <definedName name="BExMHSSYC6KVHA3QDTSYPN92TWMI" localSheetId="14" hidden="1">#REF!</definedName>
    <definedName name="BExMHSSYC6KVHA3QDTSYPN92TWMI" hidden="1">#REF!</definedName>
    <definedName name="BExMI0WA793SF41LQ40A28U8OXQY" localSheetId="13" hidden="1">#REF!</definedName>
    <definedName name="BExMI0WA793SF41LQ40A28U8OXQY" localSheetId="14" hidden="1">#REF!</definedName>
    <definedName name="BExMI0WA793SF41LQ40A28U8OXQY" hidden="1">#REF!</definedName>
    <definedName name="BExMI3AJ9477KDL4T9DHET4LJJTW" localSheetId="13" hidden="1">#REF!</definedName>
    <definedName name="BExMI3AJ9477KDL4T9DHET4LJJTW" localSheetId="14" hidden="1">#REF!</definedName>
    <definedName name="BExMI3AJ9477KDL4T9DHET4LJJTW" hidden="1">#REF!</definedName>
    <definedName name="BExMI6L9KX05GAK523JFKICJMTA5" localSheetId="13" hidden="1">#REF!</definedName>
    <definedName name="BExMI6L9KX05GAK523JFKICJMTA5" localSheetId="14" hidden="1">#REF!</definedName>
    <definedName name="BExMI6L9KX05GAK523JFKICJMTA5" hidden="1">#REF!</definedName>
    <definedName name="BExMI6QQ20XHD0NWJUN741B37182" localSheetId="13" hidden="1">#REF!</definedName>
    <definedName name="BExMI6QQ20XHD0NWJUN741B37182" localSheetId="14" hidden="1">#REF!</definedName>
    <definedName name="BExMI6QQ20XHD0NWJUN741B37182" hidden="1">#REF!</definedName>
    <definedName name="BExMI8JB94SBD9EMNJEK7Y2T6GYU" localSheetId="13" hidden="1">#REF!</definedName>
    <definedName name="BExMI8JB94SBD9EMNJEK7Y2T6GYU" localSheetId="14" hidden="1">#REF!</definedName>
    <definedName name="BExMI8JB94SBD9EMNJEK7Y2T6GYU" hidden="1">#REF!</definedName>
    <definedName name="BExMI8OS85YTW3KYVE4YD0R7Z6UV" localSheetId="13" hidden="1">#REF!</definedName>
    <definedName name="BExMI8OS85YTW3KYVE4YD0R7Z6UV" localSheetId="14" hidden="1">#REF!</definedName>
    <definedName name="BExMI8OS85YTW3KYVE4YD0R7Z6UV" hidden="1">#REF!</definedName>
    <definedName name="BExMIBOOZU40JS3F89OMPSRCE9MM" localSheetId="13" hidden="1">#REF!</definedName>
    <definedName name="BExMIBOOZU40JS3F89OMPSRCE9MM" localSheetId="14" hidden="1">#REF!</definedName>
    <definedName name="BExMIBOOZU40JS3F89OMPSRCE9MM" hidden="1">#REF!</definedName>
    <definedName name="BExMIIQ5MBWSIHTFWAQADXMZC22Q" localSheetId="13" hidden="1">#REF!</definedName>
    <definedName name="BExMIIQ5MBWSIHTFWAQADXMZC22Q" localSheetId="14" hidden="1">#REF!</definedName>
    <definedName name="BExMIIQ5MBWSIHTFWAQADXMZC22Q" hidden="1">#REF!</definedName>
    <definedName name="BExMIL4I2GE866I25CR5JBLJWJ6A" localSheetId="13" hidden="1">#REF!</definedName>
    <definedName name="BExMIL4I2GE866I25CR5JBLJWJ6A" localSheetId="14" hidden="1">#REF!</definedName>
    <definedName name="BExMIL4I2GE866I25CR5JBLJWJ6A" hidden="1">#REF!</definedName>
    <definedName name="BExMIRKIPF27SNO82SPFSB3T5U17" localSheetId="13" hidden="1">#REF!</definedName>
    <definedName name="BExMIRKIPF27SNO82SPFSB3T5U17" localSheetId="14" hidden="1">#REF!</definedName>
    <definedName name="BExMIRKIPF27SNO82SPFSB3T5U17" hidden="1">#REF!</definedName>
    <definedName name="BExMIV0KC8555D5E42ZGWG15Y0MO" localSheetId="13" hidden="1">#REF!</definedName>
    <definedName name="BExMIV0KC8555D5E42ZGWG15Y0MO" localSheetId="14" hidden="1">#REF!</definedName>
    <definedName name="BExMIV0KC8555D5E42ZGWG15Y0MO" hidden="1">#REF!</definedName>
    <definedName name="BExMIZT6AN7E6YMW2S87CTCN2UXH" localSheetId="13" hidden="1">#REF!</definedName>
    <definedName name="BExMIZT6AN7E6YMW2S87CTCN2UXH" localSheetId="14" hidden="1">#REF!</definedName>
    <definedName name="BExMIZT6AN7E6YMW2S87CTCN2UXH" hidden="1">#REF!</definedName>
    <definedName name="BExMJ15T9F3475M0896SG60TN0SR" localSheetId="13" hidden="1">#REF!</definedName>
    <definedName name="BExMJ15T9F3475M0896SG60TN0SR" localSheetId="14" hidden="1">#REF!</definedName>
    <definedName name="BExMJ15T9F3475M0896SG60TN0SR" hidden="1">#REF!</definedName>
    <definedName name="BExMJNC8ZFB9DRFOJ961ZAJ8U3A8" localSheetId="13" hidden="1">#REF!</definedName>
    <definedName name="BExMJNC8ZFB9DRFOJ961ZAJ8U3A8" localSheetId="14" hidden="1">#REF!</definedName>
    <definedName name="BExMJNC8ZFB9DRFOJ961ZAJ8U3A8" hidden="1">#REF!</definedName>
    <definedName name="BExMJTBV8A3D31W2IQHP9RDFPPHQ" localSheetId="13" hidden="1">#REF!</definedName>
    <definedName name="BExMJTBV8A3D31W2IQHP9RDFPPHQ" localSheetId="14" hidden="1">#REF!</definedName>
    <definedName name="BExMJTBV8A3D31W2IQHP9RDFPPHQ" hidden="1">#REF!</definedName>
    <definedName name="BExMK2RTXN4QJWEUNX002XK8VQP8" localSheetId="13" hidden="1">#REF!</definedName>
    <definedName name="BExMK2RTXN4QJWEUNX002XK8VQP8" localSheetId="14" hidden="1">#REF!</definedName>
    <definedName name="BExMK2RTXN4QJWEUNX002XK8VQP8" hidden="1">#REF!</definedName>
    <definedName name="BExMKBGQDUZ8AWXYHA3QVMSDVZ3D" localSheetId="13" hidden="1">#REF!</definedName>
    <definedName name="BExMKBGQDUZ8AWXYHA3QVMSDVZ3D" localSheetId="14" hidden="1">#REF!</definedName>
    <definedName name="BExMKBGQDUZ8AWXYHA3QVMSDVZ3D" hidden="1">#REF!</definedName>
    <definedName name="BExMKBM1467553LDFZRRKVSHN374" localSheetId="13" hidden="1">#REF!</definedName>
    <definedName name="BExMKBM1467553LDFZRRKVSHN374" localSheetId="14" hidden="1">#REF!</definedName>
    <definedName name="BExMKBM1467553LDFZRRKVSHN374" hidden="1">#REF!</definedName>
    <definedName name="BExMKGK5FJUC0AU8MABRGDC5ZM70" localSheetId="13" hidden="1">#REF!</definedName>
    <definedName name="BExMKGK5FJUC0AU8MABRGDC5ZM70" localSheetId="14" hidden="1">#REF!</definedName>
    <definedName name="BExMKGK5FJUC0AU8MABRGDC5ZM70" hidden="1">#REF!</definedName>
    <definedName name="BExMKTW7R5SOV4PHAFGHU3W73DYE" localSheetId="13" hidden="1">#REF!</definedName>
    <definedName name="BExMKTW7R5SOV4PHAFGHU3W73DYE" localSheetId="14" hidden="1">#REF!</definedName>
    <definedName name="BExMKTW7R5SOV4PHAFGHU3W73DYE" hidden="1">#REF!</definedName>
    <definedName name="BExMKU7051J2W1RQXGZGE62NBRUZ" localSheetId="13" hidden="1">#REF!</definedName>
    <definedName name="BExMKU7051J2W1RQXGZGE62NBRUZ" localSheetId="14" hidden="1">#REF!</definedName>
    <definedName name="BExMKU7051J2W1RQXGZGE62NBRUZ" hidden="1">#REF!</definedName>
    <definedName name="BExMKUN3WPECJR2XRID2R7GZRGNX" localSheetId="13" hidden="1">#REF!</definedName>
    <definedName name="BExMKUN3WPECJR2XRID2R7GZRGNX" localSheetId="14" hidden="1">#REF!</definedName>
    <definedName name="BExMKUN3WPECJR2XRID2R7GZRGNX" hidden="1">#REF!</definedName>
    <definedName name="BExMKZ535P011X4TNV16GCOH4H21" localSheetId="13" hidden="1">#REF!</definedName>
    <definedName name="BExMKZ535P011X4TNV16GCOH4H21" localSheetId="14" hidden="1">#REF!</definedName>
    <definedName name="BExMKZ535P011X4TNV16GCOH4H21" hidden="1">#REF!</definedName>
    <definedName name="BExML3XQNDIMX55ZCHHXKUV3D6E6" localSheetId="13" hidden="1">#REF!</definedName>
    <definedName name="BExML3XQNDIMX55ZCHHXKUV3D6E6" localSheetId="14" hidden="1">#REF!</definedName>
    <definedName name="BExML3XQNDIMX55ZCHHXKUV3D6E6" hidden="1">#REF!</definedName>
    <definedName name="BExML5QGSWHLI18BGY4CGOTD3UWH" localSheetId="13" hidden="1">#REF!</definedName>
    <definedName name="BExML5QGSWHLI18BGY4CGOTD3UWH" localSheetId="14" hidden="1">#REF!</definedName>
    <definedName name="BExML5QGSWHLI18BGY4CGOTD3UWH" hidden="1">#REF!</definedName>
    <definedName name="BExMLO5Z61RE85X8HHX2G4IU3AZW" localSheetId="13" hidden="1">#REF!</definedName>
    <definedName name="BExMLO5Z61RE85X8HHX2G4IU3AZW" localSheetId="14" hidden="1">#REF!</definedName>
    <definedName name="BExMLO5Z61RE85X8HHX2G4IU3AZW" hidden="1">#REF!</definedName>
    <definedName name="BExMLVI7UORSHM9FMO8S2EI0TMTS" localSheetId="13" hidden="1">#REF!</definedName>
    <definedName name="BExMLVI7UORSHM9FMO8S2EI0TMTS" localSheetId="14" hidden="1">#REF!</definedName>
    <definedName name="BExMLVI7UORSHM9FMO8S2EI0TMTS" hidden="1">#REF!</definedName>
    <definedName name="BExMM5UCOT2HSSN0ZIPZW55GSOVO" localSheetId="13" hidden="1">#REF!</definedName>
    <definedName name="BExMM5UCOT2HSSN0ZIPZW55GSOVO" localSheetId="14" hidden="1">#REF!</definedName>
    <definedName name="BExMM5UCOT2HSSN0ZIPZW55GSOVO" hidden="1">#REF!</definedName>
    <definedName name="BExMM8ZRS5RQ8H1H55RVPVTDL5NL" localSheetId="13" hidden="1">#REF!</definedName>
    <definedName name="BExMM8ZRS5RQ8H1H55RVPVTDL5NL" localSheetId="14" hidden="1">#REF!</definedName>
    <definedName name="BExMM8ZRS5RQ8H1H55RVPVTDL5NL" hidden="1">#REF!</definedName>
    <definedName name="BExMMH8EAZB09XXQ5X4LR0P4NHG9" localSheetId="13" hidden="1">#REF!</definedName>
    <definedName name="BExMMH8EAZB09XXQ5X4LR0P4NHG9" localSheetId="14" hidden="1">#REF!</definedName>
    <definedName name="BExMMH8EAZB09XXQ5X4LR0P4NHG9" hidden="1">#REF!</definedName>
    <definedName name="BExMMIQH5BABNZVCIQ7TBCQ10AY5" localSheetId="13" hidden="1">#REF!</definedName>
    <definedName name="BExMMIQH5BABNZVCIQ7TBCQ10AY5" localSheetId="14" hidden="1">#REF!</definedName>
    <definedName name="BExMMIQH5BABNZVCIQ7TBCQ10AY5" hidden="1">#REF!</definedName>
    <definedName name="BExMMNIZ2T7M22WECMUQXEF4NJ71" localSheetId="13" hidden="1">#REF!</definedName>
    <definedName name="BExMMNIZ2T7M22WECMUQXEF4NJ71" localSheetId="14" hidden="1">#REF!</definedName>
    <definedName name="BExMMNIZ2T7M22WECMUQXEF4NJ71" hidden="1">#REF!</definedName>
    <definedName name="BExMMPMIOU7BURTV0L1K6ACW9X73" localSheetId="13" hidden="1">#REF!</definedName>
    <definedName name="BExMMPMIOU7BURTV0L1K6ACW9X73" localSheetId="14" hidden="1">#REF!</definedName>
    <definedName name="BExMMPMIOU7BURTV0L1K6ACW9X73" hidden="1">#REF!</definedName>
    <definedName name="BExMMQ835AJDHS4B419SS645P67Q" localSheetId="13" hidden="1">#REF!</definedName>
    <definedName name="BExMMQ835AJDHS4B419SS645P67Q" localSheetId="14" hidden="1">#REF!</definedName>
    <definedName name="BExMMQ835AJDHS4B419SS645P67Q" hidden="1">#REF!</definedName>
    <definedName name="BExMMQIUVPCOBISTEJJYNCCLUCPY" localSheetId="13" hidden="1">#REF!</definedName>
    <definedName name="BExMMQIUVPCOBISTEJJYNCCLUCPY" localSheetId="14" hidden="1">#REF!</definedName>
    <definedName name="BExMMQIUVPCOBISTEJJYNCCLUCPY" hidden="1">#REF!</definedName>
    <definedName name="BExMMTIXETA5VAKBSOFDD5SRU887" localSheetId="13" hidden="1">#REF!</definedName>
    <definedName name="BExMMTIXETA5VAKBSOFDD5SRU887" localSheetId="14" hidden="1">#REF!</definedName>
    <definedName name="BExMMTIXETA5VAKBSOFDD5SRU887" hidden="1">#REF!</definedName>
    <definedName name="BExMMV0P6P5YS3C35G0JYYHI7992" localSheetId="13" hidden="1">#REF!</definedName>
    <definedName name="BExMMV0P6P5YS3C35G0JYYHI7992" localSheetId="14" hidden="1">#REF!</definedName>
    <definedName name="BExMMV0P6P5YS3C35G0JYYHI7992" hidden="1">#REF!</definedName>
    <definedName name="BExMNDR4V2VG5RFZDGTAGD3Q9PPG" localSheetId="13" hidden="1">#REF!</definedName>
    <definedName name="BExMNDR4V2VG5RFZDGTAGD3Q9PPG" localSheetId="14" hidden="1">#REF!</definedName>
    <definedName name="BExMNDR4V2VG5RFZDGTAGD3Q9PPG" hidden="1">#REF!</definedName>
    <definedName name="BExMNJLFWZBRN9PZF1IO9CYWV1B2" localSheetId="13" hidden="1">#REF!</definedName>
    <definedName name="BExMNJLFWZBRN9PZF1IO9CYWV1B2" localSheetId="14" hidden="1">#REF!</definedName>
    <definedName name="BExMNJLFWZBRN9PZF1IO9CYWV1B2" hidden="1">#REF!</definedName>
    <definedName name="BExMNKCJ0FA57YEUUAJE43U1QN5P" localSheetId="13" hidden="1">#REF!</definedName>
    <definedName name="BExMNKCJ0FA57YEUUAJE43U1QN5P" localSheetId="14" hidden="1">#REF!</definedName>
    <definedName name="BExMNKCJ0FA57YEUUAJE43U1QN5P" hidden="1">#REF!</definedName>
    <definedName name="BExMNKN5D1WEF2OOJVP6LZ6DLU3Y" localSheetId="13" hidden="1">#REF!</definedName>
    <definedName name="BExMNKN5D1WEF2OOJVP6LZ6DLU3Y" localSheetId="14" hidden="1">#REF!</definedName>
    <definedName name="BExMNKN5D1WEF2OOJVP6LZ6DLU3Y" hidden="1">#REF!</definedName>
    <definedName name="BExMNR38HMPLWAJRQ9MMS3ZAZ9IU" localSheetId="13" hidden="1">#REF!</definedName>
    <definedName name="BExMNR38HMPLWAJRQ9MMS3ZAZ9IU" localSheetId="14" hidden="1">#REF!</definedName>
    <definedName name="BExMNR38HMPLWAJRQ9MMS3ZAZ9IU" hidden="1">#REF!</definedName>
    <definedName name="BExMNRDZULKJMVY2VKIIRM2M5A1M" localSheetId="13" hidden="1">#REF!</definedName>
    <definedName name="BExMNRDZULKJMVY2VKIIRM2M5A1M" localSheetId="14" hidden="1">#REF!</definedName>
    <definedName name="BExMNRDZULKJMVY2VKIIRM2M5A1M" hidden="1">#REF!</definedName>
    <definedName name="BExMO9IOWKTWHO8LQJJQI5P3INWY" localSheetId="13" hidden="1">#REF!</definedName>
    <definedName name="BExMO9IOWKTWHO8LQJJQI5P3INWY" localSheetId="14" hidden="1">#REF!</definedName>
    <definedName name="BExMO9IOWKTWHO8LQJJQI5P3INWY" hidden="1">#REF!</definedName>
    <definedName name="BExMOI29DOEK5R1A5QZPUDKF7N6T" localSheetId="13" hidden="1">#REF!</definedName>
    <definedName name="BExMOI29DOEK5R1A5QZPUDKF7N6T" localSheetId="14" hidden="1">#REF!</definedName>
    <definedName name="BExMOI29DOEK5R1A5QZPUDKF7N6T" hidden="1">#REF!</definedName>
    <definedName name="BExMPAJ5AJAXGKGK3F6H3ODS6RF4" localSheetId="13" hidden="1">#REF!</definedName>
    <definedName name="BExMPAJ5AJAXGKGK3F6H3ODS6RF4" localSheetId="14" hidden="1">#REF!</definedName>
    <definedName name="BExMPAJ5AJAXGKGK3F6H3ODS6RF4" hidden="1">#REF!</definedName>
    <definedName name="BExMPD2X55FFBVJ6CBUKNPROIOEU" localSheetId="13" hidden="1">#REF!</definedName>
    <definedName name="BExMPD2X55FFBVJ6CBUKNPROIOEU" localSheetId="14" hidden="1">#REF!</definedName>
    <definedName name="BExMPD2X55FFBVJ6CBUKNPROIOEU" hidden="1">#REF!</definedName>
    <definedName name="BExMPGZ848E38FUH1JBQN97DGWAT" localSheetId="13" hidden="1">#REF!</definedName>
    <definedName name="BExMPGZ848E38FUH1JBQN97DGWAT" localSheetId="14" hidden="1">#REF!</definedName>
    <definedName name="BExMPGZ848E38FUH1JBQN97DGWAT" hidden="1">#REF!</definedName>
    <definedName name="BExMPMTICOSMQENOFKQ18K0ZT4S8" localSheetId="13" hidden="1">#REF!</definedName>
    <definedName name="BExMPMTICOSMQENOFKQ18K0ZT4S8" localSheetId="14" hidden="1">#REF!</definedName>
    <definedName name="BExMPMTICOSMQENOFKQ18K0ZT4S8" hidden="1">#REF!</definedName>
    <definedName name="BExMPMZ07II0R4KGWQQ7PGS3RZS4" localSheetId="13" hidden="1">#REF!</definedName>
    <definedName name="BExMPMZ07II0R4KGWQQ7PGS3RZS4" localSheetId="14" hidden="1">#REF!</definedName>
    <definedName name="BExMPMZ07II0R4KGWQQ7PGS3RZS4" hidden="1">#REF!</definedName>
    <definedName name="BExMPOBH04JMDO6Z8DMSEJZM4ANN" localSheetId="13" hidden="1">#REF!</definedName>
    <definedName name="BExMPOBH04JMDO6Z8DMSEJZM4ANN" localSheetId="14" hidden="1">#REF!</definedName>
    <definedName name="BExMPOBH04JMDO6Z8DMSEJZM4ANN" hidden="1">#REF!</definedName>
    <definedName name="BExMPSD77XQ3HA6A4FZOJK8G2JP3" localSheetId="13" hidden="1">#REF!</definedName>
    <definedName name="BExMPSD77XQ3HA6A4FZOJK8G2JP3" localSheetId="14" hidden="1">#REF!</definedName>
    <definedName name="BExMPSD77XQ3HA6A4FZOJK8G2JP3" hidden="1">#REF!</definedName>
    <definedName name="BExMQ4I3Q7F0BMPHSFMFW9TZ87UD" localSheetId="13" hidden="1">#REF!</definedName>
    <definedName name="BExMQ4I3Q7F0BMPHSFMFW9TZ87UD" localSheetId="14" hidden="1">#REF!</definedName>
    <definedName name="BExMQ4I3Q7F0BMPHSFMFW9TZ87UD" hidden="1">#REF!</definedName>
    <definedName name="BExMQ4SWDWI4N16AZ0T5CJ6HH8WC" localSheetId="13" hidden="1">#REF!</definedName>
    <definedName name="BExMQ4SWDWI4N16AZ0T5CJ6HH8WC" localSheetId="14" hidden="1">#REF!</definedName>
    <definedName name="BExMQ4SWDWI4N16AZ0T5CJ6HH8WC" hidden="1">#REF!</definedName>
    <definedName name="BExMQ71WHW50GVX45JU951AGPLFQ" localSheetId="13" hidden="1">#REF!</definedName>
    <definedName name="BExMQ71WHW50GVX45JU951AGPLFQ" localSheetId="14" hidden="1">#REF!</definedName>
    <definedName name="BExMQ71WHW50GVX45JU951AGPLFQ" hidden="1">#REF!</definedName>
    <definedName name="BExMQGXSLPT4A6N47LE6FBVHWBOF" localSheetId="13" hidden="1">#REF!</definedName>
    <definedName name="BExMQGXSLPT4A6N47LE6FBVHWBOF" localSheetId="14" hidden="1">#REF!</definedName>
    <definedName name="BExMQGXSLPT4A6N47LE6FBVHWBOF" hidden="1">#REF!</definedName>
    <definedName name="BExMQSBR7PL4KLB1Q4961QO45Y4G" localSheetId="13" hidden="1">#REF!</definedName>
    <definedName name="BExMQSBR7PL4KLB1Q4961QO45Y4G" localSheetId="14" hidden="1">#REF!</definedName>
    <definedName name="BExMQSBR7PL4KLB1Q4961QO45Y4G" hidden="1">#REF!</definedName>
    <definedName name="BExMR1MA4I1X77714ZEPUVC8W398" localSheetId="13" hidden="1">#REF!</definedName>
    <definedName name="BExMR1MA4I1X77714ZEPUVC8W398" localSheetId="14" hidden="1">#REF!</definedName>
    <definedName name="BExMR1MA4I1X77714ZEPUVC8W398" hidden="1">#REF!</definedName>
    <definedName name="BExMR8YQHA7N77HGHY4Y6R30I3XT" localSheetId="13" hidden="1">#REF!</definedName>
    <definedName name="BExMR8YQHA7N77HGHY4Y6R30I3XT" localSheetId="14" hidden="1">#REF!</definedName>
    <definedName name="BExMR8YQHA7N77HGHY4Y6R30I3XT" hidden="1">#REF!</definedName>
    <definedName name="BExMRENOIARWRYOIVPDIEBVNRDO7" localSheetId="13" hidden="1">#REF!</definedName>
    <definedName name="BExMRENOIARWRYOIVPDIEBVNRDO7" localSheetId="14" hidden="1">#REF!</definedName>
    <definedName name="BExMRENOIARWRYOIVPDIEBVNRDO7" hidden="1">#REF!</definedName>
    <definedName name="BExMRQHUEHGF2FS4LCB0THFELGDI" localSheetId="13" hidden="1">#REF!</definedName>
    <definedName name="BExMRQHUEHGF2FS4LCB0THFELGDI" localSheetId="14" hidden="1">#REF!</definedName>
    <definedName name="BExMRQHUEHGF2FS4LCB0THFELGDI" hidden="1">#REF!</definedName>
    <definedName name="BExMRRJNUMGRSDD5GGKKGEIZ6FTS" localSheetId="13" hidden="1">#REF!</definedName>
    <definedName name="BExMRRJNUMGRSDD5GGKKGEIZ6FTS" localSheetId="14" hidden="1">#REF!</definedName>
    <definedName name="BExMRRJNUMGRSDD5GGKKGEIZ6FTS" hidden="1">#REF!</definedName>
    <definedName name="BExMRU3ACIU0RD2BNWO55LH5U2BR" localSheetId="13" hidden="1">#REF!</definedName>
    <definedName name="BExMRU3ACIU0RD2BNWO55LH5U2BR" localSheetId="14" hidden="1">#REF!</definedName>
    <definedName name="BExMRU3ACIU0RD2BNWO55LH5U2BR" hidden="1">#REF!</definedName>
    <definedName name="BExMSIO1BRMGZF6AF77F8R785C4Q" localSheetId="13" hidden="1">#REF!</definedName>
    <definedName name="BExMSIO1BRMGZF6AF77F8R785C4Q" localSheetId="14" hidden="1">#REF!</definedName>
    <definedName name="BExMSIO1BRMGZF6AF77F8R785C4Q" hidden="1">#REF!</definedName>
    <definedName name="BExMSQRCC40AP8BDUPL2I2DNC210" localSheetId="13" hidden="1">#REF!</definedName>
    <definedName name="BExMSQRCC40AP8BDUPL2I2DNC210" localSheetId="14" hidden="1">#REF!</definedName>
    <definedName name="BExMSQRCC40AP8BDUPL2I2DNC210" hidden="1">#REF!</definedName>
    <definedName name="BExO4J9LR712G00TVA82VNTG8O7H" localSheetId="13" hidden="1">#REF!</definedName>
    <definedName name="BExO4J9LR712G00TVA82VNTG8O7H" localSheetId="14" hidden="1">#REF!</definedName>
    <definedName name="BExO4J9LR712G00TVA82VNTG8O7H" hidden="1">#REF!</definedName>
    <definedName name="BExO55G2KVZ7MIJ30N827CLH0I2A" localSheetId="13" hidden="1">#REF!</definedName>
    <definedName name="BExO55G2KVZ7MIJ30N827CLH0I2A" localSheetId="14" hidden="1">#REF!</definedName>
    <definedName name="BExO55G2KVZ7MIJ30N827CLH0I2A" hidden="1">#REF!</definedName>
    <definedName name="BExO5A8PZD9EUHC5CMPU6N3SQ15L" localSheetId="13" hidden="1">#REF!</definedName>
    <definedName name="BExO5A8PZD9EUHC5CMPU6N3SQ15L" localSheetId="14" hidden="1">#REF!</definedName>
    <definedName name="BExO5A8PZD9EUHC5CMPU6N3SQ15L" hidden="1">#REF!</definedName>
    <definedName name="BExO5XMAHL7CY3X0B1OPKZ28DCJ5" localSheetId="13" hidden="1">#REF!</definedName>
    <definedName name="BExO5XMAHL7CY3X0B1OPKZ28DCJ5" localSheetId="14" hidden="1">#REF!</definedName>
    <definedName name="BExO5XMAHL7CY3X0B1OPKZ28DCJ5" hidden="1">#REF!</definedName>
    <definedName name="BExO66LZJKY4PTQVREELI6POS4AY" localSheetId="13" hidden="1">#REF!</definedName>
    <definedName name="BExO66LZJKY4PTQVREELI6POS4AY" localSheetId="14" hidden="1">#REF!</definedName>
    <definedName name="BExO66LZJKY4PTQVREELI6POS4AY" hidden="1">#REF!</definedName>
    <definedName name="BExO6LLHCYTF7CIVHKAO0NMET14Q" localSheetId="13" hidden="1">#REF!</definedName>
    <definedName name="BExO6LLHCYTF7CIVHKAO0NMET14Q" localSheetId="14" hidden="1">#REF!</definedName>
    <definedName name="BExO6LLHCYTF7CIVHKAO0NMET14Q" hidden="1">#REF!</definedName>
    <definedName name="BExO7OUQS3XTUQ2LDKGQ8AAQ3OJJ" localSheetId="13" hidden="1">#REF!</definedName>
    <definedName name="BExO7OUQS3XTUQ2LDKGQ8AAQ3OJJ" localSheetId="14" hidden="1">#REF!</definedName>
    <definedName name="BExO7OUQS3XTUQ2LDKGQ8AAQ3OJJ" hidden="1">#REF!</definedName>
    <definedName name="BExO7RUSODZC2NQZMT2AFSMV2ONF" localSheetId="13" hidden="1">#REF!</definedName>
    <definedName name="BExO7RUSODZC2NQZMT2AFSMV2ONF" localSheetId="14" hidden="1">#REF!</definedName>
    <definedName name="BExO7RUSODZC2NQZMT2AFSMV2ONF" hidden="1">#REF!</definedName>
    <definedName name="BExO85HMYXZJ7SONWBKKIAXMCI3C" localSheetId="13" hidden="1">#REF!</definedName>
    <definedName name="BExO85HMYXZJ7SONWBKKIAXMCI3C" localSheetId="14" hidden="1">#REF!</definedName>
    <definedName name="BExO85HMYXZJ7SONWBKKIAXMCI3C" hidden="1">#REF!</definedName>
    <definedName name="BExO863922O4PBGQMUNEQKGN3K96" localSheetId="13" hidden="1">#REF!</definedName>
    <definedName name="BExO863922O4PBGQMUNEQKGN3K96" localSheetId="14" hidden="1">#REF!</definedName>
    <definedName name="BExO863922O4PBGQMUNEQKGN3K96" hidden="1">#REF!</definedName>
    <definedName name="BExO89ZIOXN0HOKHY24F7HDZ87UT" localSheetId="13" hidden="1">#REF!</definedName>
    <definedName name="BExO89ZIOXN0HOKHY24F7HDZ87UT" localSheetId="14" hidden="1">#REF!</definedName>
    <definedName name="BExO89ZIOXN0HOKHY24F7HDZ87UT" hidden="1">#REF!</definedName>
    <definedName name="BExO8CDTBCABLEUD6PE2UM2EZ6C4" localSheetId="13" hidden="1">#REF!</definedName>
    <definedName name="BExO8CDTBCABLEUD6PE2UM2EZ6C4" localSheetId="14" hidden="1">#REF!</definedName>
    <definedName name="BExO8CDTBCABLEUD6PE2UM2EZ6C4" hidden="1">#REF!</definedName>
    <definedName name="BExO8IZ05ZG0XVOL3W41KBQE176A" localSheetId="13" hidden="1">#REF!</definedName>
    <definedName name="BExO8IZ05ZG0XVOL3W41KBQE176A" localSheetId="14" hidden="1">#REF!</definedName>
    <definedName name="BExO8IZ05ZG0XVOL3W41KBQE176A" hidden="1">#REF!</definedName>
    <definedName name="BExO8UTAGQWDBQZEEF4HUNMLQCVU" localSheetId="13" hidden="1">#REF!</definedName>
    <definedName name="BExO8UTAGQWDBQZEEF4HUNMLQCVU" localSheetId="14" hidden="1">#REF!</definedName>
    <definedName name="BExO8UTAGQWDBQZEEF4HUNMLQCVU" hidden="1">#REF!</definedName>
    <definedName name="BExO937E20IHMGQOZMECL3VZC7OX" localSheetId="13" hidden="1">#REF!</definedName>
    <definedName name="BExO937E20IHMGQOZMECL3VZC7OX" localSheetId="14" hidden="1">#REF!</definedName>
    <definedName name="BExO937E20IHMGQOZMECL3VZC7OX" hidden="1">#REF!</definedName>
    <definedName name="BExO94UTJKQQ7TJTTJRTSR70YVJC" localSheetId="13" hidden="1">#REF!</definedName>
    <definedName name="BExO94UTJKQQ7TJTTJRTSR70YVJC" localSheetId="14" hidden="1">#REF!</definedName>
    <definedName name="BExO94UTJKQQ7TJTTJRTSR70YVJC" hidden="1">#REF!</definedName>
    <definedName name="BExO9J3A438976RXIUX5U9SU5T55" localSheetId="13" hidden="1">#REF!</definedName>
    <definedName name="BExO9J3A438976RXIUX5U9SU5T55" localSheetId="14" hidden="1">#REF!</definedName>
    <definedName name="BExO9J3A438976RXIUX5U9SU5T55" hidden="1">#REF!</definedName>
    <definedName name="BExO9RS5RXFJ1911HL3CCK6M74EP" localSheetId="13" hidden="1">#REF!</definedName>
    <definedName name="BExO9RS5RXFJ1911HL3CCK6M74EP" localSheetId="14" hidden="1">#REF!</definedName>
    <definedName name="BExO9RS5RXFJ1911HL3CCK6M74EP" hidden="1">#REF!</definedName>
    <definedName name="BExO9SDRI1M6KMHXSG3AE5L0F2U3" localSheetId="13" hidden="1">#REF!</definedName>
    <definedName name="BExO9SDRI1M6KMHXSG3AE5L0F2U3" localSheetId="14" hidden="1">#REF!</definedName>
    <definedName name="BExO9SDRI1M6KMHXSG3AE5L0F2U3" hidden="1">#REF!</definedName>
    <definedName name="BExO9V2U2YXAY904GYYGU6TD8Y7M" localSheetId="13" hidden="1">#REF!</definedName>
    <definedName name="BExO9V2U2YXAY904GYYGU6TD8Y7M" localSheetId="14" hidden="1">#REF!</definedName>
    <definedName name="BExO9V2U2YXAY904GYYGU6TD8Y7M" hidden="1">#REF!</definedName>
    <definedName name="BExOAQ3GKCT7YZW1EMVU3EILSZL2" localSheetId="13" hidden="1">#REF!</definedName>
    <definedName name="BExOAQ3GKCT7YZW1EMVU3EILSZL2" localSheetId="14" hidden="1">#REF!</definedName>
    <definedName name="BExOAQ3GKCT7YZW1EMVU3EILSZL2" hidden="1">#REF!</definedName>
    <definedName name="BExOB9KT2THGV4SPLDVFTFXS4B14" localSheetId="13" hidden="1">#REF!</definedName>
    <definedName name="BExOB9KT2THGV4SPLDVFTFXS4B14" localSheetId="14" hidden="1">#REF!</definedName>
    <definedName name="BExOB9KT2THGV4SPLDVFTFXS4B14" hidden="1">#REF!</definedName>
    <definedName name="BExOBEZ0IE2WBEYY3D3CMRI72N1K" localSheetId="13" hidden="1">#REF!</definedName>
    <definedName name="BExOBEZ0IE2WBEYY3D3CMRI72N1K" localSheetId="14" hidden="1">#REF!</definedName>
    <definedName name="BExOBEZ0IE2WBEYY3D3CMRI72N1K" hidden="1">#REF!</definedName>
    <definedName name="BExOBIPU8760ITY0C8N27XZ3KWEF" localSheetId="13" hidden="1">#REF!</definedName>
    <definedName name="BExOBIPU8760ITY0C8N27XZ3KWEF" localSheetId="14" hidden="1">#REF!</definedName>
    <definedName name="BExOBIPU8760ITY0C8N27XZ3KWEF" hidden="1">#REF!</definedName>
    <definedName name="BExOBM0I5L0MZ1G4H9MGMD87SBMZ" localSheetId="13" hidden="1">#REF!</definedName>
    <definedName name="BExOBM0I5L0MZ1G4H9MGMD87SBMZ" localSheetId="14" hidden="1">#REF!</definedName>
    <definedName name="BExOBM0I5L0MZ1G4H9MGMD87SBMZ" hidden="1">#REF!</definedName>
    <definedName name="BExOBOUXMP88KJY2BX2JLUJH5N0K" localSheetId="13" hidden="1">#REF!</definedName>
    <definedName name="BExOBOUXMP88KJY2BX2JLUJH5N0K" localSheetId="14" hidden="1">#REF!</definedName>
    <definedName name="BExOBOUXMP88KJY2BX2JLUJH5N0K" hidden="1">#REF!</definedName>
    <definedName name="BExOBP0FKQ4SVR59FB48UNLKCOR6" localSheetId="13" hidden="1">#REF!</definedName>
    <definedName name="BExOBP0FKQ4SVR59FB48UNLKCOR6" localSheetId="14" hidden="1">#REF!</definedName>
    <definedName name="BExOBP0FKQ4SVR59FB48UNLKCOR6" hidden="1">#REF!</definedName>
    <definedName name="BExOBYAVUCQ0IGM0Y6A75QHP0Q1A" localSheetId="13" hidden="1">#REF!</definedName>
    <definedName name="BExOBYAVUCQ0IGM0Y6A75QHP0Q1A" localSheetId="14" hidden="1">#REF!</definedName>
    <definedName name="BExOBYAVUCQ0IGM0Y6A75QHP0Q1A" hidden="1">#REF!</definedName>
    <definedName name="BExOC3UEHB1CZNINSQHZANWJYKR8" localSheetId="13" hidden="1">#REF!</definedName>
    <definedName name="BExOC3UEHB1CZNINSQHZANWJYKR8" localSheetId="14" hidden="1">#REF!</definedName>
    <definedName name="BExOC3UEHB1CZNINSQHZANWJYKR8" hidden="1">#REF!</definedName>
    <definedName name="BExOCBSF3XGO9YJ23LX2H78VOUR7" localSheetId="13" hidden="1">#REF!</definedName>
    <definedName name="BExOCBSF3XGO9YJ23LX2H78VOUR7" localSheetId="14" hidden="1">#REF!</definedName>
    <definedName name="BExOCBSF3XGO9YJ23LX2H78VOUR7" hidden="1">#REF!</definedName>
    <definedName name="BExOCKXFMOW6WPFEVX1I7R7FNDSS" localSheetId="13" hidden="1">#REF!</definedName>
    <definedName name="BExOCKXFMOW6WPFEVX1I7R7FNDSS" localSheetId="14" hidden="1">#REF!</definedName>
    <definedName name="BExOCKXFMOW6WPFEVX1I7R7FNDSS" hidden="1">#REF!</definedName>
    <definedName name="BExOCYEXOB95DH5NOB0M5NOYX398" localSheetId="13" hidden="1">#REF!</definedName>
    <definedName name="BExOCYEXOB95DH5NOB0M5NOYX398" localSheetId="14" hidden="1">#REF!</definedName>
    <definedName name="BExOCYEXOB95DH5NOB0M5NOYX398" hidden="1">#REF!</definedName>
    <definedName name="BExOD4ERMDMFD8X1016N4EXOUR0S" localSheetId="13" hidden="1">#REF!</definedName>
    <definedName name="BExOD4ERMDMFD8X1016N4EXOUR0S" localSheetId="14" hidden="1">#REF!</definedName>
    <definedName name="BExOD4ERMDMFD8X1016N4EXOUR0S" hidden="1">#REF!</definedName>
    <definedName name="BExOD55RS7BQUHRQ6H3USVGKR0P7" localSheetId="13" hidden="1">#REF!</definedName>
    <definedName name="BExOD55RS7BQUHRQ6H3USVGKR0P7" localSheetId="14" hidden="1">#REF!</definedName>
    <definedName name="BExOD55RS7BQUHRQ6H3USVGKR0P7" hidden="1">#REF!</definedName>
    <definedName name="BExODEWDDEABM4ZY3XREJIBZ8IVP" localSheetId="13" hidden="1">#REF!</definedName>
    <definedName name="BExODEWDDEABM4ZY3XREJIBZ8IVP" localSheetId="14" hidden="1">#REF!</definedName>
    <definedName name="BExODEWDDEABM4ZY3XREJIBZ8IVP" hidden="1">#REF!</definedName>
    <definedName name="BExODNLAA1L7WQ9ZQX6A1ZOXK9VR" localSheetId="13" hidden="1">#REF!</definedName>
    <definedName name="BExODNLAA1L7WQ9ZQX6A1ZOXK9VR" localSheetId="14" hidden="1">#REF!</definedName>
    <definedName name="BExODNLAA1L7WQ9ZQX6A1ZOXK9VR" hidden="1">#REF!</definedName>
    <definedName name="BExODZFEIWV26E8RFU7XQYX1J458" localSheetId="13" hidden="1">#REF!</definedName>
    <definedName name="BExODZFEIWV26E8RFU7XQYX1J458" localSheetId="14" hidden="1">#REF!</definedName>
    <definedName name="BExODZFEIWV26E8RFU7XQYX1J458" hidden="1">#REF!</definedName>
    <definedName name="BExOEBKG55EROA2VL360A06LKASE" localSheetId="13" hidden="1">#REF!</definedName>
    <definedName name="BExOEBKG55EROA2VL360A06LKASE" localSheetId="14" hidden="1">#REF!</definedName>
    <definedName name="BExOEBKG55EROA2VL360A06LKASE" hidden="1">#REF!</definedName>
    <definedName name="BExOERG5LWXYYEN1DY1H2FWRJS9T" localSheetId="13" hidden="1">#REF!</definedName>
    <definedName name="BExOERG5LWXYYEN1DY1H2FWRJS9T" localSheetId="14" hidden="1">#REF!</definedName>
    <definedName name="BExOERG5LWXYYEN1DY1H2FWRJS9T" hidden="1">#REF!</definedName>
    <definedName name="BExOEV1S6JJVO5PP4BZ20SNGZR7D" localSheetId="13" hidden="1">#REF!</definedName>
    <definedName name="BExOEV1S6JJVO5PP4BZ20SNGZR7D" localSheetId="14" hidden="1">#REF!</definedName>
    <definedName name="BExOEV1S6JJVO5PP4BZ20SNGZR7D" hidden="1">#REF!</definedName>
    <definedName name="BExOFEDNCYI2TPTMQ8SJN3AW4YMF" localSheetId="13" hidden="1">#REF!</definedName>
    <definedName name="BExOFEDNCYI2TPTMQ8SJN3AW4YMF" localSheetId="14" hidden="1">#REF!</definedName>
    <definedName name="BExOFEDNCYI2TPTMQ8SJN3AW4YMF" hidden="1">#REF!</definedName>
    <definedName name="BExOFVLXVD6RVHSQO8KZOOACSV24" localSheetId="13" hidden="1">#REF!</definedName>
    <definedName name="BExOFVLXVD6RVHSQO8KZOOACSV24" localSheetId="14" hidden="1">#REF!</definedName>
    <definedName name="BExOFVLXVD6RVHSQO8KZOOACSV24" hidden="1">#REF!</definedName>
    <definedName name="BExOG2SW3XOGP9VAPQ3THV3VWV12" localSheetId="13" hidden="1">#REF!</definedName>
    <definedName name="BExOG2SW3XOGP9VAPQ3THV3VWV12" localSheetId="14" hidden="1">#REF!</definedName>
    <definedName name="BExOG2SW3XOGP9VAPQ3THV3VWV12" hidden="1">#REF!</definedName>
    <definedName name="BExOG45J81K4OPA40KW5VQU54KY3" localSheetId="13" hidden="1">#REF!</definedName>
    <definedName name="BExOG45J81K4OPA40KW5VQU54KY3" localSheetId="14" hidden="1">#REF!</definedName>
    <definedName name="BExOG45J81K4OPA40KW5VQU54KY3" hidden="1">#REF!</definedName>
    <definedName name="BExOGBHTJCXJ1S5LCGFWK74XTUJX" localSheetId="13" hidden="1">#REF!</definedName>
    <definedName name="BExOGBHTJCXJ1S5LCGFWK74XTUJX" localSheetId="14" hidden="1">#REF!</definedName>
    <definedName name="BExOGBHTJCXJ1S5LCGFWK74XTUJX" hidden="1">#REF!</definedName>
    <definedName name="BExOGFE2SCL8HHT4DFAXKLUTJZOG" localSheetId="13" hidden="1">#REF!</definedName>
    <definedName name="BExOGFE2SCL8HHT4DFAXKLUTJZOG" localSheetId="14" hidden="1">#REF!</definedName>
    <definedName name="BExOGFE2SCL8HHT4DFAXKLUTJZOG" hidden="1">#REF!</definedName>
    <definedName name="BExOGT6D0LJ3C22RDW8COECKB1J5" localSheetId="13" hidden="1">#REF!</definedName>
    <definedName name="BExOGT6D0LJ3C22RDW8COECKB1J5" localSheetId="14" hidden="1">#REF!</definedName>
    <definedName name="BExOGT6D0LJ3C22RDW8COECKB1J5" hidden="1">#REF!</definedName>
    <definedName name="BExOGTMI1HT31M1RGWVRAVHAK7DE" localSheetId="13" hidden="1">#REF!</definedName>
    <definedName name="BExOGTMI1HT31M1RGWVRAVHAK7DE" localSheetId="14" hidden="1">#REF!</definedName>
    <definedName name="BExOGTMI1HT31M1RGWVRAVHAK7DE" hidden="1">#REF!</definedName>
    <definedName name="BExOGXO9JE5XSE9GC3I6O21UEKAO" localSheetId="13" hidden="1">#REF!</definedName>
    <definedName name="BExOGXO9JE5XSE9GC3I6O21UEKAO" localSheetId="14" hidden="1">#REF!</definedName>
    <definedName name="BExOGXO9JE5XSE9GC3I6O21UEKAO" hidden="1">#REF!</definedName>
    <definedName name="BExOH9ICZ13C1LAW8OTYTR9S7ZP3" localSheetId="13" hidden="1">#REF!</definedName>
    <definedName name="BExOH9ICZ13C1LAW8OTYTR9S7ZP3" localSheetId="14" hidden="1">#REF!</definedName>
    <definedName name="BExOH9ICZ13C1LAW8OTYTR9S7ZP3" hidden="1">#REF!</definedName>
    <definedName name="BExOHL75H3OT4WAKKPUXIVXWFVDS" localSheetId="13" hidden="1">#REF!</definedName>
    <definedName name="BExOHL75H3OT4WAKKPUXIVXWFVDS" localSheetId="14" hidden="1">#REF!</definedName>
    <definedName name="BExOHL75H3OT4WAKKPUXIVXWFVDS" hidden="1">#REF!</definedName>
    <definedName name="BExOHLHXXJL6363CC082M9M5VVXQ" localSheetId="13" hidden="1">#REF!</definedName>
    <definedName name="BExOHLHXXJL6363CC082M9M5VVXQ" localSheetId="14" hidden="1">#REF!</definedName>
    <definedName name="BExOHLHXXJL6363CC082M9M5VVXQ" hidden="1">#REF!</definedName>
    <definedName name="BExOHNAO5UDXSO73BK2ARHWKS90Y" localSheetId="13" hidden="1">#REF!</definedName>
    <definedName name="BExOHNAO5UDXSO73BK2ARHWKS90Y" localSheetId="14" hidden="1">#REF!</definedName>
    <definedName name="BExOHNAO5UDXSO73BK2ARHWKS90Y" hidden="1">#REF!</definedName>
    <definedName name="BExOHR1G1I9A9CI1HG94EWBLWNM2" localSheetId="13" hidden="1">#REF!</definedName>
    <definedName name="BExOHR1G1I9A9CI1HG94EWBLWNM2" localSheetId="14" hidden="1">#REF!</definedName>
    <definedName name="BExOHR1G1I9A9CI1HG94EWBLWNM2" hidden="1">#REF!</definedName>
    <definedName name="BExOHTQPP8LQ98L6PYUI6QW08YID" localSheetId="13" hidden="1">#REF!</definedName>
    <definedName name="BExOHTQPP8LQ98L6PYUI6QW08YID" localSheetId="14" hidden="1">#REF!</definedName>
    <definedName name="BExOHTQPP8LQ98L6PYUI6QW08YID" hidden="1">#REF!</definedName>
    <definedName name="BExOHX6Q6NJI793PGX59O5EKTP4G" localSheetId="13" hidden="1">#REF!</definedName>
    <definedName name="BExOHX6Q6NJI793PGX59O5EKTP4G" localSheetId="14" hidden="1">#REF!</definedName>
    <definedName name="BExOHX6Q6NJI793PGX59O5EKTP4G" hidden="1">#REF!</definedName>
    <definedName name="BExOI5VMTHH7Y8MQQ1N635CHYI0P" localSheetId="13" hidden="1">#REF!</definedName>
    <definedName name="BExOI5VMTHH7Y8MQQ1N635CHYI0P" localSheetId="14" hidden="1">#REF!</definedName>
    <definedName name="BExOI5VMTHH7Y8MQQ1N635CHYI0P" hidden="1">#REF!</definedName>
    <definedName name="BExOIEVCP4Y6VDS23AK84MCYYHRT" localSheetId="13" hidden="1">#REF!</definedName>
    <definedName name="BExOIEVCP4Y6VDS23AK84MCYYHRT" localSheetId="14" hidden="1">#REF!</definedName>
    <definedName name="BExOIEVCP4Y6VDS23AK84MCYYHRT" hidden="1">#REF!</definedName>
    <definedName name="BExOIHPQIXR0NDR5WD01BZKPKEO3" localSheetId="13" hidden="1">#REF!</definedName>
    <definedName name="BExOIHPQIXR0NDR5WD01BZKPKEO3" localSheetId="14" hidden="1">#REF!</definedName>
    <definedName name="BExOIHPQIXR0NDR5WD01BZKPKEO3" hidden="1">#REF!</definedName>
    <definedName name="BExOIM7L0Z3LSII9P7ZTV4KJ8RMA" localSheetId="13" hidden="1">#REF!</definedName>
    <definedName name="BExOIM7L0Z3LSII9P7ZTV4KJ8RMA" localSheetId="14" hidden="1">#REF!</definedName>
    <definedName name="BExOIM7L0Z3LSII9P7ZTV4KJ8RMA" hidden="1">#REF!</definedName>
    <definedName name="BExOIWJVMJ6MG6JC4SPD1L00OHU1" localSheetId="13" hidden="1">#REF!</definedName>
    <definedName name="BExOIWJVMJ6MG6JC4SPD1L00OHU1" localSheetId="14" hidden="1">#REF!</definedName>
    <definedName name="BExOIWJVMJ6MG6JC4SPD1L00OHU1" hidden="1">#REF!</definedName>
    <definedName name="BExOIYCN8Z4JK3OOG86KYUCV0ME8" localSheetId="13" hidden="1">#REF!</definedName>
    <definedName name="BExOIYCN8Z4JK3OOG86KYUCV0ME8" localSheetId="14" hidden="1">#REF!</definedName>
    <definedName name="BExOIYCN8Z4JK3OOG86KYUCV0ME8" hidden="1">#REF!</definedName>
    <definedName name="BExOJ3AKZ9BCBZT3KD8WMSLK6MN2" localSheetId="13" hidden="1">#REF!</definedName>
    <definedName name="BExOJ3AKZ9BCBZT3KD8WMSLK6MN2" localSheetId="14" hidden="1">#REF!</definedName>
    <definedName name="BExOJ3AKZ9BCBZT3KD8WMSLK6MN2" hidden="1">#REF!</definedName>
    <definedName name="BExOJ7XQK71I4YZDD29AKOOWZ47E" localSheetId="13" hidden="1">#REF!</definedName>
    <definedName name="BExOJ7XQK71I4YZDD29AKOOWZ47E" localSheetId="14" hidden="1">#REF!</definedName>
    <definedName name="BExOJ7XQK71I4YZDD29AKOOWZ47E" hidden="1">#REF!</definedName>
    <definedName name="BExOJM0W6XGSW5MXPTTX0GNF6SFT" localSheetId="13" hidden="1">#REF!</definedName>
    <definedName name="BExOJM0W6XGSW5MXPTTX0GNF6SFT" localSheetId="14" hidden="1">#REF!</definedName>
    <definedName name="BExOJM0W6XGSW5MXPTTX0GNF6SFT" hidden="1">#REF!</definedName>
    <definedName name="BExOJXEUJJ9SYRJXKYYV2NCCDT2R" localSheetId="13" hidden="1">#REF!</definedName>
    <definedName name="BExOJXEUJJ9SYRJXKYYV2NCCDT2R" localSheetId="14" hidden="1">#REF!</definedName>
    <definedName name="BExOJXEUJJ9SYRJXKYYV2NCCDT2R" hidden="1">#REF!</definedName>
    <definedName name="BExOK0EQYM9JUMAGWOUN7QDH7VMZ" localSheetId="13" hidden="1">#REF!</definedName>
    <definedName name="BExOK0EQYM9JUMAGWOUN7QDH7VMZ" localSheetId="14" hidden="1">#REF!</definedName>
    <definedName name="BExOK0EQYM9JUMAGWOUN7QDH7VMZ" hidden="1">#REF!</definedName>
    <definedName name="BExOK4WM9O7QNG6O57FOASI5QSN1" localSheetId="13" hidden="1">#REF!</definedName>
    <definedName name="BExOK4WM9O7QNG6O57FOASI5QSN1" localSheetId="14" hidden="1">#REF!</definedName>
    <definedName name="BExOK4WM9O7QNG6O57FOASI5QSN1" hidden="1">#REF!</definedName>
    <definedName name="BExOKKHOPWUVRJGQJ5ONR2U40JX8" localSheetId="13" hidden="1">#REF!</definedName>
    <definedName name="BExOKKHOPWUVRJGQJ5ONR2U40JX8" localSheetId="14" hidden="1">#REF!</definedName>
    <definedName name="BExOKKHOPWUVRJGQJ5ONR2U40JX8" hidden="1">#REF!</definedName>
    <definedName name="BExOKTXMJP351VXKH8VT6SXUNIMF" localSheetId="13" hidden="1">#REF!</definedName>
    <definedName name="BExOKTXMJP351VXKH8VT6SXUNIMF" localSheetId="14" hidden="1">#REF!</definedName>
    <definedName name="BExOKTXMJP351VXKH8VT6SXUNIMF" hidden="1">#REF!</definedName>
    <definedName name="BExOKU8GMLOCNVORDE329819XN67" localSheetId="13" hidden="1">#REF!</definedName>
    <definedName name="BExOKU8GMLOCNVORDE329819XN67" localSheetId="14" hidden="1">#REF!</definedName>
    <definedName name="BExOKU8GMLOCNVORDE329819XN67" hidden="1">#REF!</definedName>
    <definedName name="BExOL0Z3Z7IAMHPB91EO2MF49U57" localSheetId="13" hidden="1">#REF!</definedName>
    <definedName name="BExOL0Z3Z7IAMHPB91EO2MF49U57" localSheetId="14" hidden="1">#REF!</definedName>
    <definedName name="BExOL0Z3Z7IAMHPB91EO2MF49U57" hidden="1">#REF!</definedName>
    <definedName name="BExOL7KH12VAR0LG741SIOJTLWFD" localSheetId="13" hidden="1">#REF!</definedName>
    <definedName name="BExOL7KH12VAR0LG741SIOJTLWFD" localSheetId="14" hidden="1">#REF!</definedName>
    <definedName name="BExOL7KH12VAR0LG741SIOJTLWFD" hidden="1">#REF!</definedName>
    <definedName name="BExOLICXFHJLILCJVFMJE5MGGWKR" localSheetId="13" hidden="1">#REF!</definedName>
    <definedName name="BExOLICXFHJLILCJVFMJE5MGGWKR" localSheetId="14" hidden="1">#REF!</definedName>
    <definedName name="BExOLICXFHJLILCJVFMJE5MGGWKR" hidden="1">#REF!</definedName>
    <definedName name="BExOLOI0WJS3QC12I3ISL0D9AWOF" localSheetId="13" hidden="1">#REF!</definedName>
    <definedName name="BExOLOI0WJS3QC12I3ISL0D9AWOF" localSheetId="14" hidden="1">#REF!</definedName>
    <definedName name="BExOLOI0WJS3QC12I3ISL0D9AWOF" hidden="1">#REF!</definedName>
    <definedName name="BExOLYZNG5RBD0BTS1OEZJNU92Q5" localSheetId="13" hidden="1">#REF!</definedName>
    <definedName name="BExOLYZNG5RBD0BTS1OEZJNU92Q5" localSheetId="14" hidden="1">#REF!</definedName>
    <definedName name="BExOLYZNG5RBD0BTS1OEZJNU92Q5" hidden="1">#REF!</definedName>
    <definedName name="BExOM3HIJ3UZPOKJI68KPBJAHPDC" localSheetId="13" hidden="1">#REF!</definedName>
    <definedName name="BExOM3HIJ3UZPOKJI68KPBJAHPDC" localSheetId="14" hidden="1">#REF!</definedName>
    <definedName name="BExOM3HIJ3UZPOKJI68KPBJAHPDC" hidden="1">#REF!</definedName>
    <definedName name="BExOMKPURE33YQ3K1JG9NVQD4W49" localSheetId="13" hidden="1">#REF!</definedName>
    <definedName name="BExOMKPURE33YQ3K1JG9NVQD4W49" localSheetId="14" hidden="1">#REF!</definedName>
    <definedName name="BExOMKPURE33YQ3K1JG9NVQD4W49" hidden="1">#REF!</definedName>
    <definedName name="BExOMP7NGCLUNFK50QD2LPKRG078" localSheetId="13" hidden="1">#REF!</definedName>
    <definedName name="BExOMP7NGCLUNFK50QD2LPKRG078" localSheetId="14" hidden="1">#REF!</definedName>
    <definedName name="BExOMP7NGCLUNFK50QD2LPKRG078" hidden="1">#REF!</definedName>
    <definedName name="BExOMU0A6XMY48SZRYL4WQZD13BI" localSheetId="13" hidden="1">#REF!</definedName>
    <definedName name="BExOMU0A6XMY48SZRYL4WQZD13BI" localSheetId="14" hidden="1">#REF!</definedName>
    <definedName name="BExOMU0A6XMY48SZRYL4WQZD13BI" hidden="1">#REF!</definedName>
    <definedName name="BExOMVT0HSNC59DJP4CLISASGHKL" localSheetId="13" hidden="1">#REF!</definedName>
    <definedName name="BExOMVT0HSNC59DJP4CLISASGHKL" localSheetId="14" hidden="1">#REF!</definedName>
    <definedName name="BExOMVT0HSNC59DJP4CLISASGHKL" hidden="1">#REF!</definedName>
    <definedName name="BExON0AX35F2SI0UCVMGWGVIUNI3" localSheetId="13" hidden="1">#REF!</definedName>
    <definedName name="BExON0AX35F2SI0UCVMGWGVIUNI3" localSheetId="14" hidden="1">#REF!</definedName>
    <definedName name="BExON0AX35F2SI0UCVMGWGVIUNI3" hidden="1">#REF!</definedName>
    <definedName name="BExON41U4296DV3DPG6I5EF3OEYF" localSheetId="13" hidden="1">#REF!</definedName>
    <definedName name="BExON41U4296DV3DPG6I5EF3OEYF" localSheetId="14" hidden="1">#REF!</definedName>
    <definedName name="BExON41U4296DV3DPG6I5EF3OEYF" hidden="1">#REF!</definedName>
    <definedName name="BExONB3A7CO4YD8RB41PHC93BQ9M" localSheetId="13" hidden="1">#REF!</definedName>
    <definedName name="BExONB3A7CO4YD8RB41PHC93BQ9M" localSheetId="14" hidden="1">#REF!</definedName>
    <definedName name="BExONB3A7CO4YD8RB41PHC93BQ9M" hidden="1">#REF!</definedName>
    <definedName name="BExONFQH6UUXF8V0GI4BRIST9RFO" localSheetId="13" hidden="1">#REF!</definedName>
    <definedName name="BExONFQH6UUXF8V0GI4BRIST9RFO" localSheetId="14" hidden="1">#REF!</definedName>
    <definedName name="BExONFQH6UUXF8V0GI4BRIST9RFO" hidden="1">#REF!</definedName>
    <definedName name="BExONIL31DZWU7IFVN3VV0XTXJA1" localSheetId="13" hidden="1">#REF!</definedName>
    <definedName name="BExONIL31DZWU7IFVN3VV0XTXJA1" localSheetId="14" hidden="1">#REF!</definedName>
    <definedName name="BExONIL31DZWU7IFVN3VV0XTXJA1" hidden="1">#REF!</definedName>
    <definedName name="BExONJ1BU17R0F5A2UP1UGJBOGKS" localSheetId="13" hidden="1">#REF!</definedName>
    <definedName name="BExONJ1BU17R0F5A2UP1UGJBOGKS" localSheetId="14" hidden="1">#REF!</definedName>
    <definedName name="BExONJ1BU17R0F5A2UP1UGJBOGKS" hidden="1">#REF!</definedName>
    <definedName name="BExONNZ9VMHVX3J6NLNJY7KZA61O" localSheetId="13" hidden="1">#REF!</definedName>
    <definedName name="BExONNZ9VMHVX3J6NLNJY7KZA61O" localSheetId="14" hidden="1">#REF!</definedName>
    <definedName name="BExONNZ9VMHVX3J6NLNJY7KZA61O" hidden="1">#REF!</definedName>
    <definedName name="BExONRQ1BAA4F3TXP2MYQ4YCZ09S" localSheetId="13" hidden="1">#REF!</definedName>
    <definedName name="BExONRQ1BAA4F3TXP2MYQ4YCZ09S" localSheetId="14" hidden="1">#REF!</definedName>
    <definedName name="BExONRQ1BAA4F3TXP2MYQ4YCZ09S" hidden="1">#REF!</definedName>
    <definedName name="BExOO1WWIZSGB0YTGKESB45TSVMZ" localSheetId="13" hidden="1">#REF!</definedName>
    <definedName name="BExOO1WWIZSGB0YTGKESB45TSVMZ" localSheetId="14" hidden="1">#REF!</definedName>
    <definedName name="BExOO1WWIZSGB0YTGKESB45TSVMZ" hidden="1">#REF!</definedName>
    <definedName name="BExOO4B8FPAFYPHCTYTX37P1TQM5" localSheetId="13" hidden="1">#REF!</definedName>
    <definedName name="BExOO4B8FPAFYPHCTYTX37P1TQM5" localSheetId="14" hidden="1">#REF!</definedName>
    <definedName name="BExOO4B8FPAFYPHCTYTX37P1TQM5" hidden="1">#REF!</definedName>
    <definedName name="BExOOIULUDOJRMYABWV5CCL906X6" localSheetId="13" hidden="1">#REF!</definedName>
    <definedName name="BExOOIULUDOJRMYABWV5CCL906X6" localSheetId="14" hidden="1">#REF!</definedName>
    <definedName name="BExOOIULUDOJRMYABWV5CCL906X6" hidden="1">#REF!</definedName>
    <definedName name="BExOOTN0KTXJCL7E476XBN1CJ553" localSheetId="13" hidden="1">#REF!</definedName>
    <definedName name="BExOOTN0KTXJCL7E476XBN1CJ553" localSheetId="14" hidden="1">#REF!</definedName>
    <definedName name="BExOOTN0KTXJCL7E476XBN1CJ553" hidden="1">#REF!</definedName>
    <definedName name="BExOP9DEBV5W5P4Q25J3XCJBP5S9" localSheetId="13" hidden="1">#REF!</definedName>
    <definedName name="BExOP9DEBV5W5P4Q25J3XCJBP5S9" localSheetId="14" hidden="1">#REF!</definedName>
    <definedName name="BExOP9DEBV5W5P4Q25J3XCJBP5S9" hidden="1">#REF!</definedName>
    <definedName name="BExOPFNYRBL0BFM23LZBJTADNOE4" localSheetId="13" hidden="1">#REF!</definedName>
    <definedName name="BExOPFNYRBL0BFM23LZBJTADNOE4" localSheetId="14" hidden="1">#REF!</definedName>
    <definedName name="BExOPFNYRBL0BFM23LZBJTADNOE4" hidden="1">#REF!</definedName>
    <definedName name="BExOPINVFSIZMCVT9YGT2AODVCX3" localSheetId="13" hidden="1">#REF!</definedName>
    <definedName name="BExOPINVFSIZMCVT9YGT2AODVCX3" localSheetId="14" hidden="1">#REF!</definedName>
    <definedName name="BExOPINVFSIZMCVT9YGT2AODVCX3" hidden="1">#REF!</definedName>
    <definedName name="BExOQ1JN4SAC44RTMZIGHSW023WA" localSheetId="13" hidden="1">#REF!</definedName>
    <definedName name="BExOQ1JN4SAC44RTMZIGHSW023WA" localSheetId="14" hidden="1">#REF!</definedName>
    <definedName name="BExOQ1JN4SAC44RTMZIGHSW023WA" hidden="1">#REF!</definedName>
    <definedName name="BExOQ256YMF115DJL3KBPNKABJ90" localSheetId="13" hidden="1">#REF!</definedName>
    <definedName name="BExOQ256YMF115DJL3KBPNKABJ90" localSheetId="14" hidden="1">#REF!</definedName>
    <definedName name="BExOQ256YMF115DJL3KBPNKABJ90" hidden="1">#REF!</definedName>
    <definedName name="BExQ19DEUOLC11IW32E2AMVZLFF1" localSheetId="13" hidden="1">#REF!</definedName>
    <definedName name="BExQ19DEUOLC11IW32E2AMVZLFF1" localSheetId="14" hidden="1">#REF!</definedName>
    <definedName name="BExQ19DEUOLC11IW32E2AMVZLFF1" hidden="1">#REF!</definedName>
    <definedName name="BExQ1FD6KISGYU1JWEQ4G243ZPVD" localSheetId="13" hidden="1">#REF!</definedName>
    <definedName name="BExQ1FD6KISGYU1JWEQ4G243ZPVD" localSheetId="14" hidden="1">#REF!</definedName>
    <definedName name="BExQ1FD6KISGYU1JWEQ4G243ZPVD" hidden="1">#REF!</definedName>
    <definedName name="BExQ29C73XR33S3668YYSYZAIHTG" localSheetId="13" hidden="1">#REF!</definedName>
    <definedName name="BExQ29C73XR33S3668YYSYZAIHTG" localSheetId="14" hidden="1">#REF!</definedName>
    <definedName name="BExQ29C73XR33S3668YYSYZAIHTG" hidden="1">#REF!</definedName>
    <definedName name="BExQ2FS228IUDUP2023RA1D4AO4C" localSheetId="13" hidden="1">#REF!</definedName>
    <definedName name="BExQ2FS228IUDUP2023RA1D4AO4C" localSheetId="14" hidden="1">#REF!</definedName>
    <definedName name="BExQ2FS228IUDUP2023RA1D4AO4C" hidden="1">#REF!</definedName>
    <definedName name="BExQ2L0XYWLY9VPZWXYYFRIRQRJ1" localSheetId="13" hidden="1">#REF!</definedName>
    <definedName name="BExQ2L0XYWLY9VPZWXYYFRIRQRJ1" localSheetId="14" hidden="1">#REF!</definedName>
    <definedName name="BExQ2L0XYWLY9VPZWXYYFRIRQRJ1" hidden="1">#REF!</definedName>
    <definedName name="BExQ2M841F5Z1BQYR8DG5FKK0LIU" localSheetId="13" hidden="1">#REF!</definedName>
    <definedName name="BExQ2M841F5Z1BQYR8DG5FKK0LIU" localSheetId="14" hidden="1">#REF!</definedName>
    <definedName name="BExQ2M841F5Z1BQYR8DG5FKK0LIU" hidden="1">#REF!</definedName>
    <definedName name="BExQ300G8I8TK45A0MVHV15422EU" localSheetId="13" hidden="1">#REF!</definedName>
    <definedName name="BExQ300G8I8TK45A0MVHV15422EU" localSheetId="14" hidden="1">#REF!</definedName>
    <definedName name="BExQ300G8I8TK45A0MVHV15422EU" hidden="1">#REF!</definedName>
    <definedName name="BExQ39R28MXSG2SEV956F0KZ20AN" localSheetId="13" hidden="1">#REF!</definedName>
    <definedName name="BExQ39R28MXSG2SEV956F0KZ20AN" localSheetId="14" hidden="1">#REF!</definedName>
    <definedName name="BExQ39R28MXSG2SEV956F0KZ20AN" hidden="1">#REF!</definedName>
    <definedName name="BExQ3D1P3M5Z3HLMEZ17E0BLEE4U" localSheetId="13" hidden="1">#REF!</definedName>
    <definedName name="BExQ3D1P3M5Z3HLMEZ17E0BLEE4U" localSheetId="14" hidden="1">#REF!</definedName>
    <definedName name="BExQ3D1P3M5Z3HLMEZ17E0BLEE4U" hidden="1">#REF!</definedName>
    <definedName name="BExQ3O4W7QF8BOXTUT4IOGF6YKUD" localSheetId="13" hidden="1">#REF!</definedName>
    <definedName name="BExQ3O4W7QF8BOXTUT4IOGF6YKUD" localSheetId="14" hidden="1">#REF!</definedName>
    <definedName name="BExQ3O4W7QF8BOXTUT4IOGF6YKUD" hidden="1">#REF!</definedName>
    <definedName name="BExQ3PXOWSN8561ZR8IEY8ZASI3B" localSheetId="13" hidden="1">#REF!</definedName>
    <definedName name="BExQ3PXOWSN8561ZR8IEY8ZASI3B" localSheetId="14" hidden="1">#REF!</definedName>
    <definedName name="BExQ3PXOWSN8561ZR8IEY8ZASI3B" hidden="1">#REF!</definedName>
    <definedName name="BExQ3TZF04IPY0B0UG9CQQ5736UA" localSheetId="13" hidden="1">#REF!</definedName>
    <definedName name="BExQ3TZF04IPY0B0UG9CQQ5736UA" localSheetId="14" hidden="1">#REF!</definedName>
    <definedName name="BExQ3TZF04IPY0B0UG9CQQ5736UA" hidden="1">#REF!</definedName>
    <definedName name="BExQ42IU9MNDYLODP41DL6YTZMAR" localSheetId="13" hidden="1">#REF!</definedName>
    <definedName name="BExQ42IU9MNDYLODP41DL6YTZMAR" localSheetId="14" hidden="1">#REF!</definedName>
    <definedName name="BExQ42IU9MNDYLODP41DL6YTZMAR" hidden="1">#REF!</definedName>
    <definedName name="BExQ452HF7N1HYPXJXQ8WD6SOWUV" localSheetId="13" hidden="1">#REF!</definedName>
    <definedName name="BExQ452HF7N1HYPXJXQ8WD6SOWUV" localSheetId="14" hidden="1">#REF!</definedName>
    <definedName name="BExQ452HF7N1HYPXJXQ8WD6SOWUV" hidden="1">#REF!</definedName>
    <definedName name="BExQ499KBJ5W7A1G293A0K14EVQB" localSheetId="13" hidden="1">#REF!</definedName>
    <definedName name="BExQ499KBJ5W7A1G293A0K14EVQB" localSheetId="14" hidden="1">#REF!</definedName>
    <definedName name="BExQ499KBJ5W7A1G293A0K14EVQB" hidden="1">#REF!</definedName>
    <definedName name="BExQ4BTBSHPHVEDRCXC2ROW8PLFC" localSheetId="13" hidden="1">#REF!</definedName>
    <definedName name="BExQ4BTBSHPHVEDRCXC2ROW8PLFC" localSheetId="14" hidden="1">#REF!</definedName>
    <definedName name="BExQ4BTBSHPHVEDRCXC2ROW8PLFC" hidden="1">#REF!</definedName>
    <definedName name="BExQ4DGKF54SRKQUTUT4B1CZSS62" localSheetId="13" hidden="1">#REF!</definedName>
    <definedName name="BExQ4DGKF54SRKQUTUT4B1CZSS62" localSheetId="14" hidden="1">#REF!</definedName>
    <definedName name="BExQ4DGKF54SRKQUTUT4B1CZSS62" hidden="1">#REF!</definedName>
    <definedName name="BExQ4T74LQ5PYTV1MUQUW75A4BDY" localSheetId="13" hidden="1">#REF!</definedName>
    <definedName name="BExQ4T74LQ5PYTV1MUQUW75A4BDY" localSheetId="14" hidden="1">#REF!</definedName>
    <definedName name="BExQ4T74LQ5PYTV1MUQUW75A4BDY" hidden="1">#REF!</definedName>
    <definedName name="BExQ4XJHD7EJCNH7S1MJDZJ2MNWG" localSheetId="13" hidden="1">#REF!</definedName>
    <definedName name="BExQ4XJHD7EJCNH7S1MJDZJ2MNWG" localSheetId="14" hidden="1">#REF!</definedName>
    <definedName name="BExQ4XJHD7EJCNH7S1MJDZJ2MNWG" hidden="1">#REF!</definedName>
    <definedName name="BExQ5039ZCEWBUJHU682G4S89J03" localSheetId="13" hidden="1">#REF!</definedName>
    <definedName name="BExQ5039ZCEWBUJHU682G4S89J03" localSheetId="14" hidden="1">#REF!</definedName>
    <definedName name="BExQ5039ZCEWBUJHU682G4S89J03" hidden="1">#REF!</definedName>
    <definedName name="BExQ56Z9W6YHZHRXOFFI8EFA7CDI" localSheetId="13" hidden="1">#REF!</definedName>
    <definedName name="BExQ56Z9W6YHZHRXOFFI8EFA7CDI" localSheetId="14" hidden="1">#REF!</definedName>
    <definedName name="BExQ56Z9W6YHZHRXOFFI8EFA7CDI" hidden="1">#REF!</definedName>
    <definedName name="BExQ5KX3Z668H1KUCKZ9J24HUQ1F" localSheetId="13" hidden="1">#REF!</definedName>
    <definedName name="BExQ5KX3Z668H1KUCKZ9J24HUQ1F" localSheetId="14" hidden="1">#REF!</definedName>
    <definedName name="BExQ5KX3Z668H1KUCKZ9J24HUQ1F" hidden="1">#REF!</definedName>
    <definedName name="BExQ5SPMSOCJYLAY20NB5A6O32RE" localSheetId="13" hidden="1">#REF!</definedName>
    <definedName name="BExQ5SPMSOCJYLAY20NB5A6O32RE" localSheetId="14" hidden="1">#REF!</definedName>
    <definedName name="BExQ5SPMSOCJYLAY20NB5A6O32RE" hidden="1">#REF!</definedName>
    <definedName name="BExQ5UICMGTMK790KTLK49MAGXRC" localSheetId="13" hidden="1">#REF!</definedName>
    <definedName name="BExQ5UICMGTMK790KTLK49MAGXRC" localSheetId="14" hidden="1">#REF!</definedName>
    <definedName name="BExQ5UICMGTMK790KTLK49MAGXRC" hidden="1">#REF!</definedName>
    <definedName name="BExQ5VEQEIJO7YY80OJTA3XRQYJ9" localSheetId="13" hidden="1">#REF!</definedName>
    <definedName name="BExQ5VEQEIJO7YY80OJTA3XRQYJ9" localSheetId="14" hidden="1">#REF!</definedName>
    <definedName name="BExQ5VEQEIJO7YY80OJTA3XRQYJ9" hidden="1">#REF!</definedName>
    <definedName name="BExQ5YUUK9FD0QGTY4WD0W90O7OL" localSheetId="13" hidden="1">#REF!</definedName>
    <definedName name="BExQ5YUUK9FD0QGTY4WD0W90O7OL" localSheetId="14" hidden="1">#REF!</definedName>
    <definedName name="BExQ5YUUK9FD0QGTY4WD0W90O7OL" hidden="1">#REF!</definedName>
    <definedName name="BExQ63793YQ9BH7JLCNRIATIGTRG" localSheetId="13" hidden="1">#REF!</definedName>
    <definedName name="BExQ63793YQ9BH7JLCNRIATIGTRG" localSheetId="14" hidden="1">#REF!</definedName>
    <definedName name="BExQ63793YQ9BH7JLCNRIATIGTRG" hidden="1">#REF!</definedName>
    <definedName name="BExQ6CN1EF2UPZ57ZYMGK8TUJQSS" localSheetId="13" hidden="1">#REF!</definedName>
    <definedName name="BExQ6CN1EF2UPZ57ZYMGK8TUJQSS" localSheetId="14" hidden="1">#REF!</definedName>
    <definedName name="BExQ6CN1EF2UPZ57ZYMGK8TUJQSS" hidden="1">#REF!</definedName>
    <definedName name="BExQ6M2YXJ8AMRJF3QGHC40ADAHZ" localSheetId="13" hidden="1">#REF!</definedName>
    <definedName name="BExQ6M2YXJ8AMRJF3QGHC40ADAHZ" localSheetId="14" hidden="1">#REF!</definedName>
    <definedName name="BExQ6M2YXJ8AMRJF3QGHC40ADAHZ" hidden="1">#REF!</definedName>
    <definedName name="BExQ6M8B0X44N9TV56ATUVHGDI00" localSheetId="13" hidden="1">#REF!</definedName>
    <definedName name="BExQ6M8B0X44N9TV56ATUVHGDI00" localSheetId="14" hidden="1">#REF!</definedName>
    <definedName name="BExQ6M8B0X44N9TV56ATUVHGDI00" hidden="1">#REF!</definedName>
    <definedName name="BExQ6POH065GV0I74XXVD0VUPBJW" localSheetId="13" hidden="1">#REF!</definedName>
    <definedName name="BExQ6POH065GV0I74XXVD0VUPBJW" localSheetId="14" hidden="1">#REF!</definedName>
    <definedName name="BExQ6POH065GV0I74XXVD0VUPBJW" hidden="1">#REF!</definedName>
    <definedName name="BExQ6WV9KPSMXPPLGZ3KK4WNYTHU" localSheetId="13" hidden="1">#REF!</definedName>
    <definedName name="BExQ6WV9KPSMXPPLGZ3KK4WNYTHU" localSheetId="14" hidden="1">#REF!</definedName>
    <definedName name="BExQ6WV9KPSMXPPLGZ3KK4WNYTHU" hidden="1">#REF!</definedName>
    <definedName name="BExQ783XTMM2A9I3UKCFWJH1PP2N" localSheetId="13" hidden="1">#REF!</definedName>
    <definedName name="BExQ783XTMM2A9I3UKCFWJH1PP2N" localSheetId="14" hidden="1">#REF!</definedName>
    <definedName name="BExQ783XTMM2A9I3UKCFWJH1PP2N" hidden="1">#REF!</definedName>
    <definedName name="BExQ79LX01ZPQB8EGD1ZHR2VK2H3" localSheetId="13" hidden="1">#REF!</definedName>
    <definedName name="BExQ79LX01ZPQB8EGD1ZHR2VK2H3" localSheetId="14" hidden="1">#REF!</definedName>
    <definedName name="BExQ79LX01ZPQB8EGD1ZHR2VK2H3" hidden="1">#REF!</definedName>
    <definedName name="BExQ7B3V9MGDK2OIJ61XXFBFLJFZ" localSheetId="13" hidden="1">#REF!</definedName>
    <definedName name="BExQ7B3V9MGDK2OIJ61XXFBFLJFZ" localSheetId="14" hidden="1">#REF!</definedName>
    <definedName name="BExQ7B3V9MGDK2OIJ61XXFBFLJFZ" hidden="1">#REF!</definedName>
    <definedName name="BExQ7CB046NVPF9ZXDGA7OXOLSLX" localSheetId="13" hidden="1">#REF!</definedName>
    <definedName name="BExQ7CB046NVPF9ZXDGA7OXOLSLX" localSheetId="14" hidden="1">#REF!</definedName>
    <definedName name="BExQ7CB046NVPF9ZXDGA7OXOLSLX" hidden="1">#REF!</definedName>
    <definedName name="BExQ7CGG94RBDTXB23OQ855CTEU4" localSheetId="13" hidden="1">#REF!</definedName>
    <definedName name="BExQ7CGG94RBDTXB23OQ855CTEU4" localSheetId="14" hidden="1">#REF!</definedName>
    <definedName name="BExQ7CGG94RBDTXB23OQ855CTEU4" hidden="1">#REF!</definedName>
    <definedName name="BExQ7IWDCGGOO1HTJ97YGO1CK3R9" localSheetId="13" hidden="1">#REF!</definedName>
    <definedName name="BExQ7IWDCGGOO1HTJ97YGO1CK3R9" localSheetId="14" hidden="1">#REF!</definedName>
    <definedName name="BExQ7IWDCGGOO1HTJ97YGO1CK3R9" hidden="1">#REF!</definedName>
    <definedName name="BExQ7JNFIEGS2HKNBALH3Q2N5G7Z" localSheetId="13" hidden="1">#REF!</definedName>
    <definedName name="BExQ7JNFIEGS2HKNBALH3Q2N5G7Z" localSheetId="14" hidden="1">#REF!</definedName>
    <definedName name="BExQ7JNFIEGS2HKNBALH3Q2N5G7Z" hidden="1">#REF!</definedName>
    <definedName name="BExQ7MY3U2Z1IZ71U5LJUD00VVB4" localSheetId="13" hidden="1">#REF!</definedName>
    <definedName name="BExQ7MY3U2Z1IZ71U5LJUD00VVB4" localSheetId="14" hidden="1">#REF!</definedName>
    <definedName name="BExQ7MY3U2Z1IZ71U5LJUD00VVB4" hidden="1">#REF!</definedName>
    <definedName name="BExQ7XL2Q1GVUFL1F9KK0K0EXMWG" localSheetId="13" hidden="1">#REF!</definedName>
    <definedName name="BExQ7XL2Q1GVUFL1F9KK0K0EXMWG" localSheetId="14" hidden="1">#REF!</definedName>
    <definedName name="BExQ7XL2Q1GVUFL1F9KK0K0EXMWG" hidden="1">#REF!</definedName>
    <definedName name="BExQ8469L3ZRZ3KYZPYMSJIDL7Y5" localSheetId="13" hidden="1">#REF!</definedName>
    <definedName name="BExQ8469L3ZRZ3KYZPYMSJIDL7Y5" localSheetId="14" hidden="1">#REF!</definedName>
    <definedName name="BExQ8469L3ZRZ3KYZPYMSJIDL7Y5" hidden="1">#REF!</definedName>
    <definedName name="BExQ84MJB94HL3BWRN50M4NCB6Z0" localSheetId="13" hidden="1">#REF!</definedName>
    <definedName name="BExQ84MJB94HL3BWRN50M4NCB6Z0" localSheetId="14" hidden="1">#REF!</definedName>
    <definedName name="BExQ84MJB94HL3BWRN50M4NCB6Z0" hidden="1">#REF!</definedName>
    <definedName name="BExQ8583ZE00NW7T9OF11OT9IA14" localSheetId="13" hidden="1">#REF!</definedName>
    <definedName name="BExQ8583ZE00NW7T9OF11OT9IA14" localSheetId="14" hidden="1">#REF!</definedName>
    <definedName name="BExQ8583ZE00NW7T9OF11OT9IA14" hidden="1">#REF!</definedName>
    <definedName name="BExQ8A0RPE3IMIFIZLUE7KD2N21W" localSheetId="13" hidden="1">#REF!</definedName>
    <definedName name="BExQ8A0RPE3IMIFIZLUE7KD2N21W" localSheetId="14" hidden="1">#REF!</definedName>
    <definedName name="BExQ8A0RPE3IMIFIZLUE7KD2N21W" hidden="1">#REF!</definedName>
    <definedName name="BExQ8ABK6H1ADV2R2OYT8NFFYG2N" localSheetId="13" hidden="1">#REF!</definedName>
    <definedName name="BExQ8ABK6H1ADV2R2OYT8NFFYG2N" localSheetId="14" hidden="1">#REF!</definedName>
    <definedName name="BExQ8ABK6H1ADV2R2OYT8NFFYG2N" hidden="1">#REF!</definedName>
    <definedName name="BExQ8DM90XJ6GCJIK9LC5O82I2TJ" localSheetId="13" hidden="1">#REF!</definedName>
    <definedName name="BExQ8DM90XJ6GCJIK9LC5O82I2TJ" localSheetId="14" hidden="1">#REF!</definedName>
    <definedName name="BExQ8DM90XJ6GCJIK9LC5O82I2TJ" hidden="1">#REF!</definedName>
    <definedName name="BExQ8G0K46ZORA0QVQTDI7Z8LXGF" localSheetId="13" hidden="1">#REF!</definedName>
    <definedName name="BExQ8G0K46ZORA0QVQTDI7Z8LXGF" localSheetId="14" hidden="1">#REF!</definedName>
    <definedName name="BExQ8G0K46ZORA0QVQTDI7Z8LXGF" hidden="1">#REF!</definedName>
    <definedName name="BExQ8O3WEU8HNTTGKTW5T0QSKCLP" localSheetId="13" hidden="1">#REF!</definedName>
    <definedName name="BExQ8O3WEU8HNTTGKTW5T0QSKCLP" localSheetId="14" hidden="1">#REF!</definedName>
    <definedName name="BExQ8O3WEU8HNTTGKTW5T0QSKCLP" hidden="1">#REF!</definedName>
    <definedName name="BExQ8ZCEDBOBJA3D9LDP5TU2WYGR" localSheetId="13" hidden="1">#REF!</definedName>
    <definedName name="BExQ8ZCEDBOBJA3D9LDP5TU2WYGR" localSheetId="14" hidden="1">#REF!</definedName>
    <definedName name="BExQ8ZCEDBOBJA3D9LDP5TU2WYGR" hidden="1">#REF!</definedName>
    <definedName name="BExQ94LAW6MAQBWY25WTBFV5PPZJ" localSheetId="13" hidden="1">#REF!</definedName>
    <definedName name="BExQ94LAW6MAQBWY25WTBFV5PPZJ" localSheetId="14" hidden="1">#REF!</definedName>
    <definedName name="BExQ94LAW6MAQBWY25WTBFV5PPZJ" hidden="1">#REF!</definedName>
    <definedName name="BExQ97QIPOSSRK978N8P234Y1XA4" localSheetId="13" hidden="1">#REF!</definedName>
    <definedName name="BExQ97QIPOSSRK978N8P234Y1XA4" localSheetId="14" hidden="1">#REF!</definedName>
    <definedName name="BExQ97QIPOSSRK978N8P234Y1XA4" hidden="1">#REF!</definedName>
    <definedName name="BExQ9E6FBAXTHGF3RXANFIA77GXP" localSheetId="13" hidden="1">#REF!</definedName>
    <definedName name="BExQ9E6FBAXTHGF3RXANFIA77GXP" localSheetId="14" hidden="1">#REF!</definedName>
    <definedName name="BExQ9E6FBAXTHGF3RXANFIA77GXP" hidden="1">#REF!</definedName>
    <definedName name="BExQ9F2YH4UUCCMQITJ475B3S3NP" localSheetId="13" hidden="1">#REF!</definedName>
    <definedName name="BExQ9F2YH4UUCCMQITJ475B3S3NP" localSheetId="14" hidden="1">#REF!</definedName>
    <definedName name="BExQ9F2YH4UUCCMQITJ475B3S3NP" hidden="1">#REF!</definedName>
    <definedName name="BExQ9KX9734KIAK7IMRLHCPYDHO2" localSheetId="13" hidden="1">#REF!</definedName>
    <definedName name="BExQ9KX9734KIAK7IMRLHCPYDHO2" localSheetId="14" hidden="1">#REF!</definedName>
    <definedName name="BExQ9KX9734KIAK7IMRLHCPYDHO2" hidden="1">#REF!</definedName>
    <definedName name="BExQ9L81FF4I7816VTPFBDWVU4CW" localSheetId="13" hidden="1">#REF!</definedName>
    <definedName name="BExQ9L81FF4I7816VTPFBDWVU4CW" localSheetId="14" hidden="1">#REF!</definedName>
    <definedName name="BExQ9L81FF4I7816VTPFBDWVU4CW" hidden="1">#REF!</definedName>
    <definedName name="BExQ9M4E2ACZOWWWP1JJIQO8AHUM" localSheetId="13" hidden="1">#REF!</definedName>
    <definedName name="BExQ9M4E2ACZOWWWP1JJIQO8AHUM" localSheetId="14" hidden="1">#REF!</definedName>
    <definedName name="BExQ9M4E2ACZOWWWP1JJIQO8AHUM" hidden="1">#REF!</definedName>
    <definedName name="BExQ9UTANMJCK7LJ4OQMD6F2Q01L" localSheetId="13" hidden="1">#REF!</definedName>
    <definedName name="BExQ9UTANMJCK7LJ4OQMD6F2Q01L" localSheetId="14" hidden="1">#REF!</definedName>
    <definedName name="BExQ9UTANMJCK7LJ4OQMD6F2Q01L" hidden="1">#REF!</definedName>
    <definedName name="BExQ9ZLYHWABXAA9NJDW8ZS0UQ9P" localSheetId="13" hidden="1">#REF!</definedName>
    <definedName name="BExQ9ZLYHWABXAA9NJDW8ZS0UQ9P" localSheetId="14" hidden="1">#REF!</definedName>
    <definedName name="BExQ9ZLYHWABXAA9NJDW8ZS0UQ9P" hidden="1">#REF!</definedName>
    <definedName name="BExQA324HSCK40ENJUT9CS9EC71B" localSheetId="13" hidden="1">#REF!</definedName>
    <definedName name="BExQA324HSCK40ENJUT9CS9EC71B" localSheetId="14" hidden="1">#REF!</definedName>
    <definedName name="BExQA324HSCK40ENJUT9CS9EC71B" hidden="1">#REF!</definedName>
    <definedName name="BExQA55GY0STSNBWQCWN8E31ZXCS" localSheetId="13" hidden="1">#REF!</definedName>
    <definedName name="BExQA55GY0STSNBWQCWN8E31ZXCS" localSheetId="14" hidden="1">#REF!</definedName>
    <definedName name="BExQA55GY0STSNBWQCWN8E31ZXCS" hidden="1">#REF!</definedName>
    <definedName name="BExQA9HZIN9XEMHEEVHT99UU9Z82" localSheetId="13" hidden="1">#REF!</definedName>
    <definedName name="BExQA9HZIN9XEMHEEVHT99UU9Z82" localSheetId="14" hidden="1">#REF!</definedName>
    <definedName name="BExQA9HZIN9XEMHEEVHT99UU9Z82" hidden="1">#REF!</definedName>
    <definedName name="BExQAELFYH92K8CJL155181UDORO" localSheetId="13" hidden="1">#REF!</definedName>
    <definedName name="BExQAELFYH92K8CJL155181UDORO" localSheetId="14" hidden="1">#REF!</definedName>
    <definedName name="BExQAELFYH92K8CJL155181UDORO" hidden="1">#REF!</definedName>
    <definedName name="BExQAG8PP8R5NJKNQD1U4QOSD6X5" localSheetId="13" hidden="1">#REF!</definedName>
    <definedName name="BExQAG8PP8R5NJKNQD1U4QOSD6X5" localSheetId="14" hidden="1">#REF!</definedName>
    <definedName name="BExQAG8PP8R5NJKNQD1U4QOSD6X5" hidden="1">#REF!</definedName>
    <definedName name="BExQBDICMZTSA1X73TMHNO4JSFLN" localSheetId="13" hidden="1">#REF!</definedName>
    <definedName name="BExQBDICMZTSA1X73TMHNO4JSFLN" localSheetId="14" hidden="1">#REF!</definedName>
    <definedName name="BExQBDICMZTSA1X73TMHNO4JSFLN" hidden="1">#REF!</definedName>
    <definedName name="BExQBEER6CRCRPSSL61S0OMH57ZA" localSheetId="13" hidden="1">#REF!</definedName>
    <definedName name="BExQBEER6CRCRPSSL61S0OMH57ZA" localSheetId="14" hidden="1">#REF!</definedName>
    <definedName name="BExQBEER6CRCRPSSL61S0OMH57ZA" hidden="1">#REF!</definedName>
    <definedName name="BExQBIGGY5TXI2FJVVZSLZ0LTZYH" localSheetId="13" hidden="1">#REF!</definedName>
    <definedName name="BExQBIGGY5TXI2FJVVZSLZ0LTZYH" localSheetId="14" hidden="1">#REF!</definedName>
    <definedName name="BExQBIGGY5TXI2FJVVZSLZ0LTZYH" hidden="1">#REF!</definedName>
    <definedName name="BExQBM1RUSIQ85LLMM2159BYDPIP" localSheetId="13" hidden="1">#REF!</definedName>
    <definedName name="BExQBM1RUSIQ85LLMM2159BYDPIP" localSheetId="14" hidden="1">#REF!</definedName>
    <definedName name="BExQBM1RUSIQ85LLMM2159BYDPIP" hidden="1">#REF!</definedName>
    <definedName name="BExQBPSOZ47V81YAEURP0NQJNTJH" localSheetId="13" hidden="1">#REF!</definedName>
    <definedName name="BExQBPSOZ47V81YAEURP0NQJNTJH" localSheetId="14" hidden="1">#REF!</definedName>
    <definedName name="BExQBPSOZ47V81YAEURP0NQJNTJH" hidden="1">#REF!</definedName>
    <definedName name="BExQC5TWT21CGBKD0IHAXTIN2QB8" localSheetId="13" hidden="1">#REF!</definedName>
    <definedName name="BExQC5TWT21CGBKD0IHAXTIN2QB8" localSheetId="14" hidden="1">#REF!</definedName>
    <definedName name="BExQC5TWT21CGBKD0IHAXTIN2QB8" hidden="1">#REF!</definedName>
    <definedName name="BExQC94JL9F5GW4S8DQCAF4WB2DA" localSheetId="13" hidden="1">#REF!</definedName>
    <definedName name="BExQC94JL9F5GW4S8DQCAF4WB2DA" localSheetId="14" hidden="1">#REF!</definedName>
    <definedName name="BExQC94JL9F5GW4S8DQCAF4WB2DA" hidden="1">#REF!</definedName>
    <definedName name="BExQCKTD8AT0824LGWREXM1B5D1X" localSheetId="13" hidden="1">#REF!</definedName>
    <definedName name="BExQCKTD8AT0824LGWREXM1B5D1X" localSheetId="14" hidden="1">#REF!</definedName>
    <definedName name="BExQCKTD8AT0824LGWREXM1B5D1X" hidden="1">#REF!</definedName>
    <definedName name="BExQD571YWOXKR2SX85K5MKQ0AO2" localSheetId="13" hidden="1">#REF!</definedName>
    <definedName name="BExQD571YWOXKR2SX85K5MKQ0AO2" localSheetId="14" hidden="1">#REF!</definedName>
    <definedName name="BExQD571YWOXKR2SX85K5MKQ0AO2" hidden="1">#REF!</definedName>
    <definedName name="BExQDB6VCHN8PNX8EA6JNIEQ2JC2" localSheetId="13" hidden="1">#REF!</definedName>
    <definedName name="BExQDB6VCHN8PNX8EA6JNIEQ2JC2" localSheetId="14" hidden="1">#REF!</definedName>
    <definedName name="BExQDB6VCHN8PNX8EA6JNIEQ2JC2" hidden="1">#REF!</definedName>
    <definedName name="BExQDE1B6U2Q9B73KBENABP71YM1" localSheetId="13" hidden="1">#REF!</definedName>
    <definedName name="BExQDE1B6U2Q9B73KBENABP71YM1" localSheetId="14" hidden="1">#REF!</definedName>
    <definedName name="BExQDE1B6U2Q9B73KBENABP71YM1" hidden="1">#REF!</definedName>
    <definedName name="BExQDGQCN7ZW41QDUHOBJUGQAX40" localSheetId="13" hidden="1">#REF!</definedName>
    <definedName name="BExQDGQCN7ZW41QDUHOBJUGQAX40" localSheetId="14" hidden="1">#REF!</definedName>
    <definedName name="BExQDGQCN7ZW41QDUHOBJUGQAX40" hidden="1">#REF!</definedName>
    <definedName name="BExQEC7BRIJ30PTU3UPFOIP2HPE3" localSheetId="13" hidden="1">#REF!</definedName>
    <definedName name="BExQEC7BRIJ30PTU3UPFOIP2HPE3" localSheetId="14" hidden="1">#REF!</definedName>
    <definedName name="BExQEC7BRIJ30PTU3UPFOIP2HPE3" hidden="1">#REF!</definedName>
    <definedName name="BExQEMUA4HEFM4OVO8M8MA8PIAW1" localSheetId="13" hidden="1">#REF!</definedName>
    <definedName name="BExQEMUA4HEFM4OVO8M8MA8PIAW1" localSheetId="14" hidden="1">#REF!</definedName>
    <definedName name="BExQEMUA4HEFM4OVO8M8MA8PIAW1" hidden="1">#REF!</definedName>
    <definedName name="BExQEQ4XZQFIKUXNU9H7WE7AMZ1U" localSheetId="13" hidden="1">#REF!</definedName>
    <definedName name="BExQEQ4XZQFIKUXNU9H7WE7AMZ1U" localSheetId="14" hidden="1">#REF!</definedName>
    <definedName name="BExQEQ4XZQFIKUXNU9H7WE7AMZ1U" hidden="1">#REF!</definedName>
    <definedName name="BExQF1OEB07CRAP6ALNNMJNJ3P2D" localSheetId="13" hidden="1">#REF!</definedName>
    <definedName name="BExQF1OEB07CRAP6ALNNMJNJ3P2D" localSheetId="14" hidden="1">#REF!</definedName>
    <definedName name="BExQF1OEB07CRAP6ALNNMJNJ3P2D" hidden="1">#REF!</definedName>
    <definedName name="BExQF9X2AQPFJZTCHTU5PTTR0JAH" localSheetId="13" hidden="1">#REF!</definedName>
    <definedName name="BExQF9X2AQPFJZTCHTU5PTTR0JAH" localSheetId="14" hidden="1">#REF!</definedName>
    <definedName name="BExQF9X2AQPFJZTCHTU5PTTR0JAH" hidden="1">#REF!</definedName>
    <definedName name="BExQFC0M9KKFMQKPLPEO2RQDB7MM" localSheetId="13" hidden="1">#REF!</definedName>
    <definedName name="BExQFC0M9KKFMQKPLPEO2RQDB7MM" localSheetId="14" hidden="1">#REF!</definedName>
    <definedName name="BExQFC0M9KKFMQKPLPEO2RQDB7MM" hidden="1">#REF!</definedName>
    <definedName name="BExQFEEV7627R8TYZCM28C6V6WHE" localSheetId="13" hidden="1">#REF!</definedName>
    <definedName name="BExQFEEV7627R8TYZCM28C6V6WHE" localSheetId="14" hidden="1">#REF!</definedName>
    <definedName name="BExQFEEV7627R8TYZCM28C6V6WHE" hidden="1">#REF!</definedName>
    <definedName name="BExQFEK8NUD04X2OBRA275ADPSDL" localSheetId="13" hidden="1">#REF!</definedName>
    <definedName name="BExQFEK8NUD04X2OBRA275ADPSDL" localSheetId="14" hidden="1">#REF!</definedName>
    <definedName name="BExQFEK8NUD04X2OBRA275ADPSDL" hidden="1">#REF!</definedName>
    <definedName name="BExQFGYIWDR4W0YF7XR6E4EWWJ02" localSheetId="13" hidden="1">#REF!</definedName>
    <definedName name="BExQFGYIWDR4W0YF7XR6E4EWWJ02" localSheetId="14" hidden="1">#REF!</definedName>
    <definedName name="BExQFGYIWDR4W0YF7XR6E4EWWJ02" hidden="1">#REF!</definedName>
    <definedName name="BExQFPNFKA36IAPS22LAUMBDI4KE" localSheetId="13" hidden="1">#REF!</definedName>
    <definedName name="BExQFPNFKA36IAPS22LAUMBDI4KE" localSheetId="14" hidden="1">#REF!</definedName>
    <definedName name="BExQFPNFKA36IAPS22LAUMBDI4KE" hidden="1">#REF!</definedName>
    <definedName name="BExQFPSWEMA8WBUZ4WK20LR13VSU" localSheetId="13" hidden="1">#REF!</definedName>
    <definedName name="BExQFPSWEMA8WBUZ4WK20LR13VSU" localSheetId="14" hidden="1">#REF!</definedName>
    <definedName name="BExQFPSWEMA8WBUZ4WK20LR13VSU" hidden="1">#REF!</definedName>
    <definedName name="BExQFVSPOSCCPF1TLJPIWYWYB8A9" localSheetId="13" hidden="1">#REF!</definedName>
    <definedName name="BExQFVSPOSCCPF1TLJPIWYWYB8A9" localSheetId="14" hidden="1">#REF!</definedName>
    <definedName name="BExQFVSPOSCCPF1TLJPIWYWYB8A9" hidden="1">#REF!</definedName>
    <definedName name="BExQFWJQXNQAW6LUMOEDS6KMJMYL" localSheetId="13" hidden="1">#REF!</definedName>
    <definedName name="BExQFWJQXNQAW6LUMOEDS6KMJMYL" localSheetId="14" hidden="1">#REF!</definedName>
    <definedName name="BExQFWJQXNQAW6LUMOEDS6KMJMYL" hidden="1">#REF!</definedName>
    <definedName name="BExQG8TYRD2G42UA5ZPCRLNKUDMX" localSheetId="13" hidden="1">#REF!</definedName>
    <definedName name="BExQG8TYRD2G42UA5ZPCRLNKUDMX" localSheetId="14" hidden="1">#REF!</definedName>
    <definedName name="BExQG8TYRD2G42UA5ZPCRLNKUDMX" hidden="1">#REF!</definedName>
    <definedName name="BExQGJMDK5T7YQ0MKKCDLY2F2OLI" localSheetId="13" hidden="1">#REF!</definedName>
    <definedName name="BExQGJMDK5T7YQ0MKKCDLY2F2OLI" localSheetId="14" hidden="1">#REF!</definedName>
    <definedName name="BExQGJMDK5T7YQ0MKKCDLY2F2OLI" hidden="1">#REF!</definedName>
    <definedName name="BExQGO48J9MPCDQ96RBB9UN9AIGT" localSheetId="13" hidden="1">#REF!</definedName>
    <definedName name="BExQGO48J9MPCDQ96RBB9UN9AIGT" localSheetId="14" hidden="1">#REF!</definedName>
    <definedName name="BExQGO48J9MPCDQ96RBB9UN9AIGT" hidden="1">#REF!</definedName>
    <definedName name="BExQGSBB6MJWDW7AYWA0MSFTXKRR" localSheetId="13" hidden="1">#REF!</definedName>
    <definedName name="BExQGSBB6MJWDW7AYWA0MSFTXKRR" localSheetId="14" hidden="1">#REF!</definedName>
    <definedName name="BExQGSBB6MJWDW7AYWA0MSFTXKRR" hidden="1">#REF!</definedName>
    <definedName name="BExQH0UURAJ13AVO5UI04HSRGVYW" localSheetId="13" hidden="1">#REF!</definedName>
    <definedName name="BExQH0UURAJ13AVO5UI04HSRGVYW" localSheetId="14" hidden="1">#REF!</definedName>
    <definedName name="BExQH0UURAJ13AVO5UI04HSRGVYW" hidden="1">#REF!</definedName>
    <definedName name="BExQH6ZZY0NR8SE48PSI9D0CU1TC" localSheetId="13" hidden="1">#REF!</definedName>
    <definedName name="BExQH6ZZY0NR8SE48PSI9D0CU1TC" localSheetId="14" hidden="1">#REF!</definedName>
    <definedName name="BExQH6ZZY0NR8SE48PSI9D0CU1TC" hidden="1">#REF!</definedName>
    <definedName name="BExQH9P2MCXAJOVEO4GFQT6MNW22" localSheetId="13" hidden="1">#REF!</definedName>
    <definedName name="BExQH9P2MCXAJOVEO4GFQT6MNW22" localSheetId="14" hidden="1">#REF!</definedName>
    <definedName name="BExQH9P2MCXAJOVEO4GFQT6MNW22" hidden="1">#REF!</definedName>
    <definedName name="BExQHCZSBYUY8OKKJXFYWKBBM6AH" localSheetId="13" hidden="1">#REF!</definedName>
    <definedName name="BExQHCZSBYUY8OKKJXFYWKBBM6AH" localSheetId="14" hidden="1">#REF!</definedName>
    <definedName name="BExQHCZSBYUY8OKKJXFYWKBBM6AH" hidden="1">#REF!</definedName>
    <definedName name="BExQHPKXZ1K33V2F90NZIQRZYIAW" localSheetId="13" hidden="1">#REF!</definedName>
    <definedName name="BExQHPKXZ1K33V2F90NZIQRZYIAW" localSheetId="14" hidden="1">#REF!</definedName>
    <definedName name="BExQHPKXZ1K33V2F90NZIQRZYIAW" hidden="1">#REF!</definedName>
    <definedName name="BExQHVF9KD06AG2RXUQJ9X4PVGX4" localSheetId="13" hidden="1">#REF!</definedName>
    <definedName name="BExQHVF9KD06AG2RXUQJ9X4PVGX4" localSheetId="14" hidden="1">#REF!</definedName>
    <definedName name="BExQHVF9KD06AG2RXUQJ9X4PVGX4" hidden="1">#REF!</definedName>
    <definedName name="BExQHZBHVN2L4HC7ACTR73T5OCV0" localSheetId="13" hidden="1">#REF!</definedName>
    <definedName name="BExQHZBHVN2L4HC7ACTR73T5OCV0" localSheetId="14" hidden="1">#REF!</definedName>
    <definedName name="BExQHZBHVN2L4HC7ACTR73T5OCV0" hidden="1">#REF!</definedName>
    <definedName name="BExQI85V9TNLDJT5LTRZS10Y26SG" localSheetId="13" hidden="1">#REF!</definedName>
    <definedName name="BExQI85V9TNLDJT5LTRZS10Y26SG" localSheetId="14" hidden="1">#REF!</definedName>
    <definedName name="BExQI85V9TNLDJT5LTRZS10Y26SG" hidden="1">#REF!</definedName>
    <definedName name="BExQIAPKHVEV8CU1L3TTHJW67FJ5" localSheetId="13" hidden="1">#REF!</definedName>
    <definedName name="BExQIAPKHVEV8CU1L3TTHJW67FJ5" localSheetId="14" hidden="1">#REF!</definedName>
    <definedName name="BExQIAPKHVEV8CU1L3TTHJW67FJ5" hidden="1">#REF!</definedName>
    <definedName name="BExQIBB4I3Z6AUU0HYV1DHRS13M4" localSheetId="13" hidden="1">#REF!</definedName>
    <definedName name="BExQIBB4I3Z6AUU0HYV1DHRS13M4" localSheetId="14" hidden="1">#REF!</definedName>
    <definedName name="BExQIBB4I3Z6AUU0HYV1DHRS13M4" hidden="1">#REF!</definedName>
    <definedName name="BExQIBWPAXU7HJZLKGJZY3EB7MIS" localSheetId="13" hidden="1">#REF!</definedName>
    <definedName name="BExQIBWPAXU7HJZLKGJZY3EB7MIS" localSheetId="14" hidden="1">#REF!</definedName>
    <definedName name="BExQIBWPAXU7HJZLKGJZY3EB7MIS" hidden="1">#REF!</definedName>
    <definedName name="BExQIS8O6R36CI01XRY9ISM99TW9" localSheetId="13" hidden="1">#REF!</definedName>
    <definedName name="BExQIS8O6R36CI01XRY9ISM99TW9" localSheetId="14" hidden="1">#REF!</definedName>
    <definedName name="BExQIS8O6R36CI01XRY9ISM99TW9" hidden="1">#REF!</definedName>
    <definedName name="BExQIVJB9MJ25NDUHTCVMSODJY2C" localSheetId="13" hidden="1">#REF!</definedName>
    <definedName name="BExQIVJB9MJ25NDUHTCVMSODJY2C" localSheetId="14" hidden="1">#REF!</definedName>
    <definedName name="BExQIVJB9MJ25NDUHTCVMSODJY2C" hidden="1">#REF!</definedName>
    <definedName name="BExQJBF7LAX128WR7VTMJC88ZLPG" localSheetId="13" hidden="1">#REF!</definedName>
    <definedName name="BExQJBF7LAX128WR7VTMJC88ZLPG" localSheetId="14" hidden="1">#REF!</definedName>
    <definedName name="BExQJBF7LAX128WR7VTMJC88ZLPG" hidden="1">#REF!</definedName>
    <definedName name="BExQJEVCKX6KZHNCLYXY7D0MX5KN" localSheetId="13" hidden="1">#REF!</definedName>
    <definedName name="BExQJEVCKX6KZHNCLYXY7D0MX5KN" localSheetId="14" hidden="1">#REF!</definedName>
    <definedName name="BExQJEVCKX6KZHNCLYXY7D0MX5KN" hidden="1">#REF!</definedName>
    <definedName name="BExQJJYSDX8B0J1QGF2HL071KKA3" localSheetId="13" hidden="1">#REF!</definedName>
    <definedName name="BExQJJYSDX8B0J1QGF2HL071KKA3" localSheetId="14" hidden="1">#REF!</definedName>
    <definedName name="BExQJJYSDX8B0J1QGF2HL071KKA3" hidden="1">#REF!</definedName>
    <definedName name="BExQK1HV6SQQ7CP8H8IUKI9TYXTD" localSheetId="13" hidden="1">#REF!</definedName>
    <definedName name="BExQK1HV6SQQ7CP8H8IUKI9TYXTD" localSheetId="14" hidden="1">#REF!</definedName>
    <definedName name="BExQK1HV6SQQ7CP8H8IUKI9TYXTD" hidden="1">#REF!</definedName>
    <definedName name="BExQK3LE5CSBW1E4H4KHW548FL2R" localSheetId="13" hidden="1">#REF!</definedName>
    <definedName name="BExQK3LE5CSBW1E4H4KHW548FL2R" localSheetId="14" hidden="1">#REF!</definedName>
    <definedName name="BExQK3LE5CSBW1E4H4KHW548FL2R" hidden="1">#REF!</definedName>
    <definedName name="BExQKG6LD6PLNDGNGO9DJXY865BR" localSheetId="13" hidden="1">#REF!</definedName>
    <definedName name="BExQKG6LD6PLNDGNGO9DJXY865BR" localSheetId="14" hidden="1">#REF!</definedName>
    <definedName name="BExQKG6LD6PLNDGNGO9DJXY865BR" hidden="1">#REF!</definedName>
    <definedName name="BExQLE1TOW3A287TQB0AVWENT8O1" localSheetId="13" hidden="1">#REF!</definedName>
    <definedName name="BExQLE1TOW3A287TQB0AVWENT8O1" localSheetId="14" hidden="1">#REF!</definedName>
    <definedName name="BExQLE1TOW3A287TQB0AVWENT8O1" hidden="1">#REF!</definedName>
    <definedName name="BExRYOYB4A3E5F6MTROY69LR0PMG" localSheetId="13" hidden="1">#REF!</definedName>
    <definedName name="BExRYOYB4A3E5F6MTROY69LR0PMG" localSheetId="14" hidden="1">#REF!</definedName>
    <definedName name="BExRYOYB4A3E5F6MTROY69LR0PMG" hidden="1">#REF!</definedName>
    <definedName name="BExRYZLA9EW71H4SXQR525S72LLP" localSheetId="13" hidden="1">#REF!</definedName>
    <definedName name="BExRYZLA9EW71H4SXQR525S72LLP" localSheetId="14" hidden="1">#REF!</definedName>
    <definedName name="BExRYZLA9EW71H4SXQR525S72LLP" hidden="1">#REF!</definedName>
    <definedName name="BExRZ66M8G9FQ0VFP077QSZBSOA5" localSheetId="13" hidden="1">#REF!</definedName>
    <definedName name="BExRZ66M8G9FQ0VFP077QSZBSOA5" localSheetId="14" hidden="1">#REF!</definedName>
    <definedName name="BExRZ66M8G9FQ0VFP077QSZBSOA5" hidden="1">#REF!</definedName>
    <definedName name="BExRZ8FMQQL46I8AQWU17LRNZD5T" localSheetId="13" hidden="1">#REF!</definedName>
    <definedName name="BExRZ8FMQQL46I8AQWU17LRNZD5T" localSheetId="14" hidden="1">#REF!</definedName>
    <definedName name="BExRZ8FMQQL46I8AQWU17LRNZD5T" hidden="1">#REF!</definedName>
    <definedName name="BExRZIRRIXRUMZ5GOO95S7460BMP" localSheetId="13" hidden="1">#REF!</definedName>
    <definedName name="BExRZIRRIXRUMZ5GOO95S7460BMP" localSheetId="14" hidden="1">#REF!</definedName>
    <definedName name="BExRZIRRIXRUMZ5GOO95S7460BMP" hidden="1">#REF!</definedName>
    <definedName name="BExRZK9RAHMM0ZLTNSK7A4LDC42D" localSheetId="13" hidden="1">#REF!</definedName>
    <definedName name="BExRZK9RAHMM0ZLTNSK7A4LDC42D" localSheetId="14" hidden="1">#REF!</definedName>
    <definedName name="BExRZK9RAHMM0ZLTNSK7A4LDC42D" hidden="1">#REF!</definedName>
    <definedName name="BExRZOGSR69INI6GAEPHDWSNK5Q4" localSheetId="13" hidden="1">#REF!</definedName>
    <definedName name="BExRZOGSR69INI6GAEPHDWSNK5Q4" localSheetId="14" hidden="1">#REF!</definedName>
    <definedName name="BExRZOGSR69INI6GAEPHDWSNK5Q4" hidden="1">#REF!</definedName>
    <definedName name="BExS0ASQBKRTPDWFK0KUDFOS9LE5" localSheetId="13" hidden="1">#REF!</definedName>
    <definedName name="BExS0ASQBKRTPDWFK0KUDFOS9LE5" localSheetId="14" hidden="1">#REF!</definedName>
    <definedName name="BExS0ASQBKRTPDWFK0KUDFOS9LE5" hidden="1">#REF!</definedName>
    <definedName name="BExS0GHQUF6YT0RU3TKDEO8CSJYB" localSheetId="13" hidden="1">#REF!</definedName>
    <definedName name="BExS0GHQUF6YT0RU3TKDEO8CSJYB" localSheetId="14" hidden="1">#REF!</definedName>
    <definedName name="BExS0GHQUF6YT0RU3TKDEO8CSJYB" hidden="1">#REF!</definedName>
    <definedName name="BExS0K8IHC45I78DMZBOJ1P13KQA" localSheetId="13" hidden="1">#REF!</definedName>
    <definedName name="BExS0K8IHC45I78DMZBOJ1P13KQA" localSheetId="14" hidden="1">#REF!</definedName>
    <definedName name="BExS0K8IHC45I78DMZBOJ1P13KQA" hidden="1">#REF!</definedName>
    <definedName name="BExS152B2LFCRAUHSLI5T6QRNII0" localSheetId="13" hidden="1">#REF!</definedName>
    <definedName name="BExS152B2LFCRAUHSLI5T6QRNII0" localSheetId="14" hidden="1">#REF!</definedName>
    <definedName name="BExS152B2LFCRAUHSLI5T6QRNII0" hidden="1">#REF!</definedName>
    <definedName name="BExS15IJV0WW662NXQUVT3FGP4ST" localSheetId="13" hidden="1">#REF!</definedName>
    <definedName name="BExS15IJV0WW662NXQUVT3FGP4ST" localSheetId="14" hidden="1">#REF!</definedName>
    <definedName name="BExS15IJV0WW662NXQUVT3FGP4ST" hidden="1">#REF!</definedName>
    <definedName name="BExS194110MR25BYJI3CJ2EGZ8XT" localSheetId="13" hidden="1">#REF!</definedName>
    <definedName name="BExS194110MR25BYJI3CJ2EGZ8XT" localSheetId="14" hidden="1">#REF!</definedName>
    <definedName name="BExS194110MR25BYJI3CJ2EGZ8XT" hidden="1">#REF!</definedName>
    <definedName name="BExS1BNVGNSGD4EP90QL8WXYWZ66" localSheetId="13" hidden="1">#REF!</definedName>
    <definedName name="BExS1BNVGNSGD4EP90QL8WXYWZ66" localSheetId="14" hidden="1">#REF!</definedName>
    <definedName name="BExS1BNVGNSGD4EP90QL8WXYWZ66" hidden="1">#REF!</definedName>
    <definedName name="BExS1UE39N6NCND7MAARSBWXS6HU" localSheetId="13" hidden="1">#REF!</definedName>
    <definedName name="BExS1UE39N6NCND7MAARSBWXS6HU" localSheetId="14" hidden="1">#REF!</definedName>
    <definedName name="BExS1UE39N6NCND7MAARSBWXS6HU" hidden="1">#REF!</definedName>
    <definedName name="BExS226HTWL5WVC76MP5A1IBI8WD" localSheetId="13" hidden="1">#REF!</definedName>
    <definedName name="BExS226HTWL5WVC76MP5A1IBI8WD" localSheetId="14" hidden="1">#REF!</definedName>
    <definedName name="BExS226HTWL5WVC76MP5A1IBI8WD" hidden="1">#REF!</definedName>
    <definedName name="BExS26OI2QNNAH2WMDD95Z400048" localSheetId="13" hidden="1">#REF!</definedName>
    <definedName name="BExS26OI2QNNAH2WMDD95Z400048" localSheetId="14" hidden="1">#REF!</definedName>
    <definedName name="BExS26OI2QNNAH2WMDD95Z400048" hidden="1">#REF!</definedName>
    <definedName name="BExS2DF6B4ZUF3VZLI4G6LJ3BF38" localSheetId="13" hidden="1">#REF!</definedName>
    <definedName name="BExS2DF6B4ZUF3VZLI4G6LJ3BF38" localSheetId="14" hidden="1">#REF!</definedName>
    <definedName name="BExS2DF6B4ZUF3VZLI4G6LJ3BF38" hidden="1">#REF!</definedName>
    <definedName name="BExS2QB5FS5LYTFYO4BROTWG3OV5" localSheetId="13" hidden="1">#REF!</definedName>
    <definedName name="BExS2QB5FS5LYTFYO4BROTWG3OV5" localSheetId="14" hidden="1">#REF!</definedName>
    <definedName name="BExS2QB5FS5LYTFYO4BROTWG3OV5" hidden="1">#REF!</definedName>
    <definedName name="BExS2TLU1HONYV6S3ZD9T12D7CIG" localSheetId="13" hidden="1">#REF!</definedName>
    <definedName name="BExS2TLU1HONYV6S3ZD9T12D7CIG" localSheetId="14" hidden="1">#REF!</definedName>
    <definedName name="BExS2TLU1HONYV6S3ZD9T12D7CIG" hidden="1">#REF!</definedName>
    <definedName name="BExS318UV9I2FXPQQWUKKX00QLPJ" localSheetId="13" hidden="1">#REF!</definedName>
    <definedName name="BExS318UV9I2FXPQQWUKKX00QLPJ" localSheetId="14" hidden="1">#REF!</definedName>
    <definedName name="BExS318UV9I2FXPQQWUKKX00QLPJ" hidden="1">#REF!</definedName>
    <definedName name="BExS3LBS0SMTHALVM4NRI1BAV1NP" localSheetId="13" hidden="1">#REF!</definedName>
    <definedName name="BExS3LBS0SMTHALVM4NRI1BAV1NP" localSheetId="14" hidden="1">#REF!</definedName>
    <definedName name="BExS3LBS0SMTHALVM4NRI1BAV1NP" hidden="1">#REF!</definedName>
    <definedName name="BExS3MTQ75VBXDGEBURP6YT8RROE" localSheetId="13" hidden="1">#REF!</definedName>
    <definedName name="BExS3MTQ75VBXDGEBURP6YT8RROE" localSheetId="14" hidden="1">#REF!</definedName>
    <definedName name="BExS3MTQ75VBXDGEBURP6YT8RROE" hidden="1">#REF!</definedName>
    <definedName name="BExS3OMGYO0DFN5186UFKEXZ2RX3" localSheetId="13" hidden="1">#REF!</definedName>
    <definedName name="BExS3OMGYO0DFN5186UFKEXZ2RX3" localSheetId="14" hidden="1">#REF!</definedName>
    <definedName name="BExS3OMGYO0DFN5186UFKEXZ2RX3" hidden="1">#REF!</definedName>
    <definedName name="BExS3SDERJ27OER67TIGOVZU13A2" localSheetId="13" hidden="1">#REF!</definedName>
    <definedName name="BExS3SDERJ27OER67TIGOVZU13A2" localSheetId="14" hidden="1">#REF!</definedName>
    <definedName name="BExS3SDERJ27OER67TIGOVZU13A2" hidden="1">#REF!</definedName>
    <definedName name="BExS46R5WDNU5KL04FKY5LHJUCB8" localSheetId="13" hidden="1">#REF!</definedName>
    <definedName name="BExS46R5WDNU5KL04FKY5LHJUCB8" localSheetId="14" hidden="1">#REF!</definedName>
    <definedName name="BExS46R5WDNU5KL04FKY5LHJUCB8" hidden="1">#REF!</definedName>
    <definedName name="BExS4ASWKM93XA275AXHYP8AG6SU" localSheetId="13" hidden="1">#REF!</definedName>
    <definedName name="BExS4ASWKM93XA275AXHYP8AG6SU" localSheetId="14" hidden="1">#REF!</definedName>
    <definedName name="BExS4ASWKM93XA275AXHYP8AG6SU" hidden="1">#REF!</definedName>
    <definedName name="BExS4JN3Y6SVBKILQK0R9HS45Y52" localSheetId="13" hidden="1">#REF!</definedName>
    <definedName name="BExS4JN3Y6SVBKILQK0R9HS45Y52" localSheetId="14" hidden="1">#REF!</definedName>
    <definedName name="BExS4JN3Y6SVBKILQK0R9HS45Y52" hidden="1">#REF!</definedName>
    <definedName name="BExS4P6S41O6Z6BED77U3GD9PNH1" localSheetId="13" hidden="1">#REF!</definedName>
    <definedName name="BExS4P6S41O6Z6BED77U3GD9PNH1" localSheetId="14" hidden="1">#REF!</definedName>
    <definedName name="BExS4P6S41O6Z6BED77U3GD9PNH1" hidden="1">#REF!</definedName>
    <definedName name="BExS51H0N51UT0FZOPZRCF1GU063" localSheetId="13" hidden="1">#REF!</definedName>
    <definedName name="BExS51H0N51UT0FZOPZRCF1GU063" localSheetId="14" hidden="1">#REF!</definedName>
    <definedName name="BExS51H0N51UT0FZOPZRCF1GU063" hidden="1">#REF!</definedName>
    <definedName name="BExS54X72TJFC41FJK72MLRR2OO7" localSheetId="13" hidden="1">#REF!</definedName>
    <definedName name="BExS54X72TJFC41FJK72MLRR2OO7" localSheetId="14" hidden="1">#REF!</definedName>
    <definedName name="BExS54X72TJFC41FJK72MLRR2OO7" hidden="1">#REF!</definedName>
    <definedName name="BExS59F0PA1V2ZC7S5TN6IT41SXP" localSheetId="13" hidden="1">#REF!</definedName>
    <definedName name="BExS59F0PA1V2ZC7S5TN6IT41SXP" localSheetId="14" hidden="1">#REF!</definedName>
    <definedName name="BExS59F0PA1V2ZC7S5TN6IT41SXP" hidden="1">#REF!</definedName>
    <definedName name="BExS5DRER9US6NXY9ATYT41KZII3" localSheetId="13" hidden="1">#REF!</definedName>
    <definedName name="BExS5DRER9US6NXY9ATYT41KZII3" localSheetId="14" hidden="1">#REF!</definedName>
    <definedName name="BExS5DRER9US6NXY9ATYT41KZII3" hidden="1">#REF!</definedName>
    <definedName name="BExS5L3TGB8JVW9ROYWTKYTUPW27" localSheetId="13" hidden="1">#REF!</definedName>
    <definedName name="BExS5L3TGB8JVW9ROYWTKYTUPW27" localSheetId="14" hidden="1">#REF!</definedName>
    <definedName name="BExS5L3TGB8JVW9ROYWTKYTUPW27" hidden="1">#REF!</definedName>
    <definedName name="BExS6GKQ96EHVLYWNJDWXZXUZW90" localSheetId="13" hidden="1">#REF!</definedName>
    <definedName name="BExS6GKQ96EHVLYWNJDWXZXUZW90" localSheetId="14" hidden="1">#REF!</definedName>
    <definedName name="BExS6GKQ96EHVLYWNJDWXZXUZW90" hidden="1">#REF!</definedName>
    <definedName name="BExS6ITKSZFRR01YD5B0F676SYN7" localSheetId="13" hidden="1">#REF!</definedName>
    <definedName name="BExS6ITKSZFRR01YD5B0F676SYN7" localSheetId="14" hidden="1">#REF!</definedName>
    <definedName name="BExS6ITKSZFRR01YD5B0F676SYN7" hidden="1">#REF!</definedName>
    <definedName name="BExS6N0LI574IAC89EFW6CLTCQ33" localSheetId="13" hidden="1">#REF!</definedName>
    <definedName name="BExS6N0LI574IAC89EFW6CLTCQ33" localSheetId="14" hidden="1">#REF!</definedName>
    <definedName name="BExS6N0LI574IAC89EFW6CLTCQ33" hidden="1">#REF!</definedName>
    <definedName name="BExS6WRDBF3ST86ZOBBUL3GTCR11" localSheetId="13" hidden="1">#REF!</definedName>
    <definedName name="BExS6WRDBF3ST86ZOBBUL3GTCR11" localSheetId="14" hidden="1">#REF!</definedName>
    <definedName name="BExS6WRDBF3ST86ZOBBUL3GTCR11" hidden="1">#REF!</definedName>
    <definedName name="BExS6XNRKR0C3MTA0LV5B60UB908" localSheetId="13" hidden="1">#REF!</definedName>
    <definedName name="BExS6XNRKR0C3MTA0LV5B60UB908" localSheetId="14" hidden="1">#REF!</definedName>
    <definedName name="BExS6XNRKR0C3MTA0LV5B60UB908" hidden="1">#REF!</definedName>
    <definedName name="BExS7TKQYLRZGM93UY3ZJZJBQNFJ" localSheetId="13" hidden="1">#REF!</definedName>
    <definedName name="BExS7TKQYLRZGM93UY3ZJZJBQNFJ" localSheetId="14" hidden="1">#REF!</definedName>
    <definedName name="BExS7TKQYLRZGM93UY3ZJZJBQNFJ" hidden="1">#REF!</definedName>
    <definedName name="BExS7Y2LNGVHSIBKC7C3R6X4LDR6" localSheetId="13" hidden="1">#REF!</definedName>
    <definedName name="BExS7Y2LNGVHSIBKC7C3R6X4LDR6" localSheetId="14" hidden="1">#REF!</definedName>
    <definedName name="BExS7Y2LNGVHSIBKC7C3R6X4LDR6" hidden="1">#REF!</definedName>
    <definedName name="BExS81TE0EY44Y3W2M4Z4MGNP5OM" localSheetId="13" hidden="1">#REF!</definedName>
    <definedName name="BExS81TE0EY44Y3W2M4Z4MGNP5OM" localSheetId="14" hidden="1">#REF!</definedName>
    <definedName name="BExS81TE0EY44Y3W2M4Z4MGNP5OM" hidden="1">#REF!</definedName>
    <definedName name="BExS81YPDZDVJJVS15HV2HDXAC3Y" localSheetId="13" hidden="1">#REF!</definedName>
    <definedName name="BExS81YPDZDVJJVS15HV2HDXAC3Y" localSheetId="14" hidden="1">#REF!</definedName>
    <definedName name="BExS81YPDZDVJJVS15HV2HDXAC3Y" hidden="1">#REF!</definedName>
    <definedName name="BExS82PRVNUTEKQZS56YT2DVF6C2" localSheetId="13" hidden="1">#REF!</definedName>
    <definedName name="BExS82PRVNUTEKQZS56YT2DVF6C2" localSheetId="14" hidden="1">#REF!</definedName>
    <definedName name="BExS82PRVNUTEKQZS56YT2DVF6C2" hidden="1">#REF!</definedName>
    <definedName name="BExS8BPG5A0GR5AO1U951NDGGR0L" localSheetId="13" hidden="1">#REF!</definedName>
    <definedName name="BExS8BPG5A0GR5AO1U951NDGGR0L" localSheetId="14" hidden="1">#REF!</definedName>
    <definedName name="BExS8BPG5A0GR5AO1U951NDGGR0L" hidden="1">#REF!</definedName>
    <definedName name="BExS8GSUS17UY50TEM2AWF36BR9Z" localSheetId="13" hidden="1">#REF!</definedName>
    <definedName name="BExS8GSUS17UY50TEM2AWF36BR9Z" localSheetId="14" hidden="1">#REF!</definedName>
    <definedName name="BExS8GSUS17UY50TEM2AWF36BR9Z" hidden="1">#REF!</definedName>
    <definedName name="BExS8HJRBVG0XI6PWA9KTMJZMQXK" localSheetId="13" hidden="1">#REF!</definedName>
    <definedName name="BExS8HJRBVG0XI6PWA9KTMJZMQXK" localSheetId="14" hidden="1">#REF!</definedName>
    <definedName name="BExS8HJRBVG0XI6PWA9KTMJZMQXK" hidden="1">#REF!</definedName>
    <definedName name="BExS8R51C8RM2FS6V6IRTYO9GA4A" localSheetId="13" hidden="1">#REF!</definedName>
    <definedName name="BExS8R51C8RM2FS6V6IRTYO9GA4A" localSheetId="14" hidden="1">#REF!</definedName>
    <definedName name="BExS8R51C8RM2FS6V6IRTYO9GA4A" hidden="1">#REF!</definedName>
    <definedName name="BExS8WDX408F60MH1X9B9UZ2H4R7" localSheetId="13" hidden="1">#REF!</definedName>
    <definedName name="BExS8WDX408F60MH1X9B9UZ2H4R7" localSheetId="14" hidden="1">#REF!</definedName>
    <definedName name="BExS8WDX408F60MH1X9B9UZ2H4R7" hidden="1">#REF!</definedName>
    <definedName name="BExS8Z2W2QEC3MH0BZIYLDFQNUIP" localSheetId="13" hidden="1">#REF!</definedName>
    <definedName name="BExS8Z2W2QEC3MH0BZIYLDFQNUIP" localSheetId="14" hidden="1">#REF!</definedName>
    <definedName name="BExS8Z2W2QEC3MH0BZIYLDFQNUIP" hidden="1">#REF!</definedName>
    <definedName name="BExS92DKGRFFCIA9C0IXDOLO57EP" localSheetId="13" hidden="1">#REF!</definedName>
    <definedName name="BExS92DKGRFFCIA9C0IXDOLO57EP" localSheetId="14" hidden="1">#REF!</definedName>
    <definedName name="BExS92DKGRFFCIA9C0IXDOLO57EP" hidden="1">#REF!</definedName>
    <definedName name="BExS98OB4321YCHLCQ022PXKTT2W" localSheetId="13" hidden="1">#REF!</definedName>
    <definedName name="BExS98OB4321YCHLCQ022PXKTT2W" localSheetId="14" hidden="1">#REF!</definedName>
    <definedName name="BExS98OB4321YCHLCQ022PXKTT2W" hidden="1">#REF!</definedName>
    <definedName name="BExS9C9N8GFISC6HUERJ0EI06GB2" localSheetId="13" hidden="1">#REF!</definedName>
    <definedName name="BExS9C9N8GFISC6HUERJ0EI06GB2" localSheetId="14" hidden="1">#REF!</definedName>
    <definedName name="BExS9C9N8GFISC6HUERJ0EI06GB2" hidden="1">#REF!</definedName>
    <definedName name="BExS9DX13CACP3J8JDREK30JB1SQ" localSheetId="13" hidden="1">#REF!</definedName>
    <definedName name="BExS9DX13CACP3J8JDREK30JB1SQ" localSheetId="14" hidden="1">#REF!</definedName>
    <definedName name="BExS9DX13CACP3J8JDREK30JB1SQ" hidden="1">#REF!</definedName>
    <definedName name="BExS9FPRS2KRRCS33SE6WFNF5GYL" localSheetId="13" hidden="1">#REF!</definedName>
    <definedName name="BExS9FPRS2KRRCS33SE6WFNF5GYL" localSheetId="14" hidden="1">#REF!</definedName>
    <definedName name="BExS9FPRS2KRRCS33SE6WFNF5GYL" hidden="1">#REF!</definedName>
    <definedName name="BExS9WI0A6PSEB8N9GPXF2Z7MWHM" localSheetId="13" hidden="1">#REF!</definedName>
    <definedName name="BExS9WI0A6PSEB8N9GPXF2Z7MWHM" localSheetId="14" hidden="1">#REF!</definedName>
    <definedName name="BExS9WI0A6PSEB8N9GPXF2Z7MWHM" hidden="1">#REF!</definedName>
    <definedName name="BExSA5HP306TN9XJS0TU619DLRR7" localSheetId="13" hidden="1">#REF!</definedName>
    <definedName name="BExSA5HP306TN9XJS0TU619DLRR7" localSheetId="14" hidden="1">#REF!</definedName>
    <definedName name="BExSA5HP306TN9XJS0TU619DLRR7" hidden="1">#REF!</definedName>
    <definedName name="BExSAAVWQOOIA6B3JHQVGP08HFEM" localSheetId="13" hidden="1">#REF!</definedName>
    <definedName name="BExSAAVWQOOIA6B3JHQVGP08HFEM" localSheetId="14" hidden="1">#REF!</definedName>
    <definedName name="BExSAAVWQOOIA6B3JHQVGP08HFEM" hidden="1">#REF!</definedName>
    <definedName name="BExSAFJ3IICU2M7QPVE4ARYMXZKX" localSheetId="13" hidden="1">#REF!</definedName>
    <definedName name="BExSAFJ3IICU2M7QPVE4ARYMXZKX" localSheetId="14" hidden="1">#REF!</definedName>
    <definedName name="BExSAFJ3IICU2M7QPVE4ARYMXZKX" hidden="1">#REF!</definedName>
    <definedName name="BExSAH6ID8OHX379UXVNGFO8J6KQ" localSheetId="13" hidden="1">#REF!</definedName>
    <definedName name="BExSAH6ID8OHX379UXVNGFO8J6KQ" localSheetId="14" hidden="1">#REF!</definedName>
    <definedName name="BExSAH6ID8OHX379UXVNGFO8J6KQ" hidden="1">#REF!</definedName>
    <definedName name="BExSAQBHIXGQRNIRGCJMBXUPCZQA" localSheetId="13" hidden="1">#REF!</definedName>
    <definedName name="BExSAQBHIXGQRNIRGCJMBXUPCZQA" localSheetId="14" hidden="1">#REF!</definedName>
    <definedName name="BExSAQBHIXGQRNIRGCJMBXUPCZQA" hidden="1">#REF!</definedName>
    <definedName name="BExSAUTCT4P7JP57NOR9MTX33QJZ" localSheetId="13" hidden="1">#REF!</definedName>
    <definedName name="BExSAUTCT4P7JP57NOR9MTX33QJZ" localSheetId="14" hidden="1">#REF!</definedName>
    <definedName name="BExSAUTCT4P7JP57NOR9MTX33QJZ" hidden="1">#REF!</definedName>
    <definedName name="BExSAY9CA9TFXQ9M9FBJRGJO9T9E" localSheetId="13" hidden="1">#REF!</definedName>
    <definedName name="BExSAY9CA9TFXQ9M9FBJRGJO9T9E" localSheetId="14" hidden="1">#REF!</definedName>
    <definedName name="BExSAY9CA9TFXQ9M9FBJRGJO9T9E" hidden="1">#REF!</definedName>
    <definedName name="BExSB4JYKQ3MINI7RAYK5M8BLJDC" localSheetId="13" hidden="1">#REF!</definedName>
    <definedName name="BExSB4JYKQ3MINI7RAYK5M8BLJDC" localSheetId="14" hidden="1">#REF!</definedName>
    <definedName name="BExSB4JYKQ3MINI7RAYK5M8BLJDC" hidden="1">#REF!</definedName>
    <definedName name="BExSBMOS41ZRLWYLOU29V6Y7YORR" localSheetId="13" hidden="1">#REF!</definedName>
    <definedName name="BExSBMOS41ZRLWYLOU29V6Y7YORR" localSheetId="14" hidden="1">#REF!</definedName>
    <definedName name="BExSBMOS41ZRLWYLOU29V6Y7YORR" hidden="1">#REF!</definedName>
    <definedName name="BExSBRBXXQMBU1TYDW1BXTEVEPRU" localSheetId="13" hidden="1">#REF!</definedName>
    <definedName name="BExSBRBXXQMBU1TYDW1BXTEVEPRU" localSheetId="14" hidden="1">#REF!</definedName>
    <definedName name="BExSBRBXXQMBU1TYDW1BXTEVEPRU" hidden="1">#REF!</definedName>
    <definedName name="BExSC54998WTZ21DSL0R8UN0Y9JH" localSheetId="13" hidden="1">#REF!</definedName>
    <definedName name="BExSC54998WTZ21DSL0R8UN0Y9JH" localSheetId="14" hidden="1">#REF!</definedName>
    <definedName name="BExSC54998WTZ21DSL0R8UN0Y9JH" hidden="1">#REF!</definedName>
    <definedName name="BExSC60N7WR9PJSNC9B7ORCX9NGY" localSheetId="13" hidden="1">#REF!</definedName>
    <definedName name="BExSC60N7WR9PJSNC9B7ORCX9NGY" localSheetId="14" hidden="1">#REF!</definedName>
    <definedName name="BExSC60N7WR9PJSNC9B7ORCX9NGY" hidden="1">#REF!</definedName>
    <definedName name="BExSCE99EZTILTTCE4NJJF96OYYM" localSheetId="13" hidden="1">#REF!</definedName>
    <definedName name="BExSCE99EZTILTTCE4NJJF96OYYM" localSheetId="14" hidden="1">#REF!</definedName>
    <definedName name="BExSCE99EZTILTTCE4NJJF96OYYM" hidden="1">#REF!</definedName>
    <definedName name="BExSCHUQZ2HFEWS54X67DIS8OSXZ" localSheetId="13" hidden="1">#REF!</definedName>
    <definedName name="BExSCHUQZ2HFEWS54X67DIS8OSXZ" localSheetId="14" hidden="1">#REF!</definedName>
    <definedName name="BExSCHUQZ2HFEWS54X67DIS8OSXZ" hidden="1">#REF!</definedName>
    <definedName name="BExSCOG41SKKG4GYU76WRWW1CTE6" localSheetId="13" hidden="1">#REF!</definedName>
    <definedName name="BExSCOG41SKKG4GYU76WRWW1CTE6" localSheetId="14" hidden="1">#REF!</definedName>
    <definedName name="BExSCOG41SKKG4GYU76WRWW1CTE6" hidden="1">#REF!</definedName>
    <definedName name="BExSCVC9P86YVFMRKKUVRV29MZXZ" localSheetId="13" hidden="1">#REF!</definedName>
    <definedName name="BExSCVC9P86YVFMRKKUVRV29MZXZ" localSheetId="14" hidden="1">#REF!</definedName>
    <definedName name="BExSCVC9P86YVFMRKKUVRV29MZXZ" hidden="1">#REF!</definedName>
    <definedName name="BExSD233CH4MU9ZMGNRF97ZV7KWU" localSheetId="13" hidden="1">#REF!</definedName>
    <definedName name="BExSD233CH4MU9ZMGNRF97ZV7KWU" localSheetId="14" hidden="1">#REF!</definedName>
    <definedName name="BExSD233CH4MU9ZMGNRF97ZV7KWU" hidden="1">#REF!</definedName>
    <definedName name="BExSD2U0F3BN6IN9N4R2DTTJG15H" localSheetId="13" hidden="1">#REF!</definedName>
    <definedName name="BExSD2U0F3BN6IN9N4R2DTTJG15H" localSheetId="14" hidden="1">#REF!</definedName>
    <definedName name="BExSD2U0F3BN6IN9N4R2DTTJG15H" hidden="1">#REF!</definedName>
    <definedName name="BExSD6A6NY15YSMFH51ST6XJY429" localSheetId="13" hidden="1">#REF!</definedName>
    <definedName name="BExSD6A6NY15YSMFH51ST6XJY429" localSheetId="14" hidden="1">#REF!</definedName>
    <definedName name="BExSD6A6NY15YSMFH51ST6XJY429" hidden="1">#REF!</definedName>
    <definedName name="BExSD9VH6PF6RQ135VOEE08YXPAW" localSheetId="13" hidden="1">#REF!</definedName>
    <definedName name="BExSD9VH6PF6RQ135VOEE08YXPAW" localSheetId="14" hidden="1">#REF!</definedName>
    <definedName name="BExSD9VH6PF6RQ135VOEE08YXPAW" hidden="1">#REF!</definedName>
    <definedName name="BExSDP5Y04WWMX2WWRITWOX8R5I9" localSheetId="13" hidden="1">#REF!</definedName>
    <definedName name="BExSDP5Y04WWMX2WWRITWOX8R5I9" localSheetId="14" hidden="1">#REF!</definedName>
    <definedName name="BExSDP5Y04WWMX2WWRITWOX8R5I9" hidden="1">#REF!</definedName>
    <definedName name="BExSDSGM203BJTNS9MKCBX453HMD" localSheetId="13" hidden="1">#REF!</definedName>
    <definedName name="BExSDSGM203BJTNS9MKCBX453HMD" localSheetId="14" hidden="1">#REF!</definedName>
    <definedName name="BExSDSGM203BJTNS9MKCBX453HMD" hidden="1">#REF!</definedName>
    <definedName name="BExSDT20XUFXTDM37M148AXAP7HN" localSheetId="13" hidden="1">#REF!</definedName>
    <definedName name="BExSDT20XUFXTDM37M148AXAP7HN" localSheetId="14" hidden="1">#REF!</definedName>
    <definedName name="BExSDT20XUFXTDM37M148AXAP7HN" hidden="1">#REF!</definedName>
    <definedName name="BExSEEHK1VLWD7JBV9SVVVIKQZ3I" localSheetId="13" hidden="1">#REF!</definedName>
    <definedName name="BExSEEHK1VLWD7JBV9SVVVIKQZ3I" localSheetId="14" hidden="1">#REF!</definedName>
    <definedName name="BExSEEHK1VLWD7JBV9SVVVIKQZ3I" hidden="1">#REF!</definedName>
    <definedName name="BExSEJKZLX37P3V33TRTFJ30BFRK" localSheetId="13" hidden="1">#REF!</definedName>
    <definedName name="BExSEJKZLX37P3V33TRTFJ30BFRK" localSheetId="14" hidden="1">#REF!</definedName>
    <definedName name="BExSEJKZLX37P3V33TRTFJ30BFRK" hidden="1">#REF!</definedName>
    <definedName name="BExSEP9UVOAI6TMXKNK587PQ3328" localSheetId="13" hidden="1">#REF!</definedName>
    <definedName name="BExSEP9UVOAI6TMXKNK587PQ3328" localSheetId="14" hidden="1">#REF!</definedName>
    <definedName name="BExSEP9UVOAI6TMXKNK587PQ3328" hidden="1">#REF!</definedName>
    <definedName name="BExSERZ34ETZF8OI93MYIVZX4RDV" localSheetId="13" hidden="1">#REF!</definedName>
    <definedName name="BExSERZ34ETZF8OI93MYIVZX4RDV" localSheetId="14" hidden="1">#REF!</definedName>
    <definedName name="BExSERZ34ETZF8OI93MYIVZX4RDV" hidden="1">#REF!</definedName>
    <definedName name="BExSF07QFLZCO4P6K6QF05XG7PH1" localSheetId="13" hidden="1">#REF!</definedName>
    <definedName name="BExSF07QFLZCO4P6K6QF05XG7PH1" localSheetId="14" hidden="1">#REF!</definedName>
    <definedName name="BExSF07QFLZCO4P6K6QF05XG7PH1" hidden="1">#REF!</definedName>
    <definedName name="BExSFELNPJYUZX393PKWKNNZYV1N" localSheetId="13" hidden="1">#REF!</definedName>
    <definedName name="BExSFELNPJYUZX393PKWKNNZYV1N" localSheetId="14" hidden="1">#REF!</definedName>
    <definedName name="BExSFELNPJYUZX393PKWKNNZYV1N" hidden="1">#REF!</definedName>
    <definedName name="BExSFJ8ZAGQ63A4MVMZRQWLVRGQ5" localSheetId="13" hidden="1">#REF!</definedName>
    <definedName name="BExSFJ8ZAGQ63A4MVMZRQWLVRGQ5" localSheetId="14" hidden="1">#REF!</definedName>
    <definedName name="BExSFJ8ZAGQ63A4MVMZRQWLVRGQ5" hidden="1">#REF!</definedName>
    <definedName name="BExSFKQRST2S9KXWWLCXYLKSF4G1" localSheetId="13" hidden="1">#REF!</definedName>
    <definedName name="BExSFKQRST2S9KXWWLCXYLKSF4G1" localSheetId="14" hidden="1">#REF!</definedName>
    <definedName name="BExSFKQRST2S9KXWWLCXYLKSF4G1" hidden="1">#REF!</definedName>
    <definedName name="BExSFYDRRTAZVPXRWUF5PDQ97WFF" localSheetId="13" hidden="1">#REF!</definedName>
    <definedName name="BExSFYDRRTAZVPXRWUF5PDQ97WFF" localSheetId="14" hidden="1">#REF!</definedName>
    <definedName name="BExSFYDRRTAZVPXRWUF5PDQ97WFF" hidden="1">#REF!</definedName>
    <definedName name="BExSFZVPFTXA3F0IJ2NGH1GXX9R7" localSheetId="13" hidden="1">#REF!</definedName>
    <definedName name="BExSFZVPFTXA3F0IJ2NGH1GXX9R7" localSheetId="14" hidden="1">#REF!</definedName>
    <definedName name="BExSFZVPFTXA3F0IJ2NGH1GXX9R7" hidden="1">#REF!</definedName>
    <definedName name="BExSG90Q4ZUU2IPGDYOM169NJV9S" localSheetId="13" hidden="1">#REF!</definedName>
    <definedName name="BExSG90Q4ZUU2IPGDYOM169NJV9S" localSheetId="14" hidden="1">#REF!</definedName>
    <definedName name="BExSG90Q4ZUU2IPGDYOM169NJV9S" hidden="1">#REF!</definedName>
    <definedName name="BExSG9X3DU845PNXYJGGLBQY2UHG" localSheetId="13" hidden="1">#REF!</definedName>
    <definedName name="BExSG9X3DU845PNXYJGGLBQY2UHG" localSheetId="14" hidden="1">#REF!</definedName>
    <definedName name="BExSG9X3DU845PNXYJGGLBQY2UHG" hidden="1">#REF!</definedName>
    <definedName name="BExSGE45J27MDUUNXW7Z8Q33UAON" localSheetId="13" hidden="1">#REF!</definedName>
    <definedName name="BExSGE45J27MDUUNXW7Z8Q33UAON" localSheetId="14" hidden="1">#REF!</definedName>
    <definedName name="BExSGE45J27MDUUNXW7Z8Q33UAON" hidden="1">#REF!</definedName>
    <definedName name="BExSGE9LY91Q0URHB4YAMX0UAMYI" localSheetId="13" hidden="1">#REF!</definedName>
    <definedName name="BExSGE9LY91Q0URHB4YAMX0UAMYI" localSheetId="14" hidden="1">#REF!</definedName>
    <definedName name="BExSGE9LY91Q0URHB4YAMX0UAMYI" hidden="1">#REF!</definedName>
    <definedName name="BExSGLB2URTLBCKBB4Y885W925F2" localSheetId="13" hidden="1">#REF!</definedName>
    <definedName name="BExSGLB2URTLBCKBB4Y885W925F2" localSheetId="14" hidden="1">#REF!</definedName>
    <definedName name="BExSGLB2URTLBCKBB4Y885W925F2" hidden="1">#REF!</definedName>
    <definedName name="BExSGOAYG73SFWOPAQV80P710GID" localSheetId="13" hidden="1">#REF!</definedName>
    <definedName name="BExSGOAYG73SFWOPAQV80P710GID" localSheetId="14" hidden="1">#REF!</definedName>
    <definedName name="BExSGOAYG73SFWOPAQV80P710GID" hidden="1">#REF!</definedName>
    <definedName name="BExSGOWJHRW7FWKLO2EHUOOGHNAF" localSheetId="13" hidden="1">#REF!</definedName>
    <definedName name="BExSGOWJHRW7FWKLO2EHUOOGHNAF" localSheetId="14" hidden="1">#REF!</definedName>
    <definedName name="BExSGOWJHRW7FWKLO2EHUOOGHNAF" hidden="1">#REF!</definedName>
    <definedName name="BExSGOWJTAP41ZV5Q23H7MI9C76W" localSheetId="13" hidden="1">#REF!</definedName>
    <definedName name="BExSGOWJTAP41ZV5Q23H7MI9C76W" localSheetId="14" hidden="1">#REF!</definedName>
    <definedName name="BExSGOWJTAP41ZV5Q23H7MI9C76W" hidden="1">#REF!</definedName>
    <definedName name="BExSGR5JQVX2HQ0PKCGZNSSUM1RV" localSheetId="13" hidden="1">#REF!</definedName>
    <definedName name="BExSGR5JQVX2HQ0PKCGZNSSUM1RV" localSheetId="14" hidden="1">#REF!</definedName>
    <definedName name="BExSGR5JQVX2HQ0PKCGZNSSUM1RV" hidden="1">#REF!</definedName>
    <definedName name="BExSGVHX69GJZHD99DKE4RZ042B1" localSheetId="13" hidden="1">#REF!</definedName>
    <definedName name="BExSGVHX69GJZHD99DKE4RZ042B1" localSheetId="14" hidden="1">#REF!</definedName>
    <definedName name="BExSGVHX69GJZHD99DKE4RZ042B1" hidden="1">#REF!</definedName>
    <definedName name="BExSGZJO4J4ZO04E2N2ECVYS9DEZ" localSheetId="13" hidden="1">#REF!</definedName>
    <definedName name="BExSGZJO4J4ZO04E2N2ECVYS9DEZ" localSheetId="14" hidden="1">#REF!</definedName>
    <definedName name="BExSGZJO4J4ZO04E2N2ECVYS9DEZ" hidden="1">#REF!</definedName>
    <definedName name="BExSHAHFHS7MMNJR8JPVABRGBVIT" localSheetId="13" hidden="1">#REF!</definedName>
    <definedName name="BExSHAHFHS7MMNJR8JPVABRGBVIT" localSheetId="14" hidden="1">#REF!</definedName>
    <definedName name="BExSHAHFHS7MMNJR8JPVABRGBVIT" hidden="1">#REF!</definedName>
    <definedName name="BExSHGH88QZWW4RNAX4YKAZ5JEBL" localSheetId="13" hidden="1">#REF!</definedName>
    <definedName name="BExSHGH88QZWW4RNAX4YKAZ5JEBL" localSheetId="14" hidden="1">#REF!</definedName>
    <definedName name="BExSHGH88QZWW4RNAX4YKAZ5JEBL" hidden="1">#REF!</definedName>
    <definedName name="BExSHOKK1OO3CX9Z28C58E5J1D9W" localSheetId="13" hidden="1">#REF!</definedName>
    <definedName name="BExSHOKK1OO3CX9Z28C58E5J1D9W" localSheetId="14" hidden="1">#REF!</definedName>
    <definedName name="BExSHOKK1OO3CX9Z28C58E5J1D9W" hidden="1">#REF!</definedName>
    <definedName name="BExSHQD8KYLTQGDXIRKCHQQ7MKIH" localSheetId="13" hidden="1">#REF!</definedName>
    <definedName name="BExSHQD8KYLTQGDXIRKCHQQ7MKIH" localSheetId="14" hidden="1">#REF!</definedName>
    <definedName name="BExSHQD8KYLTQGDXIRKCHQQ7MKIH" hidden="1">#REF!</definedName>
    <definedName name="BExSHVGPIAHXI97UBLI9G4I4M29F" localSheetId="13" hidden="1">#REF!</definedName>
    <definedName name="BExSHVGPIAHXI97UBLI9G4I4M29F" localSheetId="14" hidden="1">#REF!</definedName>
    <definedName name="BExSHVGPIAHXI97UBLI9G4I4M29F" hidden="1">#REF!</definedName>
    <definedName name="BExSI0K2YL3HTCQAD8A7TR4QCUR6" localSheetId="13" hidden="1">#REF!</definedName>
    <definedName name="BExSI0K2YL3HTCQAD8A7TR4QCUR6" localSheetId="14" hidden="1">#REF!</definedName>
    <definedName name="BExSI0K2YL3HTCQAD8A7TR4QCUR6" hidden="1">#REF!</definedName>
    <definedName name="BExSIFUDNRWXWIWNGCCFOOD8WIAZ" localSheetId="13" hidden="1">#REF!</definedName>
    <definedName name="BExSIFUDNRWXWIWNGCCFOOD8WIAZ" localSheetId="14" hidden="1">#REF!</definedName>
    <definedName name="BExSIFUDNRWXWIWNGCCFOOD8WIAZ" hidden="1">#REF!</definedName>
    <definedName name="BExTTWD2PGX3Y9FR5F2MRNLY1DIY" localSheetId="13" hidden="1">#REF!</definedName>
    <definedName name="BExTTWD2PGX3Y9FR5F2MRNLY1DIY" localSheetId="14" hidden="1">#REF!</definedName>
    <definedName name="BExTTWD2PGX3Y9FR5F2MRNLY1DIY" hidden="1">#REF!</definedName>
    <definedName name="BExTTZNS2PBCR93C9IUW49UZ4I6T" localSheetId="13" hidden="1">#REF!</definedName>
    <definedName name="BExTTZNS2PBCR93C9IUW49UZ4I6T" localSheetId="14" hidden="1">#REF!</definedName>
    <definedName name="BExTTZNS2PBCR93C9IUW49UZ4I6T" hidden="1">#REF!</definedName>
    <definedName name="BExTU2YFQ25JQ6MEMRHHN66VLTPJ" localSheetId="13" hidden="1">#REF!</definedName>
    <definedName name="BExTU2YFQ25JQ6MEMRHHN66VLTPJ" localSheetId="14" hidden="1">#REF!</definedName>
    <definedName name="BExTU2YFQ25JQ6MEMRHHN66VLTPJ" hidden="1">#REF!</definedName>
    <definedName name="BExTU75IOII1V5O0C9X2VAYYVJUG" localSheetId="13" hidden="1">#REF!</definedName>
    <definedName name="BExTU75IOII1V5O0C9X2VAYYVJUG" localSheetId="14" hidden="1">#REF!</definedName>
    <definedName name="BExTU75IOII1V5O0C9X2VAYYVJUG" hidden="1">#REF!</definedName>
    <definedName name="BExTUA5F7V4LUIIAM17J3A8XF3JE" localSheetId="13" hidden="1">#REF!</definedName>
    <definedName name="BExTUA5F7V4LUIIAM17J3A8XF3JE" localSheetId="14" hidden="1">#REF!</definedName>
    <definedName name="BExTUA5F7V4LUIIAM17J3A8XF3JE" hidden="1">#REF!</definedName>
    <definedName name="BExTUJ53ANGZ3H1KDK4CR4Q0OD6P" localSheetId="13" hidden="1">#REF!</definedName>
    <definedName name="BExTUJ53ANGZ3H1KDK4CR4Q0OD6P" localSheetId="14" hidden="1">#REF!</definedName>
    <definedName name="BExTUJ53ANGZ3H1KDK4CR4Q0OD6P" hidden="1">#REF!</definedName>
    <definedName name="BExTUKXSZBM7C57G6NGLWGU4WOHY" localSheetId="13" hidden="1">#REF!</definedName>
    <definedName name="BExTUKXSZBM7C57G6NGLWGU4WOHY" localSheetId="14" hidden="1">#REF!</definedName>
    <definedName name="BExTUKXSZBM7C57G6NGLWGU4WOHY" hidden="1">#REF!</definedName>
    <definedName name="BExTUSQCFFYZCDNHWHADBC2E1ZP1" localSheetId="13" hidden="1">#REF!</definedName>
    <definedName name="BExTUSQCFFYZCDNHWHADBC2E1ZP1" localSheetId="14" hidden="1">#REF!</definedName>
    <definedName name="BExTUSQCFFYZCDNHWHADBC2E1ZP1" hidden="1">#REF!</definedName>
    <definedName name="BExTUVFGOJEYS28JURA5KHQFDU5J" localSheetId="13" hidden="1">#REF!</definedName>
    <definedName name="BExTUVFGOJEYS28JURA5KHQFDU5J" localSheetId="14" hidden="1">#REF!</definedName>
    <definedName name="BExTUVFGOJEYS28JURA5KHQFDU5J" hidden="1">#REF!</definedName>
    <definedName name="BExTUW10U40QCYGHM5NJ3YR1O5SP" localSheetId="13" hidden="1">#REF!</definedName>
    <definedName name="BExTUW10U40QCYGHM5NJ3YR1O5SP" localSheetId="14" hidden="1">#REF!</definedName>
    <definedName name="BExTUW10U40QCYGHM5NJ3YR1O5SP" hidden="1">#REF!</definedName>
    <definedName name="BExTUWXFQHINU66YG82BI20ATMB5" localSheetId="13" hidden="1">#REF!</definedName>
    <definedName name="BExTUWXFQHINU66YG82BI20ATMB5" localSheetId="14" hidden="1">#REF!</definedName>
    <definedName name="BExTUWXFQHINU66YG82BI20ATMB5" hidden="1">#REF!</definedName>
    <definedName name="BExTUY9WNSJ91GV8CP0SKJTEIV82" localSheetId="13" hidden="1">#REF!</definedName>
    <definedName name="BExTUY9WNSJ91GV8CP0SKJTEIV82" localSheetId="14" hidden="1">#REF!</definedName>
    <definedName name="BExTUY9WNSJ91GV8CP0SKJTEIV82" hidden="1">#REF!</definedName>
    <definedName name="BExTV67VIM8PV6KO253M4DUBJQLC" localSheetId="13" hidden="1">#REF!</definedName>
    <definedName name="BExTV67VIM8PV6KO253M4DUBJQLC" localSheetId="14" hidden="1">#REF!</definedName>
    <definedName name="BExTV67VIM8PV6KO253M4DUBJQLC" hidden="1">#REF!</definedName>
    <definedName name="BExTVELZCF2YA5L6F23BYZZR6WHF" localSheetId="13" hidden="1">#REF!</definedName>
    <definedName name="BExTVELZCF2YA5L6F23BYZZR6WHF" localSheetId="14" hidden="1">#REF!</definedName>
    <definedName name="BExTVELZCF2YA5L6F23BYZZR6WHF" hidden="1">#REF!</definedName>
    <definedName name="BExTVGPIQZ99YFXUC8OONUX5BD42" localSheetId="13" hidden="1">#REF!</definedName>
    <definedName name="BExTVGPIQZ99YFXUC8OONUX5BD42" localSheetId="14" hidden="1">#REF!</definedName>
    <definedName name="BExTVGPIQZ99YFXUC8OONUX5BD42" hidden="1">#REF!</definedName>
    <definedName name="BExTVZQLP9VFLEYQ9280W13X7E8K" localSheetId="13" hidden="1">#REF!</definedName>
    <definedName name="BExTVZQLP9VFLEYQ9280W13X7E8K" localSheetId="14" hidden="1">#REF!</definedName>
    <definedName name="BExTVZQLP9VFLEYQ9280W13X7E8K" hidden="1">#REF!</definedName>
    <definedName name="BExTWB4LA1PODQOH4LDTHQKBN16K" localSheetId="13" hidden="1">#REF!</definedName>
    <definedName name="BExTWB4LA1PODQOH4LDTHQKBN16K" localSheetId="14" hidden="1">#REF!</definedName>
    <definedName name="BExTWB4LA1PODQOH4LDTHQKBN16K" hidden="1">#REF!</definedName>
    <definedName name="BExTWI0Q8AWXUA3ZN7I5V3QK2KM1" localSheetId="13" hidden="1">#REF!</definedName>
    <definedName name="BExTWI0Q8AWXUA3ZN7I5V3QK2KM1" localSheetId="14" hidden="1">#REF!</definedName>
    <definedName name="BExTWI0Q8AWXUA3ZN7I5V3QK2KM1" hidden="1">#REF!</definedName>
    <definedName name="BExTWJTIA3WUW1PUWXAOP9O8NKLZ" localSheetId="13" hidden="1">#REF!</definedName>
    <definedName name="BExTWJTIA3WUW1PUWXAOP9O8NKLZ" localSheetId="14" hidden="1">#REF!</definedName>
    <definedName name="BExTWJTIA3WUW1PUWXAOP9O8NKLZ" hidden="1">#REF!</definedName>
    <definedName name="BExTWW95OX07FNA01WF5MSSSFQLX" localSheetId="13" hidden="1">#REF!</definedName>
    <definedName name="BExTWW95OX07FNA01WF5MSSSFQLX" localSheetId="14" hidden="1">#REF!</definedName>
    <definedName name="BExTWW95OX07FNA01WF5MSSSFQLX" hidden="1">#REF!</definedName>
    <definedName name="BExTX476KI0RNB71XI5TYMANSGBG" localSheetId="13" hidden="1">#REF!</definedName>
    <definedName name="BExTX476KI0RNB71XI5TYMANSGBG" localSheetId="14" hidden="1">#REF!</definedName>
    <definedName name="BExTX476KI0RNB71XI5TYMANSGBG" hidden="1">#REF!</definedName>
    <definedName name="BExTXJ6HBAIXMMWKZTJNFDYVZCAY" localSheetId="13" hidden="1">#REF!</definedName>
    <definedName name="BExTXJ6HBAIXMMWKZTJNFDYVZCAY" localSheetId="14" hidden="1">#REF!</definedName>
    <definedName name="BExTXJ6HBAIXMMWKZTJNFDYVZCAY" hidden="1">#REF!</definedName>
    <definedName name="BExTXT812NQT8GAEGH738U29BI0D" localSheetId="13" hidden="1">#REF!</definedName>
    <definedName name="BExTXT812NQT8GAEGH738U29BI0D" localSheetId="14" hidden="1">#REF!</definedName>
    <definedName name="BExTXT812NQT8GAEGH738U29BI0D" hidden="1">#REF!</definedName>
    <definedName name="BExTXWIP2TFPTQ76NHFOB72NICRZ" localSheetId="13" hidden="1">#REF!</definedName>
    <definedName name="BExTXWIP2TFPTQ76NHFOB72NICRZ" localSheetId="14" hidden="1">#REF!</definedName>
    <definedName name="BExTXWIP2TFPTQ76NHFOB72NICRZ" hidden="1">#REF!</definedName>
    <definedName name="BExTY5T62H651VC86QM4X7E28JVA" localSheetId="13" hidden="1">#REF!</definedName>
    <definedName name="BExTY5T62H651VC86QM4X7E28JVA" localSheetId="14" hidden="1">#REF!</definedName>
    <definedName name="BExTY5T62H651VC86QM4X7E28JVA" hidden="1">#REF!</definedName>
    <definedName name="BExTYHCJJ2NWRM1RV59FYR41534U" localSheetId="13" hidden="1">#REF!</definedName>
    <definedName name="BExTYHCJJ2NWRM1RV59FYR41534U" localSheetId="14" hidden="1">#REF!</definedName>
    <definedName name="BExTYHCJJ2NWRM1RV59FYR41534U" hidden="1">#REF!</definedName>
    <definedName name="BExTYKCEFJ83LZM95M1V7CSFQVEA" localSheetId="13" hidden="1">#REF!</definedName>
    <definedName name="BExTYKCEFJ83LZM95M1V7CSFQVEA" localSheetId="14" hidden="1">#REF!</definedName>
    <definedName name="BExTYKCEFJ83LZM95M1V7CSFQVEA" hidden="1">#REF!</definedName>
    <definedName name="BExTYPLA9N640MFRJJQPKXT7P88M" localSheetId="13" hidden="1">#REF!</definedName>
    <definedName name="BExTYPLA9N640MFRJJQPKXT7P88M" localSheetId="14" hidden="1">#REF!</definedName>
    <definedName name="BExTYPLA9N640MFRJJQPKXT7P88M" hidden="1">#REF!</definedName>
    <definedName name="BExTZ7F71SNTOX4LLZCK5R9VUMIJ" localSheetId="13" hidden="1">#REF!</definedName>
    <definedName name="BExTZ7F71SNTOX4LLZCK5R9VUMIJ" localSheetId="14" hidden="1">#REF!</definedName>
    <definedName name="BExTZ7F71SNTOX4LLZCK5R9VUMIJ" hidden="1">#REF!</definedName>
    <definedName name="BExTZ8X5G9S3PA4FPSNK7T69W7QT" localSheetId="13" hidden="1">#REF!</definedName>
    <definedName name="BExTZ8X5G9S3PA4FPSNK7T69W7QT" localSheetId="14" hidden="1">#REF!</definedName>
    <definedName name="BExTZ8X5G9S3PA4FPSNK7T69W7QT" hidden="1">#REF!</definedName>
    <definedName name="BExTZ97Y0RMR8V5BI9F2H4MFB77O" localSheetId="13" hidden="1">#REF!</definedName>
    <definedName name="BExTZ97Y0RMR8V5BI9F2H4MFB77O" localSheetId="14" hidden="1">#REF!</definedName>
    <definedName name="BExTZ97Y0RMR8V5BI9F2H4MFB77O" hidden="1">#REF!</definedName>
    <definedName name="BExTZK5PMCAXJL4DUIGL6H9Y8U4C" localSheetId="13" hidden="1">#REF!</definedName>
    <definedName name="BExTZK5PMCAXJL4DUIGL6H9Y8U4C" localSheetId="14" hidden="1">#REF!</definedName>
    <definedName name="BExTZK5PMCAXJL4DUIGL6H9Y8U4C" hidden="1">#REF!</definedName>
    <definedName name="BExTZKB6L5SXV5UN71YVTCBEIGWY" localSheetId="13" hidden="1">#REF!</definedName>
    <definedName name="BExTZKB6L5SXV5UN71YVTCBEIGWY" localSheetId="14" hidden="1">#REF!</definedName>
    <definedName name="BExTZKB6L5SXV5UN71YVTCBEIGWY" hidden="1">#REF!</definedName>
    <definedName name="BExTZLICVKK4NBJFEGL270GJ2VQO" localSheetId="13" hidden="1">#REF!</definedName>
    <definedName name="BExTZLICVKK4NBJFEGL270GJ2VQO" localSheetId="14" hidden="1">#REF!</definedName>
    <definedName name="BExTZLICVKK4NBJFEGL270GJ2VQO" hidden="1">#REF!</definedName>
    <definedName name="BExTZO2596CBZKPI7YNA1QQNPAIJ" localSheetId="13" hidden="1">#REF!</definedName>
    <definedName name="BExTZO2596CBZKPI7YNA1QQNPAIJ" localSheetId="14" hidden="1">#REF!</definedName>
    <definedName name="BExTZO2596CBZKPI7YNA1QQNPAIJ" hidden="1">#REF!</definedName>
    <definedName name="BExTZY8TDV4U7FQL7O10G6VKWKPJ" localSheetId="13" hidden="1">#REF!</definedName>
    <definedName name="BExTZY8TDV4U7FQL7O10G6VKWKPJ" localSheetId="14" hidden="1">#REF!</definedName>
    <definedName name="BExTZY8TDV4U7FQL7O10G6VKWKPJ" hidden="1">#REF!</definedName>
    <definedName name="BExU02QNT4LT7H9JPUC4FXTLVGZT" localSheetId="13" hidden="1">#REF!</definedName>
    <definedName name="BExU02QNT4LT7H9JPUC4FXTLVGZT" localSheetId="14" hidden="1">#REF!</definedName>
    <definedName name="BExU02QNT4LT7H9JPUC4FXTLVGZT" hidden="1">#REF!</definedName>
    <definedName name="BExU0BFJJQO1HJZKI14QGOQ6JROO" localSheetId="13" hidden="1">#REF!</definedName>
    <definedName name="BExU0BFJJQO1HJZKI14QGOQ6JROO" localSheetId="14" hidden="1">#REF!</definedName>
    <definedName name="BExU0BFJJQO1HJZKI14QGOQ6JROO" hidden="1">#REF!</definedName>
    <definedName name="BExU0FH5WTGW8MRFUFMDDSMJ6YQ5" localSheetId="13" hidden="1">#REF!</definedName>
    <definedName name="BExU0FH5WTGW8MRFUFMDDSMJ6YQ5" localSheetId="14" hidden="1">#REF!</definedName>
    <definedName name="BExU0FH5WTGW8MRFUFMDDSMJ6YQ5" hidden="1">#REF!</definedName>
    <definedName name="BExU0GDOIL9U33QGU9ZU3YX3V1I4" localSheetId="13" hidden="1">#REF!</definedName>
    <definedName name="BExU0GDOIL9U33QGU9ZU3YX3V1I4" localSheetId="14" hidden="1">#REF!</definedName>
    <definedName name="BExU0GDOIL9U33QGU9ZU3YX3V1I4" hidden="1">#REF!</definedName>
    <definedName name="BExU0HKTO8WJDQDWRTUK5TETM3HS" localSheetId="13" hidden="1">#REF!</definedName>
    <definedName name="BExU0HKTO8WJDQDWRTUK5TETM3HS" localSheetId="14" hidden="1">#REF!</definedName>
    <definedName name="BExU0HKTO8WJDQDWRTUK5TETM3HS" hidden="1">#REF!</definedName>
    <definedName name="BExU0MTJQPE041ZN7H8UKGV6MZT7" localSheetId="13" hidden="1">#REF!</definedName>
    <definedName name="BExU0MTJQPE041ZN7H8UKGV6MZT7" localSheetId="14" hidden="1">#REF!</definedName>
    <definedName name="BExU0MTJQPE041ZN7H8UKGV6MZT7" hidden="1">#REF!</definedName>
    <definedName name="BExU0XB6XCXI4SZ92YEUFMW4TAXF" localSheetId="13" hidden="1">#REF!</definedName>
    <definedName name="BExU0XB6XCXI4SZ92YEUFMW4TAXF" localSheetId="14" hidden="1">#REF!</definedName>
    <definedName name="BExU0XB6XCXI4SZ92YEUFMW4TAXF" hidden="1">#REF!</definedName>
    <definedName name="BExU0ZUUFYHLUK4M4E8GLGIBBNT0" localSheetId="13" hidden="1">#REF!</definedName>
    <definedName name="BExU0ZUUFYHLUK4M4E8GLGIBBNT0" localSheetId="14" hidden="1">#REF!</definedName>
    <definedName name="BExU0ZUUFYHLUK4M4E8GLGIBBNT0" hidden="1">#REF!</definedName>
    <definedName name="BExU147D6RPG6ZVTSXRKFSVRHSBG" localSheetId="13" hidden="1">#REF!</definedName>
    <definedName name="BExU147D6RPG6ZVTSXRKFSVRHSBG" localSheetId="14" hidden="1">#REF!</definedName>
    <definedName name="BExU147D6RPG6ZVTSXRKFSVRHSBG" hidden="1">#REF!</definedName>
    <definedName name="BExU16R10W1SOAPNG4CDJ01T7JRE" localSheetId="13" hidden="1">#REF!</definedName>
    <definedName name="BExU16R10W1SOAPNG4CDJ01T7JRE" localSheetId="14" hidden="1">#REF!</definedName>
    <definedName name="BExU16R10W1SOAPNG4CDJ01T7JRE" hidden="1">#REF!</definedName>
    <definedName name="BExU17CKOR3GNIHDNVLH9L1IOJS9" localSheetId="13" hidden="1">#REF!</definedName>
    <definedName name="BExU17CKOR3GNIHDNVLH9L1IOJS9" localSheetId="14" hidden="1">#REF!</definedName>
    <definedName name="BExU17CKOR3GNIHDNVLH9L1IOJS9" hidden="1">#REF!</definedName>
    <definedName name="BExU1GXUTLRPJN4MRINLAPHSZQFG" localSheetId="13" hidden="1">#REF!</definedName>
    <definedName name="BExU1GXUTLRPJN4MRINLAPHSZQFG" localSheetId="14" hidden="1">#REF!</definedName>
    <definedName name="BExU1GXUTLRPJN4MRINLAPHSZQFG" hidden="1">#REF!</definedName>
    <definedName name="BExU1IL9AOHFO85BZB6S60DK3N8H" localSheetId="13" hidden="1">#REF!</definedName>
    <definedName name="BExU1IL9AOHFO85BZB6S60DK3N8H" localSheetId="14" hidden="1">#REF!</definedName>
    <definedName name="BExU1IL9AOHFO85BZB6S60DK3N8H" hidden="1">#REF!</definedName>
    <definedName name="BExU1NOPS09CLFZL1O31RAF9BQNQ" localSheetId="13" hidden="1">#REF!</definedName>
    <definedName name="BExU1NOPS09CLFZL1O31RAF9BQNQ" localSheetId="14" hidden="1">#REF!</definedName>
    <definedName name="BExU1NOPS09CLFZL1O31RAF9BQNQ" hidden="1">#REF!</definedName>
    <definedName name="BExU1PH9MOEX1JZVZ3D5M9DXB191" localSheetId="13" hidden="1">#REF!</definedName>
    <definedName name="BExU1PH9MOEX1JZVZ3D5M9DXB191" localSheetId="14" hidden="1">#REF!</definedName>
    <definedName name="BExU1PH9MOEX1JZVZ3D5M9DXB191" hidden="1">#REF!</definedName>
    <definedName name="BExU1QZEEKJA35IMEOLOJ3ODX0ZA" localSheetId="13" hidden="1">#REF!</definedName>
    <definedName name="BExU1QZEEKJA35IMEOLOJ3ODX0ZA" localSheetId="14" hidden="1">#REF!</definedName>
    <definedName name="BExU1QZEEKJA35IMEOLOJ3ODX0ZA" hidden="1">#REF!</definedName>
    <definedName name="BExU1VRURIWWVJ95O40WA23LMTJD" localSheetId="13" hidden="1">#REF!</definedName>
    <definedName name="BExU1VRURIWWVJ95O40WA23LMTJD" localSheetId="14" hidden="1">#REF!</definedName>
    <definedName name="BExU1VRURIWWVJ95O40WA23LMTJD" hidden="1">#REF!</definedName>
    <definedName name="BExU2M5CK6XK55UIHDVYRXJJJRI4" localSheetId="13" hidden="1">#REF!</definedName>
    <definedName name="BExU2M5CK6XK55UIHDVYRXJJJRI4" localSheetId="14" hidden="1">#REF!</definedName>
    <definedName name="BExU2M5CK6XK55UIHDVYRXJJJRI4" hidden="1">#REF!</definedName>
    <definedName name="BExU2TXVT25ZTOFQAF6CM53Z1RLF" localSheetId="13" hidden="1">#REF!</definedName>
    <definedName name="BExU2TXVT25ZTOFQAF6CM53Z1RLF" localSheetId="14" hidden="1">#REF!</definedName>
    <definedName name="BExU2TXVT25ZTOFQAF6CM53Z1RLF" hidden="1">#REF!</definedName>
    <definedName name="BExU2XZLYIU19G7358W5T9E87AFR" localSheetId="13" hidden="1">#REF!</definedName>
    <definedName name="BExU2XZLYIU19G7358W5T9E87AFR" localSheetId="14" hidden="1">#REF!</definedName>
    <definedName name="BExU2XZLYIU19G7358W5T9E87AFR" hidden="1">#REF!</definedName>
    <definedName name="BExU3B66MCKJFSKT3HL8B5EJGVX0" localSheetId="13" hidden="1">#REF!</definedName>
    <definedName name="BExU3B66MCKJFSKT3HL8B5EJGVX0" localSheetId="14" hidden="1">#REF!</definedName>
    <definedName name="BExU3B66MCKJFSKT3HL8B5EJGVX0" hidden="1">#REF!</definedName>
    <definedName name="BExU3HX1KYPRF9PCT76LNIMADOQ7" localSheetId="13" hidden="1">#REF!</definedName>
    <definedName name="BExU3HX1KYPRF9PCT76LNIMADOQ7" localSheetId="14" hidden="1">#REF!</definedName>
    <definedName name="BExU3HX1KYPRF9PCT76LNIMADOQ7" hidden="1">#REF!</definedName>
    <definedName name="BExU3UNI9NR1RNZR07NSLSZMDOQQ" localSheetId="13" hidden="1">#REF!</definedName>
    <definedName name="BExU3UNI9NR1RNZR07NSLSZMDOQQ" localSheetId="14" hidden="1">#REF!</definedName>
    <definedName name="BExU3UNI9NR1RNZR07NSLSZMDOQQ" hidden="1">#REF!</definedName>
    <definedName name="BExU401R18N6XKZKL7CNFOZQCM14" localSheetId="13" hidden="1">#REF!</definedName>
    <definedName name="BExU401R18N6XKZKL7CNFOZQCM14" localSheetId="14" hidden="1">#REF!</definedName>
    <definedName name="BExU401R18N6XKZKL7CNFOZQCM14" hidden="1">#REF!</definedName>
    <definedName name="BExU42QVGY7TK39W1BIN6CDRG2OE" localSheetId="13" hidden="1">#REF!</definedName>
    <definedName name="BExU42QVGY7TK39W1BIN6CDRG2OE" localSheetId="14" hidden="1">#REF!</definedName>
    <definedName name="BExU42QVGY7TK39W1BIN6CDRG2OE" hidden="1">#REF!</definedName>
    <definedName name="BExU44P2AEX6PD8VC4ISCROUCQSP" localSheetId="13" hidden="1">#REF!</definedName>
    <definedName name="BExU44P2AEX6PD8VC4ISCROUCQSP" localSheetId="14" hidden="1">#REF!</definedName>
    <definedName name="BExU44P2AEX6PD8VC4ISCROUCQSP" hidden="1">#REF!</definedName>
    <definedName name="BExU47OZMS6TCWMEHHF0UCSFLLPI" localSheetId="13" hidden="1">#REF!</definedName>
    <definedName name="BExU47OZMS6TCWMEHHF0UCSFLLPI" localSheetId="14" hidden="1">#REF!</definedName>
    <definedName name="BExU47OZMS6TCWMEHHF0UCSFLLPI" hidden="1">#REF!</definedName>
    <definedName name="BExU4D36E8TXN0M8KSNGEAFYP4DQ" localSheetId="13" hidden="1">#REF!</definedName>
    <definedName name="BExU4D36E8TXN0M8KSNGEAFYP4DQ" localSheetId="14" hidden="1">#REF!</definedName>
    <definedName name="BExU4D36E8TXN0M8KSNGEAFYP4DQ" hidden="1">#REF!</definedName>
    <definedName name="BExU4G31RRVLJ3AC6E1FNEFMXM3O" localSheetId="13" hidden="1">#REF!</definedName>
    <definedName name="BExU4G31RRVLJ3AC6E1FNEFMXM3O" localSheetId="14" hidden="1">#REF!</definedName>
    <definedName name="BExU4G31RRVLJ3AC6E1FNEFMXM3O" hidden="1">#REF!</definedName>
    <definedName name="BExU4GDVLPUEWBA4MRYRTQAUNO7B" localSheetId="13" hidden="1">#REF!</definedName>
    <definedName name="BExU4GDVLPUEWBA4MRYRTQAUNO7B" localSheetId="14" hidden="1">#REF!</definedName>
    <definedName name="BExU4GDVLPUEWBA4MRYRTQAUNO7B" hidden="1">#REF!</definedName>
    <definedName name="BExU4I148DA7PRCCISLWQ6ABXFK6" localSheetId="13" hidden="1">#REF!</definedName>
    <definedName name="BExU4I148DA7PRCCISLWQ6ABXFK6" localSheetId="14" hidden="1">#REF!</definedName>
    <definedName name="BExU4I148DA7PRCCISLWQ6ABXFK6" hidden="1">#REF!</definedName>
    <definedName name="BExU4L101H2KQHVKCKQ4PBAWZV6K" localSheetId="13" hidden="1">#REF!</definedName>
    <definedName name="BExU4L101H2KQHVKCKQ4PBAWZV6K" localSheetId="14" hidden="1">#REF!</definedName>
    <definedName name="BExU4L101H2KQHVKCKQ4PBAWZV6K" hidden="1">#REF!</definedName>
    <definedName name="BExU4NA00RRRBGRT6TOB0MXZRCRZ" localSheetId="13" hidden="1">#REF!</definedName>
    <definedName name="BExU4NA00RRRBGRT6TOB0MXZRCRZ" localSheetId="14" hidden="1">#REF!</definedName>
    <definedName name="BExU4NA00RRRBGRT6TOB0MXZRCRZ" hidden="1">#REF!</definedName>
    <definedName name="BExU4T4B0R27WEX3Z0OI3G2D5BXR" localSheetId="13" hidden="1">#REF!</definedName>
    <definedName name="BExU4T4B0R27WEX3Z0OI3G2D5BXR" localSheetId="14" hidden="1">#REF!</definedName>
    <definedName name="BExU4T4B0R27WEX3Z0OI3G2D5BXR" hidden="1">#REF!</definedName>
    <definedName name="BExU51IFNZXPBDES28457LR8X60M" localSheetId="13" hidden="1">#REF!</definedName>
    <definedName name="BExU51IFNZXPBDES28457LR8X60M" localSheetId="14" hidden="1">#REF!</definedName>
    <definedName name="BExU51IFNZXPBDES28457LR8X60M" hidden="1">#REF!</definedName>
    <definedName name="BExU529I6YHVOG83TJHWSILIQU1S" localSheetId="13" hidden="1">#REF!</definedName>
    <definedName name="BExU529I6YHVOG83TJHWSILIQU1S" localSheetId="14" hidden="1">#REF!</definedName>
    <definedName name="BExU529I6YHVOG83TJHWSILIQU1S" hidden="1">#REF!</definedName>
    <definedName name="BExU57YCIKPRD8QWL6EU0YR3NG3J" localSheetId="13" hidden="1">#REF!</definedName>
    <definedName name="BExU57YCIKPRD8QWL6EU0YR3NG3J" localSheetId="14" hidden="1">#REF!</definedName>
    <definedName name="BExU57YCIKPRD8QWL6EU0YR3NG3J" hidden="1">#REF!</definedName>
    <definedName name="BExU5DSTBWXLN6E59B757KRWRI6E" localSheetId="13" hidden="1">#REF!</definedName>
    <definedName name="BExU5DSTBWXLN6E59B757KRWRI6E" localSheetId="14" hidden="1">#REF!</definedName>
    <definedName name="BExU5DSTBWXLN6E59B757KRWRI6E" hidden="1">#REF!</definedName>
    <definedName name="BExU5TDWM8NNDHYPQ7OQODTQ368A" localSheetId="13" hidden="1">#REF!</definedName>
    <definedName name="BExU5TDWM8NNDHYPQ7OQODTQ368A" localSheetId="14" hidden="1">#REF!</definedName>
    <definedName name="BExU5TDWM8NNDHYPQ7OQODTQ368A" hidden="1">#REF!</definedName>
    <definedName name="BExU5X4OX1V1XHS6WSSORVQPP6Z3" localSheetId="13" hidden="1">#REF!</definedName>
    <definedName name="BExU5X4OX1V1XHS6WSSORVQPP6Z3" localSheetId="14" hidden="1">#REF!</definedName>
    <definedName name="BExU5X4OX1V1XHS6WSSORVQPP6Z3" hidden="1">#REF!</definedName>
    <definedName name="BExU5XVPARTFMRYHNUTBKDIL4UJN" localSheetId="13" hidden="1">#REF!</definedName>
    <definedName name="BExU5XVPARTFMRYHNUTBKDIL4UJN" localSheetId="14" hidden="1">#REF!</definedName>
    <definedName name="BExU5XVPARTFMRYHNUTBKDIL4UJN" hidden="1">#REF!</definedName>
    <definedName name="BExU66KMFBAP8JCVG9VM1RD1TNFF" localSheetId="13" hidden="1">#REF!</definedName>
    <definedName name="BExU66KMFBAP8JCVG9VM1RD1TNFF" localSheetId="14" hidden="1">#REF!</definedName>
    <definedName name="BExU66KMFBAP8JCVG9VM1RD1TNFF" hidden="1">#REF!</definedName>
    <definedName name="BExU68IOM3CB3TACNAE9565TW7SH" localSheetId="13" hidden="1">#REF!</definedName>
    <definedName name="BExU68IOM3CB3TACNAE9565TW7SH" localSheetId="14" hidden="1">#REF!</definedName>
    <definedName name="BExU68IOM3CB3TACNAE9565TW7SH" hidden="1">#REF!</definedName>
    <definedName name="BExU6AM82KN21E82HMWVP3LWP9IL" localSheetId="13" hidden="1">#REF!</definedName>
    <definedName name="BExU6AM82KN21E82HMWVP3LWP9IL" localSheetId="14" hidden="1">#REF!</definedName>
    <definedName name="BExU6AM82KN21E82HMWVP3LWP9IL" hidden="1">#REF!</definedName>
    <definedName name="BExU6FEU1MRHU98R9YOJC5OKUJ6L" localSheetId="13" hidden="1">#REF!</definedName>
    <definedName name="BExU6FEU1MRHU98R9YOJC5OKUJ6L" localSheetId="14" hidden="1">#REF!</definedName>
    <definedName name="BExU6FEU1MRHU98R9YOJC5OKUJ6L" hidden="1">#REF!</definedName>
    <definedName name="BExU6KIAJ663Y8W8QMU4HCF183DF" localSheetId="13" hidden="1">#REF!</definedName>
    <definedName name="BExU6KIAJ663Y8W8QMU4HCF183DF" localSheetId="14" hidden="1">#REF!</definedName>
    <definedName name="BExU6KIAJ663Y8W8QMU4HCF183DF" hidden="1">#REF!</definedName>
    <definedName name="BExU6KT19B4PG6SHXFBGBPLM66KT" localSheetId="13" hidden="1">#REF!</definedName>
    <definedName name="BExU6KT19B4PG6SHXFBGBPLM66KT" localSheetId="14" hidden="1">#REF!</definedName>
    <definedName name="BExU6KT19B4PG6SHXFBGBPLM66KT" hidden="1">#REF!</definedName>
    <definedName name="BExU6PAVKIOAIMQ9XQIHHF1SUAGO" localSheetId="13" hidden="1">#REF!</definedName>
    <definedName name="BExU6PAVKIOAIMQ9XQIHHF1SUAGO" localSheetId="14" hidden="1">#REF!</definedName>
    <definedName name="BExU6PAVKIOAIMQ9XQIHHF1SUAGO" hidden="1">#REF!</definedName>
    <definedName name="BExU6WXXC7SSQDMHSLUN5C2V4IYX" localSheetId="13" hidden="1">#REF!</definedName>
    <definedName name="BExU6WXXC7SSQDMHSLUN5C2V4IYX" localSheetId="14" hidden="1">#REF!</definedName>
    <definedName name="BExU6WXXC7SSQDMHSLUN5C2V4IYX" hidden="1">#REF!</definedName>
    <definedName name="BExU73387E74XE8A9UKZLZNJYY65" localSheetId="13" hidden="1">#REF!</definedName>
    <definedName name="BExU73387E74XE8A9UKZLZNJYY65" localSheetId="14" hidden="1">#REF!</definedName>
    <definedName name="BExU73387E74XE8A9UKZLZNJYY65" hidden="1">#REF!</definedName>
    <definedName name="BExU76ZHCJM8I7VSICCMSTC33O6U" localSheetId="13" hidden="1">#REF!</definedName>
    <definedName name="BExU76ZHCJM8I7VSICCMSTC33O6U" localSheetId="14" hidden="1">#REF!</definedName>
    <definedName name="BExU76ZHCJM8I7VSICCMSTC33O6U" hidden="1">#REF!</definedName>
    <definedName name="BExU7BBTUF8BQ42DSGM94X5TG5GF" localSheetId="13" hidden="1">#REF!</definedName>
    <definedName name="BExU7BBTUF8BQ42DSGM94X5TG5GF" localSheetId="14" hidden="1">#REF!</definedName>
    <definedName name="BExU7BBTUF8BQ42DSGM94X5TG5GF" hidden="1">#REF!</definedName>
    <definedName name="BExU7HH4EAHFQHT4AXKGWAWZP3I0" localSheetId="13" hidden="1">#REF!</definedName>
    <definedName name="BExU7HH4EAHFQHT4AXKGWAWZP3I0" localSheetId="14" hidden="1">#REF!</definedName>
    <definedName name="BExU7HH4EAHFQHT4AXKGWAWZP3I0" hidden="1">#REF!</definedName>
    <definedName name="BExU7MF1ZVPDHOSMCAXOSYICHZ4I" localSheetId="13" hidden="1">#REF!</definedName>
    <definedName name="BExU7MF1ZVPDHOSMCAXOSYICHZ4I" localSheetId="14" hidden="1">#REF!</definedName>
    <definedName name="BExU7MF1ZVPDHOSMCAXOSYICHZ4I" hidden="1">#REF!</definedName>
    <definedName name="BExU7O2BJ6D5YCKEL6FD2EFCWYRX" localSheetId="13" hidden="1">#REF!</definedName>
    <definedName name="BExU7O2BJ6D5YCKEL6FD2EFCWYRX" localSheetId="14" hidden="1">#REF!</definedName>
    <definedName name="BExU7O2BJ6D5YCKEL6FD2EFCWYRX" hidden="1">#REF!</definedName>
    <definedName name="BExU7Q0JS9YIUKUPNSSAIDK2KJAV" localSheetId="13" hidden="1">#REF!</definedName>
    <definedName name="BExU7Q0JS9YIUKUPNSSAIDK2KJAV" localSheetId="14" hidden="1">#REF!</definedName>
    <definedName name="BExU7Q0JS9YIUKUPNSSAIDK2KJAV" hidden="1">#REF!</definedName>
    <definedName name="BExU80I6AE5OU7P7F5V7HWIZBJ4P" localSheetId="13" hidden="1">#REF!</definedName>
    <definedName name="BExU80I6AE5OU7P7F5V7HWIZBJ4P" localSheetId="14" hidden="1">#REF!</definedName>
    <definedName name="BExU80I6AE5OU7P7F5V7HWIZBJ4P" hidden="1">#REF!</definedName>
    <definedName name="BExU86NB26MCPYIISZ36HADONGT2" localSheetId="13" hidden="1">#REF!</definedName>
    <definedName name="BExU86NB26MCPYIISZ36HADONGT2" localSheetId="14" hidden="1">#REF!</definedName>
    <definedName name="BExU86NB26MCPYIISZ36HADONGT2" hidden="1">#REF!</definedName>
    <definedName name="BExU885EZZNSZV3GP298UJ8LB7OL" localSheetId="13" hidden="1">#REF!</definedName>
    <definedName name="BExU885EZZNSZV3GP298UJ8LB7OL" localSheetId="14" hidden="1">#REF!</definedName>
    <definedName name="BExU885EZZNSZV3GP298UJ8LB7OL" hidden="1">#REF!</definedName>
    <definedName name="BExU8FSAUP9TUZ1NO9WXK80QPHWV" localSheetId="13" hidden="1">#REF!</definedName>
    <definedName name="BExU8FSAUP9TUZ1NO9WXK80QPHWV" localSheetId="14" hidden="1">#REF!</definedName>
    <definedName name="BExU8FSAUP9TUZ1NO9WXK80QPHWV" hidden="1">#REF!</definedName>
    <definedName name="BExU8KFLAN778MBN93NYZB0FV30G" localSheetId="13" hidden="1">#REF!</definedName>
    <definedName name="BExU8KFLAN778MBN93NYZB0FV30G" localSheetId="14" hidden="1">#REF!</definedName>
    <definedName name="BExU8KFLAN778MBN93NYZB0FV30G" hidden="1">#REF!</definedName>
    <definedName name="BExU8UX9JX3XLB47YZ8GFXE0V7R2" localSheetId="13" hidden="1">#REF!</definedName>
    <definedName name="BExU8UX9JX3XLB47YZ8GFXE0V7R2" localSheetId="14" hidden="1">#REF!</definedName>
    <definedName name="BExU8UX9JX3XLB47YZ8GFXE0V7R2" hidden="1">#REF!</definedName>
    <definedName name="BExU91DC3DGKPZD6LTER2IRTF89C" localSheetId="13" hidden="1">#REF!</definedName>
    <definedName name="BExU91DC3DGKPZD6LTER2IRTF89C" localSheetId="14" hidden="1">#REF!</definedName>
    <definedName name="BExU91DC3DGKPZD6LTER2IRTF89C" hidden="1">#REF!</definedName>
    <definedName name="BExU96M1J7P9DZQ3S9H0C12KGYTW" localSheetId="13" hidden="1">#REF!</definedName>
    <definedName name="BExU96M1J7P9DZQ3S9H0C12KGYTW" localSheetId="14" hidden="1">#REF!</definedName>
    <definedName name="BExU96M1J7P9DZQ3S9H0C12KGYTW" hidden="1">#REF!</definedName>
    <definedName name="BExU9F05OR1GZ3057R6UL3WPEIYI" localSheetId="13" hidden="1">#REF!</definedName>
    <definedName name="BExU9F05OR1GZ3057R6UL3WPEIYI" localSheetId="14" hidden="1">#REF!</definedName>
    <definedName name="BExU9F05OR1GZ3057R6UL3WPEIYI" hidden="1">#REF!</definedName>
    <definedName name="BExU9GCSO5YILIKG6VAHN13DL75K" localSheetId="13" hidden="1">#REF!</definedName>
    <definedName name="BExU9GCSO5YILIKG6VAHN13DL75K" localSheetId="14" hidden="1">#REF!</definedName>
    <definedName name="BExU9GCSO5YILIKG6VAHN13DL75K" hidden="1">#REF!</definedName>
    <definedName name="BExU9KJOZLO15N11MJVN782NFGJ0" localSheetId="13" hidden="1">#REF!</definedName>
    <definedName name="BExU9KJOZLO15N11MJVN782NFGJ0" localSheetId="14" hidden="1">#REF!</definedName>
    <definedName name="BExU9KJOZLO15N11MJVN782NFGJ0" hidden="1">#REF!</definedName>
    <definedName name="BExU9LG29XU2K1GNKRO4438JYQZE" localSheetId="13" hidden="1">#REF!</definedName>
    <definedName name="BExU9LG29XU2K1GNKRO4438JYQZE" localSheetId="14" hidden="1">#REF!</definedName>
    <definedName name="BExU9LG29XU2K1GNKRO4438JYQZE" hidden="1">#REF!</definedName>
    <definedName name="BExU9RW36I5Z6JIXUIUB3PJH86LT" localSheetId="13" hidden="1">#REF!</definedName>
    <definedName name="BExU9RW36I5Z6JIXUIUB3PJH86LT" localSheetId="14" hidden="1">#REF!</definedName>
    <definedName name="BExU9RW36I5Z6JIXUIUB3PJH86LT" hidden="1">#REF!</definedName>
    <definedName name="BExU9W8HXOBRTX39SISPWP3H2KBU" localSheetId="13" hidden="1">#REF!</definedName>
    <definedName name="BExU9W8HXOBRTX39SISPWP3H2KBU" localSheetId="14" hidden="1">#REF!</definedName>
    <definedName name="BExU9W8HXOBRTX39SISPWP3H2KBU" hidden="1">#REF!</definedName>
    <definedName name="BExUA28AO7OWDG3H23Q0CL4B7BHW" localSheetId="13" hidden="1">#REF!</definedName>
    <definedName name="BExUA28AO7OWDG3H23Q0CL4B7BHW" localSheetId="14" hidden="1">#REF!</definedName>
    <definedName name="BExUA28AO7OWDG3H23Q0CL4B7BHW" hidden="1">#REF!</definedName>
    <definedName name="BExUA5O923FFNEBY8BPO1TU3QGBM" localSheetId="13" hidden="1">#REF!</definedName>
    <definedName name="BExUA5O923FFNEBY8BPO1TU3QGBM" localSheetId="14" hidden="1">#REF!</definedName>
    <definedName name="BExUA5O923FFNEBY8BPO1TU3QGBM" hidden="1">#REF!</definedName>
    <definedName name="BExUA6Q4K25VH452AQ3ZIRBCMS61" localSheetId="13" hidden="1">#REF!</definedName>
    <definedName name="BExUA6Q4K25VH452AQ3ZIRBCMS61" localSheetId="14" hidden="1">#REF!</definedName>
    <definedName name="BExUA6Q4K25VH452AQ3ZIRBCMS61" hidden="1">#REF!</definedName>
    <definedName name="BExUAFV4JMBSM2SKBQL9NHL0NIBS" localSheetId="13" hidden="1">#REF!</definedName>
    <definedName name="BExUAFV4JMBSM2SKBQL9NHL0NIBS" localSheetId="14" hidden="1">#REF!</definedName>
    <definedName name="BExUAFV4JMBSM2SKBQL9NHL0NIBS" hidden="1">#REF!</definedName>
    <definedName name="BExUAMWQODKBXMRH1QCMJLJBF8M7" localSheetId="13" hidden="1">#REF!</definedName>
    <definedName name="BExUAMWQODKBXMRH1QCMJLJBF8M7" localSheetId="14" hidden="1">#REF!</definedName>
    <definedName name="BExUAMWQODKBXMRH1QCMJLJBF8M7" hidden="1">#REF!</definedName>
    <definedName name="BExUAOUTA39Y90UGCY6T8MY0XHSE" localSheetId="13" hidden="1">#REF!</definedName>
    <definedName name="BExUAOUTA39Y90UGCY6T8MY0XHSE" localSheetId="14" hidden="1">#REF!</definedName>
    <definedName name="BExUAOUTA39Y90UGCY6T8MY0XHSE" hidden="1">#REF!</definedName>
    <definedName name="BExUAX8WS5OPVLCDXRGKTU2QMTFO" localSheetId="13" hidden="1">#REF!</definedName>
    <definedName name="BExUAX8WS5OPVLCDXRGKTU2QMTFO" localSheetId="14" hidden="1">#REF!</definedName>
    <definedName name="BExUAX8WS5OPVLCDXRGKTU2QMTFO" hidden="1">#REF!</definedName>
    <definedName name="BExUB8HLEXSBVPZ5AXNQEK96F1N4" localSheetId="13" hidden="1">#REF!</definedName>
    <definedName name="BExUB8HLEXSBVPZ5AXNQEK96F1N4" localSheetId="14" hidden="1">#REF!</definedName>
    <definedName name="BExUB8HLEXSBVPZ5AXNQEK96F1N4" hidden="1">#REF!</definedName>
    <definedName name="BExUBCDVZIEA7YT0LPSMHL5ZSERQ" localSheetId="13" hidden="1">#REF!</definedName>
    <definedName name="BExUBCDVZIEA7YT0LPSMHL5ZSERQ" localSheetId="14" hidden="1">#REF!</definedName>
    <definedName name="BExUBCDVZIEA7YT0LPSMHL5ZSERQ" hidden="1">#REF!</definedName>
    <definedName name="BExUBKXBUCN760QYU7Q8GESBWOQH" localSheetId="13" hidden="1">#REF!</definedName>
    <definedName name="BExUBKXBUCN760QYU7Q8GESBWOQH" localSheetId="14" hidden="1">#REF!</definedName>
    <definedName name="BExUBKXBUCN760QYU7Q8GESBWOQH" hidden="1">#REF!</definedName>
    <definedName name="BExUBL83ED0P076RN9RJ8P1MZ299" localSheetId="13" hidden="1">#REF!</definedName>
    <definedName name="BExUBL83ED0P076RN9RJ8P1MZ299" localSheetId="14" hidden="1">#REF!</definedName>
    <definedName name="BExUBL83ED0P076RN9RJ8P1MZ299" hidden="1">#REF!</definedName>
    <definedName name="BExUC623BDYEODBN0N4DO6PJQ7NU" localSheetId="13" hidden="1">#REF!</definedName>
    <definedName name="BExUC623BDYEODBN0N4DO6PJQ7NU" localSheetId="14" hidden="1">#REF!</definedName>
    <definedName name="BExUC623BDYEODBN0N4DO6PJQ7NU" hidden="1">#REF!</definedName>
    <definedName name="BExUC8WH8TCKBB5313JGYYQ1WFLT" localSheetId="13" hidden="1">#REF!</definedName>
    <definedName name="BExUC8WH8TCKBB5313JGYYQ1WFLT" localSheetId="14" hidden="1">#REF!</definedName>
    <definedName name="BExUC8WH8TCKBB5313JGYYQ1WFLT" hidden="1">#REF!</definedName>
    <definedName name="BExUCFCDK6SPH86I6STXX8X3WMC4" localSheetId="13" hidden="1">#REF!</definedName>
    <definedName name="BExUCFCDK6SPH86I6STXX8X3WMC4" localSheetId="14" hidden="1">#REF!</definedName>
    <definedName name="BExUCFCDK6SPH86I6STXX8X3WMC4" hidden="1">#REF!</definedName>
    <definedName name="BExUCLC6AQ5KR6LXSAXV4QQ8ASVG" localSheetId="13" hidden="1">#REF!</definedName>
    <definedName name="BExUCLC6AQ5KR6LXSAXV4QQ8ASVG" localSheetId="14" hidden="1">#REF!</definedName>
    <definedName name="BExUCLC6AQ5KR6LXSAXV4QQ8ASVG" hidden="1">#REF!</definedName>
    <definedName name="BExUD4IOJ12X3PJG5WXNNGDRCKAP" localSheetId="13" hidden="1">#REF!</definedName>
    <definedName name="BExUD4IOJ12X3PJG5WXNNGDRCKAP" localSheetId="14" hidden="1">#REF!</definedName>
    <definedName name="BExUD4IOJ12X3PJG5WXNNGDRCKAP" hidden="1">#REF!</definedName>
    <definedName name="BExUD9WX9BWK72UWVSLYZJLAY5VY" localSheetId="13" hidden="1">#REF!</definedName>
    <definedName name="BExUD9WX9BWK72UWVSLYZJLAY5VY" localSheetId="14" hidden="1">#REF!</definedName>
    <definedName name="BExUD9WX9BWK72UWVSLYZJLAY5VY" hidden="1">#REF!</definedName>
    <definedName name="BExUDBEUJH9IACZDBL1VAUWPG0QW" localSheetId="13" hidden="1">#REF!</definedName>
    <definedName name="BExUDBEUJH9IACZDBL1VAUWPG0QW" localSheetId="14" hidden="1">#REF!</definedName>
    <definedName name="BExUDBEUJH9IACZDBL1VAUWPG0QW" hidden="1">#REF!</definedName>
    <definedName name="BExUDEV0CYVO7Y5IQQBEJ6FUY9S6" localSheetId="13" hidden="1">#REF!</definedName>
    <definedName name="BExUDEV0CYVO7Y5IQQBEJ6FUY9S6" localSheetId="14" hidden="1">#REF!</definedName>
    <definedName name="BExUDEV0CYVO7Y5IQQBEJ6FUY9S6" hidden="1">#REF!</definedName>
    <definedName name="BExUDWOXQGIZW0EAIIYLQUPXF8YV" localSheetId="13" hidden="1">#REF!</definedName>
    <definedName name="BExUDWOXQGIZW0EAIIYLQUPXF8YV" localSheetId="14" hidden="1">#REF!</definedName>
    <definedName name="BExUDWOXQGIZW0EAIIYLQUPXF8YV" hidden="1">#REF!</definedName>
    <definedName name="BExUDXAIC17W1FUU8Z10XUAVB7CS" localSheetId="13" hidden="1">#REF!</definedName>
    <definedName name="BExUDXAIC17W1FUU8Z10XUAVB7CS" localSheetId="14" hidden="1">#REF!</definedName>
    <definedName name="BExUDXAIC17W1FUU8Z10XUAVB7CS" hidden="1">#REF!</definedName>
    <definedName name="BExUE5OMY7OAJQ9WR8C8HG311ORP" localSheetId="13" hidden="1">#REF!</definedName>
    <definedName name="BExUE5OMY7OAJQ9WR8C8HG311ORP" localSheetId="14" hidden="1">#REF!</definedName>
    <definedName name="BExUE5OMY7OAJQ9WR8C8HG311ORP" hidden="1">#REF!</definedName>
    <definedName name="BExUEFKOQWXXGRNLAOJV2BJ66UB8" localSheetId="13" hidden="1">#REF!</definedName>
    <definedName name="BExUEFKOQWXXGRNLAOJV2BJ66UB8" localSheetId="14" hidden="1">#REF!</definedName>
    <definedName name="BExUEFKOQWXXGRNLAOJV2BJ66UB8" hidden="1">#REF!</definedName>
    <definedName name="BExUEJGX3OQQP5KFRJSRCZ70EI9V" localSheetId="13" hidden="1">#REF!</definedName>
    <definedName name="BExUEJGX3OQQP5KFRJSRCZ70EI9V" localSheetId="14" hidden="1">#REF!</definedName>
    <definedName name="BExUEJGX3OQQP5KFRJSRCZ70EI9V" hidden="1">#REF!</definedName>
    <definedName name="BExUEYR71COFS2X8PDNU21IPMQEU" localSheetId="13" hidden="1">#REF!</definedName>
    <definedName name="BExUEYR71COFS2X8PDNU21IPMQEU" localSheetId="14" hidden="1">#REF!</definedName>
    <definedName name="BExUEYR71COFS2X8PDNU21IPMQEU" hidden="1">#REF!</definedName>
    <definedName name="BExVPRLJ9I6RX45EDVFSQGCPJSOK" localSheetId="13" hidden="1">#REF!</definedName>
    <definedName name="BExVPRLJ9I6RX45EDVFSQGCPJSOK" localSheetId="14" hidden="1">#REF!</definedName>
    <definedName name="BExVPRLJ9I6RX45EDVFSQGCPJSOK" hidden="1">#REF!</definedName>
    <definedName name="BExVSL787C8E4HFQZ2NVLT35I2XV" localSheetId="13" hidden="1">#REF!</definedName>
    <definedName name="BExVSL787C8E4HFQZ2NVLT35I2XV" localSheetId="14" hidden="1">#REF!</definedName>
    <definedName name="BExVSL787C8E4HFQZ2NVLT35I2XV" hidden="1">#REF!</definedName>
    <definedName name="BExVSTFTVV14SFGHQUOJL5SQ5TX9" localSheetId="13" hidden="1">#REF!</definedName>
    <definedName name="BExVSTFTVV14SFGHQUOJL5SQ5TX9" localSheetId="14" hidden="1">#REF!</definedName>
    <definedName name="BExVSTFTVV14SFGHQUOJL5SQ5TX9" hidden="1">#REF!</definedName>
    <definedName name="BExVT3MPE8LQ5JFN3HQIFKSQ80U4" localSheetId="13" hidden="1">#REF!</definedName>
    <definedName name="BExVT3MPE8LQ5JFN3HQIFKSQ80U4" localSheetId="14" hidden="1">#REF!</definedName>
    <definedName name="BExVT3MPE8LQ5JFN3HQIFKSQ80U4" hidden="1">#REF!</definedName>
    <definedName name="BExVT7TRK3NZHPME2TFBXOF1WBR9" localSheetId="13" hidden="1">#REF!</definedName>
    <definedName name="BExVT7TRK3NZHPME2TFBXOF1WBR9" localSheetId="14" hidden="1">#REF!</definedName>
    <definedName name="BExVT7TRK3NZHPME2TFBXOF1WBR9" hidden="1">#REF!</definedName>
    <definedName name="BExVT9H0R0T7WGQAAC0HABMG54YM" localSheetId="13" hidden="1">#REF!</definedName>
    <definedName name="BExVT9H0R0T7WGQAAC0HABMG54YM" localSheetId="14" hidden="1">#REF!</definedName>
    <definedName name="BExVT9H0R0T7WGQAAC0HABMG54YM" hidden="1">#REF!</definedName>
    <definedName name="BExVTCMDDEDGLUIMUU6BSFHEWTOP" localSheetId="13" hidden="1">#REF!</definedName>
    <definedName name="BExVTCMDDEDGLUIMUU6BSFHEWTOP" localSheetId="14" hidden="1">#REF!</definedName>
    <definedName name="BExVTCMDDEDGLUIMUU6BSFHEWTOP" hidden="1">#REF!</definedName>
    <definedName name="BExVTCMDQMLKRA2NQR72XU6Y54IK" localSheetId="13" hidden="1">#REF!</definedName>
    <definedName name="BExVTCMDQMLKRA2NQR72XU6Y54IK" localSheetId="14" hidden="1">#REF!</definedName>
    <definedName name="BExVTCMDQMLKRA2NQR72XU6Y54IK" hidden="1">#REF!</definedName>
    <definedName name="BExVTCRV8FQ5U9OYWWL44N6KFNHU" localSheetId="13" hidden="1">#REF!</definedName>
    <definedName name="BExVTCRV8FQ5U9OYWWL44N6KFNHU" localSheetId="14" hidden="1">#REF!</definedName>
    <definedName name="BExVTCRV8FQ5U9OYWWL44N6KFNHU" hidden="1">#REF!</definedName>
    <definedName name="BExVTNESHPVG0A0KZ7BRX26MS0PF" localSheetId="13" hidden="1">#REF!</definedName>
    <definedName name="BExVTNESHPVG0A0KZ7BRX26MS0PF" localSheetId="14" hidden="1">#REF!</definedName>
    <definedName name="BExVTNESHPVG0A0KZ7BRX26MS0PF" hidden="1">#REF!</definedName>
    <definedName name="BExVTTJVTNRSBHBTUZ78WG2JM5MK" localSheetId="13" hidden="1">#REF!</definedName>
    <definedName name="BExVTTJVTNRSBHBTUZ78WG2JM5MK" localSheetId="14" hidden="1">#REF!</definedName>
    <definedName name="BExVTTJVTNRSBHBTUZ78WG2JM5MK" hidden="1">#REF!</definedName>
    <definedName name="BExVTXLMYR87BC04D1ERALPUFVPG" localSheetId="13" hidden="1">#REF!</definedName>
    <definedName name="BExVTXLMYR87BC04D1ERALPUFVPG" localSheetId="14" hidden="1">#REF!</definedName>
    <definedName name="BExVTXLMYR87BC04D1ERALPUFVPG" hidden="1">#REF!</definedName>
    <definedName name="BExVUL9V3H8ZF6Y72LQBBN639YAA" localSheetId="13" hidden="1">#REF!</definedName>
    <definedName name="BExVUL9V3H8ZF6Y72LQBBN639YAA" localSheetId="14" hidden="1">#REF!</definedName>
    <definedName name="BExVUL9V3H8ZF6Y72LQBBN639YAA" hidden="1">#REF!</definedName>
    <definedName name="BExVV5T14N2HZIK7HQ4P2KG09U0J" localSheetId="13" hidden="1">#REF!</definedName>
    <definedName name="BExVV5T14N2HZIK7HQ4P2KG09U0J" localSheetId="14" hidden="1">#REF!</definedName>
    <definedName name="BExVV5T14N2HZIK7HQ4P2KG09U0J" hidden="1">#REF!</definedName>
    <definedName name="BExVV7R410VYLADLX9LNG63ID6H1" localSheetId="13" hidden="1">#REF!</definedName>
    <definedName name="BExVV7R410VYLADLX9LNG63ID6H1" localSheetId="14" hidden="1">#REF!</definedName>
    <definedName name="BExVV7R410VYLADLX9LNG63ID6H1" hidden="1">#REF!</definedName>
    <definedName name="BExVVCEED4JEKF59OV0G3T4XFMFO" localSheetId="13" hidden="1">#REF!</definedName>
    <definedName name="BExVVCEED4JEKF59OV0G3T4XFMFO" localSheetId="14" hidden="1">#REF!</definedName>
    <definedName name="BExVVCEED4JEKF59OV0G3T4XFMFO" hidden="1">#REF!</definedName>
    <definedName name="BExVVPFO2J7FMSRPD36909HN4BZJ" localSheetId="13" hidden="1">#REF!</definedName>
    <definedName name="BExVVPFO2J7FMSRPD36909HN4BZJ" localSheetId="14" hidden="1">#REF!</definedName>
    <definedName name="BExVVPFO2J7FMSRPD36909HN4BZJ" hidden="1">#REF!</definedName>
    <definedName name="BExVVQ19AQ3VCARJOC38SF7OYE9Y" localSheetId="13" hidden="1">#REF!</definedName>
    <definedName name="BExVVQ19AQ3VCARJOC38SF7OYE9Y" localSheetId="14" hidden="1">#REF!</definedName>
    <definedName name="BExVVQ19AQ3VCARJOC38SF7OYE9Y" hidden="1">#REF!</definedName>
    <definedName name="BExVVQ19TAECID45CS4HXT1RD3AQ" localSheetId="13" hidden="1">#REF!</definedName>
    <definedName name="BExVVQ19TAECID45CS4HXT1RD3AQ" localSheetId="14" hidden="1">#REF!</definedName>
    <definedName name="BExVVQ19TAECID45CS4HXT1RD3AQ" hidden="1">#REF!</definedName>
    <definedName name="BExVW3YV5XGIVJ97UUPDJGJ2P15B" localSheetId="13" hidden="1">#REF!</definedName>
    <definedName name="BExVW3YV5XGIVJ97UUPDJGJ2P15B" localSheetId="14" hidden="1">#REF!</definedName>
    <definedName name="BExVW3YV5XGIVJ97UUPDJGJ2P15B" hidden="1">#REF!</definedName>
    <definedName name="BExVW5X571GEYR5SCU1Z2DHKWM79" localSheetId="13" hidden="1">#REF!</definedName>
    <definedName name="BExVW5X571GEYR5SCU1Z2DHKWM79" localSheetId="14" hidden="1">#REF!</definedName>
    <definedName name="BExVW5X571GEYR5SCU1Z2DHKWM79" hidden="1">#REF!</definedName>
    <definedName name="BExVW6YTKA098AF57M4PHNQ54XMH" localSheetId="13" hidden="1">#REF!</definedName>
    <definedName name="BExVW6YTKA098AF57M4PHNQ54XMH" localSheetId="14" hidden="1">#REF!</definedName>
    <definedName name="BExVW6YTKA098AF57M4PHNQ54XMH" hidden="1">#REF!</definedName>
    <definedName name="BExVWINKCH0V0NUWH363SMXAZE62" localSheetId="13" hidden="1">#REF!</definedName>
    <definedName name="BExVWINKCH0V0NUWH363SMXAZE62" localSheetId="14" hidden="1">#REF!</definedName>
    <definedName name="BExVWINKCH0V0NUWH363SMXAZE62" hidden="1">#REF!</definedName>
    <definedName name="BExVWYU8EK669NP172GEIGCTVPPA" localSheetId="13" hidden="1">#REF!</definedName>
    <definedName name="BExVWYU8EK669NP172GEIGCTVPPA" localSheetId="14" hidden="1">#REF!</definedName>
    <definedName name="BExVWYU8EK669NP172GEIGCTVPPA" hidden="1">#REF!</definedName>
    <definedName name="BExVX3MVJ0GHWPP1EL59ZQNKMX0B" localSheetId="13" hidden="1">#REF!</definedName>
    <definedName name="BExVX3MVJ0GHWPP1EL59ZQNKMX0B" localSheetId="14" hidden="1">#REF!</definedName>
    <definedName name="BExVX3MVJ0GHWPP1EL59ZQNKMX0B" hidden="1">#REF!</definedName>
    <definedName name="BExVX3XN2DRJKL8EDBIG58RYQ36R" localSheetId="13" hidden="1">#REF!</definedName>
    <definedName name="BExVX3XN2DRJKL8EDBIG58RYQ36R" localSheetId="14" hidden="1">#REF!</definedName>
    <definedName name="BExVX3XN2DRJKL8EDBIG58RYQ36R" hidden="1">#REF!</definedName>
    <definedName name="BExVXDZ63PUART77BBR5SI63TPC6" localSheetId="13" hidden="1">#REF!</definedName>
    <definedName name="BExVXDZ63PUART77BBR5SI63TPC6" localSheetId="14" hidden="1">#REF!</definedName>
    <definedName name="BExVXDZ63PUART77BBR5SI63TPC6" hidden="1">#REF!</definedName>
    <definedName name="BExVXHKI6LFYMGWISMPACMO247HL" localSheetId="13" hidden="1">#REF!</definedName>
    <definedName name="BExVXHKI6LFYMGWISMPACMO247HL" localSheetId="14" hidden="1">#REF!</definedName>
    <definedName name="BExVXHKI6LFYMGWISMPACMO247HL" hidden="1">#REF!</definedName>
    <definedName name="BExVXLX2BZ5EF2X6R41BTKRJR1NM" localSheetId="13" hidden="1">#REF!</definedName>
    <definedName name="BExVXLX2BZ5EF2X6R41BTKRJR1NM" localSheetId="14" hidden="1">#REF!</definedName>
    <definedName name="BExVXLX2BZ5EF2X6R41BTKRJR1NM" hidden="1">#REF!</definedName>
    <definedName name="BExVY11V7U1SAY4QKYE0PBSPD7LW" localSheetId="13" hidden="1">#REF!</definedName>
    <definedName name="BExVY11V7U1SAY4QKYE0PBSPD7LW" localSheetId="14" hidden="1">#REF!</definedName>
    <definedName name="BExVY11V7U1SAY4QKYE0PBSPD7LW" hidden="1">#REF!</definedName>
    <definedName name="BExVY1SV37DL5YU59HS4IG3VBCP4" localSheetId="13" hidden="1">#REF!</definedName>
    <definedName name="BExVY1SV37DL5YU59HS4IG3VBCP4" localSheetId="14" hidden="1">#REF!</definedName>
    <definedName name="BExVY1SV37DL5YU59HS4IG3VBCP4" hidden="1">#REF!</definedName>
    <definedName name="BExVY3WFGJKSQA08UF9NCMST928Y" localSheetId="13" hidden="1">#REF!</definedName>
    <definedName name="BExVY3WFGJKSQA08UF9NCMST928Y" localSheetId="14" hidden="1">#REF!</definedName>
    <definedName name="BExVY3WFGJKSQA08UF9NCMST928Y" hidden="1">#REF!</definedName>
    <definedName name="BExVY954UOEVQEIC5OFO4NEWVKAQ" localSheetId="13" hidden="1">#REF!</definedName>
    <definedName name="BExVY954UOEVQEIC5OFO4NEWVKAQ" localSheetId="14" hidden="1">#REF!</definedName>
    <definedName name="BExVY954UOEVQEIC5OFO4NEWVKAQ" hidden="1">#REF!</definedName>
    <definedName name="BExVYHDYIV5397LC02V4FEP8VD6W" localSheetId="13" hidden="1">#REF!</definedName>
    <definedName name="BExVYHDYIV5397LC02V4FEP8VD6W" localSheetId="14" hidden="1">#REF!</definedName>
    <definedName name="BExVYHDYIV5397LC02V4FEP8VD6W" hidden="1">#REF!</definedName>
    <definedName name="BExVYOVIZDA18YIQ0A30Q052PCAK" localSheetId="13" hidden="1">#REF!</definedName>
    <definedName name="BExVYOVIZDA18YIQ0A30Q052PCAK" localSheetId="14" hidden="1">#REF!</definedName>
    <definedName name="BExVYOVIZDA18YIQ0A30Q052PCAK" hidden="1">#REF!</definedName>
    <definedName name="BExVYQIXPEM6J4JVP78BRHIC05PV" localSheetId="13" hidden="1">#REF!</definedName>
    <definedName name="BExVYQIXPEM6J4JVP78BRHIC05PV" localSheetId="14" hidden="1">#REF!</definedName>
    <definedName name="BExVYQIXPEM6J4JVP78BRHIC05PV" hidden="1">#REF!</definedName>
    <definedName name="BExVYVGWN7SONLVDH9WJ2F1JS264" localSheetId="13" hidden="1">#REF!</definedName>
    <definedName name="BExVYVGWN7SONLVDH9WJ2F1JS264" localSheetId="14" hidden="1">#REF!</definedName>
    <definedName name="BExVYVGWN7SONLVDH9WJ2F1JS264" hidden="1">#REF!</definedName>
    <definedName name="BExVZ9EO732IK6MNMG17Y1EFTJQC" localSheetId="13" hidden="1">#REF!</definedName>
    <definedName name="BExVZ9EO732IK6MNMG17Y1EFTJQC" localSheetId="14" hidden="1">#REF!</definedName>
    <definedName name="BExVZ9EO732IK6MNMG17Y1EFTJQC" hidden="1">#REF!</definedName>
    <definedName name="BExVZB1Y5J4UL2LKK0363EU7GIJ1" localSheetId="13" hidden="1">#REF!</definedName>
    <definedName name="BExVZB1Y5J4UL2LKK0363EU7GIJ1" localSheetId="14" hidden="1">#REF!</definedName>
    <definedName name="BExVZB1Y5J4UL2LKK0363EU7GIJ1" hidden="1">#REF!</definedName>
    <definedName name="BExVZJQVO5LQ0BJH5JEN5NOBIAF6" localSheetId="13" hidden="1">#REF!</definedName>
    <definedName name="BExVZJQVO5LQ0BJH5JEN5NOBIAF6" localSheetId="14" hidden="1">#REF!</definedName>
    <definedName name="BExVZJQVO5LQ0BJH5JEN5NOBIAF6" hidden="1">#REF!</definedName>
    <definedName name="BExVZNXWS91RD7NXV5NE2R3C8WW7" localSheetId="13" hidden="1">#REF!</definedName>
    <definedName name="BExVZNXWS91RD7NXV5NE2R3C8WW7" localSheetId="14" hidden="1">#REF!</definedName>
    <definedName name="BExVZNXWS91RD7NXV5NE2R3C8WW7" hidden="1">#REF!</definedName>
    <definedName name="BExW0386REQRCQCVT9BCX80UPTRY" localSheetId="13" hidden="1">#REF!</definedName>
    <definedName name="BExW0386REQRCQCVT9BCX80UPTRY" localSheetId="14" hidden="1">#REF!</definedName>
    <definedName name="BExW0386REQRCQCVT9BCX80UPTRY" hidden="1">#REF!</definedName>
    <definedName name="BExW0BRM1RLLSOYRY06IBUZJNVWY" localSheetId="13" hidden="1">#REF!</definedName>
    <definedName name="BExW0BRM1RLLSOYRY06IBUZJNVWY" localSheetId="14" hidden="1">#REF!</definedName>
    <definedName name="BExW0BRM1RLLSOYRY06IBUZJNVWY" hidden="1">#REF!</definedName>
    <definedName name="BExW0FYP4WXY71CYUG40SUBG9UWU" localSheetId="13" hidden="1">#REF!</definedName>
    <definedName name="BExW0FYP4WXY71CYUG40SUBG9UWU" localSheetId="14" hidden="1">#REF!</definedName>
    <definedName name="BExW0FYP4WXY71CYUG40SUBG9UWU" hidden="1">#REF!</definedName>
    <definedName name="BExW0PUQ8V51TE2I1C76D9RPSBZV" localSheetId="13" hidden="1">#REF!</definedName>
    <definedName name="BExW0PUQ8V51TE2I1C76D9RPSBZV" localSheetId="14" hidden="1">#REF!</definedName>
    <definedName name="BExW0PUQ8V51TE2I1C76D9RPSBZV" hidden="1">#REF!</definedName>
    <definedName name="BExW0RI61B4VV0ARXTFVBAWRA1C5" localSheetId="13" hidden="1">#REF!</definedName>
    <definedName name="BExW0RI61B4VV0ARXTFVBAWRA1C5" localSheetId="14" hidden="1">#REF!</definedName>
    <definedName name="BExW0RI61B4VV0ARXTFVBAWRA1C5" hidden="1">#REF!</definedName>
    <definedName name="BExW1BVUYQTKMOR56MW7RVRX4L1L" localSheetId="13" hidden="1">#REF!</definedName>
    <definedName name="BExW1BVUYQTKMOR56MW7RVRX4L1L" localSheetId="14" hidden="1">#REF!</definedName>
    <definedName name="BExW1BVUYQTKMOR56MW7RVRX4L1L" hidden="1">#REF!</definedName>
    <definedName name="BExW1F1220628FOMTW5UAATHRJHK" localSheetId="13" hidden="1">#REF!</definedName>
    <definedName name="BExW1F1220628FOMTW5UAATHRJHK" localSheetId="14" hidden="1">#REF!</definedName>
    <definedName name="BExW1F1220628FOMTW5UAATHRJHK" hidden="1">#REF!</definedName>
    <definedName name="BExW1TKA0Z9OP2DTG50GZR5EG8C7" localSheetId="13" hidden="1">#REF!</definedName>
    <definedName name="BExW1TKA0Z9OP2DTG50GZR5EG8C7" localSheetId="14" hidden="1">#REF!</definedName>
    <definedName name="BExW1TKA0Z9OP2DTG50GZR5EG8C7" hidden="1">#REF!</definedName>
    <definedName name="BExW1U0JLKQ094DW5MMOI8UHO09V" localSheetId="13" hidden="1">#REF!</definedName>
    <definedName name="BExW1U0JLKQ094DW5MMOI8UHO09V" localSheetId="14" hidden="1">#REF!</definedName>
    <definedName name="BExW1U0JLKQ094DW5MMOI8UHO09V" hidden="1">#REF!</definedName>
    <definedName name="BExW283NP9D366XFPXLGSCI5UB0L" localSheetId="13" hidden="1">#REF!</definedName>
    <definedName name="BExW283NP9D366XFPXLGSCI5UB0L" localSheetId="14" hidden="1">#REF!</definedName>
    <definedName name="BExW283NP9D366XFPXLGSCI5UB0L" hidden="1">#REF!</definedName>
    <definedName name="BExW2H3C8WJSBW5FGTFKVDVJC4CL" localSheetId="13" hidden="1">#REF!</definedName>
    <definedName name="BExW2H3C8WJSBW5FGTFKVDVJC4CL" localSheetId="14" hidden="1">#REF!</definedName>
    <definedName name="BExW2H3C8WJSBW5FGTFKVDVJC4CL" hidden="1">#REF!</definedName>
    <definedName name="BExW2MSCKPGF5K3I7TL4KF5ISUOL" localSheetId="13" hidden="1">#REF!</definedName>
    <definedName name="BExW2MSCKPGF5K3I7TL4KF5ISUOL" localSheetId="14" hidden="1">#REF!</definedName>
    <definedName name="BExW2MSCKPGF5K3I7TL4KF5ISUOL" hidden="1">#REF!</definedName>
    <definedName name="BExW2SMO90FU9W8DVVES6Q4E6BZR" localSheetId="13" hidden="1">#REF!</definedName>
    <definedName name="BExW2SMO90FU9W8DVVES6Q4E6BZR" localSheetId="14" hidden="1">#REF!</definedName>
    <definedName name="BExW2SMO90FU9W8DVVES6Q4E6BZR" hidden="1">#REF!</definedName>
    <definedName name="BExW36V9N91OHCUMGWJQL3I5P4JK" localSheetId="13" hidden="1">#REF!</definedName>
    <definedName name="BExW36V9N91OHCUMGWJQL3I5P4JK" localSheetId="14" hidden="1">#REF!</definedName>
    <definedName name="BExW36V9N91OHCUMGWJQL3I5P4JK" hidden="1">#REF!</definedName>
    <definedName name="BExW3EIBA1J9Q9NA9VCGZGRS8WV7" localSheetId="13" hidden="1">#REF!</definedName>
    <definedName name="BExW3EIBA1J9Q9NA9VCGZGRS8WV7" localSheetId="14" hidden="1">#REF!</definedName>
    <definedName name="BExW3EIBA1J9Q9NA9VCGZGRS8WV7" hidden="1">#REF!</definedName>
    <definedName name="BExW3FEO8FI8N6AGQKYEG4SQVJWB" localSheetId="13" hidden="1">#REF!</definedName>
    <definedName name="BExW3FEO8FI8N6AGQKYEG4SQVJWB" localSheetId="14" hidden="1">#REF!</definedName>
    <definedName name="BExW3FEO8FI8N6AGQKYEG4SQVJWB" hidden="1">#REF!</definedName>
    <definedName name="BExW3GB28STOMJUSZEIA7YKYNS4Y" localSheetId="13" hidden="1">#REF!</definedName>
    <definedName name="BExW3GB28STOMJUSZEIA7YKYNS4Y" localSheetId="14" hidden="1">#REF!</definedName>
    <definedName name="BExW3GB28STOMJUSZEIA7YKYNS4Y" hidden="1">#REF!</definedName>
    <definedName name="BExW3T1K638HT5E0Y8MMK108P5JT" localSheetId="13" hidden="1">#REF!</definedName>
    <definedName name="BExW3T1K638HT5E0Y8MMK108P5JT" localSheetId="14" hidden="1">#REF!</definedName>
    <definedName name="BExW3T1K638HT5E0Y8MMK108P5JT" hidden="1">#REF!</definedName>
    <definedName name="BExW4217ZHL9VO39POSTJOD090WU" localSheetId="13" hidden="1">#REF!</definedName>
    <definedName name="BExW4217ZHL9VO39POSTJOD090WU" localSheetId="14" hidden="1">#REF!</definedName>
    <definedName name="BExW4217ZHL9VO39POSTJOD090WU" hidden="1">#REF!</definedName>
    <definedName name="BExW4GPW71EBF8XPS2QGVQHBCDX3" localSheetId="13" hidden="1">#REF!</definedName>
    <definedName name="BExW4GPW71EBF8XPS2QGVQHBCDX3" localSheetId="14" hidden="1">#REF!</definedName>
    <definedName name="BExW4GPW71EBF8XPS2QGVQHBCDX3" hidden="1">#REF!</definedName>
    <definedName name="BExW4JKC5837JBPCOJV337ZVYYY3" localSheetId="13" hidden="1">#REF!</definedName>
    <definedName name="BExW4JKC5837JBPCOJV337ZVYYY3" localSheetId="14" hidden="1">#REF!</definedName>
    <definedName name="BExW4JKC5837JBPCOJV337ZVYYY3" hidden="1">#REF!</definedName>
    <definedName name="BExW4QR9FV9MP5K610THBSM51RYO" localSheetId="13" hidden="1">#REF!</definedName>
    <definedName name="BExW4QR9FV9MP5K610THBSM51RYO" localSheetId="14" hidden="1">#REF!</definedName>
    <definedName name="BExW4QR9FV9MP5K610THBSM51RYO" hidden="1">#REF!</definedName>
    <definedName name="BExW4Z029R9E19ZENN3WEA3VDAD1" localSheetId="13" hidden="1">#REF!</definedName>
    <definedName name="BExW4Z029R9E19ZENN3WEA3VDAD1" localSheetId="14" hidden="1">#REF!</definedName>
    <definedName name="BExW4Z029R9E19ZENN3WEA3VDAD1" hidden="1">#REF!</definedName>
    <definedName name="BExW5AZNT6IAZGNF2C879ODHY1B8" localSheetId="13" hidden="1">#REF!</definedName>
    <definedName name="BExW5AZNT6IAZGNF2C879ODHY1B8" localSheetId="14" hidden="1">#REF!</definedName>
    <definedName name="BExW5AZNT6IAZGNF2C879ODHY1B8" hidden="1">#REF!</definedName>
    <definedName name="BExW5WPU27WD4NWZOT0ZEJIDLX5J" localSheetId="13" hidden="1">#REF!</definedName>
    <definedName name="BExW5WPU27WD4NWZOT0ZEJIDLX5J" localSheetId="14" hidden="1">#REF!</definedName>
    <definedName name="BExW5WPU27WD4NWZOT0ZEJIDLX5J" hidden="1">#REF!</definedName>
    <definedName name="BExW660AV1TUV2XNUPD65RZR3QOO" localSheetId="13" hidden="1">#REF!</definedName>
    <definedName name="BExW660AV1TUV2XNUPD65RZR3QOO" localSheetId="14" hidden="1">#REF!</definedName>
    <definedName name="BExW660AV1TUV2XNUPD65RZR3QOO" hidden="1">#REF!</definedName>
    <definedName name="BExW66LVVZK656PQY1257QMHP2AY" localSheetId="13" hidden="1">#REF!</definedName>
    <definedName name="BExW66LVVZK656PQY1257QMHP2AY" localSheetId="14" hidden="1">#REF!</definedName>
    <definedName name="BExW66LVVZK656PQY1257QMHP2AY" hidden="1">#REF!</definedName>
    <definedName name="BExW6EJPHAP1TWT380AZLXNHR22P" localSheetId="13" hidden="1">#REF!</definedName>
    <definedName name="BExW6EJPHAP1TWT380AZLXNHR22P" localSheetId="14" hidden="1">#REF!</definedName>
    <definedName name="BExW6EJPHAP1TWT380AZLXNHR22P" hidden="1">#REF!</definedName>
    <definedName name="BExW6G1PJ38H10DVLL8WPQ736OEB" localSheetId="13" hidden="1">#REF!</definedName>
    <definedName name="BExW6G1PJ38H10DVLL8WPQ736OEB" localSheetId="14" hidden="1">#REF!</definedName>
    <definedName name="BExW6G1PJ38H10DVLL8WPQ736OEB" hidden="1">#REF!</definedName>
    <definedName name="BExW794A74Z5F2K8LVQLD6VSKXUE" localSheetId="13" hidden="1">#REF!</definedName>
    <definedName name="BExW794A74Z5F2K8LVQLD6VSKXUE" localSheetId="14" hidden="1">#REF!</definedName>
    <definedName name="BExW794A74Z5F2K8LVQLD6VSKXUE" hidden="1">#REF!</definedName>
    <definedName name="BExW8K0SSIPSKBVP06IJ71600HJZ" localSheetId="13" hidden="1">#REF!</definedName>
    <definedName name="BExW8K0SSIPSKBVP06IJ71600HJZ" localSheetId="14" hidden="1">#REF!</definedName>
    <definedName name="BExW8K0SSIPSKBVP06IJ71600HJZ" hidden="1">#REF!</definedName>
    <definedName name="BExW8NM8DJJESE7GF7VGTO2XO6P1" localSheetId="13" hidden="1">#REF!</definedName>
    <definedName name="BExW8NM8DJJESE7GF7VGTO2XO6P1" localSheetId="14" hidden="1">#REF!</definedName>
    <definedName name="BExW8NM8DJJESE7GF7VGTO2XO6P1" hidden="1">#REF!</definedName>
    <definedName name="BExW8T0GVY3ZYO4ACSBLHS8SH895" localSheetId="13" hidden="1">#REF!</definedName>
    <definedName name="BExW8T0GVY3ZYO4ACSBLHS8SH895" localSheetId="14" hidden="1">#REF!</definedName>
    <definedName name="BExW8T0GVY3ZYO4ACSBLHS8SH895" hidden="1">#REF!</definedName>
    <definedName name="BExW8YEP73JMMU9HZ08PM4WHJQZ4" localSheetId="13" hidden="1">#REF!</definedName>
    <definedName name="BExW8YEP73JMMU9HZ08PM4WHJQZ4" localSheetId="14" hidden="1">#REF!</definedName>
    <definedName name="BExW8YEP73JMMU9HZ08PM4WHJQZ4" hidden="1">#REF!</definedName>
    <definedName name="BExW937AT53OZQRHNWQZ5BVH24IE" localSheetId="13" hidden="1">#REF!</definedName>
    <definedName name="BExW937AT53OZQRHNWQZ5BVH24IE" localSheetId="14" hidden="1">#REF!</definedName>
    <definedName name="BExW937AT53OZQRHNWQZ5BVH24IE" hidden="1">#REF!</definedName>
    <definedName name="BExW95LN5N0LYFFVP7GJEGDVDLF0" localSheetId="13" hidden="1">#REF!</definedName>
    <definedName name="BExW95LN5N0LYFFVP7GJEGDVDLF0" localSheetId="14" hidden="1">#REF!</definedName>
    <definedName name="BExW95LN5N0LYFFVP7GJEGDVDLF0" hidden="1">#REF!</definedName>
    <definedName name="BExW967733Q8RAJOHR2GJ3HO8JIW" localSheetId="13" hidden="1">#REF!</definedName>
    <definedName name="BExW967733Q8RAJOHR2GJ3HO8JIW" localSheetId="14" hidden="1">#REF!</definedName>
    <definedName name="BExW967733Q8RAJOHR2GJ3HO8JIW" hidden="1">#REF!</definedName>
    <definedName name="BExW9POK1KIOI0ALS5MZIKTDIYMA" localSheetId="13" hidden="1">#REF!</definedName>
    <definedName name="BExW9POK1KIOI0ALS5MZIKTDIYMA" localSheetId="14" hidden="1">#REF!</definedName>
    <definedName name="BExW9POK1KIOI0ALS5MZIKTDIYMA" hidden="1">#REF!</definedName>
    <definedName name="BExW9TVLB7OIHTG98I7I4EXBL61S" localSheetId="13" hidden="1">#REF!</definedName>
    <definedName name="BExW9TVLB7OIHTG98I7I4EXBL61S" localSheetId="14" hidden="1">#REF!</definedName>
    <definedName name="BExW9TVLB7OIHTG98I7I4EXBL61S" hidden="1">#REF!</definedName>
    <definedName name="BExXLDE6PN4ESWT3LXJNQCY94NE4" localSheetId="13" hidden="1">#REF!</definedName>
    <definedName name="BExXLDE6PN4ESWT3LXJNQCY94NE4" localSheetId="14" hidden="1">#REF!</definedName>
    <definedName name="BExXLDE6PN4ESWT3LXJNQCY94NE4" hidden="1">#REF!</definedName>
    <definedName name="BExXLQVPK2H3IF0NDDA5CT612EUK" localSheetId="13" hidden="1">#REF!</definedName>
    <definedName name="BExXLQVPK2H3IF0NDDA5CT612EUK" localSheetId="14" hidden="1">#REF!</definedName>
    <definedName name="BExXLQVPK2H3IF0NDDA5CT612EUK" hidden="1">#REF!</definedName>
    <definedName name="BExXLR6IO70TYTACKQH9M5PGV24J" localSheetId="13" hidden="1">#REF!</definedName>
    <definedName name="BExXLR6IO70TYTACKQH9M5PGV24J" localSheetId="14" hidden="1">#REF!</definedName>
    <definedName name="BExXLR6IO70TYTACKQH9M5PGV24J" hidden="1">#REF!</definedName>
    <definedName name="BExXM065WOLYRYHGHOJE0OOFXA4M" localSheetId="13" hidden="1">#REF!</definedName>
    <definedName name="BExXM065WOLYRYHGHOJE0OOFXA4M" localSheetId="14" hidden="1">#REF!</definedName>
    <definedName name="BExXM065WOLYRYHGHOJE0OOFXA4M" hidden="1">#REF!</definedName>
    <definedName name="BExXM3GUNXVDM82KUR17NNUMQCNI" localSheetId="13" hidden="1">#REF!</definedName>
    <definedName name="BExXM3GUNXVDM82KUR17NNUMQCNI" localSheetId="14" hidden="1">#REF!</definedName>
    <definedName name="BExXM3GUNXVDM82KUR17NNUMQCNI" hidden="1">#REF!</definedName>
    <definedName name="BExXMA28M8SH7MKIGETSDA72WUIZ" localSheetId="13" hidden="1">#REF!</definedName>
    <definedName name="BExXMA28M8SH7MKIGETSDA72WUIZ" localSheetId="14" hidden="1">#REF!</definedName>
    <definedName name="BExXMA28M8SH7MKIGETSDA72WUIZ" hidden="1">#REF!</definedName>
    <definedName name="BExXMOLHIAHDLFSA31PUB36SC3I9" localSheetId="13" hidden="1">#REF!</definedName>
    <definedName name="BExXMOLHIAHDLFSA31PUB36SC3I9" localSheetId="14" hidden="1">#REF!</definedName>
    <definedName name="BExXMOLHIAHDLFSA31PUB36SC3I9" hidden="1">#REF!</definedName>
    <definedName name="BExXMT8T5Z3M2JBQN65X2LKH0YQI" localSheetId="13" hidden="1">#REF!</definedName>
    <definedName name="BExXMT8T5Z3M2JBQN65X2LKH0YQI" localSheetId="14" hidden="1">#REF!</definedName>
    <definedName name="BExXMT8T5Z3M2JBQN65X2LKH0YQI" hidden="1">#REF!</definedName>
    <definedName name="BExXN1XNO7H60M9X1E7EVWFJDM5N" localSheetId="13" hidden="1">#REF!</definedName>
    <definedName name="BExXN1XNO7H60M9X1E7EVWFJDM5N" localSheetId="14" hidden="1">#REF!</definedName>
    <definedName name="BExXN1XNO7H60M9X1E7EVWFJDM5N" hidden="1">#REF!</definedName>
    <definedName name="BExXN22ZOTIW49GPLWFYKVM90FNZ" localSheetId="13" hidden="1">#REF!</definedName>
    <definedName name="BExXN22ZOTIW49GPLWFYKVM90FNZ" localSheetId="14" hidden="1">#REF!</definedName>
    <definedName name="BExXN22ZOTIW49GPLWFYKVM90FNZ" hidden="1">#REF!</definedName>
    <definedName name="BExXN4C031W9DK73MJHKL8YT1QA8" localSheetId="13" hidden="1">#REF!</definedName>
    <definedName name="BExXN4C031W9DK73MJHKL8YT1QA8" localSheetId="14" hidden="1">#REF!</definedName>
    <definedName name="BExXN4C031W9DK73MJHKL8YT1QA8" hidden="1">#REF!</definedName>
    <definedName name="BExXN6QAP8UJQVN4R4BQKPP4QK35" localSheetId="13" hidden="1">#REF!</definedName>
    <definedName name="BExXN6QAP8UJQVN4R4BQKPP4QK35" localSheetId="14" hidden="1">#REF!</definedName>
    <definedName name="BExXN6QAP8UJQVN4R4BQKPP4QK35" hidden="1">#REF!</definedName>
    <definedName name="BExXNBOA39T2X6Y5Y5GZ5DDNA1AX" localSheetId="13" hidden="1">#REF!</definedName>
    <definedName name="BExXNBOA39T2X6Y5Y5GZ5DDNA1AX" localSheetId="14" hidden="1">#REF!</definedName>
    <definedName name="BExXNBOA39T2X6Y5Y5GZ5DDNA1AX" hidden="1">#REF!</definedName>
    <definedName name="BExXND6872VJ3M2PGT056WQMWBHD" localSheetId="13" hidden="1">#REF!</definedName>
    <definedName name="BExXND6872VJ3M2PGT056WQMWBHD" localSheetId="14" hidden="1">#REF!</definedName>
    <definedName name="BExXND6872VJ3M2PGT056WQMWBHD" hidden="1">#REF!</definedName>
    <definedName name="BExXNPM24UN2PGVL9D1TUBFRIKR4" localSheetId="13" hidden="1">#REF!</definedName>
    <definedName name="BExXNPM24UN2PGVL9D1TUBFRIKR4" localSheetId="14" hidden="1">#REF!</definedName>
    <definedName name="BExXNPM24UN2PGVL9D1TUBFRIKR4" hidden="1">#REF!</definedName>
    <definedName name="BExXNWYB165VO9MHARCL5WLCHWS0" localSheetId="13" hidden="1">#REF!</definedName>
    <definedName name="BExXNWYB165VO9MHARCL5WLCHWS0" localSheetId="14" hidden="1">#REF!</definedName>
    <definedName name="BExXNWYB165VO9MHARCL5WLCHWS0" hidden="1">#REF!</definedName>
    <definedName name="BExXO278QHQN8JDK5425EJ615ECC" localSheetId="13" hidden="1">#REF!</definedName>
    <definedName name="BExXO278QHQN8JDK5425EJ615ECC" localSheetId="14" hidden="1">#REF!</definedName>
    <definedName name="BExXO278QHQN8JDK5425EJ615ECC" hidden="1">#REF!</definedName>
    <definedName name="BExXOBHOP0WGFHI2Y9AO4L440UVQ" localSheetId="13" hidden="1">#REF!</definedName>
    <definedName name="BExXOBHOP0WGFHI2Y9AO4L440UVQ" localSheetId="14" hidden="1">#REF!</definedName>
    <definedName name="BExXOBHOP0WGFHI2Y9AO4L440UVQ" hidden="1">#REF!</definedName>
    <definedName name="BExXOHSAD2NSHOLLMZ2JWA4I3I1R" localSheetId="13" hidden="1">#REF!</definedName>
    <definedName name="BExXOHSAD2NSHOLLMZ2JWA4I3I1R" localSheetId="14" hidden="1">#REF!</definedName>
    <definedName name="BExXOHSAD2NSHOLLMZ2JWA4I3I1R" hidden="1">#REF!</definedName>
    <definedName name="BExXP80B5FGA00JCM7UXKPI3PB7Y" localSheetId="13" hidden="1">#REF!</definedName>
    <definedName name="BExXP80B5FGA00JCM7UXKPI3PB7Y" localSheetId="14" hidden="1">#REF!</definedName>
    <definedName name="BExXP80B5FGA00JCM7UXKPI3PB7Y" hidden="1">#REF!</definedName>
    <definedName name="BExXP85M4WXYVN1UVHUTOEKEG5XS" localSheetId="13" hidden="1">#REF!</definedName>
    <definedName name="BExXP85M4WXYVN1UVHUTOEKEG5XS" localSheetId="14" hidden="1">#REF!</definedName>
    <definedName name="BExXP85M4WXYVN1UVHUTOEKEG5XS" hidden="1">#REF!</definedName>
    <definedName name="BExXPELOTHOAG0OWILLAH94OZV5J" localSheetId="13" hidden="1">#REF!</definedName>
    <definedName name="BExXPELOTHOAG0OWILLAH94OZV5J" localSheetId="14" hidden="1">#REF!</definedName>
    <definedName name="BExXPELOTHOAG0OWILLAH94OZV5J" hidden="1">#REF!</definedName>
    <definedName name="BExXPS31W1VD2NMIE4E37LHVDF0L" localSheetId="13" hidden="1">#REF!</definedName>
    <definedName name="BExXPS31W1VD2NMIE4E37LHVDF0L" localSheetId="14" hidden="1">#REF!</definedName>
    <definedName name="BExXPS31W1VD2NMIE4E37LHVDF0L" hidden="1">#REF!</definedName>
    <definedName name="BExXPZKYEMVF5JOC14HYOOYQK6JK" localSheetId="13" hidden="1">#REF!</definedName>
    <definedName name="BExXPZKYEMVF5JOC14HYOOYQK6JK" localSheetId="14" hidden="1">#REF!</definedName>
    <definedName name="BExXPZKYEMVF5JOC14HYOOYQK6JK" hidden="1">#REF!</definedName>
    <definedName name="BExXQ89PA10X79WBWOEP1AJX1OQM" localSheetId="13" hidden="1">#REF!</definedName>
    <definedName name="BExXQ89PA10X79WBWOEP1AJX1OQM" localSheetId="14" hidden="1">#REF!</definedName>
    <definedName name="BExXQ89PA10X79WBWOEP1AJX1OQM" hidden="1">#REF!</definedName>
    <definedName name="BExXQCGQGGYSI0LTRVR73MUO50AW" localSheetId="13" hidden="1">#REF!</definedName>
    <definedName name="BExXQCGQGGYSI0LTRVR73MUO50AW" localSheetId="14" hidden="1">#REF!</definedName>
    <definedName name="BExXQCGQGGYSI0LTRVR73MUO50AW" hidden="1">#REF!</definedName>
    <definedName name="BExXQEEXFHDQ8DSRAJSB5ET6J004" localSheetId="13" hidden="1">#REF!</definedName>
    <definedName name="BExXQEEXFHDQ8DSRAJSB5ET6J004" localSheetId="14" hidden="1">#REF!</definedName>
    <definedName name="BExXQEEXFHDQ8DSRAJSB5ET6J004" hidden="1">#REF!</definedName>
    <definedName name="BExXQH41O5HZAH8BO6HCFY8YC3TU" localSheetId="13" hidden="1">#REF!</definedName>
    <definedName name="BExXQH41O5HZAH8BO6HCFY8YC3TU" localSheetId="14" hidden="1">#REF!</definedName>
    <definedName name="BExXQH41O5HZAH8BO6HCFY8YC3TU" hidden="1">#REF!</definedName>
    <definedName name="BExXQIRBLQSLAJTFL7224FCFUTKH" localSheetId="13" hidden="1">#REF!</definedName>
    <definedName name="BExXQIRBLQSLAJTFL7224FCFUTKH" localSheetId="14" hidden="1">#REF!</definedName>
    <definedName name="BExXQIRBLQSLAJTFL7224FCFUTKH" hidden="1">#REF!</definedName>
    <definedName name="BExXQJIEF5R3QQ6D8HO3NGPU0IQC" localSheetId="13" hidden="1">#REF!</definedName>
    <definedName name="BExXQJIEF5R3QQ6D8HO3NGPU0IQC" localSheetId="14" hidden="1">#REF!</definedName>
    <definedName name="BExXQJIEF5R3QQ6D8HO3NGPU0IQC" hidden="1">#REF!</definedName>
    <definedName name="BExXQU00K9ER4I1WM7T9J0W1E7ZC" localSheetId="13" hidden="1">#REF!</definedName>
    <definedName name="BExXQU00K9ER4I1WM7T9J0W1E7ZC" localSheetId="14" hidden="1">#REF!</definedName>
    <definedName name="BExXQU00K9ER4I1WM7T9J0W1E7ZC" hidden="1">#REF!</definedName>
    <definedName name="BExXQU00KOR7XLM8B13DGJ1MIQDY" localSheetId="13" hidden="1">#REF!</definedName>
    <definedName name="BExXQU00KOR7XLM8B13DGJ1MIQDY" localSheetId="14" hidden="1">#REF!</definedName>
    <definedName name="BExXQU00KOR7XLM8B13DGJ1MIQDY" hidden="1">#REF!</definedName>
    <definedName name="BExXQXG18PS8HGBOS03OSTQ0KEYC" localSheetId="13" hidden="1">#REF!</definedName>
    <definedName name="BExXQXG18PS8HGBOS03OSTQ0KEYC" localSheetId="14" hidden="1">#REF!</definedName>
    <definedName name="BExXQXG18PS8HGBOS03OSTQ0KEYC" hidden="1">#REF!</definedName>
    <definedName name="BExXQXQT4OAFQT5B0YB3USDJOJOB" localSheetId="13" hidden="1">#REF!</definedName>
    <definedName name="BExXQXQT4OAFQT5B0YB3USDJOJOB" localSheetId="14" hidden="1">#REF!</definedName>
    <definedName name="BExXQXQT4OAFQT5B0YB3USDJOJOB" hidden="1">#REF!</definedName>
    <definedName name="BExXR3FSEXAHSXEQNJORWFCPX86N" localSheetId="13" hidden="1">#REF!</definedName>
    <definedName name="BExXR3FSEXAHSXEQNJORWFCPX86N" localSheetId="14" hidden="1">#REF!</definedName>
    <definedName name="BExXR3FSEXAHSXEQNJORWFCPX86N" hidden="1">#REF!</definedName>
    <definedName name="BExXR3W3FKYQBLR299HO9RZ70C43" localSheetId="13" hidden="1">#REF!</definedName>
    <definedName name="BExXR3W3FKYQBLR299HO9RZ70C43" localSheetId="14" hidden="1">#REF!</definedName>
    <definedName name="BExXR3W3FKYQBLR299HO9RZ70C43" hidden="1">#REF!</definedName>
    <definedName name="BExXR46U23CRRBV6IZT982MAEQKI" localSheetId="13" hidden="1">#REF!</definedName>
    <definedName name="BExXR46U23CRRBV6IZT982MAEQKI" localSheetId="14" hidden="1">#REF!</definedName>
    <definedName name="BExXR46U23CRRBV6IZT982MAEQKI" hidden="1">#REF!</definedName>
    <definedName name="BExXR8OKAVX7O70V5IYG2PRKXSTI" localSheetId="13" hidden="1">#REF!</definedName>
    <definedName name="BExXR8OKAVX7O70V5IYG2PRKXSTI" localSheetId="14" hidden="1">#REF!</definedName>
    <definedName name="BExXR8OKAVX7O70V5IYG2PRKXSTI" hidden="1">#REF!</definedName>
    <definedName name="BExXRA6N6XCLQM6XDV724ZIH6G93" localSheetId="13" hidden="1">#REF!</definedName>
    <definedName name="BExXRA6N6XCLQM6XDV724ZIH6G93" localSheetId="14" hidden="1">#REF!</definedName>
    <definedName name="BExXRA6N6XCLQM6XDV724ZIH6G93" hidden="1">#REF!</definedName>
    <definedName name="BExXRABZ1CNKCG6K1MR6OUFHF7J9" localSheetId="13" hidden="1">#REF!</definedName>
    <definedName name="BExXRABZ1CNKCG6K1MR6OUFHF7J9" localSheetId="14" hidden="1">#REF!</definedName>
    <definedName name="BExXRABZ1CNKCG6K1MR6OUFHF7J9" hidden="1">#REF!</definedName>
    <definedName name="BExXRBOFETC0OTJ6WY3VPMFH03VB" localSheetId="13" hidden="1">#REF!</definedName>
    <definedName name="BExXRBOFETC0OTJ6WY3VPMFH03VB" localSheetId="14" hidden="1">#REF!</definedName>
    <definedName name="BExXRBOFETC0OTJ6WY3VPMFH03VB" hidden="1">#REF!</definedName>
    <definedName name="BExXRD13K1S9Y3JGR7CXSONT7RJZ" localSheetId="13" hidden="1">#REF!</definedName>
    <definedName name="BExXRD13K1S9Y3JGR7CXSONT7RJZ" localSheetId="14" hidden="1">#REF!</definedName>
    <definedName name="BExXRD13K1S9Y3JGR7CXSONT7RJZ" hidden="1">#REF!</definedName>
    <definedName name="BExXRIFB4QQ87QIGA9AG0NXP577K" localSheetId="13" hidden="1">#REF!</definedName>
    <definedName name="BExXRIFB4QQ87QIGA9AG0NXP577K" localSheetId="14" hidden="1">#REF!</definedName>
    <definedName name="BExXRIFB4QQ87QIGA9AG0NXP577K" hidden="1">#REF!</definedName>
    <definedName name="BExXRIQ2JF2CVTRDQX2D9SPH7FTN" localSheetId="13" hidden="1">#REF!</definedName>
    <definedName name="BExXRIQ2JF2CVTRDQX2D9SPH7FTN" localSheetId="14" hidden="1">#REF!</definedName>
    <definedName name="BExXRIQ2JF2CVTRDQX2D9SPH7FTN" hidden="1">#REF!</definedName>
    <definedName name="BExXRO4A6VUH1F4XV8N1BRJ4896W" localSheetId="13" hidden="1">#REF!</definedName>
    <definedName name="BExXRO4A6VUH1F4XV8N1BRJ4896W" localSheetId="14" hidden="1">#REF!</definedName>
    <definedName name="BExXRO4A6VUH1F4XV8N1BRJ4896W" hidden="1">#REF!</definedName>
    <definedName name="BExXRO9N1SNJZGKD90P4K7FU1J0P" localSheetId="13" hidden="1">#REF!</definedName>
    <definedName name="BExXRO9N1SNJZGKD90P4K7FU1J0P" localSheetId="14" hidden="1">#REF!</definedName>
    <definedName name="BExXRO9N1SNJZGKD90P4K7FU1J0P" hidden="1">#REF!</definedName>
    <definedName name="BExXRV5QP3Z0KAQ1EQT9JYT2FV0L" localSheetId="13" hidden="1">#REF!</definedName>
    <definedName name="BExXRV5QP3Z0KAQ1EQT9JYT2FV0L" localSheetId="14" hidden="1">#REF!</definedName>
    <definedName name="BExXRV5QP3Z0KAQ1EQT9JYT2FV0L" hidden="1">#REF!</definedName>
    <definedName name="BExXRZ20LZZCW8LVGDK0XETOTSAI" localSheetId="13" hidden="1">#REF!</definedName>
    <definedName name="BExXRZ20LZZCW8LVGDK0XETOTSAI" localSheetId="14" hidden="1">#REF!</definedName>
    <definedName name="BExXRZ20LZZCW8LVGDK0XETOTSAI" hidden="1">#REF!</definedName>
    <definedName name="BExXRZNM651EJ5HJPGKGTVYLAZQ1" localSheetId="13" hidden="1">#REF!</definedName>
    <definedName name="BExXRZNM651EJ5HJPGKGTVYLAZQ1" localSheetId="14" hidden="1">#REF!</definedName>
    <definedName name="BExXRZNM651EJ5HJPGKGTVYLAZQ1" hidden="1">#REF!</definedName>
    <definedName name="BExXS63O4OMWMNXXAODZQFSDG33N" localSheetId="13" hidden="1">#REF!</definedName>
    <definedName name="BExXS63O4OMWMNXXAODZQFSDG33N" localSheetId="14" hidden="1">#REF!</definedName>
    <definedName name="BExXS63O4OMWMNXXAODZQFSDG33N" hidden="1">#REF!</definedName>
    <definedName name="BExXSBSP1TOY051HSPEPM0AEIO2M" localSheetId="13" hidden="1">#REF!</definedName>
    <definedName name="BExXSBSP1TOY051HSPEPM0AEIO2M" localSheetId="14" hidden="1">#REF!</definedName>
    <definedName name="BExXSBSP1TOY051HSPEPM0AEIO2M" hidden="1">#REF!</definedName>
    <definedName name="BExXSC8RFK5D68FJD2HI4K66SA6I" localSheetId="13" hidden="1">#REF!</definedName>
    <definedName name="BExXSC8RFK5D68FJD2HI4K66SA6I" localSheetId="14" hidden="1">#REF!</definedName>
    <definedName name="BExXSC8RFK5D68FJD2HI4K66SA6I" hidden="1">#REF!</definedName>
    <definedName name="BExXSNHC88W4UMXEOIOOATJAIKZO" localSheetId="13" hidden="1">#REF!</definedName>
    <definedName name="BExXSNHC88W4UMXEOIOOATJAIKZO" localSheetId="14" hidden="1">#REF!</definedName>
    <definedName name="BExXSNHC88W4UMXEOIOOATJAIKZO" hidden="1">#REF!</definedName>
    <definedName name="BExXSTBS08WIA9TLALV3UQ2Z3MRG" localSheetId="13" hidden="1">#REF!</definedName>
    <definedName name="BExXSTBS08WIA9TLALV3UQ2Z3MRG" localSheetId="14" hidden="1">#REF!</definedName>
    <definedName name="BExXSTBS08WIA9TLALV3UQ2Z3MRG" hidden="1">#REF!</definedName>
    <definedName name="BExXSVQ2WOJJ73YEO8Q2FK60V4G8" localSheetId="13" hidden="1">#REF!</definedName>
    <definedName name="BExXSVQ2WOJJ73YEO8Q2FK60V4G8" localSheetId="14" hidden="1">#REF!</definedName>
    <definedName name="BExXSVQ2WOJJ73YEO8Q2FK60V4G8" hidden="1">#REF!</definedName>
    <definedName name="BExXTHLRNL82GN7KZY3TOLO508N7" localSheetId="13" hidden="1">#REF!</definedName>
    <definedName name="BExXTHLRNL82GN7KZY3TOLO508N7" localSheetId="14" hidden="1">#REF!</definedName>
    <definedName name="BExXTHLRNL82GN7KZY3TOLO508N7" hidden="1">#REF!</definedName>
    <definedName name="BExXTL72MKEQSQH9L2OTFLU8DM2B" localSheetId="13" hidden="1">#REF!</definedName>
    <definedName name="BExXTL72MKEQSQH9L2OTFLU8DM2B" localSheetId="14" hidden="1">#REF!</definedName>
    <definedName name="BExXTL72MKEQSQH9L2OTFLU8DM2B" hidden="1">#REF!</definedName>
    <definedName name="BExXTM3M4RTCRSX7VGAXGQNPP668" localSheetId="13" hidden="1">#REF!</definedName>
    <definedName name="BExXTM3M4RTCRSX7VGAXGQNPP668" localSheetId="14" hidden="1">#REF!</definedName>
    <definedName name="BExXTM3M4RTCRSX7VGAXGQNPP668" hidden="1">#REF!</definedName>
    <definedName name="BExXTOCF78J7WY6FOVBRY1N2RBBR" localSheetId="13" hidden="1">#REF!</definedName>
    <definedName name="BExXTOCF78J7WY6FOVBRY1N2RBBR" localSheetId="14" hidden="1">#REF!</definedName>
    <definedName name="BExXTOCF78J7WY6FOVBRY1N2RBBR" hidden="1">#REF!</definedName>
    <definedName name="BExXTP3GYO6Z9RTKKT10XA0UTV3T" localSheetId="13" hidden="1">#REF!</definedName>
    <definedName name="BExXTP3GYO6Z9RTKKT10XA0UTV3T" localSheetId="14" hidden="1">#REF!</definedName>
    <definedName name="BExXTP3GYO6Z9RTKKT10XA0UTV3T" hidden="1">#REF!</definedName>
    <definedName name="BExXTSJHIUYQ9NXLZE1YP9D1V8BZ" localSheetId="13" hidden="1">#REF!</definedName>
    <definedName name="BExXTSJHIUYQ9NXLZE1YP9D1V8BZ" localSheetId="14" hidden="1">#REF!</definedName>
    <definedName name="BExXTSJHIUYQ9NXLZE1YP9D1V8BZ" hidden="1">#REF!</definedName>
    <definedName name="BExXTZKZ4CG92ZQLIRKEXXH9BFIR" localSheetId="13" hidden="1">#REF!</definedName>
    <definedName name="BExXTZKZ4CG92ZQLIRKEXXH9BFIR" localSheetId="14" hidden="1">#REF!</definedName>
    <definedName name="BExXTZKZ4CG92ZQLIRKEXXH9BFIR" hidden="1">#REF!</definedName>
    <definedName name="BExXU4J2BM2964GD5UZHM752Q4NS" localSheetId="13" hidden="1">#REF!</definedName>
    <definedName name="BExXU4J2BM2964GD5UZHM752Q4NS" localSheetId="14" hidden="1">#REF!</definedName>
    <definedName name="BExXU4J2BM2964GD5UZHM752Q4NS" hidden="1">#REF!</definedName>
    <definedName name="BExXU6XDTT7RM93KILIDEYPA9XKF" localSheetId="13" hidden="1">#REF!</definedName>
    <definedName name="BExXU6XDTT7RM93KILIDEYPA9XKF" localSheetId="14" hidden="1">#REF!</definedName>
    <definedName name="BExXU6XDTT7RM93KILIDEYPA9XKF" hidden="1">#REF!</definedName>
    <definedName name="BExXU8VLZA7WLPZ3RAQZGNERUD26" localSheetId="13" hidden="1">#REF!</definedName>
    <definedName name="BExXU8VLZA7WLPZ3RAQZGNERUD26" localSheetId="14" hidden="1">#REF!</definedName>
    <definedName name="BExXU8VLZA7WLPZ3RAQZGNERUD26" hidden="1">#REF!</definedName>
    <definedName name="BExXUB9RSLSCNN5ETLXY72DAPZZM" localSheetId="13" hidden="1">#REF!</definedName>
    <definedName name="BExXUB9RSLSCNN5ETLXY72DAPZZM" localSheetId="14" hidden="1">#REF!</definedName>
    <definedName name="BExXUB9RSLSCNN5ETLXY72DAPZZM" hidden="1">#REF!</definedName>
    <definedName name="BExXUFRM82XQIN2T8KGLDQL1IBQW" localSheetId="13" hidden="1">#REF!</definedName>
    <definedName name="BExXUFRM82XQIN2T8KGLDQL1IBQW" localSheetId="14" hidden="1">#REF!</definedName>
    <definedName name="BExXUFRM82XQIN2T8KGLDQL1IBQW" hidden="1">#REF!</definedName>
    <definedName name="BExXUQEQBF6FI240ZGIF9YXZSRAU" localSheetId="13" hidden="1">#REF!</definedName>
    <definedName name="BExXUQEQBF6FI240ZGIF9YXZSRAU" localSheetId="14" hidden="1">#REF!</definedName>
    <definedName name="BExXUQEQBF6FI240ZGIF9YXZSRAU" hidden="1">#REF!</definedName>
    <definedName name="BExXUYND6EJO7CJ5KRICV4O1JNWK" localSheetId="13" hidden="1">#REF!</definedName>
    <definedName name="BExXUYND6EJO7CJ5KRICV4O1JNWK" localSheetId="14" hidden="1">#REF!</definedName>
    <definedName name="BExXUYND6EJO7CJ5KRICV4O1JNWK" hidden="1">#REF!</definedName>
    <definedName name="BExXV6FWG4H3S2QEUJZYIXILNGJ7" localSheetId="13" hidden="1">#REF!</definedName>
    <definedName name="BExXV6FWG4H3S2QEUJZYIXILNGJ7" localSheetId="14" hidden="1">#REF!</definedName>
    <definedName name="BExXV6FWG4H3S2QEUJZYIXILNGJ7" hidden="1">#REF!</definedName>
    <definedName name="BExXVK87BMMO6LHKV0CFDNIQVIBS" localSheetId="13" hidden="1">#REF!</definedName>
    <definedName name="BExXVK87BMMO6LHKV0CFDNIQVIBS" localSheetId="14" hidden="1">#REF!</definedName>
    <definedName name="BExXVK87BMMO6LHKV0CFDNIQVIBS" hidden="1">#REF!</definedName>
    <definedName name="BExXVKZ9WXPGL6IVY6T61IDD771I" localSheetId="13" hidden="1">#REF!</definedName>
    <definedName name="BExXVKZ9WXPGL6IVY6T61IDD771I" localSheetId="14" hidden="1">#REF!</definedName>
    <definedName name="BExXVKZ9WXPGL6IVY6T61IDD771I" hidden="1">#REF!</definedName>
    <definedName name="BExXW0K72T1Y8K1I4VZT87UY9S2G" localSheetId="13" hidden="1">#REF!</definedName>
    <definedName name="BExXW0K72T1Y8K1I4VZT87UY9S2G" localSheetId="14" hidden="1">#REF!</definedName>
    <definedName name="BExXW0K72T1Y8K1I4VZT87UY9S2G" hidden="1">#REF!</definedName>
    <definedName name="BExXW27MMXHXUXX78SDTBE1JYTHT" localSheetId="13" hidden="1">#REF!</definedName>
    <definedName name="BExXW27MMXHXUXX78SDTBE1JYTHT" localSheetId="14" hidden="1">#REF!</definedName>
    <definedName name="BExXW27MMXHXUXX78SDTBE1JYTHT" hidden="1">#REF!</definedName>
    <definedName name="BExXW2YIM2MYBSHRIX0RP9D4PRMN" localSheetId="13" hidden="1">#REF!</definedName>
    <definedName name="BExXW2YIM2MYBSHRIX0RP9D4PRMN" localSheetId="14" hidden="1">#REF!</definedName>
    <definedName name="BExXW2YIM2MYBSHRIX0RP9D4PRMN" hidden="1">#REF!</definedName>
    <definedName name="BExXWBNE4KTFSXKVSRF6WX039WPB" localSheetId="13" hidden="1">#REF!</definedName>
    <definedName name="BExXWBNE4KTFSXKVSRF6WX039WPB" localSheetId="14" hidden="1">#REF!</definedName>
    <definedName name="BExXWBNE4KTFSXKVSRF6WX039WPB" hidden="1">#REF!</definedName>
    <definedName name="BExXWFP5AYE7EHYTJWBZSQ8PQ0YX" localSheetId="13" hidden="1">#REF!</definedName>
    <definedName name="BExXWFP5AYE7EHYTJWBZSQ8PQ0YX" localSheetId="14" hidden="1">#REF!</definedName>
    <definedName name="BExXWFP5AYE7EHYTJWBZSQ8PQ0YX" hidden="1">#REF!</definedName>
    <definedName name="BExXWVFIBQT8OY1O41FRFPFGXQHK" localSheetId="13" hidden="1">#REF!</definedName>
    <definedName name="BExXWVFIBQT8OY1O41FRFPFGXQHK" localSheetId="14" hidden="1">#REF!</definedName>
    <definedName name="BExXWVFIBQT8OY1O41FRFPFGXQHK" hidden="1">#REF!</definedName>
    <definedName name="BExXWWXHBZHA9J3N8K47F84X0M0L" localSheetId="13" hidden="1">#REF!</definedName>
    <definedName name="BExXWWXHBZHA9J3N8K47F84X0M0L" localSheetId="14" hidden="1">#REF!</definedName>
    <definedName name="BExXWWXHBZHA9J3N8K47F84X0M0L" hidden="1">#REF!</definedName>
    <definedName name="BExXXBM521DL8R4ZX7NZ3DBCUOR5" localSheetId="13" hidden="1">#REF!</definedName>
    <definedName name="BExXXBM521DL8R4ZX7NZ3DBCUOR5" localSheetId="14" hidden="1">#REF!</definedName>
    <definedName name="BExXXBM521DL8R4ZX7NZ3DBCUOR5" hidden="1">#REF!</definedName>
    <definedName name="BExXXC7OZI33XZ03NRMEP7VRLQK4" localSheetId="13" hidden="1">#REF!</definedName>
    <definedName name="BExXXC7OZI33XZ03NRMEP7VRLQK4" localSheetId="14" hidden="1">#REF!</definedName>
    <definedName name="BExXXC7OZI33XZ03NRMEP7VRLQK4" hidden="1">#REF!</definedName>
    <definedName name="BExXXH5N3NKBQ7BCJPJTBF8CYM2Q" localSheetId="13" hidden="1">#REF!</definedName>
    <definedName name="BExXXH5N3NKBQ7BCJPJTBF8CYM2Q" localSheetId="14" hidden="1">#REF!</definedName>
    <definedName name="BExXXH5N3NKBQ7BCJPJTBF8CYM2Q" hidden="1">#REF!</definedName>
    <definedName name="BExXXKWLM4D541BH6O8GOJMHFHMW" localSheetId="13" hidden="1">#REF!</definedName>
    <definedName name="BExXXKWLM4D541BH6O8GOJMHFHMW" localSheetId="14" hidden="1">#REF!</definedName>
    <definedName name="BExXXKWLM4D541BH6O8GOJMHFHMW" hidden="1">#REF!</definedName>
    <definedName name="BExXXPPA1Q87XPI97X0OXCPBPDON" localSheetId="13" hidden="1">#REF!</definedName>
    <definedName name="BExXXPPA1Q87XPI97X0OXCPBPDON" localSheetId="14" hidden="1">#REF!</definedName>
    <definedName name="BExXXPPA1Q87XPI97X0OXCPBPDON" hidden="1">#REF!</definedName>
    <definedName name="BExXXVUDA98IZTQ6MANKU4MTTDVR" localSheetId="13" hidden="1">#REF!</definedName>
    <definedName name="BExXXVUDA98IZTQ6MANKU4MTTDVR" localSheetId="14" hidden="1">#REF!</definedName>
    <definedName name="BExXXVUDA98IZTQ6MANKU4MTTDVR" hidden="1">#REF!</definedName>
    <definedName name="BExXXZQNZY6IZI45DJXJK0MQZWA7" localSheetId="13" hidden="1">#REF!</definedName>
    <definedName name="BExXXZQNZY6IZI45DJXJK0MQZWA7" localSheetId="14" hidden="1">#REF!</definedName>
    <definedName name="BExXXZQNZY6IZI45DJXJK0MQZWA7" hidden="1">#REF!</definedName>
    <definedName name="BExXY5QFG6QP94SFT3935OBM8Y4K" localSheetId="13" hidden="1">#REF!</definedName>
    <definedName name="BExXY5QFG6QP94SFT3935OBM8Y4K" localSheetId="14" hidden="1">#REF!</definedName>
    <definedName name="BExXY5QFG6QP94SFT3935OBM8Y4K" hidden="1">#REF!</definedName>
    <definedName name="BExXY7TYEBFXRYUYIFHTN65RJ8EW" localSheetId="13" hidden="1">#REF!</definedName>
    <definedName name="BExXY7TYEBFXRYUYIFHTN65RJ8EW" localSheetId="14" hidden="1">#REF!</definedName>
    <definedName name="BExXY7TYEBFXRYUYIFHTN65RJ8EW" hidden="1">#REF!</definedName>
    <definedName name="BExXYLBHANUXC5FCTDDTGOVD3GQS" localSheetId="13" hidden="1">#REF!</definedName>
    <definedName name="BExXYLBHANUXC5FCTDDTGOVD3GQS" localSheetId="14" hidden="1">#REF!</definedName>
    <definedName name="BExXYLBHANUXC5FCTDDTGOVD3GQS" hidden="1">#REF!</definedName>
    <definedName name="BExXYMNYAYH3WA2ZCFAYKZID9ZCI" localSheetId="13" hidden="1">#REF!</definedName>
    <definedName name="BExXYMNYAYH3WA2ZCFAYKZID9ZCI" localSheetId="14" hidden="1">#REF!</definedName>
    <definedName name="BExXYMNYAYH3WA2ZCFAYKZID9ZCI" hidden="1">#REF!</definedName>
    <definedName name="BExXYYT12SVN2VDMLVNV4P3ISD8T" localSheetId="13" hidden="1">#REF!</definedName>
    <definedName name="BExXYYT12SVN2VDMLVNV4P3ISD8T" localSheetId="14" hidden="1">#REF!</definedName>
    <definedName name="BExXYYT12SVN2VDMLVNV4P3ISD8T" hidden="1">#REF!</definedName>
    <definedName name="BExXZEDWUYH25UZMW2QU2RXFILJE" localSheetId="13" hidden="1">#REF!</definedName>
    <definedName name="BExXZEDWUYH25UZMW2QU2RXFILJE" localSheetId="14" hidden="1">#REF!</definedName>
    <definedName name="BExXZEDWUYH25UZMW2QU2RXFILJE" hidden="1">#REF!</definedName>
    <definedName name="BExXZFVV4YB42AZ3H1I40YG3JAPU" localSheetId="13" hidden="1">#REF!</definedName>
    <definedName name="BExXZFVV4YB42AZ3H1I40YG3JAPU" localSheetId="14" hidden="1">#REF!</definedName>
    <definedName name="BExXZFVV4YB42AZ3H1I40YG3JAPU" hidden="1">#REF!</definedName>
    <definedName name="BExXZHJ9T2JELF12CHHGD54J1B0C" localSheetId="13" hidden="1">#REF!</definedName>
    <definedName name="BExXZHJ9T2JELF12CHHGD54J1B0C" localSheetId="14" hidden="1">#REF!</definedName>
    <definedName name="BExXZHJ9T2JELF12CHHGD54J1B0C" hidden="1">#REF!</definedName>
    <definedName name="BExXZNJ2X1TK2LRK5ZY3MX49H5T7" localSheetId="13" hidden="1">#REF!</definedName>
    <definedName name="BExXZNJ2X1TK2LRK5ZY3MX49H5T7" localSheetId="14" hidden="1">#REF!</definedName>
    <definedName name="BExXZNJ2X1TK2LRK5ZY3MX49H5T7" hidden="1">#REF!</definedName>
    <definedName name="BExXZOVPCEP495TQSON6PSRQ8XCY" localSheetId="13" hidden="1">#REF!</definedName>
    <definedName name="BExXZOVPCEP495TQSON6PSRQ8XCY" localSheetId="14" hidden="1">#REF!</definedName>
    <definedName name="BExXZOVPCEP495TQSON6PSRQ8XCY" hidden="1">#REF!</definedName>
    <definedName name="BExXZXKH7NBARQQAZM69Z57IH1MM" localSheetId="13" hidden="1">#REF!</definedName>
    <definedName name="BExXZXKH7NBARQQAZM69Z57IH1MM" localSheetId="14" hidden="1">#REF!</definedName>
    <definedName name="BExXZXKH7NBARQQAZM69Z57IH1MM" hidden="1">#REF!</definedName>
    <definedName name="BExY07WSDH5QEVM7BJXJK2ZRAI1O" localSheetId="13" hidden="1">#REF!</definedName>
    <definedName name="BExY07WSDH5QEVM7BJXJK2ZRAI1O" localSheetId="14" hidden="1">#REF!</definedName>
    <definedName name="BExY07WSDH5QEVM7BJXJK2ZRAI1O" hidden="1">#REF!</definedName>
    <definedName name="BExY0C3UBVC4M59JIRXVQ8OWAJC1" localSheetId="13" hidden="1">#REF!</definedName>
    <definedName name="BExY0C3UBVC4M59JIRXVQ8OWAJC1" localSheetId="14" hidden="1">#REF!</definedName>
    <definedName name="BExY0C3UBVC4M59JIRXVQ8OWAJC1" hidden="1">#REF!</definedName>
    <definedName name="BExY0OE8GFHMLLTEAFIOQTOPEVPB" localSheetId="13" hidden="1">#REF!</definedName>
    <definedName name="BExY0OE8GFHMLLTEAFIOQTOPEVPB" localSheetId="14" hidden="1">#REF!</definedName>
    <definedName name="BExY0OE8GFHMLLTEAFIOQTOPEVPB" hidden="1">#REF!</definedName>
    <definedName name="BExY0OJHW85S0VKBA8T4HTYPYBOS" localSheetId="13" hidden="1">#REF!</definedName>
    <definedName name="BExY0OJHW85S0VKBA8T4HTYPYBOS" localSheetId="14" hidden="1">#REF!</definedName>
    <definedName name="BExY0OJHW85S0VKBA8T4HTYPYBOS" hidden="1">#REF!</definedName>
    <definedName name="BExY0T1E034D7XAXNC6F7540LLIE" localSheetId="13" hidden="1">#REF!</definedName>
    <definedName name="BExY0T1E034D7XAXNC6F7540LLIE" localSheetId="14" hidden="1">#REF!</definedName>
    <definedName name="BExY0T1E034D7XAXNC6F7540LLIE" hidden="1">#REF!</definedName>
    <definedName name="BExY0XTZLHN49J2JH94BYTKBJLT3" localSheetId="13" hidden="1">#REF!</definedName>
    <definedName name="BExY0XTZLHN49J2JH94BYTKBJLT3" localSheetId="14" hidden="1">#REF!</definedName>
    <definedName name="BExY0XTZLHN49J2JH94BYTKBJLT3" hidden="1">#REF!</definedName>
    <definedName name="BExY11FH9TXHERUYGG8FE50U7H7J" localSheetId="13" hidden="1">#REF!</definedName>
    <definedName name="BExY11FH9TXHERUYGG8FE50U7H7J" localSheetId="14" hidden="1">#REF!</definedName>
    <definedName name="BExY11FH9TXHERUYGG8FE50U7H7J" hidden="1">#REF!</definedName>
    <definedName name="BExY150Z4SBR5VBL9ITBLJF6CWAI" localSheetId="13" hidden="1">#REF!</definedName>
    <definedName name="BExY150Z4SBR5VBL9ITBLJF6CWAI" localSheetId="14" hidden="1">#REF!</definedName>
    <definedName name="BExY150Z4SBR5VBL9ITBLJF6CWAI" hidden="1">#REF!</definedName>
    <definedName name="BExY180UKNW5NIAWD6ZUYTFEH8QS" localSheetId="13" hidden="1">#REF!</definedName>
    <definedName name="BExY180UKNW5NIAWD6ZUYTFEH8QS" localSheetId="14" hidden="1">#REF!</definedName>
    <definedName name="BExY180UKNW5NIAWD6ZUYTFEH8QS" hidden="1">#REF!</definedName>
    <definedName name="BExY1DPTV4LSY9MEOUGXF8X052NA" localSheetId="13" hidden="1">#REF!</definedName>
    <definedName name="BExY1DPTV4LSY9MEOUGXF8X052NA" localSheetId="14" hidden="1">#REF!</definedName>
    <definedName name="BExY1DPTV4LSY9MEOUGXF8X052NA" hidden="1">#REF!</definedName>
    <definedName name="BExY1GK9ELBEKDD7O6HR6DUO8YGO" localSheetId="13" hidden="1">#REF!</definedName>
    <definedName name="BExY1GK9ELBEKDD7O6HR6DUO8YGO" localSheetId="14" hidden="1">#REF!</definedName>
    <definedName name="BExY1GK9ELBEKDD7O6HR6DUO8YGO" hidden="1">#REF!</definedName>
    <definedName name="BExY1NWOXXFV9GGZ3PX444LZ8TVX" localSheetId="13" hidden="1">#REF!</definedName>
    <definedName name="BExY1NWOXXFV9GGZ3PX444LZ8TVX" localSheetId="14" hidden="1">#REF!</definedName>
    <definedName name="BExY1NWOXXFV9GGZ3PX444LZ8TVX" hidden="1">#REF!</definedName>
    <definedName name="BExY1UCL0RND63LLSM9X5SFRG117" localSheetId="13" hidden="1">#REF!</definedName>
    <definedName name="BExY1UCL0RND63LLSM9X5SFRG117" localSheetId="14" hidden="1">#REF!</definedName>
    <definedName name="BExY1UCL0RND63LLSM9X5SFRG117" hidden="1">#REF!</definedName>
    <definedName name="BExY1WAT3937L08HLHIRQHMP2A3H" localSheetId="13" hidden="1">#REF!</definedName>
    <definedName name="BExY1WAT3937L08HLHIRQHMP2A3H" localSheetId="14" hidden="1">#REF!</definedName>
    <definedName name="BExY1WAT3937L08HLHIRQHMP2A3H" hidden="1">#REF!</definedName>
    <definedName name="BExY1YEBOSLMID7LURP8QB46AI91" localSheetId="13" hidden="1">#REF!</definedName>
    <definedName name="BExY1YEBOSLMID7LURP8QB46AI91" localSheetId="14" hidden="1">#REF!</definedName>
    <definedName name="BExY1YEBOSLMID7LURP8QB46AI91" hidden="1">#REF!</definedName>
    <definedName name="BExY2FS4LFX9OHOTQT7SJ2PXAC25" localSheetId="13" hidden="1">#REF!</definedName>
    <definedName name="BExY2FS4LFX9OHOTQT7SJ2PXAC25" localSheetId="14" hidden="1">#REF!</definedName>
    <definedName name="BExY2FS4LFX9OHOTQT7SJ2PXAC25" hidden="1">#REF!</definedName>
    <definedName name="BExY2GDPCZPVU0IQ6IJIB1YQQRQ6" localSheetId="13" hidden="1">#REF!</definedName>
    <definedName name="BExY2GDPCZPVU0IQ6IJIB1YQQRQ6" localSheetId="14" hidden="1">#REF!</definedName>
    <definedName name="BExY2GDPCZPVU0IQ6IJIB1YQQRQ6" hidden="1">#REF!</definedName>
    <definedName name="BExY2GTSZ3VA9TXLY7KW1LIAKJ61" localSheetId="13" hidden="1">#REF!</definedName>
    <definedName name="BExY2GTSZ3VA9TXLY7KW1LIAKJ61" localSheetId="14" hidden="1">#REF!</definedName>
    <definedName name="BExY2GTSZ3VA9TXLY7KW1LIAKJ61" hidden="1">#REF!</definedName>
    <definedName name="BExY2IXBR1SGYZH08T7QHKEFS8HA" localSheetId="13" hidden="1">#REF!</definedName>
    <definedName name="BExY2IXBR1SGYZH08T7QHKEFS8HA" localSheetId="14" hidden="1">#REF!</definedName>
    <definedName name="BExY2IXBR1SGYZH08T7QHKEFS8HA" hidden="1">#REF!</definedName>
    <definedName name="BExY2Q4B5FUDA5VU4VRUHX327QN0" localSheetId="13" hidden="1">#REF!</definedName>
    <definedName name="BExY2Q4B5FUDA5VU4VRUHX327QN0" localSheetId="14" hidden="1">#REF!</definedName>
    <definedName name="BExY2Q4B5FUDA5VU4VRUHX327QN0" hidden="1">#REF!</definedName>
    <definedName name="BExY3HOSK7YI364K15OX70AVR6F1" localSheetId="13" hidden="1">#REF!</definedName>
    <definedName name="BExY3HOSK7YI364K15OX70AVR6F1" localSheetId="14" hidden="1">#REF!</definedName>
    <definedName name="BExY3HOSK7YI364K15OX70AVR6F1" hidden="1">#REF!</definedName>
    <definedName name="BExY3T89AUR83SOAZZ3OMDEJDQ39" localSheetId="13" hidden="1">#REF!</definedName>
    <definedName name="BExY3T89AUR83SOAZZ3OMDEJDQ39" localSheetId="14" hidden="1">#REF!</definedName>
    <definedName name="BExY3T89AUR83SOAZZ3OMDEJDQ39" hidden="1">#REF!</definedName>
    <definedName name="BExY4MG771JQ84EMIVB6HQGGHZY7" localSheetId="13" hidden="1">#REF!</definedName>
    <definedName name="BExY4MG771JQ84EMIVB6HQGGHZY7" localSheetId="14" hidden="1">#REF!</definedName>
    <definedName name="BExY4MG771JQ84EMIVB6HQGGHZY7" hidden="1">#REF!</definedName>
    <definedName name="BExY4PWCSFB8P3J3TBQB2MD67263" localSheetId="13" hidden="1">#REF!</definedName>
    <definedName name="BExY4PWCSFB8P3J3TBQB2MD67263" localSheetId="14" hidden="1">#REF!</definedName>
    <definedName name="BExY4PWCSFB8P3J3TBQB2MD67263" hidden="1">#REF!</definedName>
    <definedName name="BExY4RZW3KK11JLYBA4DWZ92M6LQ" localSheetId="13" hidden="1">#REF!</definedName>
    <definedName name="BExY4RZW3KK11JLYBA4DWZ92M6LQ" localSheetId="14" hidden="1">#REF!</definedName>
    <definedName name="BExY4RZW3KK11JLYBA4DWZ92M6LQ" hidden="1">#REF!</definedName>
    <definedName name="BExY4XOVTTNVZ577RLIEC7NZQFIX" localSheetId="13" hidden="1">#REF!</definedName>
    <definedName name="BExY4XOVTTNVZ577RLIEC7NZQFIX" localSheetId="14" hidden="1">#REF!</definedName>
    <definedName name="BExY4XOVTTNVZ577RLIEC7NZQFIX" hidden="1">#REF!</definedName>
    <definedName name="BExY50JAF5CG01GTHAUS7I4ZLUDC" localSheetId="13" hidden="1">#REF!</definedName>
    <definedName name="BExY50JAF5CG01GTHAUS7I4ZLUDC" localSheetId="14" hidden="1">#REF!</definedName>
    <definedName name="BExY50JAF5CG01GTHAUS7I4ZLUDC" hidden="1">#REF!</definedName>
    <definedName name="BExY53J7EXFEOFTRNAHLK7IH3ACB" localSheetId="13" hidden="1">#REF!</definedName>
    <definedName name="BExY53J7EXFEOFTRNAHLK7IH3ACB" localSheetId="14" hidden="1">#REF!</definedName>
    <definedName name="BExY53J7EXFEOFTRNAHLK7IH3ACB" hidden="1">#REF!</definedName>
    <definedName name="BExY5515SJTJS3VM80M3YYR0WF37" localSheetId="13" hidden="1">#REF!</definedName>
    <definedName name="BExY5515SJTJS3VM80M3YYR0WF37" localSheetId="14" hidden="1">#REF!</definedName>
    <definedName name="BExY5515SJTJS3VM80M3YYR0WF37" hidden="1">#REF!</definedName>
    <definedName name="BExY5515WE39FQ3EG5QHG67V9C0O" localSheetId="13" hidden="1">#REF!</definedName>
    <definedName name="BExY5515WE39FQ3EG5QHG67V9C0O" localSheetId="14" hidden="1">#REF!</definedName>
    <definedName name="BExY5515WE39FQ3EG5QHG67V9C0O" hidden="1">#REF!</definedName>
    <definedName name="BExY5986WNAD8NFCPXC9TVLBU4FG" localSheetId="13" hidden="1">#REF!</definedName>
    <definedName name="BExY5986WNAD8NFCPXC9TVLBU4FG" localSheetId="14" hidden="1">#REF!</definedName>
    <definedName name="BExY5986WNAD8NFCPXC9TVLBU4FG" hidden="1">#REF!</definedName>
    <definedName name="BExY5DF9MS25IFNWGJ1YAS5MDN8R" localSheetId="13" hidden="1">#REF!</definedName>
    <definedName name="BExY5DF9MS25IFNWGJ1YAS5MDN8R" localSheetId="14" hidden="1">#REF!</definedName>
    <definedName name="BExY5DF9MS25IFNWGJ1YAS5MDN8R" hidden="1">#REF!</definedName>
    <definedName name="BExY5ERVGL3UM2MGT8LJ0XPKTZEK" localSheetId="13" hidden="1">#REF!</definedName>
    <definedName name="BExY5ERVGL3UM2MGT8LJ0XPKTZEK" localSheetId="14" hidden="1">#REF!</definedName>
    <definedName name="BExY5ERVGL3UM2MGT8LJ0XPKTZEK" hidden="1">#REF!</definedName>
    <definedName name="BExY5EX6NJFK8W754ZVZDN5DS04K" localSheetId="13" hidden="1">#REF!</definedName>
    <definedName name="BExY5EX6NJFK8W754ZVZDN5DS04K" localSheetId="14" hidden="1">#REF!</definedName>
    <definedName name="BExY5EX6NJFK8W754ZVZDN5DS04K" hidden="1">#REF!</definedName>
    <definedName name="BExY5S3XD1NJT109CV54IFOHVLQ6" localSheetId="13" hidden="1">#REF!</definedName>
    <definedName name="BExY5S3XD1NJT109CV54IFOHVLQ6" localSheetId="14" hidden="1">#REF!</definedName>
    <definedName name="BExY5S3XD1NJT109CV54IFOHVLQ6" hidden="1">#REF!</definedName>
    <definedName name="BExY5TB2VAI3GHKCPXMCVIOM8B8W" localSheetId="13" hidden="1">#REF!</definedName>
    <definedName name="BExY5TB2VAI3GHKCPXMCVIOM8B8W" localSheetId="14" hidden="1">#REF!</definedName>
    <definedName name="BExY5TB2VAI3GHKCPXMCVIOM8B8W" hidden="1">#REF!</definedName>
    <definedName name="BExY6KVS1MMZ2R34PGEFR2BMTU9W" localSheetId="13" hidden="1">#REF!</definedName>
    <definedName name="BExY6KVS1MMZ2R34PGEFR2BMTU9W" localSheetId="14" hidden="1">#REF!</definedName>
    <definedName name="BExY6KVS1MMZ2R34PGEFR2BMTU9W" hidden="1">#REF!</definedName>
    <definedName name="BExY6Q9YY7LW745GP7CYOGGSPHGE" localSheetId="13" hidden="1">#REF!</definedName>
    <definedName name="BExY6Q9YY7LW745GP7CYOGGSPHGE" localSheetId="14" hidden="1">#REF!</definedName>
    <definedName name="BExY6Q9YY7LW745GP7CYOGGSPHGE" hidden="1">#REF!</definedName>
    <definedName name="BExZIA3C8LKJTEH3MKQ57KJH5TA2" localSheetId="13" hidden="1">#REF!</definedName>
    <definedName name="BExZIA3C8LKJTEH3MKQ57KJH5TA2" localSheetId="14" hidden="1">#REF!</definedName>
    <definedName name="BExZIA3C8LKJTEH3MKQ57KJH5TA2" hidden="1">#REF!</definedName>
    <definedName name="BExZIIHH3QNQE3GFMHEE4UMHY6WQ" localSheetId="13" hidden="1">#REF!</definedName>
    <definedName name="BExZIIHH3QNQE3GFMHEE4UMHY6WQ" localSheetId="14" hidden="1">#REF!</definedName>
    <definedName name="BExZIIHH3QNQE3GFMHEE4UMHY6WQ" hidden="1">#REF!</definedName>
    <definedName name="BExZIYO22G5UXOB42GDLYGVRJ6U7" localSheetId="13" hidden="1">#REF!</definedName>
    <definedName name="BExZIYO22G5UXOB42GDLYGVRJ6U7" localSheetId="14" hidden="1">#REF!</definedName>
    <definedName name="BExZIYO22G5UXOB42GDLYGVRJ6U7" hidden="1">#REF!</definedName>
    <definedName name="BExZJ7I9T8XU4MZRKJ1VVU76V2LZ" localSheetId="13" hidden="1">#REF!</definedName>
    <definedName name="BExZJ7I9T8XU4MZRKJ1VVU76V2LZ" localSheetId="14" hidden="1">#REF!</definedName>
    <definedName name="BExZJ7I9T8XU4MZRKJ1VVU76V2LZ" hidden="1">#REF!</definedName>
    <definedName name="BExZJJ1RNZUGG2AI29YIFNV3MKN3" localSheetId="13" hidden="1">#REF!</definedName>
    <definedName name="BExZJJ1RNZUGG2AI29YIFNV3MKN3" localSheetId="14" hidden="1">#REF!</definedName>
    <definedName name="BExZJJ1RNZUGG2AI29YIFNV3MKN3" hidden="1">#REF!</definedName>
    <definedName name="BExZJMY170JCUU1RWASNZ1HJPRTA" localSheetId="13" hidden="1">#REF!</definedName>
    <definedName name="BExZJMY170JCUU1RWASNZ1HJPRTA" localSheetId="14" hidden="1">#REF!</definedName>
    <definedName name="BExZJMY170JCUU1RWASNZ1HJPRTA" hidden="1">#REF!</definedName>
    <definedName name="BExZJOQR77H0P4SUKVYACDCFBBXO" localSheetId="13" hidden="1">#REF!</definedName>
    <definedName name="BExZJOQR77H0P4SUKVYACDCFBBXO" localSheetId="14" hidden="1">#REF!</definedName>
    <definedName name="BExZJOQR77H0P4SUKVYACDCFBBXO" hidden="1">#REF!</definedName>
    <definedName name="BExZJS6RG34ODDY9HMZ0O34MEMSB" localSheetId="13" hidden="1">#REF!</definedName>
    <definedName name="BExZJS6RG34ODDY9HMZ0O34MEMSB" localSheetId="14" hidden="1">#REF!</definedName>
    <definedName name="BExZJS6RG34ODDY9HMZ0O34MEMSB" hidden="1">#REF!</definedName>
    <definedName name="BExZK34NR4BAD7HJAP7SQ926UQP3" localSheetId="13" hidden="1">#REF!</definedName>
    <definedName name="BExZK34NR4BAD7HJAP7SQ926UQP3" localSheetId="14" hidden="1">#REF!</definedName>
    <definedName name="BExZK34NR4BAD7HJAP7SQ926UQP3" hidden="1">#REF!</definedName>
    <definedName name="BExZK3FGPHH5H771U7D5XY7XBS6E" localSheetId="13" hidden="1">#REF!</definedName>
    <definedName name="BExZK3FGPHH5H771U7D5XY7XBS6E" localSheetId="14" hidden="1">#REF!</definedName>
    <definedName name="BExZK3FGPHH5H771U7D5XY7XBS6E" hidden="1">#REF!</definedName>
    <definedName name="BExZKHYORG3O8C772XPFHM1N8T80" localSheetId="13" hidden="1">#REF!</definedName>
    <definedName name="BExZKHYORG3O8C772XPFHM1N8T80" localSheetId="14" hidden="1">#REF!</definedName>
    <definedName name="BExZKHYORG3O8C772XPFHM1N8T80" hidden="1">#REF!</definedName>
    <definedName name="BExZKJRF2IRR57DG9CLC7MSHWNNN" localSheetId="13" hidden="1">#REF!</definedName>
    <definedName name="BExZKJRF2IRR57DG9CLC7MSHWNNN" localSheetId="14" hidden="1">#REF!</definedName>
    <definedName name="BExZKJRF2IRR57DG9CLC7MSHWNNN" hidden="1">#REF!</definedName>
    <definedName name="BExZKV5GYXO0X760SBD9TWTIQHGI" localSheetId="13" hidden="1">#REF!</definedName>
    <definedName name="BExZKV5GYXO0X760SBD9TWTIQHGI" localSheetId="14" hidden="1">#REF!</definedName>
    <definedName name="BExZKV5GYXO0X760SBD9TWTIQHGI" hidden="1">#REF!</definedName>
    <definedName name="BExZL6E4YVXRUN7ZGF2BIGIXFR8K" localSheetId="13" hidden="1">#REF!</definedName>
    <definedName name="BExZL6E4YVXRUN7ZGF2BIGIXFR8K" localSheetId="14" hidden="1">#REF!</definedName>
    <definedName name="BExZL6E4YVXRUN7ZGF2BIGIXFR8K" hidden="1">#REF!</definedName>
    <definedName name="BExZLGVLMKTPFXG42QYT0PO81G7F" localSheetId="13" hidden="1">#REF!</definedName>
    <definedName name="BExZLGVLMKTPFXG42QYT0PO81G7F" localSheetId="14" hidden="1">#REF!</definedName>
    <definedName name="BExZLGVLMKTPFXG42QYT0PO81G7F" hidden="1">#REF!</definedName>
    <definedName name="BExZLKMK7LRK14S09WLMH7MXSQXM" localSheetId="13" hidden="1">#REF!</definedName>
    <definedName name="BExZLKMK7LRK14S09WLMH7MXSQXM" localSheetId="14" hidden="1">#REF!</definedName>
    <definedName name="BExZLKMK7LRK14S09WLMH7MXSQXM" hidden="1">#REF!</definedName>
    <definedName name="BExZM7JVLG0W8EG5RBU915U3SKBY" localSheetId="13" hidden="1">#REF!</definedName>
    <definedName name="BExZM7JVLG0W8EG5RBU915U3SKBY" localSheetId="14" hidden="1">#REF!</definedName>
    <definedName name="BExZM7JVLG0W8EG5RBU915U3SKBY" hidden="1">#REF!</definedName>
    <definedName name="BExZM85FOVUFF110XMQ9O2ODSJUK" localSheetId="13" hidden="1">#REF!</definedName>
    <definedName name="BExZM85FOVUFF110XMQ9O2ODSJUK" localSheetId="14" hidden="1">#REF!</definedName>
    <definedName name="BExZM85FOVUFF110XMQ9O2ODSJUK" hidden="1">#REF!</definedName>
    <definedName name="BExZMF1MMTZ1TA14PZ8ASSU2CBSP" localSheetId="13" hidden="1">#REF!</definedName>
    <definedName name="BExZMF1MMTZ1TA14PZ8ASSU2CBSP" localSheetId="14" hidden="1">#REF!</definedName>
    <definedName name="BExZMF1MMTZ1TA14PZ8ASSU2CBSP" hidden="1">#REF!</definedName>
    <definedName name="BExZMKL5YQZD7F0FUCSVFGLPFK52" localSheetId="13" hidden="1">#REF!</definedName>
    <definedName name="BExZMKL5YQZD7F0FUCSVFGLPFK52" localSheetId="14" hidden="1">#REF!</definedName>
    <definedName name="BExZMKL5YQZD7F0FUCSVFGLPFK52" hidden="1">#REF!</definedName>
    <definedName name="BExZMOC3VNZALJM71X2T6FV91GTB" localSheetId="13" hidden="1">#REF!</definedName>
    <definedName name="BExZMOC3VNZALJM71X2T6FV91GTB" localSheetId="14" hidden="1">#REF!</definedName>
    <definedName name="BExZMOC3VNZALJM71X2T6FV91GTB" hidden="1">#REF!</definedName>
    <definedName name="BExZMXH39OB0I43XEL3K11U3G9PM" localSheetId="13" hidden="1">#REF!</definedName>
    <definedName name="BExZMXH39OB0I43XEL3K11U3G9PM" localSheetId="14" hidden="1">#REF!</definedName>
    <definedName name="BExZMXH39OB0I43XEL3K11U3G9PM" hidden="1">#REF!</definedName>
    <definedName name="BExZMZQ3RBKDHT5GLFNLS52OSJA0" localSheetId="13" hidden="1">#REF!</definedName>
    <definedName name="BExZMZQ3RBKDHT5GLFNLS52OSJA0" localSheetId="14" hidden="1">#REF!</definedName>
    <definedName name="BExZMZQ3RBKDHT5GLFNLS52OSJA0" hidden="1">#REF!</definedName>
    <definedName name="BExZN2F7Y2J2L2LN5WZRG949MS4A" localSheetId="13" hidden="1">#REF!</definedName>
    <definedName name="BExZN2F7Y2J2L2LN5WZRG949MS4A" localSheetId="14" hidden="1">#REF!</definedName>
    <definedName name="BExZN2F7Y2J2L2LN5WZRG949MS4A" hidden="1">#REF!</definedName>
    <definedName name="BExZN847WUWKRYTZWG9TCQZJS3OL" localSheetId="13" hidden="1">#REF!</definedName>
    <definedName name="BExZN847WUWKRYTZWG9TCQZJS3OL" localSheetId="14" hidden="1">#REF!</definedName>
    <definedName name="BExZN847WUWKRYTZWG9TCQZJS3OL" hidden="1">#REF!</definedName>
    <definedName name="BExZNH3VISFF4NQI11BZDP5IQ7VG" localSheetId="13" hidden="1">#REF!</definedName>
    <definedName name="BExZNH3VISFF4NQI11BZDP5IQ7VG" localSheetId="14" hidden="1">#REF!</definedName>
    <definedName name="BExZNH3VISFF4NQI11BZDP5IQ7VG" hidden="1">#REF!</definedName>
    <definedName name="BExZNJYCFYVMAOI62GB2BABK1ELE" localSheetId="13" hidden="1">#REF!</definedName>
    <definedName name="BExZNJYCFYVMAOI62GB2BABK1ELE" localSheetId="14" hidden="1">#REF!</definedName>
    <definedName name="BExZNJYCFYVMAOI62GB2BABK1ELE" hidden="1">#REF!</definedName>
    <definedName name="BExZNV707LIU6Z5H6QI6H67LHTI1" localSheetId="13" hidden="1">#REF!</definedName>
    <definedName name="BExZNV707LIU6Z5H6QI6H67LHTI1" localSheetId="14" hidden="1">#REF!</definedName>
    <definedName name="BExZNV707LIU6Z5H6QI6H67LHTI1" hidden="1">#REF!</definedName>
    <definedName name="BExZNVCBKB930QQ9QW7KSGOZ0V1M" localSheetId="13" hidden="1">#REF!</definedName>
    <definedName name="BExZNVCBKB930QQ9QW7KSGOZ0V1M" localSheetId="14" hidden="1">#REF!</definedName>
    <definedName name="BExZNVCBKB930QQ9QW7KSGOZ0V1M" hidden="1">#REF!</definedName>
    <definedName name="BExZNW8QJ18X0RSGFDWAE9ZSDX39" localSheetId="13" hidden="1">#REF!</definedName>
    <definedName name="BExZNW8QJ18X0RSGFDWAE9ZSDX39" localSheetId="14" hidden="1">#REF!</definedName>
    <definedName name="BExZNW8QJ18X0RSGFDWAE9ZSDX39" hidden="1">#REF!</definedName>
    <definedName name="BExZNZDWRS6Q40L8OCWFEIVI0A1O" localSheetId="13" hidden="1">#REF!</definedName>
    <definedName name="BExZNZDWRS6Q40L8OCWFEIVI0A1O" localSheetId="14" hidden="1">#REF!</definedName>
    <definedName name="BExZNZDWRS6Q40L8OCWFEIVI0A1O" hidden="1">#REF!</definedName>
    <definedName name="BExZOBO9NYLGVJQ31LVQ9XS2ZT4N" localSheetId="13" hidden="1">#REF!</definedName>
    <definedName name="BExZOBO9NYLGVJQ31LVQ9XS2ZT4N" localSheetId="14" hidden="1">#REF!</definedName>
    <definedName name="BExZOBO9NYLGVJQ31LVQ9XS2ZT4N" hidden="1">#REF!</definedName>
    <definedName name="BExZOETNB1CJ3Y2RKLI1ZK0S8Z6H" localSheetId="13" hidden="1">#REF!</definedName>
    <definedName name="BExZOETNB1CJ3Y2RKLI1ZK0S8Z6H" localSheetId="14" hidden="1">#REF!</definedName>
    <definedName name="BExZOETNB1CJ3Y2RKLI1ZK0S8Z6H" hidden="1">#REF!</definedName>
    <definedName name="BExZOL9K1RUXBTLZ6FJ65BIE9G5R" localSheetId="13" hidden="1">#REF!</definedName>
    <definedName name="BExZOL9K1RUXBTLZ6FJ65BIE9G5R" localSheetId="14" hidden="1">#REF!</definedName>
    <definedName name="BExZOL9K1RUXBTLZ6FJ65BIE9G5R" hidden="1">#REF!</definedName>
    <definedName name="BExZOREMVSK4E5VSWM838KHUB8AI" localSheetId="13" hidden="1">#REF!</definedName>
    <definedName name="BExZOREMVSK4E5VSWM838KHUB8AI" localSheetId="14" hidden="1">#REF!</definedName>
    <definedName name="BExZOREMVSK4E5VSWM838KHUB8AI" hidden="1">#REF!</definedName>
    <definedName name="BExZOVR745T5P1KS9NV2PXZPZVRG" localSheetId="13" hidden="1">#REF!</definedName>
    <definedName name="BExZOVR745T5P1KS9NV2PXZPZVRG" localSheetId="14" hidden="1">#REF!</definedName>
    <definedName name="BExZOVR745T5P1KS9NV2PXZPZVRG" hidden="1">#REF!</definedName>
    <definedName name="BExZOZSWGLSY2XYVRIS6VSNJDSGD" localSheetId="13" hidden="1">#REF!</definedName>
    <definedName name="BExZOZSWGLSY2XYVRIS6VSNJDSGD" localSheetId="14" hidden="1">#REF!</definedName>
    <definedName name="BExZOZSWGLSY2XYVRIS6VSNJDSGD" hidden="1">#REF!</definedName>
    <definedName name="BExZP7AIJKLM6C6CSUIIFAHFBNX2" localSheetId="13" hidden="1">#REF!</definedName>
    <definedName name="BExZP7AIJKLM6C6CSUIIFAHFBNX2" localSheetId="14" hidden="1">#REF!</definedName>
    <definedName name="BExZP7AIJKLM6C6CSUIIFAHFBNX2" hidden="1">#REF!</definedName>
    <definedName name="BExZPQ0XY507N8FJMVPKCTK8HC9H" localSheetId="13" hidden="1">#REF!</definedName>
    <definedName name="BExZPQ0XY507N8FJMVPKCTK8HC9H" localSheetId="14" hidden="1">#REF!</definedName>
    <definedName name="BExZPQ0XY507N8FJMVPKCTK8HC9H" hidden="1">#REF!</definedName>
    <definedName name="BExZQ37OVBR25U32CO2YYVPZOMR5" localSheetId="13" hidden="1">#REF!</definedName>
    <definedName name="BExZQ37OVBR25U32CO2YYVPZOMR5" localSheetId="14" hidden="1">#REF!</definedName>
    <definedName name="BExZQ37OVBR25U32CO2YYVPZOMR5" hidden="1">#REF!</definedName>
    <definedName name="BExZQ3IHNAFF2HI20IH754T349LH" localSheetId="13" hidden="1">#REF!</definedName>
    <definedName name="BExZQ3IHNAFF2HI20IH754T349LH" localSheetId="14" hidden="1">#REF!</definedName>
    <definedName name="BExZQ3IHNAFF2HI20IH754T349LH" hidden="1">#REF!</definedName>
    <definedName name="BExZQ3NT7H06VO0AR48WHZULZB93" localSheetId="13" hidden="1">#REF!</definedName>
    <definedName name="BExZQ3NT7H06VO0AR48WHZULZB93" localSheetId="14" hidden="1">#REF!</definedName>
    <definedName name="BExZQ3NT7H06VO0AR48WHZULZB93" hidden="1">#REF!</definedName>
    <definedName name="BExZQ7PJU07SEJMDX18U9YVDC2GU" localSheetId="13" hidden="1">#REF!</definedName>
    <definedName name="BExZQ7PJU07SEJMDX18U9YVDC2GU" localSheetId="14" hidden="1">#REF!</definedName>
    <definedName name="BExZQ7PJU07SEJMDX18U9YVDC2GU" hidden="1">#REF!</definedName>
    <definedName name="BExZQIHTGHK7OOI2Y2PN3JYBY82I" localSheetId="13" hidden="1">#REF!</definedName>
    <definedName name="BExZQIHTGHK7OOI2Y2PN3JYBY82I" localSheetId="14" hidden="1">#REF!</definedName>
    <definedName name="BExZQIHTGHK7OOI2Y2PN3JYBY82I" hidden="1">#REF!</definedName>
    <definedName name="BExZQJJMGU5MHQOILGXGJPAQI5XI" localSheetId="13" hidden="1">#REF!</definedName>
    <definedName name="BExZQJJMGU5MHQOILGXGJPAQI5XI" localSheetId="14" hidden="1">#REF!</definedName>
    <definedName name="BExZQJJMGU5MHQOILGXGJPAQI5XI" hidden="1">#REF!</definedName>
    <definedName name="BExZQXBYEBN28QUH1KOVW6KKA5UM" localSheetId="13" hidden="1">#REF!</definedName>
    <definedName name="BExZQXBYEBN28QUH1KOVW6KKA5UM" localSheetId="14" hidden="1">#REF!</definedName>
    <definedName name="BExZQXBYEBN28QUH1KOVW6KKA5UM" hidden="1">#REF!</definedName>
    <definedName name="BExZQZKT146WEN8FTVZ7Y5TSB8L5" localSheetId="13" hidden="1">#REF!</definedName>
    <definedName name="BExZQZKT146WEN8FTVZ7Y5TSB8L5" localSheetId="14" hidden="1">#REF!</definedName>
    <definedName name="BExZQZKT146WEN8FTVZ7Y5TSB8L5" hidden="1">#REF!</definedName>
    <definedName name="BExZR485AKBH93YZ08CMUC3WROED" localSheetId="13" hidden="1">#REF!</definedName>
    <definedName name="BExZR485AKBH93YZ08CMUC3WROED" localSheetId="14" hidden="1">#REF!</definedName>
    <definedName name="BExZR485AKBH93YZ08CMUC3WROED" hidden="1">#REF!</definedName>
    <definedName name="BExZR7TL98P2PPUVGIZYR5873DWW" localSheetId="13" hidden="1">#REF!</definedName>
    <definedName name="BExZR7TL98P2PPUVGIZYR5873DWW" localSheetId="14" hidden="1">#REF!</definedName>
    <definedName name="BExZR7TL98P2PPUVGIZYR5873DWW" hidden="1">#REF!</definedName>
    <definedName name="BExZRGD1603X5ACFALUUDKCD7X48" localSheetId="13" hidden="1">#REF!</definedName>
    <definedName name="BExZRGD1603X5ACFALUUDKCD7X48" localSheetId="14" hidden="1">#REF!</definedName>
    <definedName name="BExZRGD1603X5ACFALUUDKCD7X48" hidden="1">#REF!</definedName>
    <definedName name="BExZRP1X6UVLN1UOLHH5VF4STP1O" localSheetId="13" hidden="1">#REF!</definedName>
    <definedName name="BExZRP1X6UVLN1UOLHH5VF4STP1O" localSheetId="14" hidden="1">#REF!</definedName>
    <definedName name="BExZRP1X6UVLN1UOLHH5VF4STP1O" hidden="1">#REF!</definedName>
    <definedName name="BExZRQ930U6OCYNV00CH5I0Q4LPE" localSheetId="13" hidden="1">#REF!</definedName>
    <definedName name="BExZRQ930U6OCYNV00CH5I0Q4LPE" localSheetId="14" hidden="1">#REF!</definedName>
    <definedName name="BExZRQ930U6OCYNV00CH5I0Q4LPE" hidden="1">#REF!</definedName>
    <definedName name="BExZRW8W514W8OZ72YBONYJ64GXF" localSheetId="13" hidden="1">#REF!</definedName>
    <definedName name="BExZRW8W514W8OZ72YBONYJ64GXF" localSheetId="14" hidden="1">#REF!</definedName>
    <definedName name="BExZRW8W514W8OZ72YBONYJ64GXF" hidden="1">#REF!</definedName>
    <definedName name="BExZRWJP2BUVFJPO8U8ATQEP0LZU" localSheetId="13" hidden="1">#REF!</definedName>
    <definedName name="BExZRWJP2BUVFJPO8U8ATQEP0LZU" localSheetId="14" hidden="1">#REF!</definedName>
    <definedName name="BExZRWJP2BUVFJPO8U8ATQEP0LZU" hidden="1">#REF!</definedName>
    <definedName name="BExZS2OY9JTSSP01ZQ6V2T2LO5R9" localSheetId="13" hidden="1">#REF!</definedName>
    <definedName name="BExZS2OY9JTSSP01ZQ6V2T2LO5R9" localSheetId="14" hidden="1">#REF!</definedName>
    <definedName name="BExZS2OY9JTSSP01ZQ6V2T2LO5R9" hidden="1">#REF!</definedName>
    <definedName name="BExZSI9USDLZAN8LI8M4YYQL24GZ" localSheetId="13" hidden="1">#REF!</definedName>
    <definedName name="BExZSI9USDLZAN8LI8M4YYQL24GZ" localSheetId="14" hidden="1">#REF!</definedName>
    <definedName name="BExZSI9USDLZAN8LI8M4YYQL24GZ" hidden="1">#REF!</definedName>
    <definedName name="BExZSS0LA2JY4ZLJ1Z5YCMLJJZCH" localSheetId="13" hidden="1">#REF!</definedName>
    <definedName name="BExZSS0LA2JY4ZLJ1Z5YCMLJJZCH" localSheetId="14" hidden="1">#REF!</definedName>
    <definedName name="BExZSS0LA2JY4ZLJ1Z5YCMLJJZCH" hidden="1">#REF!</definedName>
    <definedName name="BExZTAQV2QVSZY5Y3VCCWUBSBW9P" localSheetId="13" hidden="1">#REF!</definedName>
    <definedName name="BExZTAQV2QVSZY5Y3VCCWUBSBW9P" localSheetId="14" hidden="1">#REF!</definedName>
    <definedName name="BExZTAQV2QVSZY5Y3VCCWUBSBW9P" hidden="1">#REF!</definedName>
    <definedName name="BExZTHSI2FX56PWRSNX9H5EWTZFO" localSheetId="13" hidden="1">#REF!</definedName>
    <definedName name="BExZTHSI2FX56PWRSNX9H5EWTZFO" localSheetId="14" hidden="1">#REF!</definedName>
    <definedName name="BExZTHSI2FX56PWRSNX9H5EWTZFO" hidden="1">#REF!</definedName>
    <definedName name="BExZTJL3HVBFY139H6CJHEQCT1EL" localSheetId="13" hidden="1">#REF!</definedName>
    <definedName name="BExZTJL3HVBFY139H6CJHEQCT1EL" localSheetId="14" hidden="1">#REF!</definedName>
    <definedName name="BExZTJL3HVBFY139H6CJHEQCT1EL" hidden="1">#REF!</definedName>
    <definedName name="BExZTLOL8OPABZI453E0KVNA1GJS" localSheetId="13" hidden="1">#REF!</definedName>
    <definedName name="BExZTLOL8OPABZI453E0KVNA1GJS" localSheetId="14" hidden="1">#REF!</definedName>
    <definedName name="BExZTLOL8OPABZI453E0KVNA1GJS" hidden="1">#REF!</definedName>
    <definedName name="BExZTT6J3X0TOX0ZY6YPLUVMCW9X" localSheetId="13" hidden="1">#REF!</definedName>
    <definedName name="BExZTT6J3X0TOX0ZY6YPLUVMCW9X" localSheetId="14" hidden="1">#REF!</definedName>
    <definedName name="BExZTT6J3X0TOX0ZY6YPLUVMCW9X" hidden="1">#REF!</definedName>
    <definedName name="BExZTW6ECBRA0BBITWBQ8R93RMCL" localSheetId="13" hidden="1">#REF!</definedName>
    <definedName name="BExZTW6ECBRA0BBITWBQ8R93RMCL" localSheetId="14" hidden="1">#REF!</definedName>
    <definedName name="BExZTW6ECBRA0BBITWBQ8R93RMCL" hidden="1">#REF!</definedName>
    <definedName name="BExZU2BHYAOKSCBM3C5014ZF6IXS" localSheetId="13" hidden="1">#REF!</definedName>
    <definedName name="BExZU2BHYAOKSCBM3C5014ZF6IXS" localSheetId="14" hidden="1">#REF!</definedName>
    <definedName name="BExZU2BHYAOKSCBM3C5014ZF6IXS" hidden="1">#REF!</definedName>
    <definedName name="BExZU2RMJTXOCS0ROPMYPE6WTD87" localSheetId="13" hidden="1">#REF!</definedName>
    <definedName name="BExZU2RMJTXOCS0ROPMYPE6WTD87" localSheetId="14" hidden="1">#REF!</definedName>
    <definedName name="BExZU2RMJTXOCS0ROPMYPE6WTD87" hidden="1">#REF!</definedName>
    <definedName name="BExZUEGEPBBQFK1SQR39QJERBQYS" localSheetId="13" hidden="1">#REF!</definedName>
    <definedName name="BExZUEGEPBBQFK1SQR39QJERBQYS" localSheetId="14" hidden="1">#REF!</definedName>
    <definedName name="BExZUEGEPBBQFK1SQR39QJERBQYS" hidden="1">#REF!</definedName>
    <definedName name="BExZUF7G8FENTJKH9R1XUWXM6CWD" localSheetId="13" hidden="1">#REF!</definedName>
    <definedName name="BExZUF7G8FENTJKH9R1XUWXM6CWD" localSheetId="14" hidden="1">#REF!</definedName>
    <definedName name="BExZUF7G8FENTJKH9R1XUWXM6CWD" hidden="1">#REF!</definedName>
    <definedName name="BExZUNARUJBIZ08VCAV3GEVBIR3D" localSheetId="13" hidden="1">#REF!</definedName>
    <definedName name="BExZUNARUJBIZ08VCAV3GEVBIR3D" localSheetId="14" hidden="1">#REF!</definedName>
    <definedName name="BExZUNARUJBIZ08VCAV3GEVBIR3D" hidden="1">#REF!</definedName>
    <definedName name="BExZUSZT5496UMBP4LFSLTR1GVEW" localSheetId="13" hidden="1">#REF!</definedName>
    <definedName name="BExZUSZT5496UMBP4LFSLTR1GVEW" localSheetId="14" hidden="1">#REF!</definedName>
    <definedName name="BExZUSZT5496UMBP4LFSLTR1GVEW" hidden="1">#REF!</definedName>
    <definedName name="BExZUT54340I38GVCV79EL116WR0" localSheetId="13" hidden="1">#REF!</definedName>
    <definedName name="BExZUT54340I38GVCV79EL116WR0" localSheetId="14" hidden="1">#REF!</definedName>
    <definedName name="BExZUT54340I38GVCV79EL116WR0" hidden="1">#REF!</definedName>
    <definedName name="BExZUYDULCX65H9OZ9JHPBNKF3MI" localSheetId="13" hidden="1">#REF!</definedName>
    <definedName name="BExZUYDULCX65H9OZ9JHPBNKF3MI" localSheetId="14" hidden="1">#REF!</definedName>
    <definedName name="BExZUYDULCX65H9OZ9JHPBNKF3MI" hidden="1">#REF!</definedName>
    <definedName name="BExZV2QD5ZDK3AGDRULLA7JB46C3" localSheetId="13" hidden="1">#REF!</definedName>
    <definedName name="BExZV2QD5ZDK3AGDRULLA7JB46C3" localSheetId="14" hidden="1">#REF!</definedName>
    <definedName name="BExZV2QD5ZDK3AGDRULLA7JB46C3" hidden="1">#REF!</definedName>
    <definedName name="BExZVBQ29OM0V8XAL3HL0JIM0MMU" localSheetId="13" hidden="1">#REF!</definedName>
    <definedName name="BExZVBQ29OM0V8XAL3HL0JIM0MMU" localSheetId="14" hidden="1">#REF!</definedName>
    <definedName name="BExZVBQ29OM0V8XAL3HL0JIM0MMU" hidden="1">#REF!</definedName>
    <definedName name="BExZVEPYS6HYXG8RN9GMWZTHDEMK" localSheetId="13" hidden="1">#REF!</definedName>
    <definedName name="BExZVEPYS6HYXG8RN9GMWZTHDEMK" localSheetId="14" hidden="1">#REF!</definedName>
    <definedName name="BExZVEPYS6HYXG8RN9GMWZTHDEMK" hidden="1">#REF!</definedName>
    <definedName name="BExZVLM4T9ORS4ZWHME46U4Q103C" localSheetId="13" hidden="1">#REF!</definedName>
    <definedName name="BExZVLM4T9ORS4ZWHME46U4Q103C" localSheetId="14" hidden="1">#REF!</definedName>
    <definedName name="BExZVLM4T9ORS4ZWHME46U4Q103C" hidden="1">#REF!</definedName>
    <definedName name="BExZVM7OZWPPRH5YQW50EYMMIW1A" localSheetId="13" hidden="1">#REF!</definedName>
    <definedName name="BExZVM7OZWPPRH5YQW50EYMMIW1A" localSheetId="14" hidden="1">#REF!</definedName>
    <definedName name="BExZVM7OZWPPRH5YQW50EYMMIW1A" hidden="1">#REF!</definedName>
    <definedName name="BExZVPYGX2C5OSHMZ6F0KBKZ6B1S" localSheetId="13" hidden="1">#REF!</definedName>
    <definedName name="BExZVPYGX2C5OSHMZ6F0KBKZ6B1S" localSheetId="14" hidden="1">#REF!</definedName>
    <definedName name="BExZVPYGX2C5OSHMZ6F0KBKZ6B1S" hidden="1">#REF!</definedName>
    <definedName name="BExZW5UARC8W9AQNLJX2I5WQWS5F" localSheetId="13" hidden="1">#REF!</definedName>
    <definedName name="BExZW5UARC8W9AQNLJX2I5WQWS5F" localSheetId="14" hidden="1">#REF!</definedName>
    <definedName name="BExZW5UARC8W9AQNLJX2I5WQWS5F" hidden="1">#REF!</definedName>
    <definedName name="BExZW7HRGN6A9YS41KI2B2UUMJ7X" localSheetId="13" hidden="1">#REF!</definedName>
    <definedName name="BExZW7HRGN6A9YS41KI2B2UUMJ7X" localSheetId="14" hidden="1">#REF!</definedName>
    <definedName name="BExZW7HRGN6A9YS41KI2B2UUMJ7X" hidden="1">#REF!</definedName>
    <definedName name="BExZW8ZPNV43UXGOT98FDNIBQHZY" localSheetId="13" hidden="1">#REF!</definedName>
    <definedName name="BExZW8ZPNV43UXGOT98FDNIBQHZY" localSheetId="14" hidden="1">#REF!</definedName>
    <definedName name="BExZW8ZPNV43UXGOT98FDNIBQHZY" hidden="1">#REF!</definedName>
    <definedName name="BExZWKZ5N3RDXU8MZ8HQVYYD8O0F" localSheetId="13" hidden="1">#REF!</definedName>
    <definedName name="BExZWKZ5N3RDXU8MZ8HQVYYD8O0F" localSheetId="14" hidden="1">#REF!</definedName>
    <definedName name="BExZWKZ5N3RDXU8MZ8HQVYYD8O0F" hidden="1">#REF!</definedName>
    <definedName name="BExZWSMC9T48W74GFGQCIUJ8ZPP3" localSheetId="13" hidden="1">#REF!</definedName>
    <definedName name="BExZWSMC9T48W74GFGQCIUJ8ZPP3" localSheetId="14" hidden="1">#REF!</definedName>
    <definedName name="BExZWSMC9T48W74GFGQCIUJ8ZPP3" hidden="1">#REF!</definedName>
    <definedName name="BExZWUF2V4HY3HI8JN9ZVPRWK1H3" localSheetId="13" hidden="1">#REF!</definedName>
    <definedName name="BExZWUF2V4HY3HI8JN9ZVPRWK1H3" localSheetId="14" hidden="1">#REF!</definedName>
    <definedName name="BExZWUF2V4HY3HI8JN9ZVPRWK1H3" hidden="1">#REF!</definedName>
    <definedName name="BExZWX45URTK9KYDJHEXL1OTZ833" localSheetId="13" hidden="1">#REF!</definedName>
    <definedName name="BExZWX45URTK9KYDJHEXL1OTZ833" localSheetId="14" hidden="1">#REF!</definedName>
    <definedName name="BExZWX45URTK9KYDJHEXL1OTZ833" hidden="1">#REF!</definedName>
    <definedName name="BExZX0EWQEZO86WDAD9A4EAEZ012" localSheetId="13" hidden="1">#REF!</definedName>
    <definedName name="BExZX0EWQEZO86WDAD9A4EAEZ012" localSheetId="14" hidden="1">#REF!</definedName>
    <definedName name="BExZX0EWQEZO86WDAD9A4EAEZ012" hidden="1">#REF!</definedName>
    <definedName name="BExZX2T6ZT2DZLYSDJJBPVIT5OK2" localSheetId="13" hidden="1">#REF!</definedName>
    <definedName name="BExZX2T6ZT2DZLYSDJJBPVIT5OK2" localSheetId="14" hidden="1">#REF!</definedName>
    <definedName name="BExZX2T6ZT2DZLYSDJJBPVIT5OK2" hidden="1">#REF!</definedName>
    <definedName name="BExZXOJDELULNLEH7WG0OYJT0NJ4" localSheetId="13" hidden="1">#REF!</definedName>
    <definedName name="BExZXOJDELULNLEH7WG0OYJT0NJ4" localSheetId="14" hidden="1">#REF!</definedName>
    <definedName name="BExZXOJDELULNLEH7WG0OYJT0NJ4" hidden="1">#REF!</definedName>
    <definedName name="BExZXOOTRNUK8LGEAZ8ZCFW9KXQ1" localSheetId="13" hidden="1">#REF!</definedName>
    <definedName name="BExZXOOTRNUK8LGEAZ8ZCFW9KXQ1" localSheetId="14" hidden="1">#REF!</definedName>
    <definedName name="BExZXOOTRNUK8LGEAZ8ZCFW9KXQ1" hidden="1">#REF!</definedName>
    <definedName name="BExZXT6JOXNKEDU23DKL8XZAJZIH" localSheetId="13" hidden="1">#REF!</definedName>
    <definedName name="BExZXT6JOXNKEDU23DKL8XZAJZIH" localSheetId="14" hidden="1">#REF!</definedName>
    <definedName name="BExZXT6JOXNKEDU23DKL8XZAJZIH" hidden="1">#REF!</definedName>
    <definedName name="BExZXUTYW1HWEEZ1LIX4OQWC7HL1" localSheetId="13" hidden="1">#REF!</definedName>
    <definedName name="BExZXUTYW1HWEEZ1LIX4OQWC7HL1" localSheetId="14" hidden="1">#REF!</definedName>
    <definedName name="BExZXUTYW1HWEEZ1LIX4OQWC7HL1" hidden="1">#REF!</definedName>
    <definedName name="BExZXY4NKQL9QD76YMQJ15U1C2G8" localSheetId="13" hidden="1">#REF!</definedName>
    <definedName name="BExZXY4NKQL9QD76YMQJ15U1C2G8" localSheetId="14" hidden="1">#REF!</definedName>
    <definedName name="BExZXY4NKQL9QD76YMQJ15U1C2G8" hidden="1">#REF!</definedName>
    <definedName name="BExZXYQ7U5G08FQGUIGYT14QCBOF" localSheetId="13" hidden="1">#REF!</definedName>
    <definedName name="BExZXYQ7U5G08FQGUIGYT14QCBOF" localSheetId="14" hidden="1">#REF!</definedName>
    <definedName name="BExZXYQ7U5G08FQGUIGYT14QCBOF" hidden="1">#REF!</definedName>
    <definedName name="BExZY02V77YJBMODJSWZOYCMPS5X" localSheetId="13" hidden="1">#REF!</definedName>
    <definedName name="BExZY02V77YJBMODJSWZOYCMPS5X" localSheetId="14" hidden="1">#REF!</definedName>
    <definedName name="BExZY02V77YJBMODJSWZOYCMPS5X" hidden="1">#REF!</definedName>
    <definedName name="BExZY0IXRS7SHOMEKN4H5TVBQWXB" localSheetId="13" hidden="1">#REF!</definedName>
    <definedName name="BExZY0IXRS7SHOMEKN4H5TVBQWXB" localSheetId="14" hidden="1">#REF!</definedName>
    <definedName name="BExZY0IXRS7SHOMEKN4H5TVBQWXB" hidden="1">#REF!</definedName>
    <definedName name="BExZY49QRZIR6CA41LFA9LM6EULU" localSheetId="13" hidden="1">#REF!</definedName>
    <definedName name="BExZY49QRZIR6CA41LFA9LM6EULU" localSheetId="14" hidden="1">#REF!</definedName>
    <definedName name="BExZY49QRZIR6CA41LFA9LM6EULU" hidden="1">#REF!</definedName>
    <definedName name="BExZZ2FQA9A8C7CJKMEFQ9VPSLCE" localSheetId="13" hidden="1">#REF!</definedName>
    <definedName name="BExZZ2FQA9A8C7CJKMEFQ9VPSLCE" localSheetId="14" hidden="1">#REF!</definedName>
    <definedName name="BExZZ2FQA9A8C7CJKMEFQ9VPSLCE" hidden="1">#REF!</definedName>
    <definedName name="BExZZCHAVHW8C2H649KRGVQ0WVRT" localSheetId="13" hidden="1">#REF!</definedName>
    <definedName name="BExZZCHAVHW8C2H649KRGVQ0WVRT" localSheetId="14" hidden="1">#REF!</definedName>
    <definedName name="BExZZCHAVHW8C2H649KRGVQ0WVRT" hidden="1">#REF!</definedName>
    <definedName name="BExZZTK54OTLF2YB68BHGOS27GEN" localSheetId="13" hidden="1">#REF!</definedName>
    <definedName name="BExZZTK54OTLF2YB68BHGOS27GEN" localSheetId="14" hidden="1">#REF!</definedName>
    <definedName name="BExZZTK54OTLF2YB68BHGOS27GEN" hidden="1">#REF!</definedName>
    <definedName name="BExZZXB3JQQG4SIZS4MRU6NNW7HI" localSheetId="13" hidden="1">#REF!</definedName>
    <definedName name="BExZZXB3JQQG4SIZS4MRU6NNW7HI" localSheetId="14" hidden="1">#REF!</definedName>
    <definedName name="BExZZXB3JQQG4SIZS4MRU6NNW7HI" hidden="1">#REF!</definedName>
    <definedName name="BExZZZEMIIFKMLLV4DJKX5TB9R5V" localSheetId="13" hidden="1">#REF!</definedName>
    <definedName name="BExZZZEMIIFKMLLV4DJKX5TB9R5V" localSheetId="14" hidden="1">#REF!</definedName>
    <definedName name="BExZZZEMIIFKMLLV4DJKX5TB9R5V" hidden="1">#REF!</definedName>
    <definedName name="BG_Del" hidden="1">15</definedName>
    <definedName name="BG_Ins" hidden="1">4</definedName>
    <definedName name="BG_Mod" hidden="1">6</definedName>
    <definedName name="bgs" hidden="1">{"'Demand Units'!$Z$2:$AF$53"}</definedName>
    <definedName name="bgs_1" hidden="1">{"'Demand Units'!$Z$2:$AF$53"}</definedName>
    <definedName name="BHUVAN" hidden="1">{"'subnets'!$A$1:$F$20"}</definedName>
    <definedName name="bjcdbw" hidden="1">{"'August 2000'!$A$1:$J$101"}</definedName>
    <definedName name="blah" hidden="1">38765.4317824074</definedName>
    <definedName name="BLPH1" hidden="1">'[64]Date adjuster'!$G$3</definedName>
    <definedName name="BLPH10" localSheetId="13" hidden="1">#REF!</definedName>
    <definedName name="BLPH10" localSheetId="14" hidden="1">#REF!</definedName>
    <definedName name="BLPH10" hidden="1">#REF!</definedName>
    <definedName name="BLPH100" hidden="1">#N/A</definedName>
    <definedName name="BLPH101" hidden="1">#N/A</definedName>
    <definedName name="BLPH102" hidden="1">#N/A</definedName>
    <definedName name="BLPH103" hidden="1">#N/A</definedName>
    <definedName name="BLPH104" hidden="1">#N/A</definedName>
    <definedName name="BLPH105" hidden="1">#N/A</definedName>
    <definedName name="BLPH106" hidden="1">#N/A</definedName>
    <definedName name="BLPH107" hidden="1">#N/A</definedName>
    <definedName name="BLPH108" hidden="1">#N/A</definedName>
    <definedName name="BLPH109" hidden="1">#N/A</definedName>
    <definedName name="BLPH11" localSheetId="13" hidden="1">#REF!</definedName>
    <definedName name="BLPH11" localSheetId="14" hidden="1">#REF!</definedName>
    <definedName name="BLPH11" hidden="1">#REF!</definedName>
    <definedName name="BLPH110" hidden="1">#N/A</definedName>
    <definedName name="BLPH111" hidden="1">#N/A</definedName>
    <definedName name="BLPH112" hidden="1">#N/A</definedName>
    <definedName name="BLPH113" hidden="1">#N/A</definedName>
    <definedName name="BLPH114" hidden="1">#N/A</definedName>
    <definedName name="BLPH115" hidden="1">#N/A</definedName>
    <definedName name="BLPH116" hidden="1">#N/A</definedName>
    <definedName name="BLPH117" hidden="1">#N/A</definedName>
    <definedName name="BLPH118" hidden="1">#N/A</definedName>
    <definedName name="BLPH119" hidden="1">#N/A</definedName>
    <definedName name="BLPH12" localSheetId="13" hidden="1">#REF!</definedName>
    <definedName name="BLPH12" localSheetId="14" hidden="1">#REF!</definedName>
    <definedName name="BLPH12" hidden="1">#REF!</definedName>
    <definedName name="BLPH120" hidden="1">#N/A</definedName>
    <definedName name="BLPH121" hidden="1">#N/A</definedName>
    <definedName name="BLPH122" hidden="1">#N/A</definedName>
    <definedName name="BLPH123" hidden="1">#N/A</definedName>
    <definedName name="BLPH124" hidden="1">#N/A</definedName>
    <definedName name="BLPH125" hidden="1">#N/A</definedName>
    <definedName name="BLPH126" hidden="1">#N/A</definedName>
    <definedName name="BLPH127" hidden="1">#N/A</definedName>
    <definedName name="BLPH128" hidden="1">#N/A</definedName>
    <definedName name="BLPH129" hidden="1">#N/A</definedName>
    <definedName name="BLPH13" localSheetId="13" hidden="1">#REF!</definedName>
    <definedName name="BLPH13" localSheetId="14" hidden="1">#REF!</definedName>
    <definedName name="BLPH13" hidden="1">#REF!</definedName>
    <definedName name="BLPH130" hidden="1">#N/A</definedName>
    <definedName name="BLPH131" hidden="1">#N/A</definedName>
    <definedName name="BLPH132" hidden="1">#N/A</definedName>
    <definedName name="BLPH133" hidden="1">#N/A</definedName>
    <definedName name="BLPH134" hidden="1">#N/A</definedName>
    <definedName name="BLPH135" hidden="1">#N/A</definedName>
    <definedName name="BLPH136" hidden="1">#N/A</definedName>
    <definedName name="BLPH137" hidden="1">#N/A</definedName>
    <definedName name="BLPH138" hidden="1">#N/A</definedName>
    <definedName name="BLPH139" hidden="1">#N/A</definedName>
    <definedName name="BLPH14" localSheetId="13" hidden="1">#REF!</definedName>
    <definedName name="BLPH14" localSheetId="14" hidden="1">#REF!</definedName>
    <definedName name="BLPH14" hidden="1">#REF!</definedName>
    <definedName name="BLPH140" hidden="1">#N/A</definedName>
    <definedName name="BLPH141" hidden="1">#N/A</definedName>
    <definedName name="BLPH142" hidden="1">#N/A</definedName>
    <definedName name="BLPH143" hidden="1">#N/A</definedName>
    <definedName name="BLPH144" hidden="1">#N/A</definedName>
    <definedName name="BLPH145" hidden="1">#N/A</definedName>
    <definedName name="BLPH146" hidden="1">#N/A</definedName>
    <definedName name="BLPH147" hidden="1">#N/A</definedName>
    <definedName name="BLPH148" hidden="1">#N/A</definedName>
    <definedName name="BLPH149" hidden="1">#N/A</definedName>
    <definedName name="BLPH15" localSheetId="13" hidden="1">#REF!</definedName>
    <definedName name="BLPH15" localSheetId="14" hidden="1">#REF!</definedName>
    <definedName name="BLPH15" hidden="1">#REF!</definedName>
    <definedName name="BLPH150" hidden="1">#N/A</definedName>
    <definedName name="BLPH151" hidden="1">#N/A</definedName>
    <definedName name="BLPH152" hidden="1">#N/A</definedName>
    <definedName name="BLPH153" hidden="1">#N/A</definedName>
    <definedName name="BLPH154" hidden="1">#N/A</definedName>
    <definedName name="BLPH155" hidden="1">#N/A</definedName>
    <definedName name="BLPH156" hidden="1">#N/A</definedName>
    <definedName name="BLPH157" hidden="1">#N/A</definedName>
    <definedName name="BLPH158" hidden="1">#N/A</definedName>
    <definedName name="BLPH16" localSheetId="13" hidden="1">#REF!</definedName>
    <definedName name="BLPH16" localSheetId="14" hidden="1">#REF!</definedName>
    <definedName name="BLPH16" hidden="1">#REF!</definedName>
    <definedName name="BLPH17" localSheetId="13" hidden="1">#REF!</definedName>
    <definedName name="BLPH17" localSheetId="14" hidden="1">#REF!</definedName>
    <definedName name="BLPH17" hidden="1">#REF!</definedName>
    <definedName name="BLPH172" localSheetId="13" hidden="1">#REF!</definedName>
    <definedName name="BLPH172" localSheetId="14" hidden="1">#REF!</definedName>
    <definedName name="BLPH172" hidden="1">#REF!</definedName>
    <definedName name="BLPH173" localSheetId="13" hidden="1">#REF!</definedName>
    <definedName name="BLPH173" localSheetId="14" hidden="1">#REF!</definedName>
    <definedName name="BLPH173" hidden="1">#REF!</definedName>
    <definedName name="BLPH174" localSheetId="13" hidden="1">#REF!</definedName>
    <definedName name="BLPH174" localSheetId="14" hidden="1">#REF!</definedName>
    <definedName name="BLPH174" hidden="1">#REF!</definedName>
    <definedName name="BLPH175" localSheetId="13" hidden="1">#REF!</definedName>
    <definedName name="BLPH175" localSheetId="14" hidden="1">#REF!</definedName>
    <definedName name="BLPH175" hidden="1">#REF!</definedName>
    <definedName name="BLPH176" localSheetId="13" hidden="1">#REF!</definedName>
    <definedName name="BLPH176" localSheetId="14" hidden="1">#REF!</definedName>
    <definedName name="BLPH176" hidden="1">#REF!</definedName>
    <definedName name="BLPH177" localSheetId="13" hidden="1">#REF!</definedName>
    <definedName name="BLPH177" localSheetId="14" hidden="1">#REF!</definedName>
    <definedName name="BLPH177" hidden="1">#REF!</definedName>
    <definedName name="BLPH178" localSheetId="13" hidden="1">#REF!</definedName>
    <definedName name="BLPH178" localSheetId="14" hidden="1">#REF!</definedName>
    <definedName name="BLPH178" hidden="1">#REF!</definedName>
    <definedName name="BLPH179" localSheetId="13" hidden="1">#REF!</definedName>
    <definedName name="BLPH179" localSheetId="14" hidden="1">#REF!</definedName>
    <definedName name="BLPH179" hidden="1">#REF!</definedName>
    <definedName name="BLPH18" localSheetId="13" hidden="1">#REF!</definedName>
    <definedName name="BLPH18" localSheetId="14" hidden="1">#REF!</definedName>
    <definedName name="BLPH18" hidden="1">#REF!</definedName>
    <definedName name="BLPH180" localSheetId="13" hidden="1">#REF!</definedName>
    <definedName name="BLPH180" localSheetId="14" hidden="1">#REF!</definedName>
    <definedName name="BLPH180" hidden="1">#REF!</definedName>
    <definedName name="BLPH181" localSheetId="13" hidden="1">#REF!</definedName>
    <definedName name="BLPH181" localSheetId="14" hidden="1">#REF!</definedName>
    <definedName name="BLPH181" hidden="1">#REF!</definedName>
    <definedName name="BLPH182" localSheetId="13" hidden="1">#REF!</definedName>
    <definedName name="BLPH182" localSheetId="14" hidden="1">#REF!</definedName>
    <definedName name="BLPH182" hidden="1">#REF!</definedName>
    <definedName name="BLPH183" localSheetId="13" hidden="1">#REF!</definedName>
    <definedName name="BLPH183" localSheetId="14" hidden="1">#REF!</definedName>
    <definedName name="BLPH183" hidden="1">#REF!</definedName>
    <definedName name="BLPH184" localSheetId="13" hidden="1">#REF!</definedName>
    <definedName name="BLPH184" localSheetId="14" hidden="1">#REF!</definedName>
    <definedName name="BLPH184" hidden="1">#REF!</definedName>
    <definedName name="BLPH185" localSheetId="13" hidden="1">#REF!</definedName>
    <definedName name="BLPH185" localSheetId="14" hidden="1">#REF!</definedName>
    <definedName name="BLPH185" hidden="1">#REF!</definedName>
    <definedName name="BLPH186" localSheetId="13" hidden="1">#REF!</definedName>
    <definedName name="BLPH186" localSheetId="14" hidden="1">#REF!</definedName>
    <definedName name="BLPH186" hidden="1">#REF!</definedName>
    <definedName name="BLPH187" localSheetId="13" hidden="1">#REF!</definedName>
    <definedName name="BLPH187" localSheetId="14" hidden="1">#REF!</definedName>
    <definedName name="BLPH187" hidden="1">#REF!</definedName>
    <definedName name="BLPH188" localSheetId="13" hidden="1">#REF!</definedName>
    <definedName name="BLPH188" localSheetId="14" hidden="1">#REF!</definedName>
    <definedName name="BLPH188" hidden="1">#REF!</definedName>
    <definedName name="BLPH189" localSheetId="13" hidden="1">#REF!</definedName>
    <definedName name="BLPH189" localSheetId="14" hidden="1">#REF!</definedName>
    <definedName name="BLPH189" hidden="1">#REF!</definedName>
    <definedName name="BLPH19" localSheetId="13" hidden="1">#REF!</definedName>
    <definedName name="BLPH19" localSheetId="14" hidden="1">#REF!</definedName>
    <definedName name="BLPH19" hidden="1">#REF!</definedName>
    <definedName name="BLPH190" localSheetId="13" hidden="1">#REF!</definedName>
    <definedName name="BLPH190" localSheetId="14" hidden="1">#REF!</definedName>
    <definedName name="BLPH190" hidden="1">#REF!</definedName>
    <definedName name="BLPH191" localSheetId="13" hidden="1">#REF!</definedName>
    <definedName name="BLPH191" localSheetId="14" hidden="1">#REF!</definedName>
    <definedName name="BLPH191" hidden="1">#REF!</definedName>
    <definedName name="BLPH192" localSheetId="13" hidden="1">#REF!</definedName>
    <definedName name="BLPH192" localSheetId="14" hidden="1">#REF!</definedName>
    <definedName name="BLPH192" hidden="1">#REF!</definedName>
    <definedName name="BLPH193" localSheetId="13" hidden="1">#REF!</definedName>
    <definedName name="BLPH193" localSheetId="14" hidden="1">#REF!</definedName>
    <definedName name="BLPH193" hidden="1">#REF!</definedName>
    <definedName name="BLPH194" localSheetId="13" hidden="1">#REF!</definedName>
    <definedName name="BLPH194" localSheetId="14" hidden="1">#REF!</definedName>
    <definedName name="BLPH194" hidden="1">#REF!</definedName>
    <definedName name="BLPH2" localSheetId="13" hidden="1">#REF!</definedName>
    <definedName name="BLPH2" localSheetId="14" hidden="1">#REF!</definedName>
    <definedName name="BLPH2" hidden="1">#REF!</definedName>
    <definedName name="BLPH20" localSheetId="13" hidden="1">#REF!</definedName>
    <definedName name="BLPH20" localSheetId="14" hidden="1">#REF!</definedName>
    <definedName name="BLPH20" hidden="1">#REF!</definedName>
    <definedName name="BLPH2000004" hidden="1">[65]Cracks!$G$6</definedName>
    <definedName name="BLPH2000005" hidden="1">[65]Cracks!$U$6</definedName>
    <definedName name="BLPH2000006" hidden="1">[65]Cracks!$S$6</definedName>
    <definedName name="BLPH2000007" hidden="1">[65]Cracks!$Q$6</definedName>
    <definedName name="BLPH2000008" hidden="1">[65]Cracks!$O$6</definedName>
    <definedName name="BLPH2000009" hidden="1">[65]Cracks!$M$6</definedName>
    <definedName name="BLPH200001" hidden="1">'[66]Stock Chart'!$B$5</definedName>
    <definedName name="BLPH2000010" hidden="1">[65]Cracks!$K$6</definedName>
    <definedName name="BLPH2000011" hidden="1">[65]Cracks!$I$6</definedName>
    <definedName name="BLPH21" localSheetId="13" hidden="1">#REF!</definedName>
    <definedName name="BLPH21" localSheetId="14" hidden="1">#REF!</definedName>
    <definedName name="BLPH21" hidden="1">#REF!</definedName>
    <definedName name="BLPH22" localSheetId="13" hidden="1">#REF!</definedName>
    <definedName name="BLPH22" localSheetId="14" hidden="1">#REF!</definedName>
    <definedName name="BLPH22" hidden="1">#REF!</definedName>
    <definedName name="BLPH2211" localSheetId="13" hidden="1">#REF!</definedName>
    <definedName name="BLPH2211" localSheetId="14" hidden="1">#REF!</definedName>
    <definedName name="BLPH2211" hidden="1">#REF!</definedName>
    <definedName name="BLPH2212" localSheetId="13" hidden="1">#REF!</definedName>
    <definedName name="BLPH2212" localSheetId="14" hidden="1">#REF!</definedName>
    <definedName name="BLPH2212" hidden="1">#REF!</definedName>
    <definedName name="BLPH2213" localSheetId="13" hidden="1">#REF!</definedName>
    <definedName name="BLPH2213" localSheetId="14" hidden="1">#REF!</definedName>
    <definedName name="BLPH2213" hidden="1">#REF!</definedName>
    <definedName name="BLPH2214" localSheetId="13" hidden="1">#REF!</definedName>
    <definedName name="BLPH2214" localSheetId="14" hidden="1">#REF!</definedName>
    <definedName name="BLPH2214" hidden="1">#REF!</definedName>
    <definedName name="BLPH2215" localSheetId="13" hidden="1">#REF!</definedName>
    <definedName name="BLPH2215" localSheetId="14" hidden="1">#REF!</definedName>
    <definedName name="BLPH2215" hidden="1">#REF!</definedName>
    <definedName name="BLPH2216" localSheetId="13" hidden="1">#REF!</definedName>
    <definedName name="BLPH2216" localSheetId="14" hidden="1">#REF!</definedName>
    <definedName name="BLPH2216" hidden="1">#REF!</definedName>
    <definedName name="BLPH23" localSheetId="13" hidden="1">#REF!</definedName>
    <definedName name="BLPH23" localSheetId="14" hidden="1">#REF!</definedName>
    <definedName name="BLPH23" hidden="1">#REF!</definedName>
    <definedName name="BLPH24" localSheetId="13" hidden="1">#REF!</definedName>
    <definedName name="BLPH24" localSheetId="14" hidden="1">#REF!</definedName>
    <definedName name="BLPH24" hidden="1">#REF!</definedName>
    <definedName name="BLPH25" localSheetId="13" hidden="1">#REF!</definedName>
    <definedName name="BLPH25" localSheetId="14" hidden="1">#REF!</definedName>
    <definedName name="BLPH25" hidden="1">#REF!</definedName>
    <definedName name="BLPH26" localSheetId="13" hidden="1">#REF!</definedName>
    <definedName name="BLPH26" localSheetId="14" hidden="1">#REF!</definedName>
    <definedName name="BLPH26" hidden="1">#REF!</definedName>
    <definedName name="BLPH27" hidden="1">#N/A</definedName>
    <definedName name="BLPH2737" localSheetId="13" hidden="1">#REF!</definedName>
    <definedName name="BLPH2737" localSheetId="14" hidden="1">#REF!</definedName>
    <definedName name="BLPH2737" hidden="1">#REF!</definedName>
    <definedName name="BLPH2739" localSheetId="13" hidden="1">#REF!</definedName>
    <definedName name="BLPH2739" localSheetId="14" hidden="1">#REF!</definedName>
    <definedName name="BLPH2739" hidden="1">#REF!</definedName>
    <definedName name="BLPH28" hidden="1">#N/A</definedName>
    <definedName name="BLPH2844" hidden="1">'[67]Price Updates'!$AB$10</definedName>
    <definedName name="BLPH29" hidden="1">#N/A</definedName>
    <definedName name="BLPH3" localSheetId="13" hidden="1">#REF!</definedName>
    <definedName name="BLPH3" localSheetId="14" hidden="1">#REF!</definedName>
    <definedName name="BLPH3" hidden="1">#REF!</definedName>
    <definedName name="BLPH30" hidden="1">#N/A</definedName>
    <definedName name="BLPH31" hidden="1">#N/A</definedName>
    <definedName name="BLPH32" hidden="1">#N/A</definedName>
    <definedName name="BLPH33" hidden="1">#N/A</definedName>
    <definedName name="BLPH34" hidden="1">#N/A</definedName>
    <definedName name="BLPH35" hidden="1">#N/A</definedName>
    <definedName name="BLPH36" hidden="1">#N/A</definedName>
    <definedName name="BLPH37" hidden="1">#N/A</definedName>
    <definedName name="BLPH38" hidden="1">#N/A</definedName>
    <definedName name="BLPH39" hidden="1">#N/A</definedName>
    <definedName name="BLPH4" localSheetId="13" hidden="1">#REF!</definedName>
    <definedName name="BLPH4" localSheetId="14" hidden="1">#REF!</definedName>
    <definedName name="BLPH4" hidden="1">#REF!</definedName>
    <definedName name="BLPH40" hidden="1">#N/A</definedName>
    <definedName name="BLPH41" hidden="1">#N/A</definedName>
    <definedName name="BLPH42" hidden="1">#N/A</definedName>
    <definedName name="BLPH43" hidden="1">#N/A</definedName>
    <definedName name="BLPH44" hidden="1">#N/A</definedName>
    <definedName name="BLPH45" hidden="1">#N/A</definedName>
    <definedName name="BLPH46" hidden="1">#N/A</definedName>
    <definedName name="BLPH47" hidden="1">#N/A</definedName>
    <definedName name="BLPH48" hidden="1">#N/A</definedName>
    <definedName name="BLPH49" hidden="1">#N/A</definedName>
    <definedName name="BLPH5" localSheetId="13" hidden="1">#REF!</definedName>
    <definedName name="BLPH5" localSheetId="14" hidden="1">#REF!</definedName>
    <definedName name="BLPH5" hidden="1">#REF!</definedName>
    <definedName name="BLPH50" hidden="1">#N/A</definedName>
    <definedName name="BLPH51" hidden="1">#N/A</definedName>
    <definedName name="BLPH52" hidden="1">#N/A</definedName>
    <definedName name="BLPH53" hidden="1">#N/A</definedName>
    <definedName name="BLPH54" hidden="1">#N/A</definedName>
    <definedName name="BLPH55" hidden="1">#N/A</definedName>
    <definedName name="BLPH56" hidden="1">#N/A</definedName>
    <definedName name="BLPH57" hidden="1">#N/A</definedName>
    <definedName name="BLPH58" hidden="1">#N/A</definedName>
    <definedName name="BLPH59" hidden="1">#N/A</definedName>
    <definedName name="BLPH6" localSheetId="13" hidden="1">#REF!</definedName>
    <definedName name="BLPH6" localSheetId="14" hidden="1">#REF!</definedName>
    <definedName name="BLPH6" hidden="1">#REF!</definedName>
    <definedName name="BLPH60" hidden="1">#N/A</definedName>
    <definedName name="BLPH6000140" hidden="1">[65]Input!$DF$46</definedName>
    <definedName name="BLPH6000141" hidden="1">[65]Input!$AB$46</definedName>
    <definedName name="BLPH6000146" hidden="1">[65]Input!$DP$46</definedName>
    <definedName name="BLPH6000147" hidden="1">[65]Input!$ED$46</definedName>
    <definedName name="BLPH6000148" hidden="1">[65]Input!$AV$46</definedName>
    <definedName name="BLPH6000149" hidden="1">[65]Input!$EN$46</definedName>
    <definedName name="BLPH6000150" hidden="1">[65]Input!$CH$46</definedName>
    <definedName name="BLPH6000151" hidden="1">[65]Input!$CZ$46</definedName>
    <definedName name="BLPH6000152" hidden="1">[65]Input!$F$46</definedName>
    <definedName name="BLPH6000157" hidden="1">[65]Input!$DD$46</definedName>
    <definedName name="BLPH6000158" hidden="1">[65]Input!$P$46</definedName>
    <definedName name="BLPH6000165" hidden="1">[65]Input!$V$46</definedName>
    <definedName name="BLPH6000166" hidden="1">[65]Input!$BT$46</definedName>
    <definedName name="BLPH6000167" hidden="1">[65]Input!$DT$46</definedName>
    <definedName name="BLPH6000168" hidden="1">[65]Input!$CV$46</definedName>
    <definedName name="BLPH6000169" hidden="1">[65]Input!$R$46</definedName>
    <definedName name="BLPH6000170" hidden="1">[65]Input!$L$46</definedName>
    <definedName name="BLPH6000171" hidden="1">[65]Input!$BF$46</definedName>
    <definedName name="BLPH6000172" hidden="1">[65]Input!$DV$46</definedName>
    <definedName name="BLPH6000173" hidden="1">[65]Input!$CX$46</definedName>
    <definedName name="BLPH6000174" hidden="1">[65]Input!$DB$46</definedName>
    <definedName name="BLPH6000175" hidden="1">[65]Input!$CJ$46</definedName>
    <definedName name="BLPH6000176" hidden="1">[65]Input!$EH$46</definedName>
    <definedName name="BLPH6000177" hidden="1">[65]Input!$DX$46</definedName>
    <definedName name="BLPH6000178" hidden="1">[65]Input!$CB$46</definedName>
    <definedName name="BLPH6000179" hidden="1">[65]Input!$CD$46</definedName>
    <definedName name="BLPH6000180" hidden="1">[65]Input!$DZ$46</definedName>
    <definedName name="BLPH6000181" hidden="1">[65]Input!$BV$46</definedName>
    <definedName name="BLPH6000182" hidden="1">[65]Input!$CR$46</definedName>
    <definedName name="BLPH6000183" hidden="1">[65]Input!$N$46</definedName>
    <definedName name="BLPH6000184" hidden="1">[65]Input!$EJ$46</definedName>
    <definedName name="BLPH6000185" hidden="1">[65]Input!$CL$46</definedName>
    <definedName name="BLPH6000186" hidden="1">[65]Input!$BH$46</definedName>
    <definedName name="BLPH6000187" hidden="1">[65]Input!$EL$46</definedName>
    <definedName name="BLPH6000188" hidden="1">[65]Input!$AL$46</definedName>
    <definedName name="BLPH6000189" hidden="1">[65]Input!$J$46</definedName>
    <definedName name="BLPH6000190" hidden="1">[65]Input!$CF$46</definedName>
    <definedName name="BLPH6000191" hidden="1">[65]Input!$EP$46</definedName>
    <definedName name="BLPH6000192" hidden="1">[65]Input!$CT$46</definedName>
    <definedName name="BLPH6000193" hidden="1">[65]Input!$CP$46</definedName>
    <definedName name="BLPH6000194" hidden="1">[65]Input!$AH$46</definedName>
    <definedName name="BLPH6000195" hidden="1">[65]Input!$H$46</definedName>
    <definedName name="BLPH6000201" hidden="1">[65]Input!$B$46</definedName>
    <definedName name="BLPH6000202" hidden="1">[65]Input!$D$46</definedName>
    <definedName name="BLPH6000203" hidden="1">[65]Input!$DJ$46</definedName>
    <definedName name="BLPH6000204" hidden="1">[65]Input!$DL$46</definedName>
    <definedName name="BLPH6000205" hidden="1">[65]Input!$CN$46</definedName>
    <definedName name="BLPH6000206" hidden="1">[65]Input!$AX$46</definedName>
    <definedName name="BLPH6000207" hidden="1">[65]Input!$DR$46</definedName>
    <definedName name="BLPH6000208" hidden="1">[65]Input!$BD$46</definedName>
    <definedName name="BLPH6000209" hidden="1">[65]Input!$AP$46</definedName>
    <definedName name="BLPH6000210" hidden="1">[65]Input!$DN$46</definedName>
    <definedName name="BLPH6000211" hidden="1">[65]Cracks!$D$6</definedName>
    <definedName name="BLPH6000212" hidden="1">[65]Input!$ER$46</definedName>
    <definedName name="BLPH6000213" hidden="1">[65]Input!$ET$46</definedName>
    <definedName name="BLPH6000214" hidden="1">[65]Input!$EV$46</definedName>
    <definedName name="BLPH6000215" hidden="1">[65]Input!$EX$46</definedName>
    <definedName name="BLPH6000216" hidden="1">[65]Input!$EZ$46</definedName>
    <definedName name="BLPH6000217" hidden="1">[65]Input!$FB$46</definedName>
    <definedName name="BLPH6000218" hidden="1">[65]Input!$FD$46</definedName>
    <definedName name="BLPH6000219" hidden="1">[65]Input!$FF$46</definedName>
    <definedName name="BLPH6000220" hidden="1">[65]Input!$FH$46</definedName>
    <definedName name="BLPH6000221" hidden="1">[65]Input!$FJ$46</definedName>
    <definedName name="BLPH6000222" hidden="1">[65]Input!$FL$46</definedName>
    <definedName name="BLPH6000428" hidden="1">[65]Input!$FN$46</definedName>
    <definedName name="BLPH6000429" hidden="1">[65]Input!$FP$46</definedName>
    <definedName name="BLPH6000430" hidden="1">[65]Input!$FR$46</definedName>
    <definedName name="BLPH6000431" hidden="1">[65]Input!$FT$46</definedName>
    <definedName name="BLPH6000432" hidden="1">[65]Input!$FV$46</definedName>
    <definedName name="BLPH6000433" hidden="1">[65]Input!$FX$46</definedName>
    <definedName name="BLPH6000434" hidden="1">[65]Input!$FZ$46</definedName>
    <definedName name="BLPH6000435" hidden="1">[65]Input!$GB$46</definedName>
    <definedName name="BLPH6000436" hidden="1">[65]Input!$GD$46</definedName>
    <definedName name="BLPH6000437" hidden="1">[65]Input!$GF$46</definedName>
    <definedName name="BLPH6000438" hidden="1">[65]Input!$GH$46</definedName>
    <definedName name="BLPH6000439" hidden="1">[65]Input!$GJ$46</definedName>
    <definedName name="BLPH6000440" hidden="1">[65]Input!$GL$46</definedName>
    <definedName name="BLPH6000441" hidden="1">[65]Input!$GN$46</definedName>
    <definedName name="BLPH6000442" hidden="1">[65]Input!$GP$46</definedName>
    <definedName name="BLPH6000443" hidden="1">[65]Input!$GR$46</definedName>
    <definedName name="BLPH6000444" hidden="1">[65]Input!$GT$46</definedName>
    <definedName name="BLPH6000445" hidden="1">[65]Input!$GV$46</definedName>
    <definedName name="BLPH6000446" hidden="1">[65]Input!$GX$46</definedName>
    <definedName name="BLPH6000479" hidden="1">[65]Input!$GZ$46</definedName>
    <definedName name="BLPH6000480" hidden="1">[65]Input!$HB$46</definedName>
    <definedName name="BLPH6000481" hidden="1">[65]Input!$HD$46</definedName>
    <definedName name="BLPH6000482" hidden="1">[65]Input!$HF$46</definedName>
    <definedName name="BLPH6000483" hidden="1">[65]Input!$HH$46</definedName>
    <definedName name="BLPH6000484" hidden="1">[65]Input!$HJ$46</definedName>
    <definedName name="BLPH61" hidden="1">#N/A</definedName>
    <definedName name="BLPH62" hidden="1">#N/A</definedName>
    <definedName name="BLPH63" hidden="1">#N/A</definedName>
    <definedName name="BLPH64" hidden="1">#N/A</definedName>
    <definedName name="BLPH65" hidden="1">#N/A</definedName>
    <definedName name="BLPH66" hidden="1">#N/A</definedName>
    <definedName name="BLPH67" hidden="1">#N/A</definedName>
    <definedName name="BLPH678" localSheetId="13" hidden="1">#REF!</definedName>
    <definedName name="BLPH678" localSheetId="14" hidden="1">#REF!</definedName>
    <definedName name="BLPH678" hidden="1">#REF!</definedName>
    <definedName name="BLPH68" hidden="1">#N/A</definedName>
    <definedName name="BLPH69" hidden="1">#N/A</definedName>
    <definedName name="BLPH7" localSheetId="13" hidden="1">#REF!</definedName>
    <definedName name="BLPH7" localSheetId="14" hidden="1">#REF!</definedName>
    <definedName name="BLPH7" hidden="1">#REF!</definedName>
    <definedName name="BLPH70" hidden="1">#N/A</definedName>
    <definedName name="BLPH71" hidden="1">#N/A</definedName>
    <definedName name="BLPH72" hidden="1">#N/A</definedName>
    <definedName name="BLPH73" hidden="1">#N/A</definedName>
    <definedName name="BLPH74" hidden="1">#N/A</definedName>
    <definedName name="BLPH75" hidden="1">#N/A</definedName>
    <definedName name="BLPH76" hidden="1">#N/A</definedName>
    <definedName name="BLPH77" hidden="1">#N/A</definedName>
    <definedName name="BLPH770" localSheetId="13" hidden="1">#REF!</definedName>
    <definedName name="BLPH770" localSheetId="14" hidden="1">#REF!</definedName>
    <definedName name="BLPH770" hidden="1">#REF!</definedName>
    <definedName name="BLPH771" localSheetId="13" hidden="1">#REF!</definedName>
    <definedName name="BLPH771" localSheetId="14" hidden="1">#REF!</definedName>
    <definedName name="BLPH771" hidden="1">#REF!</definedName>
    <definedName name="BLPH772" localSheetId="13" hidden="1">#REF!</definedName>
    <definedName name="BLPH772" localSheetId="14" hidden="1">#REF!</definedName>
    <definedName name="BLPH772" hidden="1">#REF!</definedName>
    <definedName name="BLPH773" localSheetId="13" hidden="1">#REF!</definedName>
    <definedName name="BLPH773" localSheetId="14" hidden="1">#REF!</definedName>
    <definedName name="BLPH773" hidden="1">#REF!</definedName>
    <definedName name="BLPH774" localSheetId="13" hidden="1">'[68]BLMB Links'!#REF!</definedName>
    <definedName name="BLPH774" localSheetId="14" hidden="1">'[68]BLMB Links'!#REF!</definedName>
    <definedName name="BLPH774" hidden="1">'[68]BLMB Links'!#REF!</definedName>
    <definedName name="BLPH775" localSheetId="13" hidden="1">'[68]BLMB Links'!#REF!</definedName>
    <definedName name="BLPH775" localSheetId="14" hidden="1">'[68]BLMB Links'!#REF!</definedName>
    <definedName name="BLPH775" hidden="1">'[68]BLMB Links'!#REF!</definedName>
    <definedName name="BLPH776" localSheetId="13" hidden="1">'[68]BLMB Links'!#REF!</definedName>
    <definedName name="BLPH776" localSheetId="14" hidden="1">'[68]BLMB Links'!#REF!</definedName>
    <definedName name="BLPH776" hidden="1">'[68]BLMB Links'!#REF!</definedName>
    <definedName name="BLPH777" localSheetId="13" hidden="1">[69]Prices!#REF!</definedName>
    <definedName name="BLPH777" localSheetId="14" hidden="1">[69]Prices!#REF!</definedName>
    <definedName name="BLPH777" hidden="1">[69]Prices!#REF!</definedName>
    <definedName name="BLPH778" localSheetId="13" hidden="1">[70]Inputs!#REF!</definedName>
    <definedName name="BLPH778" localSheetId="14" hidden="1">[70]Inputs!#REF!</definedName>
    <definedName name="BLPH778" hidden="1">[70]Inputs!#REF!</definedName>
    <definedName name="BLPH779" localSheetId="13" hidden="1">#REF!</definedName>
    <definedName name="BLPH779" localSheetId="14" hidden="1">#REF!</definedName>
    <definedName name="BLPH779" hidden="1">#REF!</definedName>
    <definedName name="BLPH78" hidden="1">#N/A</definedName>
    <definedName name="BLPH780" localSheetId="13" hidden="1">#REF!</definedName>
    <definedName name="BLPH780" localSheetId="14" hidden="1">#REF!</definedName>
    <definedName name="BLPH780" hidden="1">#REF!</definedName>
    <definedName name="BLPH781" localSheetId="13" hidden="1">#REF!</definedName>
    <definedName name="BLPH781" localSheetId="14" hidden="1">#REF!</definedName>
    <definedName name="BLPH781" hidden="1">#REF!</definedName>
    <definedName name="BLPH782" localSheetId="13" hidden="1">#REF!</definedName>
    <definedName name="BLPH782" localSheetId="14" hidden="1">#REF!</definedName>
    <definedName name="BLPH782" hidden="1">#REF!</definedName>
    <definedName name="BLPH783" localSheetId="13" hidden="1">#REF!</definedName>
    <definedName name="BLPH783" localSheetId="14" hidden="1">#REF!</definedName>
    <definedName name="BLPH783" hidden="1">#REF!</definedName>
    <definedName name="BLPH784" localSheetId="13" hidden="1">#REF!</definedName>
    <definedName name="BLPH784" localSheetId="14" hidden="1">#REF!</definedName>
    <definedName name="BLPH784" hidden="1">#REF!</definedName>
    <definedName name="BLPH785" localSheetId="13" hidden="1">#REF!</definedName>
    <definedName name="BLPH785" localSheetId="14" hidden="1">#REF!</definedName>
    <definedName name="BLPH785" hidden="1">#REF!</definedName>
    <definedName name="BLPH786" localSheetId="13" hidden="1">#REF!</definedName>
    <definedName name="BLPH786" localSheetId="14" hidden="1">#REF!</definedName>
    <definedName name="BLPH786" hidden="1">#REF!</definedName>
    <definedName name="BLPH787" localSheetId="13" hidden="1">#REF!</definedName>
    <definedName name="BLPH787" localSheetId="14" hidden="1">#REF!</definedName>
    <definedName name="BLPH787" hidden="1">#REF!</definedName>
    <definedName name="BLPH788" localSheetId="13" hidden="1">#REF!</definedName>
    <definedName name="BLPH788" localSheetId="14" hidden="1">#REF!</definedName>
    <definedName name="BLPH788" hidden="1">#REF!</definedName>
    <definedName name="BLPH789" localSheetId="13" hidden="1">#REF!</definedName>
    <definedName name="BLPH789" localSheetId="14" hidden="1">#REF!</definedName>
    <definedName name="BLPH789" hidden="1">#REF!</definedName>
    <definedName name="BLPH79" hidden="1">#N/A</definedName>
    <definedName name="BLPH790" localSheetId="13" hidden="1">#REF!</definedName>
    <definedName name="BLPH790" localSheetId="14" hidden="1">#REF!</definedName>
    <definedName name="BLPH790" hidden="1">#REF!</definedName>
    <definedName name="BLPH791" localSheetId="13" hidden="1">#REF!</definedName>
    <definedName name="BLPH791" localSheetId="14" hidden="1">#REF!</definedName>
    <definedName name="BLPH791" hidden="1">#REF!</definedName>
    <definedName name="BLPH8" localSheetId="13" hidden="1">#REF!</definedName>
    <definedName name="BLPH8" localSheetId="14" hidden="1">#REF!</definedName>
    <definedName name="BLPH8" hidden="1">#REF!</definedName>
    <definedName name="BLPH80" hidden="1">#N/A</definedName>
    <definedName name="BLPH81" hidden="1">#N/A</definedName>
    <definedName name="BLPH82" hidden="1">#N/A</definedName>
    <definedName name="BLPH83" hidden="1">#N/A</definedName>
    <definedName name="BLPH84" hidden="1">#N/A</definedName>
    <definedName name="BLPH85" hidden="1">#N/A</definedName>
    <definedName name="BLPH86" hidden="1">#N/A</definedName>
    <definedName name="BLPH87" hidden="1">#N/A</definedName>
    <definedName name="BLPH88" hidden="1">#N/A</definedName>
    <definedName name="BLPH882" localSheetId="13" hidden="1">#REF!</definedName>
    <definedName name="BLPH882" localSheetId="14" hidden="1">#REF!</definedName>
    <definedName name="BLPH882" hidden="1">#REF!</definedName>
    <definedName name="BLPH883" localSheetId="13" hidden="1">#REF!</definedName>
    <definedName name="BLPH883" localSheetId="14" hidden="1">#REF!</definedName>
    <definedName name="BLPH883" hidden="1">#REF!</definedName>
    <definedName name="BLPH89" hidden="1">#N/A</definedName>
    <definedName name="BLPH9" localSheetId="13" hidden="1">#REF!</definedName>
    <definedName name="BLPH9" localSheetId="14" hidden="1">#REF!</definedName>
    <definedName name="BLPH9" hidden="1">#REF!</definedName>
    <definedName name="BLPH90" hidden="1">#N/A</definedName>
    <definedName name="BLPH91" hidden="1">#N/A</definedName>
    <definedName name="BLPH92" hidden="1">#N/A</definedName>
    <definedName name="BLPH93" hidden="1">#N/A</definedName>
    <definedName name="BLPH94" hidden="1">#N/A</definedName>
    <definedName name="BLPH95" hidden="1">#N/A</definedName>
    <definedName name="BLPH96" hidden="1">#N/A</definedName>
    <definedName name="BLPH97" hidden="1">#N/A</definedName>
    <definedName name="BLPH98" hidden="1">#N/A</definedName>
    <definedName name="BLPH99" hidden="1">#N/A</definedName>
    <definedName name="bnlfj" hidden="1">{"Monthly6Q",#N/A,FALSE,"0614ESL"}</definedName>
    <definedName name="bnlfj_1" hidden="1">{"Monthly6Q",#N/A,FALSE,"0614ESL"}</definedName>
    <definedName name="BOOK_VALUE" hidden="1">"BOOK_VALUE"</definedName>
    <definedName name="brad" hidden="1">{#N/A,#N/A,FALSE,"Can_Grn_Crs";#N/A,#N/A,FALSE,"GX_US";#N/A,#N/A,FALSE,"L_Amer_Ortho";#N/A,#N/A,FALSE,"Aus_Ortho"}</definedName>
    <definedName name="bro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brol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BS" localSheetId="13" hidden="1">#REF!</definedName>
    <definedName name="BS" localSheetId="14" hidden="1">#REF!</definedName>
    <definedName name="BS" hidden="1">#REF!</definedName>
    <definedName name="budget" hidden="1">{"Overview",#N/A,TRUE,"Overview";"New Gen",#N/A,TRUE,"New Gen";"cap-ex",#N/A,TRUE,"Consol cap-ex";"cap-ex",#N/A,TRUE,"APC cap-ex";"cap-ex",#N/A,TRUE,"GPC cap-ex";"cap-ex",#N/A,TRUE,"GUL cap-ex";"cap-ex",#N/A,TRUE,"MPC cap-ex";"cap-ex",#N/A,TRUE,"SAV cap-ex";"cap-ex",#N/A,TRUE,"SEGCO cap-ex";"cap-ex",#N/A,TRUE,"SWE cap-ex"}</definedName>
    <definedName name="budget2" hidden="1">{"Overview",#N/A,TRUE,"Overview";"New Gen",#N/A,TRUE,"New Gen";"cap-ex",#N/A,TRUE,"Consol cap-ex";"cap-ex",#N/A,TRUE,"APC cap-ex";"cap-ex",#N/A,TRUE,"GPC cap-ex";"cap-ex",#N/A,TRUE,"GUL cap-ex";"cap-ex",#N/A,TRUE,"MPC cap-ex";"cap-ex",#N/A,TRUE,"SAV cap-ex";"cap-ex",#N/A,TRUE,"SEGCO cap-ex";"cap-ex",#N/A,TRUE,"SWE cap-ex"}</definedName>
    <definedName name="BV_OVER_SHARES" hidden="1">"BV_OVER_SHARES"</definedName>
    <definedName name="bvwrg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caattach2" hidden="1">{#N/A,#N/A,FALSE,"letter";#N/A,#N/A,FALSE,"PP_0895";#N/A,#N/A,FALSE,"PP_0995"}</definedName>
    <definedName name="calros" localSheetId="13" hidden="1">#REF!</definedName>
    <definedName name="calros" localSheetId="14" hidden="1">#REF!</definedName>
    <definedName name="calros" hidden="1">#REF!</definedName>
    <definedName name="CAPITAL_EXPEN" hidden="1">"CAPITAL_EXPEN"</definedName>
    <definedName name="CAPITAL_LEASE" hidden="1">"CAPITAL_LEASE"</definedName>
    <definedName name="CASH_DUE_BANKS" hidden="1">"CASH_DUE_BANKS"</definedName>
    <definedName name="CASH_EQUIV" hidden="1">"CASH_EQUIV"</definedName>
    <definedName name="CASH_INTEREST" hidden="1">"CASH_INTEREST"</definedName>
    <definedName name="CASH_ST" hidden="1">"CASH_ST"</definedName>
    <definedName name="CASH_TAXES" hidden="1">"CASH_TAXES"</definedName>
    <definedName name="cawc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bvxzcv" hidden="1">{"Combined Ratios",#N/A,FALSE,"Financials"}</definedName>
    <definedName name="CBWorkbookPriority" hidden="1">-859185686</definedName>
    <definedName name="ccccccccccc" hidden="1">{"Final",#N/A,FALSE,"Feb-96"}</definedName>
    <definedName name="ccccccccccccccc" hidden="1">{"Summary",#N/A,FALSE,"Summary"}</definedName>
    <definedName name="cdvg" hidden="1">{"Quarterly CF",#N/A,FALSE,"Financials"}</definedName>
    <definedName name="CHANGES_WORK_CAP" hidden="1">"CHANGES_WORK_CAP"</definedName>
    <definedName name="chartNew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ECK" localSheetId="13" hidden="1">#REF!</definedName>
    <definedName name="CHECK" localSheetId="14" hidden="1">#REF!</definedName>
    <definedName name="CHECK" hidden="1">#REF!</definedName>
    <definedName name="CHECK2" localSheetId="13" hidden="1">[63]CIS!#REF!</definedName>
    <definedName name="CHECK2" localSheetId="14" hidden="1">[63]CIS!#REF!</definedName>
    <definedName name="CHECK2" hidden="1">[63]CIS!#REF!</definedName>
    <definedName name="Checklsit" hidden="1">{#N/A,#N/A,FALSE,"Sheet9"}</definedName>
    <definedName name="CIQWBGuid" hidden="1">"d7387a98-8fb7-44a4-bdad-ff8f6fcb8fed"</definedName>
    <definedName name="CITY" hidden="1">"CITY"</definedName>
    <definedName name="ComBarTitle" hidden="1">"Risk Analysis [loa-category-risk_analysis_v3.7_de.xls]"</definedName>
    <definedName name="comm2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comm3" hidden="1">{#N/A,#N/A,FALSE,"Créances";#N/A,#N/A,FALSE,"Effectifs";#N/A,#N/A,FALSE,"SI"}</definedName>
    <definedName name="comments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COMMON_STOCK" hidden="1">"COMMON_STOCK"</definedName>
    <definedName name="commonstart" localSheetId="13" hidden="1">'[71]Proj. Financials'!#REF!</definedName>
    <definedName name="commonstart" localSheetId="14" hidden="1">'[71]Proj. Financials'!#REF!</definedName>
    <definedName name="commonstart" hidden="1">'[71]Proj. Financials'!#REF!</definedName>
    <definedName name="comp21" hidden="1">[72]Common_IS!$D$12</definedName>
    <definedName name="comp22" hidden="1">[72]Common_IS!$F$12</definedName>
    <definedName name="comp23" hidden="1">[72]Common_IS!$H$12</definedName>
    <definedName name="comp24" hidden="1">[72]Common_IS!$J$12</definedName>
    <definedName name="comp25" hidden="1">[72]Common_IS!$L$12</definedName>
    <definedName name="comp26" hidden="1">[72]Common_IS!$N$12</definedName>
    <definedName name="comp27" hidden="1">[72]Common_IS!$P$12</definedName>
    <definedName name="comp28" hidden="1">[72]Common_IS!$R$12</definedName>
    <definedName name="comp29" hidden="1">[72]Common_IS!$T$12</definedName>
    <definedName name="comp30" hidden="1">[72]Common_IS!$V$12</definedName>
    <definedName name="comp31" hidden="1">[72]Common_IS!$X$12</definedName>
    <definedName name="comp32" hidden="1">[72]Common_IS!$Z$12</definedName>
    <definedName name="comp33" hidden="1">[72]Common_IS!$AB$12</definedName>
    <definedName name="comp34" hidden="1">[72]Common_IS!$AD$12</definedName>
    <definedName name="comp35" hidden="1">[72]Common_IS!$AF$12</definedName>
    <definedName name="comp36" hidden="1">[72]Common_IS!$AH$12</definedName>
    <definedName name="COMPANY_ADDRESS" hidden="1">"COMPANY_ADDRESS"</definedName>
    <definedName name="COMPANY_PHONE" hidden="1">"COMPANY_PHONE"</definedName>
    <definedName name="COMPANY_STREET1" hidden="1">"COMPANY_STREET1"</definedName>
    <definedName name="COMPANY_STREET2" hidden="1">"COMPANY_STREET2"</definedName>
    <definedName name="COMPANY_TICKER" hidden="1">"COMPANY_TICKER"</definedName>
    <definedName name="COMPANY_WEBSITE" hidden="1">"COMPANY_WEBSITE"</definedName>
    <definedName name="COMPANY_ZIP" hidden="1">"COMPANY_ZIP"</definedName>
    <definedName name="compnam" localSheetId="13" hidden="1">[73]KeyMultInputs!#REF!</definedName>
    <definedName name="compnam" localSheetId="14" hidden="1">[73]KeyMultInputs!#REF!</definedName>
    <definedName name="compnam" hidden="1">[73]KeyMultInputs!#REF!</definedName>
    <definedName name="comps" hidden="1">[74]Inputs!$A$34:$C$48</definedName>
    <definedName name="conflict" hidden="1">{"View with Batches to Prelim",#N/A,FALSE,"FDMS MGMNT";"View wo batches",#N/A,FALSE,"FDMS MGMNT"}</definedName>
    <definedName name="Confused" localSheetId="13" hidden="1">#REF!</definedName>
    <definedName name="Confused" localSheetId="14" hidden="1">#REF!</definedName>
    <definedName name="Confused" hidden="1">#REF!</definedName>
    <definedName name="_xlnm.Consolidate_Area" hidden="1">#N/A</definedName>
    <definedName name="ConsoliDent" hidden="1">39216.5878819444</definedName>
    <definedName name="control" hidden="1">{"'Demand Units'!$Z$2:$AF$53"}</definedName>
    <definedName name="control_1" hidden="1">{"'Demand Units'!$Z$2:$AF$53"}</definedName>
    <definedName name="control1" hidden="1">{"'Demand Units'!$Z$2:$AF$53"}</definedName>
    <definedName name="control1_1" hidden="1">{"'Demand Units'!$Z$2:$AF$53"}</definedName>
    <definedName name="controls" hidden="1">{"'Demand Units'!$Z$2:$AF$53"}</definedName>
    <definedName name="controls_1" hidden="1">{"'Demand Units'!$Z$2:$AF$53"}</definedName>
    <definedName name="controls1" hidden="1">{"'Demand Units'!$Z$2:$AF$53"}</definedName>
    <definedName name="controls1_1" hidden="1">{"'Demand Units'!$Z$2:$AF$53"}</definedName>
    <definedName name="Copy" hidden="1">{"'W.W. Summary'!$A$1:$K$37"}</definedName>
    <definedName name="COST_REVENUE" hidden="1">"COST_REVENUE"</definedName>
    <definedName name="COUNTRY_NAME" hidden="1">"COUNTRY_NAME"</definedName>
    <definedName name="Cow" hidden="1">{#N/A,#N/A,FALSE,"Tot_Can";#N/A,#N/A,FALSE,"Can_Rup";#N/A,#N/A,FALSE,"Can_Grn_Crs";#N/A,#N/A,FALSE,"GX_US"}</definedName>
    <definedName name="credit" hidden="1">{#N/A,#N/A,TRUE,"Overview";#N/A,#N/A,TRUE,"New Gen"}</definedName>
    <definedName name="credit2" hidden="1">{#N/A,#N/A,TRUE,"Overview";#N/A,#N/A,TRUE,"New Gen"}</definedName>
    <definedName name="creditmigrat" hidden="1">{"Combined Ratios",#N/A,FALSE,"Financials"}</definedName>
    <definedName name="csf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CURRENT_PORT" hidden="1">"CURRENT_PORT"</definedName>
    <definedName name="CURRENT_RATIO" hidden="1">"CURRENT_RATIO"</definedName>
    <definedName name="curse" hidden="1">[74]Inputs!$G$8</definedName>
    <definedName name="cv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b" hidden="1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cvb_1" hidden="1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cvv" hidden="1">{"Monthly6Q",#N/A,FALSE,"0614ESL"}</definedName>
    <definedName name="cvv_1" hidden="1">{"Monthly6Q",#N/A,FALSE,"0614ESL"}</definedName>
    <definedName name="Cwvu.ALL." hidden="1">'[75]Bal Sheet Yr 1'!$A$45:$IV$45,'[75]Bal Sheet Yr 1'!$A$57:$IV$63</definedName>
    <definedName name="Cwvu.all.2" hidden="1">'[75]Bal Sheet Yr 2'!$A$45:$IV$45,'[75]Bal Sheet Yr 2'!$A$57:$IV$63</definedName>
    <definedName name="Cwvu.GREY_ALL." localSheetId="13" hidden="1">#REF!</definedName>
    <definedName name="Cwvu.GREY_ALL." localSheetId="14" hidden="1">#REF!</definedName>
    <definedName name="Cwvu.GREY_ALL." hidden="1">#REF!</definedName>
    <definedName name="Cwvu.PRT." hidden="1">'[75]Bal Sheet Yr 1'!$A$39:$IV$39,'[75]Bal Sheet Yr 1'!$A$45:$IV$45,'[75]Bal Sheet Yr 1'!$A$52:$IV$54,'[75]Bal Sheet Yr 1'!$A$57:$IV$63,'[75]Bal Sheet Yr 1'!$A$75:$IV$76</definedName>
    <definedName name="Cwvu.prt.2" hidden="1">'[75]Bal Sheet Yr 2'!$A$39:$IV$39,'[75]Bal Sheet Yr 2'!$A$45:$IV$45,'[75]Bal Sheet Yr 2'!$A$53:$IV$54,'[75]Bal Sheet Yr 2'!$A$57:$IV$63,'[75]Bal Sheet Yr 2'!$A$75:$IV$76</definedName>
    <definedName name="cxaa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D" hidden="1">{#N/A,#N/A,FALSE,"AD_Purch";#N/A,#N/A,FALSE,"Projections";#N/A,#N/A,FALSE,"DCF";#N/A,#N/A,FALSE,"Mkt Val"}</definedName>
    <definedName name="D.DCF1" localSheetId="13" hidden="1">#REF!</definedName>
    <definedName name="D.DCF1" localSheetId="14" hidden="1">#REF!</definedName>
    <definedName name="D.DCF1" hidden="1">#REF!</definedName>
    <definedName name="D.DCF2" localSheetId="13" hidden="1">#REF!</definedName>
    <definedName name="D.DCF2" localSheetId="14" hidden="1">#REF!</definedName>
    <definedName name="D.DCF2" hidden="1">#REF!</definedName>
    <definedName name="D.DCF3" localSheetId="13" hidden="1">#REF!</definedName>
    <definedName name="D.DCF3" localSheetId="14" hidden="1">#REF!</definedName>
    <definedName name="D.DCF3" hidden="1">#REF!</definedName>
    <definedName name="D.DCF4" localSheetId="13" hidden="1">#REF!</definedName>
    <definedName name="D.DCF4" localSheetId="14" hidden="1">#REF!</definedName>
    <definedName name="D.DCF4" hidden="1">#REF!</definedName>
    <definedName name="D.DCF5" localSheetId="13" hidden="1">#REF!</definedName>
    <definedName name="D.DCF5" localSheetId="14" hidden="1">#REF!</definedName>
    <definedName name="D.DCF5" hidden="1">#REF!</definedName>
    <definedName name="D.DCF6" localSheetId="13" hidden="1">#REF!</definedName>
    <definedName name="D.DCF6" localSheetId="14" hidden="1">#REF!</definedName>
    <definedName name="D.DCF6" hidden="1">#REF!</definedName>
    <definedName name="D.DCF7" localSheetId="13" hidden="1">#REF!</definedName>
    <definedName name="D.DCF7" localSheetId="14" hidden="1">#REF!</definedName>
    <definedName name="D.DCF7" hidden="1">#REF!</definedName>
    <definedName name="D.DCF8" localSheetId="13" hidden="1">#REF!</definedName>
    <definedName name="D.DCF8" localSheetId="14" hidden="1">#REF!</definedName>
    <definedName name="D.DCF8" hidden="1">#REF!</definedName>
    <definedName name="dag" hidden="1">{"'Demand Units'!$Z$2:$AF$53"}</definedName>
    <definedName name="dag_1" hidden="1">{"'Demand Units'!$Z$2:$AF$53"}</definedName>
    <definedName name="daj" hidden="1">{"'Demand Units'!$Z$2:$AF$53"}</definedName>
    <definedName name="daj_1" hidden="1">{"'Demand Units'!$Z$2:$AF$53"}</definedName>
    <definedName name="dalkjf" hidden="1">{"'Demand Units'!$Z$2:$AF$53"}</definedName>
    <definedName name="dalkjf_1" hidden="1">{"'Demand Units'!$Z$2:$AF$53"}</definedName>
    <definedName name="dasdsaasd" hidden="1">{"migration",#N/A,FALSE,"Credit Migration"}</definedName>
    <definedName name="dasjjkl" hidden="1">{"'Demand Units'!$Z$2:$AF$53"}</definedName>
    <definedName name="dasjjkl_1" hidden="1">{"'Demand Units'!$Z$2:$AF$53"}</definedName>
    <definedName name="Data.Dump" localSheetId="13" hidden="1">OFFSET([0]!Data.Top.Left,1,0)</definedName>
    <definedName name="Data.Dump" localSheetId="14" hidden="1">OFFSET([0]!Data.Top.Left,1,0)</definedName>
    <definedName name="Data.Dump" hidden="1">OFFSET([0]!Data.Top.Left,1,0)</definedName>
    <definedName name="DATA_01" hidden="1">'[76]Sales Seasonality by Month'!$B$4</definedName>
    <definedName name="DATA_02" hidden="1">'[76]Sales Seasonality by Month'!$B$9</definedName>
    <definedName name="DATA_03" hidden="1">'[76]Sales Seasonality by Month'!$C$9:$C$20</definedName>
    <definedName name="DATA_04" hidden="1">'[76]Sales Seasonality by Month'!$F$9:$F$20</definedName>
    <definedName name="DATA_05" localSheetId="13" hidden="1">#REF!</definedName>
    <definedName name="DATA_05" localSheetId="14" hidden="1">#REF!</definedName>
    <definedName name="DATA_05" hidden="1">#REF!</definedName>
    <definedName name="DATA_06" localSheetId="13" hidden="1">#REF!</definedName>
    <definedName name="DATA_06" localSheetId="14" hidden="1">#REF!</definedName>
    <definedName name="DATA_06" hidden="1">#REF!</definedName>
    <definedName name="DATA_07" localSheetId="13" hidden="1">#REF!</definedName>
    <definedName name="DATA_07" localSheetId="14" hidden="1">#REF!</definedName>
    <definedName name="DATA_07" hidden="1">#REF!</definedName>
    <definedName name="DATA_08" localSheetId="13" hidden="1">#REF!</definedName>
    <definedName name="DATA_08" localSheetId="14" hidden="1">#REF!</definedName>
    <definedName name="DATA_08" hidden="1">#REF!</definedName>
    <definedName name="data2" localSheetId="13" hidden="1">'[77]Tier I'!#REF!</definedName>
    <definedName name="data2" localSheetId="14" hidden="1">'[77]Tier I'!#REF!</definedName>
    <definedName name="data2" hidden="1">'[77]Tier I'!#REF!</definedName>
    <definedName name="Data3" hidden="1">{"'Demand Units'!$Z$2:$AF$53"}</definedName>
    <definedName name="Data3_1" hidden="1">{"'Demand Units'!$Z$2:$AF$53"}</definedName>
    <definedName name="Database.File" localSheetId="13" hidden="1">#REF!</definedName>
    <definedName name="Database.File" localSheetId="14" hidden="1">#REF!</definedName>
    <definedName name="Database.File" hidden="1">#REF!</definedName>
    <definedName name="datadownfour" localSheetId="13" hidden="1">[62]Sheet1!#REF!</definedName>
    <definedName name="datadownfour" localSheetId="14" hidden="1">[62]Sheet1!#REF!</definedName>
    <definedName name="datadownfour" hidden="1">[62]Sheet1!#REF!</definedName>
    <definedName name="datadownone" localSheetId="13" hidden="1">[62]Sheet1!#REF!</definedName>
    <definedName name="datadownone" localSheetId="14" hidden="1">[62]Sheet1!#REF!</definedName>
    <definedName name="datadownone" hidden="1">[62]Sheet1!#REF!</definedName>
    <definedName name="datadownthree" localSheetId="13" hidden="1">[62]Sheet1!#REF!</definedName>
    <definedName name="datadownthree" localSheetId="14" hidden="1">[62]Sheet1!#REF!</definedName>
    <definedName name="datadownthree" hidden="1">[62]Sheet1!#REF!</definedName>
    <definedName name="datadowntwo" localSheetId="13" hidden="1">[62]Sheet1!#REF!</definedName>
    <definedName name="datadowntwo" localSheetId="14" hidden="1">[62]Sheet1!#REF!</definedName>
    <definedName name="datadowntwo" hidden="1">[62]Sheet1!#REF!</definedName>
    <definedName name="datas2" hidden="1">{"'Demand Units'!$Z$2:$AF$53"}</definedName>
    <definedName name="datas2_1" hidden="1">{"'Demand Units'!$Z$2:$AF$53"}</definedName>
    <definedName name="datas3" hidden="1">{"'Demand Units'!$Z$2:$AF$53"}</definedName>
    <definedName name="datas3_1" hidden="1">{"'Demand Units'!$Z$2:$AF$53"}</definedName>
    <definedName name="datatoggle" localSheetId="13" hidden="1">[62]Sheet1!#REF!</definedName>
    <definedName name="datatoggle" localSheetId="14" hidden="1">[62]Sheet1!#REF!</definedName>
    <definedName name="datatoggle" hidden="1">[62]Sheet1!#REF!</definedName>
    <definedName name="datatoggletwo" localSheetId="13" hidden="1">[62]Sheet1!#REF!</definedName>
    <definedName name="datatoggletwo" localSheetId="14" hidden="1">[62]Sheet1!#REF!</definedName>
    <definedName name="datatoggletwo" hidden="1">[62]Sheet1!#REF!</definedName>
    <definedName name="DataValDate" localSheetId="13" hidden="1">[62]Sheet1!#REF!</definedName>
    <definedName name="DataValDate" localSheetId="14" hidden="1">[62]Sheet1!#REF!</definedName>
    <definedName name="DataValDate" hidden="1">[62]Sheet1!#REF!</definedName>
    <definedName name="datavaldate2" localSheetId="13" hidden="1">[62]Sheet1!#REF!</definedName>
    <definedName name="datavaldate2" localSheetId="14" hidden="1">[62]Sheet1!#REF!</definedName>
    <definedName name="datavaldate2" hidden="1">[62]Sheet1!#REF!</definedName>
    <definedName name="datavaldate3" localSheetId="13" hidden="1">[62]Sheet1!#REF!</definedName>
    <definedName name="datavaldate3" localSheetId="14" hidden="1">[62]Sheet1!#REF!</definedName>
    <definedName name="datavaldate3" hidden="1">[62]Sheet1!#REF!</definedName>
    <definedName name="DAYS_PAY_OUTST" hidden="1">"DAYS_PAY_OUTST"</definedName>
    <definedName name="DAYS_SALES_OUTST" hidden="1">"DAYS_SALES_OUTST"</definedName>
    <definedName name="DC.DCF1" localSheetId="13" hidden="1">#REF!</definedName>
    <definedName name="DC.DCF1" localSheetId="14" hidden="1">#REF!</definedName>
    <definedName name="DC.DCF1" hidden="1">#REF!</definedName>
    <definedName name="DC.DCF2" localSheetId="13" hidden="1">#REF!</definedName>
    <definedName name="DC.DCF2" localSheetId="14" hidden="1">#REF!</definedName>
    <definedName name="DC.DCF2" hidden="1">#REF!</definedName>
    <definedName name="DC.DCF3" localSheetId="13" hidden="1">#REF!</definedName>
    <definedName name="DC.DCF3" localSheetId="14" hidden="1">#REF!</definedName>
    <definedName name="DC.DCF3" hidden="1">#REF!</definedName>
    <definedName name="DC.DCF4" localSheetId="13" hidden="1">#REF!</definedName>
    <definedName name="DC.DCF4" localSheetId="14" hidden="1">#REF!</definedName>
    <definedName name="DC.DCF4" hidden="1">#REF!</definedName>
    <definedName name="DC.DCF5" localSheetId="13" hidden="1">#REF!</definedName>
    <definedName name="DC.DCF5" localSheetId="14" hidden="1">#REF!</definedName>
    <definedName name="DC.DCF5" hidden="1">#REF!</definedName>
    <definedName name="DC.DCF6" localSheetId="13" hidden="1">#REF!</definedName>
    <definedName name="DC.DCF6" localSheetId="14" hidden="1">#REF!</definedName>
    <definedName name="DC.DCF6" hidden="1">#REF!</definedName>
    <definedName name="DC.DCF7" localSheetId="13" hidden="1">#REF!</definedName>
    <definedName name="DC.DCF7" localSheetId="14" hidden="1">#REF!</definedName>
    <definedName name="DC.DCF7" hidden="1">#REF!</definedName>
    <definedName name="DC.DCF8" localSheetId="13" hidden="1">#REF!</definedName>
    <definedName name="DC.DCF8" localSheetId="14" hidden="1">#REF!</definedName>
    <definedName name="DC.DCF8" hidden="1">#REF!</definedName>
    <definedName name="dd" hidden="1">{"Opsys",#N/A,FALSE,"NPV_OPsys";"NT",#N/A,FALSE,"NPV_NT";"DevP",#N/A,FALSE,"NPV_DevPdt";"Office",#N/A,FALSE,"NPV_Office"}</definedName>
    <definedName name="ddd" localSheetId="13" hidden="1">[2]useless!#REF!</definedName>
    <definedName name="ddd" localSheetId="14" hidden="1">[2]useless!#REF!</definedName>
    <definedName name="ddd" hidden="1">[2]useless!#REF!</definedName>
    <definedName name="dddd" localSheetId="13" hidden="1">'[1]Key Info'!#REF!</definedName>
    <definedName name="dddd" localSheetId="14" hidden="1">'[1]Key Info'!#REF!</definedName>
    <definedName name="dddd" hidden="1">'[1]Key Info'!#REF!</definedName>
    <definedName name="DDDDD" hidden="1">{#N/A,#N/A,TRUE,"EWAR";#N/A,#N/A,TRUE,"Sad";#N/A,#N/A,TRUE,"Yat";#N/A,#N/A,TRUE,"Nav";#N/A,#N/A,TRUE,"Mor";#N/A,#N/A,TRUE,"Geit"}</definedName>
    <definedName name="dddddda" hidden="1">{"Summary Schedule",#N/A,FALSE,"Sheet1";"Divisional Support",#N/A,FALSE,"Sheet2";"Corporate Support",#N/A,FALSE,"Sheet3"}</definedName>
    <definedName name="ddddddd" hidden="1">{#N/A,#N/A,FALSE,"Synth";#N/A,#N/A,FALSE,"concu";"parc_global",#N/A,FALSE,"parc";#N/A,#N/A,FALSE,"CA prest";#N/A,#N/A,FALSE,"Ratio CA";#N/A,#N/A,FALSE,"Trafic";#N/A,#N/A,FALSE,"CR GSM_acté";#N/A,#N/A,FALSE,"Réseaux";#N/A,#N/A,FALSE,"Abonnés";#N/A,#N/A,FALSE,"Créances";#N/A,#N/A,FALSE,"Effectifs";#N/A,#N/A,FALSE,"SI";#N/A,#N/A,FALSE,"R2000";#N/A,#N/A,FALSE,"BIBOP"}</definedName>
    <definedName name="ddddddddd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fasdas" hidden="1">{"Quarterly CF",#N/A,FALSE,"Financials"}</definedName>
    <definedName name="ddffffff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drh" hidden="1">{"View with Batches to Prelim",#N/A,FALSE,"FDMS MGMNT";"View wo batches",#N/A,FALSE,"FDMS MGMNT"}</definedName>
    <definedName name="dds" hidden="1">{"sort",#N/A,FALSE,"Sheet1"}</definedName>
    <definedName name="DE" hidden="1">{"Monthly6Q",#N/A,FALSE,"0614ESL"}</definedName>
    <definedName name="DE_1" hidden="1">{"Monthly6Q",#N/A,FALSE,"0614ESL"}</definedName>
    <definedName name="debtpref" localSheetId="13" hidden="1">[62]Sheet1!#REF!</definedName>
    <definedName name="debtpref" localSheetId="14" hidden="1">[62]Sheet1!#REF!</definedName>
    <definedName name="debtpref" hidden="1">[62]Sheet1!#REF!</definedName>
    <definedName name="DebtService1" hidden="1">{"Outflow 1",#N/A,FALSE,"Outflows-Inflows";"Outflow 2",#N/A,FALSE,"Outflows-Inflows";"Inflow 1",#N/A,FALSE,"Outflows-Inflows";"Inflow 2",#N/A,FALSE,"Outflows-Inflows"}</definedName>
    <definedName name="DEFERRED_INC_TAX" hidden="1">"DEFERRED_INC_TAX"</definedName>
    <definedName name="DEFERRED_TAXES" hidden="1">"DEFERRED_TAXES"</definedName>
    <definedName name="delet" hidden="1">{#N/A,#N/A,FALSE,"MARKETING"}</definedName>
    <definedName name="Delete" localSheetId="13" hidden="1">[16]BEV!#REF!</definedName>
    <definedName name="Delete" localSheetId="14" hidden="1">[16]BEV!#REF!</definedName>
    <definedName name="Delete" hidden="1">[16]BEV!#REF!</definedName>
    <definedName name="delete_this" localSheetId="13" hidden="1">#REF!</definedName>
    <definedName name="delete_this" localSheetId="14" hidden="1">#REF!</definedName>
    <definedName name="delete_this" hidden="1">#REF!</definedName>
    <definedName name="delete_this_2" localSheetId="13" hidden="1">#REF!</definedName>
    <definedName name="delete_this_2" localSheetId="14" hidden="1">#REF!</definedName>
    <definedName name="delete_this_2" hidden="1">#REF!</definedName>
    <definedName name="delete_this_3" localSheetId="13" hidden="1">#REF!</definedName>
    <definedName name="delete_this_3" localSheetId="14" hidden="1">#REF!</definedName>
    <definedName name="delete_this_3" hidden="1">#REF!</definedName>
    <definedName name="delete_this_4" localSheetId="13" hidden="1">#REF!</definedName>
    <definedName name="delete_this_4" localSheetId="14" hidden="1">#REF!</definedName>
    <definedName name="delete_this_4" hidden="1">#REF!</definedName>
    <definedName name="delete_this_5" localSheetId="13" hidden="1">#REF!</definedName>
    <definedName name="delete_this_5" localSheetId="14" hidden="1">#REF!</definedName>
    <definedName name="delete_this_5" hidden="1">#REF!</definedName>
    <definedName name="delete_this_6" localSheetId="13" hidden="1">#REF!</definedName>
    <definedName name="delete_this_6" localSheetId="14" hidden="1">#REF!</definedName>
    <definedName name="delete_this_6" hidden="1">#REF!</definedName>
    <definedName name="delete_this_8" localSheetId="13" hidden="1">#REF!</definedName>
    <definedName name="delete_this_8" localSheetId="14" hidden="1">#REF!</definedName>
    <definedName name="delete_this_8" hidden="1">#REF!</definedName>
    <definedName name="delete_this_9" localSheetId="13" hidden="1">#REF!</definedName>
    <definedName name="delete_this_9" localSheetId="14" hidden="1">#REF!</definedName>
    <definedName name="delete_this_9" hidden="1">#REF!</definedName>
    <definedName name="Denmark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Dep" hidden="1">{"'subnets'!$A$1:$F$20"}</definedName>
    <definedName name="DEPRE_AMORT" hidden="1">"DEPRE_AMORT"</definedName>
    <definedName name="DEPRE_AMORT_SUPPL" hidden="1">"DEPRE_AMORT_SUPPL"</definedName>
    <definedName name="DEPRE_DEPLE" hidden="1">"DEPRE_DEPLE"</definedName>
    <definedName name="DEPRE_SUPP" hidden="1">"DEPRE_SUPP"</definedName>
    <definedName name="DESCRIPTION_LONG" hidden="1">"DESCRIPTION_LONG"</definedName>
    <definedName name="detail" hidden="1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detail_1" hidden="1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Deutache" hidden="1">{#N/A,#N/A,FALSE,"Sheet9"}</definedName>
    <definedName name="Deutsche" hidden="1">{#N/A,#N/A,FALSE,"Sheet9"}</definedName>
    <definedName name="dev_tech" localSheetId="13" hidden="1">[16]BEV!#REF!</definedName>
    <definedName name="dev_tech" localSheetId="14" hidden="1">[16]BEV!#REF!</definedName>
    <definedName name="dev_tech" hidden="1">[16]BEV!#REF!</definedName>
    <definedName name="dfadfadfa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dfadfadfadfad" hidden="1">{#N/A,#N/A,FALSE,"New Depr Sch-150% DB";#N/A,#N/A,FALSE,"Cash Flows RLP";#N/A,#N/A,FALSE,"IRR";#N/A,#N/A,FALSE,"Proforma IS";#N/A,#N/A,FALSE,"Assumptions"}</definedName>
    <definedName name="dfafa" localSheetId="13" hidden="1">#REF!</definedName>
    <definedName name="dfafa" localSheetId="14" hidden="1">#REF!</definedName>
    <definedName name="dfafa" hidden="1">#REF!</definedName>
    <definedName name="dfasfd" hidden="1">{"Summary",#N/A,FALSE,"Summary"}</definedName>
    <definedName name="dfd" localSheetId="13" hidden="1">#REF!</definedName>
    <definedName name="dfd" localSheetId="14" hidden="1">#REF!</definedName>
    <definedName name="dfd" hidden="1">#REF!</definedName>
    <definedName name="dfdfdf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fdfdfdfd" hidden="1">{"' calendrier 2000'!$A$1:$Q$38"}</definedName>
    <definedName name="dfdfedf" hidden="1">{"first",#N/A,FALSE,"FLEXPAC2";"second",#N/A,FALSE,"FLEXPAC2"}</definedName>
    <definedName name="DFG" hidden="1">{#N/A,#N/A,FALSE,"Assumptions";#N/A,#N/A,FALSE,"N-IS-Sum";#N/A,#N/A,FALSE,"N-St-Sum";#N/A,#N/A,FALSE,"Inc Stmt";#N/A,#N/A,FALSE,"Stats"}</definedName>
    <definedName name="dfgdfg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dfgdfgdfg" hidden="1">{#N/A,#N/A,FALSE,"Assump";#N/A,#N/A,FALSE,"Income";#N/A,#N/A,FALSE,"Balance";#N/A,#N/A,FALSE,"DCF Pump";#N/A,#N/A,FALSE,"Trans Assump";#N/A,#N/A,FALSE,"Combined Income";#N/A,#N/A,FALSE,"Combined Balance"}</definedName>
    <definedName name="DFGHJK" hidden="1">8</definedName>
    <definedName name="DFJOE" hidden="1">{"'Demand Units'!$Z$2:$AF$53"}</definedName>
    <definedName name="DFJOE_1" hidden="1">{"'Demand Units'!$Z$2:$AF$53"}</definedName>
    <definedName name="df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LKJ" hidden="1">{"'Demand Units'!$Z$2:$AF$53"}</definedName>
    <definedName name="DFLKJ_1" hidden="1">{"'Demand Units'!$Z$2:$AF$53"}</definedName>
    <definedName name="dfsafd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a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g" hidden="1">{"BALANCE",#N/A,FALSE,"MC.XLS";"FINHIGH",#N/A,FALSE,"MC.XLS"}</definedName>
    <definedName name="dgagr" hidden="1">{"Monthly6Q",#N/A,FALSE,"0614ESL"}</definedName>
    <definedName name="dgagr_1" hidden="1">{"Monthly6Q",#N/A,FALSE,"0614ESL"}</definedName>
    <definedName name="dgf" hidden="1">{"'Demand Units'!$Z$2:$AF$53"}</definedName>
    <definedName name="dgf_1" hidden="1">{"'Demand Units'!$Z$2:$AF$53"}</definedName>
    <definedName name="dgfdg" hidden="1">{#N/A,#N/A,FALSE,"INPUTS";#N/A,#N/A,FALSE,"PROFORMA BSHEET";#N/A,#N/A,FALSE,"COMBINED";#N/A,#N/A,FALSE,"ACQUIROR";#N/A,#N/A,FALSE,"TARGET 1";#N/A,#N/A,FALSE,"TARGET 2";#N/A,#N/A,FALSE,"HIGH YIELD";#N/A,#N/A,FALSE,"OVERFUND"}</definedName>
    <definedName name="didididid" hidden="1">{"'Trades'!$A$120:$F$141"}</definedName>
    <definedName name="DIL" hidden="1">{"'Demand Units'!$Z$2:$AF$53"}</definedName>
    <definedName name="DIL_1" hidden="1">{"'Demand Units'!$Z$2:$AF$53"}</definedName>
    <definedName name="DILUT_ADJUST" hidden="1">"DILUT_ADJUST"</definedName>
    <definedName name="DILUT_EPS_EXCL" hidden="1">"DILUT_EPS_EXCL"</definedName>
    <definedName name="DILUT_EPS_INCL" hidden="1">"DILUT_EPS_INCL"</definedName>
    <definedName name="DILUT_NORMAL_EPS" hidden="1">"DILUT_NORMAL_EPS"</definedName>
    <definedName name="DILUT_WEIGHT" hidden="1">"DILUT_WEIGHT"</definedName>
    <definedName name="DISCONT_OPER" hidden="1">"DISCONT_OPER"</definedName>
    <definedName name="DIVID_SHARE" hidden="1">"DIVID_SHARE"</definedName>
    <definedName name="dj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ka" hidden="1">{"Monthly6Q",#N/A,FALSE,"0614ESL"}</definedName>
    <definedName name="djka_1" hidden="1">{"Monthly6Q",#N/A,FALSE,"0614ESL"}</definedName>
    <definedName name="dkfaj" hidden="1">{"'Demand Units'!$Z$2:$AF$53"}</definedName>
    <definedName name="dkfaj_1" hidden="1">{"'Demand Units'!$Z$2:$AF$53"}</definedName>
    <definedName name="dkfjdf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EK" hidden="1">{"'Demand Units'!$Z$2:$AF$53"}</definedName>
    <definedName name="DKJEK_1" hidden="1">{"'Demand Units'!$Z$2:$AF$53"}</definedName>
    <definedName name="DKUDKY" hidden="1">{"'Demand Units'!$Z$2:$AF$53"}</definedName>
    <definedName name="DKUDKY_1" hidden="1">{"'Demand Units'!$Z$2:$AF$53"}</definedName>
    <definedName name="DKYDK" hidden="1">{"'Demand Units'!$Z$2:$AF$53"}</definedName>
    <definedName name="DKYDK_1" hidden="1">{"'Demand Units'!$Z$2:$AF$53"}</definedName>
    <definedName name="DKYDKH" hidden="1">{"Monthly6Q",#N/A,FALSE,"0614ESL"}</definedName>
    <definedName name="DKYDKH_1" hidden="1">{"Monthly6Q",#N/A,FALSE,"0614ESL"}</definedName>
    <definedName name="DKYDUKL" hidden="1">{"'Demand Units'!$Z$2:$AF$53"}</definedName>
    <definedName name="DKYDUKL_1" hidden="1">{"'Demand Units'!$Z$2:$AF$53"}</definedName>
    <definedName name="DKYKD" hidden="1">{"Monthly6Q",#N/A,FALSE,"0614ESL"}</definedName>
    <definedName name="DKYKD_1" hidden="1">{"Monthly6Q",#N/A,FALSE,"0614ESL"}</definedName>
    <definedName name="DKYKLK" hidden="1">{"Monthly6Q",#N/A,FALSE,"0614ESL"}</definedName>
    <definedName name="DKYKLK_1" hidden="1">{"Monthly6Q",#N/A,FALSE,"0614ESL"}</definedName>
    <definedName name="dlaj" hidden="1">{"'Demand Units'!$Z$2:$AF$53"}</definedName>
    <definedName name="dlaj_1" hidden="1">{"'Demand Units'!$Z$2:$AF$53"}</definedName>
    <definedName name="dlfkaj" hidden="1">{"Monthly6Q",#N/A,FALSE,"0614ESL"}</definedName>
    <definedName name="dlfkaj_1" hidden="1">{"Monthly6Q",#N/A,FALSE,"0614ESL"}</definedName>
    <definedName name="dlj" hidden="1">{"'Demand Units'!$Z$2:$AF$53"}</definedName>
    <definedName name="dlj_1" hidden="1">{"'Demand Units'!$Z$2:$AF$53"}</definedName>
    <definedName name="dlkaj" hidden="1">{"'Demand Units'!$Z$2:$AF$53"}</definedName>
    <definedName name="dlkaj_1" hidden="1">{"'Demand Units'!$Z$2:$AF$53"}</definedName>
    <definedName name="dlkfauei" hidden="1">{"'Demand Units'!$Z$2:$AF$53"}</definedName>
    <definedName name="dlkfauei_1" hidden="1">{"'Demand Units'!$Z$2:$AF$53"}</definedName>
    <definedName name="dlkjeij" hidden="1">{"Monthly6Q",#N/A,FALSE,"0614ESL"}</definedName>
    <definedName name="dlkjeij_1" hidden="1">{"Monthly6Q",#N/A,FALSE,"0614ESL"}</definedName>
    <definedName name="dlkjoe" hidden="1">{"Monthly6Q",#N/A,FALSE,"0614ESL"}</definedName>
    <definedName name="dlkjoe_1" hidden="1">{"Monthly6Q",#N/A,FALSE,"0614ESL"}</definedName>
    <definedName name="DR.DCF1" localSheetId="13" hidden="1">#REF!</definedName>
    <definedName name="DR.DCF1" localSheetId="14" hidden="1">#REF!</definedName>
    <definedName name="DR.DCF1" hidden="1">#REF!</definedName>
    <definedName name="DR.DCF2" localSheetId="13" hidden="1">#REF!</definedName>
    <definedName name="DR.DCF2" localSheetId="14" hidden="1">#REF!</definedName>
    <definedName name="DR.DCF2" hidden="1">#REF!</definedName>
    <definedName name="DR.DCF3" localSheetId="13" hidden="1">#REF!</definedName>
    <definedName name="DR.DCF3" localSheetId="14" hidden="1">#REF!</definedName>
    <definedName name="DR.DCF3" hidden="1">#REF!</definedName>
    <definedName name="DR.DCF4" localSheetId="13" hidden="1">#REF!</definedName>
    <definedName name="DR.DCF4" localSheetId="14" hidden="1">#REF!</definedName>
    <definedName name="DR.DCF4" hidden="1">#REF!</definedName>
    <definedName name="DR.DCF5" localSheetId="13" hidden="1">#REF!</definedName>
    <definedName name="DR.DCF5" localSheetId="14" hidden="1">#REF!</definedName>
    <definedName name="DR.DCF5" hidden="1">#REF!</definedName>
    <definedName name="DR.DCF6" localSheetId="13" hidden="1">#REF!</definedName>
    <definedName name="DR.DCF6" localSheetId="14" hidden="1">#REF!</definedName>
    <definedName name="DR.DCF6" hidden="1">#REF!</definedName>
    <definedName name="DR.DCF7" localSheetId="13" hidden="1">#REF!</definedName>
    <definedName name="DR.DCF7" localSheetId="14" hidden="1">#REF!</definedName>
    <definedName name="DR.DCF7" hidden="1">#REF!</definedName>
    <definedName name="DR.DCF8" localSheetId="13" hidden="1">#REF!</definedName>
    <definedName name="DR.DCF8" localSheetId="14" hidden="1">#REF!</definedName>
    <definedName name="DR.DCF8" hidden="1">#REF!</definedName>
    <definedName name="dsada" hidden="1">{"FORNDV",#N/A,FALSE,"Sheet1"}</definedName>
    <definedName name="dsafasdfasdf" hidden="1">{#N/A,#N/A,TRUE,"Mgmt hilites-cons";#N/A,#N/A,TRUE,"P&amp;L Cons";#N/A,#N/A,TRUE,"BS cons";#N/A,#N/A,TRUE,"cf cons";"bklg-cons-gr",#N/A,TRUE,"stops_chrts";"wkly rev-cons-gr",#N/A,TRUE,"stops_chrts";"revperhead-cons-gr",#N/A,TRUE,"stops_chrts";#N/A,#N/A,TRUE,"stops-hdct";"rev&amp;mrg-cons",#N/A,TRUE,"stops_chrts";"opexp-cons-gr",#N/A,TRUE,"stops_chrts";"opinc-cons-gr",#N/A,TRUE,"stops_chrts";"netin-cons-gr",#N/A,TRUE,"stops_chrts";"dsr-cons-gr",#N/A,TRUE,"stops_chrts";"DoH-cons-gr",#N/A,TRUE,"stops_chrts";"wrk cap-cons-gr",#N/A,TRUE,"stops_chrts";#N/A,#N/A,TRUE,"stops-wkg cap";"RoI-cons-gr",#N/A,TRUE,"stops_chrts";"RoE-Cons-gr",#N/A,TRUE,"stops_chrts";#N/A,#N/A,TRUE,"stops- rsrvs";#N/A,#N/A,TRUE,"Mgmt hilites-phx";#N/A,#N/A,TRUE,"P&amp;L phoenix";#N/A,#N/A,TRUE,"BS phoenix";#N/A,#N/A,TRUE,"cf phx";#N/A,#N/A,TRUE,"stops-bkgs, backlog";#N/A,#N/A,TRUE,"stops - commissions-phx";"wkly rev-phx",#N/A,TRUE,"stops_chrts";"revperhead-phx-gr",#N/A,TRUE,"stops_chrts";"rev&amp;mrg-phx-gr",#N/A,TRUE,"stops_chrts";#N/A,#N/A,TRUE,"stops-gm phx";"opexp-phx-gr",#N/A,TRUE,"stops_chrts";#N/A,#N/A,TRUE,"stops-idsexp";#N/A,#N/A,TRUE,"stops-ops";#N/A,#N/A,TRUE,"stops-r&amp;d";#N/A,#N/A,TRUE,"stops-sga";"opinc-phx-gr",#N/A,TRUE,"stops_chrts";"netinc-phx-gr",#N/A,TRUE,"stops_chrts";"dsr-phx-gr",#N/A,TRUE,"stops_chrts";#N/A,#N/A,TRUE,"stops-ar-phx";"DoH-phx-gr",#N/A,TRUE,"stops_chrts";#N/A,#N/A,TRUE,"stops-inv -phx";#N/A,#N/A,TRUE,"stops-cap-phx";#N/A,#N/A,TRUE,"Mgmt hilites-col";#N/A,#N/A,TRUE,"P&amp;L columbus";#N/A,#N/A,TRUE,"BS columbus";#N/A,#N/A,TRUE,"cf col";"wkly rev-col-gr",#N/A,TRUE,"stops_chrts";"revperhead-col-gr",#N/A,TRUE,"stops_chrts";"rev&amp;mrg-col-gr",#N/A,TRUE,"stops_chrts";#N/A,#N/A,TRUE,"stops-gm col";"opexp-col-gr",#N/A,TRUE,"stops_chrts";"opinc-col-gr",#N/A,TRUE,"stops_chrts";"netinc-col-gr",#N/A,TRUE,"stops_chrts";"dsr-col-gr",#N/A,TRUE,"stops_chrts";"DoH-Col-gr",#N/A,TRUE,"stops_chrts";#N/A,#N/A,TRUE,"stops-inv -col";#N/A,#N/A,TRUE,"stops-cap-col";#N/A,#N/A,TRUE,"stops - commissions-col"}</definedName>
    <definedName name="dsafd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SDSDFFE" hidden="1">{"FORNDV",#N/A,FALSE,"Sheet1"}</definedName>
    <definedName name="dsfadfaafa" hidden="1">{"Combined BS",#N/A,FALSE,"Financials"}</definedName>
    <definedName name="dsfasadfads" hidden="1">{"IS_plan vs Act",#N/A,FALSE,"IS_Plan-Act";"is_curr&amp;YTD",#N/A,FALSE,"IS_Plan-Act";"is_last5mos",#N/A,FALSE,"IS_Plan-Act";"is_vsYTD_RR",#N/A,FALSE,"IS_Plan-Act";"bs",#N/A,FALSE,"IS_Plan-Act";"bs_last5mos",#N/A,FALSE,"IS_Plan-Act";"cf",#N/A,FALSE,"IS_Plan-Act"}</definedName>
    <definedName name="dsfdsf" hidden="1">{#N/A,#N/A,FALSE,"COMP"}</definedName>
    <definedName name="dsfsdfdsf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SFWED" hidden="1">{"FORNDV",#N/A,FALSE,"Sheet1"}</definedName>
    <definedName name="DST" hidden="1">{"Monthly6Q",#N/A,FALSE,"0614ESL"}</definedName>
    <definedName name="DST_1" hidden="1">{"Monthly6Q",#N/A,FALSE,"0614ESL"}</definedName>
    <definedName name="dtku" hidden="1">{"'Demand Units'!$Z$2:$AF$53"}</definedName>
    <definedName name="dtku_1" hidden="1">{"'Demand Units'!$Z$2:$AF$53"}</definedName>
    <definedName name="dump" hidden="1">{#N/A,#N/A,FALSE,"MARKETING"}</definedName>
    <definedName name="dump2" hidden="1">{#N/A,#N/A,FALSE,"MARKETING"}</definedName>
    <definedName name="duplicate123A" localSheetId="13" hidden="1">'[78]A1 - Income Statement'!#REF!</definedName>
    <definedName name="duplicate123A" localSheetId="14" hidden="1">'[78]A1 - Income Statement'!#REF!</definedName>
    <definedName name="duplicate123A" hidden="1">'[78]A1 - Income Statement'!#REF!</definedName>
    <definedName name="dwcwc" hidden="1">{#N/A,#N/A,FALSE,"Assump";#N/A,#N/A,FALSE,"Income";#N/A,#N/A,FALSE,"Balance";#N/A,#N/A,FALSE,"DCF Pump";#N/A,#N/A,FALSE,"Trans Assump";#N/A,#N/A,FALSE,"Combined Income";#N/A,#N/A,FALSE,"Combined Balance"}</definedName>
    <definedName name="dyfhn" hidden="1">{#N/A,#N/A,FALSE,"Aging Summary";#N/A,#N/A,FALSE,"Ratio Analysis";#N/A,#N/A,FALSE,"Test 120 Day Accts";#N/A,#N/A,FALSE,"Tickmarks"}</definedName>
    <definedName name="DYKDY" hidden="1">{"'Demand Units'!$Z$2:$AF$53"}</definedName>
    <definedName name="DYKDY_1" hidden="1">{"'Demand Units'!$Z$2:$AF$53"}</definedName>
    <definedName name="dykdyk" hidden="1">{"'Demand Units'!$Z$2:$AF$53"}</definedName>
    <definedName name="dykdyk_1" hidden="1">{"'Demand Units'!$Z$2:$AF$53"}</definedName>
    <definedName name="dzsg" hidden="1">{"View with Batches to Prelim",#N/A,FALSE,"FDMS MGMNT";"View wo batches",#N/A,FALSE,"FDMS MGMNT"}</definedName>
    <definedName name="e" hidden="1">{#N/A,#N/A,FALSE,"Distbn Ntwrk";#N/A,#N/A,FALSE,"Workforce";#N/A,#N/A,FALSE,"cur-prod1";#N/A,#N/A,FALSE,"in-proc"}</definedName>
    <definedName name="earn1" localSheetId="13" hidden="1">[74]Summary!#REF!</definedName>
    <definedName name="earn1" localSheetId="14" hidden="1">[74]Summary!#REF!</definedName>
    <definedName name="earn1" hidden="1">[74]Summary!#REF!</definedName>
    <definedName name="EBIT_10K" hidden="1">"EBIT_10K"</definedName>
    <definedName name="EBIT_10Q" hidden="1">"EBIT_10Q"</definedName>
    <definedName name="EBIT_10Q1" hidden="1">"EBIT_10Q1"</definedName>
    <definedName name="EBIT_GROWTH_1" hidden="1">"EBIT_GROWTH_1"</definedName>
    <definedName name="EBIT_GROWTH_2" hidden="1">"EBIT_GROWTH_2"</definedName>
    <definedName name="EBIT_MARGIN" hidden="1">"EBIT_MARGIN"</definedName>
    <definedName name="EBIT_OVER_IE" hidden="1">"EBIT_OVER_IE"</definedName>
    <definedName name="EBITDA" hidden="1">"EBITDA"</definedName>
    <definedName name="EBITDA_10K" hidden="1">"EBITDA_10K"</definedName>
    <definedName name="EBITDA_10Q" hidden="1">"EBITDA_10Q"</definedName>
    <definedName name="EBITDA_10Q1" hidden="1">"EBITDA_10Q1"</definedName>
    <definedName name="EBITDA_CAPEX_OVER_TOTAL_IE" hidden="1">"EBITDA_CAPEX_OVER_TOTAL_IE"</definedName>
    <definedName name="EBITDA_GROWTH_1" hidden="1">"EBITDA_GROWTH_1"</definedName>
    <definedName name="EBITDA_GROWTH_2" hidden="1">"EBITDA_GROWTH_2"</definedName>
    <definedName name="EBITDA_MARGIN" hidden="1">"EBITDA_MARGIN"</definedName>
    <definedName name="EBITDA_OVER_TOTAL_IE" hidden="1">"EBITDA_OVER_TOTAL_IE"</definedName>
    <definedName name="ECGD" localSheetId="13" hidden="1">'[1]Key Info'!#REF!</definedName>
    <definedName name="ECGD" localSheetId="14" hidden="1">'[1]Key Info'!#REF!</definedName>
    <definedName name="ECGD" hidden="1">'[1]Key Info'!#REF!</definedName>
    <definedName name="edition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dry" hidden="1">{"'Demand Units'!$Z$2:$AF$53"}</definedName>
    <definedName name="edry_1" hidden="1">{"'Demand Units'!$Z$2:$AF$53"}</definedName>
    <definedName name="ee" hidden="1">{"Monthly6Q",#N/A,FALSE,"0614ESL"}</definedName>
    <definedName name="ee_1" hidden="1">{"Monthly6Q",#N/A,FALSE,"0614ESL"}</definedName>
    <definedName name="eee" hidden="1">{"'Demand Units'!$Z$2:$AF$53"}</definedName>
    <definedName name="eee_1" hidden="1">{"'Demand Units'!$Z$2:$AF$53"}</definedName>
    <definedName name="eeee" hidden="1">{"Monthly6Q",#N/A,FALSE,"0614ESL"}</definedName>
    <definedName name="eeee_1" hidden="1">{"Monthly6Q",#N/A,FALSE,"0614ESL"}</definedName>
    <definedName name="eeeee" hidden="1">{"'Demand Units'!$Z$2:$AF$53"}</definedName>
    <definedName name="eeeee_1" hidden="1">{"'Demand Units'!$Z$2:$AF$53"}</definedName>
    <definedName name="eeeeeee" hidden="1">{"Monthly6Q",#N/A,FALSE,"0614ESL"}</definedName>
    <definedName name="eeeeeee_1" hidden="1">{"Monthly6Q",#N/A,FALSE,"0614ESL"}</definedName>
    <definedName name="eeeeeeee" hidden="1">{"Monthly6Q",#N/A,FALSE,"0614ESL"}</definedName>
    <definedName name="eeeeeeee_1" hidden="1">{"Monthly6Q",#N/A,FALSE,"0614ESL"}</definedName>
    <definedName name="eeeeeeeeeeeeeeee" hidden="1">{#N/A,#N/A,FALSE,"Assumptions";#N/A,#N/A,FALSE,"Proforma IS";#N/A,#N/A,FALSE,"Cash Flows RLP";#N/A,#N/A,FALSE,"IRR";#N/A,#N/A,FALSE,"New Depr Sch-150% DB";#N/A,#N/A,FALSE,"Comments"}</definedName>
    <definedName name="eeeeeeeeeeeeeeeeeeeeee" hidden="1">{"'Demand Units'!$Z$2:$AF$53"}</definedName>
    <definedName name="eeeeeeeeeeeeeeeeeeeeee_1" hidden="1">{"'Demand Units'!$Z$2:$AF$53"}</definedName>
    <definedName name="eeeiii" hidden="1">{"Monthly6Q",#N/A,FALSE,"0614ESL"}</definedName>
    <definedName name="eeeiii_1" hidden="1">{"Monthly6Q",#N/A,FALSE,"0614ESL"}</definedName>
    <definedName name="eei" hidden="1">{"Monthly6Q",#N/A,FALSE,"0614ESL"}</definedName>
    <definedName name="eei_1" hidden="1">{"Monthly6Q",#N/A,FALSE,"0614ESL"}</definedName>
    <definedName name="eeii" hidden="1">{"Monthly6Q",#N/A,FALSE,"0614ESL"}</definedName>
    <definedName name="eeii_1" hidden="1">{"Monthly6Q",#N/A,FALSE,"0614ESL"}</definedName>
    <definedName name="EFFECT_SPECIAL_CHARGE" hidden="1">"EFFECT_SPECIAL_CHARGE"</definedName>
    <definedName name="EFI" hidden="1">{"'Demand Units'!$Z$2:$AF$53"}</definedName>
    <definedName name="EFI_1" hidden="1">{"'Demand Units'!$Z$2:$AF$53"}</definedName>
    <definedName name="egeg" hidden="1">{"print annual inc. statement",#N/A,FALSE,"Summary";"print annual stats",#N/A,FALSE,"Summary";"print quarterly inc. statement",#N/A,FALSE,"Summary";"print quarterly stats",#N/A,FALSE,"Summary";"print STAY opening assumptions",#N/A,FALSE,"STAY Openings";"print STAY openings",#N/A,FALSE,"STAY Openings";"Print SPHI Assumptions",#N/A,FALSE,"SPHI Openings";"Print SPHI Openings",#N/A,FALSE,"SPHI Openings";"Print CRXLAND Assumptions",#N/A,FALSE,"CRXLAND Openings";"Print CRXLAND Openings",#N/A,FALSE,"CRXLAND Openings"}</definedName>
    <definedName name="EHJYTKJHTK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ialj" hidden="1">{"'Demand Units'!$Z$2:$AF$53"}</definedName>
    <definedName name="eialj_1" hidden="1">{"'Demand Units'!$Z$2:$AF$53"}</definedName>
    <definedName name="eij" hidden="1">{"'Demand Units'!$Z$2:$AF$53"}</definedName>
    <definedName name="eij_1" hidden="1">{"'Demand Units'!$Z$2:$AF$53"}</definedName>
    <definedName name="EIJALF" hidden="1">{"'Demand Units'!$Z$2:$AF$53"}</definedName>
    <definedName name="EIJALF_1" hidden="1">{"'Demand Units'!$Z$2:$AF$53"}</definedName>
    <definedName name="EIL" hidden="1">{"'Demand Units'!$Z$2:$AF$53"}</definedName>
    <definedName name="EIL_1" hidden="1">{"'Demand Units'!$Z$2:$AF$53"}</definedName>
    <definedName name="ekal" hidden="1">{"Monthly6Q",#N/A,FALSE,"0614ESL"}</definedName>
    <definedName name="ekal_1" hidden="1">{"Monthly6Q",#N/A,FALSE,"0614ESL"}</definedName>
    <definedName name="ELIJ" hidden="1">{"'Demand Units'!$Z$2:$AF$53"}</definedName>
    <definedName name="ELIJ_1" hidden="1">{"'Demand Units'!$Z$2:$AF$53"}</definedName>
    <definedName name="Eliminations06" hidden="1">{"'W.W. Summary'!$A$1:$K$37"}</definedName>
    <definedName name="ELJL" hidden="1">{"'Demand Units'!$Z$2:$AF$53"}</definedName>
    <definedName name="ELJL_1" hidden="1">{"'Demand Units'!$Z$2:$AF$53"}</definedName>
    <definedName name="EMPLOYEES" hidden="1">"EMPLOYEES"</definedName>
    <definedName name="eo" hidden="1">{"'Demand Units'!$Z$2:$AF$53"}</definedName>
    <definedName name="eo_1" hidden="1">{"'Demand Units'!$Z$2:$AF$53"}</definedName>
    <definedName name="eoaj" hidden="1">{"'Demand Units'!$Z$2:$AF$53"}</definedName>
    <definedName name="eoaj_1" hidden="1">{"'Demand Units'!$Z$2:$AF$53"}</definedName>
    <definedName name="EOFJ" hidden="1">{"'Demand Units'!$Z$2:$AF$53"}</definedName>
    <definedName name="EOFJ_1" hidden="1">{"'Demand Units'!$Z$2:$AF$53"}</definedName>
    <definedName name="EOIJ" hidden="1">{"'Demand Units'!$Z$2:$AF$53"}</definedName>
    <definedName name="EOIJ_1" hidden="1">{"'Demand Units'!$Z$2:$AF$53"}</definedName>
    <definedName name="eoj" hidden="1">{"Monthly6Q",#N/A,FALSE,"0614ESL"}</definedName>
    <definedName name="eoj_1" hidden="1">{"Monthly6Q",#N/A,FALSE,"0614ESL"}</definedName>
    <definedName name="EOJFL" hidden="1">{"Monthly6Q",#N/A,FALSE,"0614ESL"}</definedName>
    <definedName name="EOJFL_1" hidden="1">{"Monthly6Q",#N/A,FALSE,"0614ESL"}</definedName>
    <definedName name="EOJLJN" hidden="1">{"'Demand Units'!$Z$2:$AF$53"}</definedName>
    <definedName name="EOJLJN_1" hidden="1">{"'Demand Units'!$Z$2:$AF$53"}</definedName>
    <definedName name="eotj" hidden="1">{"Monthly6Q",#N/A,FALSE,"0614ESL"}</definedName>
    <definedName name="eotj_1" hidden="1">{"Monthly6Q",#N/A,FALSE,"0614ESL"}</definedName>
    <definedName name="EPAGOJKPRE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PS" hidden="1">"EPS"</definedName>
    <definedName name="EPS_10K" hidden="1">"EPS_10K"</definedName>
    <definedName name="EPS_10Q" hidden="1">"EPS_10Q"</definedName>
    <definedName name="EPS_10Q1" hidden="1">"EPS_10Q1"</definedName>
    <definedName name="EPS_EST" hidden="1">"EPS_EST"</definedName>
    <definedName name="EPS_EST_1" hidden="1">"EPS_EST_1"</definedName>
    <definedName name="epsltm" localSheetId="13" hidden="1">[62]Sheet1!#REF!</definedName>
    <definedName name="epsltm" localSheetId="14" hidden="1">[62]Sheet1!#REF!</definedName>
    <definedName name="epsltm" hidden="1">[62]Sheet1!#REF!</definedName>
    <definedName name="EQUITY_AFFIL" hidden="1">"EQUITY_AFFIL"</definedName>
    <definedName name="EQUITY_MARKET_VAL" hidden="1">"EQUITY_MARKET_VAL"</definedName>
    <definedName name="equity2row" hidden="1">'[72]Mult-LTM-1'!$A$36:$IV$36</definedName>
    <definedName name="equityrow" hidden="1">'[72]Mult-LTM-1'!$A$35:$IV$35</definedName>
    <definedName name="EQV_OVER_BV" hidden="1">"EQV_OVER_BV"</definedName>
    <definedName name="EQV_OVER_LTM_PRETAX_INC" hidden="1">"EQV_OVER_LTM_PRETAX_INC"</definedName>
    <definedName name="er" hidden="1">{#N/A,#N/A,FALSE,"Distbn Ntwrk";#N/A,#N/A,FALSE,"Workforce";#N/A,#N/A,FALSE,"cur-prod1";#N/A,#N/A,FALSE,"in-proc"}</definedName>
    <definedName name="ererer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rt" hidden="1">{"'Demand Units'!$Z$2:$AF$53"}</definedName>
    <definedName name="ert_1" hidden="1">{"'Demand Units'!$Z$2:$AF$53"}</definedName>
    <definedName name="ESOP_DEBT" hidden="1">"ESOP_DEBT"</definedName>
    <definedName name="est_mvic" localSheetId="13" hidden="1">[79]Size_Growth_Adj!#REF!</definedName>
    <definedName name="est_mvic" localSheetId="14" hidden="1">[79]Size_Growth_Adj!#REF!</definedName>
    <definedName name="est_mvic" hidden="1">[79]Size_Growth_Adj!#REF!</definedName>
    <definedName name="et" hidden="1">{"'Demand Units'!$Z$2:$AF$53"}</definedName>
    <definedName name="et_1" hidden="1">{"'Demand Units'!$Z$2:$AF$53"}</definedName>
    <definedName name="etwertwert" hidden="1">{"Combined BS",#N/A,FALSE,"Financials"}</definedName>
    <definedName name="etwetwer" hidden="1">{"IS_planvsActual",#N/A,FALSE,"IS_Plan-Act";"IS_curr&amp;YTD",#N/A,FALSE,"IS";"BS_curr&amp;lastmo",#N/A,FALSE,"BS";"bs 4 qtrs",#N/A,FALSE,"BS";"cf",#N/A,FALSE,"CF"}</definedName>
    <definedName name="ev.Calculation" hidden="1">-4105</definedName>
    <definedName name="ev.Initialized" hidden="1">FALSE</definedName>
    <definedName name="EV__ALLOWSTOPEXPAND__" hidden="1">1</definedName>
    <definedName name="EV__CVPARAMS__" hidden="1">"Account Detail!$A$14:$B$16;"</definedName>
    <definedName name="EV__EVCOM_OPTIONS__" hidden="1">8</definedName>
    <definedName name="EV__EXPOPTIONS__" hidden="1">1</definedName>
    <definedName name="EV__LASTREFTIME__" hidden="1">41625.4349421296</definedName>
    <definedName name="EV__LOCKEDCVW__" hidden="1">"CAPITALPROJECTS,LISTPRICE,CAPITEM101,ENTAPPINFRAR01,BUDGET,27700,USD,2004.DEC,PERIODIC,;"</definedName>
    <definedName name="EV__LOCKSTATUS__" hidden="1">1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134217735</definedName>
    <definedName name="EV__WBVERSION__" hidden="1">0</definedName>
    <definedName name="EV_OVER_EMPLOYEE" hidden="1">"EV_OVER_EMPLOYEE"</definedName>
    <definedName name="EV_OVER_LTM_EBIT" hidden="1">"EV_OVER_LTM_EBIT"</definedName>
    <definedName name="EV_OVER_LTM_EBITDA" hidden="1">"EV_OVER_LTM_EBITDA"</definedName>
    <definedName name="EV_OVER_LTM_REVENUE" hidden="1">"EV_OVER_LTM_REVENUE"</definedName>
    <definedName name="EV_OVER_REVENUE_EST" hidden="1">"EV_OVER_REVENUE_EST"</definedName>
    <definedName name="EV_OVER_REVENUE_EST_1" hidden="1">"EV_OVER_REVENUE_EST_1"</definedName>
    <definedName name="ExbMult_Total" localSheetId="13" hidden="1">#REF!</definedName>
    <definedName name="ExbMult_Total" localSheetId="14" hidden="1">#REF!</definedName>
    <definedName name="ExbMult_Total" hidden="1">#REF!</definedName>
    <definedName name="exbnumlist" hidden="1">[73]Inputs!$A$73:$B$91</definedName>
    <definedName name="EXCHANGE" hidden="1">{"'subnets'!$A$1:$F$20"}</definedName>
    <definedName name="expanded" hidden="1">{"printceo5",#N/A,FALSE,"CEO";"prints15",#N/A,FALSE,"S1";"printdepr5",#N/A,FALSE,"DEPR"}</definedName>
    <definedName name="EXTRA_ITEMS" hidden="1">"EXTRA_ITEMS"</definedName>
    <definedName name="f" hidden="1">{"'W.W. Summary'!$A$1:$K$37"}</definedName>
    <definedName name="faadfdfadfafadsf" hidden="1">{"Combined Inc Stmt",#N/A,FALSE,"Financials"}</definedName>
    <definedName name="fadfadsfadsfasdf" hidden="1">{"Quarterly Ratios",#N/A,FALSE,"Financials"}</definedName>
    <definedName name="fadfadsfasd" hidden="1">{"Quarterly Inc Stmt",#N/A,TRUE,"Financials";"Quarterly BS",#N/A,TRUE,"Financials";"Quarterly CF",#N/A,TRUE,"Financials";"Quarterly Ratios",#N/A,TRUE,"Financials"}</definedName>
    <definedName name="fadsfasdfas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fafada" hidden="1">{"Summary",#N/A,FALSE,"Summary"}</definedName>
    <definedName name="fafasdadsfa" hidden="1">{"Combined CF",#N/A,FALSE,"Financials"}</definedName>
    <definedName name="FAKNNDAJF" hidden="1">{"'Demand Units'!$Z$2:$AF$53"}</definedName>
    <definedName name="FAKNNDAJF_1" hidden="1">{"'Demand Units'!$Z$2:$AF$53"}</definedName>
    <definedName name="fasdadfadsf" hidden="1">{"Base_rev",#N/A,FALSE,"Proj_IS_Base";"Projrev",#N/A,FALSE,"Proj_IS_wOTLC";"Delta",#N/A,FALSE,"Delta Rev_PV"}</definedName>
    <definedName name="fasdfasdfa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fasfaafasdfsa" hidden="1">{"RSH Perf Update",#N/A,FALSE,"Perf Update"}</definedName>
    <definedName name="FDC_0_0" hidden="1">"#"</definedName>
    <definedName name="FDC_1_0" hidden="1">"#"</definedName>
    <definedName name="FDC_10_0" hidden="1">"#"</definedName>
    <definedName name="FDC_10_1" hidden="1">"#"</definedName>
    <definedName name="FDC_10_2" hidden="1">"#"</definedName>
    <definedName name="FDC_10_3" hidden="1">"#"</definedName>
    <definedName name="FDC_11_0" hidden="1">"#"</definedName>
    <definedName name="FDC_11_1" hidden="1">"#"</definedName>
    <definedName name="FDC_11_2" hidden="1">"#"</definedName>
    <definedName name="FDC_11_3" hidden="1">"#"</definedName>
    <definedName name="FDC_12_0" hidden="1">"#"</definedName>
    <definedName name="FDC_12_1" hidden="1">"#"</definedName>
    <definedName name="FDC_12_2" hidden="1">"#"</definedName>
    <definedName name="FDC_12_3" hidden="1">"#"</definedName>
    <definedName name="FDC_13_0" hidden="1">"#"</definedName>
    <definedName name="FDC_13_1" hidden="1">"#"</definedName>
    <definedName name="FDC_13_2" hidden="1">"#"</definedName>
    <definedName name="FDC_13_3" hidden="1">"#"</definedName>
    <definedName name="FDC_14_0" hidden="1">"#"</definedName>
    <definedName name="FDC_14_1" hidden="1">"#"</definedName>
    <definedName name="FDC_14_2" hidden="1">"#"</definedName>
    <definedName name="FDC_14_3" hidden="1">"#"</definedName>
    <definedName name="FDC_15_0" hidden="1">"#"</definedName>
    <definedName name="FDC_16_0" hidden="1">"#"</definedName>
    <definedName name="FDC_17_0" hidden="1">"#"</definedName>
    <definedName name="FDC_18_0" hidden="1">"#"</definedName>
    <definedName name="FDC_19_0" hidden="1">"#"</definedName>
    <definedName name="FDC_19_1" hidden="1">"#"</definedName>
    <definedName name="FDC_19_2" hidden="1">"#"</definedName>
    <definedName name="FDC_19_3" hidden="1">"#"</definedName>
    <definedName name="FDC_2_0" hidden="1">"#"</definedName>
    <definedName name="FDC_20_0" hidden="1">"#"</definedName>
    <definedName name="FDC_21_0" hidden="1">"#"</definedName>
    <definedName name="FDC_21_1" hidden="1">"#"</definedName>
    <definedName name="FDC_21_2" hidden="1">"#"</definedName>
    <definedName name="FDC_21_3" hidden="1">"#"</definedName>
    <definedName name="FDC_22_0" hidden="1">"#"</definedName>
    <definedName name="FDC_23_0" hidden="1">"#"</definedName>
    <definedName name="FDC_24_0" hidden="1">"#"</definedName>
    <definedName name="FDC_25_0" hidden="1">"#"</definedName>
    <definedName name="FDC_25_1" hidden="1">"#"</definedName>
    <definedName name="FDC_25_2" hidden="1">"#"</definedName>
    <definedName name="FDC_25_3" hidden="1">"#"</definedName>
    <definedName name="FDC_26_0" hidden="1">"#"</definedName>
    <definedName name="FDC_26_1" hidden="1">"#"</definedName>
    <definedName name="FDC_26_2" hidden="1">"#"</definedName>
    <definedName name="FDC_26_3" hidden="1">"#"</definedName>
    <definedName name="FDC_27_0" hidden="1">"#"</definedName>
    <definedName name="FDC_28_0" hidden="1">"#"</definedName>
    <definedName name="FDC_28_1" hidden="1">"#"</definedName>
    <definedName name="FDC_28_2" hidden="1">"#"</definedName>
    <definedName name="FDC_28_3" hidden="1">"#"</definedName>
    <definedName name="FDC_29_0" hidden="1">"#"</definedName>
    <definedName name="FDC_29_1" hidden="1">"#"</definedName>
    <definedName name="FDC_29_2" hidden="1">"#"</definedName>
    <definedName name="FDC_29_3" hidden="1">"#"</definedName>
    <definedName name="FDC_3_0" hidden="1">"#"</definedName>
    <definedName name="FDC_30_0" hidden="1">"#"</definedName>
    <definedName name="FDC_31_0" hidden="1">"#"</definedName>
    <definedName name="FDC_32_0" hidden="1">"#"</definedName>
    <definedName name="FDC_33_0" hidden="1">"#"</definedName>
    <definedName name="FDC_34_0" hidden="1">"#"</definedName>
    <definedName name="FDC_35_0" hidden="1">"#"</definedName>
    <definedName name="FDC_36_0" hidden="1">"#"</definedName>
    <definedName name="FDC_37_0" hidden="1">"#"</definedName>
    <definedName name="FDC_38_0" hidden="1">"#"</definedName>
    <definedName name="FDC_39_0" hidden="1">"#"</definedName>
    <definedName name="FDC_4_0" hidden="1">"#"</definedName>
    <definedName name="FDC_40_0" hidden="1">"#"</definedName>
    <definedName name="FDC_41_0" hidden="1">"#"</definedName>
    <definedName name="FDC_41_1" hidden="1">"#"</definedName>
    <definedName name="FDC_41_2" hidden="1">"#"</definedName>
    <definedName name="FDC_41_3" hidden="1">"#"</definedName>
    <definedName name="FDC_42_0" hidden="1">"#"</definedName>
    <definedName name="FDC_42_1" hidden="1">"#"</definedName>
    <definedName name="FDC_42_2" hidden="1">"#"</definedName>
    <definedName name="FDC_42_3" hidden="1">"#"</definedName>
    <definedName name="FDC_43_0" hidden="1">"#"</definedName>
    <definedName name="FDC_43_1" hidden="1">"#"</definedName>
    <definedName name="FDC_43_2" hidden="1">"#"</definedName>
    <definedName name="FDC_43_3" hidden="1">"#"</definedName>
    <definedName name="FDC_44_0" hidden="1">"#"</definedName>
    <definedName name="FDC_45_0" hidden="1">"#"</definedName>
    <definedName name="FDC_45_1" hidden="1">"#"</definedName>
    <definedName name="FDC_45_2" hidden="1">"#"</definedName>
    <definedName name="FDC_45_3" hidden="1">"#"</definedName>
    <definedName name="FDC_46_0" hidden="1">"#"</definedName>
    <definedName name="FDC_46_1" hidden="1">"#"</definedName>
    <definedName name="FDC_46_2" hidden="1">"#"</definedName>
    <definedName name="FDC_46_3" hidden="1">"#"</definedName>
    <definedName name="FDC_47_0" hidden="1">"#"</definedName>
    <definedName name="FDC_47_1" hidden="1">"#"</definedName>
    <definedName name="FDC_47_2" hidden="1">"#"</definedName>
    <definedName name="FDC_47_3" hidden="1">"#"</definedName>
    <definedName name="FDC_48_0" hidden="1">"#"</definedName>
    <definedName name="FDC_48_1" hidden="1">"#"</definedName>
    <definedName name="FDC_48_2" hidden="1">"#"</definedName>
    <definedName name="FDC_48_3" hidden="1">"#"</definedName>
    <definedName name="FDC_49_0" hidden="1">"#"</definedName>
    <definedName name="FDC_49_1" hidden="1">"#"</definedName>
    <definedName name="FDC_49_2" hidden="1">"#"</definedName>
    <definedName name="FDC_49_3" hidden="1">"#"</definedName>
    <definedName name="FDC_5_0" hidden="1">"#"</definedName>
    <definedName name="FDC_5_1" hidden="1">"#"</definedName>
    <definedName name="FDC_5_2" hidden="1">"#"</definedName>
    <definedName name="FDC_5_3" hidden="1">"#"</definedName>
    <definedName name="FDC_50_0" hidden="1">"#"</definedName>
    <definedName name="FDC_50_1" hidden="1">"#"</definedName>
    <definedName name="FDC_50_2" hidden="1">"#"</definedName>
    <definedName name="FDC_50_3" hidden="1">"#"</definedName>
    <definedName name="FDC_51_0" hidden="1">"#"</definedName>
    <definedName name="FDC_51_1" hidden="1">"#"</definedName>
    <definedName name="FDC_51_2" hidden="1">"#"</definedName>
    <definedName name="FDC_51_3" hidden="1">"#"</definedName>
    <definedName name="FDC_52_0" hidden="1">"#"</definedName>
    <definedName name="FDC_52_1" hidden="1">"#"</definedName>
    <definedName name="FDC_52_2" hidden="1">"#"</definedName>
    <definedName name="FDC_52_3" hidden="1">"#"</definedName>
    <definedName name="FDC_53_0" hidden="1">"#"</definedName>
    <definedName name="FDC_53_1" hidden="1">"#"</definedName>
    <definedName name="FDC_53_2" hidden="1">"#"</definedName>
    <definedName name="FDC_53_3" hidden="1">"#"</definedName>
    <definedName name="FDC_54_0" hidden="1">"#"</definedName>
    <definedName name="FDC_54_1" hidden="1">"#"</definedName>
    <definedName name="FDC_54_2" hidden="1">"#"</definedName>
    <definedName name="FDC_54_3" hidden="1">"#"</definedName>
    <definedName name="FDC_55_0" hidden="1">"#"</definedName>
    <definedName name="FDC_55_1" hidden="1">"#"</definedName>
    <definedName name="FDC_55_2" hidden="1">"#"</definedName>
    <definedName name="FDC_55_3" hidden="1">"#"</definedName>
    <definedName name="FDC_56_0" hidden="1">"#"</definedName>
    <definedName name="FDC_57_0" hidden="1">"#"</definedName>
    <definedName name="FDC_58_0" hidden="1">"#"</definedName>
    <definedName name="FDC_58_1" hidden="1">"#"</definedName>
    <definedName name="FDC_58_10" hidden="1">"#"</definedName>
    <definedName name="FDC_58_100" hidden="1">"#"</definedName>
    <definedName name="FDC_58_101" hidden="1">"#"</definedName>
    <definedName name="FDC_58_102" hidden="1">"#"</definedName>
    <definedName name="FDC_58_103" hidden="1">"#"</definedName>
    <definedName name="FDC_58_104" hidden="1">"#"</definedName>
    <definedName name="FDC_58_105" hidden="1">"#"</definedName>
    <definedName name="FDC_58_106" hidden="1">"#"</definedName>
    <definedName name="FDC_58_107" hidden="1">"#"</definedName>
    <definedName name="FDC_58_108" hidden="1">"#"</definedName>
    <definedName name="FDC_58_109" hidden="1">"#"</definedName>
    <definedName name="FDC_58_11" hidden="1">"#"</definedName>
    <definedName name="FDC_58_110" hidden="1">"#"</definedName>
    <definedName name="FDC_58_111" hidden="1">"#"</definedName>
    <definedName name="FDC_58_112" hidden="1">"#"</definedName>
    <definedName name="FDC_58_113" hidden="1">"#"</definedName>
    <definedName name="FDC_58_114" hidden="1">"#"</definedName>
    <definedName name="FDC_58_115" hidden="1">"#"</definedName>
    <definedName name="FDC_58_116" hidden="1">"#"</definedName>
    <definedName name="FDC_58_117" hidden="1">"#"</definedName>
    <definedName name="FDC_58_118" hidden="1">"#"</definedName>
    <definedName name="FDC_58_119" hidden="1">"#"</definedName>
    <definedName name="FDC_58_12" hidden="1">"#"</definedName>
    <definedName name="FDC_58_120" hidden="1">"#"</definedName>
    <definedName name="FDC_58_121" hidden="1">"#"</definedName>
    <definedName name="FDC_58_122" hidden="1">"#"</definedName>
    <definedName name="FDC_58_123" hidden="1">"#"</definedName>
    <definedName name="FDC_58_124" hidden="1">"#"</definedName>
    <definedName name="FDC_58_125" hidden="1">"#"</definedName>
    <definedName name="FDC_58_126" hidden="1">"#"</definedName>
    <definedName name="FDC_58_127" hidden="1">"#"</definedName>
    <definedName name="FDC_58_128" hidden="1">"#"</definedName>
    <definedName name="FDC_58_129" hidden="1">"#"</definedName>
    <definedName name="FDC_58_13" hidden="1">"#"</definedName>
    <definedName name="FDC_58_130" hidden="1">"#"</definedName>
    <definedName name="FDC_58_131" hidden="1">"#"</definedName>
    <definedName name="FDC_58_132" hidden="1">"#"</definedName>
    <definedName name="FDC_58_133" hidden="1">"#"</definedName>
    <definedName name="FDC_58_134" hidden="1">"#"</definedName>
    <definedName name="FDC_58_135" hidden="1">"#"</definedName>
    <definedName name="FDC_58_136" hidden="1">"#"</definedName>
    <definedName name="FDC_58_137" hidden="1">"#"</definedName>
    <definedName name="FDC_58_138" hidden="1">"#"</definedName>
    <definedName name="FDC_58_139" hidden="1">"#"</definedName>
    <definedName name="FDC_58_14" hidden="1">"#"</definedName>
    <definedName name="FDC_58_140" hidden="1">"#"</definedName>
    <definedName name="FDC_58_141" hidden="1">"#"</definedName>
    <definedName name="FDC_58_142" hidden="1">"#"</definedName>
    <definedName name="FDC_58_143" hidden="1">"#"</definedName>
    <definedName name="FDC_58_144" hidden="1">"#"</definedName>
    <definedName name="FDC_58_145" hidden="1">"#"</definedName>
    <definedName name="FDC_58_146" hidden="1">"#"</definedName>
    <definedName name="FDC_58_147" hidden="1">"#"</definedName>
    <definedName name="FDC_58_148" hidden="1">"#"</definedName>
    <definedName name="FDC_58_149" hidden="1">"#"</definedName>
    <definedName name="FDC_58_15" hidden="1">"#"</definedName>
    <definedName name="FDC_58_150" hidden="1">"#"</definedName>
    <definedName name="FDC_58_151" hidden="1">"#"</definedName>
    <definedName name="FDC_58_152" hidden="1">"#"</definedName>
    <definedName name="FDC_58_153" hidden="1">"#"</definedName>
    <definedName name="FDC_58_154" hidden="1">"#"</definedName>
    <definedName name="FDC_58_155" hidden="1">"#"</definedName>
    <definedName name="FDC_58_156" hidden="1">"#"</definedName>
    <definedName name="FDC_58_157" hidden="1">"#"</definedName>
    <definedName name="FDC_58_158" hidden="1">"#"</definedName>
    <definedName name="FDC_58_159" hidden="1">"#"</definedName>
    <definedName name="FDC_58_16" hidden="1">"#"</definedName>
    <definedName name="FDC_58_160" hidden="1">"#"</definedName>
    <definedName name="FDC_58_161" hidden="1">"#"</definedName>
    <definedName name="FDC_58_162" hidden="1">"#"</definedName>
    <definedName name="FDC_58_163" hidden="1">"#"</definedName>
    <definedName name="FDC_58_164" hidden="1">"#"</definedName>
    <definedName name="FDC_58_165" hidden="1">"#"</definedName>
    <definedName name="FDC_58_166" hidden="1">"#"</definedName>
    <definedName name="FDC_58_167" hidden="1">"#"</definedName>
    <definedName name="FDC_58_168" hidden="1">"#"</definedName>
    <definedName name="FDC_58_169" hidden="1">"#"</definedName>
    <definedName name="FDC_58_17" hidden="1">"#"</definedName>
    <definedName name="FDC_58_170" hidden="1">"#"</definedName>
    <definedName name="FDC_58_171" hidden="1">"#"</definedName>
    <definedName name="FDC_58_172" hidden="1">"#"</definedName>
    <definedName name="FDC_58_173" hidden="1">"#"</definedName>
    <definedName name="FDC_58_174" hidden="1">"#"</definedName>
    <definedName name="FDC_58_175" hidden="1">"#"</definedName>
    <definedName name="FDC_58_176" hidden="1">"#"</definedName>
    <definedName name="FDC_58_177" hidden="1">"#"</definedName>
    <definedName name="FDC_58_178" hidden="1">"#"</definedName>
    <definedName name="FDC_58_179" hidden="1">"#"</definedName>
    <definedName name="FDC_58_18" hidden="1">"#"</definedName>
    <definedName name="FDC_58_180" hidden="1">"#"</definedName>
    <definedName name="FDC_58_181" hidden="1">"#"</definedName>
    <definedName name="FDC_58_182" hidden="1">"#"</definedName>
    <definedName name="FDC_58_183" hidden="1">"#"</definedName>
    <definedName name="FDC_58_184" hidden="1">"#"</definedName>
    <definedName name="FDC_58_185" hidden="1">"#"</definedName>
    <definedName name="FDC_58_186" hidden="1">"#"</definedName>
    <definedName name="FDC_58_187" hidden="1">"#"</definedName>
    <definedName name="FDC_58_188" hidden="1">"#"</definedName>
    <definedName name="FDC_58_189" hidden="1">"#"</definedName>
    <definedName name="FDC_58_19" hidden="1">"#"</definedName>
    <definedName name="FDC_58_190" hidden="1">"#"</definedName>
    <definedName name="FDC_58_191" hidden="1">"#"</definedName>
    <definedName name="FDC_58_192" hidden="1">"#"</definedName>
    <definedName name="FDC_58_193" hidden="1">"#"</definedName>
    <definedName name="FDC_58_194" hidden="1">"#"</definedName>
    <definedName name="FDC_58_195" hidden="1">"#"</definedName>
    <definedName name="FDC_58_196" hidden="1">"#"</definedName>
    <definedName name="FDC_58_197" hidden="1">"#"</definedName>
    <definedName name="FDC_58_198" hidden="1">"#"</definedName>
    <definedName name="FDC_58_199" hidden="1">"#"</definedName>
    <definedName name="FDC_58_2" hidden="1">"#"</definedName>
    <definedName name="FDC_58_20" hidden="1">"#"</definedName>
    <definedName name="FDC_58_200" hidden="1">"#"</definedName>
    <definedName name="FDC_58_201" hidden="1">"#"</definedName>
    <definedName name="FDC_58_202" hidden="1">"#"</definedName>
    <definedName name="FDC_58_203" hidden="1">"#"</definedName>
    <definedName name="FDC_58_204" hidden="1">"#"</definedName>
    <definedName name="FDC_58_205" hidden="1">"#"</definedName>
    <definedName name="FDC_58_206" hidden="1">"#"</definedName>
    <definedName name="FDC_58_207" hidden="1">"#"</definedName>
    <definedName name="FDC_58_208" hidden="1">"#"</definedName>
    <definedName name="FDC_58_209" hidden="1">"#"</definedName>
    <definedName name="FDC_58_21" hidden="1">"#"</definedName>
    <definedName name="FDC_58_210" hidden="1">"#"</definedName>
    <definedName name="FDC_58_211" hidden="1">"#"</definedName>
    <definedName name="FDC_58_212" hidden="1">"#"</definedName>
    <definedName name="FDC_58_213" hidden="1">"#"</definedName>
    <definedName name="FDC_58_214" hidden="1">"#"</definedName>
    <definedName name="FDC_58_215" hidden="1">"#"</definedName>
    <definedName name="FDC_58_216" hidden="1">"#"</definedName>
    <definedName name="FDC_58_217" hidden="1">"#"</definedName>
    <definedName name="FDC_58_218" hidden="1">"#"</definedName>
    <definedName name="FDC_58_219" hidden="1">"#"</definedName>
    <definedName name="FDC_58_22" hidden="1">"#"</definedName>
    <definedName name="FDC_58_220" hidden="1">"#"</definedName>
    <definedName name="FDC_58_221" hidden="1">"#"</definedName>
    <definedName name="FDC_58_222" hidden="1">"#"</definedName>
    <definedName name="FDC_58_223" hidden="1">"#"</definedName>
    <definedName name="FDC_58_224" hidden="1">"#"</definedName>
    <definedName name="FDC_58_225" hidden="1">"#"</definedName>
    <definedName name="FDC_58_226" hidden="1">"#"</definedName>
    <definedName name="FDC_58_227" hidden="1">"#"</definedName>
    <definedName name="FDC_58_228" hidden="1">"#"</definedName>
    <definedName name="FDC_58_229" hidden="1">"#"</definedName>
    <definedName name="FDC_58_23" hidden="1">"#"</definedName>
    <definedName name="FDC_58_230" hidden="1">"#"</definedName>
    <definedName name="FDC_58_231" hidden="1">"#"</definedName>
    <definedName name="FDC_58_232" hidden="1">"#"</definedName>
    <definedName name="FDC_58_233" hidden="1">"#"</definedName>
    <definedName name="FDC_58_234" hidden="1">"#"</definedName>
    <definedName name="FDC_58_235" hidden="1">"#"</definedName>
    <definedName name="FDC_58_236" hidden="1">"#"</definedName>
    <definedName name="FDC_58_237" hidden="1">"#"</definedName>
    <definedName name="FDC_58_238" hidden="1">"#"</definedName>
    <definedName name="FDC_58_239" hidden="1">"#"</definedName>
    <definedName name="FDC_58_24" hidden="1">"#"</definedName>
    <definedName name="FDC_58_240" hidden="1">"#"</definedName>
    <definedName name="FDC_58_241" hidden="1">"#"</definedName>
    <definedName name="FDC_58_242" hidden="1">"#"</definedName>
    <definedName name="FDC_58_243" hidden="1">"#"</definedName>
    <definedName name="FDC_58_244" hidden="1">"#"</definedName>
    <definedName name="FDC_58_245" hidden="1">"#"</definedName>
    <definedName name="FDC_58_246" hidden="1">"#"</definedName>
    <definedName name="FDC_58_247" hidden="1">"#"</definedName>
    <definedName name="FDC_58_248" hidden="1">"#"</definedName>
    <definedName name="FDC_58_249" hidden="1">"#"</definedName>
    <definedName name="FDC_58_25" hidden="1">"#"</definedName>
    <definedName name="FDC_58_250" hidden="1">"#"</definedName>
    <definedName name="FDC_58_251" hidden="1">"#"</definedName>
    <definedName name="FDC_58_252" hidden="1">"#"</definedName>
    <definedName name="FDC_58_253" hidden="1">"#"</definedName>
    <definedName name="FDC_58_254" hidden="1">"#"</definedName>
    <definedName name="FDC_58_255" hidden="1">"#"</definedName>
    <definedName name="FDC_58_256" hidden="1">"#"</definedName>
    <definedName name="FDC_58_257" hidden="1">"#"</definedName>
    <definedName name="FDC_58_258" hidden="1">"#"</definedName>
    <definedName name="FDC_58_259" hidden="1">"#"</definedName>
    <definedName name="FDC_58_26" hidden="1">"#"</definedName>
    <definedName name="FDC_58_260" hidden="1">"#"</definedName>
    <definedName name="FDC_58_261" hidden="1">"#"</definedName>
    <definedName name="FDC_58_27" hidden="1">"#"</definedName>
    <definedName name="FDC_58_28" hidden="1">"#"</definedName>
    <definedName name="FDC_58_29" hidden="1">"#"</definedName>
    <definedName name="FDC_58_3" hidden="1">"#"</definedName>
    <definedName name="FDC_58_30" hidden="1">"#"</definedName>
    <definedName name="FDC_58_31" hidden="1">"#"</definedName>
    <definedName name="FDC_58_32" hidden="1">"#"</definedName>
    <definedName name="FDC_58_33" hidden="1">"#"</definedName>
    <definedName name="FDC_58_34" hidden="1">"#"</definedName>
    <definedName name="FDC_58_35" hidden="1">"#"</definedName>
    <definedName name="FDC_58_36" hidden="1">"#"</definedName>
    <definedName name="FDC_58_37" hidden="1">"#"</definedName>
    <definedName name="FDC_58_38" hidden="1">"#"</definedName>
    <definedName name="FDC_58_39" hidden="1">"#"</definedName>
    <definedName name="FDC_58_4" hidden="1">"#"</definedName>
    <definedName name="FDC_58_40" hidden="1">"#"</definedName>
    <definedName name="FDC_58_41" hidden="1">"#"</definedName>
    <definedName name="FDC_58_42" hidden="1">"#"</definedName>
    <definedName name="FDC_58_43" hidden="1">"#"</definedName>
    <definedName name="FDC_58_44" hidden="1">"#"</definedName>
    <definedName name="FDC_58_45" hidden="1">"#"</definedName>
    <definedName name="FDC_58_46" hidden="1">"#"</definedName>
    <definedName name="FDC_58_47" hidden="1">"#"</definedName>
    <definedName name="FDC_58_48" hidden="1">"#"</definedName>
    <definedName name="FDC_58_49" hidden="1">"#"</definedName>
    <definedName name="FDC_58_5" hidden="1">"#"</definedName>
    <definedName name="FDC_58_50" hidden="1">"#"</definedName>
    <definedName name="FDC_58_51" hidden="1">"#"</definedName>
    <definedName name="FDC_58_52" hidden="1">"#"</definedName>
    <definedName name="FDC_58_53" hidden="1">"#"</definedName>
    <definedName name="FDC_58_54" hidden="1">"#"</definedName>
    <definedName name="FDC_58_55" hidden="1">"#"</definedName>
    <definedName name="FDC_58_56" hidden="1">"#"</definedName>
    <definedName name="FDC_58_57" hidden="1">"#"</definedName>
    <definedName name="FDC_58_58" hidden="1">"#"</definedName>
    <definedName name="FDC_58_59" hidden="1">"#"</definedName>
    <definedName name="FDC_58_6" hidden="1">"#"</definedName>
    <definedName name="FDC_58_60" hidden="1">"#"</definedName>
    <definedName name="FDC_58_61" hidden="1">"#"</definedName>
    <definedName name="FDC_58_62" hidden="1">"#"</definedName>
    <definedName name="FDC_58_63" hidden="1">"#"</definedName>
    <definedName name="FDC_58_64" hidden="1">"#"</definedName>
    <definedName name="FDC_58_65" hidden="1">"#"</definedName>
    <definedName name="FDC_58_66" hidden="1">"#"</definedName>
    <definedName name="FDC_58_67" hidden="1">"#"</definedName>
    <definedName name="FDC_58_68" hidden="1">"#"</definedName>
    <definedName name="FDC_58_69" hidden="1">"#"</definedName>
    <definedName name="FDC_58_7" hidden="1">"#"</definedName>
    <definedName name="FDC_58_70" hidden="1">"#"</definedName>
    <definedName name="FDC_58_71" hidden="1">"#"</definedName>
    <definedName name="FDC_58_72" hidden="1">"#"</definedName>
    <definedName name="FDC_58_73" hidden="1">"#"</definedName>
    <definedName name="FDC_58_74" hidden="1">"#"</definedName>
    <definedName name="FDC_58_75" hidden="1">"#"</definedName>
    <definedName name="FDC_58_76" hidden="1">"#"</definedName>
    <definedName name="FDC_58_77" hidden="1">"#"</definedName>
    <definedName name="FDC_58_78" hidden="1">"#"</definedName>
    <definedName name="FDC_58_79" hidden="1">"#"</definedName>
    <definedName name="FDC_58_8" hidden="1">"#"</definedName>
    <definedName name="FDC_58_80" hidden="1">"#"</definedName>
    <definedName name="FDC_58_81" hidden="1">"#"</definedName>
    <definedName name="FDC_58_82" hidden="1">"#"</definedName>
    <definedName name="FDC_58_83" hidden="1">"#"</definedName>
    <definedName name="FDC_58_84" hidden="1">"#"</definedName>
    <definedName name="FDC_58_85" hidden="1">"#"</definedName>
    <definedName name="FDC_58_86" hidden="1">"#"</definedName>
    <definedName name="FDC_58_87" hidden="1">"#"</definedName>
    <definedName name="FDC_58_88" hidden="1">"#"</definedName>
    <definedName name="FDC_58_89" hidden="1">"#"</definedName>
    <definedName name="FDC_58_9" hidden="1">"#"</definedName>
    <definedName name="FDC_58_90" hidden="1">"#"</definedName>
    <definedName name="FDC_58_91" hidden="1">"#"</definedName>
    <definedName name="FDC_58_92" hidden="1">"#"</definedName>
    <definedName name="FDC_58_93" hidden="1">"#"</definedName>
    <definedName name="FDC_58_94" hidden="1">"#"</definedName>
    <definedName name="FDC_58_95" hidden="1">"#"</definedName>
    <definedName name="FDC_58_96" hidden="1">"#"</definedName>
    <definedName name="FDC_58_97" hidden="1">"#"</definedName>
    <definedName name="FDC_58_98" hidden="1">"#"</definedName>
    <definedName name="FDC_58_99" hidden="1">"#"</definedName>
    <definedName name="FDC_59_0" hidden="1">"#"</definedName>
    <definedName name="FDC_59_1" hidden="1">"#"</definedName>
    <definedName name="FDC_59_10" hidden="1">"#"</definedName>
    <definedName name="FDC_59_100" hidden="1">"#"</definedName>
    <definedName name="FDC_59_101" hidden="1">"#"</definedName>
    <definedName name="FDC_59_102" hidden="1">"#"</definedName>
    <definedName name="FDC_59_103" hidden="1">"#"</definedName>
    <definedName name="FDC_59_104" hidden="1">"#"</definedName>
    <definedName name="FDC_59_105" hidden="1">"#"</definedName>
    <definedName name="FDC_59_106" hidden="1">"#"</definedName>
    <definedName name="FDC_59_107" hidden="1">"#"</definedName>
    <definedName name="FDC_59_108" hidden="1">"#"</definedName>
    <definedName name="FDC_59_109" hidden="1">"#"</definedName>
    <definedName name="FDC_59_11" hidden="1">"#"</definedName>
    <definedName name="FDC_59_110" hidden="1">"#"</definedName>
    <definedName name="FDC_59_111" hidden="1">"#"</definedName>
    <definedName name="FDC_59_112" hidden="1">"#"</definedName>
    <definedName name="FDC_59_113" hidden="1">"#"</definedName>
    <definedName name="FDC_59_114" hidden="1">"#"</definedName>
    <definedName name="FDC_59_115" hidden="1">"#"</definedName>
    <definedName name="FDC_59_116" hidden="1">"#"</definedName>
    <definedName name="FDC_59_117" hidden="1">"#"</definedName>
    <definedName name="FDC_59_118" hidden="1">"#"</definedName>
    <definedName name="FDC_59_119" hidden="1">"#"</definedName>
    <definedName name="FDC_59_12" hidden="1">"#"</definedName>
    <definedName name="FDC_59_120" hidden="1">"#"</definedName>
    <definedName name="FDC_59_121" hidden="1">"#"</definedName>
    <definedName name="FDC_59_122" hidden="1">"#"</definedName>
    <definedName name="FDC_59_123" hidden="1">"#"</definedName>
    <definedName name="FDC_59_124" hidden="1">"#"</definedName>
    <definedName name="FDC_59_125" hidden="1">"#"</definedName>
    <definedName name="FDC_59_126" hidden="1">"#"</definedName>
    <definedName name="FDC_59_127" hidden="1">"#"</definedName>
    <definedName name="FDC_59_128" hidden="1">"#"</definedName>
    <definedName name="FDC_59_129" hidden="1">"#"</definedName>
    <definedName name="FDC_59_13" hidden="1">"#"</definedName>
    <definedName name="FDC_59_130" hidden="1">"#"</definedName>
    <definedName name="FDC_59_131" hidden="1">"#"</definedName>
    <definedName name="FDC_59_132" hidden="1">"#"</definedName>
    <definedName name="FDC_59_133" hidden="1">"#"</definedName>
    <definedName name="FDC_59_134" hidden="1">"#"</definedName>
    <definedName name="FDC_59_135" hidden="1">"#"</definedName>
    <definedName name="FDC_59_136" hidden="1">"#"</definedName>
    <definedName name="FDC_59_137" hidden="1">"#"</definedName>
    <definedName name="FDC_59_138" hidden="1">"#"</definedName>
    <definedName name="FDC_59_139" hidden="1">"#"</definedName>
    <definedName name="FDC_59_14" hidden="1">"#"</definedName>
    <definedName name="FDC_59_140" hidden="1">"#"</definedName>
    <definedName name="FDC_59_141" hidden="1">"#"</definedName>
    <definedName name="FDC_59_142" hidden="1">"#"</definedName>
    <definedName name="FDC_59_143" hidden="1">"#"</definedName>
    <definedName name="FDC_59_144" hidden="1">"#"</definedName>
    <definedName name="FDC_59_145" hidden="1">"#"</definedName>
    <definedName name="FDC_59_146" hidden="1">"#"</definedName>
    <definedName name="FDC_59_147" hidden="1">"#"</definedName>
    <definedName name="FDC_59_148" hidden="1">"#"</definedName>
    <definedName name="FDC_59_149" hidden="1">"#"</definedName>
    <definedName name="FDC_59_15" hidden="1">"#"</definedName>
    <definedName name="FDC_59_150" hidden="1">"#"</definedName>
    <definedName name="FDC_59_151" hidden="1">"#"</definedName>
    <definedName name="FDC_59_152" hidden="1">"#"</definedName>
    <definedName name="FDC_59_153" hidden="1">"#"</definedName>
    <definedName name="FDC_59_154" hidden="1">"#"</definedName>
    <definedName name="FDC_59_155" hidden="1">"#"</definedName>
    <definedName name="FDC_59_156" hidden="1">"#"</definedName>
    <definedName name="FDC_59_157" hidden="1">"#"</definedName>
    <definedName name="FDC_59_158" hidden="1">"#"</definedName>
    <definedName name="FDC_59_159" hidden="1">"#"</definedName>
    <definedName name="FDC_59_16" hidden="1">"#"</definedName>
    <definedName name="FDC_59_160" hidden="1">"#"</definedName>
    <definedName name="FDC_59_161" hidden="1">"#"</definedName>
    <definedName name="FDC_59_162" hidden="1">"#"</definedName>
    <definedName name="FDC_59_163" hidden="1">"#"</definedName>
    <definedName name="FDC_59_164" hidden="1">"#"</definedName>
    <definedName name="FDC_59_165" hidden="1">"#"</definedName>
    <definedName name="FDC_59_166" hidden="1">"#"</definedName>
    <definedName name="FDC_59_167" hidden="1">"#"</definedName>
    <definedName name="FDC_59_168" hidden="1">"#"</definedName>
    <definedName name="FDC_59_169" hidden="1">"#"</definedName>
    <definedName name="FDC_59_17" hidden="1">"#"</definedName>
    <definedName name="FDC_59_170" hidden="1">"#"</definedName>
    <definedName name="FDC_59_171" hidden="1">"#"</definedName>
    <definedName name="FDC_59_172" hidden="1">"#"</definedName>
    <definedName name="FDC_59_173" hidden="1">"#"</definedName>
    <definedName name="FDC_59_174" hidden="1">"#"</definedName>
    <definedName name="FDC_59_175" hidden="1">"#"</definedName>
    <definedName name="FDC_59_176" hidden="1">"#"</definedName>
    <definedName name="FDC_59_177" hidden="1">"#"</definedName>
    <definedName name="FDC_59_178" hidden="1">"#"</definedName>
    <definedName name="FDC_59_179" hidden="1">"#"</definedName>
    <definedName name="FDC_59_18" hidden="1">"#"</definedName>
    <definedName name="FDC_59_180" hidden="1">"#"</definedName>
    <definedName name="FDC_59_181" hidden="1">"#"</definedName>
    <definedName name="FDC_59_182" hidden="1">"#"</definedName>
    <definedName name="FDC_59_183" hidden="1">"#"</definedName>
    <definedName name="FDC_59_184" hidden="1">"#"</definedName>
    <definedName name="FDC_59_185" hidden="1">"#"</definedName>
    <definedName name="FDC_59_186" hidden="1">"#"</definedName>
    <definedName name="FDC_59_187" hidden="1">"#"</definedName>
    <definedName name="FDC_59_188" hidden="1">"#"</definedName>
    <definedName name="FDC_59_189" hidden="1">"#"</definedName>
    <definedName name="FDC_59_19" hidden="1">"#"</definedName>
    <definedName name="FDC_59_190" hidden="1">"#"</definedName>
    <definedName name="FDC_59_191" hidden="1">"#"</definedName>
    <definedName name="FDC_59_192" hidden="1">"#"</definedName>
    <definedName name="FDC_59_193" hidden="1">"#"</definedName>
    <definedName name="FDC_59_194" hidden="1">"#"</definedName>
    <definedName name="FDC_59_195" hidden="1">"#"</definedName>
    <definedName name="FDC_59_196" hidden="1">"#"</definedName>
    <definedName name="FDC_59_197" hidden="1">"#"</definedName>
    <definedName name="FDC_59_198" hidden="1">"#"</definedName>
    <definedName name="FDC_59_199" hidden="1">"#"</definedName>
    <definedName name="FDC_59_2" hidden="1">"#"</definedName>
    <definedName name="FDC_59_20" hidden="1">"#"</definedName>
    <definedName name="FDC_59_200" hidden="1">"#"</definedName>
    <definedName name="FDC_59_201" hidden="1">"#"</definedName>
    <definedName name="FDC_59_202" hidden="1">"#"</definedName>
    <definedName name="FDC_59_203" hidden="1">"#"</definedName>
    <definedName name="FDC_59_204" hidden="1">"#"</definedName>
    <definedName name="FDC_59_205" hidden="1">"#"</definedName>
    <definedName name="FDC_59_206" hidden="1">"#"</definedName>
    <definedName name="FDC_59_207" hidden="1">"#"</definedName>
    <definedName name="FDC_59_208" hidden="1">"#"</definedName>
    <definedName name="FDC_59_209" hidden="1">"#"</definedName>
    <definedName name="FDC_59_21" hidden="1">"#"</definedName>
    <definedName name="FDC_59_210" hidden="1">"#"</definedName>
    <definedName name="FDC_59_211" hidden="1">"#"</definedName>
    <definedName name="FDC_59_212" hidden="1">"#"</definedName>
    <definedName name="FDC_59_213" hidden="1">"#"</definedName>
    <definedName name="FDC_59_214" hidden="1">"#"</definedName>
    <definedName name="FDC_59_215" hidden="1">"#"</definedName>
    <definedName name="FDC_59_216" hidden="1">"#"</definedName>
    <definedName name="FDC_59_217" hidden="1">"#"</definedName>
    <definedName name="FDC_59_218" hidden="1">"#"</definedName>
    <definedName name="FDC_59_219" hidden="1">"#"</definedName>
    <definedName name="FDC_59_22" hidden="1">"#"</definedName>
    <definedName name="FDC_59_220" hidden="1">"#"</definedName>
    <definedName name="FDC_59_221" hidden="1">"#"</definedName>
    <definedName name="FDC_59_222" hidden="1">"#"</definedName>
    <definedName name="FDC_59_223" hidden="1">"#"</definedName>
    <definedName name="FDC_59_224" hidden="1">"#"</definedName>
    <definedName name="FDC_59_225" hidden="1">"#"</definedName>
    <definedName name="FDC_59_226" hidden="1">"#"</definedName>
    <definedName name="FDC_59_227" hidden="1">"#"</definedName>
    <definedName name="FDC_59_228" hidden="1">"#"</definedName>
    <definedName name="FDC_59_229" hidden="1">"#"</definedName>
    <definedName name="FDC_59_23" hidden="1">"#"</definedName>
    <definedName name="FDC_59_230" hidden="1">"#"</definedName>
    <definedName name="FDC_59_231" hidden="1">"#"</definedName>
    <definedName name="FDC_59_232" hidden="1">"#"</definedName>
    <definedName name="FDC_59_233" hidden="1">"#"</definedName>
    <definedName name="FDC_59_234" hidden="1">"#"</definedName>
    <definedName name="FDC_59_235" hidden="1">"#"</definedName>
    <definedName name="FDC_59_236" hidden="1">"#"</definedName>
    <definedName name="FDC_59_237" hidden="1">"#"</definedName>
    <definedName name="FDC_59_238" hidden="1">"#"</definedName>
    <definedName name="FDC_59_239" hidden="1">"#"</definedName>
    <definedName name="FDC_59_24" hidden="1">"#"</definedName>
    <definedName name="FDC_59_240" hidden="1">"#"</definedName>
    <definedName name="FDC_59_241" hidden="1">"#"</definedName>
    <definedName name="FDC_59_242" hidden="1">"#"</definedName>
    <definedName name="FDC_59_243" hidden="1">"#"</definedName>
    <definedName name="FDC_59_244" hidden="1">"#"</definedName>
    <definedName name="FDC_59_245" hidden="1">"#"</definedName>
    <definedName name="FDC_59_246" hidden="1">"#"</definedName>
    <definedName name="FDC_59_247" hidden="1">"#"</definedName>
    <definedName name="FDC_59_248" hidden="1">"#"</definedName>
    <definedName name="FDC_59_249" hidden="1">"#"</definedName>
    <definedName name="FDC_59_25" hidden="1">"#"</definedName>
    <definedName name="FDC_59_250" hidden="1">"#"</definedName>
    <definedName name="FDC_59_251" hidden="1">"#"</definedName>
    <definedName name="FDC_59_252" hidden="1">"#"</definedName>
    <definedName name="FDC_59_253" hidden="1">"#"</definedName>
    <definedName name="FDC_59_254" hidden="1">"#"</definedName>
    <definedName name="FDC_59_255" hidden="1">"#"</definedName>
    <definedName name="FDC_59_256" hidden="1">"#"</definedName>
    <definedName name="FDC_59_257" hidden="1">"#"</definedName>
    <definedName name="FDC_59_258" hidden="1">"#"</definedName>
    <definedName name="FDC_59_259" hidden="1">"#"</definedName>
    <definedName name="FDC_59_26" hidden="1">"#"</definedName>
    <definedName name="FDC_59_260" hidden="1">"#"</definedName>
    <definedName name="FDC_59_261" hidden="1">"#"</definedName>
    <definedName name="FDC_59_27" hidden="1">"#"</definedName>
    <definedName name="FDC_59_28" hidden="1">"#"</definedName>
    <definedName name="FDC_59_29" hidden="1">"#"</definedName>
    <definedName name="FDC_59_3" hidden="1">"#"</definedName>
    <definedName name="FDC_59_30" hidden="1">"#"</definedName>
    <definedName name="FDC_59_31" hidden="1">"#"</definedName>
    <definedName name="FDC_59_32" hidden="1">"#"</definedName>
    <definedName name="FDC_59_33" hidden="1">"#"</definedName>
    <definedName name="FDC_59_34" hidden="1">"#"</definedName>
    <definedName name="FDC_59_35" hidden="1">"#"</definedName>
    <definedName name="FDC_59_36" hidden="1">"#"</definedName>
    <definedName name="FDC_59_37" hidden="1">"#"</definedName>
    <definedName name="FDC_59_38" hidden="1">"#"</definedName>
    <definedName name="FDC_59_39" hidden="1">"#"</definedName>
    <definedName name="FDC_59_4" hidden="1">"#"</definedName>
    <definedName name="FDC_59_40" hidden="1">"#"</definedName>
    <definedName name="FDC_59_41" hidden="1">"#"</definedName>
    <definedName name="FDC_59_42" hidden="1">"#"</definedName>
    <definedName name="FDC_59_43" hidden="1">"#"</definedName>
    <definedName name="FDC_59_44" hidden="1">"#"</definedName>
    <definedName name="FDC_59_45" hidden="1">"#"</definedName>
    <definedName name="FDC_59_46" hidden="1">"#"</definedName>
    <definedName name="FDC_59_47" hidden="1">"#"</definedName>
    <definedName name="FDC_59_48" hidden="1">"#"</definedName>
    <definedName name="FDC_59_49" hidden="1">"#"</definedName>
    <definedName name="FDC_59_5" hidden="1">"#"</definedName>
    <definedName name="FDC_59_50" hidden="1">"#"</definedName>
    <definedName name="FDC_59_51" hidden="1">"#"</definedName>
    <definedName name="FDC_59_52" hidden="1">"#"</definedName>
    <definedName name="FDC_59_53" hidden="1">"#"</definedName>
    <definedName name="FDC_59_54" hidden="1">"#"</definedName>
    <definedName name="FDC_59_55" hidden="1">"#"</definedName>
    <definedName name="FDC_59_56" hidden="1">"#"</definedName>
    <definedName name="FDC_59_57" hidden="1">"#"</definedName>
    <definedName name="FDC_59_58" hidden="1">"#"</definedName>
    <definedName name="FDC_59_59" hidden="1">"#"</definedName>
    <definedName name="FDC_59_6" hidden="1">"#"</definedName>
    <definedName name="FDC_59_60" hidden="1">"#"</definedName>
    <definedName name="FDC_59_61" hidden="1">"#"</definedName>
    <definedName name="FDC_59_62" hidden="1">"#"</definedName>
    <definedName name="FDC_59_63" hidden="1">"#"</definedName>
    <definedName name="FDC_59_64" hidden="1">"#"</definedName>
    <definedName name="FDC_59_65" hidden="1">"#"</definedName>
    <definedName name="FDC_59_66" hidden="1">"#"</definedName>
    <definedName name="FDC_59_67" hidden="1">"#"</definedName>
    <definedName name="FDC_59_68" hidden="1">"#"</definedName>
    <definedName name="FDC_59_69" hidden="1">"#"</definedName>
    <definedName name="FDC_59_7" hidden="1">"#"</definedName>
    <definedName name="FDC_59_70" hidden="1">"#"</definedName>
    <definedName name="FDC_59_71" hidden="1">"#"</definedName>
    <definedName name="FDC_59_72" hidden="1">"#"</definedName>
    <definedName name="FDC_59_73" hidden="1">"#"</definedName>
    <definedName name="FDC_59_74" hidden="1">"#"</definedName>
    <definedName name="FDC_59_75" hidden="1">"#"</definedName>
    <definedName name="FDC_59_76" hidden="1">"#"</definedName>
    <definedName name="FDC_59_77" hidden="1">"#"</definedName>
    <definedName name="FDC_59_78" hidden="1">"#"</definedName>
    <definedName name="FDC_59_79" hidden="1">"#"</definedName>
    <definedName name="FDC_59_8" hidden="1">"#"</definedName>
    <definedName name="FDC_59_80" hidden="1">"#"</definedName>
    <definedName name="FDC_59_81" hidden="1">"#"</definedName>
    <definedName name="FDC_59_82" hidden="1">"#"</definedName>
    <definedName name="FDC_59_83" hidden="1">"#"</definedName>
    <definedName name="FDC_59_84" hidden="1">"#"</definedName>
    <definedName name="FDC_59_85" hidden="1">"#"</definedName>
    <definedName name="FDC_59_86" hidden="1">"#"</definedName>
    <definedName name="FDC_59_87" hidden="1">"#"</definedName>
    <definedName name="FDC_59_88" hidden="1">"#"</definedName>
    <definedName name="FDC_59_89" hidden="1">"#"</definedName>
    <definedName name="FDC_59_9" hidden="1">"#"</definedName>
    <definedName name="FDC_59_90" hidden="1">"#"</definedName>
    <definedName name="FDC_59_91" hidden="1">"#"</definedName>
    <definedName name="FDC_59_92" hidden="1">"#"</definedName>
    <definedName name="FDC_59_93" hidden="1">"#"</definedName>
    <definedName name="FDC_59_94" hidden="1">"#"</definedName>
    <definedName name="FDC_59_95" hidden="1">"#"</definedName>
    <definedName name="FDC_59_96" hidden="1">"#"</definedName>
    <definedName name="FDC_59_97" hidden="1">"#"</definedName>
    <definedName name="FDC_59_98" hidden="1">"#"</definedName>
    <definedName name="FDC_59_99" hidden="1">"#"</definedName>
    <definedName name="FDC_6_0" hidden="1">"#"</definedName>
    <definedName name="FDC_6_1" hidden="1">"#"</definedName>
    <definedName name="FDC_6_2" hidden="1">"#"</definedName>
    <definedName name="FDC_6_3" hidden="1">"#"</definedName>
    <definedName name="FDC_60_0" hidden="1">"#"</definedName>
    <definedName name="FDC_60_1" hidden="1">"#"</definedName>
    <definedName name="FDC_60_10" hidden="1">"#"</definedName>
    <definedName name="FDC_60_100" hidden="1">"#"</definedName>
    <definedName name="FDC_60_101" hidden="1">"#"</definedName>
    <definedName name="FDC_60_102" hidden="1">"#"</definedName>
    <definedName name="FDC_60_103" hidden="1">"#"</definedName>
    <definedName name="FDC_60_104" hidden="1">"#"</definedName>
    <definedName name="FDC_60_105" hidden="1">"#"</definedName>
    <definedName name="FDC_60_106" hidden="1">"#"</definedName>
    <definedName name="FDC_60_107" hidden="1">"#"</definedName>
    <definedName name="FDC_60_108" hidden="1">"#"</definedName>
    <definedName name="FDC_60_109" hidden="1">"#"</definedName>
    <definedName name="FDC_60_11" hidden="1">"#"</definedName>
    <definedName name="FDC_60_110" hidden="1">"#"</definedName>
    <definedName name="FDC_60_111" hidden="1">"#"</definedName>
    <definedName name="FDC_60_112" hidden="1">"#"</definedName>
    <definedName name="FDC_60_113" hidden="1">"#"</definedName>
    <definedName name="FDC_60_114" hidden="1">"#"</definedName>
    <definedName name="FDC_60_115" hidden="1">"#"</definedName>
    <definedName name="FDC_60_116" hidden="1">"#"</definedName>
    <definedName name="FDC_60_117" hidden="1">"#"</definedName>
    <definedName name="FDC_60_118" hidden="1">"#"</definedName>
    <definedName name="FDC_60_119" hidden="1">"#"</definedName>
    <definedName name="FDC_60_12" hidden="1">"#"</definedName>
    <definedName name="FDC_60_120" hidden="1">"#"</definedName>
    <definedName name="FDC_60_121" hidden="1">"#"</definedName>
    <definedName name="FDC_60_122" hidden="1">"#"</definedName>
    <definedName name="FDC_60_123" hidden="1">"#"</definedName>
    <definedName name="FDC_60_124" hidden="1">"#"</definedName>
    <definedName name="FDC_60_125" hidden="1">"#"</definedName>
    <definedName name="FDC_60_126" hidden="1">"#"</definedName>
    <definedName name="FDC_60_127" hidden="1">"#"</definedName>
    <definedName name="FDC_60_128" hidden="1">"#"</definedName>
    <definedName name="FDC_60_129" hidden="1">"#"</definedName>
    <definedName name="FDC_60_13" hidden="1">"#"</definedName>
    <definedName name="FDC_60_130" hidden="1">"#"</definedName>
    <definedName name="FDC_60_131" hidden="1">"#"</definedName>
    <definedName name="FDC_60_132" hidden="1">"#"</definedName>
    <definedName name="FDC_60_133" hidden="1">"#"</definedName>
    <definedName name="FDC_60_134" hidden="1">"#"</definedName>
    <definedName name="FDC_60_135" hidden="1">"#"</definedName>
    <definedName name="FDC_60_136" hidden="1">"#"</definedName>
    <definedName name="FDC_60_137" hidden="1">"#"</definedName>
    <definedName name="FDC_60_138" hidden="1">"#"</definedName>
    <definedName name="FDC_60_139" hidden="1">"#"</definedName>
    <definedName name="FDC_60_14" hidden="1">"#"</definedName>
    <definedName name="FDC_60_140" hidden="1">"#"</definedName>
    <definedName name="FDC_60_141" hidden="1">"#"</definedName>
    <definedName name="FDC_60_142" hidden="1">"#"</definedName>
    <definedName name="FDC_60_143" hidden="1">"#"</definedName>
    <definedName name="FDC_60_144" hidden="1">"#"</definedName>
    <definedName name="FDC_60_145" hidden="1">"#"</definedName>
    <definedName name="FDC_60_146" hidden="1">"#"</definedName>
    <definedName name="FDC_60_147" hidden="1">"#"</definedName>
    <definedName name="FDC_60_148" hidden="1">"#"</definedName>
    <definedName name="FDC_60_149" hidden="1">"#"</definedName>
    <definedName name="FDC_60_15" hidden="1">"#"</definedName>
    <definedName name="FDC_60_150" hidden="1">"#"</definedName>
    <definedName name="FDC_60_151" hidden="1">"#"</definedName>
    <definedName name="FDC_60_152" hidden="1">"#"</definedName>
    <definedName name="FDC_60_153" hidden="1">"#"</definedName>
    <definedName name="FDC_60_154" hidden="1">"#"</definedName>
    <definedName name="FDC_60_155" hidden="1">"#"</definedName>
    <definedName name="FDC_60_156" hidden="1">"#"</definedName>
    <definedName name="FDC_60_157" hidden="1">"#"</definedName>
    <definedName name="FDC_60_158" hidden="1">"#"</definedName>
    <definedName name="FDC_60_159" hidden="1">"#"</definedName>
    <definedName name="FDC_60_16" hidden="1">"#"</definedName>
    <definedName name="FDC_60_160" hidden="1">"#"</definedName>
    <definedName name="FDC_60_161" hidden="1">"#"</definedName>
    <definedName name="FDC_60_162" hidden="1">"#"</definedName>
    <definedName name="FDC_60_163" hidden="1">"#"</definedName>
    <definedName name="FDC_60_164" hidden="1">"#"</definedName>
    <definedName name="FDC_60_165" hidden="1">"#"</definedName>
    <definedName name="FDC_60_166" hidden="1">"#"</definedName>
    <definedName name="FDC_60_167" hidden="1">"#"</definedName>
    <definedName name="FDC_60_168" hidden="1">"#"</definedName>
    <definedName name="FDC_60_169" hidden="1">"#"</definedName>
    <definedName name="FDC_60_17" hidden="1">"#"</definedName>
    <definedName name="FDC_60_170" hidden="1">"#"</definedName>
    <definedName name="FDC_60_171" hidden="1">"#"</definedName>
    <definedName name="FDC_60_172" hidden="1">"#"</definedName>
    <definedName name="FDC_60_173" hidden="1">"#"</definedName>
    <definedName name="FDC_60_174" hidden="1">"#"</definedName>
    <definedName name="FDC_60_175" hidden="1">"#"</definedName>
    <definedName name="FDC_60_176" hidden="1">"#"</definedName>
    <definedName name="FDC_60_177" hidden="1">"#"</definedName>
    <definedName name="FDC_60_178" hidden="1">"#"</definedName>
    <definedName name="FDC_60_179" hidden="1">"#"</definedName>
    <definedName name="FDC_60_18" hidden="1">"#"</definedName>
    <definedName name="FDC_60_180" hidden="1">"#"</definedName>
    <definedName name="FDC_60_181" hidden="1">"#"</definedName>
    <definedName name="FDC_60_182" hidden="1">"#"</definedName>
    <definedName name="FDC_60_183" hidden="1">"#"</definedName>
    <definedName name="FDC_60_184" hidden="1">"#"</definedName>
    <definedName name="FDC_60_185" hidden="1">"#"</definedName>
    <definedName name="FDC_60_186" hidden="1">"#"</definedName>
    <definedName name="FDC_60_187" hidden="1">"#"</definedName>
    <definedName name="FDC_60_188" hidden="1">"#"</definedName>
    <definedName name="FDC_60_189" hidden="1">"#"</definedName>
    <definedName name="FDC_60_19" hidden="1">"#"</definedName>
    <definedName name="FDC_60_190" hidden="1">"#"</definedName>
    <definedName name="FDC_60_191" hidden="1">"#"</definedName>
    <definedName name="FDC_60_192" hidden="1">"#"</definedName>
    <definedName name="FDC_60_193" hidden="1">"#"</definedName>
    <definedName name="FDC_60_194" hidden="1">"#"</definedName>
    <definedName name="FDC_60_195" hidden="1">"#"</definedName>
    <definedName name="FDC_60_196" hidden="1">"#"</definedName>
    <definedName name="FDC_60_197" hidden="1">"#"</definedName>
    <definedName name="FDC_60_198" hidden="1">"#"</definedName>
    <definedName name="FDC_60_199" hidden="1">"#"</definedName>
    <definedName name="FDC_60_2" hidden="1">"#"</definedName>
    <definedName name="FDC_60_20" hidden="1">"#"</definedName>
    <definedName name="FDC_60_200" hidden="1">"#"</definedName>
    <definedName name="FDC_60_201" hidden="1">"#"</definedName>
    <definedName name="FDC_60_202" hidden="1">"#"</definedName>
    <definedName name="FDC_60_203" hidden="1">"#"</definedName>
    <definedName name="FDC_60_204" hidden="1">"#"</definedName>
    <definedName name="FDC_60_205" hidden="1">"#"</definedName>
    <definedName name="FDC_60_206" hidden="1">"#"</definedName>
    <definedName name="FDC_60_207" hidden="1">"#"</definedName>
    <definedName name="FDC_60_208" hidden="1">"#"</definedName>
    <definedName name="FDC_60_209" hidden="1">"#"</definedName>
    <definedName name="FDC_60_21" hidden="1">"#"</definedName>
    <definedName name="FDC_60_210" hidden="1">"#"</definedName>
    <definedName name="FDC_60_211" hidden="1">"#"</definedName>
    <definedName name="FDC_60_212" hidden="1">"#"</definedName>
    <definedName name="FDC_60_213" hidden="1">"#"</definedName>
    <definedName name="FDC_60_214" hidden="1">"#"</definedName>
    <definedName name="FDC_60_215" hidden="1">"#"</definedName>
    <definedName name="FDC_60_216" hidden="1">"#"</definedName>
    <definedName name="FDC_60_217" hidden="1">"#"</definedName>
    <definedName name="FDC_60_218" hidden="1">"#"</definedName>
    <definedName name="FDC_60_219" hidden="1">"#"</definedName>
    <definedName name="FDC_60_22" hidden="1">"#"</definedName>
    <definedName name="FDC_60_220" hidden="1">"#"</definedName>
    <definedName name="FDC_60_221" hidden="1">"#"</definedName>
    <definedName name="FDC_60_222" hidden="1">"#"</definedName>
    <definedName name="FDC_60_223" hidden="1">"#"</definedName>
    <definedName name="FDC_60_224" hidden="1">"#"</definedName>
    <definedName name="FDC_60_225" hidden="1">"#"</definedName>
    <definedName name="FDC_60_226" hidden="1">"#"</definedName>
    <definedName name="FDC_60_227" hidden="1">"#"</definedName>
    <definedName name="FDC_60_228" hidden="1">"#"</definedName>
    <definedName name="FDC_60_229" hidden="1">"#"</definedName>
    <definedName name="FDC_60_23" hidden="1">"#"</definedName>
    <definedName name="FDC_60_230" hidden="1">"#"</definedName>
    <definedName name="FDC_60_231" hidden="1">"#"</definedName>
    <definedName name="FDC_60_232" hidden="1">"#"</definedName>
    <definedName name="FDC_60_233" hidden="1">"#"</definedName>
    <definedName name="FDC_60_234" hidden="1">"#"</definedName>
    <definedName name="FDC_60_235" hidden="1">"#"</definedName>
    <definedName name="FDC_60_236" hidden="1">"#"</definedName>
    <definedName name="FDC_60_237" hidden="1">"#"</definedName>
    <definedName name="FDC_60_238" hidden="1">"#"</definedName>
    <definedName name="FDC_60_239" hidden="1">"#"</definedName>
    <definedName name="FDC_60_24" hidden="1">"#"</definedName>
    <definedName name="FDC_60_240" hidden="1">"#"</definedName>
    <definedName name="FDC_60_241" hidden="1">"#"</definedName>
    <definedName name="FDC_60_242" hidden="1">"#"</definedName>
    <definedName name="FDC_60_243" hidden="1">"#"</definedName>
    <definedName name="FDC_60_244" hidden="1">"#"</definedName>
    <definedName name="FDC_60_245" hidden="1">"#"</definedName>
    <definedName name="FDC_60_246" hidden="1">"#"</definedName>
    <definedName name="FDC_60_247" hidden="1">"#"</definedName>
    <definedName name="FDC_60_248" hidden="1">"#"</definedName>
    <definedName name="FDC_60_249" hidden="1">"#"</definedName>
    <definedName name="FDC_60_25" hidden="1">"#"</definedName>
    <definedName name="FDC_60_250" hidden="1">"#"</definedName>
    <definedName name="FDC_60_251" hidden="1">"#"</definedName>
    <definedName name="FDC_60_252" hidden="1">"#"</definedName>
    <definedName name="FDC_60_253" hidden="1">"#"</definedName>
    <definedName name="FDC_60_254" hidden="1">"#"</definedName>
    <definedName name="FDC_60_255" hidden="1">"#"</definedName>
    <definedName name="FDC_60_256" hidden="1">"#"</definedName>
    <definedName name="FDC_60_257" hidden="1">"#"</definedName>
    <definedName name="FDC_60_258" hidden="1">"#"</definedName>
    <definedName name="FDC_60_259" hidden="1">"#"</definedName>
    <definedName name="FDC_60_26" hidden="1">"#"</definedName>
    <definedName name="FDC_60_260" hidden="1">"#"</definedName>
    <definedName name="FDC_60_261" hidden="1">"#"</definedName>
    <definedName name="FDC_60_27" hidden="1">"#"</definedName>
    <definedName name="FDC_60_28" hidden="1">"#"</definedName>
    <definedName name="FDC_60_29" hidden="1">"#"</definedName>
    <definedName name="FDC_60_3" hidden="1">"#"</definedName>
    <definedName name="FDC_60_30" hidden="1">"#"</definedName>
    <definedName name="FDC_60_31" hidden="1">"#"</definedName>
    <definedName name="FDC_60_32" hidden="1">"#"</definedName>
    <definedName name="FDC_60_33" hidden="1">"#"</definedName>
    <definedName name="FDC_60_34" hidden="1">"#"</definedName>
    <definedName name="FDC_60_35" hidden="1">"#"</definedName>
    <definedName name="FDC_60_36" hidden="1">"#"</definedName>
    <definedName name="FDC_60_37" hidden="1">"#"</definedName>
    <definedName name="FDC_60_38" hidden="1">"#"</definedName>
    <definedName name="FDC_60_39" hidden="1">"#"</definedName>
    <definedName name="FDC_60_4" hidden="1">"#"</definedName>
    <definedName name="FDC_60_40" hidden="1">"#"</definedName>
    <definedName name="FDC_60_41" hidden="1">"#"</definedName>
    <definedName name="FDC_60_42" hidden="1">"#"</definedName>
    <definedName name="FDC_60_43" hidden="1">"#"</definedName>
    <definedName name="FDC_60_44" hidden="1">"#"</definedName>
    <definedName name="FDC_60_45" hidden="1">"#"</definedName>
    <definedName name="FDC_60_46" hidden="1">"#"</definedName>
    <definedName name="FDC_60_47" hidden="1">"#"</definedName>
    <definedName name="FDC_60_48" hidden="1">"#"</definedName>
    <definedName name="FDC_60_49" hidden="1">"#"</definedName>
    <definedName name="FDC_60_5" hidden="1">"#"</definedName>
    <definedName name="FDC_60_50" hidden="1">"#"</definedName>
    <definedName name="FDC_60_51" hidden="1">"#"</definedName>
    <definedName name="FDC_60_52" hidden="1">"#"</definedName>
    <definedName name="FDC_60_53" hidden="1">"#"</definedName>
    <definedName name="FDC_60_54" hidden="1">"#"</definedName>
    <definedName name="FDC_60_55" hidden="1">"#"</definedName>
    <definedName name="FDC_60_56" hidden="1">"#"</definedName>
    <definedName name="FDC_60_57" hidden="1">"#"</definedName>
    <definedName name="FDC_60_58" hidden="1">"#"</definedName>
    <definedName name="FDC_60_59" hidden="1">"#"</definedName>
    <definedName name="FDC_60_6" hidden="1">"#"</definedName>
    <definedName name="FDC_60_60" hidden="1">"#"</definedName>
    <definedName name="FDC_60_61" hidden="1">"#"</definedName>
    <definedName name="FDC_60_62" hidden="1">"#"</definedName>
    <definedName name="FDC_60_63" hidden="1">"#"</definedName>
    <definedName name="FDC_60_64" hidden="1">"#"</definedName>
    <definedName name="FDC_60_65" hidden="1">"#"</definedName>
    <definedName name="FDC_60_66" hidden="1">"#"</definedName>
    <definedName name="FDC_60_67" hidden="1">"#"</definedName>
    <definedName name="FDC_60_68" hidden="1">"#"</definedName>
    <definedName name="FDC_60_69" hidden="1">"#"</definedName>
    <definedName name="FDC_60_7" hidden="1">"#"</definedName>
    <definedName name="FDC_60_70" hidden="1">"#"</definedName>
    <definedName name="FDC_60_71" hidden="1">"#"</definedName>
    <definedName name="FDC_60_72" hidden="1">"#"</definedName>
    <definedName name="FDC_60_73" hidden="1">"#"</definedName>
    <definedName name="FDC_60_74" hidden="1">"#"</definedName>
    <definedName name="FDC_60_75" hidden="1">"#"</definedName>
    <definedName name="FDC_60_76" hidden="1">"#"</definedName>
    <definedName name="FDC_60_77" hidden="1">"#"</definedName>
    <definedName name="FDC_60_78" hidden="1">"#"</definedName>
    <definedName name="FDC_60_79" hidden="1">"#"</definedName>
    <definedName name="FDC_60_8" hidden="1">"#"</definedName>
    <definedName name="FDC_60_80" hidden="1">"#"</definedName>
    <definedName name="FDC_60_81" hidden="1">"#"</definedName>
    <definedName name="FDC_60_82" hidden="1">"#"</definedName>
    <definedName name="FDC_60_83" hidden="1">"#"</definedName>
    <definedName name="FDC_60_84" hidden="1">"#"</definedName>
    <definedName name="FDC_60_85" hidden="1">"#"</definedName>
    <definedName name="FDC_60_86" hidden="1">"#"</definedName>
    <definedName name="FDC_60_87" hidden="1">"#"</definedName>
    <definedName name="FDC_60_88" hidden="1">"#"</definedName>
    <definedName name="FDC_60_89" hidden="1">"#"</definedName>
    <definedName name="FDC_60_9" hidden="1">"#"</definedName>
    <definedName name="FDC_60_90" hidden="1">"#"</definedName>
    <definedName name="FDC_60_91" hidden="1">"#"</definedName>
    <definedName name="FDC_60_92" hidden="1">"#"</definedName>
    <definedName name="FDC_60_93" hidden="1">"#"</definedName>
    <definedName name="FDC_60_94" hidden="1">"#"</definedName>
    <definedName name="FDC_60_95" hidden="1">"#"</definedName>
    <definedName name="FDC_60_96" hidden="1">"#"</definedName>
    <definedName name="FDC_60_97" hidden="1">"#"</definedName>
    <definedName name="FDC_60_98" hidden="1">"#"</definedName>
    <definedName name="FDC_60_99" hidden="1">"#"</definedName>
    <definedName name="FDC_61_0" hidden="1">"#"</definedName>
    <definedName name="FDC_62_0" hidden="1">"#"</definedName>
    <definedName name="FDC_62_1" hidden="1">"#"</definedName>
    <definedName name="FDC_62_10" hidden="1">"#"</definedName>
    <definedName name="FDC_62_100" hidden="1">"#"</definedName>
    <definedName name="FDC_62_101" hidden="1">"#"</definedName>
    <definedName name="FDC_62_102" hidden="1">"#"</definedName>
    <definedName name="FDC_62_103" hidden="1">"#"</definedName>
    <definedName name="FDC_62_104" hidden="1">"#"</definedName>
    <definedName name="FDC_62_105" hidden="1">"#"</definedName>
    <definedName name="FDC_62_106" hidden="1">"#"</definedName>
    <definedName name="FDC_62_107" hidden="1">"#"</definedName>
    <definedName name="FDC_62_108" hidden="1">"#"</definedName>
    <definedName name="FDC_62_109" hidden="1">"#"</definedName>
    <definedName name="FDC_62_11" hidden="1">"#"</definedName>
    <definedName name="FDC_62_110" hidden="1">"#"</definedName>
    <definedName name="FDC_62_111" hidden="1">"#"</definedName>
    <definedName name="FDC_62_112" hidden="1">"#"</definedName>
    <definedName name="FDC_62_113" hidden="1">"#"</definedName>
    <definedName name="FDC_62_114" hidden="1">"#"</definedName>
    <definedName name="FDC_62_115" hidden="1">"#"</definedName>
    <definedName name="FDC_62_116" hidden="1">"#"</definedName>
    <definedName name="FDC_62_117" hidden="1">"#"</definedName>
    <definedName name="FDC_62_118" hidden="1">"#"</definedName>
    <definedName name="FDC_62_119" hidden="1">"#"</definedName>
    <definedName name="FDC_62_12" hidden="1">"#"</definedName>
    <definedName name="FDC_62_120" hidden="1">"#"</definedName>
    <definedName name="FDC_62_121" hidden="1">"#"</definedName>
    <definedName name="FDC_62_122" hidden="1">"#"</definedName>
    <definedName name="FDC_62_123" hidden="1">"#"</definedName>
    <definedName name="FDC_62_124" hidden="1">"#"</definedName>
    <definedName name="FDC_62_125" hidden="1">"#"</definedName>
    <definedName name="FDC_62_126" hidden="1">"#"</definedName>
    <definedName name="FDC_62_127" hidden="1">"#"</definedName>
    <definedName name="FDC_62_128" hidden="1">"#"</definedName>
    <definedName name="FDC_62_129" hidden="1">"#"</definedName>
    <definedName name="FDC_62_13" hidden="1">"#"</definedName>
    <definedName name="FDC_62_130" hidden="1">"#"</definedName>
    <definedName name="FDC_62_131" hidden="1">"#"</definedName>
    <definedName name="FDC_62_132" hidden="1">"#"</definedName>
    <definedName name="FDC_62_133" hidden="1">"#"</definedName>
    <definedName name="FDC_62_134" hidden="1">"#"</definedName>
    <definedName name="FDC_62_135" hidden="1">"#"</definedName>
    <definedName name="FDC_62_136" hidden="1">"#"</definedName>
    <definedName name="FDC_62_137" hidden="1">"#"</definedName>
    <definedName name="FDC_62_138" hidden="1">"#"</definedName>
    <definedName name="FDC_62_139" hidden="1">"#"</definedName>
    <definedName name="FDC_62_14" hidden="1">"#"</definedName>
    <definedName name="FDC_62_140" hidden="1">"#"</definedName>
    <definedName name="FDC_62_141" hidden="1">"#"</definedName>
    <definedName name="FDC_62_142" hidden="1">"#"</definedName>
    <definedName name="FDC_62_143" hidden="1">"#"</definedName>
    <definedName name="FDC_62_144" hidden="1">"#"</definedName>
    <definedName name="FDC_62_145" hidden="1">"#"</definedName>
    <definedName name="FDC_62_146" hidden="1">"#"</definedName>
    <definedName name="FDC_62_147" hidden="1">"#"</definedName>
    <definedName name="FDC_62_148" hidden="1">"#"</definedName>
    <definedName name="FDC_62_149" hidden="1">"#"</definedName>
    <definedName name="FDC_62_15" hidden="1">"#"</definedName>
    <definedName name="FDC_62_150" hidden="1">"#"</definedName>
    <definedName name="FDC_62_151" hidden="1">"#"</definedName>
    <definedName name="FDC_62_152" hidden="1">"#"</definedName>
    <definedName name="FDC_62_153" hidden="1">"#"</definedName>
    <definedName name="FDC_62_154" hidden="1">"#"</definedName>
    <definedName name="FDC_62_155" hidden="1">"#"</definedName>
    <definedName name="FDC_62_156" hidden="1">"#"</definedName>
    <definedName name="FDC_62_157" hidden="1">"#"</definedName>
    <definedName name="FDC_62_158" hidden="1">"#"</definedName>
    <definedName name="FDC_62_159" hidden="1">"#"</definedName>
    <definedName name="FDC_62_16" hidden="1">"#"</definedName>
    <definedName name="FDC_62_160" hidden="1">"#"</definedName>
    <definedName name="FDC_62_161" hidden="1">"#"</definedName>
    <definedName name="FDC_62_162" hidden="1">"#"</definedName>
    <definedName name="FDC_62_163" hidden="1">"#"</definedName>
    <definedName name="FDC_62_164" hidden="1">"#"</definedName>
    <definedName name="FDC_62_165" hidden="1">"#"</definedName>
    <definedName name="FDC_62_166" hidden="1">"#"</definedName>
    <definedName name="FDC_62_167" hidden="1">"#"</definedName>
    <definedName name="FDC_62_168" hidden="1">"#"</definedName>
    <definedName name="FDC_62_169" hidden="1">"#"</definedName>
    <definedName name="FDC_62_17" hidden="1">"#"</definedName>
    <definedName name="FDC_62_170" hidden="1">"#"</definedName>
    <definedName name="FDC_62_171" hidden="1">"#"</definedName>
    <definedName name="FDC_62_172" hidden="1">"#"</definedName>
    <definedName name="FDC_62_173" hidden="1">"#"</definedName>
    <definedName name="FDC_62_174" hidden="1">"#"</definedName>
    <definedName name="FDC_62_175" hidden="1">"#"</definedName>
    <definedName name="FDC_62_176" hidden="1">"#"</definedName>
    <definedName name="FDC_62_177" hidden="1">"#"</definedName>
    <definedName name="FDC_62_178" hidden="1">"#"</definedName>
    <definedName name="FDC_62_179" hidden="1">"#"</definedName>
    <definedName name="FDC_62_18" hidden="1">"#"</definedName>
    <definedName name="FDC_62_180" hidden="1">"#"</definedName>
    <definedName name="FDC_62_181" hidden="1">"#"</definedName>
    <definedName name="FDC_62_182" hidden="1">"#"</definedName>
    <definedName name="FDC_62_183" hidden="1">"#"</definedName>
    <definedName name="FDC_62_184" hidden="1">"#"</definedName>
    <definedName name="FDC_62_185" hidden="1">"#"</definedName>
    <definedName name="FDC_62_186" hidden="1">"#"</definedName>
    <definedName name="FDC_62_187" hidden="1">"#"</definedName>
    <definedName name="FDC_62_188" hidden="1">"#"</definedName>
    <definedName name="FDC_62_189" hidden="1">"#"</definedName>
    <definedName name="FDC_62_19" hidden="1">"#"</definedName>
    <definedName name="FDC_62_190" hidden="1">"#"</definedName>
    <definedName name="FDC_62_191" hidden="1">"#"</definedName>
    <definedName name="FDC_62_192" hidden="1">"#"</definedName>
    <definedName name="FDC_62_193" hidden="1">"#"</definedName>
    <definedName name="FDC_62_194" hidden="1">"#"</definedName>
    <definedName name="FDC_62_195" hidden="1">"#"</definedName>
    <definedName name="FDC_62_196" hidden="1">"#"</definedName>
    <definedName name="FDC_62_197" hidden="1">"#"</definedName>
    <definedName name="FDC_62_198" hidden="1">"#"</definedName>
    <definedName name="FDC_62_199" hidden="1">"#"</definedName>
    <definedName name="FDC_62_2" hidden="1">"#"</definedName>
    <definedName name="FDC_62_20" hidden="1">"#"</definedName>
    <definedName name="FDC_62_200" hidden="1">"#"</definedName>
    <definedName name="FDC_62_201" hidden="1">"#"</definedName>
    <definedName name="FDC_62_202" hidden="1">"#"</definedName>
    <definedName name="FDC_62_203" hidden="1">"#"</definedName>
    <definedName name="FDC_62_204" hidden="1">"#"</definedName>
    <definedName name="FDC_62_205" hidden="1">"#"</definedName>
    <definedName name="FDC_62_206" hidden="1">"#"</definedName>
    <definedName name="FDC_62_207" hidden="1">"#"</definedName>
    <definedName name="FDC_62_208" hidden="1">"#"</definedName>
    <definedName name="FDC_62_209" hidden="1">"#"</definedName>
    <definedName name="FDC_62_21" hidden="1">"#"</definedName>
    <definedName name="FDC_62_210" hidden="1">"#"</definedName>
    <definedName name="FDC_62_211" hidden="1">"#"</definedName>
    <definedName name="FDC_62_212" hidden="1">"#"</definedName>
    <definedName name="FDC_62_213" hidden="1">"#"</definedName>
    <definedName name="FDC_62_214" hidden="1">"#"</definedName>
    <definedName name="FDC_62_215" hidden="1">"#"</definedName>
    <definedName name="FDC_62_216" hidden="1">"#"</definedName>
    <definedName name="FDC_62_217" hidden="1">"#"</definedName>
    <definedName name="FDC_62_218" hidden="1">"#"</definedName>
    <definedName name="FDC_62_219" hidden="1">"#"</definedName>
    <definedName name="FDC_62_22" hidden="1">"#"</definedName>
    <definedName name="FDC_62_220" hidden="1">"#"</definedName>
    <definedName name="FDC_62_221" hidden="1">"#"</definedName>
    <definedName name="FDC_62_222" hidden="1">"#"</definedName>
    <definedName name="FDC_62_223" hidden="1">"#"</definedName>
    <definedName name="FDC_62_224" hidden="1">"#"</definedName>
    <definedName name="FDC_62_225" hidden="1">"#"</definedName>
    <definedName name="FDC_62_226" hidden="1">"#"</definedName>
    <definedName name="FDC_62_227" hidden="1">"#"</definedName>
    <definedName name="FDC_62_228" hidden="1">"#"</definedName>
    <definedName name="FDC_62_229" hidden="1">"#"</definedName>
    <definedName name="FDC_62_23" hidden="1">"#"</definedName>
    <definedName name="FDC_62_230" hidden="1">"#"</definedName>
    <definedName name="FDC_62_231" hidden="1">"#"</definedName>
    <definedName name="FDC_62_232" hidden="1">"#"</definedName>
    <definedName name="FDC_62_233" hidden="1">"#"</definedName>
    <definedName name="FDC_62_234" hidden="1">"#"</definedName>
    <definedName name="FDC_62_235" hidden="1">"#"</definedName>
    <definedName name="FDC_62_236" hidden="1">"#"</definedName>
    <definedName name="FDC_62_237" hidden="1">"#"</definedName>
    <definedName name="FDC_62_238" hidden="1">"#"</definedName>
    <definedName name="FDC_62_239" hidden="1">"#"</definedName>
    <definedName name="FDC_62_24" hidden="1">"#"</definedName>
    <definedName name="FDC_62_240" hidden="1">"#"</definedName>
    <definedName name="FDC_62_241" hidden="1">"#"</definedName>
    <definedName name="FDC_62_242" hidden="1">"#"</definedName>
    <definedName name="FDC_62_243" hidden="1">"#"</definedName>
    <definedName name="FDC_62_244" hidden="1">"#"</definedName>
    <definedName name="FDC_62_245" hidden="1">"#"</definedName>
    <definedName name="FDC_62_246" hidden="1">"#"</definedName>
    <definedName name="FDC_62_247" hidden="1">"#"</definedName>
    <definedName name="FDC_62_248" hidden="1">"#"</definedName>
    <definedName name="FDC_62_249" hidden="1">"#"</definedName>
    <definedName name="FDC_62_25" hidden="1">"#"</definedName>
    <definedName name="FDC_62_250" hidden="1">"#"</definedName>
    <definedName name="FDC_62_251" hidden="1">"#"</definedName>
    <definedName name="FDC_62_252" hidden="1">"#"</definedName>
    <definedName name="FDC_62_253" hidden="1">"#"</definedName>
    <definedName name="FDC_62_254" hidden="1">"#"</definedName>
    <definedName name="FDC_62_255" hidden="1">"#"</definedName>
    <definedName name="FDC_62_256" hidden="1">"#"</definedName>
    <definedName name="FDC_62_257" hidden="1">"#"</definedName>
    <definedName name="FDC_62_258" hidden="1">"#"</definedName>
    <definedName name="FDC_62_259" hidden="1">"#"</definedName>
    <definedName name="FDC_62_26" hidden="1">"#"</definedName>
    <definedName name="FDC_62_260" hidden="1">"#"</definedName>
    <definedName name="FDC_62_261" hidden="1">"#"</definedName>
    <definedName name="FDC_62_27" hidden="1">"#"</definedName>
    <definedName name="FDC_62_28" hidden="1">"#"</definedName>
    <definedName name="FDC_62_29" hidden="1">"#"</definedName>
    <definedName name="FDC_62_3" hidden="1">"#"</definedName>
    <definedName name="FDC_62_30" hidden="1">"#"</definedName>
    <definedName name="FDC_62_31" hidden="1">"#"</definedName>
    <definedName name="FDC_62_32" hidden="1">"#"</definedName>
    <definedName name="FDC_62_33" hidden="1">"#"</definedName>
    <definedName name="FDC_62_34" hidden="1">"#"</definedName>
    <definedName name="FDC_62_35" hidden="1">"#"</definedName>
    <definedName name="FDC_62_36" hidden="1">"#"</definedName>
    <definedName name="FDC_62_37" hidden="1">"#"</definedName>
    <definedName name="FDC_62_38" hidden="1">"#"</definedName>
    <definedName name="FDC_62_39" hidden="1">"#"</definedName>
    <definedName name="FDC_62_4" hidden="1">"#"</definedName>
    <definedName name="FDC_62_40" hidden="1">"#"</definedName>
    <definedName name="FDC_62_41" hidden="1">"#"</definedName>
    <definedName name="FDC_62_42" hidden="1">"#"</definedName>
    <definedName name="FDC_62_43" hidden="1">"#"</definedName>
    <definedName name="FDC_62_44" hidden="1">"#"</definedName>
    <definedName name="FDC_62_45" hidden="1">"#"</definedName>
    <definedName name="FDC_62_46" hidden="1">"#"</definedName>
    <definedName name="FDC_62_47" hidden="1">"#"</definedName>
    <definedName name="FDC_62_48" hidden="1">"#"</definedName>
    <definedName name="FDC_62_49" hidden="1">"#"</definedName>
    <definedName name="FDC_62_5" hidden="1">"#"</definedName>
    <definedName name="FDC_62_50" hidden="1">"#"</definedName>
    <definedName name="FDC_62_51" hidden="1">"#"</definedName>
    <definedName name="FDC_62_52" hidden="1">"#"</definedName>
    <definedName name="FDC_62_53" hidden="1">"#"</definedName>
    <definedName name="FDC_62_54" hidden="1">"#"</definedName>
    <definedName name="FDC_62_55" hidden="1">"#"</definedName>
    <definedName name="FDC_62_56" hidden="1">"#"</definedName>
    <definedName name="FDC_62_57" hidden="1">"#"</definedName>
    <definedName name="FDC_62_58" hidden="1">"#"</definedName>
    <definedName name="FDC_62_59" hidden="1">"#"</definedName>
    <definedName name="FDC_62_6" hidden="1">"#"</definedName>
    <definedName name="FDC_62_60" hidden="1">"#"</definedName>
    <definedName name="FDC_62_61" hidden="1">"#"</definedName>
    <definedName name="FDC_62_62" hidden="1">"#"</definedName>
    <definedName name="FDC_62_63" hidden="1">"#"</definedName>
    <definedName name="FDC_62_64" hidden="1">"#"</definedName>
    <definedName name="FDC_62_65" hidden="1">"#"</definedName>
    <definedName name="FDC_62_66" hidden="1">"#"</definedName>
    <definedName name="FDC_62_67" hidden="1">"#"</definedName>
    <definedName name="FDC_62_68" hidden="1">"#"</definedName>
    <definedName name="FDC_62_69" hidden="1">"#"</definedName>
    <definedName name="FDC_62_7" hidden="1">"#"</definedName>
    <definedName name="FDC_62_70" hidden="1">"#"</definedName>
    <definedName name="FDC_62_71" hidden="1">"#"</definedName>
    <definedName name="FDC_62_72" hidden="1">"#"</definedName>
    <definedName name="FDC_62_73" hidden="1">"#"</definedName>
    <definedName name="FDC_62_74" hidden="1">"#"</definedName>
    <definedName name="FDC_62_75" hidden="1">"#"</definedName>
    <definedName name="FDC_62_76" hidden="1">"#"</definedName>
    <definedName name="FDC_62_77" hidden="1">"#"</definedName>
    <definedName name="FDC_62_78" hidden="1">"#"</definedName>
    <definedName name="FDC_62_79" hidden="1">"#"</definedName>
    <definedName name="FDC_62_8" hidden="1">"#"</definedName>
    <definedName name="FDC_62_80" hidden="1">"#"</definedName>
    <definedName name="FDC_62_81" hidden="1">"#"</definedName>
    <definedName name="FDC_62_82" hidden="1">"#"</definedName>
    <definedName name="FDC_62_83" hidden="1">"#"</definedName>
    <definedName name="FDC_62_84" hidden="1">"#"</definedName>
    <definedName name="FDC_62_85" hidden="1">"#"</definedName>
    <definedName name="FDC_62_86" hidden="1">"#"</definedName>
    <definedName name="FDC_62_87" hidden="1">"#"</definedName>
    <definedName name="FDC_62_88" hidden="1">"#"</definedName>
    <definedName name="FDC_62_89" hidden="1">"#"</definedName>
    <definedName name="FDC_62_9" hidden="1">"#"</definedName>
    <definedName name="FDC_62_90" hidden="1">"#"</definedName>
    <definedName name="FDC_62_91" hidden="1">"#"</definedName>
    <definedName name="FDC_62_92" hidden="1">"#"</definedName>
    <definedName name="FDC_62_93" hidden="1">"#"</definedName>
    <definedName name="FDC_62_94" hidden="1">"#"</definedName>
    <definedName name="FDC_62_95" hidden="1">"#"</definedName>
    <definedName name="FDC_62_96" hidden="1">"#"</definedName>
    <definedName name="FDC_62_97" hidden="1">"#"</definedName>
    <definedName name="FDC_62_98" hidden="1">"#"</definedName>
    <definedName name="FDC_62_99" hidden="1">"#"</definedName>
    <definedName name="FDC_63_0" hidden="1">"#"</definedName>
    <definedName name="FDC_63_1" hidden="1">"#"</definedName>
    <definedName name="FDC_63_10" hidden="1">"#"</definedName>
    <definedName name="FDC_63_100" hidden="1">"#"</definedName>
    <definedName name="FDC_63_101" hidden="1">"#"</definedName>
    <definedName name="FDC_63_102" hidden="1">"#"</definedName>
    <definedName name="FDC_63_103" hidden="1">"#"</definedName>
    <definedName name="FDC_63_104" hidden="1">"#"</definedName>
    <definedName name="FDC_63_105" hidden="1">"#"</definedName>
    <definedName name="FDC_63_106" hidden="1">"#"</definedName>
    <definedName name="FDC_63_107" hidden="1">"#"</definedName>
    <definedName name="FDC_63_108" hidden="1">"#"</definedName>
    <definedName name="FDC_63_109" hidden="1">"#"</definedName>
    <definedName name="FDC_63_11" hidden="1">"#"</definedName>
    <definedName name="FDC_63_110" hidden="1">"#"</definedName>
    <definedName name="FDC_63_111" hidden="1">"#"</definedName>
    <definedName name="FDC_63_112" hidden="1">"#"</definedName>
    <definedName name="FDC_63_113" hidden="1">"#"</definedName>
    <definedName name="FDC_63_114" hidden="1">"#"</definedName>
    <definedName name="FDC_63_115" hidden="1">"#"</definedName>
    <definedName name="FDC_63_116" hidden="1">"#"</definedName>
    <definedName name="FDC_63_117" hidden="1">"#"</definedName>
    <definedName name="FDC_63_118" hidden="1">"#"</definedName>
    <definedName name="FDC_63_119" hidden="1">"#"</definedName>
    <definedName name="FDC_63_12" hidden="1">"#"</definedName>
    <definedName name="FDC_63_120" hidden="1">"#"</definedName>
    <definedName name="FDC_63_121" hidden="1">"#"</definedName>
    <definedName name="FDC_63_122" hidden="1">"#"</definedName>
    <definedName name="FDC_63_123" hidden="1">"#"</definedName>
    <definedName name="FDC_63_124" hidden="1">"#"</definedName>
    <definedName name="FDC_63_125" hidden="1">"#"</definedName>
    <definedName name="FDC_63_126" hidden="1">"#"</definedName>
    <definedName name="FDC_63_127" hidden="1">"#"</definedName>
    <definedName name="FDC_63_128" hidden="1">"#"</definedName>
    <definedName name="FDC_63_129" hidden="1">"#"</definedName>
    <definedName name="FDC_63_13" hidden="1">"#"</definedName>
    <definedName name="FDC_63_130" hidden="1">"#"</definedName>
    <definedName name="FDC_63_131" hidden="1">"#"</definedName>
    <definedName name="FDC_63_132" hidden="1">"#"</definedName>
    <definedName name="FDC_63_133" hidden="1">"#"</definedName>
    <definedName name="FDC_63_134" hidden="1">"#"</definedName>
    <definedName name="FDC_63_135" hidden="1">"#"</definedName>
    <definedName name="FDC_63_136" hidden="1">"#"</definedName>
    <definedName name="FDC_63_137" hidden="1">"#"</definedName>
    <definedName name="FDC_63_138" hidden="1">"#"</definedName>
    <definedName name="FDC_63_139" hidden="1">"#"</definedName>
    <definedName name="FDC_63_14" hidden="1">"#"</definedName>
    <definedName name="FDC_63_140" hidden="1">"#"</definedName>
    <definedName name="FDC_63_141" hidden="1">"#"</definedName>
    <definedName name="FDC_63_142" hidden="1">"#"</definedName>
    <definedName name="FDC_63_143" hidden="1">"#"</definedName>
    <definedName name="FDC_63_144" hidden="1">"#"</definedName>
    <definedName name="FDC_63_145" hidden="1">"#"</definedName>
    <definedName name="FDC_63_146" hidden="1">"#"</definedName>
    <definedName name="FDC_63_147" hidden="1">"#"</definedName>
    <definedName name="FDC_63_148" hidden="1">"#"</definedName>
    <definedName name="FDC_63_149" hidden="1">"#"</definedName>
    <definedName name="FDC_63_15" hidden="1">"#"</definedName>
    <definedName name="FDC_63_150" hidden="1">"#"</definedName>
    <definedName name="FDC_63_151" hidden="1">"#"</definedName>
    <definedName name="FDC_63_152" hidden="1">"#"</definedName>
    <definedName name="FDC_63_153" hidden="1">"#"</definedName>
    <definedName name="FDC_63_154" hidden="1">"#"</definedName>
    <definedName name="FDC_63_155" hidden="1">"#"</definedName>
    <definedName name="FDC_63_156" hidden="1">"#"</definedName>
    <definedName name="FDC_63_157" hidden="1">"#"</definedName>
    <definedName name="FDC_63_158" hidden="1">"#"</definedName>
    <definedName name="FDC_63_159" hidden="1">"#"</definedName>
    <definedName name="FDC_63_16" hidden="1">"#"</definedName>
    <definedName name="FDC_63_160" hidden="1">"#"</definedName>
    <definedName name="FDC_63_161" hidden="1">"#"</definedName>
    <definedName name="FDC_63_162" hidden="1">"#"</definedName>
    <definedName name="FDC_63_163" hidden="1">"#"</definedName>
    <definedName name="FDC_63_164" hidden="1">"#"</definedName>
    <definedName name="FDC_63_165" hidden="1">"#"</definedName>
    <definedName name="FDC_63_166" hidden="1">"#"</definedName>
    <definedName name="FDC_63_167" hidden="1">"#"</definedName>
    <definedName name="FDC_63_168" hidden="1">"#"</definedName>
    <definedName name="FDC_63_169" hidden="1">"#"</definedName>
    <definedName name="FDC_63_17" hidden="1">"#"</definedName>
    <definedName name="FDC_63_170" hidden="1">"#"</definedName>
    <definedName name="FDC_63_171" hidden="1">"#"</definedName>
    <definedName name="FDC_63_172" hidden="1">"#"</definedName>
    <definedName name="FDC_63_173" hidden="1">"#"</definedName>
    <definedName name="FDC_63_174" hidden="1">"#"</definedName>
    <definedName name="FDC_63_175" hidden="1">"#"</definedName>
    <definedName name="FDC_63_176" hidden="1">"#"</definedName>
    <definedName name="FDC_63_177" hidden="1">"#"</definedName>
    <definedName name="FDC_63_178" hidden="1">"#"</definedName>
    <definedName name="FDC_63_179" hidden="1">"#"</definedName>
    <definedName name="FDC_63_18" hidden="1">"#"</definedName>
    <definedName name="FDC_63_180" hidden="1">"#"</definedName>
    <definedName name="FDC_63_181" hidden="1">"#"</definedName>
    <definedName name="FDC_63_182" hidden="1">"#"</definedName>
    <definedName name="FDC_63_183" hidden="1">"#"</definedName>
    <definedName name="FDC_63_184" hidden="1">"#"</definedName>
    <definedName name="FDC_63_185" hidden="1">"#"</definedName>
    <definedName name="FDC_63_186" hidden="1">"#"</definedName>
    <definedName name="FDC_63_187" hidden="1">"#"</definedName>
    <definedName name="FDC_63_188" hidden="1">"#"</definedName>
    <definedName name="FDC_63_189" hidden="1">"#"</definedName>
    <definedName name="FDC_63_19" hidden="1">"#"</definedName>
    <definedName name="FDC_63_190" hidden="1">"#"</definedName>
    <definedName name="FDC_63_191" hidden="1">"#"</definedName>
    <definedName name="FDC_63_192" hidden="1">"#"</definedName>
    <definedName name="FDC_63_193" hidden="1">"#"</definedName>
    <definedName name="FDC_63_194" hidden="1">"#"</definedName>
    <definedName name="FDC_63_195" hidden="1">"#"</definedName>
    <definedName name="FDC_63_196" hidden="1">"#"</definedName>
    <definedName name="FDC_63_197" hidden="1">"#"</definedName>
    <definedName name="FDC_63_198" hidden="1">"#"</definedName>
    <definedName name="FDC_63_199" hidden="1">"#"</definedName>
    <definedName name="FDC_63_2" hidden="1">"#"</definedName>
    <definedName name="FDC_63_20" hidden="1">"#"</definedName>
    <definedName name="FDC_63_200" hidden="1">"#"</definedName>
    <definedName name="FDC_63_201" hidden="1">"#"</definedName>
    <definedName name="FDC_63_202" hidden="1">"#"</definedName>
    <definedName name="FDC_63_203" hidden="1">"#"</definedName>
    <definedName name="FDC_63_204" hidden="1">"#"</definedName>
    <definedName name="FDC_63_205" hidden="1">"#"</definedName>
    <definedName name="FDC_63_206" hidden="1">"#"</definedName>
    <definedName name="FDC_63_207" hidden="1">"#"</definedName>
    <definedName name="FDC_63_208" hidden="1">"#"</definedName>
    <definedName name="FDC_63_209" hidden="1">"#"</definedName>
    <definedName name="FDC_63_21" hidden="1">"#"</definedName>
    <definedName name="FDC_63_210" hidden="1">"#"</definedName>
    <definedName name="FDC_63_211" hidden="1">"#"</definedName>
    <definedName name="FDC_63_212" hidden="1">"#"</definedName>
    <definedName name="FDC_63_213" hidden="1">"#"</definedName>
    <definedName name="FDC_63_214" hidden="1">"#"</definedName>
    <definedName name="FDC_63_215" hidden="1">"#"</definedName>
    <definedName name="FDC_63_216" hidden="1">"#"</definedName>
    <definedName name="FDC_63_217" hidden="1">"#"</definedName>
    <definedName name="FDC_63_218" hidden="1">"#"</definedName>
    <definedName name="FDC_63_219" hidden="1">"#"</definedName>
    <definedName name="FDC_63_22" hidden="1">"#"</definedName>
    <definedName name="FDC_63_220" hidden="1">"#"</definedName>
    <definedName name="FDC_63_221" hidden="1">"#"</definedName>
    <definedName name="FDC_63_222" hidden="1">"#"</definedName>
    <definedName name="FDC_63_223" hidden="1">"#"</definedName>
    <definedName name="FDC_63_224" hidden="1">"#"</definedName>
    <definedName name="FDC_63_225" hidden="1">"#"</definedName>
    <definedName name="FDC_63_226" hidden="1">"#"</definedName>
    <definedName name="FDC_63_227" hidden="1">"#"</definedName>
    <definedName name="FDC_63_228" hidden="1">"#"</definedName>
    <definedName name="FDC_63_229" hidden="1">"#"</definedName>
    <definedName name="FDC_63_23" hidden="1">"#"</definedName>
    <definedName name="FDC_63_230" hidden="1">"#"</definedName>
    <definedName name="FDC_63_231" hidden="1">"#"</definedName>
    <definedName name="FDC_63_232" hidden="1">"#"</definedName>
    <definedName name="FDC_63_233" hidden="1">"#"</definedName>
    <definedName name="FDC_63_234" hidden="1">"#"</definedName>
    <definedName name="FDC_63_235" hidden="1">"#"</definedName>
    <definedName name="FDC_63_236" hidden="1">"#"</definedName>
    <definedName name="FDC_63_237" hidden="1">"#"</definedName>
    <definedName name="FDC_63_238" hidden="1">"#"</definedName>
    <definedName name="FDC_63_239" hidden="1">"#"</definedName>
    <definedName name="FDC_63_24" hidden="1">"#"</definedName>
    <definedName name="FDC_63_240" hidden="1">"#"</definedName>
    <definedName name="FDC_63_241" hidden="1">"#"</definedName>
    <definedName name="FDC_63_242" hidden="1">"#"</definedName>
    <definedName name="FDC_63_243" hidden="1">"#"</definedName>
    <definedName name="FDC_63_244" hidden="1">"#"</definedName>
    <definedName name="FDC_63_245" hidden="1">"#"</definedName>
    <definedName name="FDC_63_246" hidden="1">"#"</definedName>
    <definedName name="FDC_63_247" hidden="1">"#"</definedName>
    <definedName name="FDC_63_248" hidden="1">"#"</definedName>
    <definedName name="FDC_63_249" hidden="1">"#"</definedName>
    <definedName name="FDC_63_25" hidden="1">"#"</definedName>
    <definedName name="FDC_63_250" hidden="1">"#"</definedName>
    <definedName name="FDC_63_251" hidden="1">"#"</definedName>
    <definedName name="FDC_63_252" hidden="1">"#"</definedName>
    <definedName name="FDC_63_253" hidden="1">"#"</definedName>
    <definedName name="FDC_63_254" hidden="1">"#"</definedName>
    <definedName name="FDC_63_255" hidden="1">"#"</definedName>
    <definedName name="FDC_63_256" hidden="1">"#"</definedName>
    <definedName name="FDC_63_257" hidden="1">"#"</definedName>
    <definedName name="FDC_63_258" hidden="1">"#"</definedName>
    <definedName name="FDC_63_259" hidden="1">"#"</definedName>
    <definedName name="FDC_63_26" hidden="1">"#"</definedName>
    <definedName name="FDC_63_260" hidden="1">"#"</definedName>
    <definedName name="FDC_63_261" hidden="1">"#"</definedName>
    <definedName name="FDC_63_27" hidden="1">"#"</definedName>
    <definedName name="FDC_63_28" hidden="1">"#"</definedName>
    <definedName name="FDC_63_29" hidden="1">"#"</definedName>
    <definedName name="FDC_63_3" hidden="1">"#"</definedName>
    <definedName name="FDC_63_30" hidden="1">"#"</definedName>
    <definedName name="FDC_63_31" hidden="1">"#"</definedName>
    <definedName name="FDC_63_32" hidden="1">"#"</definedName>
    <definedName name="FDC_63_33" hidden="1">"#"</definedName>
    <definedName name="FDC_63_34" hidden="1">"#"</definedName>
    <definedName name="FDC_63_35" hidden="1">"#"</definedName>
    <definedName name="FDC_63_36" hidden="1">"#"</definedName>
    <definedName name="FDC_63_37" hidden="1">"#"</definedName>
    <definedName name="FDC_63_38" hidden="1">"#"</definedName>
    <definedName name="FDC_63_39" hidden="1">"#"</definedName>
    <definedName name="FDC_63_4" hidden="1">"#"</definedName>
    <definedName name="FDC_63_40" hidden="1">"#"</definedName>
    <definedName name="FDC_63_41" hidden="1">"#"</definedName>
    <definedName name="FDC_63_42" hidden="1">"#"</definedName>
    <definedName name="FDC_63_43" hidden="1">"#"</definedName>
    <definedName name="FDC_63_44" hidden="1">"#"</definedName>
    <definedName name="FDC_63_45" hidden="1">"#"</definedName>
    <definedName name="FDC_63_46" hidden="1">"#"</definedName>
    <definedName name="FDC_63_47" hidden="1">"#"</definedName>
    <definedName name="FDC_63_48" hidden="1">"#"</definedName>
    <definedName name="FDC_63_49" hidden="1">"#"</definedName>
    <definedName name="FDC_63_5" hidden="1">"#"</definedName>
    <definedName name="FDC_63_50" hidden="1">"#"</definedName>
    <definedName name="FDC_63_51" hidden="1">"#"</definedName>
    <definedName name="FDC_63_52" hidden="1">"#"</definedName>
    <definedName name="FDC_63_53" hidden="1">"#"</definedName>
    <definedName name="FDC_63_54" hidden="1">"#"</definedName>
    <definedName name="FDC_63_55" hidden="1">"#"</definedName>
    <definedName name="FDC_63_56" hidden="1">"#"</definedName>
    <definedName name="FDC_63_57" hidden="1">"#"</definedName>
    <definedName name="FDC_63_58" hidden="1">"#"</definedName>
    <definedName name="FDC_63_59" hidden="1">"#"</definedName>
    <definedName name="FDC_63_6" hidden="1">"#"</definedName>
    <definedName name="FDC_63_60" hidden="1">"#"</definedName>
    <definedName name="FDC_63_61" hidden="1">"#"</definedName>
    <definedName name="FDC_63_62" hidden="1">"#"</definedName>
    <definedName name="FDC_63_63" hidden="1">"#"</definedName>
    <definedName name="FDC_63_64" hidden="1">"#"</definedName>
    <definedName name="FDC_63_65" hidden="1">"#"</definedName>
    <definedName name="FDC_63_66" hidden="1">"#"</definedName>
    <definedName name="FDC_63_67" hidden="1">"#"</definedName>
    <definedName name="FDC_63_68" hidden="1">"#"</definedName>
    <definedName name="FDC_63_69" hidden="1">"#"</definedName>
    <definedName name="FDC_63_7" hidden="1">"#"</definedName>
    <definedName name="FDC_63_70" hidden="1">"#"</definedName>
    <definedName name="FDC_63_71" hidden="1">"#"</definedName>
    <definedName name="FDC_63_72" hidden="1">"#"</definedName>
    <definedName name="FDC_63_73" hidden="1">"#"</definedName>
    <definedName name="FDC_63_74" hidden="1">"#"</definedName>
    <definedName name="FDC_63_75" hidden="1">"#"</definedName>
    <definedName name="FDC_63_76" hidden="1">"#"</definedName>
    <definedName name="FDC_63_77" hidden="1">"#"</definedName>
    <definedName name="FDC_63_78" hidden="1">"#"</definedName>
    <definedName name="FDC_63_79" hidden="1">"#"</definedName>
    <definedName name="FDC_63_8" hidden="1">"#"</definedName>
    <definedName name="FDC_63_80" hidden="1">"#"</definedName>
    <definedName name="FDC_63_81" hidden="1">"#"</definedName>
    <definedName name="FDC_63_82" hidden="1">"#"</definedName>
    <definedName name="FDC_63_83" hidden="1">"#"</definedName>
    <definedName name="FDC_63_84" hidden="1">"#"</definedName>
    <definedName name="FDC_63_85" hidden="1">"#"</definedName>
    <definedName name="FDC_63_86" hidden="1">"#"</definedName>
    <definedName name="FDC_63_87" hidden="1">"#"</definedName>
    <definedName name="FDC_63_88" hidden="1">"#"</definedName>
    <definedName name="FDC_63_89" hidden="1">"#"</definedName>
    <definedName name="FDC_63_9" hidden="1">"#"</definedName>
    <definedName name="FDC_63_90" hidden="1">"#"</definedName>
    <definedName name="FDC_63_91" hidden="1">"#"</definedName>
    <definedName name="FDC_63_92" hidden="1">"#"</definedName>
    <definedName name="FDC_63_93" hidden="1">"#"</definedName>
    <definedName name="FDC_63_94" hidden="1">"#"</definedName>
    <definedName name="FDC_63_95" hidden="1">"#"</definedName>
    <definedName name="FDC_63_96" hidden="1">"#"</definedName>
    <definedName name="FDC_63_97" hidden="1">"#"</definedName>
    <definedName name="FDC_63_98" hidden="1">"#"</definedName>
    <definedName name="FDC_63_99" hidden="1">"#"</definedName>
    <definedName name="FDC_64_0" hidden="1">"#"</definedName>
    <definedName name="FDC_64_1" hidden="1">"#"</definedName>
    <definedName name="FDC_64_10" hidden="1">"#"</definedName>
    <definedName name="FDC_64_100" hidden="1">"#"</definedName>
    <definedName name="FDC_64_101" hidden="1">"#"</definedName>
    <definedName name="FDC_64_102" hidden="1">"#"</definedName>
    <definedName name="FDC_64_103" hidden="1">"#"</definedName>
    <definedName name="FDC_64_104" hidden="1">"#"</definedName>
    <definedName name="FDC_64_105" hidden="1">"#"</definedName>
    <definedName name="FDC_64_106" hidden="1">"#"</definedName>
    <definedName name="FDC_64_107" hidden="1">"#"</definedName>
    <definedName name="FDC_64_108" hidden="1">"#"</definedName>
    <definedName name="FDC_64_109" hidden="1">"#"</definedName>
    <definedName name="FDC_64_11" hidden="1">"#"</definedName>
    <definedName name="FDC_64_110" hidden="1">"#"</definedName>
    <definedName name="FDC_64_111" hidden="1">"#"</definedName>
    <definedName name="FDC_64_112" hidden="1">"#"</definedName>
    <definedName name="FDC_64_113" hidden="1">"#"</definedName>
    <definedName name="FDC_64_114" hidden="1">"#"</definedName>
    <definedName name="FDC_64_115" hidden="1">"#"</definedName>
    <definedName name="FDC_64_116" hidden="1">"#"</definedName>
    <definedName name="FDC_64_117" hidden="1">"#"</definedName>
    <definedName name="FDC_64_118" hidden="1">"#"</definedName>
    <definedName name="FDC_64_119" hidden="1">"#"</definedName>
    <definedName name="FDC_64_12" hidden="1">"#"</definedName>
    <definedName name="FDC_64_120" hidden="1">"#"</definedName>
    <definedName name="FDC_64_121" hidden="1">"#"</definedName>
    <definedName name="FDC_64_122" hidden="1">"#"</definedName>
    <definedName name="FDC_64_123" hidden="1">"#"</definedName>
    <definedName name="FDC_64_124" hidden="1">"#"</definedName>
    <definedName name="FDC_64_125" hidden="1">"#"</definedName>
    <definedName name="FDC_64_126" hidden="1">"#"</definedName>
    <definedName name="FDC_64_127" hidden="1">"#"</definedName>
    <definedName name="FDC_64_128" hidden="1">"#"</definedName>
    <definedName name="FDC_64_129" hidden="1">"#"</definedName>
    <definedName name="FDC_64_13" hidden="1">"#"</definedName>
    <definedName name="FDC_64_130" hidden="1">"#"</definedName>
    <definedName name="FDC_64_131" hidden="1">"#"</definedName>
    <definedName name="FDC_64_132" hidden="1">"#"</definedName>
    <definedName name="FDC_64_133" hidden="1">"#"</definedName>
    <definedName name="FDC_64_134" hidden="1">"#"</definedName>
    <definedName name="FDC_64_135" hidden="1">"#"</definedName>
    <definedName name="FDC_64_136" hidden="1">"#"</definedName>
    <definedName name="FDC_64_137" hidden="1">"#"</definedName>
    <definedName name="FDC_64_138" hidden="1">"#"</definedName>
    <definedName name="FDC_64_139" hidden="1">"#"</definedName>
    <definedName name="FDC_64_14" hidden="1">"#"</definedName>
    <definedName name="FDC_64_140" hidden="1">"#"</definedName>
    <definedName name="FDC_64_141" hidden="1">"#"</definedName>
    <definedName name="FDC_64_142" hidden="1">"#"</definedName>
    <definedName name="FDC_64_143" hidden="1">"#"</definedName>
    <definedName name="FDC_64_144" hidden="1">"#"</definedName>
    <definedName name="FDC_64_145" hidden="1">"#"</definedName>
    <definedName name="FDC_64_146" hidden="1">"#"</definedName>
    <definedName name="FDC_64_147" hidden="1">"#"</definedName>
    <definedName name="FDC_64_148" hidden="1">"#"</definedName>
    <definedName name="FDC_64_149" hidden="1">"#"</definedName>
    <definedName name="FDC_64_15" hidden="1">"#"</definedName>
    <definedName name="FDC_64_150" hidden="1">"#"</definedName>
    <definedName name="FDC_64_151" hidden="1">"#"</definedName>
    <definedName name="FDC_64_152" hidden="1">"#"</definedName>
    <definedName name="FDC_64_153" hidden="1">"#"</definedName>
    <definedName name="FDC_64_154" hidden="1">"#"</definedName>
    <definedName name="FDC_64_155" hidden="1">"#"</definedName>
    <definedName name="FDC_64_156" hidden="1">"#"</definedName>
    <definedName name="FDC_64_157" hidden="1">"#"</definedName>
    <definedName name="FDC_64_158" hidden="1">"#"</definedName>
    <definedName name="FDC_64_159" hidden="1">"#"</definedName>
    <definedName name="FDC_64_16" hidden="1">"#"</definedName>
    <definedName name="FDC_64_160" hidden="1">"#"</definedName>
    <definedName name="FDC_64_161" hidden="1">"#"</definedName>
    <definedName name="FDC_64_162" hidden="1">"#"</definedName>
    <definedName name="FDC_64_163" hidden="1">"#"</definedName>
    <definedName name="FDC_64_164" hidden="1">"#"</definedName>
    <definedName name="FDC_64_165" hidden="1">"#"</definedName>
    <definedName name="FDC_64_166" hidden="1">"#"</definedName>
    <definedName name="FDC_64_167" hidden="1">"#"</definedName>
    <definedName name="FDC_64_168" hidden="1">"#"</definedName>
    <definedName name="FDC_64_169" hidden="1">"#"</definedName>
    <definedName name="FDC_64_17" hidden="1">"#"</definedName>
    <definedName name="FDC_64_170" hidden="1">"#"</definedName>
    <definedName name="FDC_64_171" hidden="1">"#"</definedName>
    <definedName name="FDC_64_172" hidden="1">"#"</definedName>
    <definedName name="FDC_64_173" hidden="1">"#"</definedName>
    <definedName name="FDC_64_174" hidden="1">"#"</definedName>
    <definedName name="FDC_64_175" hidden="1">"#"</definedName>
    <definedName name="FDC_64_176" hidden="1">"#"</definedName>
    <definedName name="FDC_64_177" hidden="1">"#"</definedName>
    <definedName name="FDC_64_178" hidden="1">"#"</definedName>
    <definedName name="FDC_64_179" hidden="1">"#"</definedName>
    <definedName name="FDC_64_18" hidden="1">"#"</definedName>
    <definedName name="FDC_64_180" hidden="1">"#"</definedName>
    <definedName name="FDC_64_181" hidden="1">"#"</definedName>
    <definedName name="FDC_64_182" hidden="1">"#"</definedName>
    <definedName name="FDC_64_183" hidden="1">"#"</definedName>
    <definedName name="FDC_64_184" hidden="1">"#"</definedName>
    <definedName name="FDC_64_185" hidden="1">"#"</definedName>
    <definedName name="FDC_64_186" hidden="1">"#"</definedName>
    <definedName name="FDC_64_187" hidden="1">"#"</definedName>
    <definedName name="FDC_64_188" hidden="1">"#"</definedName>
    <definedName name="FDC_64_189" hidden="1">"#"</definedName>
    <definedName name="FDC_64_19" hidden="1">"#"</definedName>
    <definedName name="FDC_64_190" hidden="1">"#"</definedName>
    <definedName name="FDC_64_191" hidden="1">"#"</definedName>
    <definedName name="FDC_64_192" hidden="1">"#"</definedName>
    <definedName name="FDC_64_193" hidden="1">"#"</definedName>
    <definedName name="FDC_64_194" hidden="1">"#"</definedName>
    <definedName name="FDC_64_195" hidden="1">"#"</definedName>
    <definedName name="FDC_64_196" hidden="1">"#"</definedName>
    <definedName name="FDC_64_197" hidden="1">"#"</definedName>
    <definedName name="FDC_64_198" hidden="1">"#"</definedName>
    <definedName name="FDC_64_199" hidden="1">"#"</definedName>
    <definedName name="FDC_64_2" hidden="1">"#"</definedName>
    <definedName name="FDC_64_20" hidden="1">"#"</definedName>
    <definedName name="FDC_64_200" hidden="1">"#"</definedName>
    <definedName name="FDC_64_201" hidden="1">"#"</definedName>
    <definedName name="FDC_64_202" hidden="1">"#"</definedName>
    <definedName name="FDC_64_203" hidden="1">"#"</definedName>
    <definedName name="FDC_64_204" hidden="1">"#"</definedName>
    <definedName name="FDC_64_205" hidden="1">"#"</definedName>
    <definedName name="FDC_64_206" hidden="1">"#"</definedName>
    <definedName name="FDC_64_207" hidden="1">"#"</definedName>
    <definedName name="FDC_64_208" hidden="1">"#"</definedName>
    <definedName name="FDC_64_209" hidden="1">"#"</definedName>
    <definedName name="FDC_64_21" hidden="1">"#"</definedName>
    <definedName name="FDC_64_210" hidden="1">"#"</definedName>
    <definedName name="FDC_64_211" hidden="1">"#"</definedName>
    <definedName name="FDC_64_212" hidden="1">"#"</definedName>
    <definedName name="FDC_64_213" hidden="1">"#"</definedName>
    <definedName name="FDC_64_214" hidden="1">"#"</definedName>
    <definedName name="FDC_64_215" hidden="1">"#"</definedName>
    <definedName name="FDC_64_216" hidden="1">"#"</definedName>
    <definedName name="FDC_64_217" hidden="1">"#"</definedName>
    <definedName name="FDC_64_218" hidden="1">"#"</definedName>
    <definedName name="FDC_64_219" hidden="1">"#"</definedName>
    <definedName name="FDC_64_22" hidden="1">"#"</definedName>
    <definedName name="FDC_64_220" hidden="1">"#"</definedName>
    <definedName name="FDC_64_221" hidden="1">"#"</definedName>
    <definedName name="FDC_64_222" hidden="1">"#"</definedName>
    <definedName name="FDC_64_223" hidden="1">"#"</definedName>
    <definedName name="FDC_64_224" hidden="1">"#"</definedName>
    <definedName name="FDC_64_225" hidden="1">"#"</definedName>
    <definedName name="FDC_64_226" hidden="1">"#"</definedName>
    <definedName name="FDC_64_227" hidden="1">"#"</definedName>
    <definedName name="FDC_64_228" hidden="1">"#"</definedName>
    <definedName name="FDC_64_229" hidden="1">"#"</definedName>
    <definedName name="FDC_64_23" hidden="1">"#"</definedName>
    <definedName name="FDC_64_230" hidden="1">"#"</definedName>
    <definedName name="FDC_64_231" hidden="1">"#"</definedName>
    <definedName name="FDC_64_232" hidden="1">"#"</definedName>
    <definedName name="FDC_64_233" hidden="1">"#"</definedName>
    <definedName name="FDC_64_234" hidden="1">"#"</definedName>
    <definedName name="FDC_64_235" hidden="1">"#"</definedName>
    <definedName name="FDC_64_236" hidden="1">"#"</definedName>
    <definedName name="FDC_64_237" hidden="1">"#"</definedName>
    <definedName name="FDC_64_238" hidden="1">"#"</definedName>
    <definedName name="FDC_64_239" hidden="1">"#"</definedName>
    <definedName name="FDC_64_24" hidden="1">"#"</definedName>
    <definedName name="FDC_64_240" hidden="1">"#"</definedName>
    <definedName name="FDC_64_241" hidden="1">"#"</definedName>
    <definedName name="FDC_64_242" hidden="1">"#"</definedName>
    <definedName name="FDC_64_243" hidden="1">"#"</definedName>
    <definedName name="FDC_64_244" hidden="1">"#"</definedName>
    <definedName name="FDC_64_245" hidden="1">"#"</definedName>
    <definedName name="FDC_64_246" hidden="1">"#"</definedName>
    <definedName name="FDC_64_247" hidden="1">"#"</definedName>
    <definedName name="FDC_64_248" hidden="1">"#"</definedName>
    <definedName name="FDC_64_249" hidden="1">"#"</definedName>
    <definedName name="FDC_64_25" hidden="1">"#"</definedName>
    <definedName name="FDC_64_250" hidden="1">"#"</definedName>
    <definedName name="FDC_64_251" hidden="1">"#"</definedName>
    <definedName name="FDC_64_252" hidden="1">"#"</definedName>
    <definedName name="FDC_64_253" hidden="1">"#"</definedName>
    <definedName name="FDC_64_254" hidden="1">"#"</definedName>
    <definedName name="FDC_64_255" hidden="1">"#"</definedName>
    <definedName name="FDC_64_256" hidden="1">"#"</definedName>
    <definedName name="FDC_64_257" hidden="1">"#"</definedName>
    <definedName name="FDC_64_258" hidden="1">"#"</definedName>
    <definedName name="FDC_64_259" hidden="1">"#"</definedName>
    <definedName name="FDC_64_26" hidden="1">"#"</definedName>
    <definedName name="FDC_64_260" hidden="1">"#"</definedName>
    <definedName name="FDC_64_261" hidden="1">"#"</definedName>
    <definedName name="FDC_64_27" hidden="1">"#"</definedName>
    <definedName name="FDC_64_28" hidden="1">"#"</definedName>
    <definedName name="FDC_64_29" hidden="1">"#"</definedName>
    <definedName name="FDC_64_3" hidden="1">"#"</definedName>
    <definedName name="FDC_64_30" hidden="1">"#"</definedName>
    <definedName name="FDC_64_31" hidden="1">"#"</definedName>
    <definedName name="FDC_64_32" hidden="1">"#"</definedName>
    <definedName name="FDC_64_33" hidden="1">"#"</definedName>
    <definedName name="FDC_64_34" hidden="1">"#"</definedName>
    <definedName name="FDC_64_35" hidden="1">"#"</definedName>
    <definedName name="FDC_64_36" hidden="1">"#"</definedName>
    <definedName name="FDC_64_37" hidden="1">"#"</definedName>
    <definedName name="FDC_64_38" hidden="1">"#"</definedName>
    <definedName name="FDC_64_39" hidden="1">"#"</definedName>
    <definedName name="FDC_64_4" hidden="1">"#"</definedName>
    <definedName name="FDC_64_40" hidden="1">"#"</definedName>
    <definedName name="FDC_64_41" hidden="1">"#"</definedName>
    <definedName name="FDC_64_42" hidden="1">"#"</definedName>
    <definedName name="FDC_64_43" hidden="1">"#"</definedName>
    <definedName name="FDC_64_44" hidden="1">"#"</definedName>
    <definedName name="FDC_64_45" hidden="1">"#"</definedName>
    <definedName name="FDC_64_46" hidden="1">"#"</definedName>
    <definedName name="FDC_64_47" hidden="1">"#"</definedName>
    <definedName name="FDC_64_48" hidden="1">"#"</definedName>
    <definedName name="FDC_64_49" hidden="1">"#"</definedName>
    <definedName name="FDC_64_5" hidden="1">"#"</definedName>
    <definedName name="FDC_64_50" hidden="1">"#"</definedName>
    <definedName name="FDC_64_51" hidden="1">"#"</definedName>
    <definedName name="FDC_64_52" hidden="1">"#"</definedName>
    <definedName name="FDC_64_53" hidden="1">"#"</definedName>
    <definedName name="FDC_64_54" hidden="1">"#"</definedName>
    <definedName name="FDC_64_55" hidden="1">"#"</definedName>
    <definedName name="FDC_64_56" hidden="1">"#"</definedName>
    <definedName name="FDC_64_57" hidden="1">"#"</definedName>
    <definedName name="FDC_64_58" hidden="1">"#"</definedName>
    <definedName name="FDC_64_59" hidden="1">"#"</definedName>
    <definedName name="FDC_64_6" hidden="1">"#"</definedName>
    <definedName name="FDC_64_60" hidden="1">"#"</definedName>
    <definedName name="FDC_64_61" hidden="1">"#"</definedName>
    <definedName name="FDC_64_62" hidden="1">"#"</definedName>
    <definedName name="FDC_64_63" hidden="1">"#"</definedName>
    <definedName name="FDC_64_64" hidden="1">"#"</definedName>
    <definedName name="FDC_64_65" hidden="1">"#"</definedName>
    <definedName name="FDC_64_66" hidden="1">"#"</definedName>
    <definedName name="FDC_64_67" hidden="1">"#"</definedName>
    <definedName name="FDC_64_68" hidden="1">"#"</definedName>
    <definedName name="FDC_64_69" hidden="1">"#"</definedName>
    <definedName name="FDC_64_7" hidden="1">"#"</definedName>
    <definedName name="FDC_64_70" hidden="1">"#"</definedName>
    <definedName name="FDC_64_71" hidden="1">"#"</definedName>
    <definedName name="FDC_64_72" hidden="1">"#"</definedName>
    <definedName name="FDC_64_73" hidden="1">"#"</definedName>
    <definedName name="FDC_64_74" hidden="1">"#"</definedName>
    <definedName name="FDC_64_75" hidden="1">"#"</definedName>
    <definedName name="FDC_64_76" hidden="1">"#"</definedName>
    <definedName name="FDC_64_77" hidden="1">"#"</definedName>
    <definedName name="FDC_64_78" hidden="1">"#"</definedName>
    <definedName name="FDC_64_79" hidden="1">"#"</definedName>
    <definedName name="FDC_64_8" hidden="1">"#"</definedName>
    <definedName name="FDC_64_80" hidden="1">"#"</definedName>
    <definedName name="FDC_64_81" hidden="1">"#"</definedName>
    <definedName name="FDC_64_82" hidden="1">"#"</definedName>
    <definedName name="FDC_64_83" hidden="1">"#"</definedName>
    <definedName name="FDC_64_84" hidden="1">"#"</definedName>
    <definedName name="FDC_64_85" hidden="1">"#"</definedName>
    <definedName name="FDC_64_86" hidden="1">"#"</definedName>
    <definedName name="FDC_64_87" hidden="1">"#"</definedName>
    <definedName name="FDC_64_88" hidden="1">"#"</definedName>
    <definedName name="FDC_64_89" hidden="1">"#"</definedName>
    <definedName name="FDC_64_9" hidden="1">"#"</definedName>
    <definedName name="FDC_64_90" hidden="1">"#"</definedName>
    <definedName name="FDC_64_91" hidden="1">"#"</definedName>
    <definedName name="FDC_64_92" hidden="1">"#"</definedName>
    <definedName name="FDC_64_93" hidden="1">"#"</definedName>
    <definedName name="FDC_64_94" hidden="1">"#"</definedName>
    <definedName name="FDC_64_95" hidden="1">"#"</definedName>
    <definedName name="FDC_64_96" hidden="1">"#"</definedName>
    <definedName name="FDC_64_97" hidden="1">"#"</definedName>
    <definedName name="FDC_64_98" hidden="1">"#"</definedName>
    <definedName name="FDC_64_99" hidden="1">"#"</definedName>
    <definedName name="FDC_65_0" hidden="1">"#"</definedName>
    <definedName name="FDC_7_0" hidden="1">"#"</definedName>
    <definedName name="FDC_7_1" hidden="1">"#"</definedName>
    <definedName name="FDC_7_2" hidden="1">"#"</definedName>
    <definedName name="FDC_7_3" hidden="1">"#"</definedName>
    <definedName name="FDC_8_0" hidden="1">"#"</definedName>
    <definedName name="FDC_8_1" hidden="1">"#"</definedName>
    <definedName name="FDC_8_2" hidden="1">"#"</definedName>
    <definedName name="FDC_8_3" hidden="1">"#"</definedName>
    <definedName name="FDC_9_0" hidden="1">"#"</definedName>
    <definedName name="FDC_9_1" hidden="1">"#"</definedName>
    <definedName name="FDC_9_2" hidden="1">"#"</definedName>
    <definedName name="FDC_9_3" hidden="1">"#"</definedName>
    <definedName name="FDD_0_0" hidden="1">"A30681"</definedName>
    <definedName name="FDD_0_1" hidden="1">"A31047"</definedName>
    <definedName name="FDD_0_10" hidden="1">"A34334"</definedName>
    <definedName name="FDD_0_11" hidden="1">"A34699"</definedName>
    <definedName name="FDD_0_12" hidden="1">"A35064"</definedName>
    <definedName name="FDD_0_13" hidden="1">"A35430"</definedName>
    <definedName name="FDD_0_14" hidden="1">"A35795"</definedName>
    <definedName name="FDD_0_2" hidden="1">"A31412"</definedName>
    <definedName name="FDD_0_3" hidden="1">"A31777"</definedName>
    <definedName name="FDD_0_4" hidden="1">"A32142"</definedName>
    <definedName name="FDD_0_5" hidden="1">"A32508"</definedName>
    <definedName name="FDD_0_6" hidden="1">"A32873"</definedName>
    <definedName name="FDD_0_7" hidden="1">"A33238"</definedName>
    <definedName name="FDD_0_8" hidden="1">"A33603"</definedName>
    <definedName name="FDD_0_9" hidden="1">"A33969"</definedName>
    <definedName name="FDD_1_0" hidden="1">"U25569"</definedName>
    <definedName name="FDD_10_0" hidden="1">"A25569"</definedName>
    <definedName name="FDD_10_1" hidden="1">"A35795"</definedName>
    <definedName name="FDD_10_2" hidden="1">"A36160"</definedName>
    <definedName name="FDD_10_3" hidden="1">"E36525"</definedName>
    <definedName name="FDD_100_0" hidden="1">"A25569"</definedName>
    <definedName name="FDD_101_0" hidden="1">"A25569"</definedName>
    <definedName name="FDD_102_0" hidden="1">"A25569"</definedName>
    <definedName name="FDD_103_0" hidden="1">"A25569"</definedName>
    <definedName name="FDD_104_0" hidden="1">"A25569"</definedName>
    <definedName name="FDD_105_0" hidden="1">"A25569"</definedName>
    <definedName name="FDD_106_0" hidden="1">"A25569"</definedName>
    <definedName name="FDD_107_0" hidden="1">"A25569"</definedName>
    <definedName name="FDD_108_0" hidden="1">"A25569"</definedName>
    <definedName name="FDD_109_0" hidden="1">"A25569"</definedName>
    <definedName name="FDD_11_0" hidden="1">"A25569"</definedName>
    <definedName name="FDD_11_1" hidden="1">"E35795"</definedName>
    <definedName name="FDD_11_2" hidden="1">"E36160"</definedName>
    <definedName name="FDD_11_3" hidden="1">"E36525"</definedName>
    <definedName name="FDD_110_0" hidden="1">"A25569"</definedName>
    <definedName name="FDD_111_0" hidden="1">"A25569"</definedName>
    <definedName name="FDD_112_0" hidden="1">"A25569"</definedName>
    <definedName name="FDD_113_0" hidden="1">"A25569"</definedName>
    <definedName name="FDD_114_0" hidden="1">"A25569"</definedName>
    <definedName name="FDD_115_0" hidden="1">"A25569"</definedName>
    <definedName name="FDD_116_0" hidden="1">"A25569"</definedName>
    <definedName name="FDD_117_0" hidden="1">"A30681"</definedName>
    <definedName name="FDD_117_1" hidden="1">"A31047"</definedName>
    <definedName name="FDD_117_10" hidden="1">"A34334"</definedName>
    <definedName name="FDD_117_11" hidden="1">"A34699"</definedName>
    <definedName name="FDD_117_12" hidden="1">"A35064"</definedName>
    <definedName name="FDD_117_13" hidden="1">"A35430"</definedName>
    <definedName name="FDD_117_14" hidden="1">"A35795"</definedName>
    <definedName name="FDD_117_2" hidden="1">"A31412"</definedName>
    <definedName name="FDD_117_3" hidden="1">"A31777"</definedName>
    <definedName name="FDD_117_4" hidden="1">"A32142"</definedName>
    <definedName name="FDD_117_5" hidden="1">"A32508"</definedName>
    <definedName name="FDD_117_6" hidden="1">"A32873"</definedName>
    <definedName name="FDD_117_7" hidden="1">"A33238"</definedName>
    <definedName name="FDD_117_8" hidden="1">"A33603"</definedName>
    <definedName name="FDD_117_9" hidden="1">"A33969"</definedName>
    <definedName name="FDD_118_0" hidden="1">"A30681"</definedName>
    <definedName name="FDD_118_1" hidden="1">"A31047"</definedName>
    <definedName name="FDD_118_10" hidden="1">"A34334"</definedName>
    <definedName name="FDD_118_11" hidden="1">"A34699"</definedName>
    <definedName name="FDD_118_12" hidden="1">"A35064"</definedName>
    <definedName name="FDD_118_13" hidden="1">"A35430"</definedName>
    <definedName name="FDD_118_14" hidden="1">"A35795"</definedName>
    <definedName name="FDD_118_2" hidden="1">"A31412"</definedName>
    <definedName name="FDD_118_3" hidden="1">"A31777"</definedName>
    <definedName name="FDD_118_4" hidden="1">"A32142"</definedName>
    <definedName name="FDD_118_5" hidden="1">"A32508"</definedName>
    <definedName name="FDD_118_6" hidden="1">"A32873"</definedName>
    <definedName name="FDD_118_7" hidden="1">"A33238"</definedName>
    <definedName name="FDD_118_8" hidden="1">"A33603"</definedName>
    <definedName name="FDD_118_9" hidden="1">"A33969"</definedName>
    <definedName name="FDD_119_0" hidden="1">"A30681"</definedName>
    <definedName name="FDD_119_1" hidden="1">"A31047"</definedName>
    <definedName name="FDD_119_10" hidden="1">"A34334"</definedName>
    <definedName name="FDD_119_11" hidden="1">"A34699"</definedName>
    <definedName name="FDD_119_12" hidden="1">"A35064"</definedName>
    <definedName name="FDD_119_13" hidden="1">"A35430"</definedName>
    <definedName name="FDD_119_14" hidden="1">"A35795"</definedName>
    <definedName name="FDD_119_2" hidden="1">"A31412"</definedName>
    <definedName name="FDD_119_3" hidden="1">"A31777"</definedName>
    <definedName name="FDD_119_4" hidden="1">"A32142"</definedName>
    <definedName name="FDD_119_5" hidden="1">"A32508"</definedName>
    <definedName name="FDD_119_6" hidden="1">"A32873"</definedName>
    <definedName name="FDD_119_7" hidden="1">"A33238"</definedName>
    <definedName name="FDD_119_8" hidden="1">"A33603"</definedName>
    <definedName name="FDD_119_9" hidden="1">"A33969"</definedName>
    <definedName name="FDD_12_0" hidden="1">"A25569"</definedName>
    <definedName name="FDD_12_1" hidden="1">"E35795"</definedName>
    <definedName name="FDD_12_2" hidden="1">"E36160"</definedName>
    <definedName name="FDD_12_3" hidden="1">"E36525"</definedName>
    <definedName name="FDD_120_0" hidden="1">"A30681"</definedName>
    <definedName name="FDD_120_1" hidden="1">"A31047"</definedName>
    <definedName name="FDD_120_10" hidden="1">"A34334"</definedName>
    <definedName name="FDD_120_11" hidden="1">"A34699"</definedName>
    <definedName name="FDD_120_12" hidden="1">"A35064"</definedName>
    <definedName name="FDD_120_13" hidden="1">"A35430"</definedName>
    <definedName name="FDD_120_14" hidden="1">"A35795"</definedName>
    <definedName name="FDD_120_2" hidden="1">"A31412"</definedName>
    <definedName name="FDD_120_3" hidden="1">"A31777"</definedName>
    <definedName name="FDD_120_4" hidden="1">"A32142"</definedName>
    <definedName name="FDD_120_5" hidden="1">"A32508"</definedName>
    <definedName name="FDD_120_6" hidden="1">"A32873"</definedName>
    <definedName name="FDD_120_7" hidden="1">"A33238"</definedName>
    <definedName name="FDD_120_8" hidden="1">"A33603"</definedName>
    <definedName name="FDD_120_9" hidden="1">"A33969"</definedName>
    <definedName name="FDD_121_0" hidden="1">"A30681"</definedName>
    <definedName name="FDD_121_1" hidden="1">"A31047"</definedName>
    <definedName name="FDD_121_10" hidden="1">"A34334"</definedName>
    <definedName name="FDD_121_11" hidden="1">"A34699"</definedName>
    <definedName name="FDD_121_12" hidden="1">"A35064"</definedName>
    <definedName name="FDD_121_13" hidden="1">"A35430"</definedName>
    <definedName name="FDD_121_14" hidden="1">"A35795"</definedName>
    <definedName name="FDD_121_2" hidden="1">"A31412"</definedName>
    <definedName name="FDD_121_3" hidden="1">"A31777"</definedName>
    <definedName name="FDD_121_4" hidden="1">"A32142"</definedName>
    <definedName name="FDD_121_5" hidden="1">"A32508"</definedName>
    <definedName name="FDD_121_6" hidden="1">"A32873"</definedName>
    <definedName name="FDD_121_7" hidden="1">"A33238"</definedName>
    <definedName name="FDD_121_8" hidden="1">"A33603"</definedName>
    <definedName name="FDD_121_9" hidden="1">"A33969"</definedName>
    <definedName name="FDD_122_0" hidden="1">"A30681"</definedName>
    <definedName name="FDD_122_1" hidden="1">"A31047"</definedName>
    <definedName name="FDD_122_10" hidden="1">"A34334"</definedName>
    <definedName name="FDD_122_11" hidden="1">"A34699"</definedName>
    <definedName name="FDD_122_12" hidden="1">"A35064"</definedName>
    <definedName name="FDD_122_13" hidden="1">"A35430"</definedName>
    <definedName name="FDD_122_14" hidden="1">"A35795"</definedName>
    <definedName name="FDD_122_2" hidden="1">"A31412"</definedName>
    <definedName name="FDD_122_3" hidden="1">"A31777"</definedName>
    <definedName name="FDD_122_4" hidden="1">"A32142"</definedName>
    <definedName name="FDD_122_5" hidden="1">"A32508"</definedName>
    <definedName name="FDD_122_6" hidden="1">"A32873"</definedName>
    <definedName name="FDD_122_7" hidden="1">"A33238"</definedName>
    <definedName name="FDD_122_8" hidden="1">"A33603"</definedName>
    <definedName name="FDD_122_9" hidden="1">"A33969"</definedName>
    <definedName name="FDD_123_0" hidden="1">"A30681"</definedName>
    <definedName name="FDD_123_1" hidden="1">"A31047"</definedName>
    <definedName name="FDD_123_10" hidden="1">"A34334"</definedName>
    <definedName name="FDD_123_11" hidden="1">"A34699"</definedName>
    <definedName name="FDD_123_12" hidden="1">"A35064"</definedName>
    <definedName name="FDD_123_13" hidden="1">"A35430"</definedName>
    <definedName name="FDD_123_14" hidden="1">"A35795"</definedName>
    <definedName name="FDD_123_2" hidden="1">"A31412"</definedName>
    <definedName name="FDD_123_3" hidden="1">"A31777"</definedName>
    <definedName name="FDD_123_4" hidden="1">"A32142"</definedName>
    <definedName name="FDD_123_5" hidden="1">"A32508"</definedName>
    <definedName name="FDD_123_6" hidden="1">"A32873"</definedName>
    <definedName name="FDD_123_7" hidden="1">"A33238"</definedName>
    <definedName name="FDD_123_8" hidden="1">"A33603"</definedName>
    <definedName name="FDD_123_9" hidden="1">"A33969"</definedName>
    <definedName name="FDD_124_0" hidden="1">"A30681"</definedName>
    <definedName name="FDD_124_1" hidden="1">"A31047"</definedName>
    <definedName name="FDD_124_10" hidden="1">"A34334"</definedName>
    <definedName name="FDD_124_11" hidden="1">"A34699"</definedName>
    <definedName name="FDD_124_12" hidden="1">"A35064"</definedName>
    <definedName name="FDD_124_13" hidden="1">"A35430"</definedName>
    <definedName name="FDD_124_14" hidden="1">"A35795"</definedName>
    <definedName name="FDD_124_2" hidden="1">"A31412"</definedName>
    <definedName name="FDD_124_3" hidden="1">"A31777"</definedName>
    <definedName name="FDD_124_4" hidden="1">"A32142"</definedName>
    <definedName name="FDD_124_5" hidden="1">"A32508"</definedName>
    <definedName name="FDD_124_6" hidden="1">"A32873"</definedName>
    <definedName name="FDD_124_7" hidden="1">"A33238"</definedName>
    <definedName name="FDD_124_8" hidden="1">"A33603"</definedName>
    <definedName name="FDD_124_9" hidden="1">"A33969"</definedName>
    <definedName name="FDD_125_0" hidden="1">"A30681"</definedName>
    <definedName name="FDD_125_1" hidden="1">"A31047"</definedName>
    <definedName name="FDD_125_10" hidden="1">"A34334"</definedName>
    <definedName name="FDD_125_11" hidden="1">"A34699"</definedName>
    <definedName name="FDD_125_12" hidden="1">"A35064"</definedName>
    <definedName name="FDD_125_13" hidden="1">"A35430"</definedName>
    <definedName name="FDD_125_14" hidden="1">"A35795"</definedName>
    <definedName name="FDD_125_2" hidden="1">"A31412"</definedName>
    <definedName name="FDD_125_3" hidden="1">"A31777"</definedName>
    <definedName name="FDD_125_4" hidden="1">"A32142"</definedName>
    <definedName name="FDD_125_5" hidden="1">"A32508"</definedName>
    <definedName name="FDD_125_6" hidden="1">"A32873"</definedName>
    <definedName name="FDD_125_7" hidden="1">"A33238"</definedName>
    <definedName name="FDD_125_8" hidden="1">"A33603"</definedName>
    <definedName name="FDD_125_9" hidden="1">"A33969"</definedName>
    <definedName name="FDD_126_0" hidden="1">"A30681"</definedName>
    <definedName name="FDD_126_1" hidden="1">"A31047"</definedName>
    <definedName name="FDD_126_10" hidden="1">"A34334"</definedName>
    <definedName name="FDD_126_11" hidden="1">"A34699"</definedName>
    <definedName name="FDD_126_12" hidden="1">"A35064"</definedName>
    <definedName name="FDD_126_13" hidden="1">"A35430"</definedName>
    <definedName name="FDD_126_14" hidden="1">"A35795"</definedName>
    <definedName name="FDD_126_2" hidden="1">"A31412"</definedName>
    <definedName name="FDD_126_3" hidden="1">"A31777"</definedName>
    <definedName name="FDD_126_4" hidden="1">"A32142"</definedName>
    <definedName name="FDD_126_5" hidden="1">"A32508"</definedName>
    <definedName name="FDD_126_6" hidden="1">"A32873"</definedName>
    <definedName name="FDD_126_7" hidden="1">"A33238"</definedName>
    <definedName name="FDD_126_8" hidden="1">"A33603"</definedName>
    <definedName name="FDD_126_9" hidden="1">"A33969"</definedName>
    <definedName name="FDD_127_0" hidden="1">"A30681"</definedName>
    <definedName name="FDD_127_1" hidden="1">"A31047"</definedName>
    <definedName name="FDD_127_10" hidden="1">"A34334"</definedName>
    <definedName name="FDD_127_11" hidden="1">"A34699"</definedName>
    <definedName name="FDD_127_12" hidden="1">"A35064"</definedName>
    <definedName name="FDD_127_13" hidden="1">"A35430"</definedName>
    <definedName name="FDD_127_14" hidden="1">"A35795"</definedName>
    <definedName name="FDD_127_2" hidden="1">"A31412"</definedName>
    <definedName name="FDD_127_3" hidden="1">"A31777"</definedName>
    <definedName name="FDD_127_4" hidden="1">"A32142"</definedName>
    <definedName name="FDD_127_5" hidden="1">"A32508"</definedName>
    <definedName name="FDD_127_6" hidden="1">"A32873"</definedName>
    <definedName name="FDD_127_7" hidden="1">"A33238"</definedName>
    <definedName name="FDD_127_8" hidden="1">"A33603"</definedName>
    <definedName name="FDD_127_9" hidden="1">"A33969"</definedName>
    <definedName name="FDD_128_0" hidden="1">"A30681"</definedName>
    <definedName name="FDD_128_1" hidden="1">"A31047"</definedName>
    <definedName name="FDD_128_10" hidden="1">"A34334"</definedName>
    <definedName name="FDD_128_11" hidden="1">"A34699"</definedName>
    <definedName name="FDD_128_12" hidden="1">"A35064"</definedName>
    <definedName name="FDD_128_13" hidden="1">"A35430"</definedName>
    <definedName name="FDD_128_14" hidden="1">"A35795"</definedName>
    <definedName name="FDD_128_2" hidden="1">"A31412"</definedName>
    <definedName name="FDD_128_3" hidden="1">"A31777"</definedName>
    <definedName name="FDD_128_4" hidden="1">"A32142"</definedName>
    <definedName name="FDD_128_5" hidden="1">"A32508"</definedName>
    <definedName name="FDD_128_6" hidden="1">"A32873"</definedName>
    <definedName name="FDD_128_7" hidden="1">"A33238"</definedName>
    <definedName name="FDD_128_8" hidden="1">"A33603"</definedName>
    <definedName name="FDD_128_9" hidden="1">"A33969"</definedName>
    <definedName name="FDD_129_0" hidden="1">"A30681"</definedName>
    <definedName name="FDD_129_1" hidden="1">"A31047"</definedName>
    <definedName name="FDD_129_10" hidden="1">"A34334"</definedName>
    <definedName name="FDD_129_11" hidden="1">"A34699"</definedName>
    <definedName name="FDD_129_12" hidden="1">"A35064"</definedName>
    <definedName name="FDD_129_13" hidden="1">"A35430"</definedName>
    <definedName name="FDD_129_14" hidden="1">"A35795"</definedName>
    <definedName name="FDD_129_2" hidden="1">"A31412"</definedName>
    <definedName name="FDD_129_3" hidden="1">"A31777"</definedName>
    <definedName name="FDD_129_4" hidden="1">"A32142"</definedName>
    <definedName name="FDD_129_5" hidden="1">"A32508"</definedName>
    <definedName name="FDD_129_6" hidden="1">"A32873"</definedName>
    <definedName name="FDD_129_7" hidden="1">"A33238"</definedName>
    <definedName name="FDD_129_8" hidden="1">"A33603"</definedName>
    <definedName name="FDD_129_9" hidden="1">"A33969"</definedName>
    <definedName name="FDD_13_0" hidden="1">"A25569"</definedName>
    <definedName name="FDD_130_0" hidden="1">"A30681"</definedName>
    <definedName name="FDD_130_1" hidden="1">"A31047"</definedName>
    <definedName name="FDD_130_10" hidden="1">"A34334"</definedName>
    <definedName name="FDD_130_11" hidden="1">"A34699"</definedName>
    <definedName name="FDD_130_12" hidden="1">"A35064"</definedName>
    <definedName name="FDD_130_13" hidden="1">"A35430"</definedName>
    <definedName name="FDD_130_14" hidden="1">"A35795"</definedName>
    <definedName name="FDD_130_2" hidden="1">"A31412"</definedName>
    <definedName name="FDD_130_3" hidden="1">"A31777"</definedName>
    <definedName name="FDD_130_4" hidden="1">"A32142"</definedName>
    <definedName name="FDD_130_5" hidden="1">"A32508"</definedName>
    <definedName name="FDD_130_6" hidden="1">"A32873"</definedName>
    <definedName name="FDD_130_7" hidden="1">"A33238"</definedName>
    <definedName name="FDD_130_8" hidden="1">"A33603"</definedName>
    <definedName name="FDD_130_9" hidden="1">"A33969"</definedName>
    <definedName name="FDD_131_0" hidden="1">"A30681"</definedName>
    <definedName name="FDD_131_1" hidden="1">"A31047"</definedName>
    <definedName name="FDD_131_10" hidden="1">"A34334"</definedName>
    <definedName name="FDD_131_11" hidden="1">"A34699"</definedName>
    <definedName name="FDD_131_12" hidden="1">"A35064"</definedName>
    <definedName name="FDD_131_13" hidden="1">"A35430"</definedName>
    <definedName name="FDD_131_14" hidden="1">"A35795"</definedName>
    <definedName name="FDD_131_2" hidden="1">"A31412"</definedName>
    <definedName name="FDD_131_3" hidden="1">"A31777"</definedName>
    <definedName name="FDD_131_4" hidden="1">"A32142"</definedName>
    <definedName name="FDD_131_5" hidden="1">"A32508"</definedName>
    <definedName name="FDD_131_6" hidden="1">"A32873"</definedName>
    <definedName name="FDD_131_7" hidden="1">"A33238"</definedName>
    <definedName name="FDD_131_8" hidden="1">"A33603"</definedName>
    <definedName name="FDD_131_9" hidden="1">"A33969"</definedName>
    <definedName name="FDD_132_0" hidden="1">"U30681"</definedName>
    <definedName name="FDD_132_1" hidden="1">"U31047"</definedName>
    <definedName name="FDD_132_10" hidden="1">"U34334"</definedName>
    <definedName name="FDD_132_11" hidden="1">"U34699"</definedName>
    <definedName name="FDD_132_12" hidden="1">"U35064"</definedName>
    <definedName name="FDD_132_13" hidden="1">"U35430"</definedName>
    <definedName name="FDD_132_14" hidden="1">"U35795"</definedName>
    <definedName name="FDD_132_2" hidden="1">"U31412"</definedName>
    <definedName name="FDD_132_3" hidden="1">"U31777"</definedName>
    <definedName name="FDD_132_4" hidden="1">"U32142"</definedName>
    <definedName name="FDD_132_5" hidden="1">"U32508"</definedName>
    <definedName name="FDD_132_6" hidden="1">"U32873"</definedName>
    <definedName name="FDD_132_7" hidden="1">"U33238"</definedName>
    <definedName name="FDD_132_8" hidden="1">"U33603"</definedName>
    <definedName name="FDD_132_9" hidden="1">"U33969"</definedName>
    <definedName name="FDD_133_0" hidden="1">"A30681"</definedName>
    <definedName name="FDD_133_1" hidden="1">"A31047"</definedName>
    <definedName name="FDD_133_10" hidden="1">"A34334"</definedName>
    <definedName name="FDD_133_11" hidden="1">"A34699"</definedName>
    <definedName name="FDD_133_12" hidden="1">"A35064"</definedName>
    <definedName name="FDD_133_13" hidden="1">"A35430"</definedName>
    <definedName name="FDD_133_14" hidden="1">"A35795"</definedName>
    <definedName name="FDD_133_2" hidden="1">"A31412"</definedName>
    <definedName name="FDD_133_3" hidden="1">"A31777"</definedName>
    <definedName name="FDD_133_4" hidden="1">"A32142"</definedName>
    <definedName name="FDD_133_5" hidden="1">"A32508"</definedName>
    <definedName name="FDD_133_6" hidden="1">"A32873"</definedName>
    <definedName name="FDD_133_7" hidden="1">"A33238"</definedName>
    <definedName name="FDD_133_8" hidden="1">"A33603"</definedName>
    <definedName name="FDD_133_9" hidden="1">"A33969"</definedName>
    <definedName name="FDD_134_0" hidden="1">"A30681"</definedName>
    <definedName name="FDD_134_1" hidden="1">"A31047"</definedName>
    <definedName name="FDD_134_10" hidden="1">"A34334"</definedName>
    <definedName name="FDD_134_11" hidden="1">"A34699"</definedName>
    <definedName name="FDD_134_12" hidden="1">"A35064"</definedName>
    <definedName name="FDD_134_13" hidden="1">"A35430"</definedName>
    <definedName name="FDD_134_14" hidden="1">"A35795"</definedName>
    <definedName name="FDD_134_2" hidden="1">"A31412"</definedName>
    <definedName name="FDD_134_3" hidden="1">"A31777"</definedName>
    <definedName name="FDD_134_4" hidden="1">"A32142"</definedName>
    <definedName name="FDD_134_5" hidden="1">"A32508"</definedName>
    <definedName name="FDD_134_6" hidden="1">"A32873"</definedName>
    <definedName name="FDD_134_7" hidden="1">"A33238"</definedName>
    <definedName name="FDD_134_8" hidden="1">"A33603"</definedName>
    <definedName name="FDD_134_9" hidden="1">"A33969"</definedName>
    <definedName name="FDD_135_0" hidden="1">"A30681"</definedName>
    <definedName name="FDD_135_1" hidden="1">"A31047"</definedName>
    <definedName name="FDD_135_10" hidden="1">"A34334"</definedName>
    <definedName name="FDD_135_11" hidden="1">"A34699"</definedName>
    <definedName name="FDD_135_12" hidden="1">"A35064"</definedName>
    <definedName name="FDD_135_13" hidden="1">"A35430"</definedName>
    <definedName name="FDD_135_14" hidden="1">"A35795"</definedName>
    <definedName name="FDD_135_2" hidden="1">"A31412"</definedName>
    <definedName name="FDD_135_3" hidden="1">"A31777"</definedName>
    <definedName name="FDD_135_4" hidden="1">"A32142"</definedName>
    <definedName name="FDD_135_5" hidden="1">"A32508"</definedName>
    <definedName name="FDD_135_6" hidden="1">"A32873"</definedName>
    <definedName name="FDD_135_7" hidden="1">"A33238"</definedName>
    <definedName name="FDD_135_8" hidden="1">"A33603"</definedName>
    <definedName name="FDD_135_9" hidden="1">"A33969"</definedName>
    <definedName name="FDD_136_0" hidden="1">"A30681"</definedName>
    <definedName name="FDD_136_1" hidden="1">"A31047"</definedName>
    <definedName name="FDD_136_10" hidden="1">"A34334"</definedName>
    <definedName name="FDD_136_11" hidden="1">"A34699"</definedName>
    <definedName name="FDD_136_12" hidden="1">"A35064"</definedName>
    <definedName name="FDD_136_13" hidden="1">"A35430"</definedName>
    <definedName name="FDD_136_14" hidden="1">"A35795"</definedName>
    <definedName name="FDD_136_2" hidden="1">"A31412"</definedName>
    <definedName name="FDD_136_3" hidden="1">"A31777"</definedName>
    <definedName name="FDD_136_4" hidden="1">"A32142"</definedName>
    <definedName name="FDD_136_5" hidden="1">"A32508"</definedName>
    <definedName name="FDD_136_6" hidden="1">"A32873"</definedName>
    <definedName name="FDD_136_7" hidden="1">"A33238"</definedName>
    <definedName name="FDD_136_8" hidden="1">"A33603"</definedName>
    <definedName name="FDD_136_9" hidden="1">"A33969"</definedName>
    <definedName name="FDD_137_0" hidden="1">"A30681"</definedName>
    <definedName name="FDD_137_1" hidden="1">"A31047"</definedName>
    <definedName name="FDD_137_10" hidden="1">"A34334"</definedName>
    <definedName name="FDD_137_11" hidden="1">"A34699"</definedName>
    <definedName name="FDD_137_12" hidden="1">"A35064"</definedName>
    <definedName name="FDD_137_13" hidden="1">"A35430"</definedName>
    <definedName name="FDD_137_14" hidden="1">"A35795"</definedName>
    <definedName name="FDD_137_2" hidden="1">"A31412"</definedName>
    <definedName name="FDD_137_3" hidden="1">"A31777"</definedName>
    <definedName name="FDD_137_4" hidden="1">"A32142"</definedName>
    <definedName name="FDD_137_5" hidden="1">"A32508"</definedName>
    <definedName name="FDD_137_6" hidden="1">"A32873"</definedName>
    <definedName name="FDD_137_7" hidden="1">"A33238"</definedName>
    <definedName name="FDD_137_8" hidden="1">"A33603"</definedName>
    <definedName name="FDD_137_9" hidden="1">"A33969"</definedName>
    <definedName name="FDD_138_0" hidden="1">"A30681"</definedName>
    <definedName name="FDD_138_1" hidden="1">"A31047"</definedName>
    <definedName name="FDD_138_10" hidden="1">"A34334"</definedName>
    <definedName name="FDD_138_11" hidden="1">"A34699"</definedName>
    <definedName name="FDD_138_12" hidden="1">"A35064"</definedName>
    <definedName name="FDD_138_13" hidden="1">"A35430"</definedName>
    <definedName name="FDD_138_14" hidden="1">"A35795"</definedName>
    <definedName name="FDD_138_2" hidden="1">"A31412"</definedName>
    <definedName name="FDD_138_3" hidden="1">"A31777"</definedName>
    <definedName name="FDD_138_4" hidden="1">"A32142"</definedName>
    <definedName name="FDD_138_5" hidden="1">"A32508"</definedName>
    <definedName name="FDD_138_6" hidden="1">"A32873"</definedName>
    <definedName name="FDD_138_7" hidden="1">"A33238"</definedName>
    <definedName name="FDD_138_8" hidden="1">"A33603"</definedName>
    <definedName name="FDD_138_9" hidden="1">"A33969"</definedName>
    <definedName name="FDD_139_0" hidden="1">"A30681"</definedName>
    <definedName name="FDD_139_1" hidden="1">"A31047"</definedName>
    <definedName name="FDD_139_10" hidden="1">"U34334"</definedName>
    <definedName name="FDD_139_11" hidden="1">"U34699"</definedName>
    <definedName name="FDD_139_12" hidden="1">"U35064"</definedName>
    <definedName name="FDD_139_13" hidden="1">"U35430"</definedName>
    <definedName name="FDD_139_14" hidden="1">"U35795"</definedName>
    <definedName name="FDD_139_2" hidden="1">"A31412"</definedName>
    <definedName name="FDD_139_3" hidden="1">"U31777"</definedName>
    <definedName name="FDD_139_4" hidden="1">"U32142"</definedName>
    <definedName name="FDD_139_5" hidden="1">"U32508"</definedName>
    <definedName name="FDD_139_6" hidden="1">"U32873"</definedName>
    <definedName name="FDD_139_7" hidden="1">"U33238"</definedName>
    <definedName name="FDD_139_8" hidden="1">"U33603"</definedName>
    <definedName name="FDD_139_9" hidden="1">"U33969"</definedName>
    <definedName name="FDD_14_0" hidden="1">"A25569"</definedName>
    <definedName name="FDD_140_0" hidden="1">"A25569"</definedName>
    <definedName name="FDD_141_0" hidden="1">"A30681"</definedName>
    <definedName name="FDD_141_1" hidden="1">"A31047"</definedName>
    <definedName name="FDD_141_10" hidden="1">"A34334"</definedName>
    <definedName name="FDD_141_11" hidden="1">"A34699"</definedName>
    <definedName name="FDD_141_12" hidden="1">"A35064"</definedName>
    <definedName name="FDD_141_13" hidden="1">"A35430"</definedName>
    <definedName name="FDD_141_14" hidden="1">"A35795"</definedName>
    <definedName name="FDD_141_2" hidden="1">"A31412"</definedName>
    <definedName name="FDD_141_3" hidden="1">"A31777"</definedName>
    <definedName name="FDD_141_4" hidden="1">"A32142"</definedName>
    <definedName name="FDD_141_5" hidden="1">"A32508"</definedName>
    <definedName name="FDD_141_6" hidden="1">"A32873"</definedName>
    <definedName name="FDD_141_7" hidden="1">"A33238"</definedName>
    <definedName name="FDD_141_8" hidden="1">"A33603"</definedName>
    <definedName name="FDD_141_9" hidden="1">"A33969"</definedName>
    <definedName name="FDD_142_0" hidden="1">"A30681"</definedName>
    <definedName name="FDD_142_1" hidden="1">"A31047"</definedName>
    <definedName name="FDD_142_10" hidden="1">"A34334"</definedName>
    <definedName name="FDD_142_11" hidden="1">"A34699"</definedName>
    <definedName name="FDD_142_12" hidden="1">"A35064"</definedName>
    <definedName name="FDD_142_13" hidden="1">"A35430"</definedName>
    <definedName name="FDD_142_14" hidden="1">"A35795"</definedName>
    <definedName name="FDD_142_2" hidden="1">"A31412"</definedName>
    <definedName name="FDD_142_3" hidden="1">"A31777"</definedName>
    <definedName name="FDD_142_4" hidden="1">"A32142"</definedName>
    <definedName name="FDD_142_5" hidden="1">"A32508"</definedName>
    <definedName name="FDD_142_6" hidden="1">"A32873"</definedName>
    <definedName name="FDD_142_7" hidden="1">"A33238"</definedName>
    <definedName name="FDD_142_8" hidden="1">"A33603"</definedName>
    <definedName name="FDD_142_9" hidden="1">"A33969"</definedName>
    <definedName name="FDD_143_0" hidden="1">"A30681"</definedName>
    <definedName name="FDD_143_1" hidden="1">"A31047"</definedName>
    <definedName name="FDD_143_10" hidden="1">"A34334"</definedName>
    <definedName name="FDD_143_11" hidden="1">"A34699"</definedName>
    <definedName name="FDD_143_12" hidden="1">"A35064"</definedName>
    <definedName name="FDD_143_13" hidden="1">"A35430"</definedName>
    <definedName name="FDD_143_14" hidden="1">"A35795"</definedName>
    <definedName name="FDD_143_2" hidden="1">"A31412"</definedName>
    <definedName name="FDD_143_3" hidden="1">"A31777"</definedName>
    <definedName name="FDD_143_4" hidden="1">"A32142"</definedName>
    <definedName name="FDD_143_5" hidden="1">"A32508"</definedName>
    <definedName name="FDD_143_6" hidden="1">"A32873"</definedName>
    <definedName name="FDD_143_7" hidden="1">"A33238"</definedName>
    <definedName name="FDD_143_8" hidden="1">"A33603"</definedName>
    <definedName name="FDD_143_9" hidden="1">"A33969"</definedName>
    <definedName name="FDD_144_0" hidden="1">"A30681"</definedName>
    <definedName name="FDD_144_1" hidden="1">"A31047"</definedName>
    <definedName name="FDD_144_10" hidden="1">"A34334"</definedName>
    <definedName name="FDD_144_11" hidden="1">"A34699"</definedName>
    <definedName name="FDD_144_12" hidden="1">"A35064"</definedName>
    <definedName name="FDD_144_13" hidden="1">"A35430"</definedName>
    <definedName name="FDD_144_14" hidden="1">"A35795"</definedName>
    <definedName name="FDD_144_2" hidden="1">"A31412"</definedName>
    <definedName name="FDD_144_3" hidden="1">"A31777"</definedName>
    <definedName name="FDD_144_4" hidden="1">"A32142"</definedName>
    <definedName name="FDD_144_5" hidden="1">"A32508"</definedName>
    <definedName name="FDD_144_6" hidden="1">"A32873"</definedName>
    <definedName name="FDD_144_7" hidden="1">"A33238"</definedName>
    <definedName name="FDD_144_8" hidden="1">"A33603"</definedName>
    <definedName name="FDD_144_9" hidden="1">"A33969"</definedName>
    <definedName name="FDD_145_0" hidden="1">"A30681"</definedName>
    <definedName name="FDD_145_1" hidden="1">"A31047"</definedName>
    <definedName name="FDD_145_10" hidden="1">"A34334"</definedName>
    <definedName name="FDD_145_11" hidden="1">"A34699"</definedName>
    <definedName name="FDD_145_12" hidden="1">"A35064"</definedName>
    <definedName name="FDD_145_13" hidden="1">"A35430"</definedName>
    <definedName name="FDD_145_14" hidden="1">"A35795"</definedName>
    <definedName name="FDD_145_2" hidden="1">"A31412"</definedName>
    <definedName name="FDD_145_3" hidden="1">"A31777"</definedName>
    <definedName name="FDD_145_4" hidden="1">"A32142"</definedName>
    <definedName name="FDD_145_5" hidden="1">"A32508"</definedName>
    <definedName name="FDD_145_6" hidden="1">"A32873"</definedName>
    <definedName name="FDD_145_7" hidden="1">"A33238"</definedName>
    <definedName name="FDD_145_8" hidden="1">"A33603"</definedName>
    <definedName name="FDD_145_9" hidden="1">"A33969"</definedName>
    <definedName name="FDD_146_0" hidden="1">"A30681"</definedName>
    <definedName name="FDD_146_1" hidden="1">"A31047"</definedName>
    <definedName name="FDD_146_10" hidden="1">"A34334"</definedName>
    <definedName name="FDD_146_11" hidden="1">"A34699"</definedName>
    <definedName name="FDD_146_12" hidden="1">"A35064"</definedName>
    <definedName name="FDD_146_13" hidden="1">"A35430"</definedName>
    <definedName name="FDD_146_14" hidden="1">"A35795"</definedName>
    <definedName name="FDD_146_2" hidden="1">"A31412"</definedName>
    <definedName name="FDD_146_3" hidden="1">"A31777"</definedName>
    <definedName name="FDD_146_4" hidden="1">"A32142"</definedName>
    <definedName name="FDD_146_5" hidden="1">"A32508"</definedName>
    <definedName name="FDD_146_6" hidden="1">"A32873"</definedName>
    <definedName name="FDD_146_7" hidden="1">"A33238"</definedName>
    <definedName name="FDD_146_8" hidden="1">"A33603"</definedName>
    <definedName name="FDD_146_9" hidden="1">"A33969"</definedName>
    <definedName name="FDD_147_0" hidden="1">"U30681"</definedName>
    <definedName name="FDD_147_1" hidden="1">"U31047"</definedName>
    <definedName name="FDD_147_10" hidden="1">"U34334"</definedName>
    <definedName name="FDD_147_11" hidden="1">"U34699"</definedName>
    <definedName name="FDD_147_12" hidden="1">"U35064"</definedName>
    <definedName name="FDD_147_13" hidden="1">"U35430"</definedName>
    <definedName name="FDD_147_14" hidden="1">"U35795"</definedName>
    <definedName name="FDD_147_2" hidden="1">"U31412"</definedName>
    <definedName name="FDD_147_3" hidden="1">"U31777"</definedName>
    <definedName name="FDD_147_4" hidden="1">"U32142"</definedName>
    <definedName name="FDD_147_5" hidden="1">"U32508"</definedName>
    <definedName name="FDD_147_6" hidden="1">"U32873"</definedName>
    <definedName name="FDD_147_7" hidden="1">"U33238"</definedName>
    <definedName name="FDD_147_8" hidden="1">"U33603"</definedName>
    <definedName name="FDD_147_9" hidden="1">"U33969"</definedName>
    <definedName name="FDD_148_0" hidden="1">"A30681"</definedName>
    <definedName name="FDD_148_1" hidden="1">"A31047"</definedName>
    <definedName name="FDD_148_10" hidden="1">"A34334"</definedName>
    <definedName name="FDD_148_11" hidden="1">"A34699"</definedName>
    <definedName name="FDD_148_12" hidden="1">"A35064"</definedName>
    <definedName name="FDD_148_13" hidden="1">"A35430"</definedName>
    <definedName name="FDD_148_14" hidden="1">"A35795"</definedName>
    <definedName name="FDD_148_2" hidden="1">"A31412"</definedName>
    <definedName name="FDD_148_3" hidden="1">"A31777"</definedName>
    <definedName name="FDD_148_4" hidden="1">"A32142"</definedName>
    <definedName name="FDD_148_5" hidden="1">"A32508"</definedName>
    <definedName name="FDD_148_6" hidden="1">"A32873"</definedName>
    <definedName name="FDD_148_7" hidden="1">"A33238"</definedName>
    <definedName name="FDD_148_8" hidden="1">"A33603"</definedName>
    <definedName name="FDD_148_9" hidden="1">"A33969"</definedName>
    <definedName name="FDD_149_0" hidden="1">"U30681"</definedName>
    <definedName name="FDD_149_1" hidden="1">"U31047"</definedName>
    <definedName name="FDD_149_10" hidden="1">"U34334"</definedName>
    <definedName name="FDD_149_11" hidden="1">"U34699"</definedName>
    <definedName name="FDD_149_12" hidden="1">"U35064"</definedName>
    <definedName name="FDD_149_13" hidden="1">"U35430"</definedName>
    <definedName name="FDD_149_14" hidden="1">"A35795"</definedName>
    <definedName name="FDD_149_2" hidden="1">"U31412"</definedName>
    <definedName name="FDD_149_3" hidden="1">"U31777"</definedName>
    <definedName name="FDD_149_4" hidden="1">"U32142"</definedName>
    <definedName name="FDD_149_5" hidden="1">"U32508"</definedName>
    <definedName name="FDD_149_6" hidden="1">"U32873"</definedName>
    <definedName name="FDD_149_7" hidden="1">"U33238"</definedName>
    <definedName name="FDD_149_8" hidden="1">"U33603"</definedName>
    <definedName name="FDD_149_9" hidden="1">"U33969"</definedName>
    <definedName name="FDD_15_0" hidden="1">"A25569"</definedName>
    <definedName name="FDD_151_0" hidden="1">"A30681"</definedName>
    <definedName name="FDD_151_1" hidden="1">"A31047"</definedName>
    <definedName name="FDD_151_10" hidden="1">"A34334"</definedName>
    <definedName name="FDD_151_11" hidden="1">"A34699"</definedName>
    <definedName name="FDD_151_12" hidden="1">"A35064"</definedName>
    <definedName name="FDD_151_13" hidden="1">"A35430"</definedName>
    <definedName name="FDD_151_14" hidden="1">"A35795"</definedName>
    <definedName name="FDD_151_2" hidden="1">"A31412"</definedName>
    <definedName name="FDD_151_3" hidden="1">"A31777"</definedName>
    <definedName name="FDD_151_4" hidden="1">"A32142"</definedName>
    <definedName name="FDD_151_5" hidden="1">"A32508"</definedName>
    <definedName name="FDD_151_6" hidden="1">"A32873"</definedName>
    <definedName name="FDD_151_7" hidden="1">"A33238"</definedName>
    <definedName name="FDD_151_8" hidden="1">"A33603"</definedName>
    <definedName name="FDD_151_9" hidden="1">"A33969"</definedName>
    <definedName name="FDD_152_0" hidden="1">"A30681"</definedName>
    <definedName name="FDD_152_1" hidden="1">"A31047"</definedName>
    <definedName name="FDD_152_10" hidden="1">"A34334"</definedName>
    <definedName name="FDD_152_11" hidden="1">"A34699"</definedName>
    <definedName name="FDD_152_12" hidden="1">"A35064"</definedName>
    <definedName name="FDD_152_13" hidden="1">"A35430"</definedName>
    <definedName name="FDD_152_14" hidden="1">"A35795"</definedName>
    <definedName name="FDD_152_15" hidden="1">"E36160"</definedName>
    <definedName name="FDD_152_2" hidden="1">"A31412"</definedName>
    <definedName name="FDD_152_3" hidden="1">"A31777"</definedName>
    <definedName name="FDD_152_4" hidden="1">"A32142"</definedName>
    <definedName name="FDD_152_5" hidden="1">"A32508"</definedName>
    <definedName name="FDD_152_6" hidden="1">"A32873"</definedName>
    <definedName name="FDD_152_7" hidden="1">"A33238"</definedName>
    <definedName name="FDD_152_8" hidden="1">"A33603"</definedName>
    <definedName name="FDD_152_9" hidden="1">"A33969"</definedName>
    <definedName name="FDD_153_0" hidden="1">"A30681"</definedName>
    <definedName name="FDD_153_1" hidden="1">"A31047"</definedName>
    <definedName name="FDD_153_10" hidden="1">"A34334"</definedName>
    <definedName name="FDD_153_11" hidden="1">"A34699"</definedName>
    <definedName name="FDD_153_12" hidden="1">"A35064"</definedName>
    <definedName name="FDD_153_13" hidden="1">"A35430"</definedName>
    <definedName name="FDD_153_14" hidden="1">"A35795"</definedName>
    <definedName name="FDD_153_2" hidden="1">"A31412"</definedName>
    <definedName name="FDD_153_3" hidden="1">"A31777"</definedName>
    <definedName name="FDD_153_4" hidden="1">"A32142"</definedName>
    <definedName name="FDD_153_5" hidden="1">"A32508"</definedName>
    <definedName name="FDD_153_6" hidden="1">"A32873"</definedName>
    <definedName name="FDD_153_7" hidden="1">"A33238"</definedName>
    <definedName name="FDD_153_8" hidden="1">"A33603"</definedName>
    <definedName name="FDD_153_9" hidden="1">"A33969"</definedName>
    <definedName name="FDD_154_0" hidden="1">"A30681"</definedName>
    <definedName name="FDD_154_1" hidden="1">"A31047"</definedName>
    <definedName name="FDD_154_10" hidden="1">"A34334"</definedName>
    <definedName name="FDD_154_11" hidden="1">"A34699"</definedName>
    <definedName name="FDD_154_12" hidden="1">"A35064"</definedName>
    <definedName name="FDD_154_13" hidden="1">"A35430"</definedName>
    <definedName name="FDD_154_14" hidden="1">"A35795"</definedName>
    <definedName name="FDD_154_2" hidden="1">"A31412"</definedName>
    <definedName name="FDD_154_3" hidden="1">"A31777"</definedName>
    <definedName name="FDD_154_4" hidden="1">"A32142"</definedName>
    <definedName name="FDD_154_5" hidden="1">"A32508"</definedName>
    <definedName name="FDD_154_6" hidden="1">"A32873"</definedName>
    <definedName name="FDD_154_7" hidden="1">"A33238"</definedName>
    <definedName name="FDD_154_8" hidden="1">"A33603"</definedName>
    <definedName name="FDD_154_9" hidden="1">"A33969"</definedName>
    <definedName name="FDD_155_0" hidden="1">"A25569"</definedName>
    <definedName name="FDD_156_0" hidden="1">"A30681"</definedName>
    <definedName name="FDD_156_1" hidden="1">"A31047"</definedName>
    <definedName name="FDD_156_10" hidden="1">"A34334"</definedName>
    <definedName name="FDD_156_11" hidden="1">"A34699"</definedName>
    <definedName name="FDD_156_12" hidden="1">"A35064"</definedName>
    <definedName name="FDD_156_13" hidden="1">"A35430"</definedName>
    <definedName name="FDD_156_14" hidden="1">"A35795"</definedName>
    <definedName name="FDD_156_15" hidden="1">"E36160"</definedName>
    <definedName name="FDD_156_2" hidden="1">"A31412"</definedName>
    <definedName name="FDD_156_3" hidden="1">"A31777"</definedName>
    <definedName name="FDD_156_4" hidden="1">"A32142"</definedName>
    <definedName name="FDD_156_5" hidden="1">"A32508"</definedName>
    <definedName name="FDD_156_6" hidden="1">"A32873"</definedName>
    <definedName name="FDD_156_7" hidden="1">"A33238"</definedName>
    <definedName name="FDD_156_8" hidden="1">"A33603"</definedName>
    <definedName name="FDD_156_9" hidden="1">"A33969"</definedName>
    <definedName name="FDD_157_0" hidden="1">"A30681"</definedName>
    <definedName name="FDD_157_1" hidden="1">"A31047"</definedName>
    <definedName name="FDD_157_10" hidden="1">"A34334"</definedName>
    <definedName name="FDD_157_11" hidden="1">"A34699"</definedName>
    <definedName name="FDD_157_12" hidden="1">"A35064"</definedName>
    <definedName name="FDD_157_13" hidden="1">"A35430"</definedName>
    <definedName name="FDD_157_14" hidden="1">"A35795"</definedName>
    <definedName name="FDD_157_2" hidden="1">"A31412"</definedName>
    <definedName name="FDD_157_3" hidden="1">"A31777"</definedName>
    <definedName name="FDD_157_4" hidden="1">"A32142"</definedName>
    <definedName name="FDD_157_5" hidden="1">"A32508"</definedName>
    <definedName name="FDD_157_6" hidden="1">"A32873"</definedName>
    <definedName name="FDD_157_7" hidden="1">"A33238"</definedName>
    <definedName name="FDD_157_8" hidden="1">"A33603"</definedName>
    <definedName name="FDD_157_9" hidden="1">"A33969"</definedName>
    <definedName name="FDD_158_0" hidden="1">"A30681"</definedName>
    <definedName name="FDD_158_1" hidden="1">"A31047"</definedName>
    <definedName name="FDD_158_10" hidden="1">"A34334"</definedName>
    <definedName name="FDD_158_11" hidden="1">"A34699"</definedName>
    <definedName name="FDD_158_12" hidden="1">"A35064"</definedName>
    <definedName name="FDD_158_13" hidden="1">"A35430"</definedName>
    <definedName name="FDD_158_14" hidden="1">"A35795"</definedName>
    <definedName name="FDD_158_15" hidden="1">"E36160"</definedName>
    <definedName name="FDD_158_2" hidden="1">"A31412"</definedName>
    <definedName name="FDD_158_3" hidden="1">"A31777"</definedName>
    <definedName name="FDD_158_4" hidden="1">"A32142"</definedName>
    <definedName name="FDD_158_5" hidden="1">"A32508"</definedName>
    <definedName name="FDD_158_6" hidden="1">"A32873"</definedName>
    <definedName name="FDD_158_7" hidden="1">"A33238"</definedName>
    <definedName name="FDD_158_8" hidden="1">"A33603"</definedName>
    <definedName name="FDD_158_9" hidden="1">"A33969"</definedName>
    <definedName name="FDD_159_0" hidden="1">"A30681"</definedName>
    <definedName name="FDD_159_1" hidden="1">"A31047"</definedName>
    <definedName name="FDD_159_10" hidden="1">"A34334"</definedName>
    <definedName name="FDD_159_11" hidden="1">"A34699"</definedName>
    <definedName name="FDD_159_12" hidden="1">"A35064"</definedName>
    <definedName name="FDD_159_13" hidden="1">"A35430"</definedName>
    <definedName name="FDD_159_14" hidden="1">"A35795"</definedName>
    <definedName name="FDD_159_2" hidden="1">"A31412"</definedName>
    <definedName name="FDD_159_3" hidden="1">"A31777"</definedName>
    <definedName name="FDD_159_4" hidden="1">"A32142"</definedName>
    <definedName name="FDD_159_5" hidden="1">"A32508"</definedName>
    <definedName name="FDD_159_6" hidden="1">"A32873"</definedName>
    <definedName name="FDD_159_7" hidden="1">"A33238"</definedName>
    <definedName name="FDD_159_8" hidden="1">"A33603"</definedName>
    <definedName name="FDD_159_9" hidden="1">"A33969"</definedName>
    <definedName name="FDD_16_0" hidden="1">"A25569"</definedName>
    <definedName name="FDD_160_0" hidden="1">"A30681"</definedName>
    <definedName name="FDD_160_1" hidden="1">"A31047"</definedName>
    <definedName name="FDD_160_10" hidden="1">"A34334"</definedName>
    <definedName name="FDD_160_11" hidden="1">"A34699"</definedName>
    <definedName name="FDD_160_12" hidden="1">"A35064"</definedName>
    <definedName name="FDD_160_13" hidden="1">"A35430"</definedName>
    <definedName name="FDD_160_14" hidden="1">"A35795"</definedName>
    <definedName name="FDD_160_15" hidden="1">"E36160"</definedName>
    <definedName name="FDD_160_2" hidden="1">"A31412"</definedName>
    <definedName name="FDD_160_3" hidden="1">"A31777"</definedName>
    <definedName name="FDD_160_4" hidden="1">"A32142"</definedName>
    <definedName name="FDD_160_5" hidden="1">"A32508"</definedName>
    <definedName name="FDD_160_6" hidden="1">"A32873"</definedName>
    <definedName name="FDD_160_7" hidden="1">"A33238"</definedName>
    <definedName name="FDD_160_8" hidden="1">"A33603"</definedName>
    <definedName name="FDD_160_9" hidden="1">"A33969"</definedName>
    <definedName name="FDD_161_0" hidden="1">"A30681"</definedName>
    <definedName name="FDD_161_1" hidden="1">"A31047"</definedName>
    <definedName name="FDD_161_10" hidden="1">"A34334"</definedName>
    <definedName name="FDD_161_11" hidden="1">"A34699"</definedName>
    <definedName name="FDD_161_12" hidden="1">"A35064"</definedName>
    <definedName name="FDD_161_13" hidden="1">"A35430"</definedName>
    <definedName name="FDD_161_14" hidden="1">"A35795"</definedName>
    <definedName name="FDD_161_2" hidden="1">"A31412"</definedName>
    <definedName name="FDD_161_3" hidden="1">"A31777"</definedName>
    <definedName name="FDD_161_4" hidden="1">"A32142"</definedName>
    <definedName name="FDD_161_5" hidden="1">"A32508"</definedName>
    <definedName name="FDD_161_6" hidden="1">"A32873"</definedName>
    <definedName name="FDD_161_7" hidden="1">"A33238"</definedName>
    <definedName name="FDD_161_8" hidden="1">"A33603"</definedName>
    <definedName name="FDD_161_9" hidden="1">"A33969"</definedName>
    <definedName name="FDD_162_0" hidden="1">"A30681"</definedName>
    <definedName name="FDD_162_1" hidden="1">"A31047"</definedName>
    <definedName name="FDD_162_10" hidden="1">"A34334"</definedName>
    <definedName name="FDD_162_11" hidden="1">"A34699"</definedName>
    <definedName name="FDD_162_12" hidden="1">"A35064"</definedName>
    <definedName name="FDD_162_13" hidden="1">"A35430"</definedName>
    <definedName name="FDD_162_14" hidden="1">"A35795"</definedName>
    <definedName name="FDD_162_2" hidden="1">"A31412"</definedName>
    <definedName name="FDD_162_3" hidden="1">"A31777"</definedName>
    <definedName name="FDD_162_4" hidden="1">"A32142"</definedName>
    <definedName name="FDD_162_5" hidden="1">"A32508"</definedName>
    <definedName name="FDD_162_6" hidden="1">"A32873"</definedName>
    <definedName name="FDD_162_7" hidden="1">"A33238"</definedName>
    <definedName name="FDD_162_8" hidden="1">"A33603"</definedName>
    <definedName name="FDD_162_9" hidden="1">"A33969"</definedName>
    <definedName name="FDD_163_0" hidden="1">"A30681"</definedName>
    <definedName name="FDD_163_1" hidden="1">"A31047"</definedName>
    <definedName name="FDD_163_10" hidden="1">"A34334"</definedName>
    <definedName name="FDD_163_11" hidden="1">"A34699"</definedName>
    <definedName name="FDD_163_12" hidden="1">"A35064"</definedName>
    <definedName name="FDD_163_13" hidden="1">"A35430"</definedName>
    <definedName name="FDD_163_14" hidden="1">"A35795"</definedName>
    <definedName name="FDD_163_2" hidden="1">"A31412"</definedName>
    <definedName name="FDD_163_3" hidden="1">"A31777"</definedName>
    <definedName name="FDD_163_4" hidden="1">"A32142"</definedName>
    <definedName name="FDD_163_5" hidden="1">"A32508"</definedName>
    <definedName name="FDD_163_6" hidden="1">"A32873"</definedName>
    <definedName name="FDD_163_7" hidden="1">"A33238"</definedName>
    <definedName name="FDD_163_8" hidden="1">"A33603"</definedName>
    <definedName name="FDD_163_9" hidden="1">"A33969"</definedName>
    <definedName name="FDD_164_0" hidden="1">"A25569"</definedName>
    <definedName name="FDD_165_0" hidden="1">"A30681"</definedName>
    <definedName name="FDD_165_1" hidden="1">"A31047"</definedName>
    <definedName name="FDD_165_10" hidden="1">"A34334"</definedName>
    <definedName name="FDD_165_11" hidden="1">"A34699"</definedName>
    <definedName name="FDD_165_12" hidden="1">"A35064"</definedName>
    <definedName name="FDD_165_13" hidden="1">"A35430"</definedName>
    <definedName name="FDD_165_14" hidden="1">"A35795"</definedName>
    <definedName name="FDD_165_2" hidden="1">"A31412"</definedName>
    <definedName name="FDD_165_3" hidden="1">"A31777"</definedName>
    <definedName name="FDD_165_4" hidden="1">"A32142"</definedName>
    <definedName name="FDD_165_5" hidden="1">"A32508"</definedName>
    <definedName name="FDD_165_6" hidden="1">"A32873"</definedName>
    <definedName name="FDD_165_7" hidden="1">"A33238"</definedName>
    <definedName name="FDD_165_8" hidden="1">"A33603"</definedName>
    <definedName name="FDD_165_9" hidden="1">"A33969"</definedName>
    <definedName name="FDD_166_0" hidden="1">"A30681"</definedName>
    <definedName name="FDD_166_1" hidden="1">"A31047"</definedName>
    <definedName name="FDD_166_10" hidden="1">"A34334"</definedName>
    <definedName name="FDD_166_11" hidden="1">"A34699"</definedName>
    <definedName name="FDD_166_12" hidden="1">"A35064"</definedName>
    <definedName name="FDD_166_13" hidden="1">"A35430"</definedName>
    <definedName name="FDD_166_14" hidden="1">"A35795"</definedName>
    <definedName name="FDD_166_2" hidden="1">"A31412"</definedName>
    <definedName name="FDD_166_3" hidden="1">"A31777"</definedName>
    <definedName name="FDD_166_4" hidden="1">"A32142"</definedName>
    <definedName name="FDD_166_5" hidden="1">"A32508"</definedName>
    <definedName name="FDD_166_6" hidden="1">"A32873"</definedName>
    <definedName name="FDD_166_7" hidden="1">"A33238"</definedName>
    <definedName name="FDD_166_8" hidden="1">"A33603"</definedName>
    <definedName name="FDD_166_9" hidden="1">"A33969"</definedName>
    <definedName name="FDD_167_0" hidden="1">"A30681"</definedName>
    <definedName name="FDD_167_1" hidden="1">"A31047"</definedName>
    <definedName name="FDD_167_10" hidden="1">"A34334"</definedName>
    <definedName name="FDD_167_11" hidden="1">"A34699"</definedName>
    <definedName name="FDD_167_12" hidden="1">"A35064"</definedName>
    <definedName name="FDD_167_13" hidden="1">"A35430"</definedName>
    <definedName name="FDD_167_14" hidden="1">"A35795"</definedName>
    <definedName name="FDD_167_2" hidden="1">"A31412"</definedName>
    <definedName name="FDD_167_3" hidden="1">"A31777"</definedName>
    <definedName name="FDD_167_4" hidden="1">"A32142"</definedName>
    <definedName name="FDD_167_5" hidden="1">"A32508"</definedName>
    <definedName name="FDD_167_6" hidden="1">"A32873"</definedName>
    <definedName name="FDD_167_7" hidden="1">"A33238"</definedName>
    <definedName name="FDD_167_8" hidden="1">"A33603"</definedName>
    <definedName name="FDD_167_9" hidden="1">"A33969"</definedName>
    <definedName name="FDD_168_0" hidden="1">"E36160"</definedName>
    <definedName name="FDD_168_1" hidden="1">"E36525"</definedName>
    <definedName name="FDD_168_2" hidden="1">"E36891"</definedName>
    <definedName name="FDD_169_0" hidden="1">"A30681"</definedName>
    <definedName name="FDD_169_1" hidden="1">"A31047"</definedName>
    <definedName name="FDD_169_10" hidden="1">"A34334"</definedName>
    <definedName name="FDD_169_11" hidden="1">"A34699"</definedName>
    <definedName name="FDD_169_12" hidden="1">"A35064"</definedName>
    <definedName name="FDD_169_13" hidden="1">"A35430"</definedName>
    <definedName name="FDD_169_14" hidden="1">"A35795"</definedName>
    <definedName name="FDD_169_2" hidden="1">"A31412"</definedName>
    <definedName name="FDD_169_3" hidden="1">"A31777"</definedName>
    <definedName name="FDD_169_4" hidden="1">"A32142"</definedName>
    <definedName name="FDD_169_5" hidden="1">"A32508"</definedName>
    <definedName name="FDD_169_6" hidden="1">"A32873"</definedName>
    <definedName name="FDD_169_7" hidden="1">"A33238"</definedName>
    <definedName name="FDD_169_8" hidden="1">"A33603"</definedName>
    <definedName name="FDD_169_9" hidden="1">"A33969"</definedName>
    <definedName name="FDD_17_0" hidden="1">"A25569"</definedName>
    <definedName name="FDD_170_0" hidden="1">"A30681"</definedName>
    <definedName name="FDD_170_1" hidden="1">"A31047"</definedName>
    <definedName name="FDD_170_10" hidden="1">"A34334"</definedName>
    <definedName name="FDD_170_11" hidden="1">"A34699"</definedName>
    <definedName name="FDD_170_12" hidden="1">"A35064"</definedName>
    <definedName name="FDD_170_13" hidden="1">"A35430"</definedName>
    <definedName name="FDD_170_14" hidden="1">"A35795"</definedName>
    <definedName name="FDD_170_2" hidden="1">"A31412"</definedName>
    <definedName name="FDD_170_3" hidden="1">"A31777"</definedName>
    <definedName name="FDD_170_4" hidden="1">"A32142"</definedName>
    <definedName name="FDD_170_5" hidden="1">"A32508"</definedName>
    <definedName name="FDD_170_6" hidden="1">"A32873"</definedName>
    <definedName name="FDD_170_7" hidden="1">"A33238"</definedName>
    <definedName name="FDD_170_8" hidden="1">"A33603"</definedName>
    <definedName name="FDD_170_9" hidden="1">"A33969"</definedName>
    <definedName name="FDD_171_0" hidden="1">"A30681"</definedName>
    <definedName name="FDD_171_1" hidden="1">"A31047"</definedName>
    <definedName name="FDD_171_10" hidden="1">"A34334"</definedName>
    <definedName name="FDD_171_11" hidden="1">"A34699"</definedName>
    <definedName name="FDD_171_12" hidden="1">"A35064"</definedName>
    <definedName name="FDD_171_13" hidden="1">"A35430"</definedName>
    <definedName name="FDD_171_14" hidden="1">"A35795"</definedName>
    <definedName name="FDD_171_2" hidden="1">"A31412"</definedName>
    <definedName name="FDD_171_3" hidden="1">"A31777"</definedName>
    <definedName name="FDD_171_4" hidden="1">"A32142"</definedName>
    <definedName name="FDD_171_5" hidden="1">"A32508"</definedName>
    <definedName name="FDD_171_6" hidden="1">"A32873"</definedName>
    <definedName name="FDD_171_7" hidden="1">"A33238"</definedName>
    <definedName name="FDD_171_8" hidden="1">"A33603"</definedName>
    <definedName name="FDD_171_9" hidden="1">"A33969"</definedName>
    <definedName name="FDD_172_0" hidden="1">"A30681"</definedName>
    <definedName name="FDD_172_1" hidden="1">"A31047"</definedName>
    <definedName name="FDD_172_10" hidden="1">"A34334"</definedName>
    <definedName name="FDD_172_11" hidden="1">"A34699"</definedName>
    <definedName name="FDD_172_12" hidden="1">"A35064"</definedName>
    <definedName name="FDD_172_13" hidden="1">"A35430"</definedName>
    <definedName name="FDD_172_14" hidden="1">"A35795"</definedName>
    <definedName name="FDD_172_2" hidden="1">"A31412"</definedName>
    <definedName name="FDD_172_3" hidden="1">"A31777"</definedName>
    <definedName name="FDD_172_4" hidden="1">"A32142"</definedName>
    <definedName name="FDD_172_5" hidden="1">"A32508"</definedName>
    <definedName name="FDD_172_6" hidden="1">"A32873"</definedName>
    <definedName name="FDD_172_7" hidden="1">"A33238"</definedName>
    <definedName name="FDD_172_8" hidden="1">"A33603"</definedName>
    <definedName name="FDD_172_9" hidden="1">"A33969"</definedName>
    <definedName name="FDD_173_0" hidden="1">"A30681"</definedName>
    <definedName name="FDD_173_1" hidden="1">"A31047"</definedName>
    <definedName name="FDD_173_10" hidden="1">"A34334"</definedName>
    <definedName name="FDD_173_11" hidden="1">"A34699"</definedName>
    <definedName name="FDD_173_12" hidden="1">"A35064"</definedName>
    <definedName name="FDD_173_13" hidden="1">"A35430"</definedName>
    <definedName name="FDD_173_14" hidden="1">"A35795"</definedName>
    <definedName name="FDD_173_2" hidden="1">"A31412"</definedName>
    <definedName name="FDD_173_3" hidden="1">"A31777"</definedName>
    <definedName name="FDD_173_4" hidden="1">"A32142"</definedName>
    <definedName name="FDD_173_5" hidden="1">"A32508"</definedName>
    <definedName name="FDD_173_6" hidden="1">"A32873"</definedName>
    <definedName name="FDD_173_7" hidden="1">"A33238"</definedName>
    <definedName name="FDD_173_8" hidden="1">"A33603"</definedName>
    <definedName name="FDD_173_9" hidden="1">"A33969"</definedName>
    <definedName name="FDD_174_0" hidden="1">"A30681"</definedName>
    <definedName name="FDD_174_1" hidden="1">"A31047"</definedName>
    <definedName name="FDD_174_10" hidden="1">"A34334"</definedName>
    <definedName name="FDD_174_11" hidden="1">"A34699"</definedName>
    <definedName name="FDD_174_12" hidden="1">"A35064"</definedName>
    <definedName name="FDD_174_13" hidden="1">"A35430"</definedName>
    <definedName name="FDD_174_14" hidden="1">"A35795"</definedName>
    <definedName name="FDD_174_2" hidden="1">"A31412"</definedName>
    <definedName name="FDD_174_3" hidden="1">"A31777"</definedName>
    <definedName name="FDD_174_4" hidden="1">"A32142"</definedName>
    <definedName name="FDD_174_5" hidden="1">"A32508"</definedName>
    <definedName name="FDD_174_6" hidden="1">"A32873"</definedName>
    <definedName name="FDD_174_7" hidden="1">"A33238"</definedName>
    <definedName name="FDD_174_8" hidden="1">"A33603"</definedName>
    <definedName name="FDD_174_9" hidden="1">"A33969"</definedName>
    <definedName name="FDD_175_0" hidden="1">"E36160"</definedName>
    <definedName name="FDD_175_1" hidden="1">"E36525"</definedName>
    <definedName name="FDD_175_2" hidden="1">"E36891"</definedName>
    <definedName name="FDD_176_0" hidden="1">"E36160"</definedName>
    <definedName name="FDD_176_1" hidden="1">"E36525"</definedName>
    <definedName name="FDD_176_2" hidden="1">"E36891"</definedName>
    <definedName name="FDD_177_0" hidden="1">"E36160"</definedName>
    <definedName name="FDD_177_1" hidden="1">"E36525"</definedName>
    <definedName name="FDD_177_2" hidden="1">"E36891"</definedName>
    <definedName name="FDD_178_0" hidden="1">"E36160"</definedName>
    <definedName name="FDD_178_1" hidden="1">"E36525"</definedName>
    <definedName name="FDD_178_2" hidden="1">"E36891"</definedName>
    <definedName name="FDD_179_0" hidden="1">"E36160"</definedName>
    <definedName name="FDD_179_1" hidden="1">"E36525"</definedName>
    <definedName name="FDD_179_2" hidden="1">"E36891"</definedName>
    <definedName name="FDD_18_0" hidden="1">"A25569"</definedName>
    <definedName name="FDD_180_0" hidden="1">"E36160"</definedName>
    <definedName name="FDD_180_1" hidden="1">"E36525"</definedName>
    <definedName name="FDD_180_2" hidden="1">"E36891"</definedName>
    <definedName name="FDD_181_0" hidden="1">"E36160"</definedName>
    <definedName name="FDD_181_1" hidden="1">"E36525"</definedName>
    <definedName name="FDD_181_2" hidden="1">"E36891"</definedName>
    <definedName name="FDD_182_0" hidden="1">"E36160"</definedName>
    <definedName name="FDD_182_1" hidden="1">"E36525"</definedName>
    <definedName name="FDD_182_2" hidden="1">"E36891"</definedName>
    <definedName name="FDD_183_0" hidden="1">"E36160"</definedName>
    <definedName name="FDD_183_1" hidden="1">"E36525"</definedName>
    <definedName name="FDD_183_2" hidden="1">"E36891"</definedName>
    <definedName name="FDD_184_0" hidden="1">"E36160"</definedName>
    <definedName name="FDD_184_1" hidden="1">"E36525"</definedName>
    <definedName name="FDD_184_2" hidden="1">"E36891"</definedName>
    <definedName name="FDD_185_0" hidden="1">"E36160"</definedName>
    <definedName name="FDD_185_1" hidden="1">"E36525"</definedName>
    <definedName name="FDD_185_2" hidden="1">"E36891"</definedName>
    <definedName name="FDD_186_0" hidden="1">"E36160"</definedName>
    <definedName name="FDD_186_1" hidden="1">"E36525"</definedName>
    <definedName name="FDD_186_2" hidden="1">"E36891"</definedName>
    <definedName name="FDD_187_0" hidden="1">"E36160"</definedName>
    <definedName name="FDD_187_1" hidden="1">"E36525"</definedName>
    <definedName name="FDD_187_2" hidden="1">"E36891"</definedName>
    <definedName name="FDD_188_0" hidden="1">"A30681"</definedName>
    <definedName name="FDD_188_1" hidden="1">"A31047"</definedName>
    <definedName name="FDD_188_10" hidden="1">"A34334"</definedName>
    <definedName name="FDD_188_11" hidden="1">"A34699"</definedName>
    <definedName name="FDD_188_12" hidden="1">"A35064"</definedName>
    <definedName name="FDD_188_13" hidden="1">"A35430"</definedName>
    <definedName name="FDD_188_14" hidden="1">"A35795"</definedName>
    <definedName name="FDD_188_2" hidden="1">"A31412"</definedName>
    <definedName name="FDD_188_3" hidden="1">"A31777"</definedName>
    <definedName name="FDD_188_4" hidden="1">"A32142"</definedName>
    <definedName name="FDD_188_5" hidden="1">"A32508"</definedName>
    <definedName name="FDD_188_6" hidden="1">"A32873"</definedName>
    <definedName name="FDD_188_7" hidden="1">"A33238"</definedName>
    <definedName name="FDD_188_8" hidden="1">"A33603"</definedName>
    <definedName name="FDD_188_9" hidden="1">"A33969"</definedName>
    <definedName name="FDD_189_0" hidden="1">"A30681"</definedName>
    <definedName name="FDD_189_1" hidden="1">"A31047"</definedName>
    <definedName name="FDD_189_10" hidden="1">"A34334"</definedName>
    <definedName name="FDD_189_11" hidden="1">"A34699"</definedName>
    <definedName name="FDD_189_12" hidden="1">"A35064"</definedName>
    <definedName name="FDD_189_13" hidden="1">"A35430"</definedName>
    <definedName name="FDD_189_14" hidden="1">"A35795"</definedName>
    <definedName name="FDD_189_2" hidden="1">"A31412"</definedName>
    <definedName name="FDD_189_3" hidden="1">"A31777"</definedName>
    <definedName name="FDD_189_4" hidden="1">"A32142"</definedName>
    <definedName name="FDD_189_5" hidden="1">"A32508"</definedName>
    <definedName name="FDD_189_6" hidden="1">"A32873"</definedName>
    <definedName name="FDD_189_7" hidden="1">"A33238"</definedName>
    <definedName name="FDD_189_8" hidden="1">"A33603"</definedName>
    <definedName name="FDD_189_9" hidden="1">"A33969"</definedName>
    <definedName name="FDD_19_0" hidden="1">"A25569"</definedName>
    <definedName name="FDD_19_1" hidden="1">"A35795"</definedName>
    <definedName name="FDD_19_2" hidden="1">"E36160"</definedName>
    <definedName name="FDD_19_3" hidden="1">"E36525"</definedName>
    <definedName name="FDD_190_0" hidden="1">"A30681"</definedName>
    <definedName name="FDD_190_1" hidden="1">"A31047"</definedName>
    <definedName name="FDD_190_10" hidden="1">"A34334"</definedName>
    <definedName name="FDD_190_11" hidden="1">"A34699"</definedName>
    <definedName name="FDD_190_12" hidden="1">"A35064"</definedName>
    <definedName name="FDD_190_13" hidden="1">"A35430"</definedName>
    <definedName name="FDD_190_14" hidden="1">"A35795"</definedName>
    <definedName name="FDD_190_2" hidden="1">"A31412"</definedName>
    <definedName name="FDD_190_3" hidden="1">"A31777"</definedName>
    <definedName name="FDD_190_4" hidden="1">"A32142"</definedName>
    <definedName name="FDD_190_5" hidden="1">"A32508"</definedName>
    <definedName name="FDD_190_6" hidden="1">"A32873"</definedName>
    <definedName name="FDD_190_7" hidden="1">"A33238"</definedName>
    <definedName name="FDD_190_8" hidden="1">"A33603"</definedName>
    <definedName name="FDD_190_9" hidden="1">"A33969"</definedName>
    <definedName name="FDD_191_0" hidden="1">"A30681"</definedName>
    <definedName name="FDD_191_1" hidden="1">"A31047"</definedName>
    <definedName name="FDD_191_10" hidden="1">"A34334"</definedName>
    <definedName name="FDD_191_11" hidden="1">"A34699"</definedName>
    <definedName name="FDD_191_12" hidden="1">"A35064"</definedName>
    <definedName name="FDD_191_13" hidden="1">"A35430"</definedName>
    <definedName name="FDD_191_14" hidden="1">"A35795"</definedName>
    <definedName name="FDD_191_2" hidden="1">"A31412"</definedName>
    <definedName name="FDD_191_3" hidden="1">"A31777"</definedName>
    <definedName name="FDD_191_4" hidden="1">"A32142"</definedName>
    <definedName name="FDD_191_5" hidden="1">"A32508"</definedName>
    <definedName name="FDD_191_6" hidden="1">"A32873"</definedName>
    <definedName name="FDD_191_7" hidden="1">"A33238"</definedName>
    <definedName name="FDD_191_8" hidden="1">"A33603"</definedName>
    <definedName name="FDD_191_9" hidden="1">"A33969"</definedName>
    <definedName name="FDD_192_0" hidden="1">"E36160"</definedName>
    <definedName name="FDD_192_1" hidden="1">"E36525"</definedName>
    <definedName name="FDD_192_2" hidden="1">"E36891"</definedName>
    <definedName name="FDD_193_0" hidden="1">"A30681"</definedName>
    <definedName name="FDD_193_1" hidden="1">"A31047"</definedName>
    <definedName name="FDD_193_10" hidden="1">"A34334"</definedName>
    <definedName name="FDD_193_11" hidden="1">"A34699"</definedName>
    <definedName name="FDD_193_12" hidden="1">"A35064"</definedName>
    <definedName name="FDD_193_13" hidden="1">"A35430"</definedName>
    <definedName name="FDD_193_14" hidden="1">"A35795"</definedName>
    <definedName name="FDD_193_2" hidden="1">"A31412"</definedName>
    <definedName name="FDD_193_3" hidden="1">"A31777"</definedName>
    <definedName name="FDD_193_4" hidden="1">"A32142"</definedName>
    <definedName name="FDD_193_5" hidden="1">"A32508"</definedName>
    <definedName name="FDD_193_6" hidden="1">"A32873"</definedName>
    <definedName name="FDD_193_7" hidden="1">"A33238"</definedName>
    <definedName name="FDD_193_8" hidden="1">"A33603"</definedName>
    <definedName name="FDD_193_9" hidden="1">"A33969"</definedName>
    <definedName name="FDD_194_0" hidden="1">"A30681"</definedName>
    <definedName name="FDD_194_1" hidden="1">"A31047"</definedName>
    <definedName name="FDD_194_10" hidden="1">"A34334"</definedName>
    <definedName name="FDD_194_11" hidden="1">"A34699"</definedName>
    <definedName name="FDD_194_12" hidden="1">"A35064"</definedName>
    <definedName name="FDD_194_13" hidden="1">"A35430"</definedName>
    <definedName name="FDD_194_14" hidden="1">"A35795"</definedName>
    <definedName name="FDD_194_2" hidden="1">"A31412"</definedName>
    <definedName name="FDD_194_3" hidden="1">"A31777"</definedName>
    <definedName name="FDD_194_4" hidden="1">"A32142"</definedName>
    <definedName name="FDD_194_5" hidden="1">"A32508"</definedName>
    <definedName name="FDD_194_6" hidden="1">"A32873"</definedName>
    <definedName name="FDD_194_7" hidden="1">"A33238"</definedName>
    <definedName name="FDD_194_8" hidden="1">"A33603"</definedName>
    <definedName name="FDD_194_9" hidden="1">"A33969"</definedName>
    <definedName name="FDD_195_0" hidden="1">"A30681"</definedName>
    <definedName name="FDD_195_1" hidden="1">"A31047"</definedName>
    <definedName name="FDD_195_10" hidden="1">"A34334"</definedName>
    <definedName name="FDD_195_11" hidden="1">"A34699"</definedName>
    <definedName name="FDD_195_12" hidden="1">"A35064"</definedName>
    <definedName name="FDD_195_13" hidden="1">"A35430"</definedName>
    <definedName name="FDD_195_14" hidden="1">"A35795"</definedName>
    <definedName name="FDD_195_2" hidden="1">"A31412"</definedName>
    <definedName name="FDD_195_3" hidden="1">"A31777"</definedName>
    <definedName name="FDD_195_4" hidden="1">"A32142"</definedName>
    <definedName name="FDD_195_5" hidden="1">"A32508"</definedName>
    <definedName name="FDD_195_6" hidden="1">"A32873"</definedName>
    <definedName name="FDD_195_7" hidden="1">"A33238"</definedName>
    <definedName name="FDD_195_8" hidden="1">"A33603"</definedName>
    <definedName name="FDD_195_9" hidden="1">"A33969"</definedName>
    <definedName name="FDD_196_0" hidden="1">"E36160"</definedName>
    <definedName name="FDD_196_1" hidden="1">"E36525"</definedName>
    <definedName name="FDD_196_2" hidden="1">"E36891"</definedName>
    <definedName name="FDD_197_0" hidden="1">"A30681"</definedName>
    <definedName name="FDD_197_1" hidden="1">"A31047"</definedName>
    <definedName name="FDD_197_10" hidden="1">"A34334"</definedName>
    <definedName name="FDD_197_11" hidden="1">"A34699"</definedName>
    <definedName name="FDD_197_12" hidden="1">"A35064"</definedName>
    <definedName name="FDD_197_13" hidden="1">"A35430"</definedName>
    <definedName name="FDD_197_14" hidden="1">"A35795"</definedName>
    <definedName name="FDD_197_2" hidden="1">"A31412"</definedName>
    <definedName name="FDD_197_3" hidden="1">"A31777"</definedName>
    <definedName name="FDD_197_4" hidden="1">"A32142"</definedName>
    <definedName name="FDD_197_5" hidden="1">"A32508"</definedName>
    <definedName name="FDD_197_6" hidden="1">"A32873"</definedName>
    <definedName name="FDD_197_7" hidden="1">"A33238"</definedName>
    <definedName name="FDD_197_8" hidden="1">"A33603"</definedName>
    <definedName name="FDD_197_9" hidden="1">"A33969"</definedName>
    <definedName name="FDD_198_0" hidden="1">"A30681"</definedName>
    <definedName name="FDD_198_1" hidden="1">"A31047"</definedName>
    <definedName name="FDD_198_10" hidden="1">"U34334"</definedName>
    <definedName name="FDD_198_11" hidden="1">"U34699"</definedName>
    <definedName name="FDD_198_12" hidden="1">"U35064"</definedName>
    <definedName name="FDD_198_13" hidden="1">"U35430"</definedName>
    <definedName name="FDD_198_14" hidden="1">"U35795"</definedName>
    <definedName name="FDD_198_2" hidden="1">"A31412"</definedName>
    <definedName name="FDD_198_3" hidden="1">"U31777"</definedName>
    <definedName name="FDD_198_4" hidden="1">"U32142"</definedName>
    <definedName name="FDD_198_5" hidden="1">"U32508"</definedName>
    <definedName name="FDD_198_6" hidden="1">"U32873"</definedName>
    <definedName name="FDD_198_7" hidden="1">"U33238"</definedName>
    <definedName name="FDD_198_8" hidden="1">"U33603"</definedName>
    <definedName name="FDD_198_9" hidden="1">"U33969"</definedName>
    <definedName name="FDD_199_0" hidden="1">"E36160"</definedName>
    <definedName name="FDD_199_1" hidden="1">"E36525"</definedName>
    <definedName name="FDD_199_2" hidden="1">"E36891"</definedName>
    <definedName name="FDD_2_0" hidden="1">"A25569"</definedName>
    <definedName name="FDD_20_0" hidden="1">"A25569"</definedName>
    <definedName name="FDD_200_0" hidden="1">"E36160"</definedName>
    <definedName name="FDD_200_1" hidden="1">"E36525"</definedName>
    <definedName name="FDD_200_2" hidden="1">"E36891"</definedName>
    <definedName name="FDD_201_0" hidden="1">"A30681"</definedName>
    <definedName name="FDD_201_1" hidden="1">"A31047"</definedName>
    <definedName name="FDD_201_10" hidden="1">"A34334"</definedName>
    <definedName name="FDD_201_11" hidden="1">"A34699"</definedName>
    <definedName name="FDD_201_12" hidden="1">"A35064"</definedName>
    <definedName name="FDD_201_13" hidden="1">"A35430"</definedName>
    <definedName name="FDD_201_14" hidden="1">"A35795"</definedName>
    <definedName name="FDD_201_2" hidden="1">"A31412"</definedName>
    <definedName name="FDD_201_3" hidden="1">"A31777"</definedName>
    <definedName name="FDD_201_4" hidden="1">"A32142"</definedName>
    <definedName name="FDD_201_5" hidden="1">"A32508"</definedName>
    <definedName name="FDD_201_6" hidden="1">"A32873"</definedName>
    <definedName name="FDD_201_7" hidden="1">"A33238"</definedName>
    <definedName name="FDD_201_8" hidden="1">"A33603"</definedName>
    <definedName name="FDD_201_9" hidden="1">"A33969"</definedName>
    <definedName name="FDD_202_0" hidden="1">"A30681"</definedName>
    <definedName name="FDD_202_1" hidden="1">"A31047"</definedName>
    <definedName name="FDD_202_10" hidden="1">"A34334"</definedName>
    <definedName name="FDD_202_11" hidden="1">"A34699"</definedName>
    <definedName name="FDD_202_12" hidden="1">"A35064"</definedName>
    <definedName name="FDD_202_13" hidden="1">"A35430"</definedName>
    <definedName name="FDD_202_14" hidden="1">"A35795"</definedName>
    <definedName name="FDD_202_2" hidden="1">"A31412"</definedName>
    <definedName name="FDD_202_3" hidden="1">"A31777"</definedName>
    <definedName name="FDD_202_4" hidden="1">"A32142"</definedName>
    <definedName name="FDD_202_5" hidden="1">"A32508"</definedName>
    <definedName name="FDD_202_6" hidden="1">"A32873"</definedName>
    <definedName name="FDD_202_7" hidden="1">"A33238"</definedName>
    <definedName name="FDD_202_8" hidden="1">"A33603"</definedName>
    <definedName name="FDD_202_9" hidden="1">"A33969"</definedName>
    <definedName name="FDD_203_0" hidden="1">"E36160"</definedName>
    <definedName name="FDD_203_1" hidden="1">"E36525"</definedName>
    <definedName name="FDD_203_2" hidden="1">"E36891"</definedName>
    <definedName name="FDD_204_0" hidden="1">"A25569"</definedName>
    <definedName name="FDD_205_0" hidden="1">"A25569"</definedName>
    <definedName name="FDD_206_0" hidden="1">"A25569"</definedName>
    <definedName name="FDD_207_0" hidden="1">"A25569"</definedName>
    <definedName name="FDD_208_0" hidden="1">"E36160"</definedName>
    <definedName name="FDD_208_1" hidden="1">"E36525"</definedName>
    <definedName name="FDD_208_2" hidden="1">"E36891"</definedName>
    <definedName name="FDD_209_0" hidden="1">"A25569"</definedName>
    <definedName name="FDD_21_0" hidden="1">"A25569"</definedName>
    <definedName name="FDD_210_0" hidden="1">"A25569"</definedName>
    <definedName name="FDD_211_0" hidden="1">"A25569"</definedName>
    <definedName name="FDD_212_0" hidden="1">"A25569"</definedName>
    <definedName name="FDD_213_0" hidden="1">"E36160"</definedName>
    <definedName name="FDD_213_1" hidden="1">"E36525"</definedName>
    <definedName name="FDD_213_2" hidden="1">"E36891"</definedName>
    <definedName name="FDD_214_0" hidden="1">"A25569"</definedName>
    <definedName name="FDD_215_0" hidden="1">"A25569"</definedName>
    <definedName name="FDD_216_0" hidden="1">"A25569"</definedName>
    <definedName name="FDD_217_0" hidden="1">"A25569"</definedName>
    <definedName name="FDD_218_0" hidden="1">"E36160"</definedName>
    <definedName name="FDD_218_1" hidden="1">"E36525"</definedName>
    <definedName name="FDD_218_2" hidden="1">"E36891"</definedName>
    <definedName name="FDD_219_0" hidden="1">"U25569"</definedName>
    <definedName name="FDD_22_0" hidden="1">"A25569"</definedName>
    <definedName name="FDD_220_0" hidden="1">"U25569"</definedName>
    <definedName name="FDD_221_0" hidden="1">"U25569"</definedName>
    <definedName name="FDD_222_0" hidden="1">"U25569"</definedName>
    <definedName name="FDD_223_0" hidden="1">"E36160"</definedName>
    <definedName name="FDD_223_1" hidden="1">"E36525"</definedName>
    <definedName name="FDD_223_2" hidden="1">"E36891"</definedName>
    <definedName name="FDD_224_0" hidden="1">"A25569"</definedName>
    <definedName name="FDD_225_0" hidden="1">"A25569"</definedName>
    <definedName name="FDD_226_0" hidden="1">"A25569"</definedName>
    <definedName name="FDD_227_0" hidden="1">"A25569"</definedName>
    <definedName name="FDD_228_0" hidden="1">"E36160"</definedName>
    <definedName name="FDD_228_1" hidden="1">"E36525"</definedName>
    <definedName name="FDD_228_2" hidden="1">"E36891"</definedName>
    <definedName name="FDD_229_0" hidden="1">"A25569"</definedName>
    <definedName name="FDD_23_0" hidden="1">"A25569"</definedName>
    <definedName name="FDD_230_0" hidden="1">"A25569"</definedName>
    <definedName name="FDD_231_0" hidden="1">"A25569"</definedName>
    <definedName name="FDD_232_0" hidden="1">"A25569"</definedName>
    <definedName name="FDD_233_0" hidden="1">"A25569"</definedName>
    <definedName name="FDD_234_0" hidden="1">"A25569"</definedName>
    <definedName name="FDD_235_0" hidden="1">"A25569"</definedName>
    <definedName name="FDD_236_0" hidden="1">"A25569"</definedName>
    <definedName name="FDD_237_0" hidden="1">"A25569"</definedName>
    <definedName name="FDD_238_0" hidden="1">"A30681"</definedName>
    <definedName name="FDD_238_1" hidden="1">"A31047"</definedName>
    <definedName name="FDD_238_10" hidden="1">"A34334"</definedName>
    <definedName name="FDD_238_11" hidden="1">"A34699"</definedName>
    <definedName name="FDD_238_12" hidden="1">"A35064"</definedName>
    <definedName name="FDD_238_13" hidden="1">"A35430"</definedName>
    <definedName name="FDD_238_14" hidden="1">"A35795"</definedName>
    <definedName name="FDD_238_2" hidden="1">"A31412"</definedName>
    <definedName name="FDD_238_3" hidden="1">"A31777"</definedName>
    <definedName name="FDD_238_4" hidden="1">"A32142"</definedName>
    <definedName name="FDD_238_5" hidden="1">"A32508"</definedName>
    <definedName name="FDD_238_6" hidden="1">"A32873"</definedName>
    <definedName name="FDD_238_7" hidden="1">"A33238"</definedName>
    <definedName name="FDD_238_8" hidden="1">"A33603"</definedName>
    <definedName name="FDD_238_9" hidden="1">"A33969"</definedName>
    <definedName name="FDD_24_0" hidden="1">"A25569"</definedName>
    <definedName name="FDD_243_0" hidden="1">"E36160"</definedName>
    <definedName name="FDD_243_1" hidden="1">"E36525"</definedName>
    <definedName name="FDD_243_2" hidden="1">"E36891"</definedName>
    <definedName name="FDD_244_0" hidden="1">"A25569"</definedName>
    <definedName name="FDD_245_0" hidden="1">"A25569"</definedName>
    <definedName name="FDD_246_0" hidden="1">"A25569"</definedName>
    <definedName name="FDD_247_0" hidden="1">"A25569"</definedName>
    <definedName name="FDD_248_0" hidden="1">"E36160"</definedName>
    <definedName name="FDD_248_1" hidden="1">"E36525"</definedName>
    <definedName name="FDD_248_2" hidden="1">"E36891"</definedName>
    <definedName name="FDD_249_0" hidden="1">"A25569"</definedName>
    <definedName name="FDD_25_0" hidden="1">"A25569"</definedName>
    <definedName name="FDD_25_1" hidden="1">"U35795"</definedName>
    <definedName name="FDD_25_2" hidden="1">"U36160"</definedName>
    <definedName name="FDD_25_3" hidden="1">"U36525"</definedName>
    <definedName name="FDD_250_0" hidden="1">"A25569"</definedName>
    <definedName name="FDD_251_0" hidden="1">"A25569"</definedName>
    <definedName name="FDD_252_0" hidden="1">"A25569"</definedName>
    <definedName name="FDD_253_0" hidden="1">"E36160"</definedName>
    <definedName name="FDD_253_1" hidden="1">"E36525"</definedName>
    <definedName name="FDD_253_2" hidden="1">"E36891"</definedName>
    <definedName name="FDD_254_0" hidden="1">"E36160"</definedName>
    <definedName name="FDD_254_1" hidden="1">"E36525"</definedName>
    <definedName name="FDD_254_2" hidden="1">"E36891"</definedName>
    <definedName name="FDD_255_0" hidden="1">"E36160"</definedName>
    <definedName name="FDD_255_1" hidden="1">"E36525"</definedName>
    <definedName name="FDD_255_2" hidden="1">"E36891"</definedName>
    <definedName name="FDD_256_0" hidden="1">"U36160"</definedName>
    <definedName name="FDD_256_1" hidden="1">"U36525"</definedName>
    <definedName name="FDD_256_2" hidden="1">"U36891"</definedName>
    <definedName name="FDD_257_0" hidden="1">"E36160"</definedName>
    <definedName name="FDD_257_1" hidden="1">"E36525"</definedName>
    <definedName name="FDD_257_2" hidden="1">"E36891"</definedName>
    <definedName name="FDD_258_0" hidden="1">"E36160"</definedName>
    <definedName name="FDD_258_1" hidden="1">"E36525"</definedName>
    <definedName name="FDD_258_2" hidden="1">"E36891"</definedName>
    <definedName name="FDD_259_0" hidden="1">"E36160"</definedName>
    <definedName name="FDD_259_1" hidden="1">"E36525"</definedName>
    <definedName name="FDD_259_2" hidden="1">"E36891"</definedName>
    <definedName name="FDD_26_0" hidden="1">"A25569"</definedName>
    <definedName name="FDD_260_0" hidden="1">"E36160"</definedName>
    <definedName name="FDD_260_1" hidden="1">"E36525"</definedName>
    <definedName name="FDD_260_2" hidden="1">"E36891"</definedName>
    <definedName name="FDD_261_0" hidden="1">"E36160"</definedName>
    <definedName name="FDD_261_1" hidden="1">"E36525"</definedName>
    <definedName name="FDD_261_2" hidden="1">"E36891"</definedName>
    <definedName name="FDD_264_0" hidden="1">"E36160"</definedName>
    <definedName name="FDD_264_1" hidden="1">"E36525"</definedName>
    <definedName name="FDD_264_2" hidden="1">"E36891"</definedName>
    <definedName name="FDD_265_0" hidden="1">"A25569"</definedName>
    <definedName name="FDD_266_0" hidden="1">"A25569"</definedName>
    <definedName name="FDD_267_0" hidden="1">"A25569"</definedName>
    <definedName name="FDD_268_0" hidden="1">"A25569"</definedName>
    <definedName name="FDD_269_0" hidden="1">"E36160"</definedName>
    <definedName name="FDD_269_1" hidden="1">"E36525"</definedName>
    <definedName name="FDD_269_2" hidden="1">"E36891"</definedName>
    <definedName name="FDD_27_0" hidden="1">"A25569"</definedName>
    <definedName name="FDD_270_0" hidden="1">"A25569"</definedName>
    <definedName name="FDD_271_0" hidden="1">"A25569"</definedName>
    <definedName name="FDD_272_0" hidden="1">"A25569"</definedName>
    <definedName name="FDD_273_0" hidden="1">"A25569"</definedName>
    <definedName name="FDD_274_0" hidden="1">"E36160"</definedName>
    <definedName name="FDD_274_1" hidden="1">"E36525"</definedName>
    <definedName name="FDD_274_2" hidden="1">"E36891"</definedName>
    <definedName name="FDD_275_0" hidden="1">"A25569"</definedName>
    <definedName name="FDD_276_0" hidden="1">"A25569"</definedName>
    <definedName name="FDD_277_0" hidden="1">"A25569"</definedName>
    <definedName name="FDD_278_0" hidden="1">"A25569"</definedName>
    <definedName name="FDD_279_0" hidden="1">"E36160"</definedName>
    <definedName name="FDD_279_1" hidden="1">"E36525"</definedName>
    <definedName name="FDD_279_2" hidden="1">"E36891"</definedName>
    <definedName name="FDD_28_0" hidden="1">"A25569"</definedName>
    <definedName name="FDD_280_0" hidden="1">"E36160"</definedName>
    <definedName name="FDD_280_1" hidden="1">"E36525"</definedName>
    <definedName name="FDD_280_2" hidden="1">"E36891"</definedName>
    <definedName name="FDD_281_0" hidden="1">"E36160"</definedName>
    <definedName name="FDD_281_1" hidden="1">"E36525"</definedName>
    <definedName name="FDD_281_2" hidden="1">"E36891"</definedName>
    <definedName name="FDD_282_0" hidden="1">"E36160"</definedName>
    <definedName name="FDD_282_1" hidden="1">"E36525"</definedName>
    <definedName name="FDD_282_2" hidden="1">"E36891"</definedName>
    <definedName name="FDD_283_0" hidden="1">"E36160"</definedName>
    <definedName name="FDD_283_1" hidden="1">"E36525"</definedName>
    <definedName name="FDD_283_2" hidden="1">"E36891"</definedName>
    <definedName name="FDD_284_0" hidden="1">"A30681"</definedName>
    <definedName name="FDD_284_1" hidden="1">"A31047"</definedName>
    <definedName name="FDD_284_10" hidden="1">"A34334"</definedName>
    <definedName name="FDD_284_11" hidden="1">"A34699"</definedName>
    <definedName name="FDD_284_12" hidden="1">"A35064"</definedName>
    <definedName name="FDD_284_13" hidden="1">"A35430"</definedName>
    <definedName name="FDD_284_14" hidden="1">"A35795"</definedName>
    <definedName name="FDD_284_2" hidden="1">"A31412"</definedName>
    <definedName name="FDD_284_3" hidden="1">"A31777"</definedName>
    <definedName name="FDD_284_4" hidden="1">"A32142"</definedName>
    <definedName name="FDD_284_5" hidden="1">"A32508"</definedName>
    <definedName name="FDD_284_6" hidden="1">"A32873"</definedName>
    <definedName name="FDD_284_7" hidden="1">"A33238"</definedName>
    <definedName name="FDD_284_8" hidden="1">"A33603"</definedName>
    <definedName name="FDD_284_9" hidden="1">"A33969"</definedName>
    <definedName name="FDD_285_0" hidden="1">"A35795"</definedName>
    <definedName name="FDD_285_1" hidden="1">"E36160"</definedName>
    <definedName name="FDD_285_10" hidden="1">"E39447"</definedName>
    <definedName name="FDD_285_11" hidden="1">"E39813"</definedName>
    <definedName name="FDD_285_12" hidden="1">"E40178"</definedName>
    <definedName name="FDD_285_13" hidden="1">"E40543"</definedName>
    <definedName name="FDD_285_14" hidden="1">"E40908"</definedName>
    <definedName name="FDD_285_15" hidden="1">"E41274"</definedName>
    <definedName name="FDD_285_16" hidden="1">"E41639"</definedName>
    <definedName name="FDD_285_17" hidden="1">"E42004"</definedName>
    <definedName name="FDD_285_18" hidden="1">"E42369"</definedName>
    <definedName name="FDD_285_19" hidden="1">"E42735"</definedName>
    <definedName name="FDD_285_2" hidden="1">"E36525"</definedName>
    <definedName name="FDD_285_20" hidden="1">"E43100"</definedName>
    <definedName name="FDD_285_21" hidden="1">"E43465"</definedName>
    <definedName name="FDD_285_22" hidden="1">"E43830"</definedName>
    <definedName name="FDD_285_23" hidden="1">"E44196"</definedName>
    <definedName name="FDD_285_24" hidden="1">"E44561"</definedName>
    <definedName name="FDD_285_25" hidden="1">"E44926"</definedName>
    <definedName name="FDD_285_3" hidden="1">"E36891"</definedName>
    <definedName name="FDD_285_4" hidden="1">"E37256"</definedName>
    <definedName name="FDD_285_5" hidden="1">"E37621"</definedName>
    <definedName name="FDD_285_6" hidden="1">"E37986"</definedName>
    <definedName name="FDD_285_7" hidden="1">"E38352"</definedName>
    <definedName name="FDD_285_8" hidden="1">"E38717"</definedName>
    <definedName name="FDD_285_9" hidden="1">"E39082"</definedName>
    <definedName name="FDD_286_0" hidden="1">"E36160"</definedName>
    <definedName name="FDD_286_1" hidden="1">"E36525"</definedName>
    <definedName name="FDD_286_10" hidden="1">"E39813"</definedName>
    <definedName name="FDD_286_11" hidden="1">"E40178"</definedName>
    <definedName name="FDD_286_12" hidden="1">"E40543"</definedName>
    <definedName name="FDD_286_13" hidden="1">"E40908"</definedName>
    <definedName name="FDD_286_14" hidden="1">"E41274"</definedName>
    <definedName name="FDD_286_15" hidden="1">"E41639"</definedName>
    <definedName name="FDD_286_16" hidden="1">"E42004"</definedName>
    <definedName name="FDD_286_17" hidden="1">"E42369"</definedName>
    <definedName name="FDD_286_18" hidden="1">"E42735"</definedName>
    <definedName name="FDD_286_19" hidden="1">"E43100"</definedName>
    <definedName name="FDD_286_2" hidden="1">"E36891"</definedName>
    <definedName name="FDD_286_20" hidden="1">"E43465"</definedName>
    <definedName name="FDD_286_21" hidden="1">"E43830"</definedName>
    <definedName name="FDD_286_22" hidden="1">"E44196"</definedName>
    <definedName name="FDD_286_23" hidden="1">"E44561"</definedName>
    <definedName name="FDD_286_24" hidden="1">"E44926"</definedName>
    <definedName name="FDD_286_3" hidden="1">"E37256"</definedName>
    <definedName name="FDD_286_4" hidden="1">"E37621"</definedName>
    <definedName name="FDD_286_5" hidden="1">"E37986"</definedName>
    <definedName name="FDD_286_6" hidden="1">"E38352"</definedName>
    <definedName name="FDD_286_7" hidden="1">"E38717"</definedName>
    <definedName name="FDD_286_8" hidden="1">"E39082"</definedName>
    <definedName name="FDD_286_9" hidden="1">"E39447"</definedName>
    <definedName name="FDD_287_0" hidden="1">"A25569"</definedName>
    <definedName name="FDD_288_0" hidden="1">"A25569"</definedName>
    <definedName name="FDD_289_0" hidden="1">"A36890"</definedName>
    <definedName name="FDD_29_0" hidden="1">"A25569"</definedName>
    <definedName name="FDD_290_0" hidden="1">"A36890"</definedName>
    <definedName name="FDD_291_0" hidden="1">"A25569"</definedName>
    <definedName name="FDD_295_0" hidden="1">"U25569"</definedName>
    <definedName name="FDD_296_0" hidden="1">"A25569"</definedName>
    <definedName name="FDD_297_0" hidden="1">"A25569"</definedName>
    <definedName name="FDD_298_0" hidden="1">"A25569"</definedName>
    <definedName name="FDD_299_0" hidden="1">"A25569"</definedName>
    <definedName name="FDD_3_0" hidden="1">"A25569"</definedName>
    <definedName name="FDD_30_0" hidden="1">"A25569"</definedName>
    <definedName name="FDD_300_0" hidden="1">"U25569"</definedName>
    <definedName name="FDD_301_0" hidden="1">"U35795"</definedName>
    <definedName name="FDD_301_1" hidden="1">"U36160"</definedName>
    <definedName name="FDD_301_2" hidden="1">"U36525"</definedName>
    <definedName name="FDD_302_0" hidden="1">"U35795"</definedName>
    <definedName name="FDD_302_1" hidden="1">"U36160"</definedName>
    <definedName name="FDD_302_2" hidden="1">"U36525"</definedName>
    <definedName name="FDD_303_0" hidden="1">"U35795"</definedName>
    <definedName name="FDD_303_1" hidden="1">"U36160"</definedName>
    <definedName name="FDD_303_2" hidden="1">"U36525"</definedName>
    <definedName name="FDD_304_0" hidden="1">"U35795"</definedName>
    <definedName name="FDD_304_1" hidden="1">"U36160"</definedName>
    <definedName name="FDD_304_2" hidden="1">"U36525"</definedName>
    <definedName name="FDD_305_0" hidden="1">"A30681"</definedName>
    <definedName name="FDD_305_1" hidden="1">"A31047"</definedName>
    <definedName name="FDD_305_10" hidden="1">"U34334"</definedName>
    <definedName name="FDD_305_11" hidden="1">"U34699"</definedName>
    <definedName name="FDD_305_12" hidden="1">"U35064"</definedName>
    <definedName name="FDD_305_13" hidden="1">"U35430"</definedName>
    <definedName name="FDD_305_14" hidden="1">"U35795"</definedName>
    <definedName name="FDD_305_2" hidden="1">"A31412"</definedName>
    <definedName name="FDD_305_3" hidden="1">"U31777"</definedName>
    <definedName name="FDD_305_4" hidden="1">"U32142"</definedName>
    <definedName name="FDD_305_5" hidden="1">"U32508"</definedName>
    <definedName name="FDD_305_6" hidden="1">"U32873"</definedName>
    <definedName name="FDD_305_7" hidden="1">"U33238"</definedName>
    <definedName name="FDD_305_8" hidden="1">"U33603"</definedName>
    <definedName name="FDD_305_9" hidden="1">"U33969"</definedName>
    <definedName name="FDD_306_0" hidden="1">"U35795"</definedName>
    <definedName name="FDD_306_1" hidden="1">"E36160"</definedName>
    <definedName name="FDD_306_2" hidden="1">"U36525"</definedName>
    <definedName name="FDD_307_0" hidden="1">"A35795"</definedName>
    <definedName name="FDD_307_1" hidden="1">"U36160"</definedName>
    <definedName name="FDD_307_2" hidden="1">"U36525"</definedName>
    <definedName name="FDD_31_0" hidden="1">"A25569"</definedName>
    <definedName name="FDD_32_0" hidden="1">"A25569"</definedName>
    <definedName name="FDD_33_0" hidden="1">"A25569"</definedName>
    <definedName name="FDD_34_0" hidden="1">"A25569"</definedName>
    <definedName name="FDD_35_0" hidden="1">"A25569"</definedName>
    <definedName name="FDD_36_0" hidden="1">"A25569"</definedName>
    <definedName name="FDD_37_0" hidden="1">"A25569"</definedName>
    <definedName name="FDD_38_0" hidden="1">"A25569"</definedName>
    <definedName name="FDD_39_0" hidden="1">"A25569"</definedName>
    <definedName name="FDD_4_0" hidden="1">"A25569"</definedName>
    <definedName name="FDD_40_0" hidden="1">"A25569"</definedName>
    <definedName name="FDD_41_0" hidden="1">"U25569"</definedName>
    <definedName name="FDD_41_1" hidden="1">"A35795"</definedName>
    <definedName name="FDD_41_2" hidden="1">"E36160"</definedName>
    <definedName name="FDD_41_3" hidden="1">"E36525"</definedName>
    <definedName name="FDD_42_0" hidden="1">"U25569"</definedName>
    <definedName name="FDD_42_1" hidden="1">"U35795"</definedName>
    <definedName name="FDD_42_2" hidden="1">"U36160"</definedName>
    <definedName name="FDD_42_3" hidden="1">"U36525"</definedName>
    <definedName name="FDD_43_0" hidden="1">"A25569"</definedName>
    <definedName name="FDD_44_0" hidden="1">"A30681"</definedName>
    <definedName name="FDD_44_1" hidden="1">"A31047"</definedName>
    <definedName name="FDD_44_10" hidden="1">"A34334"</definedName>
    <definedName name="FDD_44_11" hidden="1">"A34699"</definedName>
    <definedName name="FDD_44_12" hidden="1">"A35064"</definedName>
    <definedName name="FDD_44_13" hidden="1">"A35430"</definedName>
    <definedName name="FDD_44_14" hidden="1">"A35795"</definedName>
    <definedName name="FDD_44_2" hidden="1">"A31412"</definedName>
    <definedName name="FDD_44_3" hidden="1">"A31777"</definedName>
    <definedName name="FDD_44_4" hidden="1">"A32142"</definedName>
    <definedName name="FDD_44_5" hidden="1">"A32508"</definedName>
    <definedName name="FDD_44_6" hidden="1">"A32873"</definedName>
    <definedName name="FDD_44_7" hidden="1">"A33238"</definedName>
    <definedName name="FDD_44_8" hidden="1">"A33603"</definedName>
    <definedName name="FDD_44_9" hidden="1">"A33969"</definedName>
    <definedName name="FDD_45_0" hidden="1">"A30681"</definedName>
    <definedName name="FDD_45_1" hidden="1">"A31047"</definedName>
    <definedName name="FDD_45_10" hidden="1">"A34334"</definedName>
    <definedName name="FDD_45_11" hidden="1">"A34699"</definedName>
    <definedName name="FDD_45_12" hidden="1">"A35064"</definedName>
    <definedName name="FDD_45_13" hidden="1">"A35430"</definedName>
    <definedName name="FDD_45_14" hidden="1">"A35795"</definedName>
    <definedName name="FDD_45_2" hidden="1">"A31412"</definedName>
    <definedName name="FDD_45_3" hidden="1">"A31777"</definedName>
    <definedName name="FDD_45_4" hidden="1">"A32142"</definedName>
    <definedName name="FDD_45_5" hidden="1">"A32508"</definedName>
    <definedName name="FDD_45_6" hidden="1">"A32873"</definedName>
    <definedName name="FDD_45_7" hidden="1">"A33238"</definedName>
    <definedName name="FDD_45_8" hidden="1">"A33603"</definedName>
    <definedName name="FDD_45_9" hidden="1">"A33969"</definedName>
    <definedName name="FDD_46_0" hidden="1">"A30681"</definedName>
    <definedName name="FDD_46_1" hidden="1">"A31047"</definedName>
    <definedName name="FDD_46_10" hidden="1">"A34334"</definedName>
    <definedName name="FDD_46_11" hidden="1">"A34699"</definedName>
    <definedName name="FDD_46_12" hidden="1">"A35064"</definedName>
    <definedName name="FDD_46_13" hidden="1">"A35430"</definedName>
    <definedName name="FDD_46_14" hidden="1">"A35795"</definedName>
    <definedName name="FDD_46_2" hidden="1">"A31412"</definedName>
    <definedName name="FDD_46_3" hidden="1">"A31777"</definedName>
    <definedName name="FDD_46_4" hidden="1">"A32142"</definedName>
    <definedName name="FDD_46_5" hidden="1">"A32508"</definedName>
    <definedName name="FDD_46_6" hidden="1">"A32873"</definedName>
    <definedName name="FDD_46_7" hidden="1">"A33238"</definedName>
    <definedName name="FDD_46_8" hidden="1">"A33603"</definedName>
    <definedName name="FDD_46_9" hidden="1">"A33969"</definedName>
    <definedName name="FDD_47_0" hidden="1">"A30681"</definedName>
    <definedName name="FDD_47_1" hidden="1">"A31047"</definedName>
    <definedName name="FDD_47_10" hidden="1">"A34334"</definedName>
    <definedName name="FDD_47_11" hidden="1">"A34699"</definedName>
    <definedName name="FDD_47_12" hidden="1">"A35064"</definedName>
    <definedName name="FDD_47_13" hidden="1">"A35430"</definedName>
    <definedName name="FDD_47_14" hidden="1">"A35795"</definedName>
    <definedName name="FDD_47_2" hidden="1">"A31412"</definedName>
    <definedName name="FDD_47_3" hidden="1">"A31777"</definedName>
    <definedName name="FDD_47_4" hidden="1">"A32142"</definedName>
    <definedName name="FDD_47_5" hidden="1">"A32508"</definedName>
    <definedName name="FDD_47_6" hidden="1">"A32873"</definedName>
    <definedName name="FDD_47_7" hidden="1">"A33238"</definedName>
    <definedName name="FDD_47_8" hidden="1">"A33603"</definedName>
    <definedName name="FDD_47_9" hidden="1">"A33969"</definedName>
    <definedName name="FDD_48_0" hidden="1">"A30681"</definedName>
    <definedName name="FDD_48_1" hidden="1">"A31047"</definedName>
    <definedName name="FDD_48_10" hidden="1">"A34334"</definedName>
    <definedName name="FDD_48_11" hidden="1">"A34699"</definedName>
    <definedName name="FDD_48_12" hidden="1">"A35064"</definedName>
    <definedName name="FDD_48_13" hidden="1">"A35430"</definedName>
    <definedName name="FDD_48_14" hidden="1">"A35795"</definedName>
    <definedName name="FDD_48_2" hidden="1">"A31412"</definedName>
    <definedName name="FDD_48_3" hidden="1">"A31777"</definedName>
    <definedName name="FDD_48_4" hidden="1">"A32142"</definedName>
    <definedName name="FDD_48_5" hidden="1">"A32508"</definedName>
    <definedName name="FDD_48_6" hidden="1">"A32873"</definedName>
    <definedName name="FDD_48_7" hidden="1">"A33238"</definedName>
    <definedName name="FDD_48_8" hidden="1">"A33603"</definedName>
    <definedName name="FDD_48_9" hidden="1">"A33969"</definedName>
    <definedName name="FDD_49_0" hidden="1">"A30681"</definedName>
    <definedName name="FDD_49_1" hidden="1">"A31047"</definedName>
    <definedName name="FDD_49_10" hidden="1">"A34334"</definedName>
    <definedName name="FDD_49_11" hidden="1">"A34699"</definedName>
    <definedName name="FDD_49_12" hidden="1">"A35064"</definedName>
    <definedName name="FDD_49_13" hidden="1">"A35430"</definedName>
    <definedName name="FDD_49_14" hidden="1">"A35795"</definedName>
    <definedName name="FDD_49_2" hidden="1">"A31412"</definedName>
    <definedName name="FDD_49_3" hidden="1">"A31777"</definedName>
    <definedName name="FDD_49_4" hidden="1">"A32142"</definedName>
    <definedName name="FDD_49_5" hidden="1">"A32508"</definedName>
    <definedName name="FDD_49_6" hidden="1">"A32873"</definedName>
    <definedName name="FDD_49_7" hidden="1">"A33238"</definedName>
    <definedName name="FDD_49_8" hidden="1">"A33603"</definedName>
    <definedName name="FDD_49_9" hidden="1">"A33969"</definedName>
    <definedName name="FDD_5_0" hidden="1">"A25569"</definedName>
    <definedName name="FDD_5_1" hidden="1">"E35795"</definedName>
    <definedName name="FDD_5_2" hidden="1">"E36160"</definedName>
    <definedName name="FDD_5_3" hidden="1">"E36525"</definedName>
    <definedName name="FDD_50_0" hidden="1">"A30681"</definedName>
    <definedName name="FDD_50_1" hidden="1">"A31047"</definedName>
    <definedName name="FDD_50_10" hidden="1">"A34334"</definedName>
    <definedName name="FDD_50_11" hidden="1">"A34699"</definedName>
    <definedName name="FDD_50_12" hidden="1">"A35064"</definedName>
    <definedName name="FDD_50_13" hidden="1">"A35430"</definedName>
    <definedName name="FDD_50_14" hidden="1">"A35795"</definedName>
    <definedName name="FDD_50_2" hidden="1">"A31412"</definedName>
    <definedName name="FDD_50_3" hidden="1">"A31777"</definedName>
    <definedName name="FDD_50_4" hidden="1">"A32142"</definedName>
    <definedName name="FDD_50_5" hidden="1">"A32508"</definedName>
    <definedName name="FDD_50_6" hidden="1">"A32873"</definedName>
    <definedName name="FDD_50_7" hidden="1">"A33238"</definedName>
    <definedName name="FDD_50_8" hidden="1">"A33603"</definedName>
    <definedName name="FDD_50_9" hidden="1">"A33969"</definedName>
    <definedName name="FDD_51_0" hidden="1">"A30681"</definedName>
    <definedName name="FDD_51_1" hidden="1">"A31047"</definedName>
    <definedName name="FDD_51_10" hidden="1">"A34334"</definedName>
    <definedName name="FDD_51_11" hidden="1">"A34699"</definedName>
    <definedName name="FDD_51_12" hidden="1">"A35064"</definedName>
    <definedName name="FDD_51_13" hidden="1">"A35430"</definedName>
    <definedName name="FDD_51_14" hidden="1">"A35795"</definedName>
    <definedName name="FDD_51_2" hidden="1">"A31412"</definedName>
    <definedName name="FDD_51_3" hidden="1">"A31777"</definedName>
    <definedName name="FDD_51_4" hidden="1">"A32142"</definedName>
    <definedName name="FDD_51_5" hidden="1">"A32508"</definedName>
    <definedName name="FDD_51_6" hidden="1">"A32873"</definedName>
    <definedName name="FDD_51_7" hidden="1">"A33238"</definedName>
    <definedName name="FDD_51_8" hidden="1">"A33603"</definedName>
    <definedName name="FDD_51_9" hidden="1">"A33969"</definedName>
    <definedName name="FDD_52_0" hidden="1">"A30681"</definedName>
    <definedName name="FDD_52_1" hidden="1">"A31047"</definedName>
    <definedName name="FDD_52_10" hidden="1">"A34334"</definedName>
    <definedName name="FDD_52_11" hidden="1">"A34699"</definedName>
    <definedName name="FDD_52_12" hidden="1">"A35064"</definedName>
    <definedName name="FDD_52_13" hidden="1">"A35430"</definedName>
    <definedName name="FDD_52_14" hidden="1">"A35795"</definedName>
    <definedName name="FDD_52_2" hidden="1">"A31412"</definedName>
    <definedName name="FDD_52_3" hidden="1">"A31777"</definedName>
    <definedName name="FDD_52_4" hidden="1">"A32142"</definedName>
    <definedName name="FDD_52_5" hidden="1">"A32508"</definedName>
    <definedName name="FDD_52_6" hidden="1">"A32873"</definedName>
    <definedName name="FDD_52_7" hidden="1">"A33238"</definedName>
    <definedName name="FDD_52_8" hidden="1">"A33603"</definedName>
    <definedName name="FDD_52_9" hidden="1">"A33969"</definedName>
    <definedName name="FDD_53_0" hidden="1">"U30681"</definedName>
    <definedName name="FDD_53_1" hidden="1">"A31047"</definedName>
    <definedName name="FDD_53_10" hidden="1">"A34334"</definedName>
    <definedName name="FDD_53_11" hidden="1">"A34699"</definedName>
    <definedName name="FDD_53_12" hidden="1">"A35064"</definedName>
    <definedName name="FDD_53_13" hidden="1">"A35430"</definedName>
    <definedName name="FDD_53_14" hidden="1">"A35795"</definedName>
    <definedName name="FDD_53_2" hidden="1">"A31412"</definedName>
    <definedName name="FDD_53_3" hidden="1">"A31777"</definedName>
    <definedName name="FDD_53_4" hidden="1">"A32142"</definedName>
    <definedName name="FDD_53_5" hidden="1">"A32508"</definedName>
    <definedName name="FDD_53_6" hidden="1">"A32873"</definedName>
    <definedName name="FDD_53_7" hidden="1">"A33238"</definedName>
    <definedName name="FDD_53_8" hidden="1">"A33603"</definedName>
    <definedName name="FDD_53_9" hidden="1">"A33969"</definedName>
    <definedName name="FDD_54_0" hidden="1">"A30681"</definedName>
    <definedName name="FDD_54_1" hidden="1">"A31047"</definedName>
    <definedName name="FDD_54_10" hidden="1">"A34334"</definedName>
    <definedName name="FDD_54_11" hidden="1">"A34699"</definedName>
    <definedName name="FDD_54_12" hidden="1">"A35064"</definedName>
    <definedName name="FDD_54_13" hidden="1">"A35430"</definedName>
    <definedName name="FDD_54_14" hidden="1">"A35795"</definedName>
    <definedName name="FDD_54_2" hidden="1">"A31412"</definedName>
    <definedName name="FDD_54_3" hidden="1">"A31777"</definedName>
    <definedName name="FDD_54_4" hidden="1">"A32142"</definedName>
    <definedName name="FDD_54_5" hidden="1">"A32508"</definedName>
    <definedName name="FDD_54_6" hidden="1">"A32873"</definedName>
    <definedName name="FDD_54_7" hidden="1">"A33238"</definedName>
    <definedName name="FDD_54_8" hidden="1">"A33603"</definedName>
    <definedName name="FDD_54_9" hidden="1">"A33969"</definedName>
    <definedName name="FDD_55_0" hidden="1">"A30681"</definedName>
    <definedName name="FDD_55_1" hidden="1">"A31047"</definedName>
    <definedName name="FDD_55_10" hidden="1">"A34334"</definedName>
    <definedName name="FDD_55_11" hidden="1">"A34699"</definedName>
    <definedName name="FDD_55_12" hidden="1">"A35064"</definedName>
    <definedName name="FDD_55_13" hidden="1">"A35430"</definedName>
    <definedName name="FDD_55_14" hidden="1">"A35795"</definedName>
    <definedName name="FDD_55_2" hidden="1">"A31412"</definedName>
    <definedName name="FDD_55_3" hidden="1">"A31777"</definedName>
    <definedName name="FDD_55_4" hidden="1">"A32142"</definedName>
    <definedName name="FDD_55_5" hidden="1">"A32508"</definedName>
    <definedName name="FDD_55_6" hidden="1">"A32873"</definedName>
    <definedName name="FDD_55_7" hidden="1">"A33238"</definedName>
    <definedName name="FDD_55_8" hidden="1">"A33603"</definedName>
    <definedName name="FDD_55_9" hidden="1">"A33969"</definedName>
    <definedName name="FDD_56_0" hidden="1">"A30681"</definedName>
    <definedName name="FDD_56_1" hidden="1">"A31047"</definedName>
    <definedName name="FDD_56_10" hidden="1">"A34334"</definedName>
    <definedName name="FDD_56_11" hidden="1">"A34699"</definedName>
    <definedName name="FDD_56_12" hidden="1">"A35064"</definedName>
    <definedName name="FDD_56_13" hidden="1">"A35430"</definedName>
    <definedName name="FDD_56_14" hidden="1">"A35795"</definedName>
    <definedName name="FDD_56_2" hidden="1">"A31412"</definedName>
    <definedName name="FDD_56_3" hidden="1">"A31777"</definedName>
    <definedName name="FDD_56_4" hidden="1">"A32142"</definedName>
    <definedName name="FDD_56_5" hidden="1">"A32508"</definedName>
    <definedName name="FDD_56_6" hidden="1">"A32873"</definedName>
    <definedName name="FDD_56_7" hidden="1">"A33238"</definedName>
    <definedName name="FDD_56_8" hidden="1">"A33603"</definedName>
    <definedName name="FDD_56_9" hidden="1">"A33969"</definedName>
    <definedName name="FDD_57_0" hidden="1">"A30681"</definedName>
    <definedName name="FDD_57_1" hidden="1">"A31047"</definedName>
    <definedName name="FDD_57_10" hidden="1">"A34334"</definedName>
    <definedName name="FDD_57_11" hidden="1">"A34699"</definedName>
    <definedName name="FDD_57_12" hidden="1">"A35064"</definedName>
    <definedName name="FDD_57_13" hidden="1">"A35430"</definedName>
    <definedName name="FDD_57_14" hidden="1">"A35795"</definedName>
    <definedName name="FDD_57_2" hidden="1">"A31412"</definedName>
    <definedName name="FDD_57_3" hidden="1">"A31777"</definedName>
    <definedName name="FDD_57_4" hidden="1">"A32142"</definedName>
    <definedName name="FDD_57_5" hidden="1">"A32508"</definedName>
    <definedName name="FDD_57_6" hidden="1">"A32873"</definedName>
    <definedName name="FDD_57_7" hidden="1">"A33238"</definedName>
    <definedName name="FDD_57_8" hidden="1">"A33603"</definedName>
    <definedName name="FDD_57_9" hidden="1">"A33969"</definedName>
    <definedName name="FDD_58_0" hidden="1">"A30681"</definedName>
    <definedName name="FDD_58_1" hidden="1">"A31047"</definedName>
    <definedName name="FDD_58_10" hidden="1">"A34334"</definedName>
    <definedName name="FDD_58_100" hidden="1">"A35044"</definedName>
    <definedName name="FDD_58_101" hidden="1">"A35051"</definedName>
    <definedName name="FDD_58_102" hidden="1">"A35058"</definedName>
    <definedName name="FDD_58_103" hidden="1">"A35065"</definedName>
    <definedName name="FDD_58_104" hidden="1">"A35072"</definedName>
    <definedName name="FDD_58_105" hidden="1">"A35079"</definedName>
    <definedName name="FDD_58_106" hidden="1">"A35086"</definedName>
    <definedName name="FDD_58_107" hidden="1">"A35093"</definedName>
    <definedName name="FDD_58_108" hidden="1">"A35100"</definedName>
    <definedName name="FDD_58_109" hidden="1">"A35107"</definedName>
    <definedName name="FDD_58_11" hidden="1">"A34699"</definedName>
    <definedName name="FDD_58_110" hidden="1">"A35114"</definedName>
    <definedName name="FDD_58_111" hidden="1">"A35121"</definedName>
    <definedName name="FDD_58_112" hidden="1">"A35128"</definedName>
    <definedName name="FDD_58_113" hidden="1">"A35135"</definedName>
    <definedName name="FDD_58_114" hidden="1">"A35142"</definedName>
    <definedName name="FDD_58_115" hidden="1">"A35149"</definedName>
    <definedName name="FDD_58_116" hidden="1">"A35156"</definedName>
    <definedName name="FDD_58_117" hidden="1">"A35162"</definedName>
    <definedName name="FDD_58_118" hidden="1">"A35170"</definedName>
    <definedName name="FDD_58_119" hidden="1">"A35177"</definedName>
    <definedName name="FDD_58_12" hidden="1">"A35064"</definedName>
    <definedName name="FDD_58_120" hidden="1">"A35184"</definedName>
    <definedName name="FDD_58_121" hidden="1">"A35191"</definedName>
    <definedName name="FDD_58_122" hidden="1">"A35198"</definedName>
    <definedName name="FDD_58_123" hidden="1">"A35205"</definedName>
    <definedName name="FDD_58_124" hidden="1">"A35212"</definedName>
    <definedName name="FDD_58_125" hidden="1">"A35219"</definedName>
    <definedName name="FDD_58_126" hidden="1">"A35226"</definedName>
    <definedName name="FDD_58_127" hidden="1">"A35233"</definedName>
    <definedName name="FDD_58_128" hidden="1">"A35240"</definedName>
    <definedName name="FDD_58_129" hidden="1">"A35247"</definedName>
    <definedName name="FDD_58_13" hidden="1">"A35430"</definedName>
    <definedName name="FDD_58_130" hidden="1">"A35254"</definedName>
    <definedName name="FDD_58_131" hidden="1">"A35261"</definedName>
    <definedName name="FDD_58_132" hidden="1">"A35268"</definedName>
    <definedName name="FDD_58_133" hidden="1">"A35275"</definedName>
    <definedName name="FDD_58_134" hidden="1">"A35282"</definedName>
    <definedName name="FDD_58_135" hidden="1">"A35289"</definedName>
    <definedName name="FDD_58_136" hidden="1">"A35296"</definedName>
    <definedName name="FDD_58_137" hidden="1">"A35303"</definedName>
    <definedName name="FDD_58_138" hidden="1">"A35310"</definedName>
    <definedName name="FDD_58_139" hidden="1">"A35317"</definedName>
    <definedName name="FDD_58_14" hidden="1">"A35795"</definedName>
    <definedName name="FDD_58_140" hidden="1">"A35324"</definedName>
    <definedName name="FDD_58_141" hidden="1">"A35331"</definedName>
    <definedName name="FDD_58_142" hidden="1">"A35338"</definedName>
    <definedName name="FDD_58_143" hidden="1">"A35345"</definedName>
    <definedName name="FDD_58_144" hidden="1">"A35352"</definedName>
    <definedName name="FDD_58_145" hidden="1">"A35359"</definedName>
    <definedName name="FDD_58_146" hidden="1">"A35366"</definedName>
    <definedName name="FDD_58_147" hidden="1">"A35373"</definedName>
    <definedName name="FDD_58_148" hidden="1">"A35380"</definedName>
    <definedName name="FDD_58_149" hidden="1">"A35387"</definedName>
    <definedName name="FDD_58_15" hidden="1">"A34449"</definedName>
    <definedName name="FDD_58_150" hidden="1">"A35394"</definedName>
    <definedName name="FDD_58_151" hidden="1">"A35401"</definedName>
    <definedName name="FDD_58_152" hidden="1">"A35408"</definedName>
    <definedName name="FDD_58_153" hidden="1">"A35415"</definedName>
    <definedName name="FDD_58_154" hidden="1">"A35422"</definedName>
    <definedName name="FDD_58_155" hidden="1">"A35429"</definedName>
    <definedName name="FDD_58_156" hidden="1">"A35436"</definedName>
    <definedName name="FDD_58_157" hidden="1">"A35443"</definedName>
    <definedName name="FDD_58_158" hidden="1">"A35450"</definedName>
    <definedName name="FDD_58_159" hidden="1">"A35457"</definedName>
    <definedName name="FDD_58_16" hidden="1">"A34456"</definedName>
    <definedName name="FDD_58_160" hidden="1">"A35464"</definedName>
    <definedName name="FDD_58_161" hidden="1">"A35471"</definedName>
    <definedName name="FDD_58_162" hidden="1">"A35478"</definedName>
    <definedName name="FDD_58_163" hidden="1">"A35485"</definedName>
    <definedName name="FDD_58_164" hidden="1">"A35492"</definedName>
    <definedName name="FDD_58_165" hidden="1">"A35499"</definedName>
    <definedName name="FDD_58_166" hidden="1">"A35506"</definedName>
    <definedName name="FDD_58_167" hidden="1">"A35513"</definedName>
    <definedName name="FDD_58_168" hidden="1">"A35520"</definedName>
    <definedName name="FDD_58_169" hidden="1">"A35527"</definedName>
    <definedName name="FDD_58_17" hidden="1">"A34463"</definedName>
    <definedName name="FDD_58_170" hidden="1">"A35534"</definedName>
    <definedName name="FDD_58_171" hidden="1">"A35541"</definedName>
    <definedName name="FDD_58_172" hidden="1">"A35548"</definedName>
    <definedName name="FDD_58_173" hidden="1">"A35555"</definedName>
    <definedName name="FDD_58_174" hidden="1">"A35562"</definedName>
    <definedName name="FDD_58_175" hidden="1">"A35569"</definedName>
    <definedName name="FDD_58_176" hidden="1">"A35576"</definedName>
    <definedName name="FDD_58_177" hidden="1">"A35583"</definedName>
    <definedName name="FDD_58_178" hidden="1">"A35590"</definedName>
    <definedName name="FDD_58_179" hidden="1">"A35597"</definedName>
    <definedName name="FDD_58_18" hidden="1">"A34470"</definedName>
    <definedName name="FDD_58_180" hidden="1">"A35604"</definedName>
    <definedName name="FDD_58_181" hidden="1">"A35611"</definedName>
    <definedName name="FDD_58_182" hidden="1">"A35618"</definedName>
    <definedName name="FDD_58_183" hidden="1">"A35625"</definedName>
    <definedName name="FDD_58_184" hidden="1">"A35632"</definedName>
    <definedName name="FDD_58_185" hidden="1">"A35639"</definedName>
    <definedName name="FDD_58_186" hidden="1">"A35646"</definedName>
    <definedName name="FDD_58_187" hidden="1">"A35653"</definedName>
    <definedName name="FDD_58_188" hidden="1">"A35660"</definedName>
    <definedName name="FDD_58_189" hidden="1">"A35667"</definedName>
    <definedName name="FDD_58_19" hidden="1">"A34477"</definedName>
    <definedName name="FDD_58_190" hidden="1">"A35674"</definedName>
    <definedName name="FDD_58_191" hidden="1">"A35681"</definedName>
    <definedName name="FDD_58_192" hidden="1">"A35688"</definedName>
    <definedName name="FDD_58_193" hidden="1">"A35695"</definedName>
    <definedName name="FDD_58_194" hidden="1">"A35702"</definedName>
    <definedName name="FDD_58_195" hidden="1">"A35709"</definedName>
    <definedName name="FDD_58_196" hidden="1">"A35716"</definedName>
    <definedName name="FDD_58_197" hidden="1">"A35723"</definedName>
    <definedName name="FDD_58_198" hidden="1">"A35730"</definedName>
    <definedName name="FDD_58_199" hidden="1">"A35737"</definedName>
    <definedName name="FDD_58_2" hidden="1">"A31412"</definedName>
    <definedName name="FDD_58_20" hidden="1">"A34484"</definedName>
    <definedName name="FDD_58_200" hidden="1">"A35744"</definedName>
    <definedName name="FDD_58_201" hidden="1">"A35751"</definedName>
    <definedName name="FDD_58_202" hidden="1">"A35758"</definedName>
    <definedName name="FDD_58_203" hidden="1">"A35765"</definedName>
    <definedName name="FDD_58_204" hidden="1">"A35772"</definedName>
    <definedName name="FDD_58_205" hidden="1">"A35779"</definedName>
    <definedName name="FDD_58_206" hidden="1">"A35786"</definedName>
    <definedName name="FDD_58_207" hidden="1">"A35793"</definedName>
    <definedName name="FDD_58_208" hidden="1">"A35800"</definedName>
    <definedName name="FDD_58_209" hidden="1">"A35807"</definedName>
    <definedName name="FDD_58_21" hidden="1">"A34491"</definedName>
    <definedName name="FDD_58_210" hidden="1">"A35814"</definedName>
    <definedName name="FDD_58_211" hidden="1">"A35821"</definedName>
    <definedName name="FDD_58_212" hidden="1">"A35828"</definedName>
    <definedName name="FDD_58_213" hidden="1">"A35835"</definedName>
    <definedName name="FDD_58_214" hidden="1">"A35842"</definedName>
    <definedName name="FDD_58_215" hidden="1">"A35849"</definedName>
    <definedName name="FDD_58_216" hidden="1">"A35856"</definedName>
    <definedName name="FDD_58_217" hidden="1">"A35863"</definedName>
    <definedName name="FDD_58_218" hidden="1">"A35870"</definedName>
    <definedName name="FDD_58_219" hidden="1">"A35877"</definedName>
    <definedName name="FDD_58_22" hidden="1">"A34498"</definedName>
    <definedName name="FDD_58_220" hidden="1">"A35884"</definedName>
    <definedName name="FDD_58_221" hidden="1">"A35891"</definedName>
    <definedName name="FDD_58_222" hidden="1">"A35898"</definedName>
    <definedName name="FDD_58_223" hidden="1">"A35905"</definedName>
    <definedName name="FDD_58_224" hidden="1">"A35912"</definedName>
    <definedName name="FDD_58_225" hidden="1">"A35919"</definedName>
    <definedName name="FDD_58_226" hidden="1">"A35926"</definedName>
    <definedName name="FDD_58_227" hidden="1">"A35933"</definedName>
    <definedName name="FDD_58_228" hidden="1">"A35940"</definedName>
    <definedName name="FDD_58_229" hidden="1">"A35947"</definedName>
    <definedName name="FDD_58_23" hidden="1">"A34505"</definedName>
    <definedName name="FDD_58_230" hidden="1">"A35954"</definedName>
    <definedName name="FDD_58_231" hidden="1">"A35961"</definedName>
    <definedName name="FDD_58_232" hidden="1">"A35968"</definedName>
    <definedName name="FDD_58_233" hidden="1">"A35975"</definedName>
    <definedName name="FDD_58_234" hidden="1">"A35982"</definedName>
    <definedName name="FDD_58_235" hidden="1">"A35989"</definedName>
    <definedName name="FDD_58_236" hidden="1">"A35996"</definedName>
    <definedName name="FDD_58_237" hidden="1">"A36003"</definedName>
    <definedName name="FDD_58_238" hidden="1">"A36010"</definedName>
    <definedName name="FDD_58_239" hidden="1">"A36017"</definedName>
    <definedName name="FDD_58_24" hidden="1">"A34512"</definedName>
    <definedName name="FDD_58_240" hidden="1">"A36024"</definedName>
    <definedName name="FDD_58_241" hidden="1">"A36031"</definedName>
    <definedName name="FDD_58_242" hidden="1">"A36038"</definedName>
    <definedName name="FDD_58_243" hidden="1">"A36045"</definedName>
    <definedName name="FDD_58_244" hidden="1">"A36052"</definedName>
    <definedName name="FDD_58_245" hidden="1">"A36059"</definedName>
    <definedName name="FDD_58_246" hidden="1">"A36066"</definedName>
    <definedName name="FDD_58_247" hidden="1">"A36073"</definedName>
    <definedName name="FDD_58_248" hidden="1">"A36080"</definedName>
    <definedName name="FDD_58_249" hidden="1">"A36087"</definedName>
    <definedName name="FDD_58_25" hidden="1">"A34519"</definedName>
    <definedName name="FDD_58_250" hidden="1">"A36094"</definedName>
    <definedName name="FDD_58_251" hidden="1">"A36101"</definedName>
    <definedName name="FDD_58_252" hidden="1">"A36108"</definedName>
    <definedName name="FDD_58_253" hidden="1">"A36115"</definedName>
    <definedName name="FDD_58_254" hidden="1">"A36122"</definedName>
    <definedName name="FDD_58_255" hidden="1">"A36129"</definedName>
    <definedName name="FDD_58_256" hidden="1">"A36136"</definedName>
    <definedName name="FDD_58_257" hidden="1">"A36143"</definedName>
    <definedName name="FDD_58_258" hidden="1">"A36150"</definedName>
    <definedName name="FDD_58_259" hidden="1">"A36157"</definedName>
    <definedName name="FDD_58_26" hidden="1">"A34526"</definedName>
    <definedName name="FDD_58_260" hidden="1">"A36164"</definedName>
    <definedName name="FDD_58_27" hidden="1">"A34533"</definedName>
    <definedName name="FDD_58_28" hidden="1">"A34540"</definedName>
    <definedName name="FDD_58_29" hidden="1">"A34547"</definedName>
    <definedName name="FDD_58_3" hidden="1">"A31777"</definedName>
    <definedName name="FDD_58_30" hidden="1">"A34554"</definedName>
    <definedName name="FDD_58_31" hidden="1">"A34561"</definedName>
    <definedName name="FDD_58_32" hidden="1">"A34568"</definedName>
    <definedName name="FDD_58_33" hidden="1">"A34575"</definedName>
    <definedName name="FDD_58_34" hidden="1">"A34582"</definedName>
    <definedName name="FDD_58_35" hidden="1">"A34589"</definedName>
    <definedName name="FDD_58_36" hidden="1">"A34596"</definedName>
    <definedName name="FDD_58_37" hidden="1">"A34603"</definedName>
    <definedName name="FDD_58_38" hidden="1">"A34610"</definedName>
    <definedName name="FDD_58_39" hidden="1">"A34617"</definedName>
    <definedName name="FDD_58_4" hidden="1">"A32142"</definedName>
    <definedName name="FDD_58_40" hidden="1">"A34624"</definedName>
    <definedName name="FDD_58_41" hidden="1">"A34631"</definedName>
    <definedName name="FDD_58_42" hidden="1">"A34638"</definedName>
    <definedName name="FDD_58_43" hidden="1">"A34645"</definedName>
    <definedName name="FDD_58_44" hidden="1">"A34652"</definedName>
    <definedName name="FDD_58_45" hidden="1">"A34659"</definedName>
    <definedName name="FDD_58_46" hidden="1">"A34666"</definedName>
    <definedName name="FDD_58_47" hidden="1">"A34673"</definedName>
    <definedName name="FDD_58_48" hidden="1">"A34680"</definedName>
    <definedName name="FDD_58_49" hidden="1">"A34687"</definedName>
    <definedName name="FDD_58_5" hidden="1">"A32508"</definedName>
    <definedName name="FDD_58_50" hidden="1">"A34694"</definedName>
    <definedName name="FDD_58_51" hidden="1">"A34701"</definedName>
    <definedName name="FDD_58_52" hidden="1">"A34708"</definedName>
    <definedName name="FDD_58_53" hidden="1">"A34715"</definedName>
    <definedName name="FDD_58_54" hidden="1">"A34722"</definedName>
    <definedName name="FDD_58_55" hidden="1">"A34729"</definedName>
    <definedName name="FDD_58_56" hidden="1">"A34736"</definedName>
    <definedName name="FDD_58_57" hidden="1">"A34743"</definedName>
    <definedName name="FDD_58_58" hidden="1">"A34750"</definedName>
    <definedName name="FDD_58_59" hidden="1">"A34757"</definedName>
    <definedName name="FDD_58_6" hidden="1">"A32873"</definedName>
    <definedName name="FDD_58_60" hidden="1">"A34764"</definedName>
    <definedName name="FDD_58_61" hidden="1">"A34771"</definedName>
    <definedName name="FDD_58_62" hidden="1">"A34778"</definedName>
    <definedName name="FDD_58_63" hidden="1">"A34785"</definedName>
    <definedName name="FDD_58_64" hidden="1">"A34792"</definedName>
    <definedName name="FDD_58_65" hidden="1">"A34799"</definedName>
    <definedName name="FDD_58_66" hidden="1">"A34806"</definedName>
    <definedName name="FDD_58_67" hidden="1">"A34813"</definedName>
    <definedName name="FDD_58_68" hidden="1">"A34820"</definedName>
    <definedName name="FDD_58_69" hidden="1">"A34827"</definedName>
    <definedName name="FDD_58_7" hidden="1">"A33238"</definedName>
    <definedName name="FDD_58_70" hidden="1">"A34834"</definedName>
    <definedName name="FDD_58_71" hidden="1">"A34841"</definedName>
    <definedName name="FDD_58_72" hidden="1">"A34848"</definedName>
    <definedName name="FDD_58_73" hidden="1">"A34855"</definedName>
    <definedName name="FDD_58_74" hidden="1">"A34862"</definedName>
    <definedName name="FDD_58_75" hidden="1">"A34869"</definedName>
    <definedName name="FDD_58_76" hidden="1">"A34876"</definedName>
    <definedName name="FDD_58_77" hidden="1">"A34883"</definedName>
    <definedName name="FDD_58_78" hidden="1">"A34890"</definedName>
    <definedName name="FDD_58_79" hidden="1">"A34897"</definedName>
    <definedName name="FDD_58_8" hidden="1">"A33603"</definedName>
    <definedName name="FDD_58_80" hidden="1">"A34904"</definedName>
    <definedName name="FDD_58_81" hidden="1">"A34911"</definedName>
    <definedName name="FDD_58_82" hidden="1">"A34918"</definedName>
    <definedName name="FDD_58_83" hidden="1">"A34925"</definedName>
    <definedName name="FDD_58_84" hidden="1">"A34932"</definedName>
    <definedName name="FDD_58_85" hidden="1">"A34939"</definedName>
    <definedName name="FDD_58_86" hidden="1">"A34946"</definedName>
    <definedName name="FDD_58_87" hidden="1">"A34953"</definedName>
    <definedName name="FDD_58_88" hidden="1">"A34960"</definedName>
    <definedName name="FDD_58_89" hidden="1">"A34967"</definedName>
    <definedName name="FDD_58_9" hidden="1">"A33969"</definedName>
    <definedName name="FDD_58_90" hidden="1">"A34974"</definedName>
    <definedName name="FDD_58_91" hidden="1">"A34981"</definedName>
    <definedName name="FDD_58_92" hidden="1">"A34988"</definedName>
    <definedName name="FDD_58_93" hidden="1">"A34995"</definedName>
    <definedName name="FDD_58_94" hidden="1">"A35002"</definedName>
    <definedName name="FDD_58_95" hidden="1">"A35009"</definedName>
    <definedName name="FDD_58_96" hidden="1">"A35016"</definedName>
    <definedName name="FDD_58_97" hidden="1">"A35023"</definedName>
    <definedName name="FDD_58_98" hidden="1">"A35030"</definedName>
    <definedName name="FDD_58_99" hidden="1">"A35037"</definedName>
    <definedName name="FDD_59_0" hidden="1">"A30681"</definedName>
    <definedName name="FDD_59_1" hidden="1">"A31047"</definedName>
    <definedName name="FDD_59_10" hidden="1">"A34334"</definedName>
    <definedName name="FDD_59_100" hidden="1">"A35044"</definedName>
    <definedName name="FDD_59_101" hidden="1">"A35051"</definedName>
    <definedName name="FDD_59_102" hidden="1">"A35059"</definedName>
    <definedName name="FDD_59_103" hidden="1">"A35065"</definedName>
    <definedName name="FDD_59_104" hidden="1">"A35072"</definedName>
    <definedName name="FDD_59_105" hidden="1">"A35079"</definedName>
    <definedName name="FDD_59_106" hidden="1">"A35086"</definedName>
    <definedName name="FDD_59_107" hidden="1">"A35093"</definedName>
    <definedName name="FDD_59_108" hidden="1">"A35100"</definedName>
    <definedName name="FDD_59_109" hidden="1">"A35107"</definedName>
    <definedName name="FDD_59_11" hidden="1">"A34699"</definedName>
    <definedName name="FDD_59_110" hidden="1">"A35114"</definedName>
    <definedName name="FDD_59_111" hidden="1">"A35121"</definedName>
    <definedName name="FDD_59_112" hidden="1">"A35128"</definedName>
    <definedName name="FDD_59_113" hidden="1">"A35135"</definedName>
    <definedName name="FDD_59_114" hidden="1">"A35141"</definedName>
    <definedName name="FDD_59_115" hidden="1">"A35149"</definedName>
    <definedName name="FDD_59_116" hidden="1">"A35156"</definedName>
    <definedName name="FDD_59_117" hidden="1">"A35163"</definedName>
    <definedName name="FDD_59_118" hidden="1">"A35170"</definedName>
    <definedName name="FDD_59_119" hidden="1">"A35177"</definedName>
    <definedName name="FDD_59_12" hidden="1">"A35064"</definedName>
    <definedName name="FDD_59_120" hidden="1">"A35184"</definedName>
    <definedName name="FDD_59_121" hidden="1">"A35192"</definedName>
    <definedName name="FDD_59_122" hidden="1">"A35198"</definedName>
    <definedName name="FDD_59_123" hidden="1">"A35205"</definedName>
    <definedName name="FDD_59_124" hidden="1">"A35213"</definedName>
    <definedName name="FDD_59_125" hidden="1">"A35219"</definedName>
    <definedName name="FDD_59_126" hidden="1">"A35226"</definedName>
    <definedName name="FDD_59_127" hidden="1">"A35233"</definedName>
    <definedName name="FDD_59_128" hidden="1">"A35240"</definedName>
    <definedName name="FDD_59_129" hidden="1">"A35247"</definedName>
    <definedName name="FDD_59_13" hidden="1">"A35430"</definedName>
    <definedName name="FDD_59_130" hidden="1">"A35254"</definedName>
    <definedName name="FDD_59_131" hidden="1">"A35261"</definedName>
    <definedName name="FDD_59_132" hidden="1">"A35268"</definedName>
    <definedName name="FDD_59_133" hidden="1">"A35275"</definedName>
    <definedName name="FDD_59_134" hidden="1">"A35282"</definedName>
    <definedName name="FDD_59_135" hidden="1">"A35289"</definedName>
    <definedName name="FDD_59_136" hidden="1">"A35296"</definedName>
    <definedName name="FDD_59_137" hidden="1">"A35303"</definedName>
    <definedName name="FDD_59_138" hidden="1">"A35310"</definedName>
    <definedName name="FDD_59_139" hidden="1">"A35317"</definedName>
    <definedName name="FDD_59_14" hidden="1">"A35795"</definedName>
    <definedName name="FDD_59_140" hidden="1">"A35324"</definedName>
    <definedName name="FDD_59_141" hidden="1">"A35331"</definedName>
    <definedName name="FDD_59_142" hidden="1">"A35338"</definedName>
    <definedName name="FDD_59_143" hidden="1">"A35345"</definedName>
    <definedName name="FDD_59_144" hidden="1">"A35352"</definedName>
    <definedName name="FDD_59_145" hidden="1">"A35359"</definedName>
    <definedName name="FDD_59_146" hidden="1">"A35366"</definedName>
    <definedName name="FDD_59_147" hidden="1">"A35373"</definedName>
    <definedName name="FDD_59_148" hidden="1">"A35380"</definedName>
    <definedName name="FDD_59_149" hidden="1">"A35387"</definedName>
    <definedName name="FDD_59_15" hidden="1">"A34449"</definedName>
    <definedName name="FDD_59_150" hidden="1">"A35394"</definedName>
    <definedName name="FDD_59_151" hidden="1">"A35401"</definedName>
    <definedName name="FDD_59_152" hidden="1">"A35408"</definedName>
    <definedName name="FDD_59_153" hidden="1">"A35415"</definedName>
    <definedName name="FDD_59_154" hidden="1">"A35422"</definedName>
    <definedName name="FDD_59_155" hidden="1">"A35429"</definedName>
    <definedName name="FDD_59_156" hidden="1">"A35436"</definedName>
    <definedName name="FDD_59_157" hidden="1">"A35443"</definedName>
    <definedName name="FDD_59_158" hidden="1">"A35450"</definedName>
    <definedName name="FDD_59_159" hidden="1">"A35457"</definedName>
    <definedName name="FDD_59_16" hidden="1">"A34457"</definedName>
    <definedName name="FDD_59_160" hidden="1">"A35464"</definedName>
    <definedName name="FDD_59_161" hidden="1">"A35471"</definedName>
    <definedName name="FDD_59_162" hidden="1">"A35478"</definedName>
    <definedName name="FDD_59_163" hidden="1">"A35485"</definedName>
    <definedName name="FDD_59_164" hidden="1">"A35492"</definedName>
    <definedName name="FDD_59_165" hidden="1">"A35499"</definedName>
    <definedName name="FDD_59_166" hidden="1">"A35506"</definedName>
    <definedName name="FDD_59_167" hidden="1">"A35513"</definedName>
    <definedName name="FDD_59_168" hidden="1">"A35521"</definedName>
    <definedName name="FDD_59_169" hidden="1">"A35527"</definedName>
    <definedName name="FDD_59_17" hidden="1">"A34463"</definedName>
    <definedName name="FDD_59_170" hidden="1">"A35534"</definedName>
    <definedName name="FDD_59_171" hidden="1">"A35541"</definedName>
    <definedName name="FDD_59_172" hidden="1">"A35548"</definedName>
    <definedName name="FDD_59_173" hidden="1">"A35556"</definedName>
    <definedName name="FDD_59_174" hidden="1">"A35562"</definedName>
    <definedName name="FDD_59_175" hidden="1">"A35569"</definedName>
    <definedName name="FDD_59_176" hidden="1">"A35577"</definedName>
    <definedName name="FDD_59_177" hidden="1">"A35583"</definedName>
    <definedName name="FDD_59_178" hidden="1">"A35590"</definedName>
    <definedName name="FDD_59_179" hidden="1">"A35597"</definedName>
    <definedName name="FDD_59_18" hidden="1">"A34470"</definedName>
    <definedName name="FDD_59_180" hidden="1">"A35604"</definedName>
    <definedName name="FDD_59_181" hidden="1">"A35611"</definedName>
    <definedName name="FDD_59_182" hidden="1">"A35618"</definedName>
    <definedName name="FDD_59_183" hidden="1">"A35625"</definedName>
    <definedName name="FDD_59_184" hidden="1">"A35632"</definedName>
    <definedName name="FDD_59_185" hidden="1">"A35639"</definedName>
    <definedName name="FDD_59_186" hidden="1">"A35646"</definedName>
    <definedName name="FDD_59_187" hidden="1">"A35653"</definedName>
    <definedName name="FDD_59_188" hidden="1">"A35660"</definedName>
    <definedName name="FDD_59_189" hidden="1">"A35668"</definedName>
    <definedName name="FDD_59_19" hidden="1">"A34477"</definedName>
    <definedName name="FDD_59_190" hidden="1">"A35674"</definedName>
    <definedName name="FDD_59_191" hidden="1">"A35681"</definedName>
    <definedName name="FDD_59_192" hidden="1">"A35688"</definedName>
    <definedName name="FDD_59_193" hidden="1">"A35695"</definedName>
    <definedName name="FDD_59_194" hidden="1">"A35702"</definedName>
    <definedName name="FDD_59_195" hidden="1">"A35709"</definedName>
    <definedName name="FDD_59_196" hidden="1">"A35716"</definedName>
    <definedName name="FDD_59_197" hidden="1">"A35723"</definedName>
    <definedName name="FDD_59_198" hidden="1">"A35730"</definedName>
    <definedName name="FDD_59_199" hidden="1">"A35737"</definedName>
    <definedName name="FDD_59_2" hidden="1">"A31412"</definedName>
    <definedName name="FDD_59_20" hidden="1">"A34485"</definedName>
    <definedName name="FDD_59_200" hidden="1">"A35744"</definedName>
    <definedName name="FDD_59_201" hidden="1">"A35751"</definedName>
    <definedName name="FDD_59_202" hidden="1">"A35758"</definedName>
    <definedName name="FDD_59_203" hidden="1">"A35765"</definedName>
    <definedName name="FDD_59_204" hidden="1">"A35772"</definedName>
    <definedName name="FDD_59_205" hidden="1">"A35779"</definedName>
    <definedName name="FDD_59_206" hidden="1">"A35786"</definedName>
    <definedName name="FDD_59_207" hidden="1">"A35793"</definedName>
    <definedName name="FDD_59_208" hidden="1">"A35800"</definedName>
    <definedName name="FDD_59_209" hidden="1">"A35807"</definedName>
    <definedName name="FDD_59_21" hidden="1">"A34491"</definedName>
    <definedName name="FDD_59_210" hidden="1">"A35814"</definedName>
    <definedName name="FDD_59_211" hidden="1">"A35821"</definedName>
    <definedName name="FDD_59_212" hidden="1">"A35828"</definedName>
    <definedName name="FDD_59_213" hidden="1">"A35835"</definedName>
    <definedName name="FDD_59_214" hidden="1">"A35842"</definedName>
    <definedName name="FDD_59_215" hidden="1">"A35849"</definedName>
    <definedName name="FDD_59_216" hidden="1">"A35856"</definedName>
    <definedName name="FDD_59_217" hidden="1">"A35863"</definedName>
    <definedName name="FDD_59_218" hidden="1">"A35870"</definedName>
    <definedName name="FDD_59_219" hidden="1">"A35877"</definedName>
    <definedName name="FDD_59_22" hidden="1">"A34498"</definedName>
    <definedName name="FDD_59_220" hidden="1">"A35884"</definedName>
    <definedName name="FDD_59_221" hidden="1">"A35891"</definedName>
    <definedName name="FDD_59_222" hidden="1">"A35899"</definedName>
    <definedName name="FDD_59_223" hidden="1">"A35905"</definedName>
    <definedName name="FDD_59_224" hidden="1">"A35912"</definedName>
    <definedName name="FDD_59_225" hidden="1">"A35919"</definedName>
    <definedName name="FDD_59_226" hidden="1">"A35926"</definedName>
    <definedName name="FDD_59_227" hidden="1">"A35933"</definedName>
    <definedName name="FDD_59_228" hidden="1">"A35941"</definedName>
    <definedName name="FDD_59_229" hidden="1">"A35947"</definedName>
    <definedName name="FDD_59_23" hidden="1">"A34505"</definedName>
    <definedName name="FDD_59_230" hidden="1">"A35954"</definedName>
    <definedName name="FDD_59_231" hidden="1">"A35961"</definedName>
    <definedName name="FDD_59_232" hidden="1">"A35968"</definedName>
    <definedName name="FDD_59_233" hidden="1">"A35975"</definedName>
    <definedName name="FDD_59_234" hidden="1">"A35982"</definedName>
    <definedName name="FDD_59_235" hidden="1">"A35989"</definedName>
    <definedName name="FDD_59_236" hidden="1">"A35996"</definedName>
    <definedName name="FDD_59_237" hidden="1">"A36003"</definedName>
    <definedName name="FDD_59_238" hidden="1">"A36010"</definedName>
    <definedName name="FDD_59_239" hidden="1">"A36017"</definedName>
    <definedName name="FDD_59_24" hidden="1">"A34512"</definedName>
    <definedName name="FDD_59_240" hidden="1">"A36024"</definedName>
    <definedName name="FDD_59_241" hidden="1">"A36031"</definedName>
    <definedName name="FDD_59_242" hidden="1">"A36039"</definedName>
    <definedName name="FDD_59_243" hidden="1">"A36045"</definedName>
    <definedName name="FDD_59_244" hidden="1">"A36052"</definedName>
    <definedName name="FDD_59_245" hidden="1">"A36059"</definedName>
    <definedName name="FDD_59_246" hidden="1">"A36066"</definedName>
    <definedName name="FDD_59_247" hidden="1">"A36073"</definedName>
    <definedName name="FDD_59_248" hidden="1">"A36080"</definedName>
    <definedName name="FDD_59_249" hidden="1">"A36087"</definedName>
    <definedName name="FDD_59_25" hidden="1">"A34519"</definedName>
    <definedName name="FDD_59_250" hidden="1">"A36094"</definedName>
    <definedName name="FDD_59_251" hidden="1">"A36101"</definedName>
    <definedName name="FDD_59_252" hidden="1">"A36108"</definedName>
    <definedName name="FDD_59_253" hidden="1">"A36116"</definedName>
    <definedName name="FDD_59_254" hidden="1">"A36122"</definedName>
    <definedName name="FDD_59_255" hidden="1">"A36129"</definedName>
    <definedName name="FDD_59_256" hidden="1">"A36136"</definedName>
    <definedName name="FDD_59_257" hidden="1">"A36143"</definedName>
    <definedName name="FDD_59_258" hidden="1">"A36150"</definedName>
    <definedName name="FDD_59_259" hidden="1">"A36157"</definedName>
    <definedName name="FDD_59_26" hidden="1">"A34526"</definedName>
    <definedName name="FDD_59_260" hidden="1">"A36164"</definedName>
    <definedName name="FDD_59_27" hidden="1">"A34533"</definedName>
    <definedName name="FDD_59_28" hidden="1">"A34540"</definedName>
    <definedName name="FDD_59_29" hidden="1">"A34547"</definedName>
    <definedName name="FDD_59_3" hidden="1">"A31777"</definedName>
    <definedName name="FDD_59_30" hidden="1">"A34554"</definedName>
    <definedName name="FDD_59_31" hidden="1">"A34561"</definedName>
    <definedName name="FDD_59_32" hidden="1">"A34568"</definedName>
    <definedName name="FDD_59_33" hidden="1">"A34576"</definedName>
    <definedName name="FDD_59_34" hidden="1">"A34582"</definedName>
    <definedName name="FDD_59_35" hidden="1">"A34589"</definedName>
    <definedName name="FDD_59_36" hidden="1">"A34596"</definedName>
    <definedName name="FDD_59_37" hidden="1">"A34603"</definedName>
    <definedName name="FDD_59_38" hidden="1">"A34610"</definedName>
    <definedName name="FDD_59_39" hidden="1">"A34617"</definedName>
    <definedName name="FDD_59_4" hidden="1">"A32142"</definedName>
    <definedName name="FDD_59_40" hidden="1">"A34624"</definedName>
    <definedName name="FDD_59_41" hidden="1">"A34631"</definedName>
    <definedName name="FDD_59_42" hidden="1">"A34638"</definedName>
    <definedName name="FDD_59_43" hidden="1">"A34645"</definedName>
    <definedName name="FDD_59_44" hidden="1">"A34652"</definedName>
    <definedName name="FDD_59_45" hidden="1">"A34659"</definedName>
    <definedName name="FDD_59_46" hidden="1">"A34666"</definedName>
    <definedName name="FDD_59_47" hidden="1">"A34673"</definedName>
    <definedName name="FDD_59_48" hidden="1">"A34680"</definedName>
    <definedName name="FDD_59_49" hidden="1">"A34687"</definedName>
    <definedName name="FDD_59_5" hidden="1">"A32508"</definedName>
    <definedName name="FDD_59_50" hidden="1">"A34696"</definedName>
    <definedName name="FDD_59_51" hidden="1">"A34702"</definedName>
    <definedName name="FDD_59_52" hidden="1">"A34708"</definedName>
    <definedName name="FDD_59_53" hidden="1">"A34715"</definedName>
    <definedName name="FDD_59_54" hidden="1">"A34722"</definedName>
    <definedName name="FDD_59_55" hidden="1">"A34729"</definedName>
    <definedName name="FDD_59_56" hidden="1">"A34736"</definedName>
    <definedName name="FDD_59_57" hidden="1">"A34743"</definedName>
    <definedName name="FDD_59_58" hidden="1">"A34750"</definedName>
    <definedName name="FDD_59_59" hidden="1">"A34757"</definedName>
    <definedName name="FDD_59_6" hidden="1">"A32873"</definedName>
    <definedName name="FDD_59_60" hidden="1">"A34764"</definedName>
    <definedName name="FDD_59_61" hidden="1">"A34771"</definedName>
    <definedName name="FDD_59_62" hidden="1">"A34778"</definedName>
    <definedName name="FDD_59_63" hidden="1">"A34785"</definedName>
    <definedName name="FDD_59_64" hidden="1">"A34792"</definedName>
    <definedName name="FDD_59_65" hidden="1">"A34799"</definedName>
    <definedName name="FDD_59_66" hidden="1">"A34807"</definedName>
    <definedName name="FDD_59_67" hidden="1">"A34813"</definedName>
    <definedName name="FDD_59_68" hidden="1">"A34820"</definedName>
    <definedName name="FDD_59_69" hidden="1">"A34828"</definedName>
    <definedName name="FDD_59_7" hidden="1">"A33238"</definedName>
    <definedName name="FDD_59_70" hidden="1">"A34834"</definedName>
    <definedName name="FDD_59_71" hidden="1">"A34841"</definedName>
    <definedName name="FDD_59_72" hidden="1">"A34848"</definedName>
    <definedName name="FDD_59_73" hidden="1">"A34855"</definedName>
    <definedName name="FDD_59_74" hidden="1">"A34862"</definedName>
    <definedName name="FDD_59_75" hidden="1">"A34870"</definedName>
    <definedName name="FDD_59_76" hidden="1">"A34876"</definedName>
    <definedName name="FDD_59_77" hidden="1">"A34883"</definedName>
    <definedName name="FDD_59_78" hidden="1">"A34891"</definedName>
    <definedName name="FDD_59_79" hidden="1">"A34897"</definedName>
    <definedName name="FDD_59_8" hidden="1">"A33603"</definedName>
    <definedName name="FDD_59_80" hidden="1">"A34904"</definedName>
    <definedName name="FDD_59_81" hidden="1">"A34911"</definedName>
    <definedName name="FDD_59_82" hidden="1">"A34918"</definedName>
    <definedName name="FDD_59_83" hidden="1">"A34925"</definedName>
    <definedName name="FDD_59_84" hidden="1">"A34932"</definedName>
    <definedName name="FDD_59_85" hidden="1">"A34940"</definedName>
    <definedName name="FDD_59_86" hidden="1">"A34946"</definedName>
    <definedName name="FDD_59_87" hidden="1">"A34953"</definedName>
    <definedName name="FDD_59_88" hidden="1">"A34960"</definedName>
    <definedName name="FDD_59_89" hidden="1">"A34967"</definedName>
    <definedName name="FDD_59_9" hidden="1">"A33969"</definedName>
    <definedName name="FDD_59_90" hidden="1">"A34974"</definedName>
    <definedName name="FDD_59_91" hidden="1">"A34981"</definedName>
    <definedName name="FDD_59_92" hidden="1">"A34988"</definedName>
    <definedName name="FDD_59_93" hidden="1">"A34995"</definedName>
    <definedName name="FDD_59_94" hidden="1">"A35002"</definedName>
    <definedName name="FDD_59_95" hidden="1">"A35009"</definedName>
    <definedName name="FDD_59_96" hidden="1">"A35016"</definedName>
    <definedName name="FDD_59_97" hidden="1">"A35023"</definedName>
    <definedName name="FDD_59_98" hidden="1">"A35030"</definedName>
    <definedName name="FDD_59_99" hidden="1">"A35037"</definedName>
    <definedName name="FDD_6_0" hidden="1">"A25569"</definedName>
    <definedName name="FDD_6_1" hidden="1">"A35795"</definedName>
    <definedName name="FDD_6_2" hidden="1">"E36160"</definedName>
    <definedName name="FDD_6_3" hidden="1">"E36525"</definedName>
    <definedName name="FDD_60_0" hidden="1">"A30681"</definedName>
    <definedName name="FDD_60_1" hidden="1">"A31047"</definedName>
    <definedName name="FDD_60_10" hidden="1">"A34334"</definedName>
    <definedName name="FDD_60_11" hidden="1">"A34699"</definedName>
    <definedName name="FDD_60_12" hidden="1">"A35064"</definedName>
    <definedName name="FDD_60_13" hidden="1">"A35430"</definedName>
    <definedName name="FDD_60_14" hidden="1">"A35795"</definedName>
    <definedName name="FDD_60_2" hidden="1">"A31412"</definedName>
    <definedName name="FDD_60_3" hidden="1">"A31777"</definedName>
    <definedName name="FDD_60_4" hidden="1">"A32142"</definedName>
    <definedName name="FDD_60_5" hidden="1">"A32508"</definedName>
    <definedName name="FDD_60_6" hidden="1">"A32873"</definedName>
    <definedName name="FDD_60_7" hidden="1">"A33238"</definedName>
    <definedName name="FDD_60_8" hidden="1">"A33603"</definedName>
    <definedName name="FDD_60_9" hidden="1">"A33969"</definedName>
    <definedName name="FDD_61_0" hidden="1">"A30681"</definedName>
    <definedName name="FDD_61_1" hidden="1">"A31047"</definedName>
    <definedName name="FDD_61_10" hidden="1">"A34334"</definedName>
    <definedName name="FDD_61_11" hidden="1">"A34699"</definedName>
    <definedName name="FDD_61_12" hidden="1">"A35064"</definedName>
    <definedName name="FDD_61_13" hidden="1">"A35430"</definedName>
    <definedName name="FDD_61_14" hidden="1">"A35795"</definedName>
    <definedName name="FDD_61_2" hidden="1">"A31412"</definedName>
    <definedName name="FDD_61_3" hidden="1">"A31777"</definedName>
    <definedName name="FDD_61_4" hidden="1">"A32142"</definedName>
    <definedName name="FDD_61_5" hidden="1">"A32508"</definedName>
    <definedName name="FDD_61_6" hidden="1">"A32873"</definedName>
    <definedName name="FDD_61_7" hidden="1">"A33238"</definedName>
    <definedName name="FDD_61_8" hidden="1">"A33603"</definedName>
    <definedName name="FDD_61_9" hidden="1">"A33969"</definedName>
    <definedName name="FDD_62_0" hidden="1">"A30681"</definedName>
    <definedName name="FDD_62_1" hidden="1">"A31047"</definedName>
    <definedName name="FDD_62_10" hidden="1">"A34334"</definedName>
    <definedName name="FDD_62_11" hidden="1">"A34699"</definedName>
    <definedName name="FDD_62_12" hidden="1">"A35064"</definedName>
    <definedName name="FDD_62_13" hidden="1">"A35430"</definedName>
    <definedName name="FDD_62_14" hidden="1">"A35795"</definedName>
    <definedName name="FDD_62_2" hidden="1">"A31412"</definedName>
    <definedName name="FDD_62_3" hidden="1">"A31777"</definedName>
    <definedName name="FDD_62_4" hidden="1">"A32142"</definedName>
    <definedName name="FDD_62_5" hidden="1">"A32508"</definedName>
    <definedName name="FDD_62_6" hidden="1">"A32873"</definedName>
    <definedName name="FDD_62_7" hidden="1">"A33238"</definedName>
    <definedName name="FDD_62_8" hidden="1">"A33603"</definedName>
    <definedName name="FDD_62_9" hidden="1">"A33969"</definedName>
    <definedName name="FDD_63_0" hidden="1">"A30681"</definedName>
    <definedName name="FDD_63_1" hidden="1">"A31047"</definedName>
    <definedName name="FDD_63_10" hidden="1">"A34334"</definedName>
    <definedName name="FDD_63_11" hidden="1">"A34699"</definedName>
    <definedName name="FDD_63_12" hidden="1">"A35064"</definedName>
    <definedName name="FDD_63_13" hidden="1">"A35430"</definedName>
    <definedName name="FDD_63_14" hidden="1">"A35795"</definedName>
    <definedName name="FDD_63_2" hidden="1">"A31412"</definedName>
    <definedName name="FDD_63_3" hidden="1">"A31777"</definedName>
    <definedName name="FDD_63_4" hidden="1">"A32142"</definedName>
    <definedName name="FDD_63_5" hidden="1">"A32508"</definedName>
    <definedName name="FDD_63_6" hidden="1">"A32873"</definedName>
    <definedName name="FDD_63_7" hidden="1">"A33238"</definedName>
    <definedName name="FDD_63_8" hidden="1">"A33603"</definedName>
    <definedName name="FDD_63_9" hidden="1">"A33969"</definedName>
    <definedName name="FDD_64_0" hidden="1">"A30681"</definedName>
    <definedName name="FDD_64_1" hidden="1">"A31047"</definedName>
    <definedName name="FDD_64_10" hidden="1">"A34334"</definedName>
    <definedName name="FDD_64_11" hidden="1">"A34699"</definedName>
    <definedName name="FDD_64_12" hidden="1">"A35064"</definedName>
    <definedName name="FDD_64_13" hidden="1">"A35430"</definedName>
    <definedName name="FDD_64_14" hidden="1">"A35795"</definedName>
    <definedName name="FDD_64_2" hidden="1">"A31412"</definedName>
    <definedName name="FDD_64_3" hidden="1">"A31777"</definedName>
    <definedName name="FDD_64_4" hidden="1">"A32142"</definedName>
    <definedName name="FDD_64_5" hidden="1">"A32508"</definedName>
    <definedName name="FDD_64_6" hidden="1">"A32873"</definedName>
    <definedName name="FDD_64_7" hidden="1">"A33238"</definedName>
    <definedName name="FDD_64_8" hidden="1">"A33603"</definedName>
    <definedName name="FDD_64_9" hidden="1">"A33969"</definedName>
    <definedName name="FDD_65_0" hidden="1">"A30681"</definedName>
    <definedName name="FDD_65_1" hidden="1">"A31047"</definedName>
    <definedName name="FDD_65_10" hidden="1">"A34334"</definedName>
    <definedName name="FDD_65_11" hidden="1">"A34699"</definedName>
    <definedName name="FDD_65_12" hidden="1">"A35064"</definedName>
    <definedName name="FDD_65_13" hidden="1">"A35430"</definedName>
    <definedName name="FDD_65_14" hidden="1">"A35795"</definedName>
    <definedName name="FDD_65_2" hidden="1">"A31412"</definedName>
    <definedName name="FDD_65_3" hidden="1">"A31777"</definedName>
    <definedName name="FDD_65_4" hidden="1">"A32142"</definedName>
    <definedName name="FDD_65_5" hidden="1">"A32508"</definedName>
    <definedName name="FDD_65_6" hidden="1">"A32873"</definedName>
    <definedName name="FDD_65_7" hidden="1">"A33238"</definedName>
    <definedName name="FDD_65_8" hidden="1">"A33603"</definedName>
    <definedName name="FDD_65_9" hidden="1">"A33969"</definedName>
    <definedName name="FDD_66_0" hidden="1">"A30681"</definedName>
    <definedName name="FDD_66_1" hidden="1">"A31047"</definedName>
    <definedName name="FDD_66_10" hidden="1">"A34334"</definedName>
    <definedName name="FDD_66_11" hidden="1">"A34699"</definedName>
    <definedName name="FDD_66_12" hidden="1">"A35064"</definedName>
    <definedName name="FDD_66_13" hidden="1">"A35430"</definedName>
    <definedName name="FDD_66_14" hidden="1">"A35795"</definedName>
    <definedName name="FDD_66_2" hidden="1">"A31412"</definedName>
    <definedName name="FDD_66_3" hidden="1">"A31777"</definedName>
    <definedName name="FDD_66_4" hidden="1">"A32142"</definedName>
    <definedName name="FDD_66_5" hidden="1">"A32508"</definedName>
    <definedName name="FDD_66_6" hidden="1">"A32873"</definedName>
    <definedName name="FDD_66_7" hidden="1">"A33238"</definedName>
    <definedName name="FDD_66_8" hidden="1">"A33603"</definedName>
    <definedName name="FDD_66_9" hidden="1">"A33969"</definedName>
    <definedName name="FDD_67_0" hidden="1">"A30681"</definedName>
    <definedName name="FDD_67_1" hidden="1">"A31047"</definedName>
    <definedName name="FDD_67_10" hidden="1">"A34334"</definedName>
    <definedName name="FDD_67_11" hidden="1">"A34699"</definedName>
    <definedName name="FDD_67_12" hidden="1">"A35064"</definedName>
    <definedName name="FDD_67_13" hidden="1">"A35430"</definedName>
    <definedName name="FDD_67_14" hidden="1">"A35795"</definedName>
    <definedName name="FDD_67_2" hidden="1">"A31412"</definedName>
    <definedName name="FDD_67_3" hidden="1">"A31777"</definedName>
    <definedName name="FDD_67_4" hidden="1">"A32142"</definedName>
    <definedName name="FDD_67_5" hidden="1">"A32508"</definedName>
    <definedName name="FDD_67_6" hidden="1">"A32873"</definedName>
    <definedName name="FDD_67_7" hidden="1">"A33238"</definedName>
    <definedName name="FDD_67_8" hidden="1">"A33603"</definedName>
    <definedName name="FDD_67_9" hidden="1">"A33969"</definedName>
    <definedName name="FDD_68_0" hidden="1">"A30681"</definedName>
    <definedName name="FDD_68_1" hidden="1">"A31047"</definedName>
    <definedName name="FDD_68_10" hidden="1">"A34334"</definedName>
    <definedName name="FDD_68_11" hidden="1">"A34699"</definedName>
    <definedName name="FDD_68_12" hidden="1">"A35064"</definedName>
    <definedName name="FDD_68_13" hidden="1">"A35430"</definedName>
    <definedName name="FDD_68_14" hidden="1">"A35795"</definedName>
    <definedName name="FDD_68_2" hidden="1">"A31412"</definedName>
    <definedName name="FDD_68_3" hidden="1">"A31777"</definedName>
    <definedName name="FDD_68_4" hidden="1">"A32142"</definedName>
    <definedName name="FDD_68_5" hidden="1">"A32508"</definedName>
    <definedName name="FDD_68_6" hidden="1">"A32873"</definedName>
    <definedName name="FDD_68_7" hidden="1">"A33238"</definedName>
    <definedName name="FDD_68_8" hidden="1">"A33603"</definedName>
    <definedName name="FDD_68_9" hidden="1">"A33969"</definedName>
    <definedName name="FDD_69_0" hidden="1">"U30681"</definedName>
    <definedName name="FDD_69_1" hidden="1">"A31047"</definedName>
    <definedName name="FDD_69_10" hidden="1">"A34334"</definedName>
    <definedName name="FDD_69_11" hidden="1">"A34699"</definedName>
    <definedName name="FDD_69_12" hidden="1">"A35064"</definedName>
    <definedName name="FDD_69_13" hidden="1">"A35430"</definedName>
    <definedName name="FDD_69_14" hidden="1">"A35795"</definedName>
    <definedName name="FDD_69_2" hidden="1">"A31412"</definedName>
    <definedName name="FDD_69_3" hidden="1">"A31777"</definedName>
    <definedName name="FDD_69_4" hidden="1">"A32142"</definedName>
    <definedName name="FDD_69_5" hidden="1">"A32508"</definedName>
    <definedName name="FDD_69_6" hidden="1">"A32873"</definedName>
    <definedName name="FDD_69_7" hidden="1">"A33238"</definedName>
    <definedName name="FDD_69_8" hidden="1">"A33603"</definedName>
    <definedName name="FDD_69_9" hidden="1">"A33969"</definedName>
    <definedName name="FDD_7_0" hidden="1">"A25569"</definedName>
    <definedName name="FDD_7_1" hidden="1">"E35795"</definedName>
    <definedName name="FDD_7_2" hidden="1">"E36160"</definedName>
    <definedName name="FDD_7_3" hidden="1">"E36525"</definedName>
    <definedName name="FDD_70_0" hidden="1">"A30681"</definedName>
    <definedName name="FDD_70_1" hidden="1">"A31047"</definedName>
    <definedName name="FDD_70_10" hidden="1">"A34334"</definedName>
    <definedName name="FDD_70_11" hidden="1">"A34699"</definedName>
    <definedName name="FDD_70_12" hidden="1">"A35064"</definedName>
    <definedName name="FDD_70_13" hidden="1">"A35430"</definedName>
    <definedName name="FDD_70_14" hidden="1">"A35795"</definedName>
    <definedName name="FDD_70_2" hidden="1">"A31412"</definedName>
    <definedName name="FDD_70_3" hidden="1">"A31777"</definedName>
    <definedName name="FDD_70_4" hidden="1">"A32142"</definedName>
    <definedName name="FDD_70_5" hidden="1">"A32508"</definedName>
    <definedName name="FDD_70_6" hidden="1">"A32873"</definedName>
    <definedName name="FDD_70_7" hidden="1">"A33238"</definedName>
    <definedName name="FDD_70_8" hidden="1">"A33603"</definedName>
    <definedName name="FDD_70_9" hidden="1">"A33969"</definedName>
    <definedName name="FDD_71_0" hidden="1">"A30681"</definedName>
    <definedName name="FDD_71_1" hidden="1">"A31047"</definedName>
    <definedName name="FDD_71_10" hidden="1">"A34334"</definedName>
    <definedName name="FDD_71_11" hidden="1">"A34699"</definedName>
    <definedName name="FDD_71_12" hidden="1">"A35064"</definedName>
    <definedName name="FDD_71_13" hidden="1">"A35430"</definedName>
    <definedName name="FDD_71_14" hidden="1">"A35795"</definedName>
    <definedName name="FDD_71_2" hidden="1">"A31412"</definedName>
    <definedName name="FDD_71_3" hidden="1">"A31777"</definedName>
    <definedName name="FDD_71_4" hidden="1">"A32142"</definedName>
    <definedName name="FDD_71_5" hidden="1">"A32508"</definedName>
    <definedName name="FDD_71_6" hidden="1">"A32873"</definedName>
    <definedName name="FDD_71_7" hidden="1">"A33238"</definedName>
    <definedName name="FDD_71_8" hidden="1">"A33603"</definedName>
    <definedName name="FDD_71_9" hidden="1">"A33969"</definedName>
    <definedName name="FDD_72_0" hidden="1">"A30681"</definedName>
    <definedName name="FDD_72_1" hidden="1">"A31047"</definedName>
    <definedName name="FDD_72_10" hidden="1">"A34334"</definedName>
    <definedName name="FDD_72_11" hidden="1">"A34699"</definedName>
    <definedName name="FDD_72_12" hidden="1">"A35064"</definedName>
    <definedName name="FDD_72_13" hidden="1">"A35430"</definedName>
    <definedName name="FDD_72_14" hidden="1">"A35795"</definedName>
    <definedName name="FDD_72_2" hidden="1">"A31412"</definedName>
    <definedName name="FDD_72_3" hidden="1">"A31777"</definedName>
    <definedName name="FDD_72_4" hidden="1">"A32142"</definedName>
    <definedName name="FDD_72_5" hidden="1">"A32508"</definedName>
    <definedName name="FDD_72_6" hidden="1">"A32873"</definedName>
    <definedName name="FDD_72_7" hidden="1">"A33238"</definedName>
    <definedName name="FDD_72_8" hidden="1">"A33603"</definedName>
    <definedName name="FDD_72_9" hidden="1">"A33969"</definedName>
    <definedName name="FDD_73_0" hidden="1">"A30681"</definedName>
    <definedName name="FDD_73_1" hidden="1">"A31047"</definedName>
    <definedName name="FDD_73_10" hidden="1">"A34334"</definedName>
    <definedName name="FDD_73_11" hidden="1">"A34699"</definedName>
    <definedName name="FDD_73_12" hidden="1">"A35064"</definedName>
    <definedName name="FDD_73_13" hidden="1">"A35430"</definedName>
    <definedName name="FDD_73_14" hidden="1">"A35795"</definedName>
    <definedName name="FDD_73_2" hidden="1">"A31412"</definedName>
    <definedName name="FDD_73_3" hidden="1">"A31777"</definedName>
    <definedName name="FDD_73_4" hidden="1">"A32142"</definedName>
    <definedName name="FDD_73_5" hidden="1">"A32508"</definedName>
    <definedName name="FDD_73_6" hidden="1">"A32873"</definedName>
    <definedName name="FDD_73_7" hidden="1">"A33238"</definedName>
    <definedName name="FDD_73_8" hidden="1">"A33603"</definedName>
    <definedName name="FDD_73_9" hidden="1">"A33969"</definedName>
    <definedName name="FDD_74_0" hidden="1">"A30681"</definedName>
    <definedName name="FDD_74_1" hidden="1">"A31047"</definedName>
    <definedName name="FDD_74_10" hidden="1">"A34334"</definedName>
    <definedName name="FDD_74_11" hidden="1">"A34699"</definedName>
    <definedName name="FDD_74_12" hidden="1">"A35064"</definedName>
    <definedName name="FDD_74_13" hidden="1">"A35430"</definedName>
    <definedName name="FDD_74_14" hidden="1">"A35795"</definedName>
    <definedName name="FDD_74_2" hidden="1">"A31412"</definedName>
    <definedName name="FDD_74_3" hidden="1">"A31777"</definedName>
    <definedName name="FDD_74_4" hidden="1">"A32142"</definedName>
    <definedName name="FDD_74_5" hidden="1">"A32508"</definedName>
    <definedName name="FDD_74_6" hidden="1">"A32873"</definedName>
    <definedName name="FDD_74_7" hidden="1">"A33238"</definedName>
    <definedName name="FDD_74_8" hidden="1">"A33603"</definedName>
    <definedName name="FDD_74_9" hidden="1">"A33969"</definedName>
    <definedName name="FDD_75_0" hidden="1">"A30681"</definedName>
    <definedName name="FDD_75_1" hidden="1">"A31047"</definedName>
    <definedName name="FDD_75_10" hidden="1">"A34334"</definedName>
    <definedName name="FDD_75_11" hidden="1">"A34699"</definedName>
    <definedName name="FDD_75_12" hidden="1">"A35064"</definedName>
    <definedName name="FDD_75_13" hidden="1">"A35430"</definedName>
    <definedName name="FDD_75_14" hidden="1">"A35795"</definedName>
    <definedName name="FDD_75_2" hidden="1">"A31412"</definedName>
    <definedName name="FDD_75_3" hidden="1">"A31777"</definedName>
    <definedName name="FDD_75_4" hidden="1">"A32142"</definedName>
    <definedName name="FDD_75_5" hidden="1">"A32508"</definedName>
    <definedName name="FDD_75_6" hidden="1">"A32873"</definedName>
    <definedName name="FDD_75_7" hidden="1">"A33238"</definedName>
    <definedName name="FDD_75_8" hidden="1">"A33603"</definedName>
    <definedName name="FDD_75_9" hidden="1">"A33969"</definedName>
    <definedName name="FDD_76_0" hidden="1">"A30681"</definedName>
    <definedName name="FDD_76_1" hidden="1">"A31047"</definedName>
    <definedName name="FDD_76_10" hidden="1">"A34334"</definedName>
    <definedName name="FDD_76_11" hidden="1">"A34699"</definedName>
    <definedName name="FDD_76_12" hidden="1">"A35064"</definedName>
    <definedName name="FDD_76_13" hidden="1">"A35430"</definedName>
    <definedName name="FDD_76_14" hidden="1">"A35795"</definedName>
    <definedName name="FDD_76_2" hidden="1">"A31412"</definedName>
    <definedName name="FDD_76_3" hidden="1">"A31777"</definedName>
    <definedName name="FDD_76_4" hidden="1">"A32142"</definedName>
    <definedName name="FDD_76_5" hidden="1">"A32508"</definedName>
    <definedName name="FDD_76_6" hidden="1">"A32873"</definedName>
    <definedName name="FDD_76_7" hidden="1">"A33238"</definedName>
    <definedName name="FDD_76_8" hidden="1">"A33603"</definedName>
    <definedName name="FDD_76_9" hidden="1">"A33969"</definedName>
    <definedName name="FDD_77_0" hidden="1">"A30681"</definedName>
    <definedName name="FDD_77_1" hidden="1">"A31047"</definedName>
    <definedName name="FDD_77_10" hidden="1">"A34334"</definedName>
    <definedName name="FDD_77_11" hidden="1">"A34699"</definedName>
    <definedName name="FDD_77_12" hidden="1">"A35064"</definedName>
    <definedName name="FDD_77_13" hidden="1">"A35430"</definedName>
    <definedName name="FDD_77_14" hidden="1">"A35795"</definedName>
    <definedName name="FDD_77_2" hidden="1">"A31412"</definedName>
    <definedName name="FDD_77_3" hidden="1">"A31777"</definedName>
    <definedName name="FDD_77_4" hidden="1">"A32142"</definedName>
    <definedName name="FDD_77_5" hidden="1">"A32508"</definedName>
    <definedName name="FDD_77_6" hidden="1">"A32873"</definedName>
    <definedName name="FDD_77_7" hidden="1">"A33238"</definedName>
    <definedName name="FDD_77_8" hidden="1">"A33603"</definedName>
    <definedName name="FDD_77_9" hidden="1">"A33969"</definedName>
    <definedName name="FDD_78_0" hidden="1">"A30681"</definedName>
    <definedName name="FDD_78_1" hidden="1">"A31047"</definedName>
    <definedName name="FDD_78_10" hidden="1">"A34334"</definedName>
    <definedName name="FDD_78_11" hidden="1">"A34699"</definedName>
    <definedName name="FDD_78_12" hidden="1">"A35064"</definedName>
    <definedName name="FDD_78_13" hidden="1">"A35430"</definedName>
    <definedName name="FDD_78_14" hidden="1">"A35795"</definedName>
    <definedName name="FDD_78_2" hidden="1">"A31412"</definedName>
    <definedName name="FDD_78_3" hidden="1">"A31777"</definedName>
    <definedName name="FDD_78_4" hidden="1">"A32142"</definedName>
    <definedName name="FDD_78_5" hidden="1">"A32508"</definedName>
    <definedName name="FDD_78_6" hidden="1">"A32873"</definedName>
    <definedName name="FDD_78_7" hidden="1">"A33238"</definedName>
    <definedName name="FDD_78_8" hidden="1">"A33603"</definedName>
    <definedName name="FDD_78_9" hidden="1">"A33969"</definedName>
    <definedName name="FDD_79_0" hidden="1">"A30681"</definedName>
    <definedName name="FDD_79_1" hidden="1">"A31047"</definedName>
    <definedName name="FDD_79_10" hidden="1">"A34334"</definedName>
    <definedName name="FDD_79_11" hidden="1">"A34699"</definedName>
    <definedName name="FDD_79_12" hidden="1">"A35064"</definedName>
    <definedName name="FDD_79_13" hidden="1">"A35430"</definedName>
    <definedName name="FDD_79_14" hidden="1">"A35795"</definedName>
    <definedName name="FDD_79_2" hidden="1">"A31412"</definedName>
    <definedName name="FDD_79_3" hidden="1">"A31777"</definedName>
    <definedName name="FDD_79_4" hidden="1">"A32142"</definedName>
    <definedName name="FDD_79_5" hidden="1">"A32508"</definedName>
    <definedName name="FDD_79_6" hidden="1">"A32873"</definedName>
    <definedName name="FDD_79_7" hidden="1">"A33238"</definedName>
    <definedName name="FDD_79_8" hidden="1">"A33603"</definedName>
    <definedName name="FDD_79_9" hidden="1">"A33969"</definedName>
    <definedName name="FDD_8_0" hidden="1">"A25569"</definedName>
    <definedName name="FDD_8_1" hidden="1">"E35795"</definedName>
    <definedName name="FDD_8_2" hidden="1">"E36160"</definedName>
    <definedName name="FDD_8_3" hidden="1">"E36525"</definedName>
    <definedName name="FDD_80_0" hidden="1">"A30681"</definedName>
    <definedName name="FDD_80_1" hidden="1">"A31047"</definedName>
    <definedName name="FDD_80_10" hidden="1">"A34334"</definedName>
    <definedName name="FDD_80_11" hidden="1">"A34699"</definedName>
    <definedName name="FDD_80_12" hidden="1">"A35064"</definedName>
    <definedName name="FDD_80_13" hidden="1">"A35430"</definedName>
    <definedName name="FDD_80_14" hidden="1">"A35795"</definedName>
    <definedName name="FDD_80_2" hidden="1">"A31412"</definedName>
    <definedName name="FDD_80_3" hidden="1">"A31777"</definedName>
    <definedName name="FDD_80_4" hidden="1">"A32142"</definedName>
    <definedName name="FDD_80_5" hidden="1">"A32508"</definedName>
    <definedName name="FDD_80_6" hidden="1">"A32873"</definedName>
    <definedName name="FDD_80_7" hidden="1">"A33238"</definedName>
    <definedName name="FDD_80_8" hidden="1">"A33603"</definedName>
    <definedName name="FDD_80_9" hidden="1">"A33969"</definedName>
    <definedName name="FDD_81_0" hidden="1">"A30681"</definedName>
    <definedName name="FDD_81_1" hidden="1">"A31047"</definedName>
    <definedName name="FDD_81_10" hidden="1">"A34334"</definedName>
    <definedName name="FDD_81_11" hidden="1">"A34699"</definedName>
    <definedName name="FDD_81_12" hidden="1">"A35064"</definedName>
    <definedName name="FDD_81_13" hidden="1">"A35430"</definedName>
    <definedName name="FDD_81_14" hidden="1">"A35795"</definedName>
    <definedName name="FDD_81_2" hidden="1">"A31412"</definedName>
    <definedName name="FDD_81_3" hidden="1">"A31777"</definedName>
    <definedName name="FDD_81_4" hidden="1">"A32142"</definedName>
    <definedName name="FDD_81_5" hidden="1">"A32508"</definedName>
    <definedName name="FDD_81_6" hidden="1">"A32873"</definedName>
    <definedName name="FDD_81_7" hidden="1">"A33238"</definedName>
    <definedName name="FDD_81_8" hidden="1">"A33603"</definedName>
    <definedName name="FDD_81_9" hidden="1">"A33969"</definedName>
    <definedName name="FDD_82_0" hidden="1">"A30681"</definedName>
    <definedName name="FDD_82_1" hidden="1">"A31047"</definedName>
    <definedName name="FDD_82_10" hidden="1">"A34334"</definedName>
    <definedName name="FDD_82_11" hidden="1">"A34699"</definedName>
    <definedName name="FDD_82_12" hidden="1">"A35064"</definedName>
    <definedName name="FDD_82_13" hidden="1">"A35430"</definedName>
    <definedName name="FDD_82_14" hidden="1">"A35795"</definedName>
    <definedName name="FDD_82_2" hidden="1">"A31412"</definedName>
    <definedName name="FDD_82_3" hidden="1">"A31777"</definedName>
    <definedName name="FDD_82_4" hidden="1">"A32142"</definedName>
    <definedName name="FDD_82_5" hidden="1">"A32508"</definedName>
    <definedName name="FDD_82_6" hidden="1">"A32873"</definedName>
    <definedName name="FDD_82_7" hidden="1">"A33238"</definedName>
    <definedName name="FDD_82_8" hidden="1">"A33603"</definedName>
    <definedName name="FDD_82_9" hidden="1">"A33969"</definedName>
    <definedName name="FDD_83_0" hidden="1">"A30681"</definedName>
    <definedName name="FDD_83_1" hidden="1">"A31047"</definedName>
    <definedName name="FDD_83_10" hidden="1">"A34334"</definedName>
    <definedName name="FDD_83_11" hidden="1">"A34699"</definedName>
    <definedName name="FDD_83_12" hidden="1">"A35064"</definedName>
    <definedName name="FDD_83_13" hidden="1">"A35430"</definedName>
    <definedName name="FDD_83_14" hidden="1">"A35795"</definedName>
    <definedName name="FDD_83_2" hidden="1">"A31412"</definedName>
    <definedName name="FDD_83_3" hidden="1">"A31777"</definedName>
    <definedName name="FDD_83_4" hidden="1">"A32142"</definedName>
    <definedName name="FDD_83_5" hidden="1">"A32508"</definedName>
    <definedName name="FDD_83_6" hidden="1">"A32873"</definedName>
    <definedName name="FDD_83_7" hidden="1">"A33238"</definedName>
    <definedName name="FDD_83_8" hidden="1">"A33603"</definedName>
    <definedName name="FDD_83_9" hidden="1">"A33969"</definedName>
    <definedName name="FDD_84_0" hidden="1">"A30681"</definedName>
    <definedName name="FDD_84_1" hidden="1">"A31047"</definedName>
    <definedName name="FDD_84_10" hidden="1">"A34334"</definedName>
    <definedName name="FDD_84_11" hidden="1">"A34699"</definedName>
    <definedName name="FDD_84_12" hidden="1">"A35064"</definedName>
    <definedName name="FDD_84_13" hidden="1">"A35430"</definedName>
    <definedName name="FDD_84_14" hidden="1">"A35795"</definedName>
    <definedName name="FDD_84_2" hidden="1">"A31412"</definedName>
    <definedName name="FDD_84_3" hidden="1">"A31777"</definedName>
    <definedName name="FDD_84_4" hidden="1">"A32142"</definedName>
    <definedName name="FDD_84_5" hidden="1">"A32508"</definedName>
    <definedName name="FDD_84_6" hidden="1">"A32873"</definedName>
    <definedName name="FDD_84_7" hidden="1">"A33238"</definedName>
    <definedName name="FDD_84_8" hidden="1">"A33603"</definedName>
    <definedName name="FDD_84_9" hidden="1">"A33969"</definedName>
    <definedName name="FDD_85_0" hidden="1">"A30681"</definedName>
    <definedName name="FDD_85_1" hidden="1">"A31047"</definedName>
    <definedName name="FDD_85_10" hidden="1">"A34334"</definedName>
    <definedName name="FDD_85_11" hidden="1">"A34699"</definedName>
    <definedName name="FDD_85_12" hidden="1">"A35064"</definedName>
    <definedName name="FDD_85_13" hidden="1">"A35430"</definedName>
    <definedName name="FDD_85_14" hidden="1">"A35795"</definedName>
    <definedName name="FDD_85_2" hidden="1">"A31412"</definedName>
    <definedName name="FDD_85_3" hidden="1">"A31777"</definedName>
    <definedName name="FDD_85_4" hidden="1">"A32142"</definedName>
    <definedName name="FDD_85_5" hidden="1">"A32508"</definedName>
    <definedName name="FDD_85_6" hidden="1">"A32873"</definedName>
    <definedName name="FDD_85_7" hidden="1">"A33238"</definedName>
    <definedName name="FDD_85_8" hidden="1">"A33603"</definedName>
    <definedName name="FDD_85_9" hidden="1">"A33969"</definedName>
    <definedName name="FDD_86_0" hidden="1">"A30681"</definedName>
    <definedName name="FDD_86_1" hidden="1">"A31047"</definedName>
    <definedName name="FDD_86_10" hidden="1">"A34334"</definedName>
    <definedName name="FDD_86_11" hidden="1">"A34699"</definedName>
    <definedName name="FDD_86_12" hidden="1">"A35064"</definedName>
    <definedName name="FDD_86_13" hidden="1">"A35430"</definedName>
    <definedName name="FDD_86_14" hidden="1">"A35795"</definedName>
    <definedName name="FDD_86_2" hidden="1">"A31412"</definedName>
    <definedName name="FDD_86_3" hidden="1">"A31777"</definedName>
    <definedName name="FDD_86_4" hidden="1">"A32142"</definedName>
    <definedName name="FDD_86_5" hidden="1">"A32508"</definedName>
    <definedName name="FDD_86_6" hidden="1">"A32873"</definedName>
    <definedName name="FDD_86_7" hidden="1">"A33238"</definedName>
    <definedName name="FDD_86_8" hidden="1">"A33603"</definedName>
    <definedName name="FDD_86_9" hidden="1">"A33969"</definedName>
    <definedName name="FDD_87_0" hidden="1">"A30681"</definedName>
    <definedName name="FDD_87_1" hidden="1">"A31047"</definedName>
    <definedName name="FDD_87_10" hidden="1">"A34334"</definedName>
    <definedName name="FDD_87_11" hidden="1">"A34699"</definedName>
    <definedName name="FDD_87_12" hidden="1">"A35064"</definedName>
    <definedName name="FDD_87_13" hidden="1">"A35430"</definedName>
    <definedName name="FDD_87_14" hidden="1">"A35795"</definedName>
    <definedName name="FDD_87_2" hidden="1">"A31412"</definedName>
    <definedName name="FDD_87_3" hidden="1">"A31777"</definedName>
    <definedName name="FDD_87_4" hidden="1">"A32142"</definedName>
    <definedName name="FDD_87_5" hidden="1">"A32508"</definedName>
    <definedName name="FDD_87_6" hidden="1">"A32873"</definedName>
    <definedName name="FDD_87_7" hidden="1">"A33238"</definedName>
    <definedName name="FDD_87_8" hidden="1">"A33603"</definedName>
    <definedName name="FDD_87_9" hidden="1">"A33969"</definedName>
    <definedName name="FDD_88_0" hidden="1">"A30681"</definedName>
    <definedName name="FDD_88_1" hidden="1">"A31047"</definedName>
    <definedName name="FDD_88_10" hidden="1">"A34334"</definedName>
    <definedName name="FDD_88_11" hidden="1">"A34699"</definedName>
    <definedName name="FDD_88_12" hidden="1">"A35064"</definedName>
    <definedName name="FDD_88_13" hidden="1">"A35430"</definedName>
    <definedName name="FDD_88_14" hidden="1">"A35795"</definedName>
    <definedName name="FDD_88_2" hidden="1">"A31412"</definedName>
    <definedName name="FDD_88_3" hidden="1">"A31777"</definedName>
    <definedName name="FDD_88_4" hidden="1">"A32142"</definedName>
    <definedName name="FDD_88_5" hidden="1">"A32508"</definedName>
    <definedName name="FDD_88_6" hidden="1">"A32873"</definedName>
    <definedName name="FDD_88_7" hidden="1">"A33238"</definedName>
    <definedName name="FDD_88_8" hidden="1">"A33603"</definedName>
    <definedName name="FDD_88_9" hidden="1">"A33969"</definedName>
    <definedName name="FDD_89_0" hidden="1">"A30681"</definedName>
    <definedName name="FDD_89_1" hidden="1">"A31047"</definedName>
    <definedName name="FDD_89_10" hidden="1">"A34334"</definedName>
    <definedName name="FDD_89_11" hidden="1">"A34699"</definedName>
    <definedName name="FDD_89_12" hidden="1">"A35064"</definedName>
    <definedName name="FDD_89_13" hidden="1">"A35430"</definedName>
    <definedName name="FDD_89_14" hidden="1">"A35795"</definedName>
    <definedName name="FDD_89_2" hidden="1">"A31412"</definedName>
    <definedName name="FDD_89_3" hidden="1">"A31777"</definedName>
    <definedName name="FDD_89_4" hidden="1">"A32142"</definedName>
    <definedName name="FDD_89_5" hidden="1">"A32508"</definedName>
    <definedName name="FDD_89_6" hidden="1">"A32873"</definedName>
    <definedName name="FDD_89_7" hidden="1">"A33238"</definedName>
    <definedName name="FDD_89_8" hidden="1">"A33603"</definedName>
    <definedName name="FDD_89_9" hidden="1">"A33969"</definedName>
    <definedName name="FDD_9_0" hidden="1">"A25569"</definedName>
    <definedName name="FDD_9_1" hidden="1">"E35795"</definedName>
    <definedName name="FDD_9_2" hidden="1">"E36160"</definedName>
    <definedName name="FDD_9_3" hidden="1">"E36525"</definedName>
    <definedName name="FDD_90_0" hidden="1">"A30681"</definedName>
    <definedName name="FDD_90_1" hidden="1">"A31047"</definedName>
    <definedName name="FDD_90_10" hidden="1">"A34334"</definedName>
    <definedName name="FDD_90_11" hidden="1">"A34699"</definedName>
    <definedName name="FDD_90_12" hidden="1">"A35064"</definedName>
    <definedName name="FDD_90_13" hidden="1">"A35430"</definedName>
    <definedName name="FDD_90_14" hidden="1">"A35795"</definedName>
    <definedName name="FDD_90_2" hidden="1">"A31412"</definedName>
    <definedName name="FDD_90_3" hidden="1">"A31777"</definedName>
    <definedName name="FDD_90_4" hidden="1">"A32142"</definedName>
    <definedName name="FDD_90_5" hidden="1">"A32508"</definedName>
    <definedName name="FDD_90_6" hidden="1">"A32873"</definedName>
    <definedName name="FDD_90_7" hidden="1">"A33238"</definedName>
    <definedName name="FDD_90_8" hidden="1">"A33603"</definedName>
    <definedName name="FDD_90_9" hidden="1">"A33969"</definedName>
    <definedName name="FDD_91_0" hidden="1">"A30681"</definedName>
    <definedName name="FDD_91_1" hidden="1">"A31047"</definedName>
    <definedName name="FDD_91_10" hidden="1">"A34334"</definedName>
    <definedName name="FDD_91_11" hidden="1">"A34699"</definedName>
    <definedName name="FDD_91_12" hidden="1">"A35064"</definedName>
    <definedName name="FDD_91_13" hidden="1">"A35430"</definedName>
    <definedName name="FDD_91_14" hidden="1">"A35795"</definedName>
    <definedName name="FDD_91_2" hidden="1">"A31412"</definedName>
    <definedName name="FDD_91_3" hidden="1">"A31777"</definedName>
    <definedName name="FDD_91_4" hidden="1">"A32142"</definedName>
    <definedName name="FDD_91_5" hidden="1">"A32508"</definedName>
    <definedName name="FDD_91_6" hidden="1">"A32873"</definedName>
    <definedName name="FDD_91_7" hidden="1">"A33238"</definedName>
    <definedName name="FDD_91_8" hidden="1">"A33603"</definedName>
    <definedName name="FDD_91_9" hidden="1">"A33969"</definedName>
    <definedName name="FDD_92_0" hidden="1">"A30681"</definedName>
    <definedName name="FDD_92_1" hidden="1">"A31047"</definedName>
    <definedName name="FDD_92_10" hidden="1">"A34334"</definedName>
    <definedName name="FDD_92_11" hidden="1">"A34699"</definedName>
    <definedName name="FDD_92_12" hidden="1">"A35064"</definedName>
    <definedName name="FDD_92_13" hidden="1">"A35430"</definedName>
    <definedName name="FDD_92_14" hidden="1">"A35795"</definedName>
    <definedName name="FDD_92_2" hidden="1">"A31412"</definedName>
    <definedName name="FDD_92_3" hidden="1">"A31777"</definedName>
    <definedName name="FDD_92_4" hidden="1">"A32142"</definedName>
    <definedName name="FDD_92_5" hidden="1">"A32508"</definedName>
    <definedName name="FDD_92_6" hidden="1">"A32873"</definedName>
    <definedName name="FDD_92_7" hidden="1">"A33238"</definedName>
    <definedName name="FDD_92_8" hidden="1">"A33603"</definedName>
    <definedName name="FDD_92_9" hidden="1">"A33969"</definedName>
    <definedName name="FDD_93_0" hidden="1">"A30681"</definedName>
    <definedName name="FDD_93_1" hidden="1">"A31047"</definedName>
    <definedName name="FDD_93_10" hidden="1">"A34334"</definedName>
    <definedName name="FDD_93_11" hidden="1">"A34699"</definedName>
    <definedName name="FDD_93_12" hidden="1">"A35064"</definedName>
    <definedName name="FDD_93_13" hidden="1">"A35430"</definedName>
    <definedName name="FDD_93_14" hidden="1">"A35795"</definedName>
    <definedName name="FDD_93_2" hidden="1">"A31412"</definedName>
    <definedName name="FDD_93_3" hidden="1">"A31777"</definedName>
    <definedName name="FDD_93_4" hidden="1">"A32142"</definedName>
    <definedName name="FDD_93_5" hidden="1">"A32508"</definedName>
    <definedName name="FDD_93_6" hidden="1">"A32873"</definedName>
    <definedName name="FDD_93_7" hidden="1">"A33238"</definedName>
    <definedName name="FDD_93_8" hidden="1">"A33603"</definedName>
    <definedName name="FDD_93_9" hidden="1">"A33969"</definedName>
    <definedName name="FDD_94_0" hidden="1">"A30681"</definedName>
    <definedName name="FDD_94_1" hidden="1">"A31047"</definedName>
    <definedName name="FDD_94_10" hidden="1">"A34334"</definedName>
    <definedName name="FDD_94_11" hidden="1">"A34699"</definedName>
    <definedName name="FDD_94_12" hidden="1">"A35064"</definedName>
    <definedName name="FDD_94_13" hidden="1">"A35430"</definedName>
    <definedName name="FDD_94_14" hidden="1">"A35795"</definedName>
    <definedName name="FDD_94_2" hidden="1">"A31412"</definedName>
    <definedName name="FDD_94_3" hidden="1">"A31777"</definedName>
    <definedName name="FDD_94_4" hidden="1">"A32142"</definedName>
    <definedName name="FDD_94_5" hidden="1">"A32508"</definedName>
    <definedName name="FDD_94_6" hidden="1">"A32873"</definedName>
    <definedName name="FDD_94_7" hidden="1">"A33238"</definedName>
    <definedName name="FDD_94_8" hidden="1">"A33603"</definedName>
    <definedName name="FDD_94_9" hidden="1">"A33969"</definedName>
    <definedName name="FDD_95_0" hidden="1">"A30681"</definedName>
    <definedName name="FDD_95_1" hidden="1">"A31047"</definedName>
    <definedName name="FDD_95_10" hidden="1">"A34334"</definedName>
    <definedName name="FDD_95_11" hidden="1">"A34699"</definedName>
    <definedName name="FDD_95_12" hidden="1">"A35064"</definedName>
    <definedName name="FDD_95_13" hidden="1">"A35430"</definedName>
    <definedName name="FDD_95_14" hidden="1">"A35795"</definedName>
    <definedName name="FDD_95_2" hidden="1">"A31412"</definedName>
    <definedName name="FDD_95_3" hidden="1">"A31777"</definedName>
    <definedName name="FDD_95_4" hidden="1">"A32142"</definedName>
    <definedName name="FDD_95_5" hidden="1">"A32508"</definedName>
    <definedName name="FDD_95_6" hidden="1">"A32873"</definedName>
    <definedName name="FDD_95_7" hidden="1">"A33238"</definedName>
    <definedName name="FDD_95_8" hidden="1">"A33603"</definedName>
    <definedName name="FDD_95_9" hidden="1">"A33969"</definedName>
    <definedName name="FDD_96_0" hidden="1">"U30681"</definedName>
    <definedName name="FDD_96_1" hidden="1">"A31047"</definedName>
    <definedName name="FDD_96_10" hidden="1">"A34334"</definedName>
    <definedName name="FDD_96_11" hidden="1">"A34699"</definedName>
    <definedName name="FDD_96_12" hidden="1">"A35064"</definedName>
    <definedName name="FDD_96_13" hidden="1">"A35430"</definedName>
    <definedName name="FDD_96_14" hidden="1">"A35795"</definedName>
    <definedName name="FDD_96_2" hidden="1">"A31412"</definedName>
    <definedName name="FDD_96_3" hidden="1">"A31777"</definedName>
    <definedName name="FDD_96_4" hidden="1">"A32142"</definedName>
    <definedName name="FDD_96_5" hidden="1">"A32508"</definedName>
    <definedName name="FDD_96_6" hidden="1">"A32873"</definedName>
    <definedName name="FDD_96_7" hidden="1">"A33238"</definedName>
    <definedName name="FDD_96_8" hidden="1">"A33603"</definedName>
    <definedName name="FDD_96_9" hidden="1">"A33969"</definedName>
    <definedName name="FDD_97_0" hidden="1">"U30681"</definedName>
    <definedName name="FDD_97_1" hidden="1">"A31047"</definedName>
    <definedName name="FDD_97_10" hidden="1">"A34334"</definedName>
    <definedName name="FDD_97_11" hidden="1">"A34699"</definedName>
    <definedName name="FDD_97_12" hidden="1">"A35064"</definedName>
    <definedName name="FDD_97_13" hidden="1">"A35430"</definedName>
    <definedName name="FDD_97_14" hidden="1">"A35795"</definedName>
    <definedName name="FDD_97_2" hidden="1">"A31412"</definedName>
    <definedName name="FDD_97_3" hidden="1">"A31777"</definedName>
    <definedName name="FDD_97_4" hidden="1">"A32142"</definedName>
    <definedName name="FDD_97_5" hidden="1">"A32508"</definedName>
    <definedName name="FDD_97_6" hidden="1">"A32873"</definedName>
    <definedName name="FDD_97_7" hidden="1">"A33238"</definedName>
    <definedName name="FDD_97_8" hidden="1">"A33603"</definedName>
    <definedName name="FDD_97_9" hidden="1">"A33969"</definedName>
    <definedName name="FDD_98_0" hidden="1">"U30681"</definedName>
    <definedName name="FDD_98_1" hidden="1">"A31047"</definedName>
    <definedName name="FDD_98_10" hidden="1">"A34334"</definedName>
    <definedName name="FDD_98_11" hidden="1">"A34699"</definedName>
    <definedName name="FDD_98_12" hidden="1">"A35064"</definedName>
    <definedName name="FDD_98_13" hidden="1">"A35430"</definedName>
    <definedName name="FDD_98_14" hidden="1">"A35795"</definedName>
    <definedName name="FDD_98_2" hidden="1">"A31412"</definedName>
    <definedName name="FDD_98_3" hidden="1">"A31777"</definedName>
    <definedName name="FDD_98_4" hidden="1">"A32142"</definedName>
    <definedName name="FDD_98_5" hidden="1">"A32508"</definedName>
    <definedName name="FDD_98_6" hidden="1">"A32873"</definedName>
    <definedName name="FDD_98_7" hidden="1">"A33238"</definedName>
    <definedName name="FDD_98_8" hidden="1">"A33603"</definedName>
    <definedName name="FDD_98_9" hidden="1">"A33969"</definedName>
    <definedName name="FDD_99_0" hidden="1">"U30681"</definedName>
    <definedName name="FDD_99_1" hidden="1">"A31047"</definedName>
    <definedName name="FDD_99_10" hidden="1">"A34334"</definedName>
    <definedName name="FDD_99_11" hidden="1">"A34699"</definedName>
    <definedName name="FDD_99_12" hidden="1">"A35064"</definedName>
    <definedName name="FDD_99_13" hidden="1">"A35430"</definedName>
    <definedName name="FDD_99_14" hidden="1">"A35795"</definedName>
    <definedName name="FDD_99_2" hidden="1">"A31412"</definedName>
    <definedName name="FDD_99_3" hidden="1">"A31777"</definedName>
    <definedName name="FDD_99_4" hidden="1">"A32142"</definedName>
    <definedName name="FDD_99_5" hidden="1">"A32508"</definedName>
    <definedName name="FDD_99_6" hidden="1">"A32873"</definedName>
    <definedName name="FDD_99_7" hidden="1">"A33238"</definedName>
    <definedName name="FDD_99_8" hidden="1">"A33603"</definedName>
    <definedName name="FDD_99_9" hidden="1">"A33969"</definedName>
    <definedName name="fdddddddddddddddd" hidden="1">{"'IG3Q99'!$A$306:$I$356"}</definedName>
    <definedName name="fdg" hidden="1">{"Assumptions",#N/A,TRUE,"Assumptions";"Income",#N/A,TRUE,"Income";"Balance",#N/A,TRUE,"Balance"}</definedName>
    <definedName name="fdh" hidden="1">{"Monthly6Q",#N/A,FALSE,"0614ESL"}</definedName>
    <definedName name="fdh_1" hidden="1">{"Monthly6Q",#N/A,FALSE,"0614ESL"}</definedName>
    <definedName name="FDKJ" hidden="1">{"'Demand Units'!$Z$2:$AF$53"}</definedName>
    <definedName name="FDKJ_1" hidden="1">{"'Demand Units'!$Z$2:$AF$53"}</definedName>
    <definedName name="fdlaje" hidden="1">{"'Demand Units'!$Z$2:$AF$53"}</definedName>
    <definedName name="fdlaje_1" hidden="1">{"'Demand Units'!$Z$2:$AF$53"}</definedName>
    <definedName name="FDLKAJ" hidden="1">{"'Demand Units'!$Z$2:$AF$53"}</definedName>
    <definedName name="FDLKAJ_1" hidden="1">{"'Demand Units'!$Z$2:$AF$53"}</definedName>
    <definedName name="FDP_0_1_aDrv" localSheetId="13" hidden="1">#REF!</definedName>
    <definedName name="FDP_0_1_aDrv" localSheetId="14" hidden="1">#REF!</definedName>
    <definedName name="FDP_0_1_aDrv" hidden="1">#REF!</definedName>
    <definedName name="FDP_1_1_aDrv" localSheetId="13" hidden="1">#REF!</definedName>
    <definedName name="FDP_1_1_aDrv" localSheetId="14" hidden="1">#REF!</definedName>
    <definedName name="FDP_1_1_aDrv" hidden="1">#REF!</definedName>
    <definedName name="FDP_111_1_aUrv" localSheetId="13" hidden="1">#REF!</definedName>
    <definedName name="FDP_111_1_aUrv" localSheetId="14" hidden="1">#REF!</definedName>
    <definedName name="FDP_111_1_aUrv" hidden="1">#REF!</definedName>
    <definedName name="FDP_115_1_aUrv" localSheetId="13" hidden="1">#REF!</definedName>
    <definedName name="FDP_115_1_aUrv" localSheetId="14" hidden="1">#REF!</definedName>
    <definedName name="FDP_115_1_aUrv" hidden="1">#REF!</definedName>
    <definedName name="FDP_116_1_aUrv" localSheetId="13" hidden="1">#REF!</definedName>
    <definedName name="FDP_116_1_aUrv" localSheetId="14" hidden="1">#REF!</definedName>
    <definedName name="FDP_116_1_aUrv" hidden="1">#REF!</definedName>
    <definedName name="FDP_117_1_aUrv" localSheetId="13" hidden="1">#REF!</definedName>
    <definedName name="FDP_117_1_aUrv" localSheetId="14" hidden="1">#REF!</definedName>
    <definedName name="FDP_117_1_aUrv" hidden="1">#REF!</definedName>
    <definedName name="FDP_118_1_aUrv" localSheetId="13" hidden="1">#REF!</definedName>
    <definedName name="FDP_118_1_aUrv" localSheetId="14" hidden="1">#REF!</definedName>
    <definedName name="FDP_118_1_aUrv" hidden="1">#REF!</definedName>
    <definedName name="FDP_119_1_aUrv" localSheetId="13" hidden="1">#REF!</definedName>
    <definedName name="FDP_119_1_aUrv" localSheetId="14" hidden="1">#REF!</definedName>
    <definedName name="FDP_119_1_aUrv" hidden="1">#REF!</definedName>
    <definedName name="FDP_12_1_aDrv" localSheetId="13" hidden="1">#REF!</definedName>
    <definedName name="FDP_12_1_aDrv" localSheetId="14" hidden="1">#REF!</definedName>
    <definedName name="FDP_12_1_aDrv" hidden="1">#REF!</definedName>
    <definedName name="FDP_13_1_aDrv" localSheetId="13" hidden="1">#REF!</definedName>
    <definedName name="FDP_13_1_aDrv" localSheetId="14" hidden="1">#REF!</definedName>
    <definedName name="FDP_13_1_aDrv" hidden="1">#REF!</definedName>
    <definedName name="FDP_130_1_aUrv" localSheetId="13" hidden="1">#REF!</definedName>
    <definedName name="FDP_130_1_aUrv" localSheetId="14" hidden="1">#REF!</definedName>
    <definedName name="FDP_130_1_aUrv" hidden="1">#REF!</definedName>
    <definedName name="FDP_131_1_aUrv" localSheetId="13" hidden="1">#REF!</definedName>
    <definedName name="FDP_131_1_aUrv" localSheetId="14" hidden="1">#REF!</definedName>
    <definedName name="FDP_131_1_aUrv" hidden="1">#REF!</definedName>
    <definedName name="FDP_132_1_aUrv" localSheetId="13" hidden="1">#REF!</definedName>
    <definedName name="FDP_132_1_aUrv" localSheetId="14" hidden="1">#REF!</definedName>
    <definedName name="FDP_132_1_aUrv" hidden="1">#REF!</definedName>
    <definedName name="FDP_133_1_aUrv" localSheetId="13" hidden="1">#REF!</definedName>
    <definedName name="FDP_133_1_aUrv" localSheetId="14" hidden="1">#REF!</definedName>
    <definedName name="FDP_133_1_aUrv" hidden="1">#REF!</definedName>
    <definedName name="FDP_138_1_aUrv" localSheetId="13" hidden="1">#REF!</definedName>
    <definedName name="FDP_138_1_aUrv" localSheetId="14" hidden="1">#REF!</definedName>
    <definedName name="FDP_138_1_aUrv" hidden="1">#REF!</definedName>
    <definedName name="FDP_139_1_aUrv" localSheetId="13" hidden="1">#REF!</definedName>
    <definedName name="FDP_139_1_aUrv" localSheetId="14" hidden="1">#REF!</definedName>
    <definedName name="FDP_139_1_aUrv" hidden="1">#REF!</definedName>
    <definedName name="FDP_14_1_aDrv" localSheetId="13" hidden="1">#REF!</definedName>
    <definedName name="FDP_14_1_aDrv" localSheetId="14" hidden="1">#REF!</definedName>
    <definedName name="FDP_14_1_aDrv" hidden="1">#REF!</definedName>
    <definedName name="FDP_140_1_aUrv" localSheetId="13" hidden="1">#REF!</definedName>
    <definedName name="FDP_140_1_aUrv" localSheetId="14" hidden="1">#REF!</definedName>
    <definedName name="FDP_140_1_aUrv" hidden="1">#REF!</definedName>
    <definedName name="FDP_142_1_aUrv" localSheetId="13" hidden="1">#REF!</definedName>
    <definedName name="FDP_142_1_aUrv" localSheetId="14" hidden="1">#REF!</definedName>
    <definedName name="FDP_142_1_aUrv" hidden="1">#REF!</definedName>
    <definedName name="FDP_143_1_aUrv" localSheetId="13" hidden="1">#REF!</definedName>
    <definedName name="FDP_143_1_aUrv" localSheetId="14" hidden="1">#REF!</definedName>
    <definedName name="FDP_143_1_aUrv" hidden="1">#REF!</definedName>
    <definedName name="FDP_144_1_aUrv" localSheetId="13" hidden="1">#REF!</definedName>
    <definedName name="FDP_144_1_aUrv" localSheetId="14" hidden="1">#REF!</definedName>
    <definedName name="FDP_144_1_aUrv" hidden="1">#REF!</definedName>
    <definedName name="FDP_145_1_aUrv" localSheetId="13" hidden="1">#REF!</definedName>
    <definedName name="FDP_145_1_aUrv" localSheetId="14" hidden="1">#REF!</definedName>
    <definedName name="FDP_145_1_aUrv" hidden="1">#REF!</definedName>
    <definedName name="FDP_146_1_aDrv" localSheetId="13" hidden="1">#REF!</definedName>
    <definedName name="FDP_146_1_aDrv" localSheetId="14" hidden="1">#REF!</definedName>
    <definedName name="FDP_146_1_aDrv" hidden="1">#REF!</definedName>
    <definedName name="FDP_147_1_aUrv" localSheetId="13" hidden="1">#REF!</definedName>
    <definedName name="FDP_147_1_aUrv" localSheetId="14" hidden="1">#REF!</definedName>
    <definedName name="FDP_147_1_aUrv" hidden="1">#REF!</definedName>
    <definedName name="FDP_148_1_aUrv" localSheetId="13" hidden="1">#REF!</definedName>
    <definedName name="FDP_148_1_aUrv" localSheetId="14" hidden="1">#REF!</definedName>
    <definedName name="FDP_148_1_aUrv" hidden="1">#REF!</definedName>
    <definedName name="FDP_15_1_aDrv" localSheetId="13" hidden="1">#REF!</definedName>
    <definedName name="FDP_15_1_aDrv" localSheetId="14" hidden="1">#REF!</definedName>
    <definedName name="FDP_15_1_aDrv" hidden="1">#REF!</definedName>
    <definedName name="FDP_150_1_aUrv" localSheetId="13" hidden="1">#REF!</definedName>
    <definedName name="FDP_150_1_aUrv" localSheetId="14" hidden="1">#REF!</definedName>
    <definedName name="FDP_150_1_aUrv" hidden="1">#REF!</definedName>
    <definedName name="FDP_151_1_aUrv" localSheetId="13" hidden="1">#REF!</definedName>
    <definedName name="FDP_151_1_aUrv" localSheetId="14" hidden="1">#REF!</definedName>
    <definedName name="FDP_151_1_aUrv" hidden="1">#REF!</definedName>
    <definedName name="FDP_152_1_aUrv" localSheetId="13" hidden="1">#REF!</definedName>
    <definedName name="FDP_152_1_aUrv" localSheetId="14" hidden="1">#REF!</definedName>
    <definedName name="FDP_152_1_aUrv" hidden="1">#REF!</definedName>
    <definedName name="FDP_153_1_aUrv" localSheetId="13" hidden="1">#REF!</definedName>
    <definedName name="FDP_153_1_aUrv" localSheetId="14" hidden="1">#REF!</definedName>
    <definedName name="FDP_153_1_aUrv" hidden="1">#REF!</definedName>
    <definedName name="FDP_16_1_aDrv" localSheetId="13" hidden="1">#REF!</definedName>
    <definedName name="FDP_16_1_aDrv" localSheetId="14" hidden="1">#REF!</definedName>
    <definedName name="FDP_16_1_aDrv" hidden="1">#REF!</definedName>
    <definedName name="FDP_165_1_aUrv" localSheetId="13" hidden="1">#REF!</definedName>
    <definedName name="FDP_165_1_aUrv" localSheetId="14" hidden="1">#REF!</definedName>
    <definedName name="FDP_165_1_aUrv" hidden="1">#REF!</definedName>
    <definedName name="FDP_166_1_aUrv" localSheetId="13" hidden="1">#REF!</definedName>
    <definedName name="FDP_166_1_aUrv" localSheetId="14" hidden="1">#REF!</definedName>
    <definedName name="FDP_166_1_aUrv" hidden="1">#REF!</definedName>
    <definedName name="FDP_167_1_aUrv" localSheetId="13" hidden="1">#REF!</definedName>
    <definedName name="FDP_167_1_aUrv" localSheetId="14" hidden="1">#REF!</definedName>
    <definedName name="FDP_167_1_aUrv" hidden="1">#REF!</definedName>
    <definedName name="FDP_168_1_aSrv" localSheetId="13" hidden="1">#REF!</definedName>
    <definedName name="FDP_168_1_aSrv" localSheetId="14" hidden="1">#REF!</definedName>
    <definedName name="FDP_168_1_aSrv" hidden="1">#REF!</definedName>
    <definedName name="FDP_169_1_aUrv" localSheetId="13" hidden="1">#REF!</definedName>
    <definedName name="FDP_169_1_aUrv" localSheetId="14" hidden="1">#REF!</definedName>
    <definedName name="FDP_169_1_aUrv" hidden="1">#REF!</definedName>
    <definedName name="FDP_17_1_aDrv" localSheetId="13" hidden="1">#REF!</definedName>
    <definedName name="FDP_17_1_aDrv" localSheetId="14" hidden="1">#REF!</definedName>
    <definedName name="FDP_17_1_aDrv" hidden="1">#REF!</definedName>
    <definedName name="FDP_170_1_aSrv" localSheetId="13" hidden="1">#REF!</definedName>
    <definedName name="FDP_170_1_aSrv" localSheetId="14" hidden="1">#REF!</definedName>
    <definedName name="FDP_170_1_aSrv" hidden="1">#REF!</definedName>
    <definedName name="FDP_171_1_aUrv" localSheetId="13" hidden="1">#REF!</definedName>
    <definedName name="FDP_171_1_aUrv" localSheetId="14" hidden="1">#REF!</definedName>
    <definedName name="FDP_171_1_aUrv" hidden="1">#REF!</definedName>
    <definedName name="FDP_172_1_aUrv" localSheetId="13" hidden="1">#REF!</definedName>
    <definedName name="FDP_172_1_aUrv" localSheetId="14" hidden="1">#REF!</definedName>
    <definedName name="FDP_172_1_aUrv" hidden="1">#REF!</definedName>
    <definedName name="FDP_173_1_aUrv" localSheetId="13" hidden="1">#REF!</definedName>
    <definedName name="FDP_173_1_aUrv" localSheetId="14" hidden="1">#REF!</definedName>
    <definedName name="FDP_173_1_aUrv" hidden="1">#REF!</definedName>
    <definedName name="FDP_174_1_aSrv" localSheetId="13" hidden="1">#REF!</definedName>
    <definedName name="FDP_174_1_aSrv" localSheetId="14" hidden="1">#REF!</definedName>
    <definedName name="FDP_174_1_aSrv" hidden="1">#REF!</definedName>
    <definedName name="FDP_175_1_aUrv" localSheetId="13" hidden="1">#REF!</definedName>
    <definedName name="FDP_175_1_aUrv" localSheetId="14" hidden="1">#REF!</definedName>
    <definedName name="FDP_175_1_aUrv" hidden="1">#REF!</definedName>
    <definedName name="FDP_176_1_aUrv" localSheetId="13" hidden="1">#REF!</definedName>
    <definedName name="FDP_176_1_aUrv" localSheetId="14" hidden="1">#REF!</definedName>
    <definedName name="FDP_176_1_aUrv" hidden="1">#REF!</definedName>
    <definedName name="FDP_177_1_aSrv" localSheetId="13" hidden="1">#REF!</definedName>
    <definedName name="FDP_177_1_aSrv" localSheetId="14" hidden="1">#REF!</definedName>
    <definedName name="FDP_177_1_aSrv" hidden="1">#REF!</definedName>
    <definedName name="FDP_178_1_aSrv" localSheetId="13" hidden="1">#REF!</definedName>
    <definedName name="FDP_178_1_aSrv" localSheetId="14" hidden="1">#REF!</definedName>
    <definedName name="FDP_178_1_aSrv" hidden="1">#REF!</definedName>
    <definedName name="FDP_179_1_aSrv" localSheetId="13" hidden="1">#REF!</definedName>
    <definedName name="FDP_179_1_aSrv" localSheetId="14" hidden="1">#REF!</definedName>
    <definedName name="FDP_179_1_aSrv" hidden="1">#REF!</definedName>
    <definedName name="FDP_18_1_aDrv" localSheetId="13" hidden="1">#REF!</definedName>
    <definedName name="FDP_18_1_aDrv" localSheetId="14" hidden="1">#REF!</definedName>
    <definedName name="FDP_18_1_aDrv" hidden="1">#REF!</definedName>
    <definedName name="FDP_180_1_aSrv" localSheetId="13" hidden="1">#REF!</definedName>
    <definedName name="FDP_180_1_aSrv" localSheetId="14" hidden="1">#REF!</definedName>
    <definedName name="FDP_180_1_aSrv" hidden="1">#REF!</definedName>
    <definedName name="FDP_181_1_aUrv" localSheetId="13" hidden="1">#REF!</definedName>
    <definedName name="FDP_181_1_aUrv" localSheetId="14" hidden="1">#REF!</definedName>
    <definedName name="FDP_181_1_aUrv" hidden="1">#REF!</definedName>
    <definedName name="FDP_182_1_aSrv" localSheetId="13" hidden="1">#REF!</definedName>
    <definedName name="FDP_182_1_aSrv" localSheetId="14" hidden="1">#REF!</definedName>
    <definedName name="FDP_182_1_aSrv" hidden="1">#REF!</definedName>
    <definedName name="FDP_183_1_aSrv" localSheetId="13" hidden="1">#REF!</definedName>
    <definedName name="FDP_183_1_aSrv" localSheetId="14" hidden="1">#REF!</definedName>
    <definedName name="FDP_183_1_aSrv" hidden="1">#REF!</definedName>
    <definedName name="FDP_184_1_aUrv" localSheetId="13" hidden="1">#REF!</definedName>
    <definedName name="FDP_184_1_aUrv" localSheetId="14" hidden="1">#REF!</definedName>
    <definedName name="FDP_184_1_aUrv" hidden="1">#REF!</definedName>
    <definedName name="FDP_185_1_aSrv" localSheetId="13" hidden="1">#REF!</definedName>
    <definedName name="FDP_185_1_aSrv" localSheetId="14" hidden="1">#REF!</definedName>
    <definedName name="FDP_185_1_aSrv" hidden="1">#REF!</definedName>
    <definedName name="FDP_186_1_aUrv" localSheetId="13" hidden="1">#REF!</definedName>
    <definedName name="FDP_186_1_aUrv" localSheetId="14" hidden="1">#REF!</definedName>
    <definedName name="FDP_186_1_aUrv" hidden="1">#REF!</definedName>
    <definedName name="FDP_187_1_aSrv" localSheetId="13" hidden="1">#REF!</definedName>
    <definedName name="FDP_187_1_aSrv" localSheetId="14" hidden="1">#REF!</definedName>
    <definedName name="FDP_187_1_aSrv" hidden="1">#REF!</definedName>
    <definedName name="FDP_188_1_aUrv" localSheetId="13" hidden="1">#REF!</definedName>
    <definedName name="FDP_188_1_aUrv" localSheetId="14" hidden="1">#REF!</definedName>
    <definedName name="FDP_188_1_aUrv" hidden="1">#REF!</definedName>
    <definedName name="FDP_189_1_aUrv" localSheetId="13" hidden="1">#REF!</definedName>
    <definedName name="FDP_189_1_aUrv" localSheetId="14" hidden="1">#REF!</definedName>
    <definedName name="FDP_189_1_aUrv" hidden="1">#REF!</definedName>
    <definedName name="FDP_19_1_aDrv" localSheetId="13" hidden="1">#REF!</definedName>
    <definedName name="FDP_19_1_aDrv" localSheetId="14" hidden="1">#REF!</definedName>
    <definedName name="FDP_19_1_aDrv" hidden="1">#REF!</definedName>
    <definedName name="FDP_190_1_aUrv" localSheetId="13" hidden="1">#REF!</definedName>
    <definedName name="FDP_190_1_aUrv" localSheetId="14" hidden="1">#REF!</definedName>
    <definedName name="FDP_190_1_aUrv" hidden="1">#REF!</definedName>
    <definedName name="FDP_191_1_aUrv" localSheetId="13" hidden="1">#REF!</definedName>
    <definedName name="FDP_191_1_aUrv" localSheetId="14" hidden="1">#REF!</definedName>
    <definedName name="FDP_191_1_aUrv" hidden="1">#REF!</definedName>
    <definedName name="FDP_192_1_aSrv" localSheetId="13" hidden="1">#REF!</definedName>
    <definedName name="FDP_192_1_aSrv" localSheetId="14" hidden="1">#REF!</definedName>
    <definedName name="FDP_192_1_aSrv" hidden="1">#REF!</definedName>
    <definedName name="FDP_193_1_aUrv" localSheetId="13" hidden="1">#REF!</definedName>
    <definedName name="FDP_193_1_aUrv" localSheetId="14" hidden="1">#REF!</definedName>
    <definedName name="FDP_193_1_aUrv" hidden="1">#REF!</definedName>
    <definedName name="FDP_194_1_aUrv" localSheetId="13" hidden="1">#REF!</definedName>
    <definedName name="FDP_194_1_aUrv" localSheetId="14" hidden="1">#REF!</definedName>
    <definedName name="FDP_194_1_aUrv" hidden="1">#REF!</definedName>
    <definedName name="FDP_195_1_aUrv" localSheetId="13" hidden="1">#REF!</definedName>
    <definedName name="FDP_195_1_aUrv" localSheetId="14" hidden="1">#REF!</definedName>
    <definedName name="FDP_195_1_aUrv" hidden="1">#REF!</definedName>
    <definedName name="FDP_196_1_aSrv" localSheetId="13" hidden="1">#REF!</definedName>
    <definedName name="FDP_196_1_aSrv" localSheetId="14" hidden="1">#REF!</definedName>
    <definedName name="FDP_196_1_aSrv" hidden="1">#REF!</definedName>
    <definedName name="FDP_197_1_aUrv" localSheetId="13" hidden="1">#REF!</definedName>
    <definedName name="FDP_197_1_aUrv" localSheetId="14" hidden="1">#REF!</definedName>
    <definedName name="FDP_197_1_aUrv" hidden="1">#REF!</definedName>
    <definedName name="FDP_198_1_aSrv" localSheetId="13" hidden="1">#REF!</definedName>
    <definedName name="FDP_198_1_aSrv" localSheetId="14" hidden="1">#REF!</definedName>
    <definedName name="FDP_198_1_aSrv" hidden="1">#REF!</definedName>
    <definedName name="FDP_199_1_aUrv" localSheetId="13" hidden="1">#REF!</definedName>
    <definedName name="FDP_199_1_aUrv" localSheetId="14" hidden="1">#REF!</definedName>
    <definedName name="FDP_199_1_aUrv" hidden="1">#REF!</definedName>
    <definedName name="FDP_2_1_aUrv" localSheetId="13" hidden="1">#REF!</definedName>
    <definedName name="FDP_2_1_aUrv" localSheetId="14" hidden="1">#REF!</definedName>
    <definedName name="FDP_2_1_aUrv" hidden="1">#REF!</definedName>
    <definedName name="FDP_20_1_aDrv" localSheetId="13" hidden="1">#REF!</definedName>
    <definedName name="FDP_20_1_aDrv" localSheetId="14" hidden="1">#REF!</definedName>
    <definedName name="FDP_20_1_aDrv" hidden="1">#REF!</definedName>
    <definedName name="FDP_200_1_aUrv" localSheetId="13" hidden="1">#REF!</definedName>
    <definedName name="FDP_200_1_aUrv" localSheetId="14" hidden="1">#REF!</definedName>
    <definedName name="FDP_200_1_aUrv" hidden="1">#REF!</definedName>
    <definedName name="FDP_201_1_aUrv" localSheetId="13" hidden="1">#REF!</definedName>
    <definedName name="FDP_201_1_aUrv" localSheetId="14" hidden="1">#REF!</definedName>
    <definedName name="FDP_201_1_aUrv" hidden="1">#REF!</definedName>
    <definedName name="FDP_202_1_aUrv" localSheetId="13" hidden="1">#REF!</definedName>
    <definedName name="FDP_202_1_aUrv" localSheetId="14" hidden="1">#REF!</definedName>
    <definedName name="FDP_202_1_aUrv" hidden="1">#REF!</definedName>
    <definedName name="FDP_203_1_aSrv" localSheetId="13" hidden="1">#REF!</definedName>
    <definedName name="FDP_203_1_aSrv" localSheetId="14" hidden="1">#REF!</definedName>
    <definedName name="FDP_203_1_aSrv" hidden="1">#REF!</definedName>
    <definedName name="FDP_204_1_aUrv" localSheetId="13" hidden="1">#REF!</definedName>
    <definedName name="FDP_204_1_aUrv" localSheetId="14" hidden="1">#REF!</definedName>
    <definedName name="FDP_204_1_aUrv" hidden="1">#REF!</definedName>
    <definedName name="FDP_205_1_aUrv" localSheetId="13" hidden="1">#REF!</definedName>
    <definedName name="FDP_205_1_aUrv" localSheetId="14" hidden="1">#REF!</definedName>
    <definedName name="FDP_205_1_aUrv" hidden="1">#REF!</definedName>
    <definedName name="FDP_206_1_aUrv" localSheetId="13" hidden="1">#REF!</definedName>
    <definedName name="FDP_206_1_aUrv" localSheetId="14" hidden="1">#REF!</definedName>
    <definedName name="FDP_206_1_aUrv" hidden="1">#REF!</definedName>
    <definedName name="FDP_207_1_aUrv" localSheetId="13" hidden="1">#REF!</definedName>
    <definedName name="FDP_207_1_aUrv" localSheetId="14" hidden="1">#REF!</definedName>
    <definedName name="FDP_207_1_aUrv" hidden="1">#REF!</definedName>
    <definedName name="FDP_208_1_aSrv" localSheetId="13" hidden="1">#REF!</definedName>
    <definedName name="FDP_208_1_aSrv" localSheetId="14" hidden="1">#REF!</definedName>
    <definedName name="FDP_208_1_aSrv" hidden="1">#REF!</definedName>
    <definedName name="FDP_209_1_aUrv" localSheetId="13" hidden="1">#REF!</definedName>
    <definedName name="FDP_209_1_aUrv" localSheetId="14" hidden="1">#REF!</definedName>
    <definedName name="FDP_209_1_aUrv" hidden="1">#REF!</definedName>
    <definedName name="FDP_21_1_aDrv" localSheetId="13" hidden="1">#REF!</definedName>
    <definedName name="FDP_21_1_aDrv" localSheetId="14" hidden="1">#REF!</definedName>
    <definedName name="FDP_21_1_aDrv" hidden="1">#REF!</definedName>
    <definedName name="FDP_210_1_aUrv" localSheetId="13" hidden="1">#REF!</definedName>
    <definedName name="FDP_210_1_aUrv" localSheetId="14" hidden="1">#REF!</definedName>
    <definedName name="FDP_210_1_aUrv" hidden="1">#REF!</definedName>
    <definedName name="FDP_211_1_aUrv" localSheetId="13" hidden="1">#REF!</definedName>
    <definedName name="FDP_211_1_aUrv" localSheetId="14" hidden="1">#REF!</definedName>
    <definedName name="FDP_211_1_aUrv" hidden="1">#REF!</definedName>
    <definedName name="FDP_212_1_aUrv" localSheetId="13" hidden="1">#REF!</definedName>
    <definedName name="FDP_212_1_aUrv" localSheetId="14" hidden="1">#REF!</definedName>
    <definedName name="FDP_212_1_aUrv" hidden="1">#REF!</definedName>
    <definedName name="FDP_213_1_aSrv" localSheetId="13" hidden="1">#REF!</definedName>
    <definedName name="FDP_213_1_aSrv" localSheetId="14" hidden="1">#REF!</definedName>
    <definedName name="FDP_213_1_aSrv" hidden="1">#REF!</definedName>
    <definedName name="FDP_214_1_aUrv" localSheetId="13" hidden="1">#REF!</definedName>
    <definedName name="FDP_214_1_aUrv" localSheetId="14" hidden="1">#REF!</definedName>
    <definedName name="FDP_214_1_aUrv" hidden="1">#REF!</definedName>
    <definedName name="FDP_215_1_aUrv" localSheetId="13" hidden="1">#REF!</definedName>
    <definedName name="FDP_215_1_aUrv" localSheetId="14" hidden="1">#REF!</definedName>
    <definedName name="FDP_215_1_aUrv" hidden="1">#REF!</definedName>
    <definedName name="FDP_216_1_aUrv" localSheetId="13" hidden="1">#REF!</definedName>
    <definedName name="FDP_216_1_aUrv" localSheetId="14" hidden="1">#REF!</definedName>
    <definedName name="FDP_216_1_aUrv" hidden="1">#REF!</definedName>
    <definedName name="FDP_217_1_aUrv" localSheetId="13" hidden="1">#REF!</definedName>
    <definedName name="FDP_217_1_aUrv" localSheetId="14" hidden="1">#REF!</definedName>
    <definedName name="FDP_217_1_aUrv" hidden="1">#REF!</definedName>
    <definedName name="FDP_218_1_aSrv" localSheetId="13" hidden="1">#REF!</definedName>
    <definedName name="FDP_218_1_aSrv" localSheetId="14" hidden="1">#REF!</definedName>
    <definedName name="FDP_218_1_aSrv" hidden="1">#REF!</definedName>
    <definedName name="FDP_219_1_aSrv" localSheetId="13" hidden="1">#REF!</definedName>
    <definedName name="FDP_219_1_aSrv" localSheetId="14" hidden="1">#REF!</definedName>
    <definedName name="FDP_219_1_aSrv" hidden="1">#REF!</definedName>
    <definedName name="FDP_22_1_aDrv" localSheetId="13" hidden="1">#REF!</definedName>
    <definedName name="FDP_22_1_aDrv" localSheetId="14" hidden="1">#REF!</definedName>
    <definedName name="FDP_22_1_aDrv" hidden="1">#REF!</definedName>
    <definedName name="FDP_220_1_aSrv" localSheetId="13" hidden="1">#REF!</definedName>
    <definedName name="FDP_220_1_aSrv" localSheetId="14" hidden="1">#REF!</definedName>
    <definedName name="FDP_220_1_aSrv" hidden="1">#REF!</definedName>
    <definedName name="FDP_221_1_aSrv" localSheetId="13" hidden="1">#REF!</definedName>
    <definedName name="FDP_221_1_aSrv" localSheetId="14" hidden="1">#REF!</definedName>
    <definedName name="FDP_221_1_aSrv" hidden="1">#REF!</definedName>
    <definedName name="FDP_222_1_aSrv" localSheetId="13" hidden="1">#REF!</definedName>
    <definedName name="FDP_222_1_aSrv" localSheetId="14" hidden="1">#REF!</definedName>
    <definedName name="FDP_222_1_aSrv" hidden="1">#REF!</definedName>
    <definedName name="FDP_223_1_aSrv" localSheetId="13" hidden="1">#REF!</definedName>
    <definedName name="FDP_223_1_aSrv" localSheetId="14" hidden="1">#REF!</definedName>
    <definedName name="FDP_223_1_aSrv" hidden="1">#REF!</definedName>
    <definedName name="FDP_224_1_aUrv" localSheetId="13" hidden="1">#REF!</definedName>
    <definedName name="FDP_224_1_aUrv" localSheetId="14" hidden="1">#REF!</definedName>
    <definedName name="FDP_224_1_aUrv" hidden="1">#REF!</definedName>
    <definedName name="FDP_225_1_aUrv" localSheetId="13" hidden="1">#REF!</definedName>
    <definedName name="FDP_225_1_aUrv" localSheetId="14" hidden="1">#REF!</definedName>
    <definedName name="FDP_225_1_aUrv" hidden="1">#REF!</definedName>
    <definedName name="FDP_226_1_aUrv" localSheetId="13" hidden="1">#REF!</definedName>
    <definedName name="FDP_226_1_aUrv" localSheetId="14" hidden="1">#REF!</definedName>
    <definedName name="FDP_226_1_aUrv" hidden="1">#REF!</definedName>
    <definedName name="FDP_227_1_aUrv" localSheetId="13" hidden="1">#REF!</definedName>
    <definedName name="FDP_227_1_aUrv" localSheetId="14" hidden="1">#REF!</definedName>
    <definedName name="FDP_227_1_aUrv" hidden="1">#REF!</definedName>
    <definedName name="FDP_228_1_aSrv" localSheetId="13" hidden="1">#REF!</definedName>
    <definedName name="FDP_228_1_aSrv" localSheetId="14" hidden="1">#REF!</definedName>
    <definedName name="FDP_228_1_aSrv" hidden="1">#REF!</definedName>
    <definedName name="FDP_229_1_aSrv" localSheetId="13" hidden="1">#REF!</definedName>
    <definedName name="FDP_229_1_aSrv" localSheetId="14" hidden="1">#REF!</definedName>
    <definedName name="FDP_229_1_aSrv" hidden="1">#REF!</definedName>
    <definedName name="FDP_23_1_aDrv" localSheetId="13" hidden="1">#REF!</definedName>
    <definedName name="FDP_23_1_aDrv" localSheetId="14" hidden="1">#REF!</definedName>
    <definedName name="FDP_23_1_aDrv" hidden="1">#REF!</definedName>
    <definedName name="FDP_230_1_aSrv" localSheetId="13" hidden="1">#REF!</definedName>
    <definedName name="FDP_230_1_aSrv" localSheetId="14" hidden="1">#REF!</definedName>
    <definedName name="FDP_230_1_aSrv" hidden="1">#REF!</definedName>
    <definedName name="FDP_231_1_aSrv" localSheetId="13" hidden="1">#REF!</definedName>
    <definedName name="FDP_231_1_aSrv" localSheetId="14" hidden="1">#REF!</definedName>
    <definedName name="FDP_231_1_aSrv" hidden="1">#REF!</definedName>
    <definedName name="FDP_232_1_aSrv" localSheetId="13" hidden="1">#REF!</definedName>
    <definedName name="FDP_232_1_aSrv" localSheetId="14" hidden="1">#REF!</definedName>
    <definedName name="FDP_232_1_aSrv" hidden="1">#REF!</definedName>
    <definedName name="FDP_233_1_aSrv" localSheetId="13" hidden="1">#REF!</definedName>
    <definedName name="FDP_233_1_aSrv" localSheetId="14" hidden="1">#REF!</definedName>
    <definedName name="FDP_233_1_aSrv" hidden="1">#REF!</definedName>
    <definedName name="FDP_234_1_aUrv" localSheetId="13" hidden="1">#REF!</definedName>
    <definedName name="FDP_234_1_aUrv" localSheetId="14" hidden="1">#REF!</definedName>
    <definedName name="FDP_234_1_aUrv" hidden="1">#REF!</definedName>
    <definedName name="FDP_235_1_aUrv" localSheetId="13" hidden="1">#REF!</definedName>
    <definedName name="FDP_235_1_aUrv" localSheetId="14" hidden="1">#REF!</definedName>
    <definedName name="FDP_235_1_aUrv" hidden="1">#REF!</definedName>
    <definedName name="FDP_236_1_aUrv" localSheetId="13" hidden="1">#REF!</definedName>
    <definedName name="FDP_236_1_aUrv" localSheetId="14" hidden="1">#REF!</definedName>
    <definedName name="FDP_236_1_aUrv" hidden="1">#REF!</definedName>
    <definedName name="FDP_237_1_aUrv" localSheetId="13" hidden="1">#REF!</definedName>
    <definedName name="FDP_237_1_aUrv" localSheetId="14" hidden="1">#REF!</definedName>
    <definedName name="FDP_237_1_aUrv" hidden="1">#REF!</definedName>
    <definedName name="FDP_238_1_aSrv" localSheetId="13" hidden="1">#REF!</definedName>
    <definedName name="FDP_238_1_aSrv" localSheetId="14" hidden="1">#REF!</definedName>
    <definedName name="FDP_238_1_aSrv" hidden="1">#REF!</definedName>
    <definedName name="FDP_24_1_aUrv" localSheetId="13" hidden="1">#REF!</definedName>
    <definedName name="FDP_24_1_aUrv" localSheetId="14" hidden="1">#REF!</definedName>
    <definedName name="FDP_24_1_aUrv" hidden="1">#REF!</definedName>
    <definedName name="FDP_243_1_aSrv" localSheetId="13" hidden="1">#REF!</definedName>
    <definedName name="FDP_243_1_aSrv" localSheetId="14" hidden="1">#REF!</definedName>
    <definedName name="FDP_243_1_aSrv" hidden="1">#REF!</definedName>
    <definedName name="FDP_244_1_aSrv" localSheetId="13" hidden="1">#REF!</definedName>
    <definedName name="FDP_244_1_aSrv" localSheetId="14" hidden="1">#REF!</definedName>
    <definedName name="FDP_244_1_aSrv" hidden="1">#REF!</definedName>
    <definedName name="FDP_245_1_aSrv" localSheetId="13" hidden="1">#REF!</definedName>
    <definedName name="FDP_245_1_aSrv" localSheetId="14" hidden="1">#REF!</definedName>
    <definedName name="FDP_245_1_aSrv" hidden="1">#REF!</definedName>
    <definedName name="FDP_246_1_aSrv" localSheetId="13" hidden="1">#REF!</definedName>
    <definedName name="FDP_246_1_aSrv" localSheetId="14" hidden="1">#REF!</definedName>
    <definedName name="FDP_246_1_aSrv" hidden="1">#REF!</definedName>
    <definedName name="FDP_247_1_aSrv" localSheetId="13" hidden="1">#REF!</definedName>
    <definedName name="FDP_247_1_aSrv" localSheetId="14" hidden="1">#REF!</definedName>
    <definedName name="FDP_247_1_aSrv" hidden="1">#REF!</definedName>
    <definedName name="FDP_248_1_aSrv" localSheetId="13" hidden="1">#REF!</definedName>
    <definedName name="FDP_248_1_aSrv" localSheetId="14" hidden="1">#REF!</definedName>
    <definedName name="FDP_248_1_aSrv" hidden="1">#REF!</definedName>
    <definedName name="FDP_249_1_aSrv" localSheetId="13" hidden="1">#REF!</definedName>
    <definedName name="FDP_249_1_aSrv" localSheetId="14" hidden="1">#REF!</definedName>
    <definedName name="FDP_249_1_aSrv" hidden="1">#REF!</definedName>
    <definedName name="FDP_25_1_aUrv" localSheetId="13" hidden="1">#REF!</definedName>
    <definedName name="FDP_25_1_aUrv" localSheetId="14" hidden="1">#REF!</definedName>
    <definedName name="FDP_25_1_aUrv" hidden="1">#REF!</definedName>
    <definedName name="FDP_250_1_aSrv" localSheetId="13" hidden="1">#REF!</definedName>
    <definedName name="FDP_250_1_aSrv" localSheetId="14" hidden="1">#REF!</definedName>
    <definedName name="FDP_250_1_aSrv" hidden="1">#REF!</definedName>
    <definedName name="FDP_251_1_aSrv" localSheetId="13" hidden="1">#REF!</definedName>
    <definedName name="FDP_251_1_aSrv" localSheetId="14" hidden="1">#REF!</definedName>
    <definedName name="FDP_251_1_aSrv" hidden="1">#REF!</definedName>
    <definedName name="FDP_252_1_aSrv" localSheetId="13" hidden="1">#REF!</definedName>
    <definedName name="FDP_252_1_aSrv" localSheetId="14" hidden="1">#REF!</definedName>
    <definedName name="FDP_252_1_aSrv" hidden="1">#REF!</definedName>
    <definedName name="FDP_253_1_aSrv" localSheetId="13" hidden="1">#REF!</definedName>
    <definedName name="FDP_253_1_aSrv" localSheetId="14" hidden="1">#REF!</definedName>
    <definedName name="FDP_253_1_aSrv" hidden="1">#REF!</definedName>
    <definedName name="FDP_254_1_aSrv" localSheetId="13" hidden="1">#REF!</definedName>
    <definedName name="FDP_254_1_aSrv" localSheetId="14" hidden="1">#REF!</definedName>
    <definedName name="FDP_254_1_aSrv" hidden="1">#REF!</definedName>
    <definedName name="FDP_255_1_aSrv" localSheetId="13" hidden="1">#REF!</definedName>
    <definedName name="FDP_255_1_aSrv" localSheetId="14" hidden="1">#REF!</definedName>
    <definedName name="FDP_255_1_aSrv" hidden="1">#REF!</definedName>
    <definedName name="FDP_256_1_aSrv" localSheetId="13" hidden="1">#REF!</definedName>
    <definedName name="FDP_256_1_aSrv" localSheetId="14" hidden="1">#REF!</definedName>
    <definedName name="FDP_256_1_aSrv" hidden="1">#REF!</definedName>
    <definedName name="FDP_257_1_aSrv" localSheetId="13" hidden="1">#REF!</definedName>
    <definedName name="FDP_257_1_aSrv" localSheetId="14" hidden="1">#REF!</definedName>
    <definedName name="FDP_257_1_aSrv" hidden="1">#REF!</definedName>
    <definedName name="FDP_258_1_aSrv" localSheetId="13" hidden="1">#REF!</definedName>
    <definedName name="FDP_258_1_aSrv" localSheetId="14" hidden="1">#REF!</definedName>
    <definedName name="FDP_258_1_aSrv" hidden="1">#REF!</definedName>
    <definedName name="FDP_259_1_aSrv" localSheetId="13" hidden="1">#REF!</definedName>
    <definedName name="FDP_259_1_aSrv" localSheetId="14" hidden="1">#REF!</definedName>
    <definedName name="FDP_259_1_aSrv" hidden="1">#REF!</definedName>
    <definedName name="FDP_26_1_aUrv" localSheetId="13" hidden="1">#REF!</definedName>
    <definedName name="FDP_26_1_aUrv" localSheetId="14" hidden="1">#REF!</definedName>
    <definedName name="FDP_26_1_aUrv" hidden="1">#REF!</definedName>
    <definedName name="FDP_260_1_aSrv" localSheetId="13" hidden="1">#REF!</definedName>
    <definedName name="FDP_260_1_aSrv" localSheetId="14" hidden="1">#REF!</definedName>
    <definedName name="FDP_260_1_aSrv" hidden="1">#REF!</definedName>
    <definedName name="FDP_261_1_aSrv" localSheetId="13" hidden="1">#REF!</definedName>
    <definedName name="FDP_261_1_aSrv" localSheetId="14" hidden="1">#REF!</definedName>
    <definedName name="FDP_261_1_aSrv" hidden="1">#REF!</definedName>
    <definedName name="FDP_264_1_aUrv" localSheetId="13" hidden="1">#REF!</definedName>
    <definedName name="FDP_264_1_aUrv" localSheetId="14" hidden="1">#REF!</definedName>
    <definedName name="FDP_264_1_aUrv" hidden="1">#REF!</definedName>
    <definedName name="FDP_265_1_aUrv" localSheetId="13" hidden="1">#REF!</definedName>
    <definedName name="FDP_265_1_aUrv" localSheetId="14" hidden="1">#REF!</definedName>
    <definedName name="FDP_265_1_aUrv" hidden="1">#REF!</definedName>
    <definedName name="FDP_266_1_aUrv" localSheetId="13" hidden="1">#REF!</definedName>
    <definedName name="FDP_266_1_aUrv" localSheetId="14" hidden="1">#REF!</definedName>
    <definedName name="FDP_266_1_aUrv" hidden="1">#REF!</definedName>
    <definedName name="FDP_267_1_aUrv" localSheetId="13" hidden="1">#REF!</definedName>
    <definedName name="FDP_267_1_aUrv" localSheetId="14" hidden="1">#REF!</definedName>
    <definedName name="FDP_267_1_aUrv" hidden="1">#REF!</definedName>
    <definedName name="FDP_268_1_aUrv" localSheetId="13" hidden="1">#REF!</definedName>
    <definedName name="FDP_268_1_aUrv" localSheetId="14" hidden="1">#REF!</definedName>
    <definedName name="FDP_268_1_aUrv" hidden="1">#REF!</definedName>
    <definedName name="FDP_269_1_aUrv" localSheetId="13" hidden="1">#REF!</definedName>
    <definedName name="FDP_269_1_aUrv" localSheetId="14" hidden="1">#REF!</definedName>
    <definedName name="FDP_269_1_aUrv" hidden="1">#REF!</definedName>
    <definedName name="FDP_27_1_aUrv" localSheetId="13" hidden="1">#REF!</definedName>
    <definedName name="FDP_27_1_aUrv" localSheetId="14" hidden="1">#REF!</definedName>
    <definedName name="FDP_27_1_aUrv" hidden="1">#REF!</definedName>
    <definedName name="FDP_270_1_aUrv" localSheetId="13" hidden="1">#REF!</definedName>
    <definedName name="FDP_270_1_aUrv" localSheetId="14" hidden="1">#REF!</definedName>
    <definedName name="FDP_270_1_aUrv" hidden="1">#REF!</definedName>
    <definedName name="FDP_271_1_aUrv" localSheetId="13" hidden="1">#REF!</definedName>
    <definedName name="FDP_271_1_aUrv" localSheetId="14" hidden="1">#REF!</definedName>
    <definedName name="FDP_271_1_aUrv" hidden="1">#REF!</definedName>
    <definedName name="FDP_272_1_aUrv" localSheetId="13" hidden="1">#REF!</definedName>
    <definedName name="FDP_272_1_aUrv" localSheetId="14" hidden="1">#REF!</definedName>
    <definedName name="FDP_272_1_aUrv" hidden="1">#REF!</definedName>
    <definedName name="FDP_273_1_aUrv" localSheetId="13" hidden="1">#REF!</definedName>
    <definedName name="FDP_273_1_aUrv" localSheetId="14" hidden="1">#REF!</definedName>
    <definedName name="FDP_273_1_aUrv" hidden="1">#REF!</definedName>
    <definedName name="FDP_274_1_aUrv" localSheetId="13" hidden="1">#REF!</definedName>
    <definedName name="FDP_274_1_aUrv" localSheetId="14" hidden="1">#REF!</definedName>
    <definedName name="FDP_274_1_aUrv" hidden="1">#REF!</definedName>
    <definedName name="FDP_275_1_aUrv" localSheetId="13" hidden="1">#REF!</definedName>
    <definedName name="FDP_275_1_aUrv" localSheetId="14" hidden="1">#REF!</definedName>
    <definedName name="FDP_275_1_aUrv" hidden="1">#REF!</definedName>
    <definedName name="FDP_276_1_aUrv" localSheetId="13" hidden="1">#REF!</definedName>
    <definedName name="FDP_276_1_aUrv" localSheetId="14" hidden="1">#REF!</definedName>
    <definedName name="FDP_276_1_aUrv" hidden="1">#REF!</definedName>
    <definedName name="FDP_277_1_aUrv" localSheetId="13" hidden="1">#REF!</definedName>
    <definedName name="FDP_277_1_aUrv" localSheetId="14" hidden="1">#REF!</definedName>
    <definedName name="FDP_277_1_aUrv" hidden="1">#REF!</definedName>
    <definedName name="FDP_278_1_aUrv" localSheetId="13" hidden="1">#REF!</definedName>
    <definedName name="FDP_278_1_aUrv" localSheetId="14" hidden="1">#REF!</definedName>
    <definedName name="FDP_278_1_aUrv" hidden="1">#REF!</definedName>
    <definedName name="FDP_279_1_aSrv" localSheetId="13" hidden="1">#REF!</definedName>
    <definedName name="FDP_279_1_aSrv" localSheetId="14" hidden="1">#REF!</definedName>
    <definedName name="FDP_279_1_aSrv" hidden="1">#REF!</definedName>
    <definedName name="FDP_28_1_aUrv" localSheetId="13" hidden="1">#REF!</definedName>
    <definedName name="FDP_28_1_aUrv" localSheetId="14" hidden="1">#REF!</definedName>
    <definedName name="FDP_28_1_aUrv" hidden="1">#REF!</definedName>
    <definedName name="FDP_280_1_aSrv" localSheetId="13" hidden="1">#REF!</definedName>
    <definedName name="FDP_280_1_aSrv" localSheetId="14" hidden="1">#REF!</definedName>
    <definedName name="FDP_280_1_aSrv" hidden="1">#REF!</definedName>
    <definedName name="FDP_281_1_aSrv" localSheetId="13" hidden="1">#REF!</definedName>
    <definedName name="FDP_281_1_aSrv" localSheetId="14" hidden="1">#REF!</definedName>
    <definedName name="FDP_281_1_aSrv" hidden="1">#REF!</definedName>
    <definedName name="FDP_282_1_aSrv" localSheetId="13" hidden="1">#REF!</definedName>
    <definedName name="FDP_282_1_aSrv" localSheetId="14" hidden="1">#REF!</definedName>
    <definedName name="FDP_282_1_aSrv" hidden="1">#REF!</definedName>
    <definedName name="FDP_283_1_aSrv" localSheetId="13" hidden="1">#REF!</definedName>
    <definedName name="FDP_283_1_aSrv" localSheetId="14" hidden="1">#REF!</definedName>
    <definedName name="FDP_283_1_aSrv" hidden="1">#REF!</definedName>
    <definedName name="FDP_29_1_aUrv" localSheetId="13" hidden="1">#REF!</definedName>
    <definedName name="FDP_29_1_aUrv" localSheetId="14" hidden="1">#REF!</definedName>
    <definedName name="FDP_29_1_aUrv" hidden="1">#REF!</definedName>
    <definedName name="FDP_3_1_aUrv" localSheetId="13" hidden="1">#REF!</definedName>
    <definedName name="FDP_3_1_aUrv" localSheetId="14" hidden="1">#REF!</definedName>
    <definedName name="FDP_3_1_aUrv" hidden="1">#REF!</definedName>
    <definedName name="FDP_30_1_aUrv" localSheetId="13" hidden="1">#REF!</definedName>
    <definedName name="FDP_30_1_aUrv" localSheetId="14" hidden="1">#REF!</definedName>
    <definedName name="FDP_30_1_aUrv" hidden="1">#REF!</definedName>
    <definedName name="FDP_31_1_aUrv" localSheetId="13" hidden="1">#REF!</definedName>
    <definedName name="FDP_31_1_aUrv" localSheetId="14" hidden="1">#REF!</definedName>
    <definedName name="FDP_31_1_aUrv" hidden="1">#REF!</definedName>
    <definedName name="FDP_32_1_aUrv" localSheetId="13" hidden="1">#REF!</definedName>
    <definedName name="FDP_32_1_aUrv" localSheetId="14" hidden="1">#REF!</definedName>
    <definedName name="FDP_32_1_aUrv" hidden="1">#REF!</definedName>
    <definedName name="FDP_33_1_aUrv" localSheetId="13" hidden="1">#REF!</definedName>
    <definedName name="FDP_33_1_aUrv" localSheetId="14" hidden="1">#REF!</definedName>
    <definedName name="FDP_33_1_aUrv" hidden="1">#REF!</definedName>
    <definedName name="FDP_34_1_aUrv" localSheetId="13" hidden="1">#REF!</definedName>
    <definedName name="FDP_34_1_aUrv" localSheetId="14" hidden="1">#REF!</definedName>
    <definedName name="FDP_34_1_aUrv" hidden="1">#REF!</definedName>
    <definedName name="FDP_35_1_aUrv" localSheetId="13" hidden="1">#REF!</definedName>
    <definedName name="FDP_35_1_aUrv" localSheetId="14" hidden="1">#REF!</definedName>
    <definedName name="FDP_35_1_aUrv" hidden="1">#REF!</definedName>
    <definedName name="FDP_36_1_aUrv" localSheetId="13" hidden="1">#REF!</definedName>
    <definedName name="FDP_36_1_aUrv" localSheetId="14" hidden="1">#REF!</definedName>
    <definedName name="FDP_36_1_aUrv" hidden="1">#REF!</definedName>
    <definedName name="FDP_37_1_aUrv" localSheetId="13" hidden="1">#REF!</definedName>
    <definedName name="FDP_37_1_aUrv" localSheetId="14" hidden="1">#REF!</definedName>
    <definedName name="FDP_37_1_aUrv" hidden="1">#REF!</definedName>
    <definedName name="FDP_38_1_aUrv" localSheetId="13" hidden="1">#REF!</definedName>
    <definedName name="FDP_38_1_aUrv" localSheetId="14" hidden="1">#REF!</definedName>
    <definedName name="FDP_38_1_aUrv" hidden="1">#REF!</definedName>
    <definedName name="FDP_39_1_aUrv" localSheetId="13" hidden="1">#REF!</definedName>
    <definedName name="FDP_39_1_aUrv" localSheetId="14" hidden="1">#REF!</definedName>
    <definedName name="FDP_39_1_aUrv" hidden="1">#REF!</definedName>
    <definedName name="FDP_40_1_aUrv" localSheetId="13" hidden="1">#REF!</definedName>
    <definedName name="FDP_40_1_aUrv" localSheetId="14" hidden="1">#REF!</definedName>
    <definedName name="FDP_40_1_aUrv" hidden="1">#REF!</definedName>
    <definedName name="FDP_41_1_aUrv" localSheetId="13" hidden="1">#REF!</definedName>
    <definedName name="FDP_41_1_aUrv" localSheetId="14" hidden="1">#REF!</definedName>
    <definedName name="FDP_41_1_aUrv" hidden="1">#REF!</definedName>
    <definedName name="FDP_42_1_aUrv" localSheetId="13" hidden="1">#REF!</definedName>
    <definedName name="FDP_42_1_aUrv" localSheetId="14" hidden="1">#REF!</definedName>
    <definedName name="FDP_42_1_aUrv" hidden="1">#REF!</definedName>
    <definedName name="FDP_43_1_aUrv" localSheetId="13" hidden="1">#REF!</definedName>
    <definedName name="FDP_43_1_aUrv" localSheetId="14" hidden="1">#REF!</definedName>
    <definedName name="FDP_43_1_aUrv" hidden="1">#REF!</definedName>
    <definedName name="FDP_44_1_aDdv" localSheetId="13" hidden="1">#REF!</definedName>
    <definedName name="FDP_44_1_aDdv" localSheetId="14" hidden="1">#REF!</definedName>
    <definedName name="FDP_44_1_aDdv" hidden="1">#REF!</definedName>
    <definedName name="FDP_45_1_aUrv" localSheetId="13" hidden="1">#REF!</definedName>
    <definedName name="FDP_45_1_aUrv" localSheetId="14" hidden="1">#REF!</definedName>
    <definedName name="FDP_45_1_aUrv" hidden="1">#REF!</definedName>
    <definedName name="FDP_46_1_aUrv" localSheetId="13" hidden="1">#REF!</definedName>
    <definedName name="FDP_46_1_aUrv" localSheetId="14" hidden="1">#REF!</definedName>
    <definedName name="FDP_46_1_aUrv" hidden="1">#REF!</definedName>
    <definedName name="FDP_47_1_aUrv" localSheetId="13" hidden="1">#REF!</definedName>
    <definedName name="FDP_47_1_aUrv" localSheetId="14" hidden="1">#REF!</definedName>
    <definedName name="FDP_47_1_aUrv" hidden="1">#REF!</definedName>
    <definedName name="FDP_48_1_aUrv" localSheetId="13" hidden="1">#REF!</definedName>
    <definedName name="FDP_48_1_aUrv" localSheetId="14" hidden="1">#REF!</definedName>
    <definedName name="FDP_48_1_aUrv" hidden="1">#REF!</definedName>
    <definedName name="FDP_49_1_aUrv" localSheetId="13" hidden="1">#REF!</definedName>
    <definedName name="FDP_49_1_aUrv" localSheetId="14" hidden="1">#REF!</definedName>
    <definedName name="FDP_49_1_aUrv" hidden="1">#REF!</definedName>
    <definedName name="FDP_5_1_aUrv" localSheetId="13" hidden="1">#REF!</definedName>
    <definedName name="FDP_5_1_aUrv" localSheetId="14" hidden="1">#REF!</definedName>
    <definedName name="FDP_5_1_aUrv" hidden="1">#REF!</definedName>
    <definedName name="FDP_50_1_aUrv" localSheetId="13" hidden="1">#REF!</definedName>
    <definedName name="FDP_50_1_aUrv" localSheetId="14" hidden="1">#REF!</definedName>
    <definedName name="FDP_50_1_aUrv" hidden="1">#REF!</definedName>
    <definedName name="FDP_51_1_aUrv" localSheetId="13" hidden="1">#REF!</definedName>
    <definedName name="FDP_51_1_aUrv" localSheetId="14" hidden="1">#REF!</definedName>
    <definedName name="FDP_51_1_aUrv" hidden="1">#REF!</definedName>
    <definedName name="FDP_52_1_aUrv" localSheetId="13" hidden="1">#REF!</definedName>
    <definedName name="FDP_52_1_aUrv" localSheetId="14" hidden="1">#REF!</definedName>
    <definedName name="FDP_52_1_aUrv" hidden="1">#REF!</definedName>
    <definedName name="FDP_53_1_aUrv" localSheetId="13" hidden="1">#REF!</definedName>
    <definedName name="FDP_53_1_aUrv" localSheetId="14" hidden="1">#REF!</definedName>
    <definedName name="FDP_53_1_aUrv" hidden="1">#REF!</definedName>
    <definedName name="FDP_54_1_aUrv" localSheetId="13" hidden="1">#REF!</definedName>
    <definedName name="FDP_54_1_aUrv" localSheetId="14" hidden="1">#REF!</definedName>
    <definedName name="FDP_54_1_aUrv" hidden="1">#REF!</definedName>
    <definedName name="FDP_55_1_aUrv" localSheetId="13" hidden="1">#REF!</definedName>
    <definedName name="FDP_55_1_aUrv" localSheetId="14" hidden="1">#REF!</definedName>
    <definedName name="FDP_55_1_aUrv" hidden="1">#REF!</definedName>
    <definedName name="FDP_56_1_aUrv" localSheetId="13" hidden="1">#REF!</definedName>
    <definedName name="FDP_56_1_aUrv" localSheetId="14" hidden="1">#REF!</definedName>
    <definedName name="FDP_56_1_aUrv" hidden="1">#REF!</definedName>
    <definedName name="FDP_57_1_aUrv" localSheetId="13" hidden="1">#REF!</definedName>
    <definedName name="FDP_57_1_aUrv" localSheetId="14" hidden="1">#REF!</definedName>
    <definedName name="FDP_57_1_aUrv" hidden="1">#REF!</definedName>
    <definedName name="FDP_57_1_rUrv" localSheetId="13" hidden="1">#REF!</definedName>
    <definedName name="FDP_57_1_rUrv" localSheetId="14" hidden="1">#REF!</definedName>
    <definedName name="FDP_57_1_rUrv" hidden="1">#REF!</definedName>
    <definedName name="FDP_58_1_aUrv" localSheetId="13" hidden="1">#REF!</definedName>
    <definedName name="FDP_58_1_aUrv" localSheetId="14" hidden="1">#REF!</definedName>
    <definedName name="FDP_58_1_aUrv" hidden="1">#REF!</definedName>
    <definedName name="FDP_59_1_aUrv" localSheetId="13" hidden="1">#REF!</definedName>
    <definedName name="FDP_59_1_aUrv" localSheetId="14" hidden="1">#REF!</definedName>
    <definedName name="FDP_59_1_aUrv" hidden="1">#REF!</definedName>
    <definedName name="fdsf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fee" hidden="1">{"'Demand Units'!$Z$2:$AF$53"}</definedName>
    <definedName name="fee_1" hidden="1">{"'Demand Units'!$Z$2:$AF$53"}</definedName>
    <definedName name="feee" hidden="1">{"'Demand Units'!$Z$2:$AF$53"}</definedName>
    <definedName name="feee_1" hidden="1">{"'Demand Units'!$Z$2:$AF$53"}</definedName>
    <definedName name="FEI" hidden="1">{"Monthly6Q",#N/A,FALSE,"0614ESL"}</definedName>
    <definedName name="FEI_1" hidden="1">{"Monthly6Q",#N/A,FALSE,"0614ESL"}</definedName>
    <definedName name="feioa" hidden="1">{"Monthly6Q",#N/A,FALSE,"0614ESL"}</definedName>
    <definedName name="feioa_1" hidden="1">{"Monthly6Q",#N/A,FALSE,"0614ESL"}</definedName>
    <definedName name="FEJL" hidden="1">{"Monthly6Q",#N/A,FALSE,"0614ESL"}</definedName>
    <definedName name="FEJL_1" hidden="1">{"Monthly6Q",#N/A,FALSE,"0614ESL"}</definedName>
    <definedName name="FEJO" hidden="1">{"'Demand Units'!$Z$2:$AF$53"}</definedName>
    <definedName name="FEJO_1" hidden="1">{"'Demand Units'!$Z$2:$AF$53"}</definedName>
    <definedName name="FEL" hidden="1">{"Monthly6Q",#N/A,FALSE,"0614ESL"}</definedName>
    <definedName name="FEL_1" hidden="1">{"Monthly6Q",#N/A,FALSE,"0614ESL"}</definedName>
    <definedName name="FEOJL" hidden="1">{"Monthly6Q",#N/A,FALSE,"0614ESL"}</definedName>
    <definedName name="FEOJL_1" hidden="1">{"Monthly6Q",#N/A,FALSE,"0614ESL"}</definedName>
    <definedName name="Fertiligene" hidden="1">{#N/A,#N/A,FALSE,"WWide";#N/A,#N/A,FALSE,"Tot_USA";#N/A,#N/A,FALSE,"Tot_Can";#N/A,#N/A,FALSE,"Tot_EA";#N/A,#N/A,FALSE,"Tot_L_Amer";#N/A,#N/A,FALSE,"Tot_Aus";#N/A,#N/A,FALSE,"Ortho";#N/A,#N/A,FALSE,"WW_Rup";#N/A,#N/A,FALSE,"WW_GX";#N/A,#N/A,FALSE,"OIS";#N/A,#N/A,FALSE,"YBasics";#N/A,#N/A,FALSE,"WW_Grnswp";#N/A,#N/A,FALSE,"WW_Other"}</definedName>
    <definedName name="fes" hidden="1">{"'Demand Units'!$Z$2:$AF$53"}</definedName>
    <definedName name="fes_1" hidden="1">{"'Demand Units'!$Z$2:$AF$53"}</definedName>
    <definedName name="ff" hidden="1">{"Monthly6Q",#N/A,FALSE,"0614ESL"}</definedName>
    <definedName name="ff_1" hidden="1">{"Monthly6Q",#N/A,FALSE,"0614ESL"}</definedName>
    <definedName name="ffee" hidden="1">{"'Demand Units'!$Z$2:$AF$53"}</definedName>
    <definedName name="ffee_1" hidden="1">{"'Demand Units'!$Z$2:$AF$53"}</definedName>
    <definedName name="fff_1" hidden="1">{"'Demand Units'!$Z$2:$AF$53"}</definedName>
    <definedName name="FFFFFF" hidden="1">{#N/A,#N/A,TRUE,"EWAR";#N/A,#N/A,TRUE,"Sad";#N/A,#N/A,TRUE,"Yat";#N/A,#N/A,TRUE,"Nav";#N/A,#N/A,TRUE,"Mor";#N/A,#N/A,TRUE,"Geit"}</definedName>
    <definedName name="fg" hidden="1">{#N/A,#N/A,FALSE,"Aging Summary";#N/A,#N/A,FALSE,"Ratio Analysis";#N/A,#N/A,FALSE,"Test 120 Day Accts";#N/A,#N/A,FALSE,"Tickmarks"}</definedName>
    <definedName name="fgd" hidden="1">{"BALANCE",#N/A,FALSE,"MC.XLS";"FINHIGH",#N/A,FALSE,"MC.XLS"}</definedName>
    <definedName name="fgf" hidden="1">{"'Demand Units'!$Z$2:$AF$53"}</definedName>
    <definedName name="fgf_1" hidden="1">{"'Demand Units'!$Z$2:$AF$53"}</definedName>
    <definedName name="fgg" hidden="1">{"Monthly6Q",#N/A,FALSE,"0614ESL"}</definedName>
    <definedName name="fgg_1" hidden="1">{"Monthly6Q",#N/A,FALSE,"0614ESL"}</definedName>
    <definedName name="fgh" localSheetId="13" hidden="1">#REF!,#REF!,#REF!,#REF!,#REF!,#REF!,#REF!,#REF!,#REF!,#REF!,#REF!,#REF!,#REF!,#REF!,#REF!,#REF!,#REF!</definedName>
    <definedName name="fgh" localSheetId="14" hidden="1">#REF!,#REF!,#REF!,#REF!,#REF!,#REF!,#REF!,#REF!,#REF!,#REF!,#REF!,#REF!,#REF!,#REF!,#REF!,#REF!,#REF!</definedName>
    <definedName name="fgh" hidden="1">#REF!,#REF!,#REF!,#REF!,#REF!,#REF!,#REF!,#REF!,#REF!,#REF!,#REF!,#REF!,#REF!,#REF!,#REF!,#REF!,#REF!</definedName>
    <definedName name="FGHFH" hidden="1">{"' calendrier 2000'!$A$1:$Q$38"}</definedName>
    <definedName name="fghh" hidden="1">{#N/A,#N/A,FALSE,"Valuation Assumptions";#N/A,#N/A,FALSE,"Summary";#N/A,#N/A,FALSE,"DCF";#N/A,#N/A,FALSE,"Valuation";#N/A,#N/A,FALSE,"WACC";#N/A,#N/A,FALSE,"UBVH";#N/A,#N/A,FALSE,"Free Cash Flow"}</definedName>
    <definedName name="fgsfggfsgfsgf" hidden="1">{"first",#N/A,FALSE,"FLEXPAC2";"second",#N/A,FALSE,"FLEXPAC2"}</definedName>
    <definedName name="fh" hidden="1">{"Monthly6Q",#N/A,FALSE,"0614ESL"}</definedName>
    <definedName name="fh_1" hidden="1">{"Monthly6Q",#N/A,FALSE,"0614ESL"}</definedName>
    <definedName name="fi" hidden="1">#N/A</definedName>
    <definedName name="fia" hidden="1">{"Monthly6Q",#N/A,FALSE,"0614ESL"}</definedName>
    <definedName name="fia_1" hidden="1">{"Monthly6Q",#N/A,FALSE,"0614ESL"}</definedName>
    <definedName name="FID" hidden="1">"Crivas"</definedName>
    <definedName name="File.Type" localSheetId="13" hidden="1">#REF!</definedName>
    <definedName name="File.Type" localSheetId="14" hidden="1">#REF!</definedName>
    <definedName name="File.Type" hidden="1">#REF!</definedName>
    <definedName name="FILL" hidden="1">'[80]PAGE 300Y'!$B$11:$B$58</definedName>
    <definedName name="Fill2" localSheetId="13" hidden="1">#REF!</definedName>
    <definedName name="Fill2" localSheetId="14" hidden="1">#REF!</definedName>
    <definedName name="Fill2" hidden="1">#REF!</definedName>
    <definedName name="FINANCING_CASH" hidden="1">"FINANCING_CASH"</definedName>
    <definedName name="finres" localSheetId="13" hidden="1">#REF!</definedName>
    <definedName name="finres" localSheetId="14" hidden="1">#REF!</definedName>
    <definedName name="finres" hidden="1">#REF!</definedName>
    <definedName name="fitparty" hidden="1">{"View with Batches to Prelim",#N/A,FALSE,"FDMS MGMNT";"View wo batches",#N/A,FALSE,"FDMS MGMNT"}</definedName>
    <definedName name="fjaj" hidden="1">{"'Demand Units'!$Z$2:$AF$53"}</definedName>
    <definedName name="fjaj_1" hidden="1">{"'Demand Units'!$Z$2:$AF$53"}</definedName>
    <definedName name="fjfg" hidden="1">{"Quarterly BS",#N/A,FALSE,"Financials"}</definedName>
    <definedName name="fjfghj" hidden="1">{#N/A,#N/A,TRUE,"Mgmt hilites-cons";#N/A,#N/A,TRUE,"P&amp;L Cons";#N/A,#N/A,TRUE,"BS cons";#N/A,#N/A,TRUE,"cf cons";"bklg-cons-gr",#N/A,TRUE,"stops_chrts";"wkly rev-cons-gr",#N/A,TRUE,"stops_chrts";"revperhead-cons-gr",#N/A,TRUE,"stops_chrts";#N/A,#N/A,TRUE,"stops-hdct";"rev&amp;mrg-cons",#N/A,TRUE,"stops_chrts";"opexp-cons-gr",#N/A,TRUE,"stops_chrts";"opinc-cons-gr",#N/A,TRUE,"stops_chrts";"netin-cons-gr",#N/A,TRUE,"stops_chrts";"dsr-cons-gr",#N/A,TRUE,"stops_chrts";"DoH-cons-gr",#N/A,TRUE,"stops_chrts";"wrk cap-cons-gr",#N/A,TRUE,"stops_chrts";#N/A,#N/A,TRUE,"stops-wkg cap";"RoI-cons-gr",#N/A,TRUE,"stops_chrts";"RoE-Cons-gr",#N/A,TRUE,"stops_chrts";#N/A,#N/A,TRUE,"stops- rsrvs";#N/A,#N/A,TRUE,"Mgmt hilites-phx";#N/A,#N/A,TRUE,"P&amp;L phoenix";#N/A,#N/A,TRUE,"BS phoenix";#N/A,#N/A,TRUE,"cf phx";#N/A,#N/A,TRUE,"stops-bkgs, backlog";#N/A,#N/A,TRUE,"stops - commissions-phx";"wkly rev-phx",#N/A,TRUE,"stops_chrts";"revperhead-phx-gr",#N/A,TRUE,"stops_chrts";"rev&amp;mrg-phx-gr",#N/A,TRUE,"stops_chrts";#N/A,#N/A,TRUE,"stops-gm phx";"opexp-phx-gr",#N/A,TRUE,"stops_chrts";#N/A,#N/A,TRUE,"stops-idsexp";#N/A,#N/A,TRUE,"stops-ops";#N/A,#N/A,TRUE,"stops-r&amp;d";#N/A,#N/A,TRUE,"stops-sga";"opinc-phx-gr",#N/A,TRUE,"stops_chrts";"netinc-phx-gr",#N/A,TRUE,"stops_chrts";"dsr-phx-gr",#N/A,TRUE,"stops_chrts";#N/A,#N/A,TRUE,"stops-ar-phx";"DoH-phx-gr",#N/A,TRUE,"stops_chrts";#N/A,#N/A,TRUE,"stops-inv -phx";#N/A,#N/A,TRUE,"stops-cap-phx";#N/A,#N/A,TRUE,"Mgmt hilites-col";#N/A,#N/A,TRUE,"P&amp;L columbus";#N/A,#N/A,TRUE,"BS columbus";#N/A,#N/A,TRUE,"cf col";"wkly rev-col-gr",#N/A,TRUE,"stops_chrts";"revperhead-col-gr",#N/A,TRUE,"stops_chrts";"rev&amp;mrg-col-gr",#N/A,TRUE,"stops_chrts";#N/A,#N/A,TRUE,"stops-gm col";"opexp-col-gr",#N/A,TRUE,"stops_chrts";"opinc-col-gr",#N/A,TRUE,"stops_chrts";"netinc-col-gr",#N/A,TRUE,"stops_chrts";"dsr-col-gr",#N/A,TRUE,"stops_chrts";"DoH-Col-gr",#N/A,TRUE,"stops_chrts";#N/A,#N/A,TRUE,"stops-inv -col";#N/A,#N/A,TRUE,"stops-cap-col";#N/A,#N/A,TRUE,"stops - commissions-col"}</definedName>
    <definedName name="fjfghjfg" hidden="1">{"RSH Perf Update",#N/A,FALSE,"Perf Update"}</definedName>
    <definedName name="fjfghjgf" hidden="1">{"Opsys",#N/A,FALSE,"NPV_OPsys";"NT",#N/A,FALSE,"NPV_NT";"DevP",#N/A,FALSE,"NPV_DevPdt";"Office",#N/A,FALSE,"NPV_Office"}</definedName>
    <definedName name="fjfgjgh" hidden="1">{"Quarterly Ratios",#N/A,FALSE,"Financials"}</definedName>
    <definedName name="fjoe" hidden="1">{"'Demand Units'!$Z$2:$AF$53"}</definedName>
    <definedName name="fjoe_1" hidden="1">{"'Demand Units'!$Z$2:$AF$53"}</definedName>
    <definedName name="FKADAJ" hidden="1">{"'Demand Units'!$Z$2:$AF$53"}</definedName>
    <definedName name="FKADAJ_1" hidden="1">{"'Demand Units'!$Z$2:$AF$53"}</definedName>
    <definedName name="FKAJ" hidden="1">{"Monthly6Q",#N/A,FALSE,"0614ESL"}</definedName>
    <definedName name="FKAJ_1" hidden="1">{"Monthly6Q",#N/A,FALSE,"0614ESL"}</definedName>
    <definedName name="fkd" hidden="1">{"Monthly6Q",#N/A,FALSE,"0614ESL"}</definedName>
    <definedName name="fkd_1" hidden="1">{"Monthly6Q",#N/A,FALSE,"0614ESL"}</definedName>
    <definedName name="FKDA" hidden="1">{"Monthly6Q",#N/A,FALSE,"0614ESL"}</definedName>
    <definedName name="FKDA_1" hidden="1">{"Monthly6Q",#N/A,FALSE,"0614ESL"}</definedName>
    <definedName name="FKDAJ" hidden="1">{"'Demand Units'!$Z$2:$AF$53"}</definedName>
    <definedName name="FKDAJ_1" hidden="1">{"'Demand Units'!$Z$2:$AF$53"}</definedName>
    <definedName name="FKJ" hidden="1">{"Monthly6Q",#N/A,FALSE,"0614ESL"}</definedName>
    <definedName name="FKJ_1" hidden="1">{"Monthly6Q",#N/A,FALSE,"0614ESL"}</definedName>
    <definedName name="FLA" hidden="1">{"Monthly6Q",#N/A,FALSE,"0614ESL"}</definedName>
    <definedName name="FLA_1" hidden="1">{"Monthly6Q",#N/A,FALSE,"0614ESL"}</definedName>
    <definedName name="FLAJ" hidden="1">{"Monthly6Q",#N/A,FALSE,"0614ESL"}</definedName>
    <definedName name="FLAJ_1" hidden="1">{"Monthly6Q",#N/A,FALSE,"0614ESL"}</definedName>
    <definedName name="Flash" hidden="1">{#N/A,#N/A,FALSE,"Créances";#N/A,#N/A,FALSE,"Effectifs";#N/A,#N/A,FALSE,"SI"}</definedName>
    <definedName name="fldaj" hidden="1">{"'Demand Units'!$Z$2:$AF$53"}</definedName>
    <definedName name="fldaj_1" hidden="1">{"'Demand Units'!$Z$2:$AF$53"}</definedName>
    <definedName name="FLE" hidden="1">{"'Demand Units'!$Z$2:$AF$53"}</definedName>
    <definedName name="FLE_1" hidden="1">{"'Demand Units'!$Z$2:$AF$53"}</definedName>
    <definedName name="FLEJ" hidden="1">{"'Demand Units'!$Z$2:$AF$53"}</definedName>
    <definedName name="FLEJ_1" hidden="1">{"'Demand Units'!$Z$2:$AF$53"}</definedName>
    <definedName name="FLFUOF" hidden="1">{"'Demand Units'!$Z$2:$AF$53"}</definedName>
    <definedName name="FLFUOF_1" hidden="1">{"'Demand Units'!$Z$2:$AF$53"}</definedName>
    <definedName name="FLI" hidden="1">{"'Demand Units'!$Z$2:$AF$53"}</definedName>
    <definedName name="FLI_1" hidden="1">{"'Demand Units'!$Z$2:$AF$53"}</definedName>
    <definedName name="FLIEJL" hidden="1">{"'Demand Units'!$Z$2:$AF$53"}</definedName>
    <definedName name="FLIEJL_1" hidden="1">{"'Demand Units'!$Z$2:$AF$53"}</definedName>
    <definedName name="FLJA" hidden="1">{"'Demand Units'!$Z$2:$AF$53"}</definedName>
    <definedName name="FLJA_1" hidden="1">{"'Demand Units'!$Z$2:$AF$53"}</definedName>
    <definedName name="FLKAJ" hidden="1">{"'Demand Units'!$Z$2:$AF$53"}</definedName>
    <definedName name="FLKAJ_1" hidden="1">{"'Demand Units'!$Z$2:$AF$53"}</definedName>
    <definedName name="FLUFU" hidden="1">{"'Demand Units'!$Z$2:$AF$53"}</definedName>
    <definedName name="FLUFU_1" hidden="1">{"'Demand Units'!$Z$2:$AF$53"}</definedName>
    <definedName name="FOE" hidden="1">{"'Demand Units'!$Z$2:$AF$53"}</definedName>
    <definedName name="FOE_1" hidden="1">{"'Demand Units'!$Z$2:$AF$53"}</definedName>
    <definedName name="foeajl" hidden="1">{"Monthly6Q",#N/A,FALSE,"0614ESL"}</definedName>
    <definedName name="foeajl_1" hidden="1">{"Monthly6Q",#N/A,FALSE,"0614ESL"}</definedName>
    <definedName name="FOEJ" hidden="1">{"'Demand Units'!$Z$2:$AF$53"}</definedName>
    <definedName name="FOEJ_1" hidden="1">{"'Demand Units'!$Z$2:$AF$53"}</definedName>
    <definedName name="FOREIGN_EXCHANGE" hidden="1">"FOREIGN_EXCHANGE"</definedName>
    <definedName name="format" hidden="1">{2;#N/A;"'1105REC.XLS'!R978C44:R981C44";#N/A;"";#N/A;"'1105REC.XLS'!R1005C43";TRUE;TRUE;TRUE;#N/A;#N/A;#N/A}</definedName>
    <definedName name="FPWD" hidden="1">"pepsico"</definedName>
    <definedName name="fqf" hidden="1">{"'Demand Units'!$Z$2:$AF$53"}</definedName>
    <definedName name="fqf_1" hidden="1">{"'Demand Units'!$Z$2:$AF$53"}</definedName>
    <definedName name="fs" hidden="1">{"Page One",#N/A,FALSE,"Model";"Page 2",#N/A,FALSE,"Model";"Page 3",#N/A,FALSE,"Model"}</definedName>
    <definedName name="fsdsfafd" hidden="1">{"CSheet",#N/A,FALSE,"C";"SmCap",#N/A,FALSE,"VAL1";"GulfCoast",#N/A,FALSE,"VAL1";"nav",#N/A,FALSE,"NAV";"Summary",#N/A,FALSE,"NAV"}</definedName>
    <definedName name="ftf" hidden="1">{"View with Batches to Prelim",#N/A,FALSE,"FDMS MGMNT";"View wo batches",#N/A,FALSE,"FDMS MGMNT"}</definedName>
    <definedName name="ftt" hidden="1">{"View with Batches to Prelim",#N/A,FALSE,"FDMS MGMNT";"View wo batches",#N/A,FALSE,"FDMS MGMNT"}</definedName>
    <definedName name="fullyear06" hidden="1">{#N/A,#N/A,FALSE,"Aging Summary";#N/A,#N/A,FALSE,"Ratio Analysis";#N/A,#N/A,FALSE,"Test 120 Day Accts";#N/A,#N/A,FALSE,"Tickmarks"}</definedName>
    <definedName name="fwq" hidden="1">{"'Demand Units'!$Z$2:$AF$53"}</definedName>
    <definedName name="fwq_1" hidden="1">{"'Demand Units'!$Z$2:$AF$53"}</definedName>
    <definedName name="fwqf" hidden="1">{"'Demand Units'!$Z$2:$AF$53"}</definedName>
    <definedName name="fwqf_1" hidden="1">{"'Demand Units'!$Z$2:$AF$53"}</definedName>
    <definedName name="fwsaf" localSheetId="13" hidden="1">#REF!</definedName>
    <definedName name="fwsaf" localSheetId="14" hidden="1">#REF!</definedName>
    <definedName name="fwsaf" hidden="1">#REF!</definedName>
    <definedName name="FY_DATE" hidden="1">"FY_DATE"</definedName>
    <definedName name="g" hidden="1">{#N/A,#N/A,FALSE,"Aging Summary";#N/A,#N/A,FALSE,"Ratio Analysis";#N/A,#N/A,FALSE,"Test 120 Day Accts";#N/A,#N/A,FALSE,"Tickmarks"}</definedName>
    <definedName name="GAIN_SALE_ASSETS" hidden="1">"GAIN_SALE_ASSETS"</definedName>
    <definedName name="GAKDJDF" hidden="1">{"'Demand Units'!$Z$2:$AF$53"}</definedName>
    <definedName name="GAKDJDF_1" hidden="1">{"'Demand Units'!$Z$2:$AF$53"}</definedName>
    <definedName name="ganesan" hidden="1">{"'W.W. Summary'!$A$1:$K$37"}</definedName>
    <definedName name="gar" hidden="1">{"Monthly6Q",#N/A,FALSE,"0614ESL"}</definedName>
    <definedName name="gar_1" hidden="1">{"Monthly6Q",#N/A,FALSE,"0614ESL"}</definedName>
    <definedName name="GDF" hidden="1">{#N/A,#N/A,FALSE,"COMP"}</definedName>
    <definedName name="GDFA" hidden="1">{#N/A,#N/A,FALSE,"COMP"}</definedName>
    <definedName name="gdfs" hidden="1">{#N/A,#N/A,FALSE,"Projections";#N/A,#N/A,FALSE,"Multiples Valuation";#N/A,#N/A,FALSE,"LBO";#N/A,#N/A,FALSE,"Multiples_Sensitivity";#N/A,#N/A,FALSE,"Summary"}</definedName>
    <definedName name="gee" hidden="1">{"'Demand Units'!$Z$2:$AF$53"}</definedName>
    <definedName name="gee_1" hidden="1">{"'Demand Units'!$Z$2:$AF$53"}</definedName>
    <definedName name="GeelCapexFcs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s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stion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gf" hidden="1">{"print annual inc. statement",#N/A,FALSE,"Summary";"print annual stats",#N/A,FALSE,"Summary";"print quarterly inc. statement",#N/A,FALSE,"Summary";"print quarterly stats",#N/A,FALSE,"Summary"}</definedName>
    <definedName name="GFGFDGS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GFT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gg" hidden="1">{"'Demand Units'!$Z$2:$AF$53"}</definedName>
    <definedName name="gg_1" hidden="1">{"'Demand Units'!$Z$2:$AF$53"}</definedName>
    <definedName name="gggg" hidden="1">{"Omniscan",#N/A,FALSE,"Omniscan"}</definedName>
    <definedName name="GGYR" hidden="1">{"'Demand Units'!$Z$2:$AF$53"}</definedName>
    <definedName name="GGYR_1" hidden="1">{"'Demand Units'!$Z$2:$AF$53"}</definedName>
    <definedName name="ghf" hidden="1">{"vi1",#N/A,FALSE,"Financial Statements";"vi2",#N/A,FALSE,"Financial Statements";#N/A,#N/A,FALSE,"DCF"}</definedName>
    <definedName name="ghgs" hidden="1">{"'Demand Units'!$Z$2:$AF$53"}</definedName>
    <definedName name="ghgs_1" hidden="1">{"'Demand Units'!$Z$2:$AF$53"}</definedName>
    <definedName name="gioa" hidden="1">{"'Demand Units'!$Z$2:$AF$53"}</definedName>
    <definedName name="gioa_1" hidden="1">{"'Demand Units'!$Z$2:$AF$53"}</definedName>
    <definedName name="GIR" hidden="1">{"Monthly6Q",#N/A,FALSE,"0614ESL"}</definedName>
    <definedName name="GIR_1" hidden="1">{"Monthly6Q",#N/A,FALSE,"0614ESL"}</definedName>
    <definedName name="gk" hidden="1">{"'Demand Units'!$Z$2:$AF$53"}</definedName>
    <definedName name="gk_1" hidden="1">{"'Demand Units'!$Z$2:$AF$53"}</definedName>
    <definedName name="gkakjhk" hidden="1">{"Monthly6Q",#N/A,FALSE,"0614ESL"}</definedName>
    <definedName name="gkakjhk_1" hidden="1">{"Monthly6Q",#N/A,FALSE,"0614ESL"}</definedName>
    <definedName name="gkf" hidden="1">{"'Demand Units'!$Z$2:$AF$53"}</definedName>
    <definedName name="gkf_1" hidden="1">{"'Demand Units'!$Z$2:$AF$53"}</definedName>
    <definedName name="gkjagf" hidden="1">{"'Demand Units'!$Z$2:$AF$53"}</definedName>
    <definedName name="gkjagf_1" hidden="1">{"'Demand Units'!$Z$2:$AF$53"}</definedName>
    <definedName name="GKRJ" hidden="1">{"Monthly6Q",#N/A,FALSE,"0614ESL"}</definedName>
    <definedName name="GKRJ_1" hidden="1">{"Monthly6Q",#N/A,FALSE,"0614ESL"}</definedName>
    <definedName name="glej" hidden="1">{"Monthly6Q",#N/A,FALSE,"0614ESL"}</definedName>
    <definedName name="glej_1" hidden="1">{"Monthly6Q",#N/A,FALSE,"0614ESL"}</definedName>
    <definedName name="gll" hidden="1">{"Monthly6Q",#N/A,FALSE,"0614ESL"}</definedName>
    <definedName name="gll_1" hidden="1">{"Monthly6Q",#N/A,FALSE,"0614ESL"}</definedName>
    <definedName name="gmcol" localSheetId="13" hidden="1">[62]Sheet1!#REF!</definedName>
    <definedName name="gmcol" localSheetId="14" hidden="1">[62]Sheet1!#REF!</definedName>
    <definedName name="gmcol" hidden="1">[62]Sheet1!#REF!</definedName>
    <definedName name="gme" hidden="1">{#N/A,#N/A,FALSE,"Introduction";#N/A,#N/A,FALSE,"ALL BL";#N/A,#N/A,FALSE,"BL1";#N/A,#N/A,FALSE,"01ACRI";#N/A,#N/A,FALSE,"01Amino";#N/A,#N/A,FALSE,"01CEDA";#N/A,#N/A,FALSE,"01COAK";#N/A,#N/A,FALSE,"01EPOX";#N/A,#N/A,FALSE,"01MECO";#N/A,#N/A,FALSE,"01OTRE";#N/A,#N/A,FALSE,"01PHCO";#N/A,#N/A,FALSE,"01PUDI";#N/A,#N/A,FALSE,"01UPCO";#N/A,#N/A,FALSE,"01UVRE";#N/A,#N/A,FALSE,"01WBAK";#N/A,#N/A,FALSE,"BL2";#N/A,#N/A,FALSE,"BL3";#N/A,#N/A,FALSE,"03MESP";#N/A,#N/A,FALSE,"03METE";#N/A,#N/A,FALSE,"03PHTE";#N/A,#N/A,FALSE,"03UPTE";#N/A,#N/A,FALSE,"03SOI";#N/A,#N/A,FALSE,"BL4";#N/A,#N/A,FALSE,"04ADDI";#N/A,#N/A,FALSE,"04SOI"}</definedName>
    <definedName name="gnf" hidden="1">{"Monthly6Q",#N/A,FALSE,"0614ESL"}</definedName>
    <definedName name="gnf_1" hidden="1">{"Monthly6Q",#N/A,FALSE,"0614ESL"}</definedName>
    <definedName name="gnng" hidden="1">{"'Demand Units'!$Z$2:$AF$53"}</definedName>
    <definedName name="gnng_1" hidden="1">{"'Demand Units'!$Z$2:$AF$53"}</definedName>
    <definedName name="go" hidden="1">{#N/A,#N/A,FALSE,"Tot_Aus";#N/A,#N/A,FALSE,"Aus_Rup";#N/A,#N/A,FALSE,"Aus_Other"}</definedName>
    <definedName name="goaej" hidden="1">{"Monthly6Q",#N/A,FALSE,"0614ESL"}</definedName>
    <definedName name="goaej_1" hidden="1">{"Monthly6Q",#N/A,FALSE,"0614ESL"}</definedName>
    <definedName name="goaj" hidden="1">{"'Demand Units'!$Z$2:$AF$53"}</definedName>
    <definedName name="goaj_1" hidden="1">{"'Demand Units'!$Z$2:$AF$53"}</definedName>
    <definedName name="gogo" hidden="1">{#N/A,#N/A,FALSE,"Tot_USA";#N/A,#N/A,FALSE,"Ortho";#N/A,#N/A,FALSE,"US_Rup";#N/A,#N/A,FALSE,"OIS";#N/A,#N/A,FALSE,"YBasics";#N/A,#N/A,FALSE,"Grnswp";#N/A,#N/A,FALSE,"White_Swan";#N/A,#N/A,FALSE,"Other"}</definedName>
    <definedName name="gojr" hidden="1">{"Monthly6Q",#N/A,FALSE,"0614ESL"}</definedName>
    <definedName name="gojr_1" hidden="1">{"Monthly6Q",#N/A,FALSE,"0614ESL"}</definedName>
    <definedName name="GOODWILL_NET" hidden="1">"GOODWILL_NET"</definedName>
    <definedName name="GOR" hidden="1">{"Monthly6Q",#N/A,FALSE,"0614ESL"}</definedName>
    <definedName name="GOR_1" hidden="1">{"Monthly6Q",#N/A,FALSE,"0614ESL"}</definedName>
    <definedName name="GORJ" hidden="1">{"'Demand Units'!$Z$2:$AF$53"}</definedName>
    <definedName name="GORJ_1" hidden="1">{"'Demand Units'!$Z$2:$AF$53"}</definedName>
    <definedName name="gr" hidden="1">{"Monthly6Q",#N/A,FALSE,"0614ESL"}</definedName>
    <definedName name="gr_1" hidden="1">{"Monthly6Q",#N/A,FALSE,"0614ESL"}</definedName>
    <definedName name="gra" hidden="1">{"'Demand Units'!$Z$2:$AF$53"}</definedName>
    <definedName name="gra_1" hidden="1">{"'Demand Units'!$Z$2:$AF$53"}</definedName>
    <definedName name="Grafikt" localSheetId="13" hidden="1">[2]useless!#REF!</definedName>
    <definedName name="Grafikt" localSheetId="14" hidden="1">[2]useless!#REF!</definedName>
    <definedName name="Grafikt" hidden="1">[2]useless!#REF!</definedName>
    <definedName name="Grafiktwo" localSheetId="13" hidden="1">[2]useless!#REF!</definedName>
    <definedName name="Grafiktwo" localSheetId="14" hidden="1">[2]useless!#REF!</definedName>
    <definedName name="Grafiktwo" hidden="1">[2]useless!#REF!</definedName>
    <definedName name="Grat" hidden="1">{#N/A,#N/A,FALSE,"COMP"}</definedName>
    <definedName name="gree" hidden="1">{"Monthly6Q",#N/A,FALSE,"0614ESL"}</definedName>
    <definedName name="gree_1" hidden="1">{"Monthly6Q",#N/A,FALSE,"0614ESL"}</definedName>
    <definedName name="GROSS_DIVID" hidden="1">"GROSS_DIVID"</definedName>
    <definedName name="GROSS_MARGIN" hidden="1">"GROSS_MARGIN"</definedName>
    <definedName name="GROSS_PROFIT" hidden="1">"GROSS_PROFIT"</definedName>
    <definedName name="grossnetdebt" hidden="1">[74]KeyMultInputs!$AB$1</definedName>
    <definedName name="grouping" hidden="1">{"cap_structure",#N/A,FALSE,"Graph-Mkt Cap";"price",#N/A,FALSE,"Graph-Price";"ebit",#N/A,FALSE,"Graph-EBITDA";"ebitda",#N/A,FALSE,"Graph-EBITDA"}</definedName>
    <definedName name="Guideline" localSheetId="13" hidden="1">[81]Hf!#REF!</definedName>
    <definedName name="Guideline" localSheetId="14" hidden="1">[81]Hf!#REF!</definedName>
    <definedName name="Guideline" hidden="1">[81]Hf!#REF!</definedName>
    <definedName name="h" hidden="1">{"'Sheet1'!$L$16"}</definedName>
    <definedName name="hahg" hidden="1">{"'Demand Units'!$Z$2:$AF$53"}</definedName>
    <definedName name="hahg_1" hidden="1">{"'Demand Units'!$Z$2:$AF$53"}</definedName>
    <definedName name="HAS_BEEN_UPDATED" hidden="1">[82]Sheet1!$A$1</definedName>
    <definedName name="hehrt" hidden="1">{"'Demand Units'!$Z$2:$AF$53"}</definedName>
    <definedName name="hehrt_1" hidden="1">{"'Demand Units'!$Z$2:$AF$53"}</definedName>
    <definedName name="Hello" hidden="1">{"rtn",#N/A,FALSE,"RTN";"tables",#N/A,FALSE,"RTN";"cf",#N/A,FALSE,"CF";"stats",#N/A,FALSE,"Stats";"prop",#N/A,FALSE,"Prop"}</definedName>
    <definedName name="help" hidden="1">{#N/A,#N/A,FALSE,"CONSOLIDATED";#N/A,#N/A,FALSE,"LANCE CO";#N/A,#N/A,FALSE,"VISTA"}</definedName>
    <definedName name="help1" hidden="1">{#N/A,#N/A,FALSE,"CONSOLIDATED";#N/A,#N/A,FALSE,"LANCE CO";#N/A,#N/A,FALSE,"VISTA"}</definedName>
    <definedName name="HELP3" hidden="1">{#N/A,#N/A,FALSE,"CONSOLIDATED";#N/A,#N/A,FALSE,"LANCE CO";#N/A,#N/A,FALSE,"VISTA"}</definedName>
    <definedName name="HELP4" hidden="1">{#N/A,#N/A,FALSE,"CONSOLIDATED";#N/A,#N/A,FALSE,"LANCE CO";#N/A,#N/A,FALSE,"VISTA"}</definedName>
    <definedName name="HELP5" hidden="1">{#N/A,#N/A,FALSE,"CONSOLIDATED";#N/A,#N/A,FALSE,"LANCE CO";#N/A,#N/A,FALSE,"VISTA"}</definedName>
    <definedName name="HELP6" hidden="1">{#N/A,#N/A,FALSE,"CONSOLIDATED";#N/A,#N/A,FALSE,"LANCE CO";#N/A,#N/A,FALSE,"VISTA"}</definedName>
    <definedName name="HELP7" hidden="1">{#N/A,#N/A,FALSE,"CONSOLIDATED";#N/A,#N/A,FALSE,"LANCE CO";#N/A,#N/A,FALSE,"VISTA"}</definedName>
    <definedName name="HELP8" hidden="1">{#N/A,#N/A,FALSE,"CONSOLIDATED";#N/A,#N/A,FALSE,"LANCE CO";#N/A,#N/A,FALSE,"VISTA"}</definedName>
    <definedName name="Hemas" hidden="1">{"'August 2000'!$A$1:$J$101"}</definedName>
    <definedName name="Hemorrhage" hidden="1">{"mgmt forecast",#N/A,FALSE,"Mgmt Forecast";"dcf table",#N/A,FALSE,"Mgmt Forecast";"sensitivity",#N/A,FALSE,"Mgmt Forecast";"table inputs",#N/A,FALSE,"Mgmt Forecast";"calculations",#N/A,FALSE,"Mgmt Forecast"}</definedName>
    <definedName name="her" hidden="1">{"Monthly6Q",#N/A,FALSE,"0614ESL"}</definedName>
    <definedName name="her_1" hidden="1">{"Monthly6Q",#N/A,FALSE,"0614ESL"}</definedName>
    <definedName name="hey" hidden="1">{#N/A,#N/A,FALSE,"Assumptions";#N/A,#N/A,FALSE,"Proforma IS";#N/A,#N/A,FALSE,"Cash Flows RLP";#N/A,#N/A,FALSE,"IRR";#N/A,#N/A,FALSE,"New Depr Sch-150% DB";#N/A,#N/A,FALSE,"Comments"}</definedName>
    <definedName name="hg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hh" hidden="1">{"Visipaque",#N/A,FALSE,"Visipaque"}</definedName>
    <definedName name="hhh" hidden="1">{"'Demand Units'!$Z$2:$AF$53"}</definedName>
    <definedName name="hhh_1" hidden="1">{"'Demand Units'!$Z$2:$AF$53"}</definedName>
    <definedName name="hi" hidden="1">{"View with Batches to Prelim",#N/A,FALSE,"FDMS MGMNT";"View wo batches",#N/A,FALSE,"FDMS MGMNT"}</definedName>
    <definedName name="Highlights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HIGHPRICE" hidden="1">"HIGHPRICE"</definedName>
    <definedName name="hjajhj" hidden="1">{"Monthly6Q",#N/A,FALSE,"0614ESL"}</definedName>
    <definedName name="hjajhj_1" hidden="1">{"Monthly6Q",#N/A,FALSE,"0614ESL"}</definedName>
    <definedName name="hjfghj" hidden="1">{#N/A,#N/A,FALSE,"Japan 2003";#N/A,#N/A,FALSE,"Sheet2"}</definedName>
    <definedName name="hjfhjg" hidden="1">{"is_plan vs Act",#N/A,FALSE,"IS_Plan-Act";"is_curr&amp;YTD",#N/A,FALSE,"IS_Plan-Act";"is_last5mos",#N/A,FALSE,"IS_Plan-Act";"is_vsYTD_RR",#N/A,FALSE,"IS_Plan-Act";"bs",#N/A,FALSE,"IS_Plan-Act";"bs_last5mos",#N/A,FALSE,"IS_Plan-Act";"cf",#N/A,FALSE,"IS_Plan-Act"}</definedName>
    <definedName name="hjhbhvkl" hidden="1">{"'Demand Units'!$Z$2:$AF$53"}</definedName>
    <definedName name="hjhbhvkl_1" hidden="1">{"'Demand Units'!$Z$2:$AF$53"}</definedName>
    <definedName name="hjhkl" hidden="1">{"'Demand Units'!$Z$2:$AF$53"}</definedName>
    <definedName name="hjhkl_1" hidden="1">{"'Demand Units'!$Z$2:$AF$53"}</definedName>
    <definedName name="hjkj" hidden="1">{"BALANCE",#N/A,FALSE,"MC.XLS";"FINHIGH",#N/A,FALSE,"MC.XLS"}</definedName>
    <definedName name="hjyny" hidden="1">{#N/A,#N/A,FALSE,"TSUM";#N/A,#N/A,FALSE,"shares";#N/A,#N/A,FALSE,"earnout";#N/A,#N/A,FALSE,"Heaty";#N/A,#N/A,FALSE,"self-tend";#N/A,#N/A,FALSE,"self-sum"}</definedName>
    <definedName name="hn.ConvertZero1" hidden="1">[83]LTM!$G$461:$J$461,[83]LTM!$G$463:$J$464,[83]LTM!$G$468:$J$469,[83]LTM!$G$473:$J$475,[83]LTM!$G$480:$J$480,[83]LTM!$G$484:$J$485,[83]LTM!$G$490:$J$490,[83]LTM!$G$514:$J$518,[83]LTM!$G$525:$J$526,[83]LTM!$G$532:$J$537</definedName>
    <definedName name="hn.ConvertZero2" hidden="1">[83]LTM!$G$560:$J$560,[83]LTM!$H$590:$J$591,[83]LTM!$H$614:$J$614,[83]LTM!$H$635:$J$636,[83]LTM!$G$676:$J$680,[83]LTM!$G$686:$J$686,[83]LTM!$G$688:$J$694,[83]LTM!$G$681:$J$682</definedName>
    <definedName name="hn.ConvertZero3" hidden="1">[83]LTM!$G$699:$J$706,[83]LTM!$G$710:$J$714,[83]LTM!$G$717:$J$734,[83]LTM!$G$738:$J$738,[83]LTM!$G$745:$J$751</definedName>
    <definedName name="hn.ConvertZero4" hidden="1">[83]LTM!$G$840:$J$840,[83]LTM!$H$1266:$J$1266,[83]LTM!$G$1267:$J$1267,[83]LTM!$G$1454:$J$1461,[83]LTM!$J$1462,[83]LTM!$J$1463,[83]LTM!$G$1468:$J$1469,[83]LTM!$L$1469:$N$1469</definedName>
    <definedName name="hn.ConvertZeroUnhide1" hidden="1">[83]LTM!$G$1469:$J$1469,[83]LTM!$L$1469:$N$1469,[83]LTM!$H$1266:$J$1266</definedName>
    <definedName name="hn.Delete015" hidden="1">'[83]CREDIT STATS'!$B$9:$K$11,'[83]CREDIT STATS'!$O$11:$X$14,'[83]CREDIT STATS'!$B$25:$K$30,'[83]CREDIT STATS'!$O$25:$X$26</definedName>
    <definedName name="hn.DZ_MultByFXRates" hidden="1">[83]DropZone!$B$2:$I$118,[83]DropZone!$B$120:$I$132,[83]DropZone!$B$134:$I$136,[83]DropZone!$B$138:$I$146</definedName>
    <definedName name="hn.ExtDb" hidden="1">FALSE</definedName>
    <definedName name="hn.LTM_MultByFXRates" hidden="1">[83]LTM!$G$461:$N$477,[83]LTM!$G$480:$N$539,[83]LTM!$G$548:$N$667,[83]LTM!$G$676:$N$1266,[83]LTM!$G$1454:$N$1461,[83]LTM!$G$1463:$N$1465,[83]LTM!$G$1468:$N$1469</definedName>
    <definedName name="hn.ModelType" hidden="1">"DEAL"</definedName>
    <definedName name="hn.ModelVersion" hidden="1">1</definedName>
    <definedName name="hn.MultbyFXRates" hidden="1">[83]LTM!$G$461:$N$477,[83]LTM!$G$480:$N$539,[83]LTM!$G$548:$N$667,[83]LTM!$G$676:$N$1266,[83]LTM!$G$1454:$N$1461,[83]LTM!$G$1463:$N$1465,[83]LTM!$G$1468:$N$1469</definedName>
    <definedName name="hn.MultByFXRates1" hidden="1">[83]LTM!$G$461:$G$477,[83]LTM!$G$480:$G$539,[83]LTM!$G$548:$G$562,[83]LTM!$G$676:$G$840,[83]LTM!$G$1454:$G$1469</definedName>
    <definedName name="hn.MultByFXRates2" hidden="1">[83]LTM!$H$461:$H$477,[83]LTM!$H$480:$H$539,[83]LTM!$H$548:$H$667,[83]LTM!$H$676:$H$1266,[83]LTM!$H$1454:$H$1469</definedName>
    <definedName name="hn.MultByFXRates3" hidden="1">[83]LTM!$I$461:$I$477,[83]LTM!$I$480:$I$539,[83]LTM!$I$548:$I$667,[83]LTM!$I$676:$I$1266,[83]LTM!$I$1454:$I$1469</definedName>
    <definedName name="hn.MultbyFxrates4" hidden="1">[83]LTM!$J$461:$J$477,[83]LTM!$J$480:$J$539,[83]LTM!$J$548:$J$668,[83]LTM!$J$676:$J$1266,[83]LTM!$J$1454:$J$1461,[83]LTM!$J$1463:$J$1465,[83]LTM!$J$1468</definedName>
    <definedName name="hn.multbyfxrates5" hidden="1">[83]LTM!$L$461:$L$477,[83]LTM!$L$480:$L$539,[83]LTM!$L$548:$L$562,[83]LTM!$L$676:$L$840,[83]LTM!$L$1454:$L$1469</definedName>
    <definedName name="hn.multbyfxrates6" hidden="1">[83]LTM!$M$461:$M$477,[83]LTM!$M$480:$M$539,[83]LTM!$M$548:$M$668,[83]LTM!$M$676:$M$1266,[83]LTM!$M$1454:$M$1469</definedName>
    <definedName name="hn.multbyfxrates7" hidden="1">[83]LTM!$N$461:$N$477,[83]LTM!$N$480:$N$539,[83]LTM!$N$548:$N$667,[83]LTM!$N$676:$N$1266,[83]LTM!$N$1454:$N$1469</definedName>
    <definedName name="hn.MultByFXRatesBot1" hidden="1">[83]LTM!$G$676:$G$682,[83]LTM!$G$686,[83]LTM!$G$688:$G$694,[83]LTM!$G$699:$G$706,[83]LTM!$G$710:$G$714,[83]LTM!$G$717:$G$734,[83]LTM!$G$738,[83]LTM!$G$738,[83]LTM!$G$745:$G$751,[83]LTM!$G$840,[83]LTM!$G$1454:$G$1461,[83]LTM!$G$1468:$G$1469</definedName>
    <definedName name="hn.MultByFXRatesBot2" hidden="1">[83]LTM!$H$676:$H$682,[83]LTM!$H$686,[83]LTM!$H$688:$H$694,[83]LTM!$H$699:$H$706,[83]LTM!$H$710:$H$714,[83]LTM!$H$717:$H$734,[83]LTM!$H$738,[83]LTM!$H$745:$H$751,[83]LTM!$H$840,[83]LTM!$H$1266,[83]LTM!$H$1454:$H$1461,[83]LTM!$H$1468:$H$1469</definedName>
    <definedName name="hn.MultByFXRatesBot3" hidden="1">[83]LTM!$I$676:$I$682,[83]LTM!$I$686,[83]LTM!$I$688:$I$694,[83]LTM!$I$699:$I$706,[83]LTM!$I$710:$I$714,[83]LTM!$I$717:$I$734,[83]LTM!$I$738,[83]LTM!$I$745:$I$751,[83]LTM!$I$840,[83]LTM!$I$1266,[83]LTM!$I$1454:$I$1461,[83]LTM!$I$1468:$I$1469</definedName>
    <definedName name="hn.MultByFXRatesBot4" hidden="1">[83]LTM!$J$676:$J$682,[83]LTM!$J$686,[83]LTM!$J$688:$J$694,[83]LTM!$J$699:$J$706,[83]LTM!$J$710:$J$714,[83]LTM!$J$717:$J$734,[83]LTM!$J$738,[83]LTM!$J$745:$J$751,[83]LTM!$J$840,[83]LTM!$J$1266,[83]LTM!$J$1454:$J$1461,[83]LTM!$J$1463:$J$1465,[83]LTM!$J$1468</definedName>
    <definedName name="hn.MultByFXRatesBot5" hidden="1">[83]LTM!$L$676:$L$682,[83]LTM!$L$686,[83]LTM!$L$688:$L$694,[83]LTM!$L$699:$L$706,[83]LTM!$L$710:$L$714,[83]LTM!$L$717:$L$734,[83]LTM!$L$738,[83]LTM!$L$745:$L$751,[83]LTM!$L$837:$L$838,[83]LTM!$L$1454:$L$1458,[83]LTM!$L$1468:$L$1469</definedName>
    <definedName name="hn.MultByFXRatesBot6" hidden="1">[83]LTM!$M$676:$M$682,[83]LTM!$M$686,[83]LTM!$M$688:$M$694,[83]LTM!$M$699:$M$706,[83]LTM!$M$710:$M$714,[83]LTM!$M$717:$M$734,[83]LTM!$M$738,[83]LTM!$M$745:$M$751,[83]LTM!$M$837:$M$838,[83]LTM!$M$1454:$M$1458,[83]LTM!$M$1468:$M$1469</definedName>
    <definedName name="hn.MultByFXRatesBot7" hidden="1">[83]LTM!$N$676:$N$682,[83]LTM!$N$686,[83]LTM!$N$688:$N$694,[83]LTM!$N$699:$N$706,[83]LTM!$N$710:$N$714,[83]LTM!$N$717:$N$734,[83]LTM!$N$738,[83]LTM!$N$745:$N$751,[83]LTM!$N$837:$N$838,[83]LTM!$N$1454:$N$1458,[83]LTM!$N$1468:$N$1469</definedName>
    <definedName name="hn.MultByFXRatesTop1" hidden="1">[83]LTM!$G$461,[83]LTM!$G$463:$G$464,[83]LTM!$G$468:$G$469,[83]LTM!$G$473:$G$475,[83]LTM!$G$480,[83]LTM!$G$484:$G$485,[83]LTM!$G$490:$G$509,[83]LTM!$G$512,[83]LTM!$G$514:$G$518,[83]LTM!$G$525:$G$526,[83]LTM!$G$532:$G$537,[83]LTM!$G$560</definedName>
    <definedName name="hn.MultByFXRatesTop2" hidden="1">[83]LTM!$H$461,[83]LTM!$H$463:$H$464,[83]LTM!$H$468:$H$469,[83]LTM!$H$473:$H$475,[83]LTM!$H$480,[83]LTM!$H$484:$H$485,[83]LTM!$H$490:$H$509,[83]LTM!$H$512,[83]LTM!$H$514:$H$518,[83]LTM!$H$525:$H$526,[83]LTM!$H$532:$H$537,[83]LTM!$H$560,[83]LTM!$H$590:$H$591,[83]LTM!$H$614:$H$631,[83]LTM!$H$635:$H$636</definedName>
    <definedName name="hn.MultByFXRatesTop3" hidden="1">[83]LTM!$I$461,[83]LTM!$I$463:$I$464,[83]LTM!$I$468:$I$469,[83]LTM!$I$473:$I$475,[83]LTM!$I$480,[83]LTM!$I$484:$I$485,[83]LTM!$I$490:$I$509,[83]LTM!$I$512,[83]LTM!$I$514:$I$518,[83]LTM!$I$525:$I$526,[83]LTM!$I$532:$I$537,[83]LTM!$I$560,[83]LTM!$I$590:$I$591,[83]LTM!$I$614:$I$631,[83]LTM!$I$635:$I$636</definedName>
    <definedName name="hn.MultByFXRatesTop4" hidden="1">[83]LTM!$J$461,[83]LTM!$J$463:$J$464,[83]LTM!$J$468:$J$469,[83]LTM!$J$473:$J$475,[83]LTM!$J$480,[83]LTM!$J$484:$J$485,[83]LTM!$J$490:$J$509,[83]LTM!$J$512,[83]LTM!$J$514:$J$518,[83]LTM!$J$525:$J$526,[83]LTM!$J$532:$J$537,[83]LTM!$J$560,[83]LTM!$J$590:$J$591,[83]LTM!$J$614:$J$631,[83]LTM!$J$635:$J$636</definedName>
    <definedName name="hn.MultByFXRatesTop5" hidden="1">[83]LTM!$L$461,[83]LTM!$L$463:$L$464,[83]LTM!$L$468:$L$469,[83]LTM!$L$473:$L$475,[83]LTM!$L$480,[83]LTM!$L$484:$L$485,[83]LTM!$L$490:$L$509,[83]LTM!$L$512,[83]LTM!$L$514:$L$518,[83]LTM!$L$525:$L$526,[83]LTM!$L$532:$L$537,[83]LTM!$L$560</definedName>
    <definedName name="hn.MultByFXRatesTop6" hidden="1">[83]LTM!$M$461,[83]LTM!$M$463:$M$464,[83]LTM!$M$468:$M$469,[83]LTM!$M$473:$M$475,[83]LTM!$M$480,[83]LTM!$M$484:$M$485,[83]LTM!$M$490:$M$509,[83]LTM!$M$512,[83]LTM!$M$514:$M$518,[83]LTM!$M$525:$M$526,[83]LTM!$M$532:$M$537,[83]LTM!$M$560,[83]LTM!$M$590:$M$591,[83]LTM!$M$614:$M$631,[83]LTM!$M$635:$M$636</definedName>
    <definedName name="hn.MultByFXRatesTop7" hidden="1">[83]LTM!$N$461,[83]LTM!$N$463:$N$464,[83]LTM!$N$468:$N$469,[83]LTM!$N$473:$N$475,[83]LTM!$N$480,[83]LTM!$N$484:$N$485,[83]LTM!$N$490:$N$509,[83]LTM!$N$512,[83]LTM!$N$514:$N$518,[83]LTM!$N$525:$N$526,[83]LTM!$N$532:$N$537,[83]LTM!$N$560,[83]LTM!$N$590:$N$591,[83]LTM!$N$614:$N$631,[83]LTM!$N$635:$N$636</definedName>
    <definedName name="hn.NoUpload" hidden="1">0</definedName>
    <definedName name="hn.YearLabel" localSheetId="13" hidden="1">#REF!</definedName>
    <definedName name="hn.YearLabel" localSheetId="14" hidden="1">#REF!</definedName>
    <definedName name="hn.YearLabel" hidden="1">#REF!</definedName>
    <definedName name="hod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uy" hidden="1">{#N/A,#N/A,FALSE,"AD_Purchase";#N/A,#N/A,FALSE,"Credit";#N/A,#N/A,FALSE,"PF Acquisition";#N/A,#N/A,FALSE,"PF Offering"}</definedName>
    <definedName name="houy2" hidden="1">{#N/A,#N/A,FALSE,"AD_Purchase";#N/A,#N/A,FALSE,"Credit";#N/A,#N/A,FALSE,"PF Acquisition";#N/A,#N/A,FALSE,"PF Offering"}</definedName>
    <definedName name="HSGHJS" hidden="1">{"'Demand Units'!$Z$2:$AF$53"}</definedName>
    <definedName name="HSGHJS_1" hidden="1">{"'Demand Units'!$Z$2:$AF$53"}</definedName>
    <definedName name="hsr" hidden="1">{"Monthly6Q",#N/A,FALSE,"0614ESL"}</definedName>
    <definedName name="hsr_1" hidden="1">{"Monthly6Q",#N/A,FALSE,"0614ESL"}</definedName>
    <definedName name="HTML_CodePage" hidden="1">1252</definedName>
    <definedName name="HTML_Control" hidden="1">{"'Demand Units'!$Z$2:$AF$53"}</definedName>
    <definedName name="HTML_Control_1" hidden="1">{"'Demand Units'!$Z$2:$AF$53"}</definedName>
    <definedName name="HTML_Control_1_1" hidden="1">{"'Demand Units'!$Z$2:$AF$53"}</definedName>
    <definedName name="HTML_Control_2" hidden="1">{"'Demand Units'!$Z$2:$AF$53"}</definedName>
    <definedName name="HTML_Description" hidden="1">""</definedName>
    <definedName name="HTML_Email" hidden="1">""</definedName>
    <definedName name="HTML_Header" hidden="1">""</definedName>
    <definedName name="HTML_LastUpdate" hidden="1">"5/11/98"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"u:\MyHTML6.htm"</definedName>
    <definedName name="HTML_Title" hidden="1">""</definedName>
    <definedName name="HTML1_1" hidden="1">"'[BSC-MTX Tool 4.04.02.xls]Materials List'!$A$1:$E$72"</definedName>
    <definedName name="HTML1_10" hidden="1">""</definedName>
    <definedName name="HTML1_11" hidden="1">1</definedName>
    <definedName name="HTML1_12" hidden="1">"C:\WINDOWS\DESKTOP\dallas.htm"</definedName>
    <definedName name="HTML1_2" hidden="1">1</definedName>
    <definedName name="HTML1_3" hidden="1">"BSC-MTX Equipment"</definedName>
    <definedName name="HTML1_4" hidden="1">"Materials List - Dallas Switch"</definedName>
    <definedName name="HTML1_5" hidden="1">""</definedName>
    <definedName name="HTML1_6" hidden="1">1</definedName>
    <definedName name="HTML1_7" hidden="1">1</definedName>
    <definedName name="HTML1_8" hidden="1">"2/10/97"</definedName>
    <definedName name="HTML1_9" hidden="1">"Nortel - CDMA Network Planning"</definedName>
    <definedName name="HTML2_1" hidden="1">"'[BSC-MTX Tool 4.04.02.xls]Materials List'!$A$1:$E$72,$F$1:$I$8"</definedName>
    <definedName name="HTML2_10" hidden="1">""</definedName>
    <definedName name="HTML2_11" hidden="1">1</definedName>
    <definedName name="HTML2_12" hidden="1">"C:\WINDOWS\DESKTOP\dallas.htm"</definedName>
    <definedName name="HTML2_2" hidden="1">1</definedName>
    <definedName name="HTML2_3" hidden="1">"BSC-MTX Tool 4"</definedName>
    <definedName name="HTML2_4" hidden="1">"Materials List"</definedName>
    <definedName name="HTML2_5" hidden="1">""</definedName>
    <definedName name="HTML2_6" hidden="1">-4146</definedName>
    <definedName name="HTML2_7" hidden="1">-4146</definedName>
    <definedName name="HTML2_8" hidden="1">"2/10/97"</definedName>
    <definedName name="HTML2_9" hidden="1">"Nortel"</definedName>
    <definedName name="HTML3_1" hidden="1">"'[BSC-MTX Tool 4.04.02.xls]Materials List'!$A$1:$E$73"</definedName>
    <definedName name="HTML3_10" hidden="1">""</definedName>
    <definedName name="HTML3_11" hidden="1">1</definedName>
    <definedName name="HTML3_12" hidden="1">"C:\WINDOWS\DESKTOP\MyHTML.htm"</definedName>
    <definedName name="HTML3_2" hidden="1">1</definedName>
    <definedName name="HTML3_3" hidden="1">"BSC-MTX Tool 4"</definedName>
    <definedName name="HTML3_4" hidden="1">"Materials List"</definedName>
    <definedName name="HTML3_5" hidden="1">""</definedName>
    <definedName name="HTML3_6" hidden="1">1</definedName>
    <definedName name="HTML3_7" hidden="1">1</definedName>
    <definedName name="HTML3_8" hidden="1">"2/10/97"</definedName>
    <definedName name="HTML3_9" hidden="1">"Nortel"</definedName>
    <definedName name="HTML4_1" hidden="1">"'[BSC-MTX Tool 4.04.03.xls]BSC Order Tool'!$B$10:$E$31"</definedName>
    <definedName name="HTML4_10" hidden="1">""</definedName>
    <definedName name="HTML4_11" hidden="1">1</definedName>
    <definedName name="HTML4_12" hidden="1">"C:\My Documents\MyHTML.htm"</definedName>
    <definedName name="HTML4_2" hidden="1">1</definedName>
    <definedName name="HTML4_3" hidden="1">"BSC-MTX Tool 4"</definedName>
    <definedName name="HTML4_4" hidden="1">"BSC Order Tool"</definedName>
    <definedName name="HTML4_5" hidden="1">""</definedName>
    <definedName name="HTML4_6" hidden="1">-4146</definedName>
    <definedName name="HTML4_7" hidden="1">-4146</definedName>
    <definedName name="HTML4_8" hidden="1">"2/10/97"</definedName>
    <definedName name="HTML4_9" hidden="1">"Nortel"</definedName>
    <definedName name="HTML5_1" hidden="1">"'[BSC-MTX Tool 4.04.03.xls]Materials List'!$A$1:$E$72"</definedName>
    <definedName name="HTML5_10" hidden="1">""</definedName>
    <definedName name="HTML5_11" hidden="1">1</definedName>
    <definedName name="HTML5_12" hidden="1">"C:\My Documents\MyHTML.htm"</definedName>
    <definedName name="HTML5_2" hidden="1">1</definedName>
    <definedName name="HTML5_3" hidden="1">"BSC-MTX Tool 4"</definedName>
    <definedName name="HTML5_4" hidden="1">"Materials List"</definedName>
    <definedName name="HTML5_5" hidden="1">""</definedName>
    <definedName name="HTML5_6" hidden="1">1</definedName>
    <definedName name="HTML5_7" hidden="1">1</definedName>
    <definedName name="HTML5_8" hidden="1">"2/10/97"</definedName>
    <definedName name="HTML5_9" hidden="1">"Nortel"</definedName>
    <definedName name="HTML6_1" hidden="1">"'[BSC-MTX Tool 4.04.03.xls]Results'!$A$1:$E$73"</definedName>
    <definedName name="HTML6_10" hidden="1">""</definedName>
    <definedName name="HTML6_11" hidden="1">1</definedName>
    <definedName name="HTML6_12" hidden="1">"C:\WINDOWS\DESKTOP\NetDesigns\KSCY02.htm"</definedName>
    <definedName name="HTML6_2" hidden="1">1</definedName>
    <definedName name="HTML6_3" hidden="1">"BSC-MTX Tool 4"</definedName>
    <definedName name="HTML6_4" hidden="1">"Materials List"</definedName>
    <definedName name="HTML6_5" hidden="1">""</definedName>
    <definedName name="HTML6_6" hidden="1">1</definedName>
    <definedName name="HTML6_7" hidden="1">1</definedName>
    <definedName name="HTML6_8" hidden="1">"2/11/97"</definedName>
    <definedName name="HTML6_9" hidden="1">"Nortel - CDMA Network Planning"</definedName>
    <definedName name="HTML7_1" hidden="1">"'[mitforum.xls]Double Entry Primer'!$A$1:$X$17"</definedName>
    <definedName name="HTML7_10" hidden="1">""</definedName>
    <definedName name="HTML7_11" hidden="1">1</definedName>
    <definedName name="HTML7_12" hidden="1">"C:\My Documents\DoubleEntry.htm"</definedName>
    <definedName name="HTML7_2" hidden="1">1</definedName>
    <definedName name="HTML7_3" hidden="1">"Double Entry Primer"</definedName>
    <definedName name="HTML7_4" hidden="1">"Double Entry Primer"</definedName>
    <definedName name="HTML7_5" hidden="1">"Financial model by Charlie Tillett of Frontier Software (charlie@frontier.com)"</definedName>
    <definedName name="HTML7_6" hidden="1">-4146</definedName>
    <definedName name="HTML7_7" hidden="1">-4146</definedName>
    <definedName name="HTML7_8" hidden="1">""</definedName>
    <definedName name="HTML7_9" hidden="1">""</definedName>
    <definedName name="HTMLCount" hidden="1">6</definedName>
    <definedName name="htmls" hidden="1">{"'Demand Units'!$Z$2:$AF$53"}</definedName>
    <definedName name="htmls_1" hidden="1">{"'Demand Units'!$Z$2:$AF$53"}</definedName>
    <definedName name="htmls1" hidden="1">{"'Demand Units'!$Z$2:$AF$53"}</definedName>
    <definedName name="htmls1_1" hidden="1">{"'Demand Units'!$Z$2:$AF$53"}</definedName>
    <definedName name="HTRUTRIJ" hidden="1">{"Monthly6Q",#N/A,FALSE,"0614ESL"}</definedName>
    <definedName name="HTRUTRIJ_1" hidden="1">{"Monthly6Q",#N/A,FALSE,"0614ESL"}</definedName>
    <definedName name="hu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y" hidden="1">{"'Sheet1'!$L$16"}</definedName>
    <definedName name="ia" hidden="1">{"'Demand Units'!$Z$2:$AF$53"}</definedName>
    <definedName name="ia_1" hidden="1">{"'Demand Units'!$Z$2:$AF$53"}</definedName>
    <definedName name="iag" hidden="1">{"Monthly6Q",#N/A,FALSE,"0614ESL"}</definedName>
    <definedName name="iag_1" hidden="1">{"Monthly6Q",#N/A,FALSE,"0614ESL"}</definedName>
    <definedName name="IAHD" hidden="1">{"Monthly6Q",#N/A,FALSE,"0614ESL"}</definedName>
    <definedName name="IAHD_1" hidden="1">{"Monthly6Q",#N/A,FALSE,"0614ESL"}</definedName>
    <definedName name="ialjg" hidden="1">{"'Demand Units'!$Z$2:$AF$53"}</definedName>
    <definedName name="ialjg_1" hidden="1">{"'Demand Units'!$Z$2:$AF$53"}</definedName>
    <definedName name="iarij" hidden="1">{"'Demand Units'!$Z$2:$AF$53"}</definedName>
    <definedName name="iarij_1" hidden="1">{"'Demand Units'!$Z$2:$AF$53"}</definedName>
    <definedName name="iarl" hidden="1">{"'Demand Units'!$Z$2:$AF$53"}</definedName>
    <definedName name="iarl_1" hidden="1">{"'Demand Units'!$Z$2:$AF$53"}</definedName>
    <definedName name="ibesgrowth" localSheetId="13" hidden="1">#REF!</definedName>
    <definedName name="ibesgrowth" localSheetId="14" hidden="1">#REF!</definedName>
    <definedName name="ibesgrowth" hidden="1">#REF!</definedName>
    <definedName name="ibestable" localSheetId="13" hidden="1">#REF!</definedName>
    <definedName name="ibestable" localSheetId="14" hidden="1">#REF!</definedName>
    <definedName name="ibestable" hidden="1">#REF!</definedName>
    <definedName name="idal" hidden="1">{"'Demand Units'!$Z$2:$AF$53"}</definedName>
    <definedName name="idal_1" hidden="1">{"'Demand Units'!$Z$2:$AF$53"}</definedName>
    <definedName name="IDFL" hidden="1">{"Monthly6Q",#N/A,FALSE,"0614ESL"}</definedName>
    <definedName name="IDFL_1" hidden="1">{"Monthly6Q",#N/A,FALSE,"0614ESL"}</definedName>
    <definedName name="idieh" hidden="1">{"'Demand Units'!$Z$2:$AF$53"}</definedName>
    <definedName name="idieh_1" hidden="1">{"'Demand Units'!$Z$2:$AF$53"}</definedName>
    <definedName name="ieal" hidden="1">{"Monthly6Q",#N/A,FALSE,"0614ESL"}</definedName>
    <definedName name="ieal_1" hidden="1">{"Monthly6Q",#N/A,FALSE,"0614ESL"}</definedName>
    <definedName name="iealijf" hidden="1">{"Monthly6Q",#N/A,FALSE,"0614ESL"}</definedName>
    <definedName name="iealijf_1" hidden="1">{"Monthly6Q",#N/A,FALSE,"0614ESL"}</definedName>
    <definedName name="ieil" hidden="1">{"Monthly6Q",#N/A,FALSE,"0614ESL"}</definedName>
    <definedName name="ieil_1" hidden="1">{"Monthly6Q",#N/A,FALSE,"0614ESL"}</definedName>
    <definedName name="IEL" hidden="1">{"'Demand Units'!$Z$2:$AF$53"}</definedName>
    <definedName name="IEL_1" hidden="1">{"'Demand Units'!$Z$2:$AF$53"}</definedName>
    <definedName name="ielaj" hidden="1">{"Monthly6Q",#N/A,FALSE,"0614ESL"}</definedName>
    <definedName name="ielaj_1" hidden="1">{"Monthly6Q",#N/A,FALSE,"0614ESL"}</definedName>
    <definedName name="ielz" hidden="1">{"Monthly6Q",#N/A,FALSE,"0614ESL"}</definedName>
    <definedName name="ielz_1" hidden="1">{"Monthly6Q",#N/A,FALSE,"0614ESL"}</definedName>
    <definedName name="ielzI" hidden="1">{"Monthly6Q",#N/A,FALSE,"0614ESL"}</definedName>
    <definedName name="ielzI_1" hidden="1">{"Monthly6Q",#N/A,FALSE,"0614ESL"}</definedName>
    <definedName name="IEOJ" hidden="1">{"Monthly6Q",#N/A,FALSE,"0614ESL"}</definedName>
    <definedName name="IEOJ_1" hidden="1">{"Monthly6Q",#N/A,FALSE,"0614ESL"}</definedName>
    <definedName name="igrdn" hidden="1">{"'Demand Units'!$Z$2:$AF$53"}</definedName>
    <definedName name="igrdn_1" hidden="1">{"'Demand Units'!$Z$2:$AF$53"}</definedName>
    <definedName name="II_control" hidden="1">{"'August 2000'!$A$1:$J$101"}</definedName>
    <definedName name="III_control" hidden="1">{"'August 2000'!$A$1:$J$101"}</definedName>
    <definedName name="iiiii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jijkj" hidden="1">{"Monthly6Q",#N/A,FALSE,"0614ESL"}</definedName>
    <definedName name="ijijkj_1" hidden="1">{"Monthly6Q",#N/A,FALSE,"0614ESL"}</definedName>
    <definedName name="ijn" hidden="1">{#N/A,#N/A,FALSE,"AD_Purchase";#N/A,#N/A,FALSE,"Credit";#N/A,#N/A,FALSE,"PF Acquisition";#N/A,#N/A,FALSE,"PF Offering"}</definedName>
    <definedName name="il" hidden="1">{"'Demand Units'!$Z$2:$AF$53"}</definedName>
    <definedName name="il_1" hidden="1">{"'Demand Units'!$Z$2:$AF$53"}</definedName>
    <definedName name="ilae" hidden="1">{"'Demand Units'!$Z$2:$AF$53"}</definedName>
    <definedName name="ilae_1" hidden="1">{"'Demand Units'!$Z$2:$AF$53"}</definedName>
    <definedName name="ilaeij" hidden="1">{"'Demand Units'!$Z$2:$AF$53"}</definedName>
    <definedName name="ilaeij_1" hidden="1">{"'Demand Units'!$Z$2:$AF$53"}</definedName>
    <definedName name="ilea" hidden="1">{"'Demand Units'!$Z$2:$AF$53"}</definedName>
    <definedName name="ilea_1" hidden="1">{"'Demand Units'!$Z$2:$AF$53"}</definedName>
    <definedName name="iljl" hidden="1">{"Monthly6Q",#N/A,FALSE,"0614ESL"}</definedName>
    <definedName name="iljl_1" hidden="1">{"Monthly6Q",#N/A,FALSE,"0614ESL"}</definedName>
    <definedName name="illlao" hidden="1">{"'Demand Units'!$Z$2:$AF$53"}</definedName>
    <definedName name="illlao_1" hidden="1">{"'Demand Units'!$Z$2:$AF$53"}</definedName>
    <definedName name="Im_control" hidden="1">{"'August 2000'!$A$1:$J$101"}</definedName>
    <definedName name="Imagyn" hidden="1">{#N/A,#N/A,FALSE,"Projections";#N/A,#N/A,FALSE,"Multiples Valuation";#N/A,#N/A,FALSE,"LBO";#N/A,#N/A,FALSE,"Multiples_Sensitivity";#N/A,#N/A,FALSE,"Summary"}</definedName>
    <definedName name="import" hidden="1">{#N/A,#N/A,FALSE,"Aging Summary";#N/A,#N/A,FALSE,"Ratio Analysis";#N/A,#N/A,FALSE,"Test 120 Day Accts";#N/A,#N/A,FALSE,"Tickmarks"}</definedName>
    <definedName name="INC_AFTER_TAX" hidden="1">"INC_AFTER_TAX"</definedName>
    <definedName name="INC_AVAIL_EXCL" hidden="1">"INC_AVAIL_EXCL"</definedName>
    <definedName name="INC_AVAIL_INCL" hidden="1">"INC_AVAIL_INCL"</definedName>
    <definedName name="INC_BEFORE_TAX" hidden="1">"INC_BEFORE_TAX"</definedName>
    <definedName name="INC_TAX" hidden="1">"INC_TAX"</definedName>
    <definedName name="INC_TAX_EXCL" hidden="1">"INC_TAX_EXCL"</definedName>
    <definedName name="inflList" hidden="1">"00000000000000000000000000000000000000000000000000000000000000000000000000000000000000000000000000000000000000000000000000000000000000000000000000000000000000000000000000000000000000000000000000000000"</definedName>
    <definedName name="INT" hidden="1">{#N/A,#N/A,FALSE,"COMP"}</definedName>
    <definedName name="INTANGIBLES_NET" hidden="1">"INTANGIBLES_NET"</definedName>
    <definedName name="INTEREST_EXP_NET" hidden="1">"INTEREST_EXP_NET"</definedName>
    <definedName name="INTEREST_EXP_NON" hidden="1">"INTEREST_EXP_NON"</definedName>
    <definedName name="INTEREST_EXP_SUPPL" hidden="1">"INTEREST_EXP_SUPPL"</definedName>
    <definedName name="INTEREST_INC" hidden="1">"INTEREST_INC"</definedName>
    <definedName name="INTEREST_INC_10K" hidden="1">"INTEREST_INC_10K"</definedName>
    <definedName name="INTEREST_INC_10Q" hidden="1">"INTEREST_INC_10Q"</definedName>
    <definedName name="INTEREST_INC_10Q1" hidden="1">"INTEREST_INC_10Q1"</definedName>
    <definedName name="INTEREST_INC_NON" hidden="1">"INTEREST_INC_NON"</definedName>
    <definedName name="INTERNET" hidden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1" hidden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roPrintArea" localSheetId="13" hidden="1">#REF!</definedName>
    <definedName name="IntroPrintArea" localSheetId="14" hidden="1">#REF!</definedName>
    <definedName name="IntroPrintArea" hidden="1">#REF!</definedName>
    <definedName name="invcap" hidden="1">'[72]Mult-LTM-1'!$A$47:$IV$47</definedName>
    <definedName name="invcap2" hidden="1">'[72]Mult-LTM-1'!$A$49:$IV$49</definedName>
    <definedName name="Inventor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TURNS" hidden="1">"INVENTORY_TURNS"</definedName>
    <definedName name="ioioioioi" hidden="1">{"mgmt forecast",#N/A,FALSE,"Mgmt Forecast";"dcf table",#N/A,FALSE,"Mgmt Forecast";"sensitivity",#N/A,FALSE,"Mgmt Forecast";"table inputs",#N/A,FALSE,"Mgmt Forecast";"calculations",#N/A,FALSE,"Mgmt Forecast"}</definedName>
    <definedName name="iq" hidden="1">38957.6159837963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PERIOD" hidden="1">"c13823"</definedName>
    <definedName name="IQ_ABS_PERIOD_EST" hidden="1">"c16122"</definedName>
    <definedName name="IQ_ACCEPTANCES_OTHER_FOREIGN_BANKS_LL_REC_FFIEC" hidden="1">"c15293"</definedName>
    <definedName name="IQ_ACCEPTANCES_OTHER_US_BANKS_LL_REC_FFIEC" hidden="1">"c15292"</definedName>
    <definedName name="IQ_ACCOUNT_CHANGE" hidden="1">"c1449"</definedName>
    <definedName name="IQ_ACCOUNT_CODE_INTEREST_PENALTIES" hidden="1">"c15741"</definedName>
    <definedName name="IQ_ACCOUNTING_STANDARD" hidden="1">"c4539"</definedName>
    <definedName name="IQ_ACCOUNTING_STANDARD_CIQ" hidden="1">"c5092"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_WIRELESS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COST_SUB" hidden="1">"c15807"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_TAX_POSITIONS_CURRENT_YR" hidden="1">"c15733"</definedName>
    <definedName name="IQ_ADD_TAX_POSITIONS_PRIOR_YRS" hidden="1">"c15735"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DILUTED" hidden="1">"c16188"</definedName>
    <definedName name="IQ_AFFO_PER_SHARE_BASIC" hidden="1">"c8869"</definedName>
    <definedName name="IQ_AFFO_PER_SHARE_DILUTED" hidden="1">"c8870"</definedName>
    <definedName name="IQ_AFTER_TAX_INCOME_FDIC" hidden="1">"c6583"</definedName>
    <definedName name="IQ_AG_PROD_FARM_LOANS_DOM_QUARTERLY_AVG_FFIEC" hidden="1">"c15477"</definedName>
    <definedName name="IQ_AGG_CORPORATE_SHARES" hidden="1">"c13781"</definedName>
    <definedName name="IQ_AGG_CORPORATE_VALUE" hidden="1">"c13774"</definedName>
    <definedName name="IQ_AGG_ESOP_SHARES" hidden="1">"c13782"</definedName>
    <definedName name="IQ_AGG_ESOP_VALUE" hidden="1">"c13775"</definedName>
    <definedName name="IQ_AGG_FOUNDATION_SHARES" hidden="1">"c13783"</definedName>
    <definedName name="IQ_AGG_FOUNDATION_VALUE" hidden="1">"c13776"</definedName>
    <definedName name="IQ_AGG_HEDGEFUND_SHARES" hidden="1">"c13785"</definedName>
    <definedName name="IQ_AGG_HEDGEFUND_VALUE" hidden="1">"c13778"</definedName>
    <definedName name="IQ_AGG_INSIDER_SHARES" hidden="1">"c13780"</definedName>
    <definedName name="IQ_AGG_INSIDER_VALUE" hidden="1">"c13773"</definedName>
    <definedName name="IQ_AGG_INSTITUTIONAL_SHARES" hidden="1">"c13779"</definedName>
    <definedName name="IQ_AGG_INSTITUTIONAL_VALUE" hidden="1">"c13772"</definedName>
    <definedName name="IQ_AGG_OTHER_SHARES" hidden="1">"c13784"</definedName>
    <definedName name="IQ_AGG_OTHER_VALUE" hidden="1">"c13777"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DEPOSITS_FOREIGN_DEP_FFIEC" hidden="1">"c15347"</definedName>
    <definedName name="IQ_ALL_OTHER_INVEST_UNCONSOL_SUBS_FFIEC" hidden="1">"c15275"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hidden="1">"c1591"</definedName>
    <definedName name="IQ_AMORTIZED_COST_FDIC" hidden="1">"c6426"</definedName>
    <definedName name="IQ_AMT_OUT" hidden="1">"c2145"</definedName>
    <definedName name="IQ_ANALYST_EMAIL" hidden="1">"c13738"</definedName>
    <definedName name="IQ_ANALYST_NAME" hidden="1">"c13736"</definedName>
    <definedName name="IQ_ANALYST_PHONE" hidden="1">"c13737"</definedName>
    <definedName name="IQ_ANALYST_START_DATE" hidden="1">"c13740"</definedName>
    <definedName name="IQ_ANNU_DISTRIBUTION_UNIT" hidden="1">"c3004"</definedName>
    <definedName name="IQ_ANNUAL_DIVIDEND" hidden="1">"c229"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PPLICABLE_INCOME_TAXES_FTE_FFIEC" hidden="1">"c13853"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RPU_ANALOG_CABLE" hidden="1">"c2864"</definedName>
    <definedName name="IQ_ARPU_BASIC_CABLE" hidden="1">"c2866"</definedName>
    <definedName name="IQ_ARPU_BBAND" hidden="1">"c2867"</definedName>
    <definedName name="IQ_ARPU_DIG_CABLE" hidden="1">"c2865"</definedName>
    <definedName name="IQ_ARPU_PHONE" hidden="1">"c2868"</definedName>
    <definedName name="IQ_ARPU_POSTPAID_WIRELESS" hidden="1">"c15758"</definedName>
    <definedName name="IQ_ARPU_PREPAID_WIRELESS" hidden="1">"c15759"</definedName>
    <definedName name="IQ_ARPU_RETAIL_WIRELESS" hidden="1">"c15760"</definedName>
    <definedName name="IQ_ARPU_SATELLITE" hidden="1">"c15790"</definedName>
    <definedName name="IQ_ARPU_TOTAL" hidden="1">"c2869"</definedName>
    <definedName name="IQ_ARPU_WHOLESALE_WIRELESS" hidden="1">"c15761"</definedName>
    <definedName name="IQ_ARPU_WIRELESS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SUPPLE" hidden="1">"c13812"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FAIR_VALUE" hidden="1">"c13843"</definedName>
    <definedName name="IQ_ASSETS_HELD_FDIC" hidden="1">"c6305"</definedName>
    <definedName name="IQ_ASSETS_LEVEL_1" hidden="1">"c13839"</definedName>
    <definedName name="IQ_ASSETS_LEVEL_2" hidden="1">"c13840"</definedName>
    <definedName name="IQ_ASSETS_LEVEL_3" hidden="1">"c13841"</definedName>
    <definedName name="IQ_ASSETS_NAME_AP" hidden="1">"c8921"</definedName>
    <definedName name="IQ_ASSETS_NAME_AP_ABS" hidden="1">"c8940"</definedName>
    <definedName name="IQ_ASSETS_NETTING_OTHER_ADJUSTMENTS" hidden="1">"c13842"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IGNED_RESERVES_COAL" hidden="1">"c15912"</definedName>
    <definedName name="IQ_ASSIGNED_RESERVES_TO_TOTAL_RESERVES_COAL" hidden="1">"c15955"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LOSSES" hidden="1">"c15870"</definedName>
    <definedName name="IQ_ASSUMED_PC_EARNED" hidden="1">"c2746"</definedName>
    <definedName name="IQ_ASSUMED_PREMIUMS_EARNED_GROSS_PREMIUMS_EARNED" hidden="1">"c15886"</definedName>
    <definedName name="IQ_ASSUMED_PREMIUMS_WRITTEN_GROSS_PREMIUMS_WRITTEN" hidden="1">"c15884"</definedName>
    <definedName name="IQ_ASSUMED_WRITTEN" hidden="1">"c2725"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LOANS_TOTAL_LOANS" hidden="1">"c15713"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REUT" hidden="1">"c5315"</definedName>
    <definedName name="IQ_AVG_BROKER_REC_REUT" hidden="1">"c3630"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NO" hidden="1">"c4454"</definedName>
    <definedName name="IQ_AVG_INDUSTRY_REC_NO_CIQ" hidden="1">"c4983"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INV_HOMEBUILDING" hidden="1">"c15812"</definedName>
    <definedName name="IQ_AVG_INV_HOMES" hidden="1">"c15810"</definedName>
    <definedName name="IQ_AVG_INV_LAND_LOTS" hidden="1">"c15811"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FC_UNUSED_UNUSED_UNUSED" hidden="1">"c8353"</definedName>
    <definedName name="IQ_BALANCE_GOODS_APR_UNUSED" hidden="1">"c7473"</definedName>
    <definedName name="IQ_BALANCE_GOODS_APR_UNUSED_UNUSED_UNUSED" hidden="1">"c7473"</definedName>
    <definedName name="IQ_BALANCE_GOODS_FC_UNUSED" hidden="1">"c7693"</definedName>
    <definedName name="IQ_BALANCE_GOODS_FC_UNUSED_UNUSED_UNUSED" hidden="1">"c7693"</definedName>
    <definedName name="IQ_BALANCE_GOODS_POP_FC_UNUSED" hidden="1">"c7913"</definedName>
    <definedName name="IQ_BALANCE_GOODS_POP_FC_UNUSED_UNUSED_UNUSED" hidden="1">"c7913"</definedName>
    <definedName name="IQ_BALANCE_GOODS_POP_UNUSED" hidden="1">"c7033"</definedName>
    <definedName name="IQ_BALANCE_GOODS_POP_UNUSED_UNUSED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NUSED_UNUSED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FC_UNUSED_UNUSED_UNUSED" hidden="1">"c8133"</definedName>
    <definedName name="IQ_BALANCE_GOODS_YOY_UNUSED" hidden="1">"c7253"</definedName>
    <definedName name="IQ_BALANCE_GOODS_YOY_UNUSED_UNUSED_UNUSED" hidden="1">"c7253"</definedName>
    <definedName name="IQ_BALANCE_SERV_APR_FC_UNUSED" hidden="1">"c8355"</definedName>
    <definedName name="IQ_BALANCE_SERV_APR_FC_UNUSED_UNUSED_UNUSED" hidden="1">"c8355"</definedName>
    <definedName name="IQ_BALANCE_SERV_APR_UNUSED" hidden="1">"c7475"</definedName>
    <definedName name="IQ_BALANCE_SERV_APR_UNUSED_UNUSED_UNUSED" hidden="1">"c7475"</definedName>
    <definedName name="IQ_BALANCE_SERV_FC_UNUSED" hidden="1">"c7695"</definedName>
    <definedName name="IQ_BALANCE_SERV_FC_UNUSED_UNUSED_UNUSED" hidden="1">"c7695"</definedName>
    <definedName name="IQ_BALANCE_SERV_POP_FC_UNUSED" hidden="1">"c7915"</definedName>
    <definedName name="IQ_BALANCE_SERV_POP_FC_UNUSED_UNUSED_UNUSED" hidden="1">"c7915"</definedName>
    <definedName name="IQ_BALANCE_SERV_POP_UNUSED" hidden="1">"c7035"</definedName>
    <definedName name="IQ_BALANCE_SERV_POP_UNUSED_UNUSED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NUSED_UNUSED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FC_UNUSED_UNUSED_UNUSED" hidden="1">"c8135"</definedName>
    <definedName name="IQ_BALANCE_SERV_YOY_UNUSED" hidden="1">"c7255"</definedName>
    <definedName name="IQ_BALANCE_SERV_YOY_UNUSED_UNUSED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FC_UNUSED_UNUSED_UNUSED" hidden="1">"c8357"</definedName>
    <definedName name="IQ_BALANCE_TRADE_APR_UNUSED" hidden="1">"c7477"</definedName>
    <definedName name="IQ_BALANCE_TRADE_APR_UNUSED_UNUSED_UNUSED" hidden="1">"c7477"</definedName>
    <definedName name="IQ_BALANCE_TRADE_FC_UNUSED" hidden="1">"c7697"</definedName>
    <definedName name="IQ_BALANCE_TRADE_FC_UNUSED_UNUSED_UNUSED" hidden="1">"c7697"</definedName>
    <definedName name="IQ_BALANCE_TRADE_POP_FC_UNUSED" hidden="1">"c7917"</definedName>
    <definedName name="IQ_BALANCE_TRADE_POP_FC_UNUSED_UNUSED_UNUSED" hidden="1">"c7917"</definedName>
    <definedName name="IQ_BALANCE_TRADE_POP_UNUSED" hidden="1">"c7037"</definedName>
    <definedName name="IQ_BALANCE_TRADE_POP_UNUSED_UNUSED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NUSED_UNUSED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FC_UNUSED_UNUSED_UNUSED" hidden="1">"c8137"</definedName>
    <definedName name="IQ_BALANCE_TRADE_YOY_UNUSED" hidden="1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E_RENT" hidden="1">"c16017"</definedName>
    <definedName name="IQ_BASE_RENT_OPERATING_LEASE_EXPIRING_AFTER_FIVE" hidden="1">"c16107"</definedName>
    <definedName name="IQ_BASE_RENT_OPERATING_LEASE_EXPIRING_CY" hidden="1">"c16101"</definedName>
    <definedName name="IQ_BASE_RENT_OPERATING_LEASE_EXPIRING_CY1" hidden="1">"c16102"</definedName>
    <definedName name="IQ_BASE_RENT_OPERATING_LEASE_EXPIRING_CY2" hidden="1">"c16103"</definedName>
    <definedName name="IQ_BASE_RENT_OPERATING_LEASE_EXPIRING_CY3" hidden="1">"c16104"</definedName>
    <definedName name="IQ_BASE_RENT_OPERATING_LEASE_EXPIRING_CY4" hidden="1">"c16105"</definedName>
    <definedName name="IQ_BASE_RENT_OPERATING_LEASE_EXPIRING_NEXT_FIVE" hidden="1">"c16106"</definedName>
    <definedName name="IQ_BASE_RENT_OPERATING_LEASE_EXPIRING_TOTAL" hidden="1">"c16108"</definedName>
    <definedName name="IQ_BASE_RENT_RENTAL_REVENUE" hidden="1">"c16062"</definedName>
    <definedName name="IQ_BASIC_EPS_EXCL" hidden="1">"c85"</definedName>
    <definedName name="IQ_BASIC_EPS_INCL" hidden="1">"c86"</definedName>
    <definedName name="IQ_BASIC_NAV_SHARES" hidden="1">"c16012"</definedName>
    <definedName name="IQ_BASIC_NORMAL_EPS" hidden="1">"c1592"</definedName>
    <definedName name="IQ_BASIC_OUTSTANDING_CURRENT_EST" hidden="1">"c4128"</definedName>
    <definedName name="IQ_BASIC_OUTSTANDING_CURRENT_EST_CIQ" hidden="1">"c4541"</definedName>
    <definedName name="IQ_BASIC_OUTSTANDING_CURRENT_HIGH_EST" hidden="1">"c4129"</definedName>
    <definedName name="IQ_BASIC_OUTSTANDING_CURRENT_HIGH_EST_CIQ" hidden="1">"c4542"</definedName>
    <definedName name="IQ_BASIC_OUTSTANDING_CURRENT_LOW_EST" hidden="1">"c4130"</definedName>
    <definedName name="IQ_BASIC_OUTSTANDING_CURRENT_LOW_EST_CIQ" hidden="1">"c4543"</definedName>
    <definedName name="IQ_BASIC_OUTSTANDING_CURRENT_MEDIAN_EST" hidden="1">"c4131"</definedName>
    <definedName name="IQ_BASIC_OUTSTANDING_CURRENT_MEDIAN_EST_CIQ" hidden="1">"c4544"</definedName>
    <definedName name="IQ_BASIC_OUTSTANDING_CURRENT_NUM_EST" hidden="1">"c4132"</definedName>
    <definedName name="IQ_BASIC_OUTSTANDING_CURRENT_NUM_EST_CIQ" hidden="1">"c4545"</definedName>
    <definedName name="IQ_BASIC_OUTSTANDING_CURRENT_STDDEV_EST" hidden="1">"c4133"</definedName>
    <definedName name="IQ_BASIC_OUTSTANDING_CURRENT_STDDEV_EST_CIQ" hidden="1">"c4546"</definedName>
    <definedName name="IQ_BASIC_OUTSTANDING_EST" hidden="1">"c4134"</definedName>
    <definedName name="IQ_BASIC_OUTSTANDING_EST_CIQ" hidden="1">"c4547"</definedName>
    <definedName name="IQ_BASIC_OUTSTANDING_HIGH_EST" hidden="1">"c4135"</definedName>
    <definedName name="IQ_BASIC_OUTSTANDING_HIGH_EST_CIQ" hidden="1">"c4548"</definedName>
    <definedName name="IQ_BASIC_OUTSTANDING_LOW_EST" hidden="1">"c4136"</definedName>
    <definedName name="IQ_BASIC_OUTSTANDING_LOW_EST_CIQ" hidden="1">"c4549"</definedName>
    <definedName name="IQ_BASIC_OUTSTANDING_MEDIAN_EST" hidden="1">"c4137"</definedName>
    <definedName name="IQ_BASIC_OUTSTANDING_MEDIAN_EST_CIQ" hidden="1">"c4550"</definedName>
    <definedName name="IQ_BASIC_OUTSTANDING_NUM_EST" hidden="1">"c4138"</definedName>
    <definedName name="IQ_BASIC_OUTSTANDING_NUM_EST_CIQ" hidden="1">"c4551"</definedName>
    <definedName name="IQ_BASIC_OUTSTANDING_STDDEV_EST" hidden="1">"c4139"</definedName>
    <definedName name="IQ_BASIC_OUTSTANDING_STDDEV_EST_CIQ" hidden="1">"c4552"</definedName>
    <definedName name="IQ_BASIC_WEIGHT" hidden="1">"c87"</definedName>
    <definedName name="IQ_BASIC_WEIGHT_EST" hidden="1">"c4140"</definedName>
    <definedName name="IQ_BASIC_WEIGHT_EST_CIQ" hidden="1">"c4553"</definedName>
    <definedName name="IQ_BASIC_WEIGHT_GUIDANCE" hidden="1">"c4141"</definedName>
    <definedName name="IQ_BASIC_WEIGHT_HIGH_EST" hidden="1">"c4142"</definedName>
    <definedName name="IQ_BASIC_WEIGHT_HIGH_EST_CIQ" hidden="1">"c4554"</definedName>
    <definedName name="IQ_BASIC_WEIGHT_LOW_EST" hidden="1">"c4143"</definedName>
    <definedName name="IQ_BASIC_WEIGHT_LOW_EST_CIQ" hidden="1">"c4555"</definedName>
    <definedName name="IQ_BASIC_WEIGHT_MEDIAN_EST" hidden="1">"c4144"</definedName>
    <definedName name="IQ_BASIC_WEIGHT_MEDIAN_EST_CIQ" hidden="1">"c4556"</definedName>
    <definedName name="IQ_BASIC_WEIGHT_NUM_EST" hidden="1">"c4145"</definedName>
    <definedName name="IQ_BASIC_WEIGHT_NUM_EST_CIQ" hidden="1">"c4557"</definedName>
    <definedName name="IQ_BASIC_WEIGHT_STDDEV_EST" hidden="1">"c4146"</definedName>
    <definedName name="IQ_BASIC_WEIGHT_STDDEV_EST_CIQ" hidden="1">"c4558"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"c11749"</definedName>
    <definedName name="IQ_BIZ_SEG_ASSETS" hidden="1">"c90"</definedName>
    <definedName name="IQ_BIZ_SEG_EBT" hidden="1">"c91"</definedName>
    <definedName name="IQ_BIZ_SEG_GP" hidden="1">"c92"</definedName>
    <definedName name="IQ_BIZ_SEG_NI" hidden="1">"c93"</definedName>
    <definedName name="IQ_BIZ_SEG_OPER_INC" hidden="1">"c94"</definedName>
    <definedName name="IQ_BIZ_SEG_REV" hidden="1">"c95"</definedName>
    <definedName name="IQ_BOARD_MEMBER" hidden="1">"c96"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DIRECT_FAX" hidden="1">"c15176"</definedName>
    <definedName name="IQ_BOARD_MEMBER_DIRECT_PHONE" hidden="1">"c15175"</definedName>
    <definedName name="IQ_BOARD_MEMBER_EMAIL" hidden="1">"c15177"</definedName>
    <definedName name="IQ_BOARD_MEMBER_FAX" hidden="1">"c2100"</definedName>
    <definedName name="IQ_BOARD_MEMBER_ID" hidden="1">"c13756"</definedName>
    <definedName name="IQ_BOARD_MEMBER_MAIN_FAX" hidden="1">"c15174"</definedName>
    <definedName name="IQ_BOARD_MEMBER_MAIN_PHONE" hidden="1">"c15173"</definedName>
    <definedName name="IQ_BOARD_MEMBER_OFFICE" hidden="1">"c2098"</definedName>
    <definedName name="IQ_BOARD_MEMBER_OFFICE_ADDRESS" hidden="1">"c15172"</definedName>
    <definedName name="IQ_BOARD_MEMBER_PHONE" hidden="1">"c2099"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ONDRATING_FITCH" hidden="1">"c223"</definedName>
    <definedName name="IQ_BONDRATING_FITCH_DATE" hidden="1">"c241"</definedName>
    <definedName name="IQ_BONDRATING_SP" hidden="1">"c224"</definedName>
    <definedName name="IQ_BONDRATING_SP_DATE" hidden="1">"c242"</definedName>
    <definedName name="IQ_BOOK_VALUE" hidden="1">"c68"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ED_DEPOSITS_FDIC" hidden="1">"c6486"</definedName>
    <definedName name="IQ_BUDGET_BALANCE_APR_FC_UNUSED" hidden="1">"c8359"</definedName>
    <definedName name="IQ_BUDGET_BALANCE_APR_FC_UNUSED_UNUSED_UNUSED" hidden="1">"c8359"</definedName>
    <definedName name="IQ_BUDGET_BALANCE_APR_UNUSED" hidden="1">"c7479"</definedName>
    <definedName name="IQ_BUDGET_BALANCE_APR_UNUSED_UNUSED_UNUSED" hidden="1">"c7479"</definedName>
    <definedName name="IQ_BUDGET_BALANCE_FC_UNUSED" hidden="1">"c7699"</definedName>
    <definedName name="IQ_BUDGET_BALANCE_FC_UNUSED_UNUSED_UNUSED" hidden="1">"c7699"</definedName>
    <definedName name="IQ_BUDGET_BALANCE_POP_FC_UNUSED" hidden="1">"c7919"</definedName>
    <definedName name="IQ_BUDGET_BALANCE_POP_FC_UNUSED_UNUSED_UNUSED" hidden="1">"c7919"</definedName>
    <definedName name="IQ_BUDGET_BALANCE_POP_UNUSED" hidden="1">"c7039"</definedName>
    <definedName name="IQ_BUDGET_BALANCE_POP_UNUSED_UNUSED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UNUSED_UNUSED_UNUSED" hidden="1">"c6819"</definedName>
    <definedName name="IQ_BUDGET_BALANCE_YOY_FC_UNUSED" hidden="1">"c8139"</definedName>
    <definedName name="IQ_BUDGET_BALANCE_YOY_FC_UNUSED_UNUSED_UNUSED" hidden="1">"c8139"</definedName>
    <definedName name="IQ_BUDGET_BALANCE_YOY_UNUSED" hidden="1">"c7259"</definedName>
    <definedName name="IQ_BUDGET_BALANCE_YOY_UNUSED_UNUSED_UNUSED" hidden="1">"c7259"</definedName>
    <definedName name="IQ_BUDGET_RECEIPTS_APR_FC_UNUSED" hidden="1">"c8361"</definedName>
    <definedName name="IQ_BUDGET_RECEIPTS_APR_FC_UNUSED_UNUSED_UNUSED" hidden="1">"c8361"</definedName>
    <definedName name="IQ_BUDGET_RECEIPTS_APR_UNUSED" hidden="1">"c7481"</definedName>
    <definedName name="IQ_BUDGET_RECEIPTS_APR_UNUSED_UNUSED_UNUSED" hidden="1">"c7481"</definedName>
    <definedName name="IQ_BUDGET_RECEIPTS_FC_UNUSED" hidden="1">"c7701"</definedName>
    <definedName name="IQ_BUDGET_RECEIPTS_FC_UNUSED_UNUSED_UNUSED" hidden="1">"c7701"</definedName>
    <definedName name="IQ_BUDGET_RECEIPTS_POP_FC_UNUSED" hidden="1">"c7921"</definedName>
    <definedName name="IQ_BUDGET_RECEIPTS_POP_FC_UNUSED_UNUSED_UNUSED" hidden="1">"c7921"</definedName>
    <definedName name="IQ_BUDGET_RECEIPTS_POP_UNUSED" hidden="1">"c7041"</definedName>
    <definedName name="IQ_BUDGET_RECEIPTS_POP_UNUSED_UNUSED_UNUSED" hidden="1">"c7041"</definedName>
    <definedName name="IQ_BUDGET_RECEIPTS_UNUSED" hidden="1">"c6821"</definedName>
    <definedName name="IQ_BUDGET_RECEIPTS_UNUSED_UNUSED_UNUSED" hidden="1">"c6821"</definedName>
    <definedName name="IQ_BUDGET_RECEIPTS_YOY_FC_UNUSED" hidden="1">"c8141"</definedName>
    <definedName name="IQ_BUDGET_RECEIPTS_YOY_FC_UNUSED_UNUSED_UNUSED" hidden="1">"c8141"</definedName>
    <definedName name="IQ_BUDGET_RECEIPTS_YOY_UNUSED" hidden="1">"c7261"</definedName>
    <definedName name="IQ_BUDGET_RECEIPTS_YOY_UNUSED_UNUSED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DESCRIPTION" hidden="1">"c15589"</definedName>
    <definedName name="IQ_BUS_SEG_DESCRIPTION_ABS" hidden="1">"c15577"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IC" hidden="1">"c15588"</definedName>
    <definedName name="IQ_BUS_SEG_NAIC_ABS" hidden="1">"c15576"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PRIMARY_GIC" hidden="1">"c15584"</definedName>
    <definedName name="IQ_BUS_SEG_PRIMARY_GIC_ABS" hidden="1">"c15572"</definedName>
    <definedName name="IQ_BUS_SEG_PRIMARY_SIC" hidden="1">"c15586"</definedName>
    <definedName name="IQ_BUS_SEG_PRIMARY_SIC_ABS" hidden="1">"c15574"</definedName>
    <definedName name="IQ_BUS_SEG_REV" hidden="1">"c4068"</definedName>
    <definedName name="IQ_BUS_SEG_REV_ABS" hidden="1">"c4090"</definedName>
    <definedName name="IQ_BUS_SEG_REV_TOTAL" hidden="1">"c4106"</definedName>
    <definedName name="IQ_BUS_SEG_SECONDARY_GIC" hidden="1">"c15585"</definedName>
    <definedName name="IQ_BUS_SEG_SECONDARY_GIC_ABS" hidden="1">"c15573"</definedName>
    <definedName name="IQ_BUS_SEG_SECONDARY_SIC" hidden="1">"c15587"</definedName>
    <definedName name="IQ_BUS_SEG_SECONDARY_SIC_ABS" hidden="1">"c15575"</definedName>
    <definedName name="IQ_BUSINESS_DESCRIPTION" hidden="1">"c322"</definedName>
    <definedName name="IQ_BV_ACT_OR_EST_CIQ" hidden="1">"c5068"</definedName>
    <definedName name="IQ_BV_ACT_OR_EST_REUT" hidden="1">"c5471"</definedName>
    <definedName name="IQ_BV_ACT_OR_EST_THOM" hidden="1">"c5308"</definedName>
    <definedName name="IQ_BV_EST" hidden="1">"c5624"</definedName>
    <definedName name="IQ_BV_EST_CIQ" hidden="1">"c4737"</definedName>
    <definedName name="IQ_BV_EST_REUT" hidden="1">"c5403"</definedName>
    <definedName name="IQ_BV_EST_THOM" hidden="1">"c5147"</definedName>
    <definedName name="IQ_BV_HIGH_EST" hidden="1">"c5626"</definedName>
    <definedName name="IQ_BV_HIGH_EST_CIQ" hidden="1">"c4739"</definedName>
    <definedName name="IQ_BV_HIGH_EST_REUT" hidden="1">"c5405"</definedName>
    <definedName name="IQ_BV_HIGH_EST_THOM" hidden="1">"c5149"</definedName>
    <definedName name="IQ_BV_LOW_EST" hidden="1">"c5627"</definedName>
    <definedName name="IQ_BV_LOW_EST_CIQ" hidden="1">"c4740"</definedName>
    <definedName name="IQ_BV_LOW_EST_REUT" hidden="1">"c5406"</definedName>
    <definedName name="IQ_BV_LOW_EST_THOM" hidden="1">"c5150"</definedName>
    <definedName name="IQ_BV_MEDIAN_EST" hidden="1">"c5625"</definedName>
    <definedName name="IQ_BV_MEDIAN_EST_CIQ" hidden="1">"c4738"</definedName>
    <definedName name="IQ_BV_MEDIAN_EST_REUT" hidden="1">"c5404"</definedName>
    <definedName name="IQ_BV_MEDIAN_EST_THOM" hidden="1">"c5148"</definedName>
    <definedName name="IQ_BV_NUM_EST" hidden="1">"c5628"</definedName>
    <definedName name="IQ_BV_NUM_EST_CIQ" hidden="1">"c4741"</definedName>
    <definedName name="IQ_BV_NUM_EST_REUT" hidden="1">"c5407"</definedName>
    <definedName name="IQ_BV_NUM_EST_THOM" hidden="1">"c5151"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CIQ" hidden="1">"c5072"</definedName>
    <definedName name="IQ_BV_SHARE_ACT_OR_EST_REUT" hidden="1">"c5477"</definedName>
    <definedName name="IQ_BV_SHARE_EST" hidden="1">"c3541"</definedName>
    <definedName name="IQ_BV_SHARE_EST_CIQ" hidden="1">"c3800"</definedName>
    <definedName name="IQ_BV_SHARE_EST_REUT" hidden="1">"c5439"</definedName>
    <definedName name="IQ_BV_SHARE_HIGH_EST" hidden="1">"c3542"</definedName>
    <definedName name="IQ_BV_SHARE_HIGH_EST_CIQ" hidden="1">"c3802"</definedName>
    <definedName name="IQ_BV_SHARE_HIGH_EST_REUT" hidden="1">"c5441"</definedName>
    <definedName name="IQ_BV_SHARE_LOW_EST" hidden="1">"c3543"</definedName>
    <definedName name="IQ_BV_SHARE_LOW_EST_CIQ" hidden="1">"c3803"</definedName>
    <definedName name="IQ_BV_SHARE_LOW_EST_REUT" hidden="1">"c5442"</definedName>
    <definedName name="IQ_BV_SHARE_MEDIAN_EST" hidden="1">"c3544"</definedName>
    <definedName name="IQ_BV_SHARE_MEDIAN_EST_CIQ" hidden="1">"c3801"</definedName>
    <definedName name="IQ_BV_SHARE_MEDIAN_EST_REUT" hidden="1">"c5440"</definedName>
    <definedName name="IQ_BV_SHARE_NUM_EST" hidden="1">"c3539"</definedName>
    <definedName name="IQ_BV_SHARE_NUM_EST_CIQ" hidden="1">"c3804"</definedName>
    <definedName name="IQ_BV_SHARE_NUM_EST_REUT" hidden="1">"c5443"</definedName>
    <definedName name="IQ_BV_SHARE_STDDEV_EST" hidden="1">"c3540"</definedName>
    <definedName name="IQ_BV_SHARE_STDDEV_EST_CIQ" hidden="1">"c3805"</definedName>
    <definedName name="IQ_BV_SHARE_STDDEV_EST_REUT" hidden="1">"c5444"</definedName>
    <definedName name="IQ_BV_STDDEV_EST" hidden="1">"c5629"</definedName>
    <definedName name="IQ_BV_STDDEV_EST_CIQ" hidden="1">"c4742"</definedName>
    <definedName name="IQ_BV_STDDEV_EST_REUT" hidden="1">"c5408"</definedName>
    <definedName name="IQ_BV_STDDEV_EST_THOM" hidden="1">"c5152"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BUS_PHONE" hidden="1">"c15773"</definedName>
    <definedName name="IQ_CABLE_SUBS_DIG" hidden="1">"c2856"</definedName>
    <definedName name="IQ_CABLE_SUBS_LONG_DIST_PHONE" hidden="1">"c15775"</definedName>
    <definedName name="IQ_CABLE_SUBS_NON_VIDEO" hidden="1">"c2860"</definedName>
    <definedName name="IQ_CABLE_SUBS_PHONE" hidden="1">"c2859"</definedName>
    <definedName name="IQ_CABLE_SUBS_RES_PHONE" hidden="1">"c15772"</definedName>
    <definedName name="IQ_CABLE_SUBS_SATELITE" hidden="1">"c15771"</definedName>
    <definedName name="IQ_CABLE_SUBS_TOTAL" hidden="1">"c2862"</definedName>
    <definedName name="IQ_CABLE_SUBS_WHOLE_PHONE" hidden="1">"c15774"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 hidden="1">"c6796"</definedName>
    <definedName name="IQ_CAL_Q_EST_CIQ" hidden="1">"c6808"</definedName>
    <definedName name="IQ_CAL_Q_EST_REUT" hidden="1">"c6800"</definedName>
    <definedName name="IQ_CAL_Y" hidden="1">"c102"</definedName>
    <definedName name="IQ_CAL_Y_EST" hidden="1">"c6797"</definedName>
    <definedName name="IQ_CAL_Y_EST_CIQ" hidden="1">"c6809"</definedName>
    <definedName name="IQ_CAL_Y_EST_REUT" hidden="1">"c6801"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INVEST_CABLE" hidden="1">"c15794"</definedName>
    <definedName name="IQ_CAP_INVEST_COMMERCIAL" hidden="1">"c15800"</definedName>
    <definedName name="IQ_CAP_INVEST_CUST_PREMISE_EQUIP" hidden="1">"c15795"</definedName>
    <definedName name="IQ_CAP_INVEST_LINE_EXTENSIONS" hidden="1">"c15797"</definedName>
    <definedName name="IQ_CAP_INVEST_SCALABLE_INFRASTRUCTURE" hidden="1">"c15796"</definedName>
    <definedName name="IQ_CAP_INVEST_SUPPORT" hidden="1">"c15799"</definedName>
    <definedName name="IQ_CAP_INVEST_UPGRADE_REBUILD" hidden="1">"c15798"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CIQ" hidden="1">"c5071"</definedName>
    <definedName name="IQ_CAPEX_ACT_OR_EST_REUT" hidden="1">"c5474"</definedName>
    <definedName name="IQ_CAPEX_BNK" hidden="1">"c110"</definedName>
    <definedName name="IQ_CAPEX_BR" hidden="1">"c111"</definedName>
    <definedName name="IQ_CAPEX_EST" hidden="1">"c3523"</definedName>
    <definedName name="IQ_CAPEX_EST_CIQ" hidden="1">"c3807"</definedName>
    <definedName name="IQ_CAPEX_EST_REUT" hidden="1">"c3969"</definedName>
    <definedName name="IQ_CAPEX_FIN" hidden="1">"c112"</definedName>
    <definedName name="IQ_CAPEX_GUIDANCE" hidden="1">"c4150"</definedName>
    <definedName name="IQ_CAPEX_GUIDANCE_CIQ" hidden="1">"c4562"</definedName>
    <definedName name="IQ_CAPEX_HIGH_EST" hidden="1">"c3524"</definedName>
    <definedName name="IQ_CAPEX_HIGH_EST_CIQ" hidden="1">"c3809"</definedName>
    <definedName name="IQ_CAPEX_HIGH_EST_REUT" hidden="1">"c3971"</definedName>
    <definedName name="IQ_CAPEX_HIGH_GUIDANCE" hidden="1">"c4180"</definedName>
    <definedName name="IQ_CAPEX_HIGH_GUIDANCE_CIQ" hidden="1">"c4592"</definedName>
    <definedName name="IQ_CAPEX_INS" hidden="1">"c113"</definedName>
    <definedName name="IQ_CAPEX_LOW_EST" hidden="1">"c3525"</definedName>
    <definedName name="IQ_CAPEX_LOW_EST_CIQ" hidden="1">"c3810"</definedName>
    <definedName name="IQ_CAPEX_LOW_EST_REUT" hidden="1">"c3972"</definedName>
    <definedName name="IQ_CAPEX_LOW_GUIDANCE" hidden="1">"c4220"</definedName>
    <definedName name="IQ_CAPEX_LOW_GUIDANCE_CIQ" hidden="1">"c4632"</definedName>
    <definedName name="IQ_CAPEX_MEDIAN_EST" hidden="1">"c3526"</definedName>
    <definedName name="IQ_CAPEX_MEDIAN_EST_CIQ" hidden="1">"c3808"</definedName>
    <definedName name="IQ_CAPEX_MEDIAN_EST_REUT" hidden="1">"c3970"</definedName>
    <definedName name="IQ_CAPEX_NUM_EST" hidden="1">"c3521"</definedName>
    <definedName name="IQ_CAPEX_NUM_EST_CIQ" hidden="1">"c3811"</definedName>
    <definedName name="IQ_CAPEX_NUM_EST_REUT" hidden="1">"c3973"</definedName>
    <definedName name="IQ_CAPEX_STDDEV_EST" hidden="1">"c3522"</definedName>
    <definedName name="IQ_CAPEX_STDDEV_EST_CIQ" hidden="1">"c3812"</definedName>
    <definedName name="IQ_CAPEX_STDDEV_EST_REUT" hidden="1">"c3974"</definedName>
    <definedName name="IQ_CAPEX_UTI" hidden="1">"c114"</definedName>
    <definedName name="IQ_CAPITAL_ALLOCATION_ADJUSTMENT_FOREIGN_FFIEC" hidden="1">"c15389"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ER_SUB" hidden="1">"c15763"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EPOSITORY_INSTIT_US_DOM_FFIEC" hidden="1">"c15288"</definedName>
    <definedName name="IQ_CASH_DIVIDENDS_NET_INCOME_FDIC" hidden="1">"c6738"</definedName>
    <definedName name="IQ_CASH_DUE_BANKS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 hidden="1">"c5638"</definedName>
    <definedName name="IQ_CASH_EPS_EST" hidden="1">"c5631"</definedName>
    <definedName name="IQ_CASH_EPS_HIGH_EST" hidden="1">"c5633"</definedName>
    <definedName name="IQ_CASH_EPS_LOW_EST" hidden="1">"c5634"</definedName>
    <definedName name="IQ_CASH_EPS_MEDIAN_EST" hidden="1">"c5632"</definedName>
    <definedName name="IQ_CASH_EPS_NUM_EST" hidden="1">"c5635"</definedName>
    <definedName name="IQ_CASH_EPS_STDDEV_EST" hidden="1">"c5636"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EST" hidden="1">"c4153"</definedName>
    <definedName name="IQ_CASH_FLOW_EST_CIQ" hidden="1">"c4565"</definedName>
    <definedName name="IQ_CASH_FLOW_GUIDANCE" hidden="1">"c4155"</definedName>
    <definedName name="IQ_CASH_FLOW_GUIDANCE_CIQ" hidden="1">"c4567"</definedName>
    <definedName name="IQ_CASH_FLOW_HIGH_EST" hidden="1">"c4156"</definedName>
    <definedName name="IQ_CASH_FLOW_HIGH_EST_CIQ" hidden="1">"c4568"</definedName>
    <definedName name="IQ_CASH_FLOW_HIGH_GUIDANCE" hidden="1">"c4201"</definedName>
    <definedName name="IQ_CASH_FLOW_HIGH_GUIDANCE_CIQ" hidden="1">"c4613"</definedName>
    <definedName name="IQ_CASH_FLOW_LOW_EST" hidden="1">"c4157"</definedName>
    <definedName name="IQ_CASH_FLOW_LOW_EST_CIQ" hidden="1">"c4569"</definedName>
    <definedName name="IQ_CASH_FLOW_LOW_GUIDANCE" hidden="1">"c4241"</definedName>
    <definedName name="IQ_CASH_FLOW_LOW_GUIDANCE_CIQ" hidden="1">"c4653"</definedName>
    <definedName name="IQ_CASH_FLOW_MEDIAN_EST" hidden="1">"c4158"</definedName>
    <definedName name="IQ_CASH_FLOW_MEDIAN_EST_CIQ" hidden="1">"c4570"</definedName>
    <definedName name="IQ_CASH_FLOW_NUM_EST" hidden="1">"c4159"</definedName>
    <definedName name="IQ_CASH_FLOW_NUM_EST_CIQ" hidden="1">"c4571"</definedName>
    <definedName name="IQ_CASH_FLOW_STDDEV_EST" hidden="1">"c4160"</definedName>
    <definedName name="IQ_CASH_FLOW_STDDEV_EST_CIQ" hidden="1">"c4572"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P" hidden="1">"c8888"</definedName>
    <definedName name="IQ_CASH_OPER_AP_ABS" hidden="1">"c8907"</definedName>
    <definedName name="IQ_CASH_OPER_EST" hidden="1">"c4163"</definedName>
    <definedName name="IQ_CASH_OPER_EST_CIQ" hidden="1">"c4575"</definedName>
    <definedName name="IQ_CASH_OPER_GUIDANCE" hidden="1">"c4165"</definedName>
    <definedName name="IQ_CASH_OPER_GUIDANCE_CIQ" hidden="1">"c4577"</definedName>
    <definedName name="IQ_CASH_OPER_HIGH_EST" hidden="1">"c4166"</definedName>
    <definedName name="IQ_CASH_OPER_HIGH_EST_CIQ" hidden="1">"c4578"</definedName>
    <definedName name="IQ_CASH_OPER_HIGH_GUIDANCE" hidden="1">"c4185"</definedName>
    <definedName name="IQ_CASH_OPER_HIGH_GUIDANCE_CIQ" hidden="1">"c4597"</definedName>
    <definedName name="IQ_CASH_OPER_LOW_EST" hidden="1">"c4244"</definedName>
    <definedName name="IQ_CASH_OPER_LOW_EST_CIQ" hidden="1">"c4768"</definedName>
    <definedName name="IQ_CASH_OPER_LOW_GUIDANCE" hidden="1">"c4225"</definedName>
    <definedName name="IQ_CASH_OPER_LOW_GUIDANCE_CIQ" hidden="1">"c4637"</definedName>
    <definedName name="IQ_CASH_OPER_MEDIAN_EST" hidden="1">"c4245"</definedName>
    <definedName name="IQ_CASH_OPER_MEDIAN_EST_CIQ" hidden="1">"c4771"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NUM_EST_CIQ" hidden="1">"c4772"</definedName>
    <definedName name="IQ_CASH_OPER_STDDEV_EST" hidden="1">"c4247"</definedName>
    <definedName name="IQ_CASH_OPER_STDDEV_EST_CIQ" hidden="1">"c4773"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EST_CIQ" hidden="1">"c4775"</definedName>
    <definedName name="IQ_CASH_ST_INVEST_GUIDANCE" hidden="1">"c4250"</definedName>
    <definedName name="IQ_CASH_ST_INVEST_GUIDANCE_CIQ" hidden="1">"c4776"</definedName>
    <definedName name="IQ_CASH_ST_INVEST_HIGH_EST" hidden="1">"c4251"</definedName>
    <definedName name="IQ_CASH_ST_INVEST_HIGH_EST_CIQ" hidden="1">"c4777"</definedName>
    <definedName name="IQ_CASH_ST_INVEST_HIGH_GUIDANCE" hidden="1">"c4195"</definedName>
    <definedName name="IQ_CASH_ST_INVEST_HIGH_GUIDANCE_CIQ" hidden="1">"c4607"</definedName>
    <definedName name="IQ_CASH_ST_INVEST_LOW_EST" hidden="1">"c4252"</definedName>
    <definedName name="IQ_CASH_ST_INVEST_LOW_EST_CIQ" hidden="1">"c4778"</definedName>
    <definedName name="IQ_CASH_ST_INVEST_LOW_GUIDANCE" hidden="1">"c4235"</definedName>
    <definedName name="IQ_CASH_ST_INVEST_LOW_GUIDANCE_CIQ" hidden="1">"c4647"</definedName>
    <definedName name="IQ_CASH_ST_INVEST_MEDIAN_EST" hidden="1">"c4253"</definedName>
    <definedName name="IQ_CASH_ST_INVEST_MEDIAN_EST_CIQ" hidden="1">"c4779"</definedName>
    <definedName name="IQ_CASH_ST_INVEST_NUM_EST" hidden="1">"c4254"</definedName>
    <definedName name="IQ_CASH_ST_INVEST_NUM_EST_CIQ" hidden="1">"c4780"</definedName>
    <definedName name="IQ_CASH_ST_INVEST_STDDEV_EST" hidden="1">"c4255"</definedName>
    <definedName name="IQ_CASH_ST_INVEST_STDDEV_EST_CIQ" hidden="1">"c4781"</definedName>
    <definedName name="IQ_CASH_STRUCTURED_PRODUCTS_AVAIL_SALE_FFIEC" hidden="1">"c15263"</definedName>
    <definedName name="IQ_CASH_STRUCTURED_PRODUCTS_FFIEC" hidden="1">"c15260"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ATASTROPHIC_LOSS_RATIO" hidden="1">"c15881"</definedName>
    <definedName name="IQ_CCE_FDIC" hidden="1">"c6296"</definedName>
    <definedName name="IQ_CDS_COUPON" hidden="1">"c15234"</definedName>
    <definedName name="IQ_CDS_NEXT_SERIES_ID" hidden="1">"c15231"</definedName>
    <definedName name="IQ_CDS_PREV_SERIES_ID" hidden="1">"c15232"</definedName>
    <definedName name="IQ_CDS_PRICE_TYPE" hidden="1">"c15233"</definedName>
    <definedName name="IQ_CEDED_AH_EARNED" hidden="1">"c2743"</definedName>
    <definedName name="IQ_CEDED_CLAIM_ADJ_EXP_RESERVE_BOP" hidden="1">"c15875"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LOSSES" hidden="1">"c15872"</definedName>
    <definedName name="IQ_CEDED_PC_EARNED" hidden="1">"c2748"</definedName>
    <definedName name="IQ_CEDED_PREMIUMS_EARNED_GROSS_PREMIUMS_EARNED" hidden="1">"c15887"</definedName>
    <definedName name="IQ_CEDED_PREMIUMS_WRITTEN_GROSS_PREMIUMS_WRITTEN" hidden="1">"c15885"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CIQ" hidden="1">"c5061"</definedName>
    <definedName name="IQ_CFPS_ACT_OR_EST_REUT" hidden="1">"c5463"</definedName>
    <definedName name="IQ_CFPS_EST" hidden="1">"c1667"</definedName>
    <definedName name="IQ_CFPS_EST_CIQ" hidden="1">"c3675"</definedName>
    <definedName name="IQ_CFPS_EST_REUT" hidden="1">"c3844"</definedName>
    <definedName name="IQ_CFPS_GUIDANCE" hidden="1">"c4256"</definedName>
    <definedName name="IQ_CFPS_GUIDANCE_CIQ" hidden="1">"c4782"</definedName>
    <definedName name="IQ_CFPS_HIGH_EST" hidden="1">"c1669"</definedName>
    <definedName name="IQ_CFPS_HIGH_EST_CIQ" hidden="1">"c3677"</definedName>
    <definedName name="IQ_CFPS_HIGH_EST_REUT" hidden="1">"c3846"</definedName>
    <definedName name="IQ_CFPS_HIGH_GUIDANCE" hidden="1">"c4167"</definedName>
    <definedName name="IQ_CFPS_HIGH_GUIDANCE_CIQ" hidden="1">"c4579"</definedName>
    <definedName name="IQ_CFPS_LOW_EST" hidden="1">"c1670"</definedName>
    <definedName name="IQ_CFPS_LOW_EST_CIQ" hidden="1">"c3678"</definedName>
    <definedName name="IQ_CFPS_LOW_EST_REUT" hidden="1">"c3847"</definedName>
    <definedName name="IQ_CFPS_LOW_GUIDANCE" hidden="1">"c4207"</definedName>
    <definedName name="IQ_CFPS_LOW_GUIDANCE_CIQ" hidden="1">"c4619"</definedName>
    <definedName name="IQ_CFPS_MEDIAN_EST" hidden="1">"c1668"</definedName>
    <definedName name="IQ_CFPS_MEDIAN_EST_CIQ" hidden="1">"c3676"</definedName>
    <definedName name="IQ_CFPS_MEDIAN_EST_REUT" hidden="1">"c3845"</definedName>
    <definedName name="IQ_CFPS_NUM_EST" hidden="1">"c1671"</definedName>
    <definedName name="IQ_CFPS_NUM_EST_CIQ" hidden="1">"c3679"</definedName>
    <definedName name="IQ_CFPS_NUM_EST_REUT" hidden="1">"c3848"</definedName>
    <definedName name="IQ_CFPS_STDDEV_EST" hidden="1">"c1672"</definedName>
    <definedName name="IQ_CFPS_STDDEV_EST_CIQ" hidden="1">"c3680"</definedName>
    <definedName name="IQ_CFPS_STDDEV_EST_REUT" hidden="1">"c3849"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FC_UNUSED_UNUSED_UNUSED" hidden="1">"c8500"</definedName>
    <definedName name="IQ_CHANGE_INVENT_REAL_APR_UNUSED" hidden="1">"c7620"</definedName>
    <definedName name="IQ_CHANGE_INVENT_REAL_APR_UNUSED_UNUSED_UNUSED" hidden="1">"c7620"</definedName>
    <definedName name="IQ_CHANGE_INVENT_REAL_FC_UNUSED" hidden="1">"c7840"</definedName>
    <definedName name="IQ_CHANGE_INVENT_REAL_FC_UNUSED_UNUSED_UNUSED" hidden="1">"c7840"</definedName>
    <definedName name="IQ_CHANGE_INVENT_REAL_POP_FC_UNUSED" hidden="1">"c8060"</definedName>
    <definedName name="IQ_CHANGE_INVENT_REAL_POP_FC_UNUSED_UNUSED_UNUSED" hidden="1">"c8060"</definedName>
    <definedName name="IQ_CHANGE_INVENT_REAL_POP_UNUSED" hidden="1">"c7180"</definedName>
    <definedName name="IQ_CHANGE_INVENT_REAL_POP_UNUSED_UNUSED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NUSED_UNUSED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FC_UNUSED_UNUSED_UNUSED" hidden="1">"c8280"</definedName>
    <definedName name="IQ_CHANGE_INVENT_REAL_YOY_UNUSED" hidden="1">"c7400"</definedName>
    <definedName name="IQ_CHANGE_INVENT_REAL_YOY_UNUSED_UNUSED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UNRECOG_TAX_BENEFIT_1_YR_MAX" hidden="1">"c15747"</definedName>
    <definedName name="IQ_CHANGE_UNRECOG_TAX_BENEFIT_1_YR_MIN" hidden="1">"c15746"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HURN_BASIC_CABLE" hidden="1">"c2871"</definedName>
    <definedName name="IQ_CHURN_BBAND" hidden="1">"c2872"</definedName>
    <definedName name="IQ_CHURN_DIG_CABLE" hidden="1">"c2870"</definedName>
    <definedName name="IQ_CHURN_PHONE" hidden="1">"c2873"</definedName>
    <definedName name="IQ_CHURN_POSTPAID_WIRELESS" hidden="1">"c2121"</definedName>
    <definedName name="IQ_CHURN_PREPAID_WIRELESS" hidden="1">"c2120"</definedName>
    <definedName name="IQ_CHURN_SATELLITE" hidden="1">"c15791"</definedName>
    <definedName name="IQ_CHURN_TOTAL" hidden="1">"c2874"</definedName>
    <definedName name="IQ_CHURN_TOTAL_WIRELESS" hidden="1">"c2122"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1_4_FAM_LOANS_TOT_LOANS_FFIEC" hidden="1">"c13866"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PRICE" hidden="1">"c174"</definedName>
    <definedName name="IQ_CLOSEPRICE_ADJ" hidden="1">"c2115"</definedName>
    <definedName name="IQ_CMO_FDIC" hidden="1">"c6406"</definedName>
    <definedName name="IQ_COAL_SALES_TO_OPERATING_REVENUE_COAL" hidden="1">"c15954"</definedName>
    <definedName name="IQ_COGS" hidden="1">"c175"</definedName>
    <definedName name="IQ_COLLECTION_DOMESTIC_FDIC" hidden="1">"c6387"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_IND_LOANS_TOT_LOANS_FFIEC" hidden="1">"c13874"</definedName>
    <definedName name="IQ_COMM_INDUSTRIAL_LL_REC_FFIEC" hidden="1">"c18880"</definedName>
    <definedName name="IQ_COMM_RE_FARM_LOANS_TOT_LOANS_FFIEC" hidden="1">"c13872"</definedName>
    <definedName name="IQ_COMM_RE_NONFARM_NONRES_TOT_LOANS_FFIEC" hidden="1">"c13871"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LOANS_NET_FDIC" hidden="1">"c6317"</definedName>
    <definedName name="IQ_COMMERCIAL_INDUSTRIAL_NET_CHARGE_OFFS_FDIC" hidden="1">"c6636"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RECOVERIES_FDIC" hidden="1">"c6617"</definedName>
    <definedName name="IQ_COMMERCIAL_INDUSTRIAL_TOTAL_LOANS_FOREIGN_FDIC" hidden="1">"c6451"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INVEST_CABLE_INVEST" hidden="1">"c15806"</definedName>
    <definedName name="IQ_COMMERCIAL_LOANS_TOTAL_LOANS" hidden="1">"c15709"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ERCIAL_RE_LOANS_TOTAL_LOANS" hidden="1">"c15710"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ETITOR_ALL" hidden="1">"c13754"</definedName>
    <definedName name="IQ_COMPETITOR_NAMED_BY_COMPANY" hidden="1">"c13751"</definedName>
    <definedName name="IQ_COMPETITOR_NAMED_BY_COMPETITOR" hidden="1">"c13752"</definedName>
    <definedName name="IQ_COMPETITOR_NAMED_BY_THIRDPARTY" hidden="1">"c13753"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NI_FOREIGN_FFIEC" hidden="1">"c15396"</definedName>
    <definedName name="IQ_CONST_LAND_DEV_LOANS_TOT_LOANS_FFIEC" hidden="1">"c13865"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TRUCTION_LOANS_TOTAL_LOANS" hidden="1">"c15711"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TOT_LOANS_FFIEC" hidden="1">"c13875"</definedName>
    <definedName name="IQ_CONSUMER_LOANS_TOTAL_LOANS" hidden="1">"c15712"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INGENT_LIABILITIES" hidden="1">"c18873"</definedName>
    <definedName name="IQ_CONTRACT_OBLIGATION_AFTER_FIVE" hidden="1">"c15691"</definedName>
    <definedName name="IQ_CONTRACT_OBLIGATION_CY" hidden="1">"c15685"</definedName>
    <definedName name="IQ_CONTRACT_OBLIGATION_CY1" hidden="1">"c15686"</definedName>
    <definedName name="IQ_CONTRACT_OBLIGATION_CY2" hidden="1">"c15687"</definedName>
    <definedName name="IQ_CONTRACT_OBLIGATION_CY3" hidden="1">"c15688"</definedName>
    <definedName name="IQ_CONTRACT_OBLIGATION_CY4" hidden="1">"c15689"</definedName>
    <definedName name="IQ_CONTRACT_OBLIGATION_NEXT_FIVE" hidden="1">"c15690"</definedName>
    <definedName name="IQ_CONTRACT_OBLIGATION_TOTAL" hidden="1">"c15692"</definedName>
    <definedName name="IQ_CONTRACTS_OTHER_COMMODITIES_EQUITIES._FDIC" hidden="1">"c6522"</definedName>
    <definedName name="IQ_CONTRACTS_OTHER_COMMODITIES_EQUITIES_FDIC" hidden="1">"c6522"</definedName>
    <definedName name="IQ_CONTRIBUTOR_CIQID" hidden="1">"c13742"</definedName>
    <definedName name="IQ_CONTRIBUTOR_NAME" hidden="1">"c13735"</definedName>
    <definedName name="IQ_CONTRIBUTOR_START_DATE" hidden="1">"c13741"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DEBT" hidden="1">"c224"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DEPOSITS_FFIEC" hidden="1">"c13862"</definedName>
    <definedName name="IQ_CORE_DEPOSITS_TOT_DEPOSITS_FFIEC" hidden="1">"c13911"</definedName>
    <definedName name="IQ_CORE_TIER_ONE_CAPITAL" hidden="1">"c15244"</definedName>
    <definedName name="IQ_CORE_TIER_ONE_CAPITAL_RATIO" hidden="1">"c15240"</definedName>
    <definedName name="IQ_CORP_GOODS_PRICE_INDEX_APR_FC_UNUSED" hidden="1">"c8381"</definedName>
    <definedName name="IQ_CORP_GOODS_PRICE_INDEX_APR_FC_UNUSED_UNUSED_UNUSED" hidden="1">"c8381"</definedName>
    <definedName name="IQ_CORP_GOODS_PRICE_INDEX_APR_UNUSED" hidden="1">"c7501"</definedName>
    <definedName name="IQ_CORP_GOODS_PRICE_INDEX_APR_UNUSED_UNUSED_UNUSED" hidden="1">"c7501"</definedName>
    <definedName name="IQ_CORP_GOODS_PRICE_INDEX_FC_UNUSED" hidden="1">"c7721"</definedName>
    <definedName name="IQ_CORP_GOODS_PRICE_INDEX_FC_UNUSED_UNUSED_UNUSED" hidden="1">"c7721"</definedName>
    <definedName name="IQ_CORP_GOODS_PRICE_INDEX_POP_FC_UNUSED" hidden="1">"c7941"</definedName>
    <definedName name="IQ_CORP_GOODS_PRICE_INDEX_POP_FC_UNUSED_UNUSED_UNUSED" hidden="1">"c7941"</definedName>
    <definedName name="IQ_CORP_GOODS_PRICE_INDEX_POP_UNUSED" hidden="1">"c7061"</definedName>
    <definedName name="IQ_CORP_GOODS_PRICE_INDEX_POP_UNUSED_UNUSED_UNUSED" hidden="1">"c7061"</definedName>
    <definedName name="IQ_CORP_GOODS_PRICE_INDEX_UNUSED" hidden="1">"c6841"</definedName>
    <definedName name="IQ_CORP_GOODS_PRICE_INDEX_UNUSED_UNUSED_UNUSED" hidden="1">"c6841"</definedName>
    <definedName name="IQ_CORP_GOODS_PRICE_INDEX_YOY_FC_UNUSED" hidden="1">"c8161"</definedName>
    <definedName name="IQ_CORP_GOODS_PRICE_INDEX_YOY_FC_UNUSED_UNUSED_UNUSED" hidden="1">"c8161"</definedName>
    <definedName name="IQ_CORP_GOODS_PRICE_INDEX_YOY_UNUSED" hidden="1">"c7281"</definedName>
    <definedName name="IQ_CORP_GOODS_PRICE_INDEX_YOY_UNUSED_UNUSED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RPORATE_OVER_TOTAL" hidden="1">"c13767"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UNDS" hidden="1">"c15726"</definedName>
    <definedName name="IQ_COST_OF_FUNDING_ASSETS_FDIC" hidden="1">"c6725"</definedName>
    <definedName name="IQ_COST_REV" hidden="1">"c226"</definedName>
    <definedName name="IQ_COST_REVENUE" hidden="1">"c1359"</definedName>
    <definedName name="IQ_COST_SALES_COAL" hidden="1">"c15933"</definedName>
    <definedName name="IQ_COST_SALES_PER_UNIT_SOLD_COAL" hidden="1">"c15944"</definedName>
    <definedName name="IQ_COST_SALES_TO_SALES_COAL" hidden="1">"c15951"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VERAGE_RATIO" hidden="1">"c15243"</definedName>
    <definedName name="IQ_COVERED_POPS" hidden="1">"c2124"</definedName>
    <definedName name="IQ_COVERED_WIRELESS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DOM_QUARTERLY_AVG_FFIEC" hidden="1">"c15480"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EXPOSURE" hidden="1">"c10038"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" hidden="1">"c8387"</definedName>
    <definedName name="IQ_CURR_ACCT_BALANCE_APR_FC_UNUSED_UNUSED_UNUSED" hidden="1">"c8387"</definedName>
    <definedName name="IQ_CURR_ACCT_BALANCE_APR_UNUSED" hidden="1">"c7507"</definedName>
    <definedName name="IQ_CURR_ACCT_BALANCE_APR_UNUSED_UNUSED_UNUSED" hidden="1">"c7507"</definedName>
    <definedName name="IQ_CURR_ACCT_BALANCE_FC_UNUSED" hidden="1">"c7727"</definedName>
    <definedName name="IQ_CURR_ACCT_BALANCE_FC_UNUSED_UNUSED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FC_UNUSED_UNUSED_UNUSED" hidden="1">"c7947"</definedName>
    <definedName name="IQ_CURR_ACCT_BALANCE_POP_UNUSED" hidden="1">"c7067"</definedName>
    <definedName name="IQ_CURR_ACCT_BALANCE_POP_UNUSED_UNUSED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NUSED_UNUSED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FC_UNUSED_UNUSED_UNUSED" hidden="1">"c8167"</definedName>
    <definedName name="IQ_CURR_ACCT_BALANCE_YOY_UNUSED" hidden="1">"c7287"</definedName>
    <definedName name="IQ_CURR_ACCT_BALANCE_YOY_UNUSED_UNUSED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UST_PREMISE_EQUIP_CABLE_INVEST" hidden="1">"c15801"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TY_EST" hidden="1">"c4257"</definedName>
    <definedName name="IQ_DEBT_EQUITY_EST_CIQ" hidden="1">"c4783"</definedName>
    <definedName name="IQ_DEBT_EQUITY_HIGH_EST" hidden="1">"c4258"</definedName>
    <definedName name="IQ_DEBT_EQUITY_HIGH_EST_CIQ" hidden="1">"c4784"</definedName>
    <definedName name="IQ_DEBT_EQUITY_LOW_EST" hidden="1">"c4259"</definedName>
    <definedName name="IQ_DEBT_EQUITY_LOW_EST_CIQ" hidden="1">"c4785"</definedName>
    <definedName name="IQ_DEBT_EQUITY_MEDIAN_EST" hidden="1">"c4260"</definedName>
    <definedName name="IQ_DEBT_EQUITY_MEDIAN_EST_CIQ" hidden="1">"c4786"</definedName>
    <definedName name="IQ_DEBT_EQUITY_NUM_EST" hidden="1">"c4261"</definedName>
    <definedName name="IQ_DEBT_EQUITY_NUM_EST_CIQ" hidden="1">"c4787"</definedName>
    <definedName name="IQ_DEBT_EQUITY_STDDEV_EST" hidden="1">"c4262"</definedName>
    <definedName name="IQ_DEBT_EQUITY_STDDEV_EST_CIQ" hidden="1">"c4788"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CONTINGENT_RENT" hidden="1">"c16181"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NAV" hidden="1">"c16003"</definedName>
    <definedName name="IQ_DEFERRED_TAX_NNAV" hidden="1">"c16008"</definedName>
    <definedName name="IQ_DEFERRED_TAXES" hidden="1">"c1356"</definedName>
    <definedName name="IQ_DELIVERED_HOMES_NEW_ORDERS" hidden="1">"c15821"</definedName>
    <definedName name="IQ_DELIVERED_HOMES_PRICE_NEW_ORDER_PRICE" hidden="1">"c15822"</definedName>
    <definedName name="IQ_DEMAND_DEP" hidden="1">"c320"</definedName>
    <definedName name="IQ_DEMAND_DEPOSITS_FDIC" hidden="1">"c6489"</definedName>
    <definedName name="IQ_DEMAND_DEPOSITS_TOT_DEPOSITS_FFIEC" hidden="1">"c13902"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FOREIGN_BANKS_FOREIGN_AGENCIES_FFIEC" hidden="1">"c15344"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FDIC" hidden="1">"c6523"</definedName>
    <definedName name="IQ_DESCRIPTION_LONG" hidden="1">"c1520"</definedName>
    <definedName name="IQ_DEVELOP_LAND" hidden="1">"c323"</definedName>
    <definedName name="IQ_DEVELOPMENT_EXPENSE" hidden="1">"c16040"</definedName>
    <definedName name="IQ_DEVELOPMENT_REVENUE" hidden="1">"c16024"</definedName>
    <definedName name="IQ_DIC" hidden="1">"c13834"</definedName>
    <definedName name="IQ_DIFF_LASTCLOSE_TARGET_PRICE" hidden="1">"c1854"</definedName>
    <definedName name="IQ_DIFF_LASTCLOSE_TARGET_PRICE_CIQ" hidden="1">"c4767"</definedName>
    <definedName name="IQ_DIFF_LASTCLOSE_TARGET_PRICE_REUT" hidden="1">"c5436"</definedName>
    <definedName name="IQ_DIG_SUB_BASIC_SUB" hidden="1">"c15788"</definedName>
    <definedName name="IQ_DIGITAL_SUB_TOTAL_HOMES_PASSED" hidden="1">"c15769"</definedName>
    <definedName name="IQ_DIGITAL_VIDEO_PENETRATION" hidden="1">"c15768"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EST_CIQ" hidden="1">"c4789"</definedName>
    <definedName name="IQ_DILUT_OUTSTANDING_CURRENT_HIGH_EST" hidden="1">"c4264"</definedName>
    <definedName name="IQ_DILUT_OUTSTANDING_CURRENT_HIGH_EST_CIQ" hidden="1">"c4790"</definedName>
    <definedName name="IQ_DILUT_OUTSTANDING_CURRENT_LOW_EST" hidden="1">"c4265"</definedName>
    <definedName name="IQ_DILUT_OUTSTANDING_CURRENT_LOW_EST_CIQ" hidden="1">"c4791"</definedName>
    <definedName name="IQ_DILUT_OUTSTANDING_CURRENT_MEDIAN_EST" hidden="1">"c4266"</definedName>
    <definedName name="IQ_DILUT_OUTSTANDING_CURRENT_MEDIAN_EST_CIQ" hidden="1">"c4792"</definedName>
    <definedName name="IQ_DILUT_OUTSTANDING_CURRENT_NUM_EST" hidden="1">"c4267"</definedName>
    <definedName name="IQ_DILUT_OUTSTANDING_CURRENT_NUM_EST_CIQ" hidden="1">"c4793"</definedName>
    <definedName name="IQ_DILUT_OUTSTANDING_CURRENT_STDDEV_EST" hidden="1">"c4268"</definedName>
    <definedName name="IQ_DILUT_OUTSTANDING_CURRENT_STDDEV_EST_CIQ" hidden="1">"c4794"</definedName>
    <definedName name="IQ_DILUT_WEIGHT" hidden="1">"c326"</definedName>
    <definedName name="IQ_DILUT_WEIGHT_EST" hidden="1">"c4269"</definedName>
    <definedName name="IQ_DILUT_WEIGHT_EST_CIQ" hidden="1">"c4795"</definedName>
    <definedName name="IQ_DILUT_WEIGHT_GUIDANCE" hidden="1">"c4270"</definedName>
    <definedName name="IQ_DILUT_WEIGHT_HIGH_EST" hidden="1">"c4271"</definedName>
    <definedName name="IQ_DILUT_WEIGHT_HIGH_EST_CIQ" hidden="1">"c4796"</definedName>
    <definedName name="IQ_DILUT_WEIGHT_LOW_EST" hidden="1">"c4272"</definedName>
    <definedName name="IQ_DILUT_WEIGHT_LOW_EST_CIQ" hidden="1">"c4797"</definedName>
    <definedName name="IQ_DILUT_WEIGHT_MEDIAN_EST" hidden="1">"c4273"</definedName>
    <definedName name="IQ_DILUT_WEIGHT_MEDIAN_EST_CIQ" hidden="1">"c4798"</definedName>
    <definedName name="IQ_DILUT_WEIGHT_NUM_EST" hidden="1">"c4274"</definedName>
    <definedName name="IQ_DILUT_WEIGHT_NUM_EST_CIQ" hidden="1">"c4799"</definedName>
    <definedName name="IQ_DILUT_WEIGHT_STDDEV_EST" hidden="1">"c4275"</definedName>
    <definedName name="IQ_DILUT_WEIGHT_STDDEV_EST_CIQ" hidden="1">"c4800"</definedName>
    <definedName name="IQ_DILUTED_EPRA_NAV" hidden="1">"c16005"</definedName>
    <definedName name="IQ_DILUTED_EPRA_NAV_SHARE_RE" hidden="1">"c16014"</definedName>
    <definedName name="IQ_DILUTED_EPRA_NNAV" hidden="1">"c16010"</definedName>
    <definedName name="IQ_DILUTED_EPRA_NNAV_SHARE_RE" hidden="1">"c16015"</definedName>
    <definedName name="IQ_DILUTED_NAV_RE" hidden="1">"c15998"</definedName>
    <definedName name="IQ_DILUTED_NAV_SHARE_RE" hidden="1">"c16013"</definedName>
    <definedName name="IQ_DILUTED_NAV_SHARES" hidden="1">"c16016"</definedName>
    <definedName name="IQ_DILUTION_EFFECT_NAV" hidden="1">"c15997"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LOSSES" hidden="1">"c15869"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CRETIONARY_CAPEX" hidden="1">"c16183"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EST" hidden="1">"c4277"</definedName>
    <definedName name="IQ_DISTRIBUTABLE_CASH_EST_CIQ" hidden="1">"c4802"</definedName>
    <definedName name="IQ_DISTRIBUTABLE_CASH_GUIDANCE" hidden="1">"c4279"</definedName>
    <definedName name="IQ_DISTRIBUTABLE_CASH_GUIDANCE_CIQ" hidden="1">"c4804"</definedName>
    <definedName name="IQ_DISTRIBUTABLE_CASH_HIGH_EST" hidden="1">"c4280"</definedName>
    <definedName name="IQ_DISTRIBUTABLE_CASH_HIGH_EST_CIQ" hidden="1">"c4805"</definedName>
    <definedName name="IQ_DISTRIBUTABLE_CASH_HIGH_GUIDANCE" hidden="1">"c4198"</definedName>
    <definedName name="IQ_DISTRIBUTABLE_CASH_HIGH_GUIDANCE_CIQ" hidden="1">"c4610"</definedName>
    <definedName name="IQ_DISTRIBUTABLE_CASH_LOW_EST" hidden="1">"c4281"</definedName>
    <definedName name="IQ_DISTRIBUTABLE_CASH_LOW_EST_CIQ" hidden="1">"c4806"</definedName>
    <definedName name="IQ_DISTRIBUTABLE_CASH_LOW_GUIDANCE" hidden="1">"c4238"</definedName>
    <definedName name="IQ_DISTRIBUTABLE_CASH_LOW_GUIDANCE_CIQ" hidden="1">"c4650"</definedName>
    <definedName name="IQ_DISTRIBUTABLE_CASH_MEDIAN_EST" hidden="1">"c4282"</definedName>
    <definedName name="IQ_DISTRIBUTABLE_CASH_MEDIAN_EST_CIQ" hidden="1">"c4807"</definedName>
    <definedName name="IQ_DISTRIBUTABLE_CASH_NUM_EST" hidden="1">"c4283"</definedName>
    <definedName name="IQ_DISTRIBUTABLE_CASH_NUM_EST_CIQ" hidden="1">"c4808"</definedName>
    <definedName name="IQ_DISTRIBUTABLE_CASH_PAYOUT" hidden="1">"c3005"</definedName>
    <definedName name="IQ_DISTRIBUTABLE_CASH_PER_SHARE_DILUTED" hidden="1">"c16191"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EST" hidden="1">"c4285"</definedName>
    <definedName name="IQ_DISTRIBUTABLE_CASH_SHARE_EST_CIQ" hidden="1">"c4810"</definedName>
    <definedName name="IQ_DISTRIBUTABLE_CASH_SHARE_GUIDANCE" hidden="1">"c4287"</definedName>
    <definedName name="IQ_DISTRIBUTABLE_CASH_SHARE_GUIDANCE_CIQ" hidden="1">"c4812"</definedName>
    <definedName name="IQ_DISTRIBUTABLE_CASH_SHARE_HIGH_EST" hidden="1">"c4288"</definedName>
    <definedName name="IQ_DISTRIBUTABLE_CASH_SHARE_HIGH_EST_CIQ" hidden="1">"c4813"</definedName>
    <definedName name="IQ_DISTRIBUTABLE_CASH_SHARE_HIGH_GUIDANCE" hidden="1">"c4199"</definedName>
    <definedName name="IQ_DISTRIBUTABLE_CASH_SHARE_HIGH_GUIDANCE_CIQ" hidden="1">"c4611"</definedName>
    <definedName name="IQ_DISTRIBUTABLE_CASH_SHARE_LOW_EST" hidden="1">"c4289"</definedName>
    <definedName name="IQ_DISTRIBUTABLE_CASH_SHARE_LOW_EST_CIQ" hidden="1">"c4814"</definedName>
    <definedName name="IQ_DISTRIBUTABLE_CASH_SHARE_LOW_GUIDANCE" hidden="1">"c4239"</definedName>
    <definedName name="IQ_DISTRIBUTABLE_CASH_SHARE_LOW_GUIDANCE_CIQ" hidden="1">"c4651"</definedName>
    <definedName name="IQ_DISTRIBUTABLE_CASH_SHARE_MEDIAN_EST" hidden="1">"c4290"</definedName>
    <definedName name="IQ_DISTRIBUTABLE_CASH_SHARE_MEDIAN_EST_CIQ" hidden="1">"c4815"</definedName>
    <definedName name="IQ_DISTRIBUTABLE_CASH_SHARE_NUM_EST" hidden="1">"c4291"</definedName>
    <definedName name="IQ_DISTRIBUTABLE_CASH_SHARE_NUM_EST_CIQ" hidden="1">"c4816"</definedName>
    <definedName name="IQ_DISTRIBUTABLE_CASH_SHARE_STDDEV_EST" hidden="1">"c4292"</definedName>
    <definedName name="IQ_DISTRIBUTABLE_CASH_SHARE_STDDEV_EST_CIQ" hidden="1">"c4817"</definedName>
    <definedName name="IQ_DISTRIBUTABLE_CASH_SHARES_BASIC" hidden="1">"c16189"</definedName>
    <definedName name="IQ_DISTRIBUTABLE_CASH_SHARES_DILUTED" hidden="1">"c16190"</definedName>
    <definedName name="IQ_DISTRIBUTABLE_CASH_STDDEV_EST" hidden="1">"c4294"</definedName>
    <definedName name="IQ_DISTRIBUTABLE_CASH_STDDEV_EST_CIQ" hidden="1">"c4819"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EST_CIQ" hidden="1">"c4821"</definedName>
    <definedName name="IQ_DIVIDEND_HIGH_EST" hidden="1">"c4297"</definedName>
    <definedName name="IQ_DIVIDEND_HIGH_EST_CIQ" hidden="1">"c4822"</definedName>
    <definedName name="IQ_DIVIDEND_LOW_EST" hidden="1">"c4298"</definedName>
    <definedName name="IQ_DIVIDEND_LOW_EST_CIQ" hidden="1">"c4823"</definedName>
    <definedName name="IQ_DIVIDEND_MEDIAN_EST" hidden="1">"c4299"</definedName>
    <definedName name="IQ_DIVIDEND_MEDIAN_EST_CIQ" hidden="1">"c4824"</definedName>
    <definedName name="IQ_DIVIDEND_NUM_EST" hidden="1">"c4300"</definedName>
    <definedName name="IQ_DIVIDEND_NUM_EST_CIQ" hidden="1">"c4825"</definedName>
    <definedName name="IQ_DIVIDEND_STDDEV_EST" hidden="1">"c4301"</definedName>
    <definedName name="IQ_DIVIDEND_STDDEV_EST_CIQ" hidden="1">"c4826"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M_OFFICE_DEPOSITS_TOT_DEPOSITS_FFIEC" hidden="1">"c13910"</definedName>
    <definedName name="IQ_DPAC" hidden="1">"c2801"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CIQ" hidden="1">"c5062"</definedName>
    <definedName name="IQ_DPS_ACT_OR_EST_REUT" hidden="1">"c5464"</definedName>
    <definedName name="IQ_DPS_EST" hidden="1">"c1674"</definedName>
    <definedName name="IQ_DPS_EST_BOTTOM_UP" hidden="1">"c5493"</definedName>
    <definedName name="IQ_DPS_EST_BOTTOM_UP_CIQ" hidden="1">"c12030"</definedName>
    <definedName name="IQ_DPS_EST_BOTTOM_UP_REUT" hidden="1">"c5501"</definedName>
    <definedName name="IQ_DPS_EST_CIQ" hidden="1">"c3682"</definedName>
    <definedName name="IQ_DPS_EST_REUT" hidden="1">"c3851"</definedName>
    <definedName name="IQ_DPS_GUIDANCE" hidden="1">"c4302"</definedName>
    <definedName name="IQ_DPS_GUIDANCE_CIQ" hidden="1">"c4827"</definedName>
    <definedName name="IQ_DPS_HIGH_EST" hidden="1">"c1676"</definedName>
    <definedName name="IQ_DPS_HIGH_EST_CIQ" hidden="1">"c3684"</definedName>
    <definedName name="IQ_DPS_HIGH_EST_REUT" hidden="1">"c3853"</definedName>
    <definedName name="IQ_DPS_HIGH_GUIDANCE" hidden="1">"c4168"</definedName>
    <definedName name="IQ_DPS_HIGH_GUIDANCE_CIQ" hidden="1">"c4580"</definedName>
    <definedName name="IQ_DPS_LOW_EST" hidden="1">"c1677"</definedName>
    <definedName name="IQ_DPS_LOW_EST_CIQ" hidden="1">"c3685"</definedName>
    <definedName name="IQ_DPS_LOW_EST_REUT" hidden="1">"c3854"</definedName>
    <definedName name="IQ_DPS_LOW_GUIDANCE" hidden="1">"c4208"</definedName>
    <definedName name="IQ_DPS_LOW_GUIDANCE_CIQ" hidden="1">"c4620"</definedName>
    <definedName name="IQ_DPS_MEDIAN_EST" hidden="1">"c1675"</definedName>
    <definedName name="IQ_DPS_MEDIAN_EST_CIQ" hidden="1">"c3683"</definedName>
    <definedName name="IQ_DPS_MEDIAN_EST_REUT" hidden="1">"c3852"</definedName>
    <definedName name="IQ_DPS_NUM_EST" hidden="1">"c1678"</definedName>
    <definedName name="IQ_DPS_NUM_EST_CIQ" hidden="1">"c3686"</definedName>
    <definedName name="IQ_DPS_NUM_EST_REUT" hidden="1">"c3855"</definedName>
    <definedName name="IQ_DPS_STDDEV_EST" hidden="1">"c1679"</definedName>
    <definedName name="IQ_DPS_STDDEV_EST_CIQ" hidden="1">"c3687"</definedName>
    <definedName name="IQ_DPS_STDDEV_EST_REUT" hidden="1">"c3856"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INT_BEAR_LIABILITIES" hidden="1">"c15703"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REUT" hidden="1">"c5314"</definedName>
    <definedName name="IQ_EARNINGS_CONT_OPS_HOMEBUILDING_SALES" hidden="1">"c15817"</definedName>
    <definedName name="IQ_EARNINGS_COVERAGE_NET_CHARGE_OFFS_FDIC" hidden="1">"c6735"</definedName>
    <definedName name="IQ_EARNINGS_PERIOD_COVERED" hidden="1">"c9958"</definedName>
    <definedName name="IQ_EARNINGS_PERIOD_GROUP" hidden="1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CIQ" hidden="1">"c5063"</definedName>
    <definedName name="IQ_EBIT_ACT_OR_EST_REUT" hidden="1">"c5465"</definedName>
    <definedName name="IQ_EBIT_EQ_INC" hidden="1">"c3498"</definedName>
    <definedName name="IQ_EBIT_EQ_INC_EXCL_SBC" hidden="1">"c3502"</definedName>
    <definedName name="IQ_EBIT_EST" hidden="1">"c1681"</definedName>
    <definedName name="IQ_EBIT_EST_CIQ" hidden="1">"c4674"</definedName>
    <definedName name="IQ_EBIT_EST_REUT" hidden="1">"c5333"</definedName>
    <definedName name="IQ_EBIT_EXCL_SBC" hidden="1">"c3082"</definedName>
    <definedName name="IQ_EBIT_GROWTH_1" hidden="1">"c157"</definedName>
    <definedName name="IQ_EBIT_GROWTH_2" hidden="1">"c161"</definedName>
    <definedName name="IQ_EBIT_GUIDANCE" hidden="1">"c4303"</definedName>
    <definedName name="IQ_EBIT_GUIDANCE_CIQ" hidden="1">"c4828"</definedName>
    <definedName name="IQ_EBIT_GW_ACT_OR_EST" hidden="1">"c4306"</definedName>
    <definedName name="IQ_EBIT_GW_ACT_OR_EST_CIQ" hidden="1">"c4831"</definedName>
    <definedName name="IQ_EBIT_GW_EST" hidden="1">"c4305"</definedName>
    <definedName name="IQ_EBIT_GW_EST_CIQ" hidden="1">"c4830"</definedName>
    <definedName name="IQ_EBIT_GW_GUIDANCE" hidden="1">"c4307"</definedName>
    <definedName name="IQ_EBIT_GW_GUIDANCE_CIQ" hidden="1">"c4832"</definedName>
    <definedName name="IQ_EBIT_GW_HIGH_EST" hidden="1">"c4308"</definedName>
    <definedName name="IQ_EBIT_GW_HIGH_EST_CIQ" hidden="1">"c4833"</definedName>
    <definedName name="IQ_EBIT_GW_HIGH_GUIDANCE" hidden="1">"c4171"</definedName>
    <definedName name="IQ_EBIT_GW_HIGH_GUIDANCE_CIQ" hidden="1">"c4583"</definedName>
    <definedName name="IQ_EBIT_GW_LOW_EST" hidden="1">"c4309"</definedName>
    <definedName name="IQ_EBIT_GW_LOW_EST_CIQ" hidden="1">"c4834"</definedName>
    <definedName name="IQ_EBIT_GW_LOW_GUIDANCE" hidden="1">"c4211"</definedName>
    <definedName name="IQ_EBIT_GW_LOW_GUIDANCE_CIQ" hidden="1">"c4623"</definedName>
    <definedName name="IQ_EBIT_GW_MEDIAN_EST" hidden="1">"c4310"</definedName>
    <definedName name="IQ_EBIT_GW_MEDIAN_EST_CIQ" hidden="1">"c4835"</definedName>
    <definedName name="IQ_EBIT_GW_NUM_EST" hidden="1">"c4311"</definedName>
    <definedName name="IQ_EBIT_GW_NUM_EST_CIQ" hidden="1">"c4836"</definedName>
    <definedName name="IQ_EBIT_GW_STDDEV_EST" hidden="1">"c4312"</definedName>
    <definedName name="IQ_EBIT_GW_STDDEV_EST_CIQ" hidden="1">"c4837"</definedName>
    <definedName name="IQ_EBIT_HIGH_EST" hidden="1">"c1683"</definedName>
    <definedName name="IQ_EBIT_HIGH_EST_CIQ" hidden="1">"c4676"</definedName>
    <definedName name="IQ_EBIT_HIGH_EST_REUT" hidden="1">"c5335"</definedName>
    <definedName name="IQ_EBIT_HIGH_GUIDANCE" hidden="1">"c4172"</definedName>
    <definedName name="IQ_EBIT_HIGH_GUIDANCE_CIQ" hidden="1">"c4584"</definedName>
    <definedName name="IQ_EBIT_HOMEBUILDING_SALES" hidden="1">"c15815"</definedName>
    <definedName name="IQ_EBIT_INT" hidden="1">"c360"</definedName>
    <definedName name="IQ_EBIT_LOW_EST" hidden="1">"c1684"</definedName>
    <definedName name="IQ_EBIT_LOW_EST_CIQ" hidden="1">"c4677"</definedName>
    <definedName name="IQ_EBIT_LOW_EST_REUT" hidden="1">"c5336"</definedName>
    <definedName name="IQ_EBIT_LOW_GUIDANCE" hidden="1">"c4212"</definedName>
    <definedName name="IQ_EBIT_LOW_GUIDANCE_CIQ" hidden="1">"c4624"</definedName>
    <definedName name="IQ_EBIT_MARGIN" hidden="1">"c359"</definedName>
    <definedName name="IQ_EBIT_MEDIAN_EST" hidden="1">"c1682"</definedName>
    <definedName name="IQ_EBIT_MEDIAN_EST_CIQ" hidden="1">"c4675"</definedName>
    <definedName name="IQ_EBIT_MEDIAN_EST_REUT" hidden="1">"c5334"</definedName>
    <definedName name="IQ_EBIT_NET_INT" hidden="1">"c360"</definedName>
    <definedName name="IQ_EBIT_NUM_EST" hidden="1">"c1685"</definedName>
    <definedName name="IQ_EBIT_NUM_EST_CIQ" hidden="1">"c4678"</definedName>
    <definedName name="IQ_EBIT_NUM_EST_REUT" hidden="1">"c5337"</definedName>
    <definedName name="IQ_EBIT_OVER_IE" hidden="1">"c1369"</definedName>
    <definedName name="IQ_EBIT_SBC_ACT_OR_EST" hidden="1">"c4316"</definedName>
    <definedName name="IQ_EBIT_SBC_ACT_OR_EST_CIQ" hidden="1">"c4841"</definedName>
    <definedName name="IQ_EBIT_SBC_EST" hidden="1">"c4315"</definedName>
    <definedName name="IQ_EBIT_SBC_EST_CIQ" hidden="1">"c4840"</definedName>
    <definedName name="IQ_EBIT_SBC_GUIDANCE" hidden="1">"c4317"</definedName>
    <definedName name="IQ_EBIT_SBC_GUIDANCE_CIQ" hidden="1">"c4842"</definedName>
    <definedName name="IQ_EBIT_SBC_GW_ACT_OR_EST" hidden="1">"c4320"</definedName>
    <definedName name="IQ_EBIT_SBC_GW_ACT_OR_EST_CIQ" hidden="1">"c4845"</definedName>
    <definedName name="IQ_EBIT_SBC_GW_EST" hidden="1">"c4319"</definedName>
    <definedName name="IQ_EBIT_SBC_GW_EST_CIQ" hidden="1">"c4844"</definedName>
    <definedName name="IQ_EBIT_SBC_GW_GUIDANCE" hidden="1">"c4321"</definedName>
    <definedName name="IQ_EBIT_SBC_GW_GUIDANCE_CIQ" hidden="1">"c4846"</definedName>
    <definedName name="IQ_EBIT_SBC_GW_HIGH_EST" hidden="1">"c4322"</definedName>
    <definedName name="IQ_EBIT_SBC_GW_HIGH_EST_CIQ" hidden="1">"c4847"</definedName>
    <definedName name="IQ_EBIT_SBC_GW_HIGH_GUIDANCE" hidden="1">"c4193"</definedName>
    <definedName name="IQ_EBIT_SBC_GW_HIGH_GUIDANCE_CIQ" hidden="1">"c4605"</definedName>
    <definedName name="IQ_EBIT_SBC_GW_LOW_EST" hidden="1">"c4323"</definedName>
    <definedName name="IQ_EBIT_SBC_GW_LOW_EST_CIQ" hidden="1">"c4848"</definedName>
    <definedName name="IQ_EBIT_SBC_GW_LOW_GUIDANCE" hidden="1">"c4233"</definedName>
    <definedName name="IQ_EBIT_SBC_GW_LOW_GUIDANCE_CIQ" hidden="1">"c4645"</definedName>
    <definedName name="IQ_EBIT_SBC_GW_MEDIAN_EST" hidden="1">"c4324"</definedName>
    <definedName name="IQ_EBIT_SBC_GW_MEDIAN_EST_CIQ" hidden="1">"c4849"</definedName>
    <definedName name="IQ_EBIT_SBC_GW_NUM_EST" hidden="1">"c4325"</definedName>
    <definedName name="IQ_EBIT_SBC_GW_NUM_EST_CIQ" hidden="1">"c4850"</definedName>
    <definedName name="IQ_EBIT_SBC_GW_STDDEV_EST" hidden="1">"c4326"</definedName>
    <definedName name="IQ_EBIT_SBC_GW_STDDEV_EST_CIQ" hidden="1">"c4851"</definedName>
    <definedName name="IQ_EBIT_SBC_HIGH_EST" hidden="1">"c4328"</definedName>
    <definedName name="IQ_EBIT_SBC_HIGH_EST_CIQ" hidden="1">"c4853"</definedName>
    <definedName name="IQ_EBIT_SBC_HIGH_GUIDANCE" hidden="1">"c4192"</definedName>
    <definedName name="IQ_EBIT_SBC_HIGH_GUIDANCE_CIQ" hidden="1">"c4604"</definedName>
    <definedName name="IQ_EBIT_SBC_LOW_EST" hidden="1">"c4329"</definedName>
    <definedName name="IQ_EBIT_SBC_LOW_EST_CIQ" hidden="1">"c4854"</definedName>
    <definedName name="IQ_EBIT_SBC_LOW_GUIDANCE" hidden="1">"c4232"</definedName>
    <definedName name="IQ_EBIT_SBC_LOW_GUIDANCE_CIQ" hidden="1">"c4644"</definedName>
    <definedName name="IQ_EBIT_SBC_MEDIAN_EST" hidden="1">"c4330"</definedName>
    <definedName name="IQ_EBIT_SBC_MEDIAN_EST_CIQ" hidden="1">"c4855"</definedName>
    <definedName name="IQ_EBIT_SBC_NUM_EST" hidden="1">"c4331"</definedName>
    <definedName name="IQ_EBIT_SBC_NUM_EST_CIQ" hidden="1">"c4856"</definedName>
    <definedName name="IQ_EBIT_SBC_STDDEV_EST" hidden="1">"c4332"</definedName>
    <definedName name="IQ_EBIT_SBC_STDDEV_EST_CIQ" hidden="1">"c4857"</definedName>
    <definedName name="IQ_EBIT_STDDEV_EST" hidden="1">"c1686"</definedName>
    <definedName name="IQ_EBIT_STDDEV_EST_CIQ" hidden="1">"c4679"</definedName>
    <definedName name="IQ_EBIT_STDDEV_EST_REUT" hidden="1">"c5338"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REUT" hidden="1">"c5462"</definedName>
    <definedName name="IQ_EBITDA_CAPEX_INT" hidden="1">"c368"</definedName>
    <definedName name="IQ_EBITDA_CAPEX_NET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REUT" hidden="1">"c3640"</definedName>
    <definedName name="IQ_EBITDA_EXCL_SBC" hidden="1">"c3081"</definedName>
    <definedName name="IQ_EBITDA_GROWTH_1" hidden="1">"c156"</definedName>
    <definedName name="IQ_EBITDA_GROWTH_2" hidden="1">"c160"</definedName>
    <definedName name="IQ_EBITDA_GUIDANCE" hidden="1">"c4334"</definedName>
    <definedName name="IQ_EBITDA_GUIDANCE_CIQ" hidden="1">"c4859"</definedName>
    <definedName name="IQ_EBITDA_HIGH_EST" hidden="1">"c370"</definedName>
    <definedName name="IQ_EBITDA_HIGH_EST_CIQ" hidden="1">"c3624"</definedName>
    <definedName name="IQ_EBITDA_HIGH_EST_REUT" hidden="1">"c3642"</definedName>
    <definedName name="IQ_EBITDA_HIGH_GUIDANCE" hidden="1">"c4170"</definedName>
    <definedName name="IQ_EBITDA_HIGH_GUIDANCE_CIQ" hidden="1">"c4582"</definedName>
    <definedName name="IQ_EBITDA_HOMEBUILDING_SALES" hidden="1">"c15814"</definedName>
    <definedName name="IQ_EBITDA_INT" hidden="1">"c373"</definedName>
    <definedName name="IQ_EBITDA_LOW_EST" hidden="1">"c371"</definedName>
    <definedName name="IQ_EBITDA_LOW_EST_CIQ" hidden="1">"c3625"</definedName>
    <definedName name="IQ_EBITDA_LOW_EST_REUT" hidden="1">"c3643"</definedName>
    <definedName name="IQ_EBITDA_LOW_GUIDANCE" hidden="1">"c4210"</definedName>
    <definedName name="IQ_EBITDA_LOW_GUIDANCE_CIQ" hidden="1">"c4622"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REUT" hidden="1">"c3641"</definedName>
    <definedName name="IQ_EBITDA_NET_INT" hidden="1">"c373"</definedName>
    <definedName name="IQ_EBITDA_NO_EST" hidden="1">"c267"</definedName>
    <definedName name="IQ_EBITDA_NUM_EST" hidden="1">"c374"</definedName>
    <definedName name="IQ_EBITDA_NUM_EST_CIQ" hidden="1">"c3626"</definedName>
    <definedName name="IQ_EBITDA_NUM_EST_REUT" hidden="1">"c3644"</definedName>
    <definedName name="IQ_EBITDA_OVER_TOTAL_IE" hidden="1">"c1371"</definedName>
    <definedName name="IQ_EBITDA_SBC_ACT_OR_EST" hidden="1">"c4337"</definedName>
    <definedName name="IQ_EBITDA_SBC_ACT_OR_EST_CIQ" hidden="1">"c4862"</definedName>
    <definedName name="IQ_EBITDA_SBC_EST" hidden="1">"c4336"</definedName>
    <definedName name="IQ_EBITDA_SBC_EST_CIQ" hidden="1">"c4861"</definedName>
    <definedName name="IQ_EBITDA_SBC_GUIDANCE" hidden="1">"c4338"</definedName>
    <definedName name="IQ_EBITDA_SBC_GUIDANCE_CIQ" hidden="1">"c4863"</definedName>
    <definedName name="IQ_EBITDA_SBC_HIGH_EST" hidden="1">"c4339"</definedName>
    <definedName name="IQ_EBITDA_SBC_HIGH_EST_CIQ" hidden="1">"c4864"</definedName>
    <definedName name="IQ_EBITDA_SBC_HIGH_GUIDANCE" hidden="1">"c4194"</definedName>
    <definedName name="IQ_EBITDA_SBC_HIGH_GUIDANCE_CIQ" hidden="1">"c4606"</definedName>
    <definedName name="IQ_EBITDA_SBC_LOW_EST" hidden="1">"c4340"</definedName>
    <definedName name="IQ_EBITDA_SBC_LOW_EST_CIQ" hidden="1">"c4865"</definedName>
    <definedName name="IQ_EBITDA_SBC_LOW_GUIDANCE" hidden="1">"c4234"</definedName>
    <definedName name="IQ_EBITDA_SBC_LOW_GUIDANCE_CIQ" hidden="1">"c4646"</definedName>
    <definedName name="IQ_EBITDA_SBC_MEDIAN_EST" hidden="1">"c4341"</definedName>
    <definedName name="IQ_EBITDA_SBC_MEDIAN_EST_CIQ" hidden="1">"c4866"</definedName>
    <definedName name="IQ_EBITDA_SBC_NUM_EST" hidden="1">"c4342"</definedName>
    <definedName name="IQ_EBITDA_SBC_NUM_EST_CIQ" hidden="1">"c4867"</definedName>
    <definedName name="IQ_EBITDA_SBC_STDDEV_EST" hidden="1">"c4343"</definedName>
    <definedName name="IQ_EBITDA_SBC_STDDEV_EST_CIQ" hidden="1">"c4868"</definedName>
    <definedName name="IQ_EBITDA_STDDEV_EST" hidden="1">"c375"</definedName>
    <definedName name="IQ_EBITDA_STDDEV_EST_CIQ" hidden="1">"c3627"</definedName>
    <definedName name="IQ_EBITDA_STDDEV_EST_REUT" hidden="1">"c3645"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IN" hidden="1">"c386"</definedName>
    <definedName name="IQ_EBT_GAAP_GUIDANCE" hidden="1">"c4345"</definedName>
    <definedName name="IQ_EBT_GAAP_GUIDANCE_CIQ" hidden="1">"c4870"</definedName>
    <definedName name="IQ_EBT_GAAP_HIGH_GUIDANCE" hidden="1">"c4174"</definedName>
    <definedName name="IQ_EBT_GAAP_HIGH_GUIDANCE_CIQ" hidden="1">"c4586"</definedName>
    <definedName name="IQ_EBT_GAAP_LOW_GUIDANCE" hidden="1">"c4214"</definedName>
    <definedName name="IQ_EBT_GAAP_LOW_GUIDANCE_CIQ" hidden="1">"c4626"</definedName>
    <definedName name="IQ_EBT_GUIDANCE" hidden="1">"c4346"</definedName>
    <definedName name="IQ_EBT_GUIDANCE_CIQ" hidden="1">"c4871"</definedName>
    <definedName name="IQ_EBT_GW_GUIDANCE" hidden="1">"c4347"</definedName>
    <definedName name="IQ_EBT_GW_GUIDANCE_CIQ" hidden="1">"c4872"</definedName>
    <definedName name="IQ_EBT_GW_HIGH_GUIDANCE" hidden="1">"c4175"</definedName>
    <definedName name="IQ_EBT_GW_HIGH_GUIDANCE_CIQ" hidden="1">"c4587"</definedName>
    <definedName name="IQ_EBT_GW_LOW_GUIDANCE" hidden="1">"c4215"</definedName>
    <definedName name="IQ_EBT_GW_LOW_GUIDANCE_CIQ" hidden="1">"c4627"</definedName>
    <definedName name="IQ_EBT_HIGH_GUIDANCE" hidden="1">"c4173"</definedName>
    <definedName name="IQ_EBT_HIGH_GUIDANCE_CIQ" hidden="1">"c4585"</definedName>
    <definedName name="IQ_EBT_HOMEBUILDING_SALES" hidden="1">"c15816"</definedName>
    <definedName name="IQ_EBT_INCL_MARGIN" hidden="1">"c387"</definedName>
    <definedName name="IQ_EBT_INS" hidden="1">"c388"</definedName>
    <definedName name="IQ_EBT_LOW_GUIDANCE" hidden="1">"c4213"</definedName>
    <definedName name="IQ_EBT_LOW_GUIDANCE_CIQ" hidden="1">"c4625"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EST" hidden="1">"c4349"</definedName>
    <definedName name="IQ_EBT_SBC_EST_CIQ" hidden="1">"c4874"</definedName>
    <definedName name="IQ_EBT_SBC_GUIDANCE" hidden="1">"c4351"</definedName>
    <definedName name="IQ_EBT_SBC_GUIDANCE_CIQ" hidden="1">"c4876"</definedName>
    <definedName name="IQ_EBT_SBC_GW_ACT_OR_EST" hidden="1">"c4354"</definedName>
    <definedName name="IQ_EBT_SBC_GW_ACT_OR_EST_CIQ" hidden="1">"c4879"</definedName>
    <definedName name="IQ_EBT_SBC_GW_EST" hidden="1">"c4353"</definedName>
    <definedName name="IQ_EBT_SBC_GW_EST_CIQ" hidden="1">"c4878"</definedName>
    <definedName name="IQ_EBT_SBC_GW_GUIDANCE" hidden="1">"c4355"</definedName>
    <definedName name="IQ_EBT_SBC_GW_GUIDANCE_CIQ" hidden="1">"c4880"</definedName>
    <definedName name="IQ_EBT_SBC_GW_HIGH_EST" hidden="1">"c4356"</definedName>
    <definedName name="IQ_EBT_SBC_GW_HIGH_EST_CIQ" hidden="1">"c4881"</definedName>
    <definedName name="IQ_EBT_SBC_GW_HIGH_GUIDANCE" hidden="1">"c4191"</definedName>
    <definedName name="IQ_EBT_SBC_GW_HIGH_GUIDANCE_CIQ" hidden="1">"c4603"</definedName>
    <definedName name="IQ_EBT_SBC_GW_LOW_EST" hidden="1">"c4357"</definedName>
    <definedName name="IQ_EBT_SBC_GW_LOW_EST_CIQ" hidden="1">"c4882"</definedName>
    <definedName name="IQ_EBT_SBC_GW_LOW_GUIDANCE" hidden="1">"c4231"</definedName>
    <definedName name="IQ_EBT_SBC_GW_LOW_GUIDANCE_CIQ" hidden="1">"c4643"</definedName>
    <definedName name="IQ_EBT_SBC_GW_MEDIAN_EST" hidden="1">"c4358"</definedName>
    <definedName name="IQ_EBT_SBC_GW_MEDIAN_EST_CIQ" hidden="1">"c4883"</definedName>
    <definedName name="IQ_EBT_SBC_GW_NUM_EST" hidden="1">"c4359"</definedName>
    <definedName name="IQ_EBT_SBC_GW_NUM_EST_CIQ" hidden="1">"c4884"</definedName>
    <definedName name="IQ_EBT_SBC_GW_STDDEV_EST" hidden="1">"c4360"</definedName>
    <definedName name="IQ_EBT_SBC_GW_STDDEV_EST_CIQ" hidden="1">"c4885"</definedName>
    <definedName name="IQ_EBT_SBC_HIGH_EST" hidden="1">"c4362"</definedName>
    <definedName name="IQ_EBT_SBC_HIGH_EST_CIQ" hidden="1">"c4887"</definedName>
    <definedName name="IQ_EBT_SBC_HIGH_GUIDANCE" hidden="1">"c4190"</definedName>
    <definedName name="IQ_EBT_SBC_HIGH_GUIDANCE_CIQ" hidden="1">"c4602"</definedName>
    <definedName name="IQ_EBT_SBC_LOW_EST" hidden="1">"c4363"</definedName>
    <definedName name="IQ_EBT_SBC_LOW_EST_CIQ" hidden="1">"c4888"</definedName>
    <definedName name="IQ_EBT_SBC_LOW_GUIDANCE" hidden="1">"c4230"</definedName>
    <definedName name="IQ_EBT_SBC_LOW_GUIDANCE_CIQ" hidden="1">"c4642"</definedName>
    <definedName name="IQ_EBT_SBC_MEDIAN_EST" hidden="1">"c4364"</definedName>
    <definedName name="IQ_EBT_SBC_MEDIAN_EST_CIQ" hidden="1">"c4889"</definedName>
    <definedName name="IQ_EBT_SBC_NUM_EST" hidden="1">"c4365"</definedName>
    <definedName name="IQ_EBT_SBC_NUM_EST_CIQ" hidden="1">"c4890"</definedName>
    <definedName name="IQ_EBT_SBC_STDDEV_EST" hidden="1">"c4366"</definedName>
    <definedName name="IQ_EBT_SBC_STDDEV_EST_CIQ" hidden="1">"c4891"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25_UNUSED_UNUSED_UNUSED" hidden="1">"c6825"</definedName>
    <definedName name="IQ_ECO_METRIC_6839_UNUSED" hidden="1">"c6839"</definedName>
    <definedName name="IQ_ECO_METRIC_6839_UNUSED_UNUSED_UNUSED" hidden="1">"c6839"</definedName>
    <definedName name="IQ_ECO_METRIC_6896_UNUSED" hidden="1">"c6896"</definedName>
    <definedName name="IQ_ECO_METRIC_6896_UNUSED_UNUSED_UNUSED" hidden="1">"c6896"</definedName>
    <definedName name="IQ_ECO_METRIC_6897_UNUSED" hidden="1">"c6897"</definedName>
    <definedName name="IQ_ECO_METRIC_6897_UNUSED_UNUSED_UNUSED" hidden="1">"c6897"</definedName>
    <definedName name="IQ_ECO_METRIC_6927" hidden="1">"c6927"</definedName>
    <definedName name="IQ_ECO_METRIC_6988_UNUSED" hidden="1">"c6988"</definedName>
    <definedName name="IQ_ECO_METRIC_6988_UNUSED_UNUSED_UNUSED" hidden="1">"c6988"</definedName>
    <definedName name="IQ_ECO_METRIC_7045_UNUSED" hidden="1">"c7045"</definedName>
    <definedName name="IQ_ECO_METRIC_7045_UNUSED_UNUSED_UNUSED" hidden="1">"c7045"</definedName>
    <definedName name="IQ_ECO_METRIC_7059_UNUSED" hidden="1">"c7059"</definedName>
    <definedName name="IQ_ECO_METRIC_7059_UNUSED_UNUSED_UNUSED" hidden="1">"c7059"</definedName>
    <definedName name="IQ_ECO_METRIC_7116_UNUSED" hidden="1">"c7116"</definedName>
    <definedName name="IQ_ECO_METRIC_7116_UNUSED_UNUSED_UNUSED" hidden="1">"c7116"</definedName>
    <definedName name="IQ_ECO_METRIC_7117_UNUSED" hidden="1">"c7117"</definedName>
    <definedName name="IQ_ECO_METRIC_7117_UNUSED_UNUSED_UNUSED" hidden="1">"c7117"</definedName>
    <definedName name="IQ_ECO_METRIC_7147" hidden="1">"c7147"</definedName>
    <definedName name="IQ_ECO_METRIC_7208_UNUSED" hidden="1">"c7208"</definedName>
    <definedName name="IQ_ECO_METRIC_7208_UNUSED_UNUSED_UNUSED" hidden="1">"c7208"</definedName>
    <definedName name="IQ_ECO_METRIC_7265_UNUSED" hidden="1">"c7265"</definedName>
    <definedName name="IQ_ECO_METRIC_7265_UNUSED_UNUSED_UNUSED" hidden="1">"c7265"</definedName>
    <definedName name="IQ_ECO_METRIC_7279_UNUSED" hidden="1">"c7279"</definedName>
    <definedName name="IQ_ECO_METRIC_7279_UNUSED_UNUSED_UNUSED" hidden="1">"c7279"</definedName>
    <definedName name="IQ_ECO_METRIC_7336_UNUSED" hidden="1">"c7336"</definedName>
    <definedName name="IQ_ECO_METRIC_7336_UNUSED_UNUSED_UNUSED" hidden="1">"c7336"</definedName>
    <definedName name="IQ_ECO_METRIC_7337_UNUSED" hidden="1">"c7337"</definedName>
    <definedName name="IQ_ECO_METRIC_7337_UNUSED_UNUSED_UNUSED" hidden="1">"c7337"</definedName>
    <definedName name="IQ_ECO_METRIC_7367" hidden="1">"c7367"</definedName>
    <definedName name="IQ_ECO_METRIC_7428_UNUSED" hidden="1">"c7428"</definedName>
    <definedName name="IQ_ECO_METRIC_7428_UNUSED_UNUSED_UNUSED" hidden="1">"c7428"</definedName>
    <definedName name="IQ_ECO_METRIC_7556_UNUSED" hidden="1">"c7556"</definedName>
    <definedName name="IQ_ECO_METRIC_7556_UNUSED_UNUSED_UNUSED" hidden="1">"c7556"</definedName>
    <definedName name="IQ_ECO_METRIC_7557_UNUSED" hidden="1">"c7557"</definedName>
    <definedName name="IQ_ECO_METRIC_7557_UNUSED_UNUSED_UNUSED" hidden="1">"c7557"</definedName>
    <definedName name="IQ_ECO_METRIC_7587" hidden="1">"c7587"</definedName>
    <definedName name="IQ_ECO_METRIC_7648_UNUSED" hidden="1">"c7648"</definedName>
    <definedName name="IQ_ECO_METRIC_7648_UNUSED_UNUSED_UNUSED" hidden="1">"c7648"</definedName>
    <definedName name="IQ_ECO_METRIC_7704" hidden="1">"c7704"</definedName>
    <definedName name="IQ_ECO_METRIC_7705_UNUSED" hidden="1">"c7705"</definedName>
    <definedName name="IQ_ECO_METRIC_7705_UNUSED_UNUSED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19_UNUSED_UNUSED_UNUSED" hidden="1">"c7719"</definedName>
    <definedName name="IQ_ECO_METRIC_7776_UNUSED" hidden="1">"c7776"</definedName>
    <definedName name="IQ_ECO_METRIC_7776_UNUSED_UNUSED_UNUSED" hidden="1">"c7776"</definedName>
    <definedName name="IQ_ECO_METRIC_7777_UNUSED" hidden="1">"c7777"</definedName>
    <definedName name="IQ_ECO_METRIC_7777_UNUSED_UNUSED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68_UNUSED_UNUSED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5_UNUSED_UNUSED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39_UNUSED_UNUSED_UNUSED" hidden="1">"c7939"</definedName>
    <definedName name="IQ_ECO_METRIC_7996_UNUSED" hidden="1">"c7996"</definedName>
    <definedName name="IQ_ECO_METRIC_7996_UNUSED_UNUSED_UNUSED" hidden="1">"c7996"</definedName>
    <definedName name="IQ_ECO_METRIC_7997_UNUSED" hidden="1">"c7997"</definedName>
    <definedName name="IQ_ECO_METRIC_7997_UNUSED_UNUSED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88_UNUSED_UNUSED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5_UNUSED_UNUSED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159_UNUSED_UNUSED_UNUSED" hidden="1">"c8159"</definedName>
    <definedName name="IQ_ECO_METRIC_8216_UNUSED" hidden="1">"c8216"</definedName>
    <definedName name="IQ_ECO_METRIC_8216_UNUSED_UNUSED_UNUSED" hidden="1">"c8216"</definedName>
    <definedName name="IQ_ECO_METRIC_8217_UNUSED" hidden="1">"c8217"</definedName>
    <definedName name="IQ_ECO_METRIC_8217_UNUSED_UNUSED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08_UNUSED_UNUSED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6_UNUSED_UNUSED_UNUSED" hidden="1">"c8436"</definedName>
    <definedName name="IQ_ECO_METRIC_8437_UNUSED" hidden="1">"c8437"</definedName>
    <definedName name="IQ_ECO_METRIC_8437_UNUSED_UNUSED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28_UNUSED_UNUSED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AUTHORIZED_SHARES_OTHER" hidden="1">"c15613"</definedName>
    <definedName name="IQ_ECS_AUTHORIZED_SHARES_OTHER_ABS" hidden="1">"c15630"</definedName>
    <definedName name="IQ_ECS_CONVERT_FACTOR" hidden="1">"c5581"</definedName>
    <definedName name="IQ_ECS_CONVERT_FACTOR_ABS" hidden="1">"c5595"</definedName>
    <definedName name="IQ_ECS_CONVERT_FACTOR_OTHER" hidden="1">"c15611"</definedName>
    <definedName name="IQ_ECS_CONVERT_FACTOR_OTHER_ABS" hidden="1">"c15628"</definedName>
    <definedName name="IQ_ECS_CONVERT_INTO" hidden="1">"c5580"</definedName>
    <definedName name="IQ_ECS_CONVERT_INTO_ABS" hidden="1">"c5594"</definedName>
    <definedName name="IQ_ECS_CONVERT_INTO_OTHER" hidden="1">"c15610"</definedName>
    <definedName name="IQ_ECS_CONVERT_INTO_OTHER_ABS" hidden="1">"c15627"</definedName>
    <definedName name="IQ_ECS_CONVERT_PRIMARY_FACTOR" hidden="1">"c15592"</definedName>
    <definedName name="IQ_ECS_CONVERT_PRIMARY_FACTOR_ABS" hidden="1">"c15596"</definedName>
    <definedName name="IQ_ECS_CONVERT_TYPE" hidden="1">"c5579"</definedName>
    <definedName name="IQ_ECS_CONVERT_TYPE_ABS" hidden="1">"c5593"</definedName>
    <definedName name="IQ_ECS_CONVERT_TYPE_OTHER" hidden="1">"c15609"</definedName>
    <definedName name="IQ_ECS_CONVERT_TYPE_OTHER_ABS" hidden="1">"c15626"</definedName>
    <definedName name="IQ_ECS_INACTIVE_DATE" hidden="1">"c5576"</definedName>
    <definedName name="IQ_ECS_INACTIVE_DATE_ABS" hidden="1">"c5590"</definedName>
    <definedName name="IQ_ECS_INACTIVE_DATE_OTHER" hidden="1">"c15606"</definedName>
    <definedName name="IQ_ECS_INACTIVE_DATE_OTHER_ABS" hidden="1">"c15623"</definedName>
    <definedName name="IQ_ECS_NAME" hidden="1">"c5571"</definedName>
    <definedName name="IQ_ECS_NAME_ABS" hidden="1">"c5585"</definedName>
    <definedName name="IQ_ECS_NAME_OTHER" hidden="1">"c15599"</definedName>
    <definedName name="IQ_ECS_NAME_OTHER_ABS" hidden="1">"c15616"</definedName>
    <definedName name="IQ_ECS_NUM_SHAREHOLDERS" hidden="1">"c5584"</definedName>
    <definedName name="IQ_ECS_NUM_SHAREHOLDERS_ABS" hidden="1">"c5598"</definedName>
    <definedName name="IQ_ECS_NUM_SHAREHOLDERS_OTHER" hidden="1">"c15615"</definedName>
    <definedName name="IQ_ECS_NUM_SHAREHOLDERS_OTHER_ABS" hidden="1">"c15632"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PAR_VALUE_CURRENCY_OTHER" hidden="1">"c15608"</definedName>
    <definedName name="IQ_ECS_PAR_VALUE_CURRENCY_OTHER_ABS" hidden="1">"c15625"</definedName>
    <definedName name="IQ_ECS_PAR_VALUE_OTHER" hidden="1">"c15607"</definedName>
    <definedName name="IQ_ECS_PAR_VALUE_OTHER_ABS" hidden="1">"c15624"</definedName>
    <definedName name="IQ_ECS_PARTICIPATE_FLAG" hidden="1">"c15591"</definedName>
    <definedName name="IQ_ECS_PARTICIPATE_FLAG_ABS" hidden="1">"c15595"</definedName>
    <definedName name="IQ_ECS_PARTICIPATE_FLAG_OTHER" hidden="1">"c15614"</definedName>
    <definedName name="IQ_ECS_PARTICIPATE_FLAG_OTHER_ABS" hidden="1">"c15631"</definedName>
    <definedName name="IQ_ECS_SHARES_OUT_BS_DATE" hidden="1">"c5572"</definedName>
    <definedName name="IQ_ECS_SHARES_OUT_BS_DATE_ABS" hidden="1">"c5586"</definedName>
    <definedName name="IQ_ECS_SHARES_OUT_BS_DATE_OTHER" hidden="1">"c15600"</definedName>
    <definedName name="IQ_ECS_SHARES_OUT_BS_DATE_OTHER_ABS" hidden="1">"c15617"</definedName>
    <definedName name="IQ_ECS_SHARES_OUT_FILING_DATE" hidden="1">"c5573"</definedName>
    <definedName name="IQ_ECS_SHARES_OUT_FILING_DATE_ABS" hidden="1">"c5587"</definedName>
    <definedName name="IQ_ECS_SHARES_OUT_FILING_DATE_OTHER" hidden="1">"c15601"</definedName>
    <definedName name="IQ_ECS_SHARES_OUT_FILING_DATE_OTHER_ABS" hidden="1">"c15618"</definedName>
    <definedName name="IQ_ECS_START_DATE" hidden="1">"c5575"</definedName>
    <definedName name="IQ_ECS_START_DATE_ABS" hidden="1">"c5589"</definedName>
    <definedName name="IQ_ECS_START_DATE_OTHER" hidden="1">"c15605"</definedName>
    <definedName name="IQ_ECS_START_DATE_OTHER_ABS" hidden="1">"c15622"</definedName>
    <definedName name="IQ_ECS_TICKER" hidden="1">"c15594"</definedName>
    <definedName name="IQ_ECS_TICKER_ABS" hidden="1">"c15598"</definedName>
    <definedName name="IQ_ECS_TICKER_OTHER" hidden="1">"c15603"</definedName>
    <definedName name="IQ_ECS_TICKER_OTHER_ABS" hidden="1">"c15620"</definedName>
    <definedName name="IQ_ECS_TRADING_ITEM_CIQID" hidden="1">"c15593"</definedName>
    <definedName name="IQ_ECS_TRADING_ITEM_CIQID_ABS" hidden="1">"c15597"</definedName>
    <definedName name="IQ_ECS_TRADING_ITEM_CIQID_OTHER" hidden="1">"c15602"</definedName>
    <definedName name="IQ_ECS_TRADING_ITEM_CIQID_OTHER_ABS" hidden="1">"c15619"</definedName>
    <definedName name="IQ_ECS_TYPE" hidden="1">"c5574"</definedName>
    <definedName name="IQ_ECS_TYPE_ABS" hidden="1">"c5588"</definedName>
    <definedName name="IQ_ECS_TYPE_OTHER" hidden="1">"c15604"</definedName>
    <definedName name="IQ_ECS_TYPE_OTHER_ABS" hidden="1">"c15621"</definedName>
    <definedName name="IQ_ECS_VOTING" hidden="1">"c5582"</definedName>
    <definedName name="IQ_ECS_VOTING_ABS" hidden="1">"c5596"</definedName>
    <definedName name="IQ_ECS_VOTING_OTHER" hidden="1">"c15612"</definedName>
    <definedName name="IQ_ECS_VOTING_OTHER_ABS" hidden="1">"c15629"</definedName>
    <definedName name="IQ_EFFECT_SPECIAL_CHARGE" hidden="1">"c1595"</definedName>
    <definedName name="IQ_EFFECT_TAX_RATE" hidden="1">"c1899"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UNDER_UNION_CONTRACTS" hidden="1">"c16109"</definedName>
    <definedName name="IQ_ENTERPRISE_VALUE" hidden="1">"c1348"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REUT" hidden="1">"c5460"</definedName>
    <definedName name="IQ_EPS_AP" hidden="1">"c8880"</definedName>
    <definedName name="IQ_EPS_AP_ABS" hidden="1">"c8899"</definedName>
    <definedName name="IQ_EPS_EST" hidden="1">"c399"</definedName>
    <definedName name="IQ_EPS_EST_1" hidden="1">"c189"</definedName>
    <definedName name="IQ_EPS_EST_BOTTOM_UP" hidden="1">"c5489"</definedName>
    <definedName name="IQ_EPS_EST_BOTTOM_UP_CIQ" hidden="1">"c12026"</definedName>
    <definedName name="IQ_EPS_EST_BOTTOM_UP_REUT" hidden="1">"c5497"</definedName>
    <definedName name="IQ_EPS_EST_CIQ" hidden="1">"c4994"</definedName>
    <definedName name="IQ_EPS_EST_REUT" hidden="1">"c5453"</definedName>
    <definedName name="IQ_EPS_EXCL_GUIDANCE" hidden="1">"c4368"</definedName>
    <definedName name="IQ_EPS_EXCL_GUIDANCE_CIQ" hidden="1">"c4893"</definedName>
    <definedName name="IQ_EPS_EXCL_HIGH_GUIDANCE" hidden="1">"c4369"</definedName>
    <definedName name="IQ_EPS_EXCL_HIGH_GUIDANCE_CIQ" hidden="1">"c4894"</definedName>
    <definedName name="IQ_EPS_EXCL_LOW_GUIDANCE" hidden="1">"c4204"</definedName>
    <definedName name="IQ_EPS_EXCL_LOW_GUIDANCE_CIQ" hidden="1">"c4616"</definedName>
    <definedName name="IQ_EPS_GAAP_GUIDANCE" hidden="1">"c4370"</definedName>
    <definedName name="IQ_EPS_GAAP_GUIDANCE_CIQ" hidden="1">"c4895"</definedName>
    <definedName name="IQ_EPS_GAAP_HIGH_GUIDANCE" hidden="1">"c4371"</definedName>
    <definedName name="IQ_EPS_GAAP_HIGH_GUIDANCE_CIQ" hidden="1">"c4896"</definedName>
    <definedName name="IQ_EPS_GAAP_LOW_GUIDANCE" hidden="1">"c4205"</definedName>
    <definedName name="IQ_EPS_GAAP_LOW_GUIDANCE_CIQ" hidden="1">"c4617"</definedName>
    <definedName name="IQ_EPS_GW_ACT_OR_EST" hidden="1">"c2223"</definedName>
    <definedName name="IQ_EPS_GW_ACT_OR_EST_CIQ" hidden="1">"c5066"</definedName>
    <definedName name="IQ_EPS_GW_ACT_OR_EST_REUT" hidden="1">"c5469"</definedName>
    <definedName name="IQ_EPS_GW_EST" hidden="1">"c1737"</definedName>
    <definedName name="IQ_EPS_GW_EST_BOTTOM_UP" hidden="1">"c5491"</definedName>
    <definedName name="IQ_EPS_GW_EST_BOTTOM_UP_CIQ" hidden="1">"c12028"</definedName>
    <definedName name="IQ_EPS_GW_EST_BOTTOM_UP_REUT" hidden="1">"c5499"</definedName>
    <definedName name="IQ_EPS_GW_EST_CIQ" hidden="1">"c4723"</definedName>
    <definedName name="IQ_EPS_GW_EST_REUT" hidden="1">"c5389"</definedName>
    <definedName name="IQ_EPS_GW_GUIDANCE" hidden="1">"c4372"</definedName>
    <definedName name="IQ_EPS_GW_GUIDANCE_CIQ" hidden="1">"c4897"</definedName>
    <definedName name="IQ_EPS_GW_HIGH_EST" hidden="1">"c1739"</definedName>
    <definedName name="IQ_EPS_GW_HIGH_EST_CIQ" hidden="1">"c4725"</definedName>
    <definedName name="IQ_EPS_GW_HIGH_EST_REUT" hidden="1">"c5391"</definedName>
    <definedName name="IQ_EPS_GW_HIGH_GUIDANCE" hidden="1">"c4373"</definedName>
    <definedName name="IQ_EPS_GW_HIGH_GUIDANCE_CIQ" hidden="1">"c4898"</definedName>
    <definedName name="IQ_EPS_GW_LOW_EST" hidden="1">"c1740"</definedName>
    <definedName name="IQ_EPS_GW_LOW_EST_CIQ" hidden="1">"c4726"</definedName>
    <definedName name="IQ_EPS_GW_LOW_EST_REUT" hidden="1">"c5392"</definedName>
    <definedName name="IQ_EPS_GW_LOW_GUIDANCE" hidden="1">"c4206"</definedName>
    <definedName name="IQ_EPS_GW_LOW_GUIDANCE_CIQ" hidden="1">"c4618"</definedName>
    <definedName name="IQ_EPS_GW_MEDIAN_EST" hidden="1">"c1738"</definedName>
    <definedName name="IQ_EPS_GW_MEDIAN_EST_CIQ" hidden="1">"c4724"</definedName>
    <definedName name="IQ_EPS_GW_MEDIAN_EST_REUT" hidden="1">"c5390"</definedName>
    <definedName name="IQ_EPS_GW_NUM_EST" hidden="1">"c1741"</definedName>
    <definedName name="IQ_EPS_GW_NUM_EST_CIQ" hidden="1">"c4727"</definedName>
    <definedName name="IQ_EPS_GW_NUM_EST_REUT" hidden="1">"c5393"</definedName>
    <definedName name="IQ_EPS_GW_STDDEV_EST" hidden="1">"c1742"</definedName>
    <definedName name="IQ_EPS_GW_STDDEV_EST_CIQ" hidden="1">"c4728"</definedName>
    <definedName name="IQ_EPS_GW_STDDEV_EST_REUT" hidden="1">"c5394"</definedName>
    <definedName name="IQ_EPS_HIGH_EST" hidden="1">"c400"</definedName>
    <definedName name="IQ_EPS_HIGH_EST_CIQ" hidden="1">"c4995"</definedName>
    <definedName name="IQ_EPS_HIGH_EST_REUT" hidden="1">"c5454"</definedName>
    <definedName name="IQ_EPS_LOW_EST" hidden="1">"c401"</definedName>
    <definedName name="IQ_EPS_LOW_EST_CIQ" hidden="1">"c4996"</definedName>
    <definedName name="IQ_EPS_LOW_EST_REUT" hidden="1">"c5455"</definedName>
    <definedName name="IQ_EPS_MEDIAN_EST" hidden="1">"c1661"</definedName>
    <definedName name="IQ_EPS_MEDIAN_EST_CIQ" hidden="1">"c4997"</definedName>
    <definedName name="IQ_EPS_MEDIAN_EST_REUT" hidden="1">"c5456"</definedName>
    <definedName name="IQ_EPS_NAME_AP" hidden="1">"c8918"</definedName>
    <definedName name="IQ_EPS_NAME_AP_ABS" hidden="1">"c8937"</definedName>
    <definedName name="IQ_EPS_NO_EST" hidden="1">"c271"</definedName>
    <definedName name="IQ_EPS_NORM" hidden="1">"c1902"</definedName>
    <definedName name="IQ_EPS_NORM_EST" hidden="1">"c2226"</definedName>
    <definedName name="IQ_EPS_NORM_EST_BOTTOM_UP" hidden="1">"c5490"</definedName>
    <definedName name="IQ_EPS_NORM_EST_BOTTOM_UP_CIQ" hidden="1">"c12027"</definedName>
    <definedName name="IQ_EPS_NORM_EST_BOTTOM_UP_REUT" hidden="1">"c5498"</definedName>
    <definedName name="IQ_EPS_NORM_EST_CIQ" hidden="1">"c4667"</definedName>
    <definedName name="IQ_EPS_NORM_EST_REUT" hidden="1">"c5326"</definedName>
    <definedName name="IQ_EPS_NORM_HIGH_EST" hidden="1">"c2228"</definedName>
    <definedName name="IQ_EPS_NORM_HIGH_EST_CIQ" hidden="1">"c4669"</definedName>
    <definedName name="IQ_EPS_NORM_HIGH_EST_REUT" hidden="1">"c5328"</definedName>
    <definedName name="IQ_EPS_NORM_LOW_EST" hidden="1">"c2229"</definedName>
    <definedName name="IQ_EPS_NORM_LOW_EST_CIQ" hidden="1">"c4670"</definedName>
    <definedName name="IQ_EPS_NORM_LOW_EST_REUT" hidden="1">"c5329"</definedName>
    <definedName name="IQ_EPS_NORM_MEDIAN_EST" hidden="1">"c2227"</definedName>
    <definedName name="IQ_EPS_NORM_MEDIAN_EST_CIQ" hidden="1">"c4668"</definedName>
    <definedName name="IQ_EPS_NORM_MEDIAN_EST_REUT" hidden="1">"c5327"</definedName>
    <definedName name="IQ_EPS_NORM_NUM_EST" hidden="1">"c2230"</definedName>
    <definedName name="IQ_EPS_NORM_NUM_EST_CIQ" hidden="1">"c4671"</definedName>
    <definedName name="IQ_EPS_NORM_NUM_EST_REUT" hidden="1">"c5330"</definedName>
    <definedName name="IQ_EPS_NORM_STDDEV_EST" hidden="1">"c2231"</definedName>
    <definedName name="IQ_EPS_NORM_STDDEV_EST_CIQ" hidden="1">"c4672"</definedName>
    <definedName name="IQ_EPS_NORM_STDDEV_EST_REUT" hidden="1">"c5331"</definedName>
    <definedName name="IQ_EPS_NUM_EST" hidden="1">"c402"</definedName>
    <definedName name="IQ_EPS_NUM_EST_CIQ" hidden="1">"c4992"</definedName>
    <definedName name="IQ_EPS_NUM_EST_REUT" hidden="1">"c5451"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CIQ" hidden="1">"c5067"</definedName>
    <definedName name="IQ_EPS_REPORT_ACT_OR_EST_REUT" hidden="1">"c5470"</definedName>
    <definedName name="IQ_EPS_REPORTED_EST" hidden="1">"c1744"</definedName>
    <definedName name="IQ_EPS_REPORTED_EST_BOTTOM_UP" hidden="1">"c5492"</definedName>
    <definedName name="IQ_EPS_REPORTED_EST_BOTTOM_UP_CIQ" hidden="1">"c12029"</definedName>
    <definedName name="IQ_EPS_REPORTED_EST_BOTTOM_UP_REUT" hidden="1">"c5500"</definedName>
    <definedName name="IQ_EPS_REPORTED_EST_CIQ" hidden="1">"c4730"</definedName>
    <definedName name="IQ_EPS_REPORTED_EST_REUT" hidden="1">"c5396"</definedName>
    <definedName name="IQ_EPS_REPORTED_HIGH_EST" hidden="1">"c1746"</definedName>
    <definedName name="IQ_EPS_REPORTED_HIGH_EST_CIQ" hidden="1">"c4732"</definedName>
    <definedName name="IQ_EPS_REPORTED_HIGH_EST_REUT" hidden="1">"c5398"</definedName>
    <definedName name="IQ_EPS_REPORTED_LOW_EST" hidden="1">"c1747"</definedName>
    <definedName name="IQ_EPS_REPORTED_LOW_EST_CIQ" hidden="1">"c4733"</definedName>
    <definedName name="IQ_EPS_REPORTED_LOW_EST_REUT" hidden="1">"c5399"</definedName>
    <definedName name="IQ_EPS_REPORTED_MEDIAN_EST" hidden="1">"c1745"</definedName>
    <definedName name="IQ_EPS_REPORTED_MEDIAN_EST_CIQ" hidden="1">"c4731"</definedName>
    <definedName name="IQ_EPS_REPORTED_MEDIAN_EST_REUT" hidden="1">"c5397"</definedName>
    <definedName name="IQ_EPS_REPORTED_NUM_EST" hidden="1">"c1748"</definedName>
    <definedName name="IQ_EPS_REPORTED_NUM_EST_CIQ" hidden="1">"c4734"</definedName>
    <definedName name="IQ_EPS_REPORTED_NUM_EST_REUT" hidden="1">"c5400"</definedName>
    <definedName name="IQ_EPS_REPORTED_STDDEV_EST" hidden="1">"c1749"</definedName>
    <definedName name="IQ_EPS_REPORTED_STDDEV_EST_CIQ" hidden="1">"c4735"</definedName>
    <definedName name="IQ_EPS_REPORTED_STDDEV_EST_REUT" hidden="1">"c5401"</definedName>
    <definedName name="IQ_EPS_SBC_ACT_OR_EST" hidden="1">"c4376"</definedName>
    <definedName name="IQ_EPS_SBC_ACT_OR_EST_CIQ" hidden="1">"c4901"</definedName>
    <definedName name="IQ_EPS_SBC_EST" hidden="1">"c4375"</definedName>
    <definedName name="IQ_EPS_SBC_EST_CIQ" hidden="1">"c4900"</definedName>
    <definedName name="IQ_EPS_SBC_GUIDANCE" hidden="1">"c4377"</definedName>
    <definedName name="IQ_EPS_SBC_GUIDANCE_CIQ" hidden="1">"c4902"</definedName>
    <definedName name="IQ_EPS_SBC_GW_ACT_OR_EST" hidden="1">"c4380"</definedName>
    <definedName name="IQ_EPS_SBC_GW_ACT_OR_EST_CIQ" hidden="1">"c4905"</definedName>
    <definedName name="IQ_EPS_SBC_GW_EST" hidden="1">"c4379"</definedName>
    <definedName name="IQ_EPS_SBC_GW_EST_CIQ" hidden="1">"c4904"</definedName>
    <definedName name="IQ_EPS_SBC_GW_GUIDANCE" hidden="1">"c4381"</definedName>
    <definedName name="IQ_EPS_SBC_GW_GUIDANCE_CIQ" hidden="1">"c4906"</definedName>
    <definedName name="IQ_EPS_SBC_GW_HIGH_EST" hidden="1">"c4382"</definedName>
    <definedName name="IQ_EPS_SBC_GW_HIGH_EST_CIQ" hidden="1">"c4907"</definedName>
    <definedName name="IQ_EPS_SBC_GW_HIGH_GUIDANCE" hidden="1">"c4189"</definedName>
    <definedName name="IQ_EPS_SBC_GW_HIGH_GUIDANCE_CIQ" hidden="1">"c4601"</definedName>
    <definedName name="IQ_EPS_SBC_GW_LOW_EST" hidden="1">"c4383"</definedName>
    <definedName name="IQ_EPS_SBC_GW_LOW_EST_CIQ" hidden="1">"c4908"</definedName>
    <definedName name="IQ_EPS_SBC_GW_LOW_GUIDANCE" hidden="1">"c4229"</definedName>
    <definedName name="IQ_EPS_SBC_GW_LOW_GUIDANCE_CIQ" hidden="1">"c4641"</definedName>
    <definedName name="IQ_EPS_SBC_GW_MEDIAN_EST" hidden="1">"c4384"</definedName>
    <definedName name="IQ_EPS_SBC_GW_MEDIAN_EST_CIQ" hidden="1">"c4909"</definedName>
    <definedName name="IQ_EPS_SBC_GW_NUM_EST" hidden="1">"c4385"</definedName>
    <definedName name="IQ_EPS_SBC_GW_NUM_EST_CIQ" hidden="1">"c4910"</definedName>
    <definedName name="IQ_EPS_SBC_GW_STDDEV_EST" hidden="1">"c4386"</definedName>
    <definedName name="IQ_EPS_SBC_GW_STDDEV_EST_CIQ" hidden="1">"c4911"</definedName>
    <definedName name="IQ_EPS_SBC_HIGH_EST" hidden="1">"c4388"</definedName>
    <definedName name="IQ_EPS_SBC_HIGH_EST_CIQ" hidden="1">"c4913"</definedName>
    <definedName name="IQ_EPS_SBC_HIGH_GUIDANCE" hidden="1">"c4188"</definedName>
    <definedName name="IQ_EPS_SBC_HIGH_GUIDANCE_CIQ" hidden="1">"c4600"</definedName>
    <definedName name="IQ_EPS_SBC_LOW_EST" hidden="1">"c4389"</definedName>
    <definedName name="IQ_EPS_SBC_LOW_EST_CIQ" hidden="1">"c4914"</definedName>
    <definedName name="IQ_EPS_SBC_LOW_GUIDANCE" hidden="1">"c4228"</definedName>
    <definedName name="IQ_EPS_SBC_LOW_GUIDANCE_CIQ" hidden="1">"c4640"</definedName>
    <definedName name="IQ_EPS_SBC_MEDIAN_EST" hidden="1">"c4390"</definedName>
    <definedName name="IQ_EPS_SBC_MEDIAN_EST_CIQ" hidden="1">"c4915"</definedName>
    <definedName name="IQ_EPS_SBC_NUM_EST" hidden="1">"c4391"</definedName>
    <definedName name="IQ_EPS_SBC_NUM_EST_CIQ" hidden="1">"c4916"</definedName>
    <definedName name="IQ_EPS_SBC_STDDEV_EST" hidden="1">"c4392"</definedName>
    <definedName name="IQ_EPS_SBC_STDDEV_EST_CIQ" hidden="1">"c4917"</definedName>
    <definedName name="IQ_EPS_STDDEV_EST" hidden="1">"c403"</definedName>
    <definedName name="IQ_EPS_STDDEV_EST_CIQ" hidden="1">"c4993"</definedName>
    <definedName name="IQ_EPS_STDDEV_EST_REUT" hidden="1">"c5452"</definedName>
    <definedName name="IQ_EQUITY_AFFIL" hidden="1">"c1451"</definedName>
    <definedName name="IQ_EQUITY_AP" hidden="1">"c8887"</definedName>
    <definedName name="IQ_EQUITY_AP_ABS" hidden="1">"c8906"</definedName>
    <definedName name="IQ_EQUITY_CAPITAL_ASSETS_FDIC" hidden="1">"c6744"</definedName>
    <definedName name="IQ_EQUITY_FDIC" hidden="1">"c6353"</definedName>
    <definedName name="IQ_EQUITY_LIST" hidden="1">"c15158"</definedName>
    <definedName name="IQ_EQUITY_METHOD" hidden="1">"c404"</definedName>
    <definedName name="IQ_EQUITY_NAME_AP" hidden="1">"c8925"</definedName>
    <definedName name="IQ_EQUITY_NAME_AP_ABS" hidden="1">"c8944"</definedName>
    <definedName name="IQ_EQUITY_SECURITIES_FDIC" hidden="1">"c6304"</definedName>
    <definedName name="IQ_EQUITY_SECURITIES_QUARTERLY_AVG_FFIEC" hidden="1">"c15474"</definedName>
    <definedName name="IQ_EQUITY_SECURITY_EXPOSURES_FDIC" hidden="1">"c6664"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hidden="1">"c1390"</definedName>
    <definedName name="IQ_ESOP_DEBT" hidden="1">"c1597"</definedName>
    <definedName name="IQ_ESOP_OVER_TOTAL" hidden="1">"c13768"</definedName>
    <definedName name="IQ_EST_ACT_BV" hidden="1">"c5630"</definedName>
    <definedName name="IQ_EST_ACT_BV_CIQ" hidden="1">"c4743"</definedName>
    <definedName name="IQ_EST_ACT_BV_REUT" hidden="1">"c5409"</definedName>
    <definedName name="IQ_EST_ACT_BV_SHARE" hidden="1">"c3549"</definedName>
    <definedName name="IQ_EST_ACT_BV_SHARE_CIQ" hidden="1">"c3806"</definedName>
    <definedName name="IQ_EST_ACT_BV_SHARE_REUT" hidden="1">"c5445"</definedName>
    <definedName name="IQ_EST_ACT_BV_THOM" hidden="1">"c5153"</definedName>
    <definedName name="IQ_EST_ACT_CAPEX" hidden="1">"c3546"</definedName>
    <definedName name="IQ_EST_ACT_CAPEX_CIQ" hidden="1">"c3813"</definedName>
    <definedName name="IQ_EST_ACT_CAPEX_REUT" hidden="1">"c3975"</definedName>
    <definedName name="IQ_EST_ACT_CASH_EPS" hidden="1">"c5637"</definedName>
    <definedName name="IQ_EST_ACT_CASH_FLOW" hidden="1">"c4394"</definedName>
    <definedName name="IQ_EST_ACT_CASH_FLOW_CIQ" hidden="1">"c4919"</definedName>
    <definedName name="IQ_EST_ACT_CASH_OPER" hidden="1">"c4395"</definedName>
    <definedName name="IQ_EST_ACT_CASH_OPER_CIQ" hidden="1">"c4920"</definedName>
    <definedName name="IQ_EST_ACT_CFPS" hidden="1">"c1673"</definedName>
    <definedName name="IQ_EST_ACT_CFPS_CIQ" hidden="1">"c3681"</definedName>
    <definedName name="IQ_EST_ACT_CFPS_REUT" hidden="1">"c3850"</definedName>
    <definedName name="IQ_EST_ACT_DISTRIBUTABLE_CASH" hidden="1">"c4396"</definedName>
    <definedName name="IQ_EST_ACT_DISTRIBUTABLE_CASH_CIQ" hidden="1">"c4921"</definedName>
    <definedName name="IQ_EST_ACT_DISTRIBUTABLE_CASH_SHARE" hidden="1">"c4397"</definedName>
    <definedName name="IQ_EST_ACT_DISTRIBUTABLE_CASH_SHARE_CIQ" hidden="1">"c4922"</definedName>
    <definedName name="IQ_EST_ACT_DPS" hidden="1">"c1680"</definedName>
    <definedName name="IQ_EST_ACT_DPS_CIQ" hidden="1">"c3688"</definedName>
    <definedName name="IQ_EST_ACT_DPS_REUT" hidden="1">"c3857"</definedName>
    <definedName name="IQ_EST_ACT_EBIT" hidden="1">"c1687"</definedName>
    <definedName name="IQ_EST_ACT_EBIT_CIQ" hidden="1">"c4680"</definedName>
    <definedName name="IQ_EST_ACT_EBIT_GW" hidden="1">"c4398"</definedName>
    <definedName name="IQ_EST_ACT_EBIT_GW_CIQ" hidden="1">"c4923"</definedName>
    <definedName name="IQ_EST_ACT_EBIT_REUT" hidden="1">"c5339"</definedName>
    <definedName name="IQ_EST_ACT_EBIT_SBC" hidden="1">"c4399"</definedName>
    <definedName name="IQ_EST_ACT_EBIT_SBC_CIQ" hidden="1">"c4924"</definedName>
    <definedName name="IQ_EST_ACT_EBIT_SBC_GW" hidden="1">"c4400"</definedName>
    <definedName name="IQ_EST_ACT_EBIT_SBC_GW_CIQ" hidden="1">"c4925"</definedName>
    <definedName name="IQ_EST_ACT_EBITDA" hidden="1">"c1664"</definedName>
    <definedName name="IQ_EST_ACT_EBITDA_CIQ" hidden="1">"c3667"</definedName>
    <definedName name="IQ_EST_ACT_EBITDA_REUT" hidden="1">"c3836"</definedName>
    <definedName name="IQ_EST_ACT_EBITDA_SBC" hidden="1">"c4401"</definedName>
    <definedName name="IQ_EST_ACT_EBITDA_SBC_CIQ" hidden="1">"c4926"</definedName>
    <definedName name="IQ_EST_ACT_EBT_SBC" hidden="1">"c4402"</definedName>
    <definedName name="IQ_EST_ACT_EBT_SBC_CIQ" hidden="1">"c4927"</definedName>
    <definedName name="IQ_EST_ACT_EBT_SBC_GW" hidden="1">"c4403"</definedName>
    <definedName name="IQ_EST_ACT_EBT_SBC_GW_CIQ" hidden="1">"c4928"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GW_REUT" hidden="1">"c5395"</definedName>
    <definedName name="IQ_EST_ACT_EPS_NORM" hidden="1">"c2232"</definedName>
    <definedName name="IQ_EST_ACT_EPS_NORM_CIQ" hidden="1">"c4673"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CIQ" hidden="1">"c4736"</definedName>
    <definedName name="IQ_EST_ACT_EPS_REPORTED_REUT" hidden="1">"c5402"</definedName>
    <definedName name="IQ_EST_ACT_EPS_REUT" hidden="1">"c5457"</definedName>
    <definedName name="IQ_EST_ACT_EPS_SBC" hidden="1">"c4404"</definedName>
    <definedName name="IQ_EST_ACT_EPS_SBC_CIQ" hidden="1">"c4929"</definedName>
    <definedName name="IQ_EST_ACT_EPS_SBC_GW" hidden="1">"c4405"</definedName>
    <definedName name="IQ_EST_ACT_EPS_SBC_GW_CIQ" hidden="1">"c4930"</definedName>
    <definedName name="IQ_EST_ACT_FFO" hidden="1">"c1666"</definedName>
    <definedName name="IQ_EST_ACT_FFO_ADJ" hidden="1">"c4406"</definedName>
    <definedName name="IQ_EST_ACT_FFO_ADJ_CIQ" hidden="1">"c4931"</definedName>
    <definedName name="IQ_EST_ACT_FFO_CIQ" hidden="1">"c3674"</definedName>
    <definedName name="IQ_EST_ACT_FFO_REUT" hidden="1">"c3843"</definedName>
    <definedName name="IQ_EST_ACT_FFO_SHARE" hidden="1">"c4407"</definedName>
    <definedName name="IQ_EST_ACT_FFO_SHARE_CIQ" hidden="1">"c4932"</definedName>
    <definedName name="IQ_EST_ACT_FFO_SHARE_SHARE_REUT" hidden="1">"c3843"</definedName>
    <definedName name="IQ_EST_ACT_FFO_SHARE_SHARE_THOM" hidden="1">"c4005"</definedName>
    <definedName name="IQ_EST_ACT_GROSS_MARGIN" hidden="1">"c5553"</definedName>
    <definedName name="IQ_EST_ACT_MAINT_CAPEX" hidden="1">"c4408"</definedName>
    <definedName name="IQ_EST_ACT_MAINT_CAPEX_CIQ" hidden="1">"c4933"</definedName>
    <definedName name="IQ_EST_ACT_NAV" hidden="1">"c1757"</definedName>
    <definedName name="IQ_EST_ACT_NAV_SHARE" hidden="1">"c5608"</definedName>
    <definedName name="IQ_EST_ACT_NAV_SHARE_CIQ" hidden="1">"c12031"</definedName>
    <definedName name="IQ_EST_ACT_NAV_SHARE_REUT" hidden="1">"c5616"</definedName>
    <definedName name="IQ_EST_ACT_NET_DEBT" hidden="1">"c3545"</definedName>
    <definedName name="IQ_EST_ACT_NET_DEBT_CIQ" hidden="1">"c3820"</definedName>
    <definedName name="IQ_EST_ACT_NET_DEBT_REUT" hidden="1">"c5446"</definedName>
    <definedName name="IQ_EST_ACT_NI" hidden="1">"c1722"</definedName>
    <definedName name="IQ_EST_ACT_NI_CIQ" hidden="1">"c4708"</definedName>
    <definedName name="IQ_EST_ACT_NI_GW" hidden="1">"c1729"</definedName>
    <definedName name="IQ_EST_ACT_NI_GW_CIQ" hidden="1">"c4715"</definedName>
    <definedName name="IQ_EST_ACT_NI_GW_REUT" hidden="1">"c5381"</definedName>
    <definedName name="IQ_EST_ACT_NI_REPORTED" hidden="1">"c1736"</definedName>
    <definedName name="IQ_EST_ACT_NI_REPORTED_CIQ" hidden="1">"c4722"</definedName>
    <definedName name="IQ_EST_ACT_NI_REPORTED_REUT" hidden="1">"c5388"</definedName>
    <definedName name="IQ_EST_ACT_NI_REUT" hidden="1">"c5374"</definedName>
    <definedName name="IQ_EST_ACT_NI_SBC" hidden="1">"c4409"</definedName>
    <definedName name="IQ_EST_ACT_NI_SBC_CIQ" hidden="1">"c4934"</definedName>
    <definedName name="IQ_EST_ACT_NI_SBC_GW" hidden="1">"c4410"</definedName>
    <definedName name="IQ_EST_ACT_NI_SBC_GW_CIQ" hidden="1">"c4935"</definedName>
    <definedName name="IQ_EST_ACT_OPER_INC" hidden="1">"c1694"</definedName>
    <definedName name="IQ_EST_ACT_OPER_INC_CIQ" hidden="1">"c12016"</definedName>
    <definedName name="IQ_EST_ACT_OPER_INC_REUT" hidden="1">"c5346"</definedName>
    <definedName name="IQ_EST_ACT_PRETAX_GW_INC" hidden="1">"c1708"</definedName>
    <definedName name="IQ_EST_ACT_PRETAX_GW_INC_CIQ" hidden="1">"c4694"</definedName>
    <definedName name="IQ_EST_ACT_PRETAX_GW_INC_REUT" hidden="1">"c5360"</definedName>
    <definedName name="IQ_EST_ACT_PRETAX_INC" hidden="1">"c1701"</definedName>
    <definedName name="IQ_EST_ACT_PRETAX_INC_CIQ" hidden="1">"c4687"</definedName>
    <definedName name="IQ_EST_ACT_PRETAX_INC_REUT" hidden="1">"c5353"</definedName>
    <definedName name="IQ_EST_ACT_PRETAX_REPORT_INC" hidden="1">"c1715"</definedName>
    <definedName name="IQ_EST_ACT_PRETAX_REPORT_INC_CIQ" hidden="1">"c4701"</definedName>
    <definedName name="IQ_EST_ACT_PRETAX_REPORT_INC_REUT" hidden="1">"c5367"</definedName>
    <definedName name="IQ_EST_ACT_RECURRING_PROFIT" hidden="1">"c4411"</definedName>
    <definedName name="IQ_EST_ACT_RECURRING_PROFIT_CIQ" hidden="1">"c4936"</definedName>
    <definedName name="IQ_EST_ACT_RECURRING_PROFIT_SHARE" hidden="1">"c4412"</definedName>
    <definedName name="IQ_EST_ACT_RECURRING_PROFIT_SHARE_CIQ" hidden="1">"c4937"</definedName>
    <definedName name="IQ_EST_ACT_RETURN_ASSETS" hidden="1">"c3547"</definedName>
    <definedName name="IQ_EST_ACT_RETURN_ASSETS_REUT" hidden="1">"c3996"</definedName>
    <definedName name="IQ_EST_ACT_RETURN_EQUITY" hidden="1">"c3548"</definedName>
    <definedName name="IQ_EST_ACT_RETURN_EQUITY_REUT" hidden="1">"c3989"</definedName>
    <definedName name="IQ_EST_ACT_REV" hidden="1">"c2113"</definedName>
    <definedName name="IQ_EST_ACT_REV_CIQ" hidden="1">"c3666"</definedName>
    <definedName name="IQ_EST_ACT_REV_REUT" hidden="1">"c3835"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HARE_DIFF" hidden="1">"c4147"</definedName>
    <definedName name="IQ_EST_BV_SHARE_DIFF_CIQ" hidden="1">"c4559"</definedName>
    <definedName name="IQ_EST_BV_SHARE_SURPRISE_PERCENT" hidden="1">"c4148"</definedName>
    <definedName name="IQ_EST_BV_SHARE_SURPRISE_PERCENT_CIQ" hidden="1">"c4560"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CAPEX_DIFF" hidden="1">"c4149"</definedName>
    <definedName name="IQ_EST_CAPEX_DIFF_CIQ" hidden="1">"c4561"</definedName>
    <definedName name="IQ_EST_CAPEX_GROWTH_1YR" hidden="1">"c3588"</definedName>
    <definedName name="IQ_EST_CAPEX_GROWTH_1YR_CIQ" hidden="1">"c4972"</definedName>
    <definedName name="IQ_EST_CAPEX_GROWTH_1YR_REUT" hidden="1">"c5447"</definedName>
    <definedName name="IQ_EST_CAPEX_GROWTH_2YR" hidden="1">"c3589"</definedName>
    <definedName name="IQ_EST_CAPEX_GROWTH_2YR_CIQ" hidden="1">"c4973"</definedName>
    <definedName name="IQ_EST_CAPEX_GROWTH_2YR_REUT" hidden="1">"c5448"</definedName>
    <definedName name="IQ_EST_CAPEX_GROWTH_Q_1YR" hidden="1">"c3590"</definedName>
    <definedName name="IQ_EST_CAPEX_GROWTH_Q_1YR_CIQ" hidden="1">"c4974"</definedName>
    <definedName name="IQ_EST_CAPEX_GROWTH_Q_1YR_REUT" hidden="1">"c5449"</definedName>
    <definedName name="IQ_EST_CAPEX_SEQ_GROWTH_Q" hidden="1">"c3591"</definedName>
    <definedName name="IQ_EST_CAPEX_SEQ_GROWTH_Q_CIQ" hidden="1">"c4975"</definedName>
    <definedName name="IQ_EST_CAPEX_SEQ_GROWTH_Q_REUT" hidden="1">"c5450"</definedName>
    <definedName name="IQ_EST_CAPEX_SURPRISE_PERCENT" hidden="1">"c4151"</definedName>
    <definedName name="IQ_EST_CAPEX_SURPRISE_PERCENT_CIQ" hidden="1">"c4563"</definedName>
    <definedName name="IQ_EST_CASH_FLOW_DIFF" hidden="1">"c4152"</definedName>
    <definedName name="IQ_EST_CASH_FLOW_DIFF_CIQ" hidden="1">"c4564"</definedName>
    <definedName name="IQ_EST_CASH_FLOW_SURPRISE_PERCENT" hidden="1">"c4161"</definedName>
    <definedName name="IQ_EST_CASH_FLOW_SURPRISE_PERCENT_CIQ" hidden="1">"c4573"</definedName>
    <definedName name="IQ_EST_CASH_OPER_DIFF" hidden="1">"c4162"</definedName>
    <definedName name="IQ_EST_CASH_OPER_DIFF_CIQ" hidden="1">"c4574"</definedName>
    <definedName name="IQ_EST_CASH_OPER_SURPRISE_PERCENT" hidden="1">"c4248"</definedName>
    <definedName name="IQ_EST_CASH_OPER_SURPRISE_PERCENT_CIQ" hidden="1">"c4774"</definedName>
    <definedName name="IQ_EST_CFPS_DIFF" hidden="1">"c1871"</definedName>
    <definedName name="IQ_EST_CFPS_DIFF_CIQ" hidden="1">"c3723"</definedName>
    <definedName name="IQ_EST_CFPS_DIFF_REUT" hidden="1">"c3892"</definedName>
    <definedName name="IQ_EST_CFPS_GROWTH_1YR" hidden="1">"c1774"</definedName>
    <definedName name="IQ_EST_CFPS_GROWTH_1YR_CIQ" hidden="1">"c3709"</definedName>
    <definedName name="IQ_EST_CFPS_GROWTH_1YR_REUT" hidden="1">"c3878"</definedName>
    <definedName name="IQ_EST_CFPS_GROWTH_2YR" hidden="1">"c1775"</definedName>
    <definedName name="IQ_EST_CFPS_GROWTH_2YR_CIQ" hidden="1">"c3710"</definedName>
    <definedName name="IQ_EST_CFPS_GROWTH_2YR_REUT" hidden="1">"c3879"</definedName>
    <definedName name="IQ_EST_CFPS_GROWTH_Q_1YR" hidden="1">"c1776"</definedName>
    <definedName name="IQ_EST_CFPS_GROWTH_Q_1YR_CIQ" hidden="1">"c3711"</definedName>
    <definedName name="IQ_EST_CFPS_GROWTH_Q_1YR_REUT" hidden="1">"c3880"</definedName>
    <definedName name="IQ_EST_CFPS_SEQ_GROWTH_Q" hidden="1">"c1777"</definedName>
    <definedName name="IQ_EST_CFPS_SEQ_GROWTH_Q_CIQ" hidden="1">"c3712"</definedName>
    <definedName name="IQ_EST_CFPS_SEQ_GROWTH_Q_REUT" hidden="1">"c3881"</definedName>
    <definedName name="IQ_EST_CFPS_SURPRISE_PERCENT" hidden="1">"c1872"</definedName>
    <definedName name="IQ_EST_CFPS_SURPRISE_PERCENT_CIQ" hidden="1">"c3724"</definedName>
    <definedName name="IQ_EST_CFPS_SURPRISE_PERCENT_REUT" hidden="1">"c3893"</definedName>
    <definedName name="IQ_EST_CURRENCY" hidden="1">"c2140"</definedName>
    <definedName name="IQ_EST_CURRENCY_CIQ" hidden="1">"c4769"</definedName>
    <definedName name="IQ_EST_CURRENCY_REUT" hidden="1">"c5437"</definedName>
    <definedName name="IQ_EST_DATE" hidden="1">"c1634"</definedName>
    <definedName name="IQ_EST_DATE_CIQ" hidden="1">"c4770"</definedName>
    <definedName name="IQ_EST_DATE_REUT" hidden="1">"c5438"</definedName>
    <definedName name="IQ_EST_DISTRIBUTABLE_CASH_DIFF" hidden="1">"c4276"</definedName>
    <definedName name="IQ_EST_DISTRIBUTABLE_CASH_DIFF_CIQ" hidden="1">"c4801"</definedName>
    <definedName name="IQ_EST_DISTRIBUTABLE_CASH_GROWTH_1YR" hidden="1">"c4413"</definedName>
    <definedName name="IQ_EST_DISTRIBUTABLE_CASH_GROWTH_1YR_CIQ" hidden="1">"c4938"</definedName>
    <definedName name="IQ_EST_DISTRIBUTABLE_CASH_GROWTH_2YR" hidden="1">"c4414"</definedName>
    <definedName name="IQ_EST_DISTRIBUTABLE_CASH_GROWTH_2YR_CIQ" hidden="1">"c4939"</definedName>
    <definedName name="IQ_EST_DISTRIBUTABLE_CASH_GROWTH_Q_1YR" hidden="1">"c4415"</definedName>
    <definedName name="IQ_EST_DISTRIBUTABLE_CASH_GROWTH_Q_1YR_CIQ" hidden="1">"c4940"</definedName>
    <definedName name="IQ_EST_DISTRIBUTABLE_CASH_SEQ_GROWTH_Q" hidden="1">"c4416"</definedName>
    <definedName name="IQ_EST_DISTRIBUTABLE_CASH_SEQ_GROWTH_Q_CIQ" hidden="1">"c4941"</definedName>
    <definedName name="IQ_EST_DISTRIBUTABLE_CASH_SHARE_DIFF" hidden="1">"c4284"</definedName>
    <definedName name="IQ_EST_DISTRIBUTABLE_CASH_SHARE_DIFF_CIQ" hidden="1">"c4809"</definedName>
    <definedName name="IQ_EST_DISTRIBUTABLE_CASH_SHARE_GROWTH_1YR" hidden="1">"c4417"</definedName>
    <definedName name="IQ_EST_DISTRIBUTABLE_CASH_SHARE_GROWTH_1YR_CIQ" hidden="1">"c4942"</definedName>
    <definedName name="IQ_EST_DISTRIBUTABLE_CASH_SHARE_GROWTH_2YR" hidden="1">"c4418"</definedName>
    <definedName name="IQ_EST_DISTRIBUTABLE_CASH_SHARE_GROWTH_2YR_CIQ" hidden="1">"c4943"</definedName>
    <definedName name="IQ_EST_DISTRIBUTABLE_CASH_SHARE_GROWTH_Q_1YR" hidden="1">"c4419"</definedName>
    <definedName name="IQ_EST_DISTRIBUTABLE_CASH_SHARE_GROWTH_Q_1YR_CIQ" hidden="1">"c4944"</definedName>
    <definedName name="IQ_EST_DISTRIBUTABLE_CASH_SHARE_SEQ_GROWTH_Q" hidden="1">"c4420"</definedName>
    <definedName name="IQ_EST_DISTRIBUTABLE_CASH_SHARE_SEQ_GROWTH_Q_CIQ" hidden="1">"c4945"</definedName>
    <definedName name="IQ_EST_DISTRIBUTABLE_CASH_SHARE_SURPRISE_PERCENT" hidden="1">"c4293"</definedName>
    <definedName name="IQ_EST_DISTRIBUTABLE_CASH_SHARE_SURPRISE_PERCENT_CIQ" hidden="1">"c4818"</definedName>
    <definedName name="IQ_EST_DISTRIBUTABLE_CASH_SURPRISE_PERCENT" hidden="1">"c4295"</definedName>
    <definedName name="IQ_EST_DISTRIBUTABLE_CASH_SURPRISE_PERCENT_CIQ" hidden="1">"c4820"</definedName>
    <definedName name="IQ_EST_DPS_DIFF" hidden="1">"c1873"</definedName>
    <definedName name="IQ_EST_DPS_DIFF_CIQ" hidden="1">"c3725"</definedName>
    <definedName name="IQ_EST_DPS_DIFF_REUT" hidden="1">"c3894"</definedName>
    <definedName name="IQ_EST_DPS_GROWTH_1YR" hidden="1">"c1778"</definedName>
    <definedName name="IQ_EST_DPS_GROWTH_1YR_CIQ" hidden="1">"c3713"</definedName>
    <definedName name="IQ_EST_DPS_GROWTH_1YR_REUT" hidden="1">"c3882"</definedName>
    <definedName name="IQ_EST_DPS_GROWTH_2YR" hidden="1">"c1779"</definedName>
    <definedName name="IQ_EST_DPS_GROWTH_2YR_CIQ" hidden="1">"c3714"</definedName>
    <definedName name="IQ_EST_DPS_GROWTH_2YR_REUT" hidden="1">"c3883"</definedName>
    <definedName name="IQ_EST_DPS_GROWTH_Q_1YR" hidden="1">"c1780"</definedName>
    <definedName name="IQ_EST_DPS_GROWTH_Q_1YR_CIQ" hidden="1">"c3715"</definedName>
    <definedName name="IQ_EST_DPS_GROWTH_Q_1YR_REUT" hidden="1">"c3884"</definedName>
    <definedName name="IQ_EST_DPS_SEQ_GROWTH_Q" hidden="1">"c1781"</definedName>
    <definedName name="IQ_EST_DPS_SEQ_GROWTH_Q_CIQ" hidden="1">"c3716"</definedName>
    <definedName name="IQ_EST_DPS_SEQ_GROWTH_Q_REUT" hidden="1">"c3885"</definedName>
    <definedName name="IQ_EST_DPS_SURPRISE_PERCENT" hidden="1">"c1874"</definedName>
    <definedName name="IQ_EST_DPS_SURPRISE_PERCENT_CIQ" hidden="1">"c3726"</definedName>
    <definedName name="IQ_EST_DPS_SURPRISE_PERCENT_REUT" hidden="1">"c3895"</definedName>
    <definedName name="IQ_EST_EBIT_DIFF" hidden="1">"c1875"</definedName>
    <definedName name="IQ_EST_EBIT_DIFF_CIQ" hidden="1">"c4747"</definedName>
    <definedName name="IQ_EST_EBIT_DIFF_REUT" hidden="1">"c5413"</definedName>
    <definedName name="IQ_EST_EBIT_GW_DIFF" hidden="1">"c4304"</definedName>
    <definedName name="IQ_EST_EBIT_GW_DIFF_CIQ" hidden="1">"c4829"</definedName>
    <definedName name="IQ_EST_EBIT_GW_SURPRISE_PERCENT" hidden="1">"c4313"</definedName>
    <definedName name="IQ_EST_EBIT_GW_SURPRISE_PERCENT_CIQ" hidden="1">"c4838"</definedName>
    <definedName name="IQ_EST_EBIT_SBC_DIFF" hidden="1">"c4314"</definedName>
    <definedName name="IQ_EST_EBIT_SBC_DIFF_CIQ" hidden="1">"c4839"</definedName>
    <definedName name="IQ_EST_EBIT_SBC_GW_DIFF" hidden="1">"c4318"</definedName>
    <definedName name="IQ_EST_EBIT_SBC_GW_DIFF_CIQ" hidden="1">"c4843"</definedName>
    <definedName name="IQ_EST_EBIT_SBC_GW_SURPRISE_PERCENT" hidden="1">"c4327"</definedName>
    <definedName name="IQ_EST_EBIT_SBC_GW_SURPRISE_PERCENT_CIQ" hidden="1">"c4852"</definedName>
    <definedName name="IQ_EST_EBIT_SBC_SURPRISE_PERCENT" hidden="1">"c4333"</definedName>
    <definedName name="IQ_EST_EBIT_SBC_SURPRISE_PERCENT_CIQ" hidden="1">"c4858"</definedName>
    <definedName name="IQ_EST_EBIT_SURPRISE_PERCENT" hidden="1">"c1876"</definedName>
    <definedName name="IQ_EST_EBIT_SURPRISE_PERCENT_CIQ" hidden="1">"c4748"</definedName>
    <definedName name="IQ_EST_EBIT_SURPRISE_PERCENT_REUT" hidden="1">"c5414"</definedName>
    <definedName name="IQ_EST_EBITDA_DIFF" hidden="1">"c1867"</definedName>
    <definedName name="IQ_EST_EBITDA_DIFF_CIQ" hidden="1">"c3719"</definedName>
    <definedName name="IQ_EST_EBITDA_DIFF_REUT" hidden="1">"c3888"</definedName>
    <definedName name="IQ_EST_EBITDA_GROWTH_1YR" hidden="1">"c1766"</definedName>
    <definedName name="IQ_EST_EBITDA_GROWTH_1YR_CIQ" hidden="1">"c3695"</definedName>
    <definedName name="IQ_EST_EBITDA_GROWTH_1YR_REUT" hidden="1">"c3864"</definedName>
    <definedName name="IQ_EST_EBITDA_GROWTH_2YR" hidden="1">"c1767"</definedName>
    <definedName name="IQ_EST_EBITDA_GROWTH_2YR_CIQ" hidden="1">"c3696"</definedName>
    <definedName name="IQ_EST_EBITDA_GROWTH_2YR_REUT" hidden="1">"c3865"</definedName>
    <definedName name="IQ_EST_EBITDA_GROWTH_Q_1YR" hidden="1">"c1768"</definedName>
    <definedName name="IQ_EST_EBITDA_GROWTH_Q_1YR_CIQ" hidden="1">"c3697"</definedName>
    <definedName name="IQ_EST_EBITDA_GROWTH_Q_1YR_REUT" hidden="1">"c3866"</definedName>
    <definedName name="IQ_EST_EBITDA_SBC_DIFF" hidden="1">"c4335"</definedName>
    <definedName name="IQ_EST_EBITDA_SBC_DIFF_CIQ" hidden="1">"c4860"</definedName>
    <definedName name="IQ_EST_EBITDA_SBC_SURPRISE_PERCENT" hidden="1">"c4344"</definedName>
    <definedName name="IQ_EST_EBITDA_SBC_SURPRISE_PERCENT_CIQ" hidden="1">"c4869"</definedName>
    <definedName name="IQ_EST_EBITDA_SEQ_GROWTH_Q" hidden="1">"c1769"</definedName>
    <definedName name="IQ_EST_EBITDA_SEQ_GROWTH_Q_CIQ" hidden="1">"c3698"</definedName>
    <definedName name="IQ_EST_EBITDA_SEQ_GROWTH_Q_REUT" hidden="1">"c3867"</definedName>
    <definedName name="IQ_EST_EBITDA_SURPRISE_PERCENT" hidden="1">"c1868"</definedName>
    <definedName name="IQ_EST_EBITDA_SURPRISE_PERCENT_CIQ" hidden="1">"c3720"</definedName>
    <definedName name="IQ_EST_EBITDA_SURPRISE_PERCENT_REUT" hidden="1">"c3889"</definedName>
    <definedName name="IQ_EST_EBT_SBC_DIFF" hidden="1">"c4348"</definedName>
    <definedName name="IQ_EST_EBT_SBC_DIFF_CIQ" hidden="1">"c4873"</definedName>
    <definedName name="IQ_EST_EBT_SBC_GW_DIFF" hidden="1">"c4352"</definedName>
    <definedName name="IQ_EST_EBT_SBC_GW_DIFF_CIQ" hidden="1">"c4877"</definedName>
    <definedName name="IQ_EST_EBT_SBC_GW_SURPRISE_PERCENT" hidden="1">"c4361"</definedName>
    <definedName name="IQ_EST_EBT_SBC_GW_SURPRISE_PERCENT_CIQ" hidden="1">"c4886"</definedName>
    <definedName name="IQ_EST_EBT_SBC_SURPRISE_PERCENT" hidden="1">"c4367"</definedName>
    <definedName name="IQ_EST_EBT_SBC_SURPRISE_PERCENT_CIQ" hidden="1">"c4892"</definedName>
    <definedName name="IQ_EST_EPS_DIFF" hidden="1">"c1864"</definedName>
    <definedName name="IQ_EST_EPS_DIFF_CIQ" hidden="1">"c4999"</definedName>
    <definedName name="IQ_EST_EPS_DIFF_REUT" hidden="1">"c5458"</definedName>
    <definedName name="IQ_EST_EPS_GROWTH_1YR" hidden="1">"c1636"</definedName>
    <definedName name="IQ_EST_EPS_GROWTH_1YR_CIQ" hidden="1">"c3628"</definedName>
    <definedName name="IQ_EST_EPS_GROWTH_1YR_REUT" hidden="1">"c3646"</definedName>
    <definedName name="IQ_EST_EPS_GROWTH_2YR" hidden="1">"c1637"</definedName>
    <definedName name="IQ_EST_EPS_GROWTH_2YR_CIQ" hidden="1">"c3689"</definedName>
    <definedName name="IQ_EST_EPS_GROWTH_2YR_REUT" hidden="1">"c3858"</definedName>
    <definedName name="IQ_EST_EPS_GROWTH_5YR" hidden="1">"c1655"</definedName>
    <definedName name="IQ_EST_EPS_GROWTH_5YR_BOTTOM_UP" hidden="1">"c5487"</definedName>
    <definedName name="IQ_EST_EPS_GROWTH_5YR_BOTTOM_UP_CIQ" hidden="1">"c12024"</definedName>
    <definedName name="IQ_EST_EPS_GROWTH_5YR_BOTTOM_UP_REUT" hidden="1">"c5495"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REUT" hidden="1">"c5322"</definedName>
    <definedName name="IQ_EST_EPS_GROWTH_5YR_LOW" hidden="1">"c1658"</definedName>
    <definedName name="IQ_EST_EPS_GROWTH_5YR_LOW_CIQ" hidden="1">"c4664"</definedName>
    <definedName name="IQ_EST_EPS_GROWTH_5YR_LOW_REUT" hidden="1">"c5323"</definedName>
    <definedName name="IQ_EST_EPS_GROWTH_5YR_MEDIAN" hidden="1">"c1656"</definedName>
    <definedName name="IQ_EST_EPS_GROWTH_5YR_MEDIAN_CIQ" hidden="1">"c5480"</definedName>
    <definedName name="IQ_EST_EPS_GROWTH_5YR_MEDIAN_REUT" hidden="1">"c5321"</definedName>
    <definedName name="IQ_EST_EPS_GROWTH_5YR_NUM" hidden="1">"c1659"</definedName>
    <definedName name="IQ_EST_EPS_GROWTH_5YR_NUM_CIQ" hidden="1">"c4665"</definedName>
    <definedName name="IQ_EST_EPS_GROWTH_5YR_NUM_REUT" hidden="1">"c5324"</definedName>
    <definedName name="IQ_EST_EPS_GROWTH_5YR_REUT" hidden="1">"c3633"</definedName>
    <definedName name="IQ_EST_EPS_GROWTH_5YR_STDDEV" hidden="1">"c1660"</definedName>
    <definedName name="IQ_EST_EPS_GROWTH_5YR_STDDEV_CIQ" hidden="1">"c4666"</definedName>
    <definedName name="IQ_EST_EPS_GROWTH_5YR_STDDEV_REUT" hidden="1">"c5325"</definedName>
    <definedName name="IQ_EST_EPS_GROWTH_Q_1YR" hidden="1">"c1641"</definedName>
    <definedName name="IQ_EST_EPS_GROWTH_Q_1YR_CIQ" hidden="1">"c4744"</definedName>
    <definedName name="IQ_EST_EPS_GROWTH_Q_1YR_REUT" hidden="1">"c5410"</definedName>
    <definedName name="IQ_EST_EPS_GW_DIFF" hidden="1">"c1891"</definedName>
    <definedName name="IQ_EST_EPS_GW_DIFF_CIQ" hidden="1">"c4761"</definedName>
    <definedName name="IQ_EST_EPS_GW_DIFF_REUT" hidden="1">"c5429"</definedName>
    <definedName name="IQ_EST_EPS_GW_SURPRISE_PERCENT" hidden="1">"c1892"</definedName>
    <definedName name="IQ_EST_EPS_GW_SURPRISE_PERCENT_CIQ" hidden="1">"c4762"</definedName>
    <definedName name="IQ_EST_EPS_GW_SURPRISE_PERCENT_REUT" hidden="1">"c5430"</definedName>
    <definedName name="IQ_EST_EPS_NORM_DIFF" hidden="1">"c2247"</definedName>
    <definedName name="IQ_EST_EPS_NORM_DIFF_CIQ" hidden="1">"c4745"</definedName>
    <definedName name="IQ_EST_EPS_NORM_DIFF_REUT" hidden="1">"c5411"</definedName>
    <definedName name="IQ_EST_EPS_NORM_SURPRISE_PERCENT" hidden="1">"c2248"</definedName>
    <definedName name="IQ_EST_EPS_NORM_SURPRISE_PERCENT_CIQ" hidden="1">"c4746"</definedName>
    <definedName name="IQ_EST_EPS_NORM_SURPRISE_PERCENT_REUT" hidden="1">"c5412"</definedName>
    <definedName name="IQ_EST_EPS_REPORT_DIFF" hidden="1">"c1893"</definedName>
    <definedName name="IQ_EST_EPS_REPORT_DIFF_CIQ" hidden="1">"c4763"</definedName>
    <definedName name="IQ_EST_EPS_REPORT_DIFF_REUT" hidden="1">"c5431"</definedName>
    <definedName name="IQ_EST_EPS_REPORT_SURPRISE_PERCENT" hidden="1">"c1894"</definedName>
    <definedName name="IQ_EST_EPS_REPORT_SURPRISE_PERCENT_CIQ" hidden="1">"c4764"</definedName>
    <definedName name="IQ_EST_EPS_REPORT_SURPRISE_PERCENT_REUT" hidden="1">"c5432"</definedName>
    <definedName name="IQ_EST_EPS_SBC_DIFF" hidden="1">"c4374"</definedName>
    <definedName name="IQ_EST_EPS_SBC_DIFF_CIQ" hidden="1">"c4899"</definedName>
    <definedName name="IQ_EST_EPS_SBC_GW_DIFF" hidden="1">"c4378"</definedName>
    <definedName name="IQ_EST_EPS_SBC_GW_DIFF_CIQ" hidden="1">"c4903"</definedName>
    <definedName name="IQ_EST_EPS_SBC_GW_SURPRISE_PERCENT" hidden="1">"c4387"</definedName>
    <definedName name="IQ_EST_EPS_SBC_GW_SURPRISE_PERCENT_CIQ" hidden="1">"c4912"</definedName>
    <definedName name="IQ_EST_EPS_SBC_SURPRISE_PERCENT" hidden="1">"c4393"</definedName>
    <definedName name="IQ_EST_EPS_SBC_SURPRISE_PERCENT_CIQ" hidden="1">"c4918"</definedName>
    <definedName name="IQ_EST_EPS_SEQ_GROWTH_Q" hidden="1">"c1764"</definedName>
    <definedName name="IQ_EST_EPS_SEQ_GROWTH_Q_CIQ" hidden="1">"c3690"</definedName>
    <definedName name="IQ_EST_EPS_SEQ_GROWTH_Q_REUT" hidden="1">"c3859"</definedName>
    <definedName name="IQ_EST_EPS_SURPRISE" hidden="1">"c1635"</definedName>
    <definedName name="IQ_EST_EPS_SURPRISE_PERCENT" hidden="1">"c1635"</definedName>
    <definedName name="IQ_EST_EPS_SURPRISE_PERCENT_CIQ" hidden="1">"c5000"</definedName>
    <definedName name="IQ_EST_EPS_SURPRISE_PERCENT_REUT" hidden="1">"c5459"</definedName>
    <definedName name="IQ_EST_FFO_ADJ_DIFF" hidden="1">"c4433"</definedName>
    <definedName name="IQ_EST_FFO_ADJ_DIFF_CIQ" hidden="1">"c4958"</definedName>
    <definedName name="IQ_EST_FFO_ADJ_GROWTH_1YR" hidden="1">"c4421"</definedName>
    <definedName name="IQ_EST_FFO_ADJ_GROWTH_1YR_CIQ" hidden="1">"c4946"</definedName>
    <definedName name="IQ_EST_FFO_ADJ_GROWTH_2YR" hidden="1">"c4422"</definedName>
    <definedName name="IQ_EST_FFO_ADJ_GROWTH_2YR_CIQ" hidden="1">"c4947"</definedName>
    <definedName name="IQ_EST_FFO_ADJ_GROWTH_Q_1YR" hidden="1">"c4423"</definedName>
    <definedName name="IQ_EST_FFO_ADJ_GROWTH_Q_1YR_CIQ" hidden="1">"c4948"</definedName>
    <definedName name="IQ_EST_FFO_ADJ_SEQ_GROWTH_Q" hidden="1">"c4424"</definedName>
    <definedName name="IQ_EST_FFO_ADJ_SEQ_GROWTH_Q_CIQ" hidden="1">"c4949"</definedName>
    <definedName name="IQ_EST_FFO_ADJ_SURPRISE_PERCENT" hidden="1">"c4442"</definedName>
    <definedName name="IQ_EST_FFO_ADJ_SURPRISE_PERCENT_CIQ" hidden="1">"c4967"</definedName>
    <definedName name="IQ_EST_FFO_DIFF" hidden="1">"c1869"</definedName>
    <definedName name="IQ_EST_FFO_DIFF_CIQ" hidden="1">"c3721"</definedName>
    <definedName name="IQ_EST_FFO_DIFF_REUT" hidden="1">"c3890"</definedName>
    <definedName name="IQ_EST_FFO_GROWTH_1YR" hidden="1">"c1770"</definedName>
    <definedName name="IQ_EST_FFO_GROWTH_1YR_CIQ" hidden="1">"c3705"</definedName>
    <definedName name="IQ_EST_FFO_GROWTH_1YR_REUT" hidden="1">"c3874"</definedName>
    <definedName name="IQ_EST_FFO_GROWTH_2YR" hidden="1">"c1771"</definedName>
    <definedName name="IQ_EST_FFO_GROWTH_2YR_CIQ" hidden="1">"c3706"</definedName>
    <definedName name="IQ_EST_FFO_GROWTH_2YR_REUT" hidden="1">"c3875"</definedName>
    <definedName name="IQ_EST_FFO_GROWTH_Q_1YR" hidden="1">"c1772"</definedName>
    <definedName name="IQ_EST_FFO_GROWTH_Q_1YR_CIQ" hidden="1">"c3707"</definedName>
    <definedName name="IQ_EST_FFO_GROWTH_Q_1YR_REUT" hidden="1">"c3876"</definedName>
    <definedName name="IQ_EST_FFO_SEQ_GROWTH_Q" hidden="1">"c1773"</definedName>
    <definedName name="IQ_EST_FFO_SEQ_GROWTH_Q_CIQ" hidden="1">"c3708"</definedName>
    <definedName name="IQ_EST_FFO_SEQ_GROWTH_Q_REUT" hidden="1">"c3877"</definedName>
    <definedName name="IQ_EST_FFO_SHARE_DIFF" hidden="1">"c4444"</definedName>
    <definedName name="IQ_EST_FFO_SHARE_DIFF_CIQ" hidden="1">"c4969"</definedName>
    <definedName name="IQ_EST_FFO_SHARE_GROWTH_1YR" hidden="1">"c4425"</definedName>
    <definedName name="IQ_EST_FFO_SHARE_GROWTH_1YR_CIQ" hidden="1">"c4950"</definedName>
    <definedName name="IQ_EST_FFO_SHARE_GROWTH_2YR" hidden="1">"c4426"</definedName>
    <definedName name="IQ_EST_FFO_SHARE_GROWTH_2YR_CIQ" hidden="1">"c4951"</definedName>
    <definedName name="IQ_EST_FFO_SHARE_GROWTH_Q_1YR" hidden="1">"c4427"</definedName>
    <definedName name="IQ_EST_FFO_SHARE_GROWTH_Q_1YR_CIQ" hidden="1">"c4952"</definedName>
    <definedName name="IQ_EST_FFO_SHARE_SEQ_GROWTH_Q" hidden="1">"c4428"</definedName>
    <definedName name="IQ_EST_FFO_SHARE_SEQ_GROWTH_Q_CIQ" hidden="1">"c4953"</definedName>
    <definedName name="IQ_EST_FFO_SHARE_SHARE_DIFF_REUT" hidden="1">"c3890"</definedName>
    <definedName name="IQ_EST_FFO_SHARE_SHARE_DIFF_THOM" hidden="1">"c5186"</definedName>
    <definedName name="IQ_EST_FFO_SHARE_SHARE_SURPRISE_PERCENT_REUT" hidden="1">"c3891"</definedName>
    <definedName name="IQ_EST_FFO_SHARE_SHARE_SURPRISE_PERCENT_THOM" hidden="1">"c5187"</definedName>
    <definedName name="IQ_EST_FFO_SHARE_SURPRISE_PERCENT" hidden="1">"c4453"</definedName>
    <definedName name="IQ_EST_FFO_SHARE_SURPRISE_PERCENT_CIQ" hidden="1">"c4982"</definedName>
    <definedName name="IQ_EST_FFO_SURPRISE_PERCENT" hidden="1">"c1870"</definedName>
    <definedName name="IQ_EST_FFO_SURPRISE_PERCENT_CIQ" hidden="1">"c3722"</definedName>
    <definedName name="IQ_EST_FFO_SURPRISE_PERCENT_REUT" hidden="1">"c3891"</definedName>
    <definedName name="IQ_EST_FOOTNOTE" hidden="1">"c4540"</definedName>
    <definedName name="IQ_EST_FOOTNOTE_CIQ" hidden="1">"c12022"</definedName>
    <definedName name="IQ_EST_FOOTNOTE_REUT" hidden="1">"c5478"</definedName>
    <definedName name="IQ_EST_MAINT_CAPEX_DIFF" hidden="1">"c4456"</definedName>
    <definedName name="IQ_EST_MAINT_CAPEX_DIFF_CIQ" hidden="1">"c4985"</definedName>
    <definedName name="IQ_EST_MAINT_CAPEX_GROWTH_1YR" hidden="1">"c4429"</definedName>
    <definedName name="IQ_EST_MAINT_CAPEX_GROWTH_1YR_CIQ" hidden="1">"c4954"</definedName>
    <definedName name="IQ_EST_MAINT_CAPEX_GROWTH_2YR" hidden="1">"c4430"</definedName>
    <definedName name="IQ_EST_MAINT_CAPEX_GROWTH_2YR_CIQ" hidden="1">"c4955"</definedName>
    <definedName name="IQ_EST_MAINT_CAPEX_GROWTH_Q_1YR" hidden="1">"c4431"</definedName>
    <definedName name="IQ_EST_MAINT_CAPEX_GROWTH_Q_1YR_CIQ" hidden="1">"c4956"</definedName>
    <definedName name="IQ_EST_MAINT_CAPEX_SEQ_GROWTH_Q" hidden="1">"c4432"</definedName>
    <definedName name="IQ_EST_MAINT_CAPEX_SEQ_GROWTH_Q_CIQ" hidden="1">"c4957"</definedName>
    <definedName name="IQ_EST_MAINT_CAPEX_SURPRISE_PERCENT" hidden="1">"c4465"</definedName>
    <definedName name="IQ_EST_MAINT_CAPEX_SURPRISE_PERCENT_CIQ" hidden="1">"c5003"</definedName>
    <definedName name="IQ_EST_NAV_DIFF" hidden="1">"c1895"</definedName>
    <definedName name="IQ_EST_NAV_SHARE_SURPRISE_PERCENT" hidden="1">"c1896"</definedName>
    <definedName name="IQ_EST_NAV_SURPRISE_PERCENT" hidden="1">"c12040"</definedName>
    <definedName name="IQ_EST_NET_DEBT_DIFF" hidden="1">"c4466"</definedName>
    <definedName name="IQ_EST_NET_DEBT_DIFF_CIQ" hidden="1">"c5004"</definedName>
    <definedName name="IQ_EST_NET_DEBT_SURPRISE_PERCENT" hidden="1">"c4468"</definedName>
    <definedName name="IQ_EST_NET_DEBT_SURPRISE_PERCENT_CIQ" hidden="1">"c5006"</definedName>
    <definedName name="IQ_EST_NEXT_EARNINGS_DATE" hidden="1">"c13591"</definedName>
    <definedName name="IQ_EST_NI_DIFF" hidden="1">"c1885"</definedName>
    <definedName name="IQ_EST_NI_DIFF_CIQ" hidden="1">"c4755"</definedName>
    <definedName name="IQ_EST_NI_DIFF_REUT" hidden="1">"c5423"</definedName>
    <definedName name="IQ_EST_NI_GW_DIFF" hidden="1">"c1887"</definedName>
    <definedName name="IQ_EST_NI_GW_DIFF_CIQ" hidden="1">"c4757"</definedName>
    <definedName name="IQ_EST_NI_GW_DIFF_REUT" hidden="1">"c5425"</definedName>
    <definedName name="IQ_EST_NI_GW_SURPRISE_PERCENT" hidden="1">"c1888"</definedName>
    <definedName name="IQ_EST_NI_GW_SURPRISE_PERCENT_CIQ" hidden="1">"c4758"</definedName>
    <definedName name="IQ_EST_NI_GW_SURPRISE_PERCENT_REUT" hidden="1">"c5426"</definedName>
    <definedName name="IQ_EST_NI_REPORT_DIFF" hidden="1">"c1889"</definedName>
    <definedName name="IQ_EST_NI_REPORT_DIFF_CIQ" hidden="1">"c4759"</definedName>
    <definedName name="IQ_EST_NI_REPORT_DIFF_REUT" hidden="1">"c5427"</definedName>
    <definedName name="IQ_EST_NI_REPORT_SURPRISE_PERCENT" hidden="1">"c1890"</definedName>
    <definedName name="IQ_EST_NI_REPORT_SURPRISE_PERCENT_CIQ" hidden="1">"c4760"</definedName>
    <definedName name="IQ_EST_NI_REPORT_SURPRISE_PERCENT_REUT" hidden="1">"c5428"</definedName>
    <definedName name="IQ_EST_NI_SBC_DIFF" hidden="1">"c4472"</definedName>
    <definedName name="IQ_EST_NI_SBC_DIFF_CIQ" hidden="1">"c5010"</definedName>
    <definedName name="IQ_EST_NI_SBC_GW_DIFF" hidden="1">"c4476"</definedName>
    <definedName name="IQ_EST_NI_SBC_GW_DIFF_CIQ" hidden="1">"c5014"</definedName>
    <definedName name="IQ_EST_NI_SBC_GW_SURPRISE_PERCENT" hidden="1">"c4485"</definedName>
    <definedName name="IQ_EST_NI_SBC_GW_SURPRISE_PERCENT_CIQ" hidden="1">"c5023"</definedName>
    <definedName name="IQ_EST_NI_SBC_SURPRISE_PERCENT" hidden="1">"c4491"</definedName>
    <definedName name="IQ_EST_NI_SBC_SURPRISE_PERCENT_CIQ" hidden="1">"c5029"</definedName>
    <definedName name="IQ_EST_NI_SURPRISE_PERCENT" hidden="1">"c1886"</definedName>
    <definedName name="IQ_EST_NI_SURPRISE_PERCENT_CIQ" hidden="1">"c4756"</definedName>
    <definedName name="IQ_EST_NI_SURPRISE_PERCENT_REUT" hidden="1">"c5424"</definedName>
    <definedName name="IQ_EST_NUM_BUY" hidden="1">"c1759"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" hidden="1">"c5649"</definedName>
    <definedName name="IQ_EST_NUM_HIGH_REC_CIQ" hidden="1">"c3701"</definedName>
    <definedName name="IQ_EST_NUM_HIGH_REC_REUT" hidden="1">"c3870"</definedName>
    <definedName name="IQ_EST_NUM_HIGHEST_REC" hidden="1">"c5648"</definedName>
    <definedName name="IQ_EST_NUM_HIGHEST_REC_CIQ" hidden="1">"c3700"</definedName>
    <definedName name="IQ_EST_NUM_HIGHEST_REC_REUT" hidden="1">"c3869"</definedName>
    <definedName name="IQ_EST_NUM_HOLD" hidden="1">"c1761"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" hidden="1">"c5651"</definedName>
    <definedName name="IQ_EST_NUM_LOW_REC_CIQ" hidden="1">"c3703"</definedName>
    <definedName name="IQ_EST_NUM_LOW_REC_REUT" hidden="1">"c3872"</definedName>
    <definedName name="IQ_EST_NUM_LOWEST_REC" hidden="1">"c5652"</definedName>
    <definedName name="IQ_EST_NUM_LOWEST_REC_CIQ" hidden="1">"c3704"</definedName>
    <definedName name="IQ_EST_NUM_LOWEST_REC_REUT" hidden="1">"c3873"</definedName>
    <definedName name="IQ_EST_NUM_NEUTRAL_REC" hidden="1">"c5650"</definedName>
    <definedName name="IQ_EST_NUM_NEUTRAL_REC_CIQ" hidden="1">"c3702"</definedName>
    <definedName name="IQ_EST_NUM_NEUTRAL_REC_REUT" hidden="1">"c3871"</definedName>
    <definedName name="IQ_EST_NUM_NO_OPINION" hidden="1">"c1758"</definedName>
    <definedName name="IQ_EST_NUM_NO_OPINION_CIQ" hidden="1">"c3699"</definedName>
    <definedName name="IQ_EST_NUM_NO_OPINION_REUT" hidden="1">"c3868"</definedName>
    <definedName name="IQ_EST_NUM_OUTPERFORM" hidden="1">"c1760"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CIQ" hidden="1">"c12017"</definedName>
    <definedName name="IQ_EST_OPER_INC_DIFF_REUT" hidden="1">"c5415"</definedName>
    <definedName name="IQ_EST_OPER_INC_SURPRISE_PERCENT" hidden="1">"c1878"</definedName>
    <definedName name="IQ_EST_OPER_INC_SURPRISE_PERCENT_CIQ" hidden="1">"c12018"</definedName>
    <definedName name="IQ_EST_OPER_INC_SURPRISE_PERCENT_REUT" hidden="1">"c5416"</definedName>
    <definedName name="IQ_EST_PRE_TAX_DIFF" hidden="1">"c1879"</definedName>
    <definedName name="IQ_EST_PRE_TAX_DIFF_CIQ" hidden="1">"c4749"</definedName>
    <definedName name="IQ_EST_PRE_TAX_DIFF_REUT" hidden="1">"c5417"</definedName>
    <definedName name="IQ_EST_PRE_TAX_GW_DIFF" hidden="1">"c1881"</definedName>
    <definedName name="IQ_EST_PRE_TAX_GW_DIFF_CIQ" hidden="1">"c4751"</definedName>
    <definedName name="IQ_EST_PRE_TAX_GW_DIFF_REUT" hidden="1">"c5419"</definedName>
    <definedName name="IQ_EST_PRE_TAX_GW_SURPRISE_PERCENT" hidden="1">"c1882"</definedName>
    <definedName name="IQ_EST_PRE_TAX_GW_SURPRISE_PERCENT_CIQ" hidden="1">"c4752"</definedName>
    <definedName name="IQ_EST_PRE_TAX_GW_SURPRISE_PERCENT_REUT" hidden="1">"c5420"</definedName>
    <definedName name="IQ_EST_PRE_TAX_REPORT_DIFF" hidden="1">"c1883"</definedName>
    <definedName name="IQ_EST_PRE_TAX_REPORT_DIFF_CIQ" hidden="1">"c4753"</definedName>
    <definedName name="IQ_EST_PRE_TAX_REPORT_DIFF_REUT" hidden="1">"c5421"</definedName>
    <definedName name="IQ_EST_PRE_TAX_REPORT_SURPRISE_PERCENT" hidden="1">"c1884"</definedName>
    <definedName name="IQ_EST_PRE_TAX_REPORT_SURPRISE_PERCENT_CIQ" hidden="1">"c4754"</definedName>
    <definedName name="IQ_EST_PRE_TAX_REPORT_SURPRISE_PERCENT_REUT" hidden="1">"c5422"</definedName>
    <definedName name="IQ_EST_PRE_TAX_SURPRISE_PERCENT" hidden="1">"c1880"</definedName>
    <definedName name="IQ_EST_PRE_TAX_SURPRISE_PERCENT_CIQ" hidden="1">"c4750"</definedName>
    <definedName name="IQ_EST_PRE_TAX_SURPRISE_PERCENT_REUT" hidden="1">"c5418"</definedName>
    <definedName name="IQ_EST_RECURRING_PROFIT_SHARE_DIFF" hidden="1">"c4505"</definedName>
    <definedName name="IQ_EST_RECURRING_PROFIT_SHARE_DIFF_CIQ" hidden="1">"c5043"</definedName>
    <definedName name="IQ_EST_RECURRING_PROFIT_SHARE_SURPRISE_PERCENT" hidden="1">"c4515"</definedName>
    <definedName name="IQ_EST_RECURRING_PROFIT_SHARE_SURPRISE_PERCENT_CIQ" hidden="1">"c5053"</definedName>
    <definedName name="IQ_EST_REV_DIFF" hidden="1">"c1865"</definedName>
    <definedName name="IQ_EST_REV_DIFF_CIQ" hidden="1">"c3717"</definedName>
    <definedName name="IQ_EST_REV_DIFF_REUT" hidden="1">"c3886"</definedName>
    <definedName name="IQ_EST_REV_GROWTH_1YR" hidden="1">"c1638"</definedName>
    <definedName name="IQ_EST_REV_GROWTH_1YR_CIQ" hidden="1">"c3691"</definedName>
    <definedName name="IQ_EST_REV_GROWTH_1YR_REUT" hidden="1">"c3860"</definedName>
    <definedName name="IQ_EST_REV_GROWTH_2YR" hidden="1">"c1639"</definedName>
    <definedName name="IQ_EST_REV_GROWTH_2YR_CIQ" hidden="1">"c3692"</definedName>
    <definedName name="IQ_EST_REV_GROWTH_2YR_REUT" hidden="1">"c3861"</definedName>
    <definedName name="IQ_EST_REV_GROWTH_Q_1YR" hidden="1">"c1640"</definedName>
    <definedName name="IQ_EST_REV_GROWTH_Q_1YR_CIQ" hidden="1">"c3693"</definedName>
    <definedName name="IQ_EST_REV_GROWTH_Q_1YR_REUT" hidden="1">"c3862"</definedName>
    <definedName name="IQ_EST_REV_SEQ_GROWTH_Q" hidden="1">"c1765"</definedName>
    <definedName name="IQ_EST_REV_SEQ_GROWTH_Q_CIQ" hidden="1">"c3694"</definedName>
    <definedName name="IQ_EST_REV_SEQ_GROWTH_Q_REUT" hidden="1">"c3863"</definedName>
    <definedName name="IQ_EST_REV_SURPRISE_PERCENT" hidden="1">"c1866"</definedName>
    <definedName name="IQ_EST_REV_SURPRISE_PERCENT_CIQ" hidden="1">"c3718"</definedName>
    <definedName name="IQ_EST_REV_SURPRISE_PERCENT_REUT" hidden="1">"c3887"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_OVER_REVENUE_EST" hidden="1">"c165"</definedName>
    <definedName name="IQ_EV_OVER_REVENUE_EST_1" hidden="1">"c166"</definedName>
    <definedName name="IQ_EVAL_DATE" hidden="1">"c2180"</definedName>
    <definedName name="IQ_EVENT_DATE" hidden="1">"c13819"</definedName>
    <definedName name="IQ_EVENT_ID" hidden="1">"c13818"</definedName>
    <definedName name="IQ_EVENT_TIME" hidden="1">"c13820"</definedName>
    <definedName name="IQ_EVENT_TYPE" hidden="1">"c13821"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IMBURSE_RENTAL_REVENUE" hidden="1">"c16064"</definedName>
    <definedName name="IQ_EXP_RETURN_PENSION_DOMESTIC" hidden="1">"c407"</definedName>
    <definedName name="IQ_EXP_RETURN_PENSION_FOREIGN" hidden="1">"c408"</definedName>
    <definedName name="IQ_EXPENSE_CODE_" hidden="1">"ajsdasd"</definedName>
    <definedName name="IQ_EXPENSE_REIMBURSEMENTS" hidden="1">"c16020"</definedName>
    <definedName name="IQ_EXPENSES_AP" hidden="1">"c8875"</definedName>
    <definedName name="IQ_EXPENSES_AP_ABS" hidden="1">"c8894"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LORE_DRILL_EXP_TOTAL" hidden="1">"c13850"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FC_UNUSED_UNUSED_UNUSED" hidden="1">"c8401"</definedName>
    <definedName name="IQ_EXPORTS_APR_UNUSED" hidden="1">"c7521"</definedName>
    <definedName name="IQ_EXPORTS_APR_UNUSED_UNUSED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FC_UNUSED_UNUSED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FC_UNUSED_UNUSED_UNUSED" hidden="1">"c8512"</definedName>
    <definedName name="IQ_EXPORTS_GOODS_REAL_SAAR_APR_UNUSED" hidden="1">"c7632"</definedName>
    <definedName name="IQ_EXPORTS_GOODS_REAL_SAAR_APR_UNUSED_UNUSED_UNUSED" hidden="1">"c7632"</definedName>
    <definedName name="IQ_EXPORTS_GOODS_REAL_SAAR_FC_UNUSED" hidden="1">"c7852"</definedName>
    <definedName name="IQ_EXPORTS_GOODS_REAL_SAAR_FC_UNUSED_UNUSED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FC_UNUSED_UNUSED_UNUSED" hidden="1">"c8072"</definedName>
    <definedName name="IQ_EXPORTS_GOODS_REAL_SAAR_POP_UNUSED" hidden="1">"c7192"</definedName>
    <definedName name="IQ_EXPORTS_GOODS_REAL_SAAR_POP_UNUSED_UNUSED_UNUSED" hidden="1">"c7192"</definedName>
    <definedName name="IQ_EXPORTS_GOODS_REAL_SAAR_UNUSED" hidden="1">"c6972"</definedName>
    <definedName name="IQ_EXPORTS_GOODS_REAL_SAAR_UNUSED_UNUSED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FC_UNUSED_UNUSED_UNUSED" hidden="1">"c8292"</definedName>
    <definedName name="IQ_EXPORTS_GOODS_REAL_SAAR_YOY_UNUSED" hidden="1">"c7412"</definedName>
    <definedName name="IQ_EXPORTS_GOODS_REAL_SAAR_YOY_UNUSED_UNUSED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FC_UNUSED_UNUSED_UNUSED" hidden="1">"c7961"</definedName>
    <definedName name="IQ_EXPORTS_POP_UNUSED" hidden="1">"c7081"</definedName>
    <definedName name="IQ_EXPORTS_POP_UNUSED_UNUSED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FC_UNUSED_UNUSED_UNUSED" hidden="1">"c8516"</definedName>
    <definedName name="IQ_EXPORTS_SERVICES_REAL_SAAR_APR_UNUSED" hidden="1">"c7636"</definedName>
    <definedName name="IQ_EXPORTS_SERVICES_REAL_SAAR_APR_UNUSED_UNUSED_UNUSED" hidden="1">"c7636"</definedName>
    <definedName name="IQ_EXPORTS_SERVICES_REAL_SAAR_FC_UNUSED" hidden="1">"c7856"</definedName>
    <definedName name="IQ_EXPORTS_SERVICES_REAL_SAAR_FC_UNUSED_UNUSED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FC_UNUSED_UNUSED_UNUSED" hidden="1">"c8076"</definedName>
    <definedName name="IQ_EXPORTS_SERVICES_REAL_SAAR_POP_UNUSED" hidden="1">"c7196"</definedName>
    <definedName name="IQ_EXPORTS_SERVICES_REAL_SAAR_POP_UNUSED_UNUSED_UNUSED" hidden="1">"c7196"</definedName>
    <definedName name="IQ_EXPORTS_SERVICES_REAL_SAAR_UNUSED" hidden="1">"c6976"</definedName>
    <definedName name="IQ_EXPORTS_SERVICES_REAL_SAAR_UNUSED_UNUSED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FC_UNUSED_UNUSED_UNUSED" hidden="1">"c8296"</definedName>
    <definedName name="IQ_EXPORTS_SERVICES_REAL_SAAR_YOY_UNUSED" hidden="1">"c7416"</definedName>
    <definedName name="IQ_EXPORTS_SERVICES_REAL_SAAR_YOY_UNUSED_UNUSED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NUSED_UNUSED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FC_UNUSED_UNUSED_UNUSED" hidden="1">"c8181"</definedName>
    <definedName name="IQ_EXPORTS_YOY_UNUSED" hidden="1">"c7301"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ITEMS" hidden="1">"c1459"</definedName>
    <definedName name="IQ_EXTRA_ITEMS_OTHER_ADJUSTMENTS_FOREIGN_FFIEC" hidden="1">"c15392"</definedName>
    <definedName name="IQ_EXTRAORDINARY_GAINS_FDIC" hidden="1">"c6586"</definedName>
    <definedName name="IQ_FAD" hidden="1">"c8757"</definedName>
    <definedName name="IQ_FAD_PAYOUT_RATIO" hidden="1">"c8872"</definedName>
    <definedName name="IQ_FAIR_VALUE_CHANGE_INCL_EARNINGS" hidden="1">"c13849"</definedName>
    <definedName name="IQ_FAIR_VALUE_DEBT" hidden="1">"c16007"</definedName>
    <definedName name="IQ_FAIR_VALUE_FDIC" hidden="1">"c6427"</definedName>
    <definedName name="IQ_FAIR_VALUE_FIN_INSTRUMENTS_NAV" hidden="1">"c16002"</definedName>
    <definedName name="IQ_FAIR_VALUE_FIN_INSTRUMENTS_NNAV" hidden="1">"c16006"</definedName>
    <definedName name="IQ_FAIR_VALUE_TRADING_PROP" hidden="1">"c16001"</definedName>
    <definedName name="IQ_FARM_LOANS_NET_FDIC" hidden="1">"c6316"</definedName>
    <definedName name="IQ_FARM_LOANS_TOT_LOANS_FFIEC" hidden="1">"c13870"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DIC" hidden="1">"c417"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_PURCHASED_SEC_SOLD_REPURCHASE_FFIEC" hidden="1">"c15489"</definedName>
    <definedName name="IQ_FED_FUND_SOLD_SEC_PURCHASED_RESELL_FFIEC" hidden="1">"c15488"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FDIC" hidden="1">"c6343"</definedName>
    <definedName name="IQ_FED_FUNDS_SOLD_FDIC" hidden="1">"c6307"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SOLD" hidden="1">"c2256"</definedName>
    <definedName name="IQ_FEES_OTHER_INCOME" hidden="1">"c15257"</definedName>
    <definedName name="IQ_FFO" hidden="1">"c1574"</definedName>
    <definedName name="IQ_FFO_ACT_OR_EST" hidden="1">"c2216"</definedName>
    <definedName name="IQ_FFO_ADJ_ACT_OR_EST" hidden="1">"c4435"</definedName>
    <definedName name="IQ_FFO_ADJ_ACT_OR_EST_CIQ" hidden="1">"c4960"</definedName>
    <definedName name="IQ_FFO_ADJ_EST" hidden="1">"c4434"</definedName>
    <definedName name="IQ_FFO_ADJ_EST_CIQ" hidden="1">"c4959"</definedName>
    <definedName name="IQ_FFO_ADJ_GUIDANCE" hidden="1">"c4436"</definedName>
    <definedName name="IQ_FFO_ADJ_GUIDANCE_CIQ" hidden="1">"c4961"</definedName>
    <definedName name="IQ_FFO_ADJ_HIGH_EST" hidden="1">"c4437"</definedName>
    <definedName name="IQ_FFO_ADJ_HIGH_EST_CIQ" hidden="1">"c4962"</definedName>
    <definedName name="IQ_FFO_ADJ_HIGH_GUIDANCE" hidden="1">"c4202"</definedName>
    <definedName name="IQ_FFO_ADJ_HIGH_GUIDANCE_CIQ" hidden="1">"c4614"</definedName>
    <definedName name="IQ_FFO_ADJ_LOW_EST" hidden="1">"c4438"</definedName>
    <definedName name="IQ_FFO_ADJ_LOW_EST_CIQ" hidden="1">"c4963"</definedName>
    <definedName name="IQ_FFO_ADJ_LOW_GUIDANCE" hidden="1">"c4242"</definedName>
    <definedName name="IQ_FFO_ADJ_LOW_GUIDANCE_CIQ" hidden="1">"c4654"</definedName>
    <definedName name="IQ_FFO_ADJ_MEDIAN_EST" hidden="1">"c4439"</definedName>
    <definedName name="IQ_FFO_ADJ_MEDIAN_EST_CIQ" hidden="1">"c4964"</definedName>
    <definedName name="IQ_FFO_ADJ_NUM_EST" hidden="1">"c4440"</definedName>
    <definedName name="IQ_FFO_ADJ_NUM_EST_CIQ" hidden="1">"c4965"</definedName>
    <definedName name="IQ_FFO_ADJ_STDDEV_EST" hidden="1">"c4441"</definedName>
    <definedName name="IQ_FFO_ADJ_STDDEV_EST_CIQ" hidden="1">"c4966"</definedName>
    <definedName name="IQ_FFO_DILUTED" hidden="1">"c16186"</definedName>
    <definedName name="IQ_FFO_EST" hidden="1">"c418"</definedName>
    <definedName name="IQ_FFO_EST_CIQ" hidden="1">"c3668"</definedName>
    <definedName name="IQ_FFO_EST_REUT" hidden="1">"c3837"</definedName>
    <definedName name="IQ_FFO_GUIDANCE" hidden="1">"c4443"</definedName>
    <definedName name="IQ_FFO_GUIDANCE_CIQ" hidden="1">"c4968"</definedName>
    <definedName name="IQ_FFO_HIGH_EST" hidden="1">"c419"</definedName>
    <definedName name="IQ_FFO_HIGH_EST_CIQ" hidden="1">"c3670"</definedName>
    <definedName name="IQ_FFO_HIGH_EST_REUT" hidden="1">"c3839"</definedName>
    <definedName name="IQ_FFO_HIGH_GUIDANCE" hidden="1">"c4184"</definedName>
    <definedName name="IQ_FFO_HIGH_GUIDANCE_CIQ" hidden="1">"c4596"</definedName>
    <definedName name="IQ_FFO_LOW_EST" hidden="1">"c420"</definedName>
    <definedName name="IQ_FFO_LOW_EST_CIQ" hidden="1">"c3671"</definedName>
    <definedName name="IQ_FFO_LOW_EST_REUT" hidden="1">"c3840"</definedName>
    <definedName name="IQ_FFO_LOW_GUIDANCE" hidden="1">"c4224"</definedName>
    <definedName name="IQ_FFO_LOW_GUIDANCE_CIQ" hidden="1">"c4636"</definedName>
    <definedName name="IQ_FFO_MEDIAN_EST" hidden="1">"c1665"</definedName>
    <definedName name="IQ_FFO_MEDIAN_EST_CIQ" hidden="1">"c3669"</definedName>
    <definedName name="IQ_FFO_MEDIAN_EST_REUT" hidden="1">"c3838"</definedName>
    <definedName name="IQ_FFO_NO_EST" hidden="1">"c276"</definedName>
    <definedName name="IQ_FFO_NUM_EST" hidden="1">"c421"</definedName>
    <definedName name="IQ_FFO_NUM_EST_CIQ" hidden="1">"c3672"</definedName>
    <definedName name="IQ_FFO_NUM_EST_REUT" hidden="1">"c3841"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" hidden="1">"c4446"</definedName>
    <definedName name="IQ_FFO_SHARE_ACT_OR_EST_CIQ" hidden="1">"c4971"</definedName>
    <definedName name="IQ_FFO_SHARE_EST" hidden="1">"c4445"</definedName>
    <definedName name="IQ_FFO_SHARE_EST_CIQ" hidden="1">"c4970"</definedName>
    <definedName name="IQ_FFO_SHARE_GUIDANCE" hidden="1">"c4447"</definedName>
    <definedName name="IQ_FFO_SHARE_GUIDANCE_CIQ" hidden="1">"c4976"</definedName>
    <definedName name="IQ_FFO_SHARE_HIGH_EST" hidden="1">"c4448"</definedName>
    <definedName name="IQ_FFO_SHARE_HIGH_EST_CIQ" hidden="1">"c4977"</definedName>
    <definedName name="IQ_FFO_SHARE_HIGH_GUIDANCE" hidden="1">"c4203"</definedName>
    <definedName name="IQ_FFO_SHARE_HIGH_GUIDANCE_CIQ" hidden="1">"c4615"</definedName>
    <definedName name="IQ_FFO_SHARE_LOW_EST" hidden="1">"c4449"</definedName>
    <definedName name="IQ_FFO_SHARE_LOW_EST_CIQ" hidden="1">"c4978"</definedName>
    <definedName name="IQ_FFO_SHARE_LOW_GUIDANCE" hidden="1">"c4243"</definedName>
    <definedName name="IQ_FFO_SHARE_LOW_GUIDANCE_CIQ" hidden="1">"c4655"</definedName>
    <definedName name="IQ_FFO_SHARE_MEDIAN_EST" hidden="1">"c4450"</definedName>
    <definedName name="IQ_FFO_SHARE_MEDIAN_EST_CIQ" hidden="1">"c4979"</definedName>
    <definedName name="IQ_FFO_SHARE_NUM_EST" hidden="1">"c4451"</definedName>
    <definedName name="IQ_FFO_SHARE_NUM_EST_CIQ" hidden="1">"c4980"</definedName>
    <definedName name="IQ_FFO_SHARE_SHARE_EST_DET_EST" hidden="1">"c12059"</definedName>
    <definedName name="IQ_FFO_SHARE_SHARE_EST_DET_EST_CURRENCY" hidden="1">"c12466"</definedName>
    <definedName name="IQ_FFO_SHARE_SHARE_EST_DET_EST_CURRENCY_THOM" hidden="1">"c12487"</definedName>
    <definedName name="IQ_FFO_SHARE_SHARE_EST_DET_EST_DATE" hidden="1">"c12212"</definedName>
    <definedName name="IQ_FFO_SHARE_SHARE_EST_DET_EST_DATE_THOM" hidden="1">"c12238"</definedName>
    <definedName name="IQ_FFO_SHARE_SHARE_EST_DET_EST_INCL" hidden="1">"c12349"</definedName>
    <definedName name="IQ_FFO_SHARE_SHARE_EST_DET_EST_INCL_THOM" hidden="1">"c12370"</definedName>
    <definedName name="IQ_FFO_SHARE_SHARE_EST_DET_EST_ORIGIN" hidden="1">"c12722"</definedName>
    <definedName name="IQ_FFO_SHARE_SHARE_EST_DET_EST_ORIGIN_THOM" hidden="1">"c12608"</definedName>
    <definedName name="IQ_FFO_SHARE_SHARE_EST_DET_EST_THOM" hidden="1">"c12088"</definedName>
    <definedName name="IQ_FFO_SHARE_SHARE_EST_REUT" hidden="1">"c3837"</definedName>
    <definedName name="IQ_FFO_SHARE_SHARE_EST_THOM" hidden="1">"c3999"</definedName>
    <definedName name="IQ_FFO_SHARE_SHARE_HIGH_EST_REUT" hidden="1">"c3839"</definedName>
    <definedName name="IQ_FFO_SHARE_SHARE_HIGH_EST_THOM" hidden="1">"c4001"</definedName>
    <definedName name="IQ_FFO_SHARE_SHARE_LOW_EST_REUT" hidden="1">"c3840"</definedName>
    <definedName name="IQ_FFO_SHARE_SHARE_LOW_EST_THOM" hidden="1">"c4002"</definedName>
    <definedName name="IQ_FFO_SHARE_SHARE_MEDIAN_EST_REUT" hidden="1">"c3838"</definedName>
    <definedName name="IQ_FFO_SHARE_SHARE_MEDIAN_EST_THOM" hidden="1">"c4000"</definedName>
    <definedName name="IQ_FFO_SHARE_SHARE_NUM_EST_REUT" hidden="1">"c3841"</definedName>
    <definedName name="IQ_FFO_SHARE_SHARE_NUM_EST_THOM" hidden="1">"c4003"</definedName>
    <definedName name="IQ_FFO_SHARE_SHARE_STDDEV_EST_REUT" hidden="1">"c3842"</definedName>
    <definedName name="IQ_FFO_SHARE_SHARE_STDDEV_EST_THOM" hidden="1">"c4004"</definedName>
    <definedName name="IQ_FFO_SHARE_STDDEV_EST" hidden="1">"c4452"</definedName>
    <definedName name="IQ_FFO_SHARE_STDDEV_EST_CIQ" hidden="1">"c4981"</definedName>
    <definedName name="IQ_FFO_SHARES_BASIC" hidden="1">"c16185"</definedName>
    <definedName name="IQ_FFO_SHARES_DILUTED" hidden="1">"c16187"</definedName>
    <definedName name="IQ_FFO_STDDEV_EST" hidden="1">"c422"</definedName>
    <definedName name="IQ_FFO_STDDEV_EST_CIQ" hidden="1">"c3673"</definedName>
    <definedName name="IQ_FFO_STDDEV_EST_REUT" hidden="1">"c3842"</definedName>
    <definedName name="IQ_FFO_TOTAL_REVENUE" hidden="1">"c16060"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 hidden="1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NOTES_PAY_TOTAL" hidden="1">"c5522"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REUT" hidden="1">"c6798"</definedName>
    <definedName name="IQ_FISCAL_Y" hidden="1">"c441"</definedName>
    <definedName name="IQ_FISCAL_Y_EST" hidden="1">"c6795"</definedName>
    <definedName name="IQ_FISCAL_Y_EST_CIQ" hidden="1">"c6807"</definedName>
    <definedName name="IQ_FISCAL_Y_EST_REUT" hidden="1">"c6799"</definedName>
    <definedName name="IQ_FIVE_PERCENT_AMOUNT" hidden="1">"c240"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ED_ASSET_TURNS" hidden="1">"c445"</definedName>
    <definedName name="IQ_FIXED_INVEST_APR_FC_UNUSED" hidden="1">"c8410"</definedName>
    <definedName name="IQ_FIXED_INVEST_APR_FC_UNUSED_UNUSED_UNUSED" hidden="1">"c8410"</definedName>
    <definedName name="IQ_FIXED_INVEST_APR_UNUSED" hidden="1">"c7530"</definedName>
    <definedName name="IQ_FIXED_INVEST_APR_UNUSED_UNUSED_UNUSED" hidden="1">"c7530"</definedName>
    <definedName name="IQ_FIXED_INVEST_FC_UNUSED" hidden="1">"c7750"</definedName>
    <definedName name="IQ_FIXED_INVEST_FC_UNUSED_UNUSED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FC_UNUSED_UNUSED_UNUSED" hidden="1">"c7970"</definedName>
    <definedName name="IQ_FIXED_INVEST_POP_UNUSED" hidden="1">"c7090"</definedName>
    <definedName name="IQ_FIXED_INVEST_POP_UNUSED_UNUSED_UNUSED" hidden="1">"c7090"</definedName>
    <definedName name="IQ_FIXED_INVEST_REAL_APR_FC_UNUSED" hidden="1">"c8518"</definedName>
    <definedName name="IQ_FIXED_INVEST_REAL_APR_FC_UNUSED_UNUSED_UNUSED" hidden="1">"c8518"</definedName>
    <definedName name="IQ_FIXED_INVEST_REAL_APR_UNUSED" hidden="1">"c7638"</definedName>
    <definedName name="IQ_FIXED_INVEST_REAL_APR_UNUSED_UNUSED_UNUSED" hidden="1">"c7638"</definedName>
    <definedName name="IQ_FIXED_INVEST_REAL_FC_UNUSED" hidden="1">"c7858"</definedName>
    <definedName name="IQ_FIXED_INVEST_REAL_FC_UNUSED_UNUSED_UNUSED" hidden="1">"c7858"</definedName>
    <definedName name="IQ_FIXED_INVEST_REAL_POP_FC_UNUSED" hidden="1">"c8078"</definedName>
    <definedName name="IQ_FIXED_INVEST_REAL_POP_FC_UNUSED_UNUSED_UNUSED" hidden="1">"c8078"</definedName>
    <definedName name="IQ_FIXED_INVEST_REAL_POP_UNUSED" hidden="1">"c7198"</definedName>
    <definedName name="IQ_FIXED_INVEST_REAL_POP_UNUSED_UNUSED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NUSED_UNUSED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FC_UNUSED_UNUSED_UNUSED" hidden="1">"c8298"</definedName>
    <definedName name="IQ_FIXED_INVEST_REAL_YOY_UNUSED" hidden="1">"c7418"</definedName>
    <definedName name="IQ_FIXED_INVEST_REAL_YOY_UNUSED_UNUSED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NUSED_UNUSED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FC_UNUSED_UNUSED_UNUSED" hidden="1">"c8190"</definedName>
    <definedName name="IQ_FIXED_INVEST_YOY_UNUSED" hidden="1">"c7310"</definedName>
    <definedName name="IQ_FIXED_INVEST_YOY_UNUSED_UNUSED_UNUSED" hidden="1">"c7310"</definedName>
    <definedName name="IQ_FLOAT" hidden="1">"c225"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OTAL_DEPOSITS" hidden="1">"c15719"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OANS" hidden="1">"c448"</definedName>
    <definedName name="IQ_FOREIGN_LOANS_TOTAL_LOANS" hidden="1">"c15714"</definedName>
    <definedName name="IQ_FOUNDATION_OVER_TOTAL" hidden="1">"c13769"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NAV" hidden="1">"c15225"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SPOT_FDIC" hidden="1">"c6356"</definedName>
    <definedName name="IQ_FY_DATE" hidden="1">"IQ_FY_DATE"</definedName>
    <definedName name="IQ_GA_EXP" hidden="1">"c2241"</definedName>
    <definedName name="IQ_GAAP_BS" hidden="1">"c6789"</definedName>
    <definedName name="IQ_GAAP_CF" hidden="1">"c6790"</definedName>
    <definedName name="IQ_GAAP_EST_CIQ" hidden="1">"c13924"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C" hidden="1">"c464"</definedName>
    <definedName name="IQ_GAIN_ASSETS_REC_BNK" hidden="1">"c465"</definedName>
    <definedName name="IQ_GAIN_ASSETS_REC_BR" hidden="1">"c466"</definedName>
    <definedName name="IQ_GAIN_ASSETS_REC_FIN" hidden="1">"c467"</definedName>
    <definedName name="IQ_GAIN_ASSETS_REC_INS" hidden="1">"c468"</definedName>
    <definedName name="IQ_GAIN_ASSETS_REC_REIT" hidden="1">"c469"</definedName>
    <definedName name="IQ_GAIN_ASSETS_REC_UTI" hidden="1">"c470"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C" hidden="1">"c487"</definedName>
    <definedName name="IQ_GAIN_INVEST_REC_BNK" hidden="1">"c488"</definedName>
    <definedName name="IQ_GAIN_INVEST_REC_BR" hidden="1">"c489"</definedName>
    <definedName name="IQ_GAIN_INVEST_REC_FIN" hidden="1">"c490"</definedName>
    <definedName name="IQ_GAIN_INVEST_REC_INS" hidden="1">"c491"</definedName>
    <definedName name="IQ_GAIN_INVEST_REC_REIT" hidden="1">"c492"</definedName>
    <definedName name="IQ_GAIN_INVEST_REC_UTI" hidden="1">"c493"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NERAL_ALLOWANCE" hidden="1">"c15248"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DD_BASIC" hidden="1">"c15776"</definedName>
    <definedName name="IQ_GROSS_ADD_BBAND" hidden="1">"c15779"</definedName>
    <definedName name="IQ_GROSS_ADD_DIG" hidden="1">"c15777"</definedName>
    <definedName name="IQ_GROSS_ADD_PHONE" hidden="1">"c15780"</definedName>
    <definedName name="IQ_GROSS_ADD_POSTPAID_WIRELESS" hidden="1">"c15750"</definedName>
    <definedName name="IQ_GROSS_ADD_PREPAID_WIRELESS" hidden="1">"c15751"</definedName>
    <definedName name="IQ_GROSS_ADD_RESELL_WHOLESALE_WIRELESS" hidden="1">"c15752"</definedName>
    <definedName name="IQ_GROSS_ADD_RGU" hidden="1">"c15781"</definedName>
    <definedName name="IQ_GROSS_ADD_SATELLITE" hidden="1">"c15778"</definedName>
    <definedName name="IQ_GROSS_ADD_TOTAL_WIRELESS" hidden="1">"c15753"</definedName>
    <definedName name="IQ_GROSS_AH_EARNED" hidden="1">"c2742"</definedName>
    <definedName name="IQ_GROSS_CLAIM_ADJ_EXP_RESERVE_BOP" hidden="1">"c15874"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GW" hidden="1">"c519"</definedName>
    <definedName name="IQ_GROSS_INTAN" hidden="1">"c520"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" hidden="1">"c15871"</definedName>
    <definedName name="IQ_GROSS_MARGIN" hidden="1">"c529"</definedName>
    <definedName name="IQ_GROSS_MARGIN_ACT_OR_EST" hidden="1">"c5554"</definedName>
    <definedName name="IQ_GROSS_MARGIN_EST" hidden="1">"c5547"</definedName>
    <definedName name="IQ_GROSS_MARGIN_HIGH_EST" hidden="1">"c5549"</definedName>
    <definedName name="IQ_GROSS_MARGIN_LOW_EST" hidden="1">"c5550"</definedName>
    <definedName name="IQ_GROSS_MARGIN_MEDIAN_EST" hidden="1">"c5548"</definedName>
    <definedName name="IQ_GROSS_MARGIN_NUM_EST" hidden="1">"c5551"</definedName>
    <definedName name="IQ_GROSS_MARGIN_STDDEV_EST" hidden="1">"c5552"</definedName>
    <definedName name="IQ_GROSS_PC_EARNED" hidden="1">"c2747"</definedName>
    <definedName name="IQ_GROSS_PREMIUMS_WRITTEN_AVG_ASSETS" hidden="1">"c15893"</definedName>
    <definedName name="IQ_GROSS_PREMIUMS_WRITTEN_AVG_EQUITY" hidden="1">"c15892"</definedName>
    <definedName name="IQ_GROSS_PREMIUMS_WRITTEN_AVG_STATUTORY_SURPLUS" hidden="1">"c15894"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VKEY" hidden="1">"c15590"</definedName>
    <definedName name="IQ_GVKEY_OTHER" hidden="1">"c15633"</definedName>
    <definedName name="IQ_GW" hidden="1">"c530"</definedName>
    <definedName name="IQ_GW_AMORT" hidden="1">"c531"</definedName>
    <definedName name="IQ_GW_AMORT_BR" hidden="1">"c532"</definedName>
    <definedName name="IQ_GW_AMORT_CF" hidden="1">"c533"</definedName>
    <definedName name="IQ_GW_AMORT_CF_BNK" hidden="1">"c534"</definedName>
    <definedName name="IQ_GW_AMORT_CF_BR" hidden="1">"c535"</definedName>
    <definedName name="IQ_GW_AMORT_CF_FIN" hidden="1">"c536"</definedName>
    <definedName name="IQ_GW_AMORT_CF_INS" hidden="1">"c537"</definedName>
    <definedName name="IQ_GW_AMORT_CF_REIT" hidden="1">"c538"</definedName>
    <definedName name="IQ_GW_AMORT_CF_UTI" hidden="1">"c539"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C뱟AVG⡟BEDS_SV䱃" hidden="1">"c5951"</definedName>
    <definedName name="IQ_HEDGEFUND_OVER_TOTAL" hidden="1">"c13771"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_EXP_DIRECT_OPERATING_EXP" hidden="1">"c15981"</definedName>
    <definedName name="IQ_HG_CASINO_GROSS_PROFIT" hidden="1">"c15974"</definedName>
    <definedName name="IQ_HG_CASINO_MARGIN" hidden="1">"c15976"</definedName>
    <definedName name="IQ_HG_CASINO_OPERATING_MARGIN" hidden="1">"c15977"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CONFERENCE_SPACE" hidden="1">"c15971"</definedName>
    <definedName name="IQ_HG_EXP_CASINO" hidden="1">"c8733"</definedName>
    <definedName name="IQ_HG_EXP_DEVELOPMENT" hidden="1">"c8738"</definedName>
    <definedName name="IQ_HG_EXP_DIRECT_CASINO_GAMING" hidden="1">"c15994"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DIRECT_HOTEL_MOTEL" hidden="1">"c15995"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BEV_EXP_DIRECT_OPERATING_EXP" hidden="1">"c15980"</definedName>
    <definedName name="IQ_HG_FOOD_BEV_REV_TOTAL_REV" hidden="1">"c15983"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NUMBER_SUITES" hidden="1">"c15970"</definedName>
    <definedName name="IQ_HG_NUMBER_TABLES_AVG" hidden="1">"c15973"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PROMO_ALLOW_GROSS_OPERATING_REV" hidden="1">"c15979"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GROSS_OPERATING" hidden="1">"c15993"</definedName>
    <definedName name="IQ_HG_REV_INCENTIVE_MANAGEMENT_FEES" hidden="1">"c8727"</definedName>
    <definedName name="IQ_HG_REV_MANAGEMENT_FEES" hidden="1">"c8718"</definedName>
    <definedName name="IQ_HG_REV_OTHER_CASINO" hidden="1">"c15992"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SLOT_MACHINE" hidden="1">"c15990"</definedName>
    <definedName name="IQ_HG_REV_TABLE" hidden="1">"c15991"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EXP_DIRECT_OPERATING_EXP" hidden="1">"c15982"</definedName>
    <definedName name="IQ_HG_ROOM_GROSS_PROFIT" hidden="1">"c15975"</definedName>
    <definedName name="IQ_HG_ROOM_MARGIN" hidden="1">"c15978"</definedName>
    <definedName name="IQ_HG_ROOM_PROM_COSTS" hidden="1">"c8745"</definedName>
    <definedName name="IQ_HG_ROOM_REV_TOTAL_REV" hidden="1">"c15984"</definedName>
    <definedName name="IQ_HG_ROOMS_BEG" hidden="1">"c8600"</definedName>
    <definedName name="IQ_HG_SAME_PROPERTIES_CASINO_REV_CHANGE" hidden="1">"c15987"</definedName>
    <definedName name="IQ_HG_SAME_PROPERTIES_FOOD_BEV_REV_CHANGE" hidden="1">"c15989"</definedName>
    <definedName name="IQ_HG_SAME_PROPERTIES_ROOM_REV_CHANGE" hidden="1">"c15988"</definedName>
    <definedName name="IQ_HG_SAME_PROPERTIES_SLOT_MACHINE_REV_CHANGE" hidden="1">"c15985"</definedName>
    <definedName name="IQ_HG_SAME_PROPERTIES_TABLE_REV_CHANGE" hidden="1">"c15986"</definedName>
    <definedName name="IQ_HG_SLOT_MACHINES_AVG" hidden="1">"c15972"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ABLES_JV" hidden="1">"c8643"</definedName>
    <definedName name="IQ_HG_TABLES_MANAGED" hidden="1">"c8644"</definedName>
    <definedName name="IQ_HG_TABLES_OWNED" hidden="1">"c8642"</definedName>
    <definedName name="IQ_HG_TABL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SULFUR_CONTENT_RESERVES_COAL" hidden="1">"c15928"</definedName>
    <definedName name="IQ_HIGH_SULFURE_RESERVES_TO_TOTAL_RESERVES_COAL" hidden="1">"c15963"</definedName>
    <definedName name="IQ_HIGH_TARGET_PRICE" hidden="1">"c1651"</definedName>
    <definedName name="IQ_HIGH_TARGET_PRICE_CIQ" hidden="1">"c4659"</definedName>
    <definedName name="IQ_HIGH_TARGET_PRICE_REUT" hidden="1">"c5317"</definedName>
    <definedName name="IQ_HIGHPRICE" hidden="1">"c545"</definedName>
    <definedName name="IQ_HOLDER_CIQID" hidden="1">"c13787"</definedName>
    <definedName name="IQ_HOLDER_CIQID_SECURITY" hidden="1">"c13794"</definedName>
    <definedName name="IQ_HOLDER_DERIVATIVES" hidden="1">"c13789"</definedName>
    <definedName name="IQ_HOLDER_DERIVATIVES_SECURITY" hidden="1">"c13796"</definedName>
    <definedName name="IQ_HOLDER_NAME" hidden="1">"c13786"</definedName>
    <definedName name="IQ_HOLDER_NAME_SECURITY" hidden="1">"c13793"</definedName>
    <definedName name="IQ_HOLDER_PERCENT" hidden="1">"c13790"</definedName>
    <definedName name="IQ_HOLDER_PERCENT_SECURITY" hidden="1">"c13831"</definedName>
    <definedName name="IQ_HOLDER_POSITION_DATE" hidden="1">"c13792"</definedName>
    <definedName name="IQ_HOLDER_POSITION_DATE_SECURITY" hidden="1">"c13798"</definedName>
    <definedName name="IQ_HOLDER_SHARES" hidden="1">"c13788"</definedName>
    <definedName name="IQ_HOLDER_SHARES_SECURITY" hidden="1">"c13795"</definedName>
    <definedName name="IQ_HOLDER_VALUE" hidden="1">"c13791"</definedName>
    <definedName name="IQ_HOLDER_VALUE_SECURITY" hidden="1">"c13797"</definedName>
    <definedName name="IQ_HOLDING_CIQID" hidden="1">"c13802"</definedName>
    <definedName name="IQ_HOLDING_NAME" hidden="1">"c13799"</definedName>
    <definedName name="IQ_HOLDING_PERCENT" hidden="1">"c13805"</definedName>
    <definedName name="IQ_HOLDING_PERCENT_PORTFOLIO" hidden="1">"c13806"</definedName>
    <definedName name="IQ_HOLDING_POSITION_DATE" hidden="1">"c13808"</definedName>
    <definedName name="IQ_HOLDING_SECURITY_TYPE" hidden="1">"c13803"</definedName>
    <definedName name="IQ_HOLDING_SHARES" hidden="1">"c13804"</definedName>
    <definedName name="IQ_HOLDING_TICKER" hidden="1">"c13800"</definedName>
    <definedName name="IQ_HOLDING_TRADING_ITEM_CIQID" hidden="1">"c13801"</definedName>
    <definedName name="IQ_HOLDING_VALUE" hidden="1">"c13807"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ANCELLATION_RATE" hidden="1">"c16192"</definedName>
    <definedName name="IQ_HOME_CANCELLATION_RATE_INCL_JV" hidden="1">"c16194"</definedName>
    <definedName name="IQ_HOME_CANCELLATION_RATE_JV" hidden="1">"c16193"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ANS_TOT_LOANS_FFIEC" hidden="1">"c13867"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BUILDING_COGS_SALES" hidden="1">"c15813"</definedName>
    <definedName name="IQ_HOMEBUILDING_INV_TURN" hidden="1">"c15819"</definedName>
    <definedName name="IQ_HOMEBUILDING_TURN" hidden="1">"c15820"</definedName>
    <definedName name="IQ_HOMEOWNERS_WRITTEN" hidden="1">"c546"</definedName>
    <definedName name="IQ_HOTEL_OPERATING_EXPENSE" hidden="1">"c16042"</definedName>
    <definedName name="IQ_HOTEL_OPERATING_REVENUE" hidden="1">"c16026"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FC_UNUSED_UNUSED_UNUSED" hidden="1">"c8422"</definedName>
    <definedName name="IQ_HOUSING_COMPLETIONS_SINGLE_FAM_APR_UNUSED" hidden="1">"c7542"</definedName>
    <definedName name="IQ_HOUSING_COMPLETIONS_SINGLE_FAM_APR_UNUSED_UNUSED_UNUSED" hidden="1">"c7542"</definedName>
    <definedName name="IQ_HOUSING_COMPLETIONS_SINGLE_FAM_FC_UNUSED" hidden="1">"c7762"</definedName>
    <definedName name="IQ_HOUSING_COMPLETIONS_SINGLE_FAM_FC_UNUSED_UNUSED_UNUSED" hidden="1">"c7762"</definedName>
    <definedName name="IQ_HOUSING_COMPLETIONS_SINGLE_FAM_POP_FC_UNUSED" hidden="1">"c7982"</definedName>
    <definedName name="IQ_HOUSING_COMPLETIONS_SINGLE_FAM_POP_FC_UNUSED_UNUSED_UNUSED" hidden="1">"c7982"</definedName>
    <definedName name="IQ_HOUSING_COMPLETIONS_SINGLE_FAM_POP_UNUSED" hidden="1">"c7102"</definedName>
    <definedName name="IQ_HOUSING_COMPLETIONS_SINGLE_FAM_POP_UNUSED_UNUSED_UNUSED" hidden="1">"c7102"</definedName>
    <definedName name="IQ_HOUSING_COMPLETIONS_SINGLE_FAM_UNUSED" hidden="1">"c6882"</definedName>
    <definedName name="IQ_HOUSING_COMPLETIONS_SINGLE_FAM_UNUSED_UNUSED_UNUSED" hidden="1">"c6882"</definedName>
    <definedName name="IQ_HOUSING_COMPLETIONS_SINGLE_FAM_YOY_FC_UNUSED" hidden="1">"c8202"</definedName>
    <definedName name="IQ_HOUSING_COMPLETIONS_SINGLE_FAM_YOY_FC_UNUSED_UNUSED_UNUSED" hidden="1">"c8202"</definedName>
    <definedName name="IQ_HOUSING_COMPLETIONS_SINGLE_FAM_YOY_UNUSED" hidden="1">"c7322"</definedName>
    <definedName name="IQ_HOUSING_COMPLETIONS_SINGLE_FAM_YOY_UNUSED_UNUSED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YBRID_CAPITAL" hidden="1">"c15245"</definedName>
    <definedName name="IQ_HYBRID_STRUCTURED_PRODUCTS_AVAIL_SALE_FFIEC" hidden="1">"c15265"</definedName>
    <definedName name="IQ_HYBRID_STRUCTURED_PRODUCTS_FFIEC" hidden="1">"c15262"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CT_UNRECOG_TAX_BENEFIT_EFFECTIVE_TAX" hidden="1">"c15748"</definedName>
    <definedName name="IQ_IMPAIR_OIL" hidden="1">"c547"</definedName>
    <definedName name="IQ_IMPAIRED_LOANS" hidden="1">"c15250"</definedName>
    <definedName name="IQ_IMPAIRMENT_GW" hidden="1">"c548"</definedName>
    <definedName name="IQ_IMPAIRMENT_GW_SUPPLE" hidden="1">"c13811"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FC_UNUSED_UNUSED_UNUSED" hidden="1">"c8523"</definedName>
    <definedName name="IQ_IMPORTS_GOODS_REAL_SAAR_APR_UNUSED" hidden="1">"c7643"</definedName>
    <definedName name="IQ_IMPORTS_GOODS_REAL_SAAR_APR_UNUSED_UNUSED_UNUSED" hidden="1">"c7643"</definedName>
    <definedName name="IQ_IMPORTS_GOODS_REAL_SAAR_FC_UNUSED" hidden="1">"c7863"</definedName>
    <definedName name="IQ_IMPORTS_GOODS_REAL_SAAR_FC_UNUSED_UNUSED_UNUSED" hidden="1">"c7863"</definedName>
    <definedName name="IQ_IMPORTS_GOODS_REAL_SAAR_POP_FC_UNUSED" hidden="1">"c8083"</definedName>
    <definedName name="IQ_IMPORTS_GOODS_REAL_SAAR_POP_FC_UNUSED_UNUSED_UNUSED" hidden="1">"c8083"</definedName>
    <definedName name="IQ_IMPORTS_GOODS_REAL_SAAR_POP_UNUSED" hidden="1">"c7203"</definedName>
    <definedName name="IQ_IMPORTS_GOODS_REAL_SAAR_POP_UNUSED_UNUSED_UNUSED" hidden="1">"c7203"</definedName>
    <definedName name="IQ_IMPORTS_GOODS_REAL_SAAR_UNUSED" hidden="1">"c6983"</definedName>
    <definedName name="IQ_IMPORTS_GOODS_REAL_SAAR_UNUSED_UNUSED_UNUSED" hidden="1">"c6983"</definedName>
    <definedName name="IQ_IMPORTS_GOODS_REAL_SAAR_YOY_FC_UNUSED" hidden="1">"c8303"</definedName>
    <definedName name="IQ_IMPORTS_GOODS_REAL_SAAR_YOY_FC_UNUSED_UNUSED_UNUSED" hidden="1">"c8303"</definedName>
    <definedName name="IQ_IMPORTS_GOODS_REAL_SAAR_YOY_UNUSED" hidden="1">"c7423"</definedName>
    <definedName name="IQ_IMPORTS_GOODS_REAL_SAAR_YOY_UNUSED_UNUSED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FC_UNUSED_UNUSED_UNUSED" hidden="1">"c8429"</definedName>
    <definedName name="IQ_IMPORTS_GOODS_SERVICES_APR_UNUSED" hidden="1">"c7549"</definedName>
    <definedName name="IQ_IMPORTS_GOODS_SERVICES_APR_UNUSED_UNUSED_UNUSED" hidden="1">"c7549"</definedName>
    <definedName name="IQ_IMPORTS_GOODS_SERVICES_FC_UNUSED" hidden="1">"c7769"</definedName>
    <definedName name="IQ_IMPORTS_GOODS_SERVICES_FC_UNUSED_UNUSED_UNUSED" hidden="1">"c7769"</definedName>
    <definedName name="IQ_IMPORTS_GOODS_SERVICES_POP_FC_UNUSED" hidden="1">"c7989"</definedName>
    <definedName name="IQ_IMPORTS_GOODS_SERVICES_POP_FC_UNUSED_UNUSED_UNUSED" hidden="1">"c7989"</definedName>
    <definedName name="IQ_IMPORTS_GOODS_SERVICES_POP_UNUSED" hidden="1">"c7109"</definedName>
    <definedName name="IQ_IMPORTS_GOODS_SERVICES_POP_UNUSED_UNUSED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FC_UNUSED_UNUSED_UNUSED" hidden="1">"c8524"</definedName>
    <definedName name="IQ_IMPORTS_GOODS_SERVICES_REAL_SAAR_APR_UNUSED" hidden="1">"c7644"</definedName>
    <definedName name="IQ_IMPORTS_GOODS_SERVICES_REAL_SAAR_APR_UNUSED_UNUSED_UNUSED" hidden="1">"c7644"</definedName>
    <definedName name="IQ_IMPORTS_GOODS_SERVICES_REAL_SAAR_FC_UNUSED" hidden="1">"c7864"</definedName>
    <definedName name="IQ_IMPORTS_GOODS_SERVICES_REAL_SAAR_FC_UNUSED_UNUSED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FC_UNUSED_UNUSED_UNUSED" hidden="1">"c8084"</definedName>
    <definedName name="IQ_IMPORTS_GOODS_SERVICES_REAL_SAAR_POP_UNUSED" hidden="1">"c7204"</definedName>
    <definedName name="IQ_IMPORTS_GOODS_SERVICES_REAL_SAAR_POP_UNUSED_UNUSED_UNUSED" hidden="1">"c7204"</definedName>
    <definedName name="IQ_IMPORTS_GOODS_SERVICES_REAL_SAAR_UNUSED" hidden="1">"c6984"</definedName>
    <definedName name="IQ_IMPORTS_GOODS_SERVICES_REAL_SAAR_UNUSED_UNUSED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FC_UNUSED_UNUSED_UNUSED" hidden="1">"c8304"</definedName>
    <definedName name="IQ_IMPORTS_GOODS_SERVICES_REAL_SAAR_YOY_UNUSED" hidden="1">"c7424"</definedName>
    <definedName name="IQ_IMPORTS_GOODS_SERVICES_REAL_SAAR_YOY_UNUSED_UNUSED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NUSED_UNUSED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FC_UNUSED_UNUSED_UNUSED" hidden="1">"c8209"</definedName>
    <definedName name="IQ_IMPORTS_GOODS_SERVICES_YOY_UNUSED" hidden="1">"c7329"</definedName>
    <definedName name="IQ_IMPORTS_GOODS_SERVICES_YOY_UNUSED_UNUSED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_FOREIGN_FFIEC" hidden="1">"c15391"</definedName>
    <definedName name="IQ_INCOME_TAXES_FDIC" hidden="1">"c6582"</definedName>
    <definedName name="IQ_INDEX_CURRENCY" hidden="1">"c15224"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EX_TYPE" hidden="1">"c15223"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DIRECT_FAX" hidden="1">"c15189"</definedName>
    <definedName name="IQ_INDIVIDUAL_DIRECT_PHONE" hidden="1">"c15188"</definedName>
    <definedName name="IQ_INDIVIDUAL_EDUCATION" hidden="1">"c15203"</definedName>
    <definedName name="IQ_INDIVIDUAL_EMAIL" hidden="1">"c15193"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MAIN_FAX" hidden="1">"c15187"</definedName>
    <definedName name="IQ_INDIVIDUAL_MAIN_PHONE" hidden="1">"c15186"</definedName>
    <definedName name="IQ_INDIVIDUAL_MOBILE" hidden="1">"c15198"</definedName>
    <definedName name="IQ_INDIVIDUAL_NICKNAME" hidden="1">"c15192"</definedName>
    <definedName name="IQ_INDIVIDUAL_NOTES" hidden="1">"c15204"</definedName>
    <definedName name="IQ_INDIVIDUAL_OFFICE_ADDRESS" hidden="1">"c15185"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SPECIALTY" hidden="1">"c15190"</definedName>
    <definedName name="IQ_INDIVIDUAL_TITLE" hidden="1">"c15183"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SUPPLE" hidden="1">"c13814"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 hidden="1">"c89"</definedName>
    <definedName name="IQ_INSTITUTIONAL_AMOUNT" hidden="1">"c236"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EARING_DEPOSITS" hidden="1">"c1166"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EXPENSE_AVG_ASSET" hidden="1">"c15705"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RE_LOANS_DOM_FFIEC" hidden="1">"c15353"</definedName>
    <definedName name="IQ_INT_FEE_INC_TAX_EXEMPT_OBLIGATIONS_DOM_FFIEC" hidden="1">"c15362"</definedName>
    <definedName name="IQ_INT_FEE_INC_TAXABLE_OBLIGATIONS_DOM_FFIEC" hidden="1">"c15361"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COME_AVG_ASSET" hidden="1">"c15704"</definedName>
    <definedName name="IQ_INT_INCOME_FTE_AVG_ASSETS_FFIEC" hidden="1">"c13856"</definedName>
    <definedName name="IQ_INT_INCOME_FTE_AVG_EARNING_ASSETS_FFIEC" hidden="1">"c13857"</definedName>
    <definedName name="IQ_INT_INCOME_FTE_FFIEC" hidden="1">"c13852"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TRANSACTION_ACCOUNTS_DOM_FFIEC" hidden="1">"c15363"</definedName>
    <definedName name="IQ_INTAN_AMORT" hidden="1">"c605"</definedName>
    <definedName name="IQ_INTAN_AMORT_BR" hidden="1">"c606"</definedName>
    <definedName name="IQ_INTAN_AMORT_CF" hidden="1">"c607"</definedName>
    <definedName name="IQ_INTAN_AMORT_CF_BNK" hidden="1">"c608"</definedName>
    <definedName name="IQ_INTAN_AMORT_CF_BR" hidden="1">"c609"</definedName>
    <definedName name="IQ_INTAN_AMORT_CF_FIN" hidden="1">"c610"</definedName>
    <definedName name="IQ_INTAN_AMORT_CF_INS" hidden="1">"c611"</definedName>
    <definedName name="IQ_INTAN_AMORT_CF_REIT" hidden="1">"c612"</definedName>
    <definedName name="IQ_INTAN_AMORT_CF_UTI" hidden="1">"c613"</definedName>
    <definedName name="IQ_INTAN_AMORT_FIN" hidden="1">"c614"</definedName>
    <definedName name="IQ_INTAN_AMORT_INS" hidden="1">"c615"</definedName>
    <definedName name="IQ_INTAN_AMORT_REIT" hidden="1">"c616"</definedName>
    <definedName name="IQ_INTAN_AMORT_UTI" hidden="1">"c617"</definedName>
    <definedName name="IQ_INTANGIBLES_NET" hidden="1">"c1407"</definedName>
    <definedName name="IQ_INTEL_EPS_EST" hidden="1">"c24729"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hidden="1">"c1384"</definedName>
    <definedName name="IQ_INTEREST_INVEST_INC" hidden="1">"c619"</definedName>
    <definedName name="IQ_INTEREST_LT_DEBT" hidden="1">"c2086"</definedName>
    <definedName name="IQ_INTEREST_PENALTIES_RECOG_BS_AFTER_TAX" hidden="1">"c15745"</definedName>
    <definedName name="IQ_INTEREST_PENALTIES_RECOG_BS_PRE_TAX" hidden="1">"c15744"</definedName>
    <definedName name="IQ_INTEREST_PENALTIES_RECOG_IS_AFTER_TAX" hidden="1">"c15743"</definedName>
    <definedName name="IQ_INTEREST_PENALTIES_RECOG_IS_PRE_TAX" hidden="1">"c15742"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POP_塅䕃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MENT_BANKING_OTHER_FEES_FDIC" hidden="1">"c6666"</definedName>
    <definedName name="IQ_INVESTMENT_PARTNERSHIP" hidden="1">"c16072"</definedName>
    <definedName name="IQ_IPRD" hidden="1">"c644"</definedName>
    <definedName name="IQ_IPRD_SUPPLE" hidden="1">"c13813"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FC_UNUSED_UNUSED_UNUSED" hidden="1">"c8443"</definedName>
    <definedName name="IQ_ISM_SERVICES_APR_UNUSED" hidden="1">"c7563"</definedName>
    <definedName name="IQ_ISM_SERVICES_APR_UNUSED_UNUSED_UNUSED" hidden="1">"c7563"</definedName>
    <definedName name="IQ_ISM_SERVICES_FC_UNUSED" hidden="1">"c7783"</definedName>
    <definedName name="IQ_ISM_SERVICES_FC_UNUSED_UNUSED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FC_UNUSED_UNUSED_UNUSED" hidden="1">"c8003"</definedName>
    <definedName name="IQ_ISM_SERVICES_POP_UNUSED" hidden="1">"c7123"</definedName>
    <definedName name="IQ_ISM_SERVICES_POP_UNUSED_UNUSED_UNUSED" hidden="1">"c7123"</definedName>
    <definedName name="IQ_ISM_SERVICES_UNUSED" hidden="1">"c6903"</definedName>
    <definedName name="IQ_ISM_SERVICES_UNUSED_UNUSED_UNUSED" hidden="1">"c6903"</definedName>
    <definedName name="IQ_ISM_SERVICES_YOY_FC_UNUSED" hidden="1">"c8223"</definedName>
    <definedName name="IQ_ISM_SERVICES_YOY_FC_UNUSED_UNUSED_UNUSED" hidden="1">"c8223"</definedName>
    <definedName name="IQ_ISM_SERVICES_YOY_UNUSED" hidden="1">"c7343"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KEY_DEV_COMPANY_ID" hidden="1">"c13830"</definedName>
    <definedName name="IQ_KEY_DEV_COMPANY_NAME" hidden="1">"c13829"</definedName>
    <definedName name="IQ_KEY_DEV_DATE" hidden="1">"c13763"</definedName>
    <definedName name="IQ_KEY_DEV_HEADLINE" hidden="1">"c13761"</definedName>
    <definedName name="IQ_KEY_DEV_ID" hidden="1">"c13760"</definedName>
    <definedName name="IQ_KEY_DEV_ID_INCL_SUBS" hidden="1">"c13832"</definedName>
    <definedName name="IQ_KEY_DEV_SITUATION" hidden="1">"c13762"</definedName>
    <definedName name="IQ_KEY_DEV_SOURCE" hidden="1">"c13765"</definedName>
    <definedName name="IQ_KEY_DEV_TIME" hidden="1">"c13833"</definedName>
    <definedName name="IQ_KEY_DEV_TRANSACTION_ID" hidden="1">"c13766"</definedName>
    <definedName name="IQ_KEY_DEV_TYPE" hidden="1">"c13764"</definedName>
    <definedName name="IQ_LAND" hidden="1">"c645"</definedName>
    <definedName name="IQ_LAND_MINERAL_RIGHTS_TO_PPE_GROSS_COAL" hidden="1">"c15949"</definedName>
    <definedName name="IQ_LAND_MINERAL_RIGHTS_TO_PPE_NET_COAL" hidden="1">"c15950"</definedName>
    <definedName name="IQ_LANDS_MINERAL_RIGHTS_GROSS_COAL" hidden="1">"c15938"</definedName>
    <definedName name="IQ_LANDS_MINERAL_RIGHTS_NET_COAL" hidden="1">"c15939"</definedName>
    <definedName name="IQ_LAPSE_STATUTE_LIMITATIONS" hidden="1">"c15738"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EBIT_MARGIN" hidden="1">"c151"</definedName>
    <definedName name="IQ_LAST_EBITDA_MARGIN" hidden="1">"c150"</definedName>
    <definedName name="IQ_LAST_GROSS_MARGIN" hidden="1">"c149"</definedName>
    <definedName name="IQ_LAST_NET_INC_MARGIN" hidden="1">"c152"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K" hidden="1">1000</definedName>
    <definedName name="IQ_LATESTKFR" hidden="1">"100"</definedName>
    <definedName name="IQ_LATESTQ" hidden="1">500</definedName>
    <definedName name="IQ_LATESTQFR" hidden="1">"50"</definedName>
    <definedName name="IQ_LEASE_EXPENSE" hidden="1">"c16039"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ASE_PMT_REC_AFTER_FIVE" hidden="1">"c16099"</definedName>
    <definedName name="IQ_LEASE_PMT_REC_CY" hidden="1">"c16093"</definedName>
    <definedName name="IQ_LEASE_PMT_REC_CY1" hidden="1">"c16094"</definedName>
    <definedName name="IQ_LEASE_PMT_REC_CY2" hidden="1">"c16095"</definedName>
    <definedName name="IQ_LEASE_PMT_REC_CY3" hidden="1">"c16096"</definedName>
    <definedName name="IQ_LEASE_PMT_REC_CY4" hidden="1">"c16097"</definedName>
    <definedName name="IQ_LEASE_PMT_REC_NEXT_FIVE" hidden="1">"c16098"</definedName>
    <definedName name="IQ_LEASE_PMT_REC_TOTAL" hidden="1">"c16100"</definedName>
    <definedName name="IQ_LEASE_REVENUE" hidden="1">"c16023"</definedName>
    <definedName name="IQ_LEASE_TERMINATION_FEES" hidden="1">"c16182"</definedName>
    <definedName name="IQ_LEASED_RESERVES_COAL" hidden="1">"c15918"</definedName>
    <definedName name="IQ_LEASED_RESERVES_TO_TOTAL_RESERVES_COAL" hidden="1">"c15958"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SUPPLE" hidden="1">"c13815"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IES_FAIR_VALUE" hidden="1">"c13848"</definedName>
    <definedName name="IQ_LIABILITIES_LEVEL_1" hidden="1">"c13844"</definedName>
    <definedName name="IQ_LIABILITIES_LEVEL_2" hidden="1">"c13845"</definedName>
    <definedName name="IQ_LIABILITIES_LEVEL_3" hidden="1">"c13846"</definedName>
    <definedName name="IQ_LIABILITIES_NETTING_OTHER_ADJUSTMENTS" hidden="1">"c13847"</definedName>
    <definedName name="IQ_LICENSED_POPS" hidden="1">"c2123"</definedName>
    <definedName name="IQ_LICENSED_WIRELESS_POPS" hidden="1">"c2123"</definedName>
    <definedName name="IQ_LIFE_EARNED" hidden="1">"c2739"</definedName>
    <definedName name="IQ_LIFE_INSURANCE_ASSETS_FDIC" hidden="1">"c6372"</definedName>
    <definedName name="IQ_LIFOR" hidden="1">"c655"</definedName>
    <definedName name="IQ_LINE_EXTENSIONS_CABLE_INVEST" hidden="1">"c15803"</definedName>
    <definedName name="IQ_LIQUIDATION_VALUE_PREFERRED_CONVERT" hidden="1">"c13835"</definedName>
    <definedName name="IQ_LIQUIDATION_VALUE_PREFERRED_NON_REDEEM" hidden="1">"c13836"</definedName>
    <definedName name="IQ_LIQUIDATION_VALUE_PREFERRED_REDEEM" hidden="1">"c13837"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_PERF_ASSETS_FFIEC" hidden="1">"c13912"</definedName>
    <definedName name="IQ_LOAN_LOSS_ALLOWANCE_NONCURRENT_LOANS_FDIC" hidden="1">"c6740"</definedName>
    <definedName name="IQ_LOAN_LOSS_PROVISION_FOREIGN_FFIEC" hidden="1">"c15382"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SULFUR_CONTENT_RESERVES_COAL" hidden="1">"c15924"</definedName>
    <definedName name="IQ_LOW_SULFURE_RESERVES_TO_TOTAL_RESERVES_COAL" hidden="1">"c15961"</definedName>
    <definedName name="IQ_LOW_TARGET_PRICE" hidden="1">"c1652"</definedName>
    <definedName name="IQ_LOW_TARGET_PRICE_CIQ" hidden="1">"c4660"</definedName>
    <definedName name="IQ_LOW_TARGET_PRICE_REUT" hidden="1">"c5318"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_DATE" hidden="1">"IQ_LTM_DATE"</definedName>
    <definedName name="IQ_LTM_REVENUE_OVER_EMPLOYEES" hidden="1">"c1437"</definedName>
    <definedName name="IQ_LTMMONTH" hidden="1">120000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CRO_SURVEY_CONSUMER_SENTIMENT" hidden="1">"c20808"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EST" hidden="1">"c4457"</definedName>
    <definedName name="IQ_MAINT_CAPEX_EST_CIQ" hidden="1">"c4986"</definedName>
    <definedName name="IQ_MAINT_CAPEX_GUIDANCE" hidden="1">"c4459"</definedName>
    <definedName name="IQ_MAINT_CAPEX_GUIDANCE_CIQ" hidden="1">"c4988"</definedName>
    <definedName name="IQ_MAINT_CAPEX_HIGH_EST" hidden="1">"c4460"</definedName>
    <definedName name="IQ_MAINT_CAPEX_HIGH_EST_CIQ" hidden="1">"c4989"</definedName>
    <definedName name="IQ_MAINT_CAPEX_HIGH_GUIDANCE" hidden="1">"c4197"</definedName>
    <definedName name="IQ_MAINT_CAPEX_HIGH_GUIDANCE_CIQ" hidden="1">"c4609"</definedName>
    <definedName name="IQ_MAINT_CAPEX_LOW_EST" hidden="1">"c4461"</definedName>
    <definedName name="IQ_MAINT_CAPEX_LOW_EST_CIQ" hidden="1">"c4990"</definedName>
    <definedName name="IQ_MAINT_CAPEX_LOW_GUIDANCE" hidden="1">"c4237"</definedName>
    <definedName name="IQ_MAINT_CAPEX_LOW_GUIDANCE_CIQ" hidden="1">"c4649"</definedName>
    <definedName name="IQ_MAINT_CAPEX_MEDIAN_EST" hidden="1">"c4462"</definedName>
    <definedName name="IQ_MAINT_CAPEX_MEDIAN_EST_CIQ" hidden="1">"c4991"</definedName>
    <definedName name="IQ_MAINT_CAPEX_NUM_EST" hidden="1">"c4463"</definedName>
    <definedName name="IQ_MAINT_CAPEX_NUM_EST_CIQ" hidden="1">"c5001"</definedName>
    <definedName name="IQ_MAINT_CAPEX_STDDEV_EST" hidden="1">"c4464"</definedName>
    <definedName name="IQ_MAINT_CAPEX_STDDEV_EST_CIQ" hidden="1">"c5002"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RKETING_PROMOTION_EXPENSE" hidden="1">"c16035"</definedName>
    <definedName name="IQ_MARKTCAP" hidden="1">"c258"</definedName>
    <definedName name="IQ_MATERIALS_SUPPLES_INVENTORY_COAL" hidden="1">"c15942"</definedName>
    <definedName name="IQ_MATURITY_DATE" hidden="1">"c2146"</definedName>
    <definedName name="IQ_MATURITY_ONE_YEAR_LESS_FDIC" hidden="1">"c6425"</definedName>
    <definedName name="IQ_MBS_QUARTERLY_AVG_FFIEC" hidden="1">"c15471"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COMMERCIAL_ASO_FEES" hidden="1">"c15862"</definedName>
    <definedName name="IQ_MC_COMMERCIAL_NON_RISK_MEMBERS" hidden="1">"c15835"</definedName>
    <definedName name="IQ_MC_COMMERCIAL_PREMIUMS" hidden="1">"c15852"</definedName>
    <definedName name="IQ_MC_DAYS_CLAIMS_PAYABLE" hidden="1">"c9937"</definedName>
    <definedName name="IQ_MC_DAYS_CLAIMS_PAYABLE_EXCL_CAPITATION" hidden="1">"c9938"</definedName>
    <definedName name="IQ_MC_DENTAL_MEMBERS" hidden="1">"c15832"</definedName>
    <definedName name="IQ_MC_DENTAL_PREMIUMS" hidden="1">"c15858"</definedName>
    <definedName name="IQ_MC_HMO_MEMBERS" hidden="1">"c15824"</definedName>
    <definedName name="IQ_MC_HMO_PREMIUMS" hidden="1">"c15850"</definedName>
    <definedName name="IQ_MC_INDEMNITY_MEMBERS" hidden="1">"c15825"</definedName>
    <definedName name="IQ_MC_INDEMNITY_PREMIUMS" hidden="1">"c15851"</definedName>
    <definedName name="IQ_MC_MEDICAID_ASO_FEES" hidden="1">"c15865"</definedName>
    <definedName name="IQ_MC_MEDICAID_MEMBERS" hidden="1">"c15830"</definedName>
    <definedName name="IQ_MC_MEDICAID_NON_RISK_MEMBERS" hidden="1">"c15838"</definedName>
    <definedName name="IQ_MC_MEDICAID_PREMIUMS" hidden="1">"c15856"</definedName>
    <definedName name="IQ_MC_MEDICAL_COST" hidden="1">"c15847"</definedName>
    <definedName name="IQ_MC_MEDICAL_COSTS_PMPM" hidden="1">"c9925"</definedName>
    <definedName name="IQ_MC_MEDICARE_ASO_FEES" hidden="1">"c15864"</definedName>
    <definedName name="IQ_MC_MEDICARE_MEMBERS" hidden="1">"c15828"</definedName>
    <definedName name="IQ_MC_MEDICARE_NON_RISK_MEMBERS" hidden="1">"c15837"</definedName>
    <definedName name="IQ_MC_MEDICARE_PART_D_MEMBERS" hidden="1">"c15829"</definedName>
    <definedName name="IQ_MC_MEDICARE_PART_D_PREMIUMS" hidden="1">"c15855"</definedName>
    <definedName name="IQ_MC_MEDICARE_PREMIUMS" hidden="1">"c15854"</definedName>
    <definedName name="IQ_MC_MILITARY_ASO_FEES" hidden="1">"c15863"</definedName>
    <definedName name="IQ_MC_MILITARY_MEMBERS" hidden="1">"c15827"</definedName>
    <definedName name="IQ_MC_MILITARY_NON_RISK_MEMBERS" hidden="1">"c15836"</definedName>
    <definedName name="IQ_MC_MILITARY_PREMIUMS" hidden="1">"c15853"</definedName>
    <definedName name="IQ_MC_NET_INVESTMENT_INCOME" hidden="1">"c15845"</definedName>
    <definedName name="IQ_MC_OTHER_REV" hidden="1">"c15846"</definedName>
    <definedName name="IQ_MC_PARENT_CASH" hidden="1">"c9942"</definedName>
    <definedName name="IQ_MC_PPO_POS_MEMBERS" hidden="1">"c15823"</definedName>
    <definedName name="IQ_MC_PPO_POS_PREMIUMS" hidden="1">"c15849"</definedName>
    <definedName name="IQ_MC_PREMIUMS" hidden="1">"c15861"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PECIALTY_ASO_FEES" hidden="1">"c15867"</definedName>
    <definedName name="IQ_MC_SPECIALTY_NON_RISK_MEMBERS" hidden="1">"c15840"</definedName>
    <definedName name="IQ_MC_STATUTORY_SURPLUS" hidden="1">"c2772"</definedName>
    <definedName name="IQ_MC_TANGIBLE_EQUITY_MEDICAL_COST" hidden="1">"c15848"</definedName>
    <definedName name="IQ_MC_TANGIBLE_EQUITY_PER_MEMBER" hidden="1">"c15843"</definedName>
    <definedName name="IQ_MC_TOTAL_ASO_FEES" hidden="1">"c15868"</definedName>
    <definedName name="IQ_MC_TOTAL_COMMERCIAL_MEMBERS" hidden="1">"c15826"</definedName>
    <definedName name="IQ_MC_TOTAL_COVERED_LIVES" hidden="1">"c9919"</definedName>
    <definedName name="IQ_MC_TOTAL_EQUITY_PER_MEMBER" hidden="1">"c15842"</definedName>
    <definedName name="IQ_MC_TOTAL_GOVT_ASO_FEES" hidden="1">"c15866"</definedName>
    <definedName name="IQ_MC_TOTAL_GOVT_MEMBERS" hidden="1">"c15831"</definedName>
    <definedName name="IQ_MC_TOTAL_GOVT_NON_RISK_MEMBERS" hidden="1">"c15839"</definedName>
    <definedName name="IQ_MC_TOTAL_GOVT_PREMIUMS" hidden="1">"c15857"</definedName>
    <definedName name="IQ_MC_TOTAL_MEMBERSHIP" hidden="1">"c9922"</definedName>
    <definedName name="IQ_MC_TOTAL_MEMBERSHIP_CAPITATION" hidden="1">"c9923"</definedName>
    <definedName name="IQ_MC_TOTAL_OTHER_MEMBERS" hidden="1">"c15833"</definedName>
    <definedName name="IQ_MC_TOTAL_OTHER_PREMIUMS" hidden="1">"c15859"</definedName>
    <definedName name="IQ_MC_TOTAL_RESERVES_PER_MEMBER" hidden="1">"c15844"</definedName>
    <definedName name="IQ_MC_TOTAL_SEPCIALTY_MEMBERS" hidden="1">"c15834"</definedName>
    <definedName name="IQ_MC_TOTAL_SEPCIALTY_PREMIUMS" hidden="1">"c15860"</definedName>
    <definedName name="IQ_MC_TOTAL_STATUTORY_CAPITAL_SURPLUS_PER_MEMBER" hidden="1">"c15841"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FC_UNUSED_UNUSED_UNUSED" hidden="1">"c8460"</definedName>
    <definedName name="IQ_MEDIAN_NEW_HOME_SALES_APR_UNUSED" hidden="1">"c7580"</definedName>
    <definedName name="IQ_MEDIAN_NEW_HOME_SALES_APR_UNUSED_UNUSED_UNUSED" hidden="1">"c7580"</definedName>
    <definedName name="IQ_MEDIAN_NEW_HOME_SALES_FC_UNUSED" hidden="1">"c7800"</definedName>
    <definedName name="IQ_MEDIAN_NEW_HOME_SALES_FC_UNUSED_UNUSED_UNUSED" hidden="1">"c7800"</definedName>
    <definedName name="IQ_MEDIAN_NEW_HOME_SALES_POP_FC_UNUSED" hidden="1">"c8020"</definedName>
    <definedName name="IQ_MEDIAN_NEW_HOME_SALES_POP_FC_UNUSED_UNUSED_UNUSED" hidden="1">"c8020"</definedName>
    <definedName name="IQ_MEDIAN_NEW_HOME_SALES_POP_UNUSED" hidden="1">"c7140"</definedName>
    <definedName name="IQ_MEDIAN_NEW_HOME_SALES_POP_UNUSED_UNUSED_UNUSED" hidden="1">"c7140"</definedName>
    <definedName name="IQ_MEDIAN_NEW_HOME_SALES_UNUSED" hidden="1">"c6920"</definedName>
    <definedName name="IQ_MEDIAN_NEW_HOME_SALES_UNUSED_UNUSED_UNUSED" hidden="1">"c6920"</definedName>
    <definedName name="IQ_MEDIAN_NEW_HOME_SALES_YOY_FC_UNUSED" hidden="1">"c8240"</definedName>
    <definedName name="IQ_MEDIAN_NEW_HOME_SALES_YOY_FC_UNUSED_UNUSED_UNUSED" hidden="1">"c8240"</definedName>
    <definedName name="IQ_MEDIAN_NEW_HOME_SALES_YOY_UNUSED" hidden="1">"c7360"</definedName>
    <definedName name="IQ_MEDIAN_NEW_HOME_SALES_YOY_UNUSED_UNUSED_UNUSED" hidden="1">"c7360"</definedName>
    <definedName name="IQ_MEDIAN_TARGET_PRICE" hidden="1">"c1650"</definedName>
    <definedName name="IQ_MEDIAN_TARGET_PRICE_CIQ" hidden="1">"c4658"</definedName>
    <definedName name="IQ_MEDIAN_TARGET_PRICE_REUT" hidden="1">"c5316"</definedName>
    <definedName name="IQ_MEDIUM_SULFUR_CONTENT_RESERVES_COAL" hidden="1">"c15926"</definedName>
    <definedName name="IQ_MEDIUM_SULFURE_RESERVES_TO_TOTAL_RESERVES_COAL" hidden="1">"c15962"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SUPPLE" hidden="1">"c13810"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LES_PASSED" hidden="1">"c2848"</definedName>
    <definedName name="IQ_MIN_USE_PER_SUB" hidden="1">"c15764"</definedName>
    <definedName name="IQ_MINE_DEVELOPMENT_GROSS_COAL" hidden="1">"c15940"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NTUTES_USED_LOCAL" hidden="1">"c15808"</definedName>
    <definedName name="IQ_MINTUTES_USED_LONG_DIST" hidden="1">"c15809"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REUT" hidden="1">"c4048"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MDA_NON_TRANS_ACCTS_FFIEC" hidden="1">"c15330"</definedName>
    <definedName name="IQ_MMDA_SAVINGS_TOT_DEPOSITS_FFIEC" hidden="1">"c13905"</definedName>
    <definedName name="IQ_MONEY_MARKET_DEPOSIT_ACCOUNTS_FDIC" hidden="1">"c6553"</definedName>
    <definedName name="IQ_MONEY_MKT_DEPOSITS_TOTAL_DEPOSITS" hidden="1">"c15720"</definedName>
    <definedName name="IQ_MONEY_MKT_SAVINGS_ACCT_DEPOSITS_TOTAL_DEPOSITS" hidden="1">"c15722"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DEBT_UNDER_CAPITAL_LEASES_FFIEC" hidden="1">"c15276"</definedName>
    <definedName name="IQ_MORTGAGE_SERV_RIGHTS" hidden="1">"c2242"</definedName>
    <definedName name="IQ_MORTGAGE_SERVICING_FDIC" hidden="1">"c6335"</definedName>
    <definedName name="IQ_MTD" hidden="1">800000</definedName>
    <definedName name="IQ_MTM_ADJ" hidden="1">"c16000"</definedName>
    <definedName name="IQ_MULTIFAM_5_LOANS_TOT_LOANS_FFIEC" hidden="1">"c13869"</definedName>
    <definedName name="IQ_MULTIFAMILY_RES_DOM_FFIEC" hidden="1">"c15270"</definedName>
    <definedName name="IQ_MULTIFAMILY_RESIDENTIAL_LOANS_FDIC" hidden="1">"c6311"</definedName>
    <definedName name="IQ_MUNI_ADVALOREM_TAX" hidden="1">"c15144"</definedName>
    <definedName name="IQ_MUNI_AMT_TAX" hidden="1">"c15146"</definedName>
    <definedName name="IQ_MUNI_BANK_QUALIFIED" hidden="1">"c15148"</definedName>
    <definedName name="IQ_MUNI_DEP_TRUST_ELIGIBLE" hidden="1">"c15149"</definedName>
    <definedName name="IQ_MUNI_ECONOMIC_DEFEASANCE" hidden="1">"c15151"</definedName>
    <definedName name="IQ_MUNI_ESCROW" hidden="1">"c15228"</definedName>
    <definedName name="IQ_MUNI_FED_TAX" hidden="1">"c15147"</definedName>
    <definedName name="IQ_MUNI_LEGAL_DEFEASANCE" hidden="1">"c15150"</definedName>
    <definedName name="IQ_MUNI_OFFERING_TYPE" hidden="1">"c15143"</definedName>
    <definedName name="IQ_MUNI_OPTIONAL_REDEMPTION_DEFEASANCE" hidden="1">"c15152"</definedName>
    <definedName name="IQ_MUNI_PRE_REFUNDED_DATE" hidden="1">"c15154"</definedName>
    <definedName name="IQ_MUNI_PRE_REFUNDED_DATED_DATE" hidden="1">"c15156"</definedName>
    <definedName name="IQ_MUNI_PRE_REFUNDED_PRICE" hidden="1">"c15155"</definedName>
    <definedName name="IQ_MUNI_PRE_REFUNDED_TYPE" hidden="1">"c15153"</definedName>
    <definedName name="IQ_MUNI_PURPOSE" hidden="1">"c15226"</definedName>
    <definedName name="IQ_MUNI_STATE_TAX" hidden="1">"c15145"</definedName>
    <definedName name="IQ_MUNI_TERRITORY" hidden="1">"c15142"</definedName>
    <definedName name="IQ_MUNI_TYPE" hidden="1">"c15227"</definedName>
    <definedName name="IQ_Names_Revision" hidden="1">40416.5220601852</definedName>
    <definedName name="IQ_NAMES_REVISION_DATE_" hidden="1">43628.2193402778</definedName>
    <definedName name="IQ_NAMES_REVISION_DATE__1" hidden="1">41932.9698148148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TIVE_COMPANY_NAME" hidden="1">"c13822"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RE" hidden="1">"c15996"</definedName>
    <definedName name="IQ_NAV_SHARE_ACT_OR_EST" hidden="1">"c2225"</definedName>
    <definedName name="IQ_NAV_SHARE_ACT_OR_EST_CIQ" hidden="1">"c12038"</definedName>
    <definedName name="IQ_NAV_SHARE_ACT_OR_EST_REUT" hidden="1">"c5623"</definedName>
    <definedName name="IQ_NAV_SHARE_EST" hidden="1">"c5609"</definedName>
    <definedName name="IQ_NAV_SHARE_EST_CIQ" hidden="1">"c12032"</definedName>
    <definedName name="IQ_NAV_SHARE_EST_REUT" hidden="1">"c5617"</definedName>
    <definedName name="IQ_NAV_SHARE_HIGH_EST" hidden="1">"c5612"</definedName>
    <definedName name="IQ_NAV_SHARE_HIGH_EST_CIQ" hidden="1">"c12035"</definedName>
    <definedName name="IQ_NAV_SHARE_HIGH_EST_REUT" hidden="1">"c5620"</definedName>
    <definedName name="IQ_NAV_SHARE_LOW_EST" hidden="1">"c5613"</definedName>
    <definedName name="IQ_NAV_SHARE_LOW_EST_CIQ" hidden="1">"c12036"</definedName>
    <definedName name="IQ_NAV_SHARE_LOW_EST_REUT" hidden="1">"c5621"</definedName>
    <definedName name="IQ_NAV_SHARE_MEDIAN_EST" hidden="1">"c5610"</definedName>
    <definedName name="IQ_NAV_SHARE_MEDIAN_EST_CIQ" hidden="1">"c12033"</definedName>
    <definedName name="IQ_NAV_SHARE_MEDIAN_EST_REUT" hidden="1">"c5618"</definedName>
    <definedName name="IQ_NAV_SHARE_NUM_EST" hidden="1">"c5614"</definedName>
    <definedName name="IQ_NAV_SHARE_NUM_EST_CIQ" hidden="1">"c12037"</definedName>
    <definedName name="IQ_NAV_SHARE_NUM_EST_REUT" hidden="1">"c5622"</definedName>
    <definedName name="IQ_NAV_SHARE_RE" hidden="1">"c16011"</definedName>
    <definedName name="IQ_NAV_SHARE_STDDEV_EST" hidden="1">"c5611"</definedName>
    <definedName name="IQ_NAV_SHARE_STDDEV_EST_CIQ" hidden="1">"c12034"</definedName>
    <definedName name="IQ_NAV_SHARE_STDDEV_EST_REUT" hidden="1">"c5619"</definedName>
    <definedName name="IQ_NAV_STDDEV_EST" hidden="1">"c1756"</definedName>
    <definedName name="IQ_NCLS_CLOSED_END_1_4_FAM_LOANS_TOT_LOANS_FFIEC" hidden="1">"c13891"</definedName>
    <definedName name="IQ_NCLS_COMM_IND_LOANS_TOT_LOANS_FFIEC" hidden="1">"c13898"</definedName>
    <definedName name="IQ_NCLS_COMM_RE_FARM_LOANS_TOT_LOANS_FFIEC" hidden="1">"c13897"</definedName>
    <definedName name="IQ_NCLS_COMM_RE_NONFARM_NONRES_TOT_LOANS_FFIEC" hidden="1">"c13896"</definedName>
    <definedName name="IQ_NCLS_CONST_LAND_DEV_LOANS_TOT_LOANS_FFIEC" hidden="1">"c13890"</definedName>
    <definedName name="IQ_NCLS_CONSUMER_LOANS_TOT_LOANS_FFIEC" hidden="1">"c13899"</definedName>
    <definedName name="IQ_NCLS_FARM_LOANS_TOT_LOANS_FFIEC" hidden="1">"c13895"</definedName>
    <definedName name="IQ_NCLS_HOME_EQUITY_LOANS_TOT_LOANS_FFIEC" hidden="1">"c13892"</definedName>
    <definedName name="IQ_NCLS_MULTIFAM_5_LOANS_TOT_LOANS_FFIEC" hidden="1">"c13894"</definedName>
    <definedName name="IQ_NCLS_TOT_1_4_FAM_LOANS_TOT_LOANS_FFIEC" hidden="1">"c13893"</definedName>
    <definedName name="IQ_NCLS_TOT_LEASES_TOT_LOANS_FFIEC" hidden="1">"c13900"</definedName>
    <definedName name="IQ_NCLS_TOT_LOANS_TOT_LOANS_FFIEC" hidden="1">"c13901"</definedName>
    <definedName name="IQ_NCOS_CLOSED_END_1_4_FAM_LOANS_TOT_LOANS_FFIEC" hidden="1">"c13879"</definedName>
    <definedName name="IQ_NCOS_COMM_IND_LOANS_TOT_LOANS_FFIEC" hidden="1">"c13886"</definedName>
    <definedName name="IQ_NCOS_COMM_RE_FARM_LOANS_TOT_LOANS_FFIEC" hidden="1">"c13885"</definedName>
    <definedName name="IQ_NCOS_COMM_RE_NONFARM_NONRES_TOT_LOANS_FFIEC" hidden="1">"c13884"</definedName>
    <definedName name="IQ_NCOS_CONST_LAND_DEV_LOANS_TOT_LOANS_FFIEC" hidden="1">"c13878"</definedName>
    <definedName name="IQ_NCOS_CONSUMER_LOANS_TOT_LOANS_FFIEC" hidden="1">"c13887"</definedName>
    <definedName name="IQ_NCOS_FARM_LOANS_TOT_LOANS_FFIEC" hidden="1">"c13883"</definedName>
    <definedName name="IQ_NCOS_HOME_EQUITY_LOANS_TOT_LOANS_FFIEC" hidden="1">"c13880"</definedName>
    <definedName name="IQ_NCOS_MULTIFAM_5_LOANS_TOT_LOANS_FFIEC" hidden="1">"c13882"</definedName>
    <definedName name="IQ_NCOS_TOT_1_4_FAM_LOANS_TOT_LOANS_FFIEC" hidden="1">"c13881"</definedName>
    <definedName name="IQ_NCOS_TOT_LEASES_TOT_LOANS_FFIEC" hidden="1">"c13888"</definedName>
    <definedName name="IQ_NCOS_TOT_LOANS_TOT_LOANS_FFIEC" hidden="1">"c13889"</definedName>
    <definedName name="IQ_NET_ADD_BASIC" hidden="1">"c15782"</definedName>
    <definedName name="IQ_NET_ADD_BBAND" hidden="1">"c15785"</definedName>
    <definedName name="IQ_NET_ADD_DIG" hidden="1">"c15783"</definedName>
    <definedName name="IQ_NET_ADD_PHONE" hidden="1">"c15786"</definedName>
    <definedName name="IQ_NET_ADD_POSTPAID_WIRELESS" hidden="1">"c15754"</definedName>
    <definedName name="IQ_NET_ADD_PREPAID_WIRELESS" hidden="1">"c15755"</definedName>
    <definedName name="IQ_NET_ADD_RESELL_WHOLESALE_WIRELESS" hidden="1">"c15756"</definedName>
    <definedName name="IQ_NET_ADD_RGU" hidden="1">"c15787"</definedName>
    <definedName name="IQ_NET_ADD_SATELLITE" hidden="1">"c15784"</definedName>
    <definedName name="IQ_NET_ADD_TOTAL_WIRELESS" hidden="1">"c15757"</definedName>
    <definedName name="IQ_NET_BOOKING_LOCATION_ADJUSTMENT_FOREIGN_FFIEC" hidden="1">"c15385"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ADJ_EXP_RESERVE_BOP" hidden="1">"c15877"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CIQ" hidden="1">"c5070"</definedName>
    <definedName name="IQ_NET_DEBT_ACT_OR_EST_REUT" hidden="1">"c5473"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CIQ" hidden="1">"c3814"</definedName>
    <definedName name="IQ_NET_DEBT_EST_REUT" hidden="1">"c3976"</definedName>
    <definedName name="IQ_NET_DEBT_GUIDANCE" hidden="1">"c4467"</definedName>
    <definedName name="IQ_NET_DEBT_GUIDANCE_CIQ" hidden="1">"c5005"</definedName>
    <definedName name="IQ_NET_DEBT_HIGH_EST" hidden="1">"c3518"</definedName>
    <definedName name="IQ_NET_DEBT_HIGH_EST_CIQ" hidden="1">"c3816"</definedName>
    <definedName name="IQ_NET_DEBT_HIGH_EST_REUT" hidden="1">"c3978"</definedName>
    <definedName name="IQ_NET_DEBT_HIGH_GUIDANCE" hidden="1">"c4181"</definedName>
    <definedName name="IQ_NET_DEBT_HIGH_GUIDANCE_CIQ" hidden="1">"c4593"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CIQ" hidden="1">"c3817"</definedName>
    <definedName name="IQ_NET_DEBT_LOW_EST_REUT" hidden="1">"c3979"</definedName>
    <definedName name="IQ_NET_DEBT_LOW_GUIDANCE" hidden="1">"c4221"</definedName>
    <definedName name="IQ_NET_DEBT_LOW_GUIDANCE_CIQ" hidden="1">"c4633"</definedName>
    <definedName name="IQ_NET_DEBT_MEDIAN_EST" hidden="1">"c3520"</definedName>
    <definedName name="IQ_NET_DEBT_MEDIAN_EST_CIQ" hidden="1">"c3815"</definedName>
    <definedName name="IQ_NET_DEBT_MEDIAN_EST_REUT" hidden="1">"c3977"</definedName>
    <definedName name="IQ_NET_DEBT_NUM_EST" hidden="1">"c3515"</definedName>
    <definedName name="IQ_NET_DEBT_NUM_EST_CIQ" hidden="1">"c3818"</definedName>
    <definedName name="IQ_NET_DEBT_NUM_EST_REUT" hidden="1">"c3980"</definedName>
    <definedName name="IQ_NET_DEBT_STDDEV_EST" hidden="1">"c3516"</definedName>
    <definedName name="IQ_NET_DEBT_STDDEV_EST_CIQ" hidden="1">"c3819"</definedName>
    <definedName name="IQ_NET_DEBT_STDDEV_EST_REUT" hidden="1">"c3981"</definedName>
    <definedName name="IQ_NET_EARNED" hidden="1">"c2734"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hidden="1">"c1368"</definedName>
    <definedName name="IQ_NET_INC_CF" hidden="1">"c1397"</definedName>
    <definedName name="IQ_NET_INC_GROWTH_1" hidden="1">"c158"</definedName>
    <definedName name="IQ_NET_INC_GROWTH_2" hidden="1">"c162"</definedName>
    <definedName name="IQ_NET_INC_MARGIN" hidden="1">"c1398"</definedName>
    <definedName name="IQ_NET_INCOME_FDIC" hidden="1">"c6587"</definedName>
    <definedName name="IQ_NET_INCOME_HOMEBUILDING_SALES" hidden="1">"c15818"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INCOME_AVG_ASSET" hidden="1">"c15706"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INC_INTERNATIONAL_OPS_FFIEC" hidden="1">"c15375"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LOSSES" hidden="1">"c15873"</definedName>
    <definedName name="IQ_NET_NONINTEREST_INC_EXP_INTERNATIONAL_OPS_FFIEC" hidden="1">"c15387"</definedName>
    <definedName name="IQ_NET_OPERATING_INCOME_ASSETS_FDIC" hidden="1">"c6729"</definedName>
    <definedName name="IQ_NET_PREMIUM_WRITTEN_STATUTORY_SURPLUS" hidden="1">"c15880"</definedName>
    <definedName name="IQ_NET_PREMIUMS_WRITTEN_AVG_ASSETS" hidden="1">"c15888"</definedName>
    <definedName name="IQ_NET_PREMIUMS_WRITTEN_AVG_EQUITY" hidden="1">"c15891"</definedName>
    <definedName name="IQ_NET_PREMIUMS_WRITTEN_AVG_STATUTORY_SURPLUS" hidden="1">"c15890"</definedName>
    <definedName name="IQ_NET_PREMIUMS_WRITTEN_GROSS_PREMIUMS_WRITTEN" hidden="1">"c15889"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WS" hidden="1">"c13743"</definedName>
    <definedName name="IQ_NEWS_DATE" hidden="1">"c13746"</definedName>
    <definedName name="IQ_NEWS_SOURCE" hidden="1">"c13745"</definedName>
    <definedName name="IQ_NEWS_TIME" hidden="1">"c13759"</definedName>
    <definedName name="IQ_NEWS_URL" hidden="1">"c13744"</definedName>
    <definedName name="IQ_NEXT_CALL_DATE" hidden="1">"c2198"</definedName>
    <definedName name="IQ_NEXT_CALL_PRICE" hidden="1">"c2199"</definedName>
    <definedName name="IQ_NEXT_EARNINGS_DATE" hidden="1">"c13592"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CIQ" hidden="1">"c5065"</definedName>
    <definedName name="IQ_NI_ACT_OR_EST_REUT" hidden="1">"c5468"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EST" hidden="1">"c1716"</definedName>
    <definedName name="IQ_NI_EST_CIQ" hidden="1">"c4702"</definedName>
    <definedName name="IQ_NI_EST_REUT" hidden="1">"c5368"</definedName>
    <definedName name="IQ_NI_GAAP_GUIDANCE" hidden="1">"c4470"</definedName>
    <definedName name="IQ_NI_GAAP_GUIDANCE_CIQ" hidden="1">"c5008"</definedName>
    <definedName name="IQ_NI_GAAP_HIGH_GUIDANCE" hidden="1">"c4177"</definedName>
    <definedName name="IQ_NI_GAAP_HIGH_GUIDANCE_CIQ" hidden="1">"c4589"</definedName>
    <definedName name="IQ_NI_GAAP_LOW_GUIDANCE" hidden="1">"c4217"</definedName>
    <definedName name="IQ_NI_GAAP_LOW_GUIDANCE_CIQ" hidden="1">"c4629"</definedName>
    <definedName name="IQ_NI_GUIDANCE" hidden="1">"c4469"</definedName>
    <definedName name="IQ_NI_GUIDANCE_CIQ" hidden="1">"c5007"</definedName>
    <definedName name="IQ_NI_GW_EST" hidden="1">"c1723"</definedName>
    <definedName name="IQ_NI_GW_EST_CIQ" hidden="1">"c4709"</definedName>
    <definedName name="IQ_NI_GW_EST_REUT" hidden="1">"c5375"</definedName>
    <definedName name="IQ_NI_GW_GUIDANCE" hidden="1">"c4471"</definedName>
    <definedName name="IQ_NI_GW_GUIDANCE_CIQ" hidden="1">"c5009"</definedName>
    <definedName name="IQ_NI_GW_HIGH_EST" hidden="1">"c1725"</definedName>
    <definedName name="IQ_NI_GW_HIGH_EST_CIQ" hidden="1">"c4711"</definedName>
    <definedName name="IQ_NI_GW_HIGH_EST_REUT" hidden="1">"c5377"</definedName>
    <definedName name="IQ_NI_GW_HIGH_GUIDANCE" hidden="1">"c4178"</definedName>
    <definedName name="IQ_NI_GW_HIGH_GUIDANCE_CIQ" hidden="1">"c4590"</definedName>
    <definedName name="IQ_NI_GW_LOW_EST" hidden="1">"c1726"</definedName>
    <definedName name="IQ_NI_GW_LOW_EST_CIQ" hidden="1">"c4712"</definedName>
    <definedName name="IQ_NI_GW_LOW_EST_REUT" hidden="1">"c5378"</definedName>
    <definedName name="IQ_NI_GW_LOW_GUIDANCE" hidden="1">"c4218"</definedName>
    <definedName name="IQ_NI_GW_LOW_GUIDANCE_CIQ" hidden="1">"c4630"</definedName>
    <definedName name="IQ_NI_GW_MEDIAN_EST" hidden="1">"c1724"</definedName>
    <definedName name="IQ_NI_GW_MEDIAN_EST_CIQ" hidden="1">"c4710"</definedName>
    <definedName name="IQ_NI_GW_MEDIAN_EST_REUT" hidden="1">"c5376"</definedName>
    <definedName name="IQ_NI_GW_NUM_EST" hidden="1">"c1727"</definedName>
    <definedName name="IQ_NI_GW_NUM_EST_CIQ" hidden="1">"c4713"</definedName>
    <definedName name="IQ_NI_GW_NUM_EST_REUT" hidden="1">"c5379"</definedName>
    <definedName name="IQ_NI_GW_STDDEV_EST" hidden="1">"c1728"</definedName>
    <definedName name="IQ_NI_GW_STDDEV_EST_CIQ" hidden="1">"c4714"</definedName>
    <definedName name="IQ_NI_GW_STDDEV_EST_REUT" hidden="1">"c5380"</definedName>
    <definedName name="IQ_NI_HIGH_EST" hidden="1">"c1718"</definedName>
    <definedName name="IQ_NI_HIGH_EST_CIQ" hidden="1">"c4704"</definedName>
    <definedName name="IQ_NI_HIGH_EST_REUT" hidden="1">"c5370"</definedName>
    <definedName name="IQ_NI_HIGH_GUIDANCE" hidden="1">"c4176"</definedName>
    <definedName name="IQ_NI_HIGH_GUIDANCE_CIQ" hidden="1">"c4588"</definedName>
    <definedName name="IQ_NI_LOW_EST" hidden="1">"c1719"</definedName>
    <definedName name="IQ_NI_LOW_EST_CIQ" hidden="1">"c4705"</definedName>
    <definedName name="IQ_NI_LOW_EST_REUT" hidden="1">"c5371"</definedName>
    <definedName name="IQ_NI_LOW_GUIDANCE" hidden="1">"c4216"</definedName>
    <definedName name="IQ_NI_LOW_GUIDANCE_CIQ" hidden="1">"c4628"</definedName>
    <definedName name="IQ_NI_MARGIN" hidden="1">"c794"</definedName>
    <definedName name="IQ_NI_MEDIAN_EST" hidden="1">"c1717"</definedName>
    <definedName name="IQ_NI_MEDIAN_EST_CIQ" hidden="1">"c4703"</definedName>
    <definedName name="IQ_NI_MEDIAN_EST_REUT" hidden="1">"c5369"</definedName>
    <definedName name="IQ_NI_NON_CONTROLLING_INTERESTS_FFIEC" hidden="1">"c15366"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CIQ" hidden="1">"c4706"</definedName>
    <definedName name="IQ_NI_NUM_EST_REUT" hidden="1">"c5372"</definedName>
    <definedName name="IQ_NI_REPORTED_EST" hidden="1">"c1730"</definedName>
    <definedName name="IQ_NI_REPORTED_EST_CIQ" hidden="1">"c4716"</definedName>
    <definedName name="IQ_NI_REPORTED_EST_REUT" hidden="1">"c5382"</definedName>
    <definedName name="IQ_NI_REPORTED_HIGH_EST" hidden="1">"c1732"</definedName>
    <definedName name="IQ_NI_REPORTED_HIGH_EST_CIQ" hidden="1">"c4718"</definedName>
    <definedName name="IQ_NI_REPORTED_HIGH_EST_REUT" hidden="1">"c5384"</definedName>
    <definedName name="IQ_NI_REPORTED_LOW_EST" hidden="1">"c1733"</definedName>
    <definedName name="IQ_NI_REPORTED_LOW_EST_CIQ" hidden="1">"c4719"</definedName>
    <definedName name="IQ_NI_REPORTED_LOW_EST_REUT" hidden="1">"c5385"</definedName>
    <definedName name="IQ_NI_REPORTED_MEDIAN_EST" hidden="1">"c1731"</definedName>
    <definedName name="IQ_NI_REPORTED_MEDIAN_EST_CIQ" hidden="1">"c4717"</definedName>
    <definedName name="IQ_NI_REPORTED_MEDIAN_EST_REUT" hidden="1">"c5383"</definedName>
    <definedName name="IQ_NI_REPORTED_NUM_EST" hidden="1">"c1734"</definedName>
    <definedName name="IQ_NI_REPORTED_NUM_EST_CIQ" hidden="1">"c4720"</definedName>
    <definedName name="IQ_NI_REPORTED_NUM_EST_REUT" hidden="1">"c5386"</definedName>
    <definedName name="IQ_NI_REPORTED_STDDEV_EST" hidden="1">"c1735"</definedName>
    <definedName name="IQ_NI_REPORTED_STDDEV_EST_CIQ" hidden="1">"c4721"</definedName>
    <definedName name="IQ_NI_REPORTED_STDDEV_EST_REUT" hidden="1">"c5387"</definedName>
    <definedName name="IQ_NI_SBC_ACT_OR_EST" hidden="1">"c4474"</definedName>
    <definedName name="IQ_NI_SBC_ACT_OR_EST_CIQ" hidden="1">"c5012"</definedName>
    <definedName name="IQ_NI_SBC_EST" hidden="1">"c4473"</definedName>
    <definedName name="IQ_NI_SBC_EST_CIQ" hidden="1">"c5011"</definedName>
    <definedName name="IQ_NI_SBC_GUIDANCE" hidden="1">"c4475"</definedName>
    <definedName name="IQ_NI_SBC_GUIDANCE_CIQ" hidden="1">"c5013"</definedName>
    <definedName name="IQ_NI_SBC_GW_ACT_OR_EST" hidden="1">"c4478"</definedName>
    <definedName name="IQ_NI_SBC_GW_ACT_OR_EST_CIQ" hidden="1">"c5016"</definedName>
    <definedName name="IQ_NI_SBC_GW_EST" hidden="1">"c4477"</definedName>
    <definedName name="IQ_NI_SBC_GW_EST_CIQ" hidden="1">"c5015"</definedName>
    <definedName name="IQ_NI_SBC_GW_GUIDANCE" hidden="1">"c4479"</definedName>
    <definedName name="IQ_NI_SBC_GW_GUIDANCE_CIQ" hidden="1">"c5017"</definedName>
    <definedName name="IQ_NI_SBC_GW_HIGH_EST" hidden="1">"c4480"</definedName>
    <definedName name="IQ_NI_SBC_GW_HIGH_EST_CIQ" hidden="1">"c5018"</definedName>
    <definedName name="IQ_NI_SBC_GW_HIGH_GUIDANCE" hidden="1">"c4187"</definedName>
    <definedName name="IQ_NI_SBC_GW_HIGH_GUIDANCE_CIQ" hidden="1">"c4599"</definedName>
    <definedName name="IQ_NI_SBC_GW_LOW_EST" hidden="1">"c4481"</definedName>
    <definedName name="IQ_NI_SBC_GW_LOW_EST_CIQ" hidden="1">"c5019"</definedName>
    <definedName name="IQ_NI_SBC_GW_LOW_GUIDANCE" hidden="1">"c4227"</definedName>
    <definedName name="IQ_NI_SBC_GW_LOW_GUIDANCE_CIQ" hidden="1">"c4639"</definedName>
    <definedName name="IQ_NI_SBC_GW_MEDIAN_EST" hidden="1">"c4482"</definedName>
    <definedName name="IQ_NI_SBC_GW_MEDIAN_EST_CIQ" hidden="1">"c5020"</definedName>
    <definedName name="IQ_NI_SBC_GW_NUM_EST" hidden="1">"c4483"</definedName>
    <definedName name="IQ_NI_SBC_GW_NUM_EST_CIQ" hidden="1">"c5021"</definedName>
    <definedName name="IQ_NI_SBC_GW_STDDEV_EST" hidden="1">"c4484"</definedName>
    <definedName name="IQ_NI_SBC_GW_STDDEV_EST_CIQ" hidden="1">"c5022"</definedName>
    <definedName name="IQ_NI_SBC_HIGH_EST" hidden="1">"c4486"</definedName>
    <definedName name="IQ_NI_SBC_HIGH_EST_CIQ" hidden="1">"c5024"</definedName>
    <definedName name="IQ_NI_SBC_HIGH_GUIDANCE" hidden="1">"c4186"</definedName>
    <definedName name="IQ_NI_SBC_HIGH_GUIDANCE_CIQ" hidden="1">"c4598"</definedName>
    <definedName name="IQ_NI_SBC_LOW_EST" hidden="1">"c4487"</definedName>
    <definedName name="IQ_NI_SBC_LOW_EST_CIQ" hidden="1">"c5025"</definedName>
    <definedName name="IQ_NI_SBC_LOW_GUIDANCE" hidden="1">"c4226"</definedName>
    <definedName name="IQ_NI_SBC_LOW_GUIDANCE_CIQ" hidden="1">"c4638"</definedName>
    <definedName name="IQ_NI_SBC_MEDIAN_EST" hidden="1">"c4488"</definedName>
    <definedName name="IQ_NI_SBC_MEDIAN_EST_CIQ" hidden="1">"c5026"</definedName>
    <definedName name="IQ_NI_SBC_NUM_EST" hidden="1">"c4489"</definedName>
    <definedName name="IQ_NI_SBC_NUM_EST_CIQ" hidden="1">"c5027"</definedName>
    <definedName name="IQ_NI_SBC_STDDEV_EST" hidden="1">"c4490"</definedName>
    <definedName name="IQ_NI_SBC_STDDEV_EST_CIQ" hidden="1">"c5028"</definedName>
    <definedName name="IQ_NI_SFAS" hidden="1">"c795"</definedName>
    <definedName name="IQ_NI_STDDEV_EST" hidden="1">"c1721"</definedName>
    <definedName name="IQ_NI_STDDEV_EST_CIQ" hidden="1">"c4707"</definedName>
    <definedName name="IQ_NI_STDDEV_EST_REUT" hidden="1">"c5373"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I_INCL_UNCONSOL" hidden="1">"c16068"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ASSET_SOLD_DURING_QTR_FFIEC" hidden="1">"c15350"</definedName>
    <definedName name="IQ_NON_ACCRUAL_LOANS" hidden="1">"c796"</definedName>
    <definedName name="IQ_NON_CASH" hidden="1">"c1399"</definedName>
    <definedName name="IQ_NON_CASH_ITEMS" hidden="1">"c797"</definedName>
    <definedName name="IQ_NON_CD_DEPOSITS" hidden="1">"c15718"</definedName>
    <definedName name="IQ_NON_CD_DEPOSITS_TOTAL_DEPOSITS" hidden="1">"c15725"</definedName>
    <definedName name="IQ_NON_CURRENT_LOANS_FFIEC" hidden="1">"c13860"</definedName>
    <definedName name="IQ_NON_INS_EXP" hidden="1">"c798"</definedName>
    <definedName name="IQ_NON_INS_REV" hidden="1">"c799"</definedName>
    <definedName name="IQ_NON_INT_BEAR_CD" hidden="1">"c11750"</definedName>
    <definedName name="IQ_NON_INT_BEARING_DEPOSITS" hidden="1">"c800"</definedName>
    <definedName name="IQ_NON_INT_EXP" hidden="1">"c801"</definedName>
    <definedName name="IQ_NON_INT_EXP_AVG_ASSETS_FFIEC" hidden="1">"c18878"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AVG_ASSET" hidden="1">"c15708"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OME_AVG_ASSET" hidden="1">"c15707"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EQUITY" hidden="1">"c15702"</definedName>
    <definedName name="IQ_NON_PERF_ASSETS_LOANS_OREO" hidden="1">"c15701"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ASSETS_FFIEC" hidden="1">"c13859"</definedName>
    <definedName name="IQ_NON_PERFORMING_LOANS" hidden="1">"c827"</definedName>
    <definedName name="IQ_NON_PERFORMING_LOANS_FFIEC" hidden="1">"c13861"</definedName>
    <definedName name="IQ_NON_RE_DA" hidden="1">"c16179"</definedName>
    <definedName name="IQ_NON_RENTAL_NOI" hidden="1">"c16066"</definedName>
    <definedName name="IQ_NON_RENTAL_OPERATING_EXPENSE" hidden="1">"c16046"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DOM_FFIEC" hidden="1">"c15271"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FC_UNUSED_UNUSED_UNUSED" hidden="1">"c8468"</definedName>
    <definedName name="IQ_NONRES_FIXED_INVEST_PRIV_APR_UNUSED" hidden="1">"c7588"</definedName>
    <definedName name="IQ_NONRES_FIXED_INVEST_PRIV_APR_UNUSED_UNUSED_UNUSED" hidden="1">"c7588"</definedName>
    <definedName name="IQ_NONRES_FIXED_INVEST_PRIV_FC_UNUSED" hidden="1">"c7808"</definedName>
    <definedName name="IQ_NONRES_FIXED_INVEST_PRIV_FC_UNUSED_UNUSED_UNUSED" hidden="1">"c7808"</definedName>
    <definedName name="IQ_NONRES_FIXED_INVEST_PRIV_POP_FC_UNUSED" hidden="1">"c8028"</definedName>
    <definedName name="IQ_NONRES_FIXED_INVEST_PRIV_POP_FC_UNUSED_UNUSED_UNUSED" hidden="1">"c8028"</definedName>
    <definedName name="IQ_NONRES_FIXED_INVEST_PRIV_POP_UNUSED" hidden="1">"c7148"</definedName>
    <definedName name="IQ_NONRES_FIXED_INVEST_PRIV_POP_UNUSED_UNUSED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NUSED_UNUSED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FC_UNUSED_UNUSED_UNUSED" hidden="1">"c8248"</definedName>
    <definedName name="IQ_NONRES_FIXED_INVEST_PRIV_YOY_UNUSED" hidden="1">"c7368"</definedName>
    <definedName name="IQ_NONRES_FIXED_INVEST_PRIV_YOY_UNUSED_UNUSED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OTHER_TRANS_ACCTS_TOT_DEPOSITS_FFIEC" hidden="1">"c13903"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CONTRIBUTORS" hidden="1">"c13739"</definedName>
    <definedName name="IQ_NUM_OFFICES" hidden="1">"c2088"</definedName>
    <definedName name="IQ_NUMBER_ADRHOLDERS" hidden="1">"c1970"</definedName>
    <definedName name="IQ_NUMBER_CELL_SITES" hidden="1">"c15762"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NUMBER_WIRELESS_TOWERS" hidden="1">"c15766"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PRODUCTIVE_WELLS_DRILLED_GAS" hidden="1">"c15907"</definedName>
    <definedName name="IQ_OG_GROSS_DEVELOPMENT_PRODUCTIVE_WELLS_DRILLED_OIL" hidden="1">"c15906"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PRODUCTIVE_WELLS_DRILLED_GAS" hidden="1">"c15905"</definedName>
    <definedName name="IQ_OG_GROSS_EXPLORATORY_PRODUCTIVE_WELLS_DRILLED_OIL" hidden="1">"c15904"</definedName>
    <definedName name="IQ_OG_GROSS_EXPLORATORY_TOTAL_WELLS_DRILLED" hidden="1">"c10096"</definedName>
    <definedName name="IQ_OG_GROSS_OPERATED_WELLS" hidden="1">"c10092"</definedName>
    <definedName name="IQ_OG_GROSS_PRODUCING_WELLS_GAS" hidden="1">"c15897"</definedName>
    <definedName name="IQ_OG_GROSS_PRODUCING_WELLS_OIL" hidden="1">"c15896"</definedName>
    <definedName name="IQ_OG_GROSS_PRODUCTIVE_WELLS_DRILLED_GAS" hidden="1">"c15901"</definedName>
    <definedName name="IQ_OG_GROSS_PRODUCTIVE_WELLS_DRILLED_OIL" hidden="1">"c15900"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PRODUCTIVE_WELLS_DRILLED_GAS" hidden="1">"c15911"</definedName>
    <definedName name="IQ_OG_NET_DEVELOPMENT_PRODUCTIVE_WELLS_DRILLED_OIL" hidden="1">"c15910"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PRODUCTIVE_WELLS_DRILLED_GAS" hidden="1">"c15909"</definedName>
    <definedName name="IQ_OG_NET_EXPLORATORY_PRODUCTIVE_WELLS_DRILLED_OIL" hidden="1">"c15908"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ING_WELLS_GAS" hidden="1">"c15899"</definedName>
    <definedName name="IQ_OG_NET_PRODUCING_WELLS_OIL" hidden="1">"c15898"</definedName>
    <definedName name="IQ_OG_NET_PRODUCTIVE_WELLS_DRILLED_GAS" hidden="1">"c15903"</definedName>
    <definedName name="IQ_OG_NET_PRODUCTIVE_WELLS_DRILLED_OIL" hidden="1">"c15902"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OIL_PRODUCT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CIQ" hidden="1">"c12019"</definedName>
    <definedName name="IQ_OPER_INC_ACT_OR_EST_REUT" hidden="1">"c5466"</definedName>
    <definedName name="IQ_OPER_INC_BR" hidden="1">"c850"</definedName>
    <definedName name="IQ_OPER_INC_EST" hidden="1">"c1688"</definedName>
    <definedName name="IQ_OPER_INC_EST_CIQ" hidden="1">"c12010"</definedName>
    <definedName name="IQ_OPER_INC_EST_REUT" hidden="1">"c5340"</definedName>
    <definedName name="IQ_OPER_INC_FIN" hidden="1">"c851"</definedName>
    <definedName name="IQ_OPER_INC_HIGH_EST" hidden="1">"c1690"</definedName>
    <definedName name="IQ_OPER_INC_HIGH_EST_CIQ" hidden="1">"c12012"</definedName>
    <definedName name="IQ_OPER_INC_HIGH_EST_REUT" hidden="1">"c5342"</definedName>
    <definedName name="IQ_OPER_INC_INS" hidden="1">"c852"</definedName>
    <definedName name="IQ_OPER_INC_LOW_EST" hidden="1">"c1691"</definedName>
    <definedName name="IQ_OPER_INC_LOW_EST_CIQ" hidden="1">"c12013"</definedName>
    <definedName name="IQ_OPER_INC_LOW_EST_REUT" hidden="1">"c5343"</definedName>
    <definedName name="IQ_OPER_INC_MARGIN" hidden="1">"c1448"</definedName>
    <definedName name="IQ_OPER_INC_MEDIAN_EST" hidden="1">"c1689"</definedName>
    <definedName name="IQ_OPER_INC_MEDIAN_EST_CIQ" hidden="1">"c12011"</definedName>
    <definedName name="IQ_OPER_INC_MEDIAN_EST_REUT" hidden="1">"c5341"</definedName>
    <definedName name="IQ_OPER_INC_NUM_EST" hidden="1">"c1692"</definedName>
    <definedName name="IQ_OPER_INC_NUM_EST_CIQ" hidden="1">"c12014"</definedName>
    <definedName name="IQ_OPER_INC_NUM_EST_REUT" hidden="1">"c5344"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CIQ" hidden="1">"c12015"</definedName>
    <definedName name="IQ_OPER_INC_STDDEV_EST_REUT" hidden="1">"c5345"</definedName>
    <definedName name="IQ_OPER_INC_UTI" hidden="1">"c854"</definedName>
    <definedName name="IQ_OPERATING_NOI_AVG_GROSS_PROP" hidden="1">"c16058"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 hidden="1">"c858"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THER_ADJ_CLAIM_ADJ_EXP_INCURRED" hidden="1">"c15878"</definedName>
    <definedName name="IQ_OTHER_ADJ_CLAIM_ADJ_EXP_PAID" hidden="1">"c15879"</definedName>
    <definedName name="IQ_OTHER_ADJ_RESERVE_BOP" hidden="1">"c15876"</definedName>
    <definedName name="IQ_OTHER_ADJ_RESERVES" hidden="1">"c15882"</definedName>
    <definedName name="IQ_OTHER_ADJUST_GROSS_LOANS" hidden="1">"c859"</definedName>
    <definedName name="IQ_OTHER_ADJUSTMENTS_COVERED" hidden="1">"c9961"</definedName>
    <definedName name="IQ_OTHER_ADJUSTMENTS_GROUP" hidden="1">"c9947"</definedName>
    <definedName name="IQ_OTHER_AFFO" hidden="1">"c16180"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BT_SECURITIES_QUARTERLY_AVG_FFIEC" hidden="1">"c15473"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TOTAL_DEPOSITS" hidden="1">"c15724"</definedName>
    <definedName name="IQ_OTHER_DEVELOPMENT_EXPENSE" hidden="1">"c16041"</definedName>
    <definedName name="IQ_OTHER_DEVELOPMENT_REVENUE" hidden="1">"c16025"</definedName>
    <definedName name="IQ_OTHER_DOMESTIC_DEBT_SECURITIES_FDIC" hidden="1">"c6302"</definedName>
    <definedName name="IQ_OTHER_EARNING" hidden="1">"c1609"</definedName>
    <definedName name="IQ_OTHER_EPRA_NAV_ADJ" hidden="1">"c16004"</definedName>
    <definedName name="IQ_OTHER_EPRA_NNAV_ADJ" hidden="1">"c16009"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FAD" hidden="1">"c16184"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ANS_TOTAL_LOANS" hidden="1">"c15716"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MINING_REVENUE_COAL" hidden="1">"c15931"</definedName>
    <definedName name="IQ_OTHER_NET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_REC" hidden="1">"c968"</definedName>
    <definedName name="IQ_OTHER_NON_REC_BNK" hidden="1">"c969"</definedName>
    <definedName name="IQ_OTHER_NON_REC_BR" hidden="1">"c970"</definedName>
    <definedName name="IQ_OTHER_NON_REC_FIN" hidden="1">"c971"</definedName>
    <definedName name="IQ_OTHER_NON_REC_INS" hidden="1">"c972"</definedName>
    <definedName name="IQ_OTHER_NON_REC_REIT" hidden="1">"c973"</definedName>
    <definedName name="IQ_OTHER_NON_REC_SUPPL" hidden="1">"c974"</definedName>
    <definedName name="IQ_OTHER_NON_REC_SUPPL_BNK" hidden="1">"c975"</definedName>
    <definedName name="IQ_OTHER_NON_REC_SUPPL_BR" hidden="1">"c976"</definedName>
    <definedName name="IQ_OTHER_NON_REC_SUPPL_FIN" hidden="1">"c977"</definedName>
    <definedName name="IQ_OTHER_NON_REC_SUPPL_INS" hidden="1">"c978"</definedName>
    <definedName name="IQ_OTHER_NON_REC_SUPPL_REIT" hidden="1">"c979"</definedName>
    <definedName name="IQ_OTHER_NON_REC_SUPPL_UTI" hidden="1">"c980"</definedName>
    <definedName name="IQ_OTHER_NON_REC_UTI" hidden="1">"c981"</definedName>
    <definedName name="IQ_OTHER_NONINTEREST_INC_FOREIGN_FFIEC" hidden="1">"c15380"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OVER_TOTAL" hidden="1">"c13770"</definedName>
    <definedName name="IQ_OTHER_PC_WRITTEN" hidden="1">"c1006"</definedName>
    <definedName name="IQ_OTHER_PROP" hidden="1">"c8764"</definedName>
    <definedName name="IQ_OTHER_PROP_OPERATING_EXPENSE" hidden="1">"c16043"</definedName>
    <definedName name="IQ_OTHER_PROP_OPERATING_REVENUE" hidden="1">"c16027"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OOMS" hidden="1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 hidden="1">"c8780"</definedName>
    <definedName name="IQ_OTHER_STRIKE_PRICE_GRANTED" hidden="1">"c2692"</definedName>
    <definedName name="IQ_OTHER_TAX_EQUIVALENT_ADJUSTMENTS_FFIEC" hidden="1">"c13855"</definedName>
    <definedName name="IQ_OTHER_TRADING_ASSETS_FAIR_VALUE_TOT_FFIEC" hidden="1">"c15404"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LIABILITIES_FAIR_VALUE_TOT_FFIEC" hidden="1">"c15408"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AL" hidden="1">"c998"</definedName>
    <definedName name="IQ_OTHER_UNUSAL_BNK" hidden="1">"c999"</definedName>
    <definedName name="IQ_OTHER_UNUSAL_BR" hidden="1">"c1000"</definedName>
    <definedName name="IQ_OTHER_UNUSAL_FIN" hidden="1">"c1001"</definedName>
    <definedName name="IQ_OTHER_UNUSAL_INS" hidden="1">"c1002"</definedName>
    <definedName name="IQ_OTHER_UNUSAL_REIT" hidden="1">"c1003"</definedName>
    <definedName name="IQ_OTHER_UNUSAL_SUPPL" hidden="1">"c1004"</definedName>
    <definedName name="IQ_OTHER_UNUSAL_SUPPL_BNK" hidden="1">"c1005"</definedName>
    <definedName name="IQ_OTHER_UNUSAL_SUPPL_BR" hidden="1">"c1006"</definedName>
    <definedName name="IQ_OTHER_UNUSAL_SUPPL_FIN" hidden="1">"c1007"</definedName>
    <definedName name="IQ_OTHER_UNUSAL_SUPPL_INS" hidden="1">"c1008"</definedName>
    <definedName name="IQ_OTHER_UNUSAL_SUPPL_REIT" hidden="1">"c1009"</definedName>
    <definedName name="IQ_OTHER_UNUSAL_SUPPL_UTI" hidden="1">"c1010"</definedName>
    <definedName name="IQ_OTHER_UNUSAL_UTI" hidden="1">"c1011"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SUPPLE" hidden="1">"c13816"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WNED_RESERVES_COAL" hidden="1">"c15916"</definedName>
    <definedName name="IQ_OWNED_RESERVES_TO_TOTAL_RESERVES_COAL" hidden="1">"c15957"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NERSHIP_INC_RE" hidden="1">"c12039"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BV_FWD" hidden="1">"c15235"</definedName>
    <definedName name="IQ_PBV_FWD_CIQ" hidden="1">"c15236"</definedName>
    <definedName name="IQ_PBV_FWD_REUT" hidden="1">"c15238"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REUT" hidden="1">"c4049"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REUT" hidden="1">"c4052"</definedName>
    <definedName name="IQ_PENETRATION_BASIC_CABLE" hidden="1">"c2850"</definedName>
    <definedName name="IQ_PENETRATION_BBAND" hidden="1">"c2852"</definedName>
    <definedName name="IQ_PENETRATION_BBAND_THP" hidden="1">"c2851"</definedName>
    <definedName name="IQ_PENETRATION_PHONE" hidden="1">"c2853"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REUT" hidden="1">"c3959"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REUT" hidden="1">"c3960"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REUT" hidden="1">"c3956"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REUT" hidden="1">"c3957"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REUT" hidden="1">"c3958"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REUT" hidden="1">"c3954"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REUT" hidden="1">"c3955"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REUT" hidden="1">"c5435"</definedName>
    <definedName name="IQ_PERCENT_CHANGE_EST_CFPS_12MONTHS" hidden="1">"c1812"</definedName>
    <definedName name="IQ_PERCENT_CHANGE_EST_CFPS_12MONTHS_CIQ" hidden="1">"c3755"</definedName>
    <definedName name="IQ_PERCENT_CHANGE_EST_CFPS_12MONTHS_REUT" hidden="1">"c3924"</definedName>
    <definedName name="IQ_PERCENT_CHANGE_EST_CFPS_18MONTHS" hidden="1">"c1813"</definedName>
    <definedName name="IQ_PERCENT_CHANGE_EST_CFPS_18MONTHS_CIQ" hidden="1">"c3756"</definedName>
    <definedName name="IQ_PERCENT_CHANGE_EST_CFPS_18MONTHS_REUT" hidden="1">"c3925"</definedName>
    <definedName name="IQ_PERCENT_CHANGE_EST_CFPS_3MONTHS" hidden="1">"c1809"</definedName>
    <definedName name="IQ_PERCENT_CHANGE_EST_CFPS_3MONTHS_CIQ" hidden="1">"c3752"</definedName>
    <definedName name="IQ_PERCENT_CHANGE_EST_CFPS_3MONTHS_REUT" hidden="1">"c3921"</definedName>
    <definedName name="IQ_PERCENT_CHANGE_EST_CFPS_6MONTHS" hidden="1">"c1810"</definedName>
    <definedName name="IQ_PERCENT_CHANGE_EST_CFPS_6MONTHS_CIQ" hidden="1">"c3753"</definedName>
    <definedName name="IQ_PERCENT_CHANGE_EST_CFPS_6MONTHS_REUT" hidden="1">"c3922"</definedName>
    <definedName name="IQ_PERCENT_CHANGE_EST_CFPS_9MONTHS" hidden="1">"c1811"</definedName>
    <definedName name="IQ_PERCENT_CHANGE_EST_CFPS_9MONTHS_CIQ" hidden="1">"c3754"</definedName>
    <definedName name="IQ_PERCENT_CHANGE_EST_CFPS_9MONTHS_REUT" hidden="1">"c3923"</definedName>
    <definedName name="IQ_PERCENT_CHANGE_EST_CFPS_DAY" hidden="1">"c1806"</definedName>
    <definedName name="IQ_PERCENT_CHANGE_EST_CFPS_DAY_CIQ" hidden="1">"c3750"</definedName>
    <definedName name="IQ_PERCENT_CHANGE_EST_CFPS_DAY_REUT" hidden="1">"c3919"</definedName>
    <definedName name="IQ_PERCENT_CHANGE_EST_CFPS_MONTH" hidden="1">"c1808"</definedName>
    <definedName name="IQ_PERCENT_CHANGE_EST_CFPS_MONTH_CIQ" hidden="1">"c3751"</definedName>
    <definedName name="IQ_PERCENT_CHANGE_EST_CFPS_MONTH_REUT" hidden="1">"c3920"</definedName>
    <definedName name="IQ_PERCENT_CHANGE_EST_CFPS_WEEK" hidden="1">"c1807"</definedName>
    <definedName name="IQ_PERCENT_CHANGE_EST_CFPS_WEEK_CIQ" hidden="1">"c3793"</definedName>
    <definedName name="IQ_PERCENT_CHANGE_EST_CFPS_WEEK_REUT" hidden="1">"c3962"</definedName>
    <definedName name="IQ_PERCENT_CHANGE_EST_DPS_12MONTHS" hidden="1">"c1820"</definedName>
    <definedName name="IQ_PERCENT_CHANGE_EST_DPS_12MONTHS_CIQ" hidden="1">"c3762"</definedName>
    <definedName name="IQ_PERCENT_CHANGE_EST_DPS_12MONTHS_REUT" hidden="1">"c3931"</definedName>
    <definedName name="IQ_PERCENT_CHANGE_EST_DPS_18MONTHS" hidden="1">"c1821"</definedName>
    <definedName name="IQ_PERCENT_CHANGE_EST_DPS_18MONTHS_CIQ" hidden="1">"c3763"</definedName>
    <definedName name="IQ_PERCENT_CHANGE_EST_DPS_18MONTHS_REUT" hidden="1">"c3932"</definedName>
    <definedName name="IQ_PERCENT_CHANGE_EST_DPS_3MONTHS" hidden="1">"c1817"</definedName>
    <definedName name="IQ_PERCENT_CHANGE_EST_DPS_3MONTHS_CIQ" hidden="1">"c3759"</definedName>
    <definedName name="IQ_PERCENT_CHANGE_EST_DPS_3MONTHS_REUT" hidden="1">"c3928"</definedName>
    <definedName name="IQ_PERCENT_CHANGE_EST_DPS_6MONTHS" hidden="1">"c1818"</definedName>
    <definedName name="IQ_PERCENT_CHANGE_EST_DPS_6MONTHS_CIQ" hidden="1">"c3760"</definedName>
    <definedName name="IQ_PERCENT_CHANGE_EST_DPS_6MONTHS_REUT" hidden="1">"c3929"</definedName>
    <definedName name="IQ_PERCENT_CHANGE_EST_DPS_9MONTHS" hidden="1">"c1819"</definedName>
    <definedName name="IQ_PERCENT_CHANGE_EST_DPS_9MONTHS_CIQ" hidden="1">"c3761"</definedName>
    <definedName name="IQ_PERCENT_CHANGE_EST_DPS_9MONTHS_REUT" hidden="1">"c3930"</definedName>
    <definedName name="IQ_PERCENT_CHANGE_EST_DPS_DAY" hidden="1">"c1814"</definedName>
    <definedName name="IQ_PERCENT_CHANGE_EST_DPS_DAY_CIQ" hidden="1">"c3757"</definedName>
    <definedName name="IQ_PERCENT_CHANGE_EST_DPS_DAY_REUT" hidden="1">"c3926"</definedName>
    <definedName name="IQ_PERCENT_CHANGE_EST_DPS_MONTH" hidden="1">"c1816"</definedName>
    <definedName name="IQ_PERCENT_CHANGE_EST_DPS_MONTH_CIQ" hidden="1">"c3758"</definedName>
    <definedName name="IQ_PERCENT_CHANGE_EST_DPS_MONTH_REUT" hidden="1">"c3927"</definedName>
    <definedName name="IQ_PERCENT_CHANGE_EST_DPS_WEEK" hidden="1">"c1815"</definedName>
    <definedName name="IQ_PERCENT_CHANGE_EST_DPS_WEEK_CIQ" hidden="1">"c3794"</definedName>
    <definedName name="IQ_PERCENT_CHANGE_EST_DPS_WEEK_REUT" hidden="1">"c3963"</definedName>
    <definedName name="IQ_PERCENT_CHANGE_EST_EBITDA_12MONTHS" hidden="1">"c1804"</definedName>
    <definedName name="IQ_PERCENT_CHANGE_EST_EBITDA_12MONTHS_CIQ" hidden="1">"c3748"</definedName>
    <definedName name="IQ_PERCENT_CHANGE_EST_EBITDA_12MONTHS_REUT" hidden="1">"c3917"</definedName>
    <definedName name="IQ_PERCENT_CHANGE_EST_EBITDA_18MONTHS" hidden="1">"c1805"</definedName>
    <definedName name="IQ_PERCENT_CHANGE_EST_EBITDA_18MONTHS_CIQ" hidden="1">"c3749"</definedName>
    <definedName name="IQ_PERCENT_CHANGE_EST_EBITDA_18MONTHS_REUT" hidden="1">"c3918"</definedName>
    <definedName name="IQ_PERCENT_CHANGE_EST_EBITDA_3MONTHS" hidden="1">"c1801"</definedName>
    <definedName name="IQ_PERCENT_CHANGE_EST_EBITDA_3MONTHS_CIQ" hidden="1">"c3745"</definedName>
    <definedName name="IQ_PERCENT_CHANGE_EST_EBITDA_3MONTHS_REUT" hidden="1">"c3914"</definedName>
    <definedName name="IQ_PERCENT_CHANGE_EST_EBITDA_6MONTHS" hidden="1">"c1802"</definedName>
    <definedName name="IQ_PERCENT_CHANGE_EST_EBITDA_6MONTHS_CIQ" hidden="1">"c3746"</definedName>
    <definedName name="IQ_PERCENT_CHANGE_EST_EBITDA_6MONTHS_REUT" hidden="1">"c3915"</definedName>
    <definedName name="IQ_PERCENT_CHANGE_EST_EBITDA_9MONTHS" hidden="1">"c1803"</definedName>
    <definedName name="IQ_PERCENT_CHANGE_EST_EBITDA_9MONTHS_CIQ" hidden="1">"c3747"</definedName>
    <definedName name="IQ_PERCENT_CHANGE_EST_EBITDA_9MONTHS_REUT" hidden="1">"c3916"</definedName>
    <definedName name="IQ_PERCENT_CHANGE_EST_EBITDA_DAY" hidden="1">"c1798"</definedName>
    <definedName name="IQ_PERCENT_CHANGE_EST_EBITDA_DAY_CIQ" hidden="1">"c3743"</definedName>
    <definedName name="IQ_PERCENT_CHANGE_EST_EBITDA_DAY_REUT" hidden="1">"c3912"</definedName>
    <definedName name="IQ_PERCENT_CHANGE_EST_EBITDA_MONTH" hidden="1">"c1800"</definedName>
    <definedName name="IQ_PERCENT_CHANGE_EST_EBITDA_MONTH_CIQ" hidden="1">"c3744"</definedName>
    <definedName name="IQ_PERCENT_CHANGE_EST_EBITDA_MONTH_REUT" hidden="1">"c3913"</definedName>
    <definedName name="IQ_PERCENT_CHANGE_EST_EBITDA_WEEK" hidden="1">"c1799"</definedName>
    <definedName name="IQ_PERCENT_CHANGE_EST_EBITDA_WEEK_CIQ" hidden="1">"c3792"</definedName>
    <definedName name="IQ_PERCENT_CHANGE_EST_EBITDA_WEEK_REUT" hidden="1">"c3961"</definedName>
    <definedName name="IQ_PERCENT_CHANGE_EST_EPS_12MONTHS" hidden="1">"c1788"</definedName>
    <definedName name="IQ_PERCENT_CHANGE_EST_EPS_12MONTHS_CIQ" hidden="1">"c3733"</definedName>
    <definedName name="IQ_PERCENT_CHANGE_EST_EPS_12MONTHS_REUT" hidden="1">"c3902"</definedName>
    <definedName name="IQ_PERCENT_CHANGE_EST_EPS_18MONTHS" hidden="1">"c1789"</definedName>
    <definedName name="IQ_PERCENT_CHANGE_EST_EPS_18MONTHS_CIQ" hidden="1">"c3734"</definedName>
    <definedName name="IQ_PERCENT_CHANGE_EST_EPS_18MONTHS_REUT" hidden="1">"c3903"</definedName>
    <definedName name="IQ_PERCENT_CHANGE_EST_EPS_3MONTHS" hidden="1">"c1785"</definedName>
    <definedName name="IQ_PERCENT_CHANGE_EST_EPS_3MONTHS_CIQ" hidden="1">"c3730"</definedName>
    <definedName name="IQ_PERCENT_CHANGE_EST_EPS_3MONTHS_REUT" hidden="1">"c3899"</definedName>
    <definedName name="IQ_PERCENT_CHANGE_EST_EPS_6MONTHS" hidden="1">"c1786"</definedName>
    <definedName name="IQ_PERCENT_CHANGE_EST_EPS_6MONTHS_CIQ" hidden="1">"c3731"</definedName>
    <definedName name="IQ_PERCENT_CHANGE_EST_EPS_6MONTHS_REUT" hidden="1">"c3900"</definedName>
    <definedName name="IQ_PERCENT_CHANGE_EST_EPS_9MONTHS" hidden="1">"c1787"</definedName>
    <definedName name="IQ_PERCENT_CHANGE_EST_EPS_9MONTHS_CIQ" hidden="1">"c3732"</definedName>
    <definedName name="IQ_PERCENT_CHANGE_EST_EPS_9MONTHS_REUT" hidden="1">"c3901"</definedName>
    <definedName name="IQ_PERCENT_CHANGE_EST_EPS_DAY" hidden="1">"c1782"</definedName>
    <definedName name="IQ_PERCENT_CHANGE_EST_EPS_DAY_CIQ" hidden="1">"c3727"</definedName>
    <definedName name="IQ_PERCENT_CHANGE_EST_EPS_DAY_REUT" hidden="1">"c3896"</definedName>
    <definedName name="IQ_PERCENT_CHANGE_EST_EPS_MONTH" hidden="1">"c1784"</definedName>
    <definedName name="IQ_PERCENT_CHANGE_EST_EPS_MONTH_CIQ" hidden="1">"c3729"</definedName>
    <definedName name="IQ_PERCENT_CHANGE_EST_EPS_MONTH_REUT" hidden="1">"c3898"</definedName>
    <definedName name="IQ_PERCENT_CHANGE_EST_EPS_WEEK" hidden="1">"c1783"</definedName>
    <definedName name="IQ_PERCENT_CHANGE_EST_EPS_WEEK_CIQ" hidden="1">"c3728"</definedName>
    <definedName name="IQ_PERCENT_CHANGE_EST_EPS_WEEK_REUT" hidden="1">"c3897"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SHARE_SHARE_12MONTHS" hidden="1">"c1828"</definedName>
    <definedName name="IQ_PERCENT_CHANGE_EST_FFO_SHARE_SHARE_12MONTHS_REUT" hidden="1">"c3938"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REUT" hidden="1">"c3939"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REUT" hidden="1">"c3935"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REUT" hidden="1">"c3936"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REUT" hidden="1">"c3937"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REUT" hidden="1">"c3933"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REUT" hidden="1">"c3934"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REUT" hidden="1">"c3964"</definedName>
    <definedName name="IQ_PERCENT_CHANGE_EST_FFO_SHARE_SHARE_WEEK_THOM" hidden="1">"c5274"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REUT" hidden="1">"c3952"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REUT" hidden="1">"c3953"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REUT" hidden="1">"c3949"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REUT" hidden="1">"c3950"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REUT" hidden="1">"c3951"</definedName>
    <definedName name="IQ_PERCENT_CHANGE_EST_PRICE_TARGET_DAY" hidden="1">"c1838"</definedName>
    <definedName name="IQ_PERCENT_CHANGE_EST_PRICE_TARGET_DAY_CIQ" hidden="1">"c3778"</definedName>
    <definedName name="IQ_PERCENT_CHANGE_EST_PRICE_TARGET_DAY_REUT" hidden="1">"c3947"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REUT" hidden="1">"c3948"</definedName>
    <definedName name="IQ_PERCENT_CHANGE_EST_PRICE_TARGET_WEEK" hidden="1">"c1839"</definedName>
    <definedName name="IQ_PERCENT_CHANGE_EST_PRICE_TARGET_WEEK_CIQ" hidden="1">"c3798"</definedName>
    <definedName name="IQ_PERCENT_CHANGE_EST_PRICE_TARGET_WEEK_REUT" hidden="1">"c3967"</definedName>
    <definedName name="IQ_PERCENT_CHANGE_EST_RECO_12MONTHS" hidden="1">"c1836"</definedName>
    <definedName name="IQ_PERCENT_CHANGE_EST_RECO_12MONTHS_CIQ" hidden="1">"c3776"</definedName>
    <definedName name="IQ_PERCENT_CHANGE_EST_RECO_12MONTHS_REUT" hidden="1">"c3945"</definedName>
    <definedName name="IQ_PERCENT_CHANGE_EST_RECO_18MONTHS" hidden="1">"c1837"</definedName>
    <definedName name="IQ_PERCENT_CHANGE_EST_RECO_18MONTHS_CIQ" hidden="1">"c3777"</definedName>
    <definedName name="IQ_PERCENT_CHANGE_EST_RECO_18MONTHS_REUT" hidden="1">"c3946"</definedName>
    <definedName name="IQ_PERCENT_CHANGE_EST_RECO_3MONTHS" hidden="1">"c1833"</definedName>
    <definedName name="IQ_PERCENT_CHANGE_EST_RECO_3MONTHS_CIQ" hidden="1">"c3773"</definedName>
    <definedName name="IQ_PERCENT_CHANGE_EST_RECO_3MONTHS_REUT" hidden="1">"c3942"</definedName>
    <definedName name="IQ_PERCENT_CHANGE_EST_RECO_6MONTHS" hidden="1">"c1834"</definedName>
    <definedName name="IQ_PERCENT_CHANGE_EST_RECO_6MONTHS_CIQ" hidden="1">"c3774"</definedName>
    <definedName name="IQ_PERCENT_CHANGE_EST_RECO_6MONTHS_REUT" hidden="1">"c3943"</definedName>
    <definedName name="IQ_PERCENT_CHANGE_EST_RECO_9MONTHS" hidden="1">"c1835"</definedName>
    <definedName name="IQ_PERCENT_CHANGE_EST_RECO_9MONTHS_CIQ" hidden="1">"c3775"</definedName>
    <definedName name="IQ_PERCENT_CHANGE_EST_RECO_9MONTHS_REUT" hidden="1">"c3944"</definedName>
    <definedName name="IQ_PERCENT_CHANGE_EST_RECO_DAY" hidden="1">"c1830"</definedName>
    <definedName name="IQ_PERCENT_CHANGE_EST_RECO_DAY_CIQ" hidden="1">"c3771"</definedName>
    <definedName name="IQ_PERCENT_CHANGE_EST_RECO_DAY_REUT" hidden="1">"c3940"</definedName>
    <definedName name="IQ_PERCENT_CHANGE_EST_RECO_MONTH" hidden="1">"c1832"</definedName>
    <definedName name="IQ_PERCENT_CHANGE_EST_RECO_MONTH_CIQ" hidden="1">"c3772"</definedName>
    <definedName name="IQ_PERCENT_CHANGE_EST_RECO_MONTH_REUT" hidden="1">"c3941"</definedName>
    <definedName name="IQ_PERCENT_CHANGE_EST_RECO_WEEK" hidden="1">"c1831"</definedName>
    <definedName name="IQ_PERCENT_CHANGE_EST_RECO_WEEK_CIQ" hidden="1">"c3796"</definedName>
    <definedName name="IQ_PERCENT_CHANGE_EST_RECO_WEEK_REUT" hidden="1">"c3966"</definedName>
    <definedName name="IQ_PERCENT_CHANGE_EST_REV_12MONTHS" hidden="1">"c1796"</definedName>
    <definedName name="IQ_PERCENT_CHANGE_EST_REV_12MONTHS_CIQ" hidden="1">"c3741"</definedName>
    <definedName name="IQ_PERCENT_CHANGE_EST_REV_12MONTHS_REUT" hidden="1">"c3910"</definedName>
    <definedName name="IQ_PERCENT_CHANGE_EST_REV_18MONTHS" hidden="1">"c1797"</definedName>
    <definedName name="IQ_PERCENT_CHANGE_EST_REV_18MONTHS_CIQ" hidden="1">"c3742"</definedName>
    <definedName name="IQ_PERCENT_CHANGE_EST_REV_18MONTHS_REUT" hidden="1">"c3911"</definedName>
    <definedName name="IQ_PERCENT_CHANGE_EST_REV_3MONTHS" hidden="1">"c1793"</definedName>
    <definedName name="IQ_PERCENT_CHANGE_EST_REV_3MONTHS_CIQ" hidden="1">"c3738"</definedName>
    <definedName name="IQ_PERCENT_CHANGE_EST_REV_3MONTHS_REUT" hidden="1">"c3907"</definedName>
    <definedName name="IQ_PERCENT_CHANGE_EST_REV_6MONTHS" hidden="1">"c1794"</definedName>
    <definedName name="IQ_PERCENT_CHANGE_EST_REV_6MONTHS_CIQ" hidden="1">"c3739"</definedName>
    <definedName name="IQ_PERCENT_CHANGE_EST_REV_6MONTHS_REUT" hidden="1">"c3908"</definedName>
    <definedName name="IQ_PERCENT_CHANGE_EST_REV_9MONTHS" hidden="1">"c1795"</definedName>
    <definedName name="IQ_PERCENT_CHANGE_EST_REV_9MONTHS_CIQ" hidden="1">"c3740"</definedName>
    <definedName name="IQ_PERCENT_CHANGE_EST_REV_9MONTHS_REUT" hidden="1">"c3909"</definedName>
    <definedName name="IQ_PERCENT_CHANGE_EST_REV_DAY" hidden="1">"c1790"</definedName>
    <definedName name="IQ_PERCENT_CHANGE_EST_REV_DAY_CIQ" hidden="1">"c3735"</definedName>
    <definedName name="IQ_PERCENT_CHANGE_EST_REV_DAY_REUT" hidden="1">"c3904"</definedName>
    <definedName name="IQ_PERCENT_CHANGE_EST_REV_MONTH" hidden="1">"c1792"</definedName>
    <definedName name="IQ_PERCENT_CHANGE_EST_REV_MONTH_CIQ" hidden="1">"c3737"</definedName>
    <definedName name="IQ_PERCENT_CHANGE_EST_REV_MONTH_REUT" hidden="1">"c3906"</definedName>
    <definedName name="IQ_PERCENT_CHANGE_EST_REV_WEEK" hidden="1">"c1791"</definedName>
    <definedName name="IQ_PERCENT_CHANGE_EST_REV_WEEK_CIQ" hidden="1">"c3736"</definedName>
    <definedName name="IQ_PERCENT_CHANGE_EST_REV_WEEK_REUT" hidden="1">"c3905"</definedName>
    <definedName name="IQ_PERCENT_FLOAT" hidden="1">"c227"</definedName>
    <definedName name="IQ_PERCENT_INSURED_FDIC" hidden="1">"c6374"</definedName>
    <definedName name="IQ_PERCENTAGE_RENT" hidden="1">"c16018"</definedName>
    <definedName name="IQ_PERCENTAGE_RENT_RENTAL_REVENUE" hidden="1">"c16063"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REUT" hidden="1">"c3968"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CIQ" hidden="1">"c5064"</definedName>
    <definedName name="IQ_PRE_TAX_ACT_OR_EST_REUT" hidden="1">"c5467"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FERRED_DEPOSITS_FFIEC" hidden="1">"c15312"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SIDENT_ID" hidden="1">"c15216"</definedName>
    <definedName name="IQ_PRESIDENT_NAME" hidden="1">"c15215"</definedName>
    <definedName name="IQ_PRETAX_GW_INC_EST" hidden="1">"c1702"</definedName>
    <definedName name="IQ_PRETAX_GW_INC_EST_CIQ" hidden="1">"c4688"</definedName>
    <definedName name="IQ_PRETAX_GW_INC_EST_REUT" hidden="1">"c5354"</definedName>
    <definedName name="IQ_PRETAX_GW_INC_HIGH_EST" hidden="1">"c1704"</definedName>
    <definedName name="IQ_PRETAX_GW_INC_HIGH_EST_CIQ" hidden="1">"c4690"</definedName>
    <definedName name="IQ_PRETAX_GW_INC_HIGH_EST_REUT" hidden="1">"c5356"</definedName>
    <definedName name="IQ_PRETAX_GW_INC_LOW_EST" hidden="1">"c1705"</definedName>
    <definedName name="IQ_PRETAX_GW_INC_LOW_EST_CIQ" hidden="1">"c4691"</definedName>
    <definedName name="IQ_PRETAX_GW_INC_LOW_EST_REUT" hidden="1">"c5357"</definedName>
    <definedName name="IQ_PRETAX_GW_INC_MEDIAN_EST" hidden="1">"c1703"</definedName>
    <definedName name="IQ_PRETAX_GW_INC_MEDIAN_EST_CIQ" hidden="1">"c4689"</definedName>
    <definedName name="IQ_PRETAX_GW_INC_MEDIAN_EST_REUT" hidden="1">"c5355"</definedName>
    <definedName name="IQ_PRETAX_GW_INC_NUM_EST" hidden="1">"c1706"</definedName>
    <definedName name="IQ_PRETAX_GW_INC_NUM_EST_CIQ" hidden="1">"c4692"</definedName>
    <definedName name="IQ_PRETAX_GW_INC_NUM_EST_REUT" hidden="1">"c5358"</definedName>
    <definedName name="IQ_PRETAX_GW_INC_STDDEV_EST" hidden="1">"c1707"</definedName>
    <definedName name="IQ_PRETAX_GW_INC_STDDEV_EST_CIQ" hidden="1">"c4693"</definedName>
    <definedName name="IQ_PRETAX_GW_INC_STDDEV_EST_REUT" hidden="1">"c5359"</definedName>
    <definedName name="IQ_PRETAX_INC" hidden="1">"c16"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AFTER_CAP_ALLOCATION_FOREIGN_FFIEC" hidden="1">"c15390"</definedName>
    <definedName name="IQ_PRETAX_INC_BEFORE_CAP_ALLOCATION_FOREIGN_FFIEC" hidden="1">"c15388"</definedName>
    <definedName name="IQ_PRETAX_INC_EST" hidden="1">"c1695"</definedName>
    <definedName name="IQ_PRETAX_INC_EST_CIQ" hidden="1">"c4681"</definedName>
    <definedName name="IQ_PRETAX_INC_EST_REUT" hidden="1">"c5347"</definedName>
    <definedName name="IQ_PRETAX_INC_HIGH_EST" hidden="1">"c1697"</definedName>
    <definedName name="IQ_PRETAX_INC_HIGH_EST_CIQ" hidden="1">"c4683"</definedName>
    <definedName name="IQ_PRETAX_INC_HIGH_EST_REUT" hidden="1">"c5349"</definedName>
    <definedName name="IQ_PRETAX_INC_LOW_EST" hidden="1">"c1698"</definedName>
    <definedName name="IQ_PRETAX_INC_LOW_EST_CIQ" hidden="1">"c4684"</definedName>
    <definedName name="IQ_PRETAX_INC_LOW_EST_REUT" hidden="1">"c5350"</definedName>
    <definedName name="IQ_PRETAX_INC_MEDIAN_EST" hidden="1">"c1696"</definedName>
    <definedName name="IQ_PRETAX_INC_MEDIAN_EST_CIQ" hidden="1">"c4682"</definedName>
    <definedName name="IQ_PRETAX_INC_MEDIAN_EST_REUT" hidden="1">"c5348"</definedName>
    <definedName name="IQ_PRETAX_INC_NUM_EST" hidden="1">"c1699"</definedName>
    <definedName name="IQ_PRETAX_INC_NUM_EST_CIQ" hidden="1">"c4685"</definedName>
    <definedName name="IQ_PRETAX_INC_NUM_EST_REUT" hidden="1">"c5351"</definedName>
    <definedName name="IQ_PRETAX_INC_STDDEV_EST" hidden="1">"c1700"</definedName>
    <definedName name="IQ_PRETAX_INC_STDDEV_EST_CIQ" hidden="1">"c4686"</definedName>
    <definedName name="IQ_PRETAX_INC_STDDEV_EST_REUT" hidden="1">"c5352"</definedName>
    <definedName name="IQ_PRETAX_REPORT_INC_EST" hidden="1">"c1709"</definedName>
    <definedName name="IQ_PRETAX_REPORT_INC_EST_CIQ" hidden="1">"c4695"</definedName>
    <definedName name="IQ_PRETAX_REPORT_INC_EST_REUT" hidden="1">"c5361"</definedName>
    <definedName name="IQ_PRETAX_REPORT_INC_HIGH_EST" hidden="1">"c1711"</definedName>
    <definedName name="IQ_PRETAX_REPORT_INC_HIGH_EST_CIQ" hidden="1">"c4697"</definedName>
    <definedName name="IQ_PRETAX_REPORT_INC_HIGH_EST_REUT" hidden="1">"c5363"</definedName>
    <definedName name="IQ_PRETAX_REPORT_INC_LOW_EST" hidden="1">"c1712"</definedName>
    <definedName name="IQ_PRETAX_REPORT_INC_LOW_EST_CIQ" hidden="1">"c4698"</definedName>
    <definedName name="IQ_PRETAX_REPORT_INC_LOW_EST_REUT" hidden="1">"c5364"</definedName>
    <definedName name="IQ_PRETAX_REPORT_INC_MEDIAN_EST" hidden="1">"c1710"</definedName>
    <definedName name="IQ_PRETAX_REPORT_INC_MEDIAN_EST_CIQ" hidden="1">"c4696"</definedName>
    <definedName name="IQ_PRETAX_REPORT_INC_MEDIAN_EST_REUT" hidden="1">"c5362"</definedName>
    <definedName name="IQ_PRETAX_REPORT_INC_NUM_EST" hidden="1">"c1713"</definedName>
    <definedName name="IQ_PRETAX_REPORT_INC_NUM_EST_CIQ" hidden="1">"c4699"</definedName>
    <definedName name="IQ_PRETAX_REPORT_INC_NUM_EST_REUT" hidden="1">"c5365"</definedName>
    <definedName name="IQ_PRETAX_REPORT_INC_STDDEV_EST" hidden="1">"c1714"</definedName>
    <definedName name="IQ_PRETAX_REPORT_INC_STDDEV_EST_CIQ" hidden="1">"c4700"</definedName>
    <definedName name="IQ_PRETAX_REPORT_INC_STDDEV_EST_REUT" hidden="1">"c5366"</definedName>
    <definedName name="IQ_PRETAX_RETURN_ASSETS_FDIC" hidden="1">"c6731"</definedName>
    <definedName name="IQ_PRICE_CFPS_FWD" hidden="1">"c2237"</definedName>
    <definedName name="IQ_PRICE_CFPS_FWD_CIQ" hidden="1">"c4046"</definedName>
    <definedName name="IQ_PRICE_CFPS_FWD_REUT" hidden="1">"c4053"</definedName>
    <definedName name="IQ_PRICE_OVER_BVPS" hidden="1">"c1412"</definedName>
    <definedName name="IQ_PRICE_OVER_EPS_EST" hidden="1">"c174"</definedName>
    <definedName name="IQ_PRICE_OVER_EPS_EST_1" hidden="1">"c175"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TARGET" hidden="1">"c82"</definedName>
    <definedName name="IQ_PRICE_TARGET_BOTTOM_UP" hidden="1">"c5486"</definedName>
    <definedName name="IQ_PRICE_TARGET_BOTTOM_UP_CIQ" hidden="1">"c12023"</definedName>
    <definedName name="IQ_PRICE_TARGET_BOTTOM_UP_REUT" hidden="1">"c5494"</definedName>
    <definedName name="IQ_PRICE_TARGET_CIQ" hidden="1">"c3613"</definedName>
    <definedName name="IQ_PRICE_TARGET_REUT" hidden="1">"c3631"</definedName>
    <definedName name="IQ_PRICE_VOL_HIST_2YR" hidden="1">"c15637"</definedName>
    <definedName name="IQ_PRICE_VOL_HIST_3MTH" hidden="1">"c15634"</definedName>
    <definedName name="IQ_PRICE_VOL_HIST_5YR" hidden="1">"c15638"</definedName>
    <definedName name="IQ_PRICE_VOL_HIST_6MTH" hidden="1">"c15635"</definedName>
    <definedName name="IQ_PRICE_VOL_HIST_YR" hidden="1">"c15636"</definedName>
    <definedName name="IQ_PRICE_VOLATILITY_EST" hidden="1">"c4492"</definedName>
    <definedName name="IQ_PRICE_VOLATILITY_EST_CIQ" hidden="1">"c5030"</definedName>
    <definedName name="IQ_PRICE_VOLATILITY_HIGH" hidden="1">"c4493"</definedName>
    <definedName name="IQ_PRICE_VOLATILITY_HIGH_CIQ" hidden="1">"c5031"</definedName>
    <definedName name="IQ_PRICE_VOLATILITY_LOW" hidden="1">"c4494"</definedName>
    <definedName name="IQ_PRICE_VOLATILITY_LOW_CIQ" hidden="1">"c5032"</definedName>
    <definedName name="IQ_PRICE_VOLATILITY_MEDIAN" hidden="1">"c4495"</definedName>
    <definedName name="IQ_PRICE_VOLATILITY_MEDIAN_CIQ" hidden="1">"c5033"</definedName>
    <definedName name="IQ_PRICE_VOLATILITY_NUM" hidden="1">"c4496"</definedName>
    <definedName name="IQ_PRICE_VOLATILITY_NUM_CIQ" hidden="1">"c5034"</definedName>
    <definedName name="IQ_PRICE_VOLATILITY_STDDEV" hidden="1">"c4497"</definedName>
    <definedName name="IQ_PRICE_VOLATILITY_STDDEV_CIQ" hidden="1">"c5035"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 hidden="1">"c4498"</definedName>
    <definedName name="IQ_PRIMARY_EPS_TYPE_CIQ" hidden="1">"c5036"</definedName>
    <definedName name="IQ_PRIMARY_EPS_TYPE_REUT" hidden="1">"c5481"</definedName>
    <definedName name="IQ_PRIMARY_EPS_TYPE_THOM" hidden="1">"c5297"</definedName>
    <definedName name="IQ_PRIMARY_INDUSTRY" hidden="1">"c1070"</definedName>
    <definedName name="IQ_PRINCIPAL_AMT" hidden="1">"c2157"</definedName>
    <definedName name="IQ_PRIVATE_CONST_TOTAL_APR_FC_UNUSED" hidden="1">"c8559"</definedName>
    <definedName name="IQ_PRIVATE_CONST_TOTAL_APR_FC_UNUSED_UNUSED_UNUSED" hidden="1">"c8559"</definedName>
    <definedName name="IQ_PRIVATE_CONST_TOTAL_APR_UNUSED" hidden="1">"c7679"</definedName>
    <definedName name="IQ_PRIVATE_CONST_TOTAL_APR_UNUSED_UNUSED_UNUSED" hidden="1">"c7679"</definedName>
    <definedName name="IQ_PRIVATE_CONST_TOTAL_FC_UNUSED" hidden="1">"c7899"</definedName>
    <definedName name="IQ_PRIVATE_CONST_TOTAL_FC_UNUSED_UNUSED_UNUSED" hidden="1">"c7899"</definedName>
    <definedName name="IQ_PRIVATE_CONST_TOTAL_POP_FC_UNUSED" hidden="1">"c8119"</definedName>
    <definedName name="IQ_PRIVATE_CONST_TOTAL_POP_FC_UNUSED_UNUSED_UNUSED" hidden="1">"c8119"</definedName>
    <definedName name="IQ_PRIVATE_CONST_TOTAL_POP_UNUSED" hidden="1">"c7239"</definedName>
    <definedName name="IQ_PRIVATE_CONST_TOTAL_POP_UNUSED_UNUSED_UNUSED" hidden="1">"c7239"</definedName>
    <definedName name="IQ_PRIVATE_CONST_TOTAL_UNUSED" hidden="1">"c7019"</definedName>
    <definedName name="IQ_PRIVATE_CONST_TOTAL_UNUSED_UNUSED_UNUSED" hidden="1">"c7019"</definedName>
    <definedName name="IQ_PRIVATE_CONST_TOTAL_YOY_FC_UNUSED" hidden="1">"c8339"</definedName>
    <definedName name="IQ_PRIVATE_CONST_TOTAL_YOY_FC_UNUSED_UNUSED_UNUSED" hidden="1">"c8339"</definedName>
    <definedName name="IQ_PRIVATE_CONST_TOTAL_YOY_UNUSED" hidden="1">"c7459"</definedName>
    <definedName name="IQ_PRIVATE_CONST_TOTAL_YOY_UNUSED_UNUSED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FC_UNUSED_UNUSED_UNUSED" hidden="1">"c8535"</definedName>
    <definedName name="IQ_PRIVATE_RES_CONST_REAL_APR_UNUSED" hidden="1">"c7655"</definedName>
    <definedName name="IQ_PRIVATE_RES_CONST_REAL_APR_UNUSED_UNUSED_UNUSED" hidden="1">"c7655"</definedName>
    <definedName name="IQ_PRIVATE_RES_CONST_REAL_FC_UNUSED" hidden="1">"c7875"</definedName>
    <definedName name="IQ_PRIVATE_RES_CONST_REAL_FC_UNUSED_UNUSED_UNUSED" hidden="1">"c7875"</definedName>
    <definedName name="IQ_PRIVATE_RES_CONST_REAL_POP_FC_UNUSED" hidden="1">"c8095"</definedName>
    <definedName name="IQ_PRIVATE_RES_CONST_REAL_POP_FC_UNUSED_UNUSED_UNUSED" hidden="1">"c8095"</definedName>
    <definedName name="IQ_PRIVATE_RES_CONST_REAL_POP_UNUSED" hidden="1">"c7215"</definedName>
    <definedName name="IQ_PRIVATE_RES_CONST_REAL_POP_UNUSED_UNUSED_UNUSED" hidden="1">"c7215"</definedName>
    <definedName name="IQ_PRIVATE_RES_CONST_REAL_UNUSED" hidden="1">"c6995"</definedName>
    <definedName name="IQ_PRIVATE_RES_CONST_REAL_UNUSED_UNUSED_UNUSED" hidden="1">"c6995"</definedName>
    <definedName name="IQ_PRIVATE_RES_CONST_REAL_YOY_FC_UNUSED" hidden="1">"c8315"</definedName>
    <definedName name="IQ_PRIVATE_RES_CONST_REAL_YOY_FC_UNUSED_UNUSED_UNUSED" hidden="1">"c8315"</definedName>
    <definedName name="IQ_PRIVATE_RES_CONST_REAL_YOY_UNUSED" hidden="1">"c7435"</definedName>
    <definedName name="IQ_PRIVATE_RES_CONST_REAL_YOY_UNUSED_UNUSED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BABLE_RESERVES_TO_TOTAL_RESERVES_COAL" hidden="1">"c15953"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DUCTION_TO_SOLD_COAL" hidden="1">"c15945"</definedName>
    <definedName name="IQ_PROFESSIONAL" hidden="1">"c1071"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DIRECT_FAX" hidden="1">"c15166"</definedName>
    <definedName name="IQ_PROFESSIONAL_DIRECT_PHONE" hidden="1">"c15165"</definedName>
    <definedName name="IQ_PROFESSIONAL_EMAIL" hidden="1">"c15167"</definedName>
    <definedName name="IQ_PROFESSIONAL_ID" hidden="1">"c13755"</definedName>
    <definedName name="IQ_PROFESSIONAL_MAIN_FAX" hidden="1">"c15164"</definedName>
    <definedName name="IQ_PROFESSIONAL_MAIN_PHONE" hidden="1">"c15163"</definedName>
    <definedName name="IQ_PROFESSIONAL_OFFICE_ADDRESS" hidden="1">"c15162"</definedName>
    <definedName name="IQ_PROFESSIONAL_TITLE" hidden="1">"c1072"</definedName>
    <definedName name="IQ_PROFIT_AFTER_COST_CAPITAL_NEW_BUSINESS" hidden="1">"c9969"</definedName>
    <definedName name="IQ_PROFIT_BEFORE_COST_CAPITAL_NEW_BUSINESS" hidden="1">"c9967"</definedName>
    <definedName name="IQ_PROGRAMMING_COSTS" hidden="1">"c2884"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_MGMT_EXPENSE" hidden="1">"c16038"</definedName>
    <definedName name="IQ_PROP_MGMT_INCOME" hidden="1">"c16028"</definedName>
    <definedName name="IQ_PROP_OPERATING_EXPENSE" hidden="1">"c16037"</definedName>
    <definedName name="IQ_PROP_RENTAL_REVENUE" hidden="1">"c16019"</definedName>
    <definedName name="IQ_PROP_SALES_EXPENSE" hidden="1">"c16044"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PERTY_TAX_INSURANCE" hidden="1">"c16033"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EN_RESERVES_TO_TOTAL_RESERVES_COAL" hidden="1">"c15952"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AVG_LOANS" hidden="1">"c15717"</definedName>
    <definedName name="IQ_PROVISION_CHARGE_OFFS" hidden="1">"c1083"</definedName>
    <definedName name="IQ_PROVISION_LOAN_LOSS_AVG_ASSETS_FFIEC" hidden="1">"c18879"</definedName>
    <definedName name="IQ_PTBV" hidden="1">"c1084"</definedName>
    <definedName name="IQ_PTBV_AVG" hidden="1">"c1085"</definedName>
    <definedName name="IQ_PURCHASE_FOREIGN_CURRENCIES_FDIC" hidden="1">"c6513"</definedName>
    <definedName name="IQ_PURCHASED_COAL" hidden="1">"c15934"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D_PRODUCTION_TO_SOLD_COAL" hidden="1">"c15947"</definedName>
    <definedName name="IQ_PURCHASED_TO_PRODUCTION_COAL" hidden="1">"c15948"</definedName>
    <definedName name="IQ_PURCHASED_TO_SOLD_COAL" hidden="1">"c15946"</definedName>
    <definedName name="IQ_PURCHASES_EQUIP_NONRES_SAAR_APR_FC_UNUSED" hidden="1">"c8491"</definedName>
    <definedName name="IQ_PURCHASES_EQUIP_NONRES_SAAR_APR_FC_UNUSED_UNUSED_UNUSED" hidden="1">"c8491"</definedName>
    <definedName name="IQ_PURCHASES_EQUIP_NONRES_SAAR_APR_UNUSED" hidden="1">"c7611"</definedName>
    <definedName name="IQ_PURCHASES_EQUIP_NONRES_SAAR_APR_UNUSED_UNUSED_UNUSED" hidden="1">"c7611"</definedName>
    <definedName name="IQ_PURCHASES_EQUIP_NONRES_SAAR_FC_UNUSED" hidden="1">"c7831"</definedName>
    <definedName name="IQ_PURCHASES_EQUIP_NONRES_SAAR_FC_UNUSED_UNUSED_UNUSED" hidden="1">"c7831"</definedName>
    <definedName name="IQ_PURCHASES_EQUIP_NONRES_SAAR_POP_FC_UNUSED" hidden="1">"c8051"</definedName>
    <definedName name="IQ_PURCHASES_EQUIP_NONRES_SAAR_POP_FC_UNUSED_UNUSED_UNUSED" hidden="1">"c8051"</definedName>
    <definedName name="IQ_PURCHASES_EQUIP_NONRES_SAAR_POP_UNUSED" hidden="1">"c7171"</definedName>
    <definedName name="IQ_PURCHASES_EQUIP_NONRES_SAAR_POP_UNUSED_UNUSED_UNUSED" hidden="1">"c7171"</definedName>
    <definedName name="IQ_PURCHASES_EQUIP_NONRES_SAAR_UNUSED" hidden="1">"c6951"</definedName>
    <definedName name="IQ_PURCHASES_EQUIP_NONRES_SAAR_UNUSED_UNUSED_UNUSED" hidden="1">"c6951"</definedName>
    <definedName name="IQ_PURCHASES_EQUIP_NONRES_SAAR_YOY_FC_UNUSED" hidden="1">"c8271"</definedName>
    <definedName name="IQ_PURCHASES_EQUIP_NONRES_SAAR_YOY_FC_UNUSED_UNUSED_UNUSED" hidden="1">"c8271"</definedName>
    <definedName name="IQ_PURCHASES_EQUIP_NONRES_SAAR_YOY_UNUSED" hidden="1">"c7391"</definedName>
    <definedName name="IQ_PURCHASES_EQUIP_NONRES_SAAR_YOY_UNUSED_UNUSED_UNUSED" hidden="1">"c7391"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TD" hidden="1">750000</definedName>
    <definedName name="IQ_QUICK_COMP" hidden="1">"c13750"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AW_SALEABLE_INVENTORY_COAL" hidden="1">"c15941"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DEPR_AMORT" hidden="1">"c8750"</definedName>
    <definedName name="IQ_RE_DEPRECIATION" hidden="1">"c16045"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GAIN_LOSS_SALE_ASSETS" hidden="1">"c8751"</definedName>
    <definedName name="IQ_RE_INVEST_FDIC" hidden="1">"c6331"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ENTAL_EXPENSE" hidden="1">"c16036"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EST" hidden="1">"c4499"</definedName>
    <definedName name="IQ_RECURRING_PROFIT_EST_CIQ" hidden="1">"c5037"</definedName>
    <definedName name="IQ_RECURRING_PROFIT_GUIDANCE" hidden="1">"c4500"</definedName>
    <definedName name="IQ_RECURRING_PROFIT_GUIDANCE_CIQ" hidden="1">"c5038"</definedName>
    <definedName name="IQ_RECURRING_PROFIT_HIGH_EST" hidden="1">"c4501"</definedName>
    <definedName name="IQ_RECURRING_PROFIT_HIGH_EST_CIQ" hidden="1">"c5039"</definedName>
    <definedName name="IQ_RECURRING_PROFIT_HIGH_GUIDANCE" hidden="1">"c4179"</definedName>
    <definedName name="IQ_RECURRING_PROFIT_HIGH_GUIDANCE_CIQ" hidden="1">"c4591"</definedName>
    <definedName name="IQ_RECURRING_PROFIT_LOW_EST" hidden="1">"c4502"</definedName>
    <definedName name="IQ_RECURRING_PROFIT_LOW_EST_CIQ" hidden="1">"c5040"</definedName>
    <definedName name="IQ_RECURRING_PROFIT_LOW_GUIDANCE" hidden="1">"c4219"</definedName>
    <definedName name="IQ_RECURRING_PROFIT_LOW_GUIDANCE_CIQ" hidden="1">"c4631"</definedName>
    <definedName name="IQ_RECURRING_PROFIT_MEDIAN_EST" hidden="1">"c4503"</definedName>
    <definedName name="IQ_RECURRING_PROFIT_MEDIAN_EST_CIQ" hidden="1">"c5041"</definedName>
    <definedName name="IQ_RECURRING_PROFIT_NUM_EST" hidden="1">"c4504"</definedName>
    <definedName name="IQ_RECURRING_PROFIT_NUM_EST_CIQ" hidden="1">"c5042"</definedName>
    <definedName name="IQ_RECURRING_PROFIT_SHARE_ACT_OR_EST" hidden="1">"c4508"</definedName>
    <definedName name="IQ_RECURRING_PROFIT_SHARE_ACT_OR_EST_CIQ" hidden="1">"c5046"</definedName>
    <definedName name="IQ_RECURRING_PROFIT_SHARE_EST" hidden="1">"c4506"</definedName>
    <definedName name="IQ_RECURRING_PROFIT_SHARE_EST_CIQ" hidden="1">"c5044"</definedName>
    <definedName name="IQ_RECURRING_PROFIT_SHARE_GUIDANCE" hidden="1">"c4509"</definedName>
    <definedName name="IQ_RECURRING_PROFIT_SHARE_GUIDANCE_CIQ" hidden="1">"c5047"</definedName>
    <definedName name="IQ_RECURRING_PROFIT_SHARE_HIGH_EST" hidden="1">"c4510"</definedName>
    <definedName name="IQ_RECURRING_PROFIT_SHARE_HIGH_EST_CIQ" hidden="1">"c5048"</definedName>
    <definedName name="IQ_RECURRING_PROFIT_SHARE_HIGH_GUIDANCE" hidden="1">"c4200"</definedName>
    <definedName name="IQ_RECURRING_PROFIT_SHARE_HIGH_GUIDANCE_CIQ" hidden="1">"c4612"</definedName>
    <definedName name="IQ_RECURRING_PROFIT_SHARE_LOW_EST" hidden="1">"c4511"</definedName>
    <definedName name="IQ_RECURRING_PROFIT_SHARE_LOW_EST_CIQ" hidden="1">"c5049"</definedName>
    <definedName name="IQ_RECURRING_PROFIT_SHARE_LOW_GUIDANCE" hidden="1">"c4240"</definedName>
    <definedName name="IQ_RECURRING_PROFIT_SHARE_LOW_GUIDANCE_CIQ" hidden="1">"c4652"</definedName>
    <definedName name="IQ_RECURRING_PROFIT_SHARE_MEDIAN_EST" hidden="1">"c4512"</definedName>
    <definedName name="IQ_RECURRING_PROFIT_SHARE_MEDIAN_EST_CIQ" hidden="1">"c5050"</definedName>
    <definedName name="IQ_RECURRING_PROFIT_SHARE_NUM_EST" hidden="1">"c4513"</definedName>
    <definedName name="IQ_RECURRING_PROFIT_SHARE_NUM_EST_CIQ" hidden="1">"c5051"</definedName>
    <definedName name="IQ_RECURRING_PROFIT_SHARE_STDDEV_EST" hidden="1">"c4514"</definedName>
    <definedName name="IQ_RECURRING_PROFIT_SHARE_STDDEV_EST_CIQ" hidden="1">"c5052"</definedName>
    <definedName name="IQ_RECURRING_PROFIT_STDDEV_EST" hidden="1">"c4516"</definedName>
    <definedName name="IQ_RECURRING_PROFIT_STDDEV_EST_CIQ" hidden="1">"c5054"</definedName>
    <definedName name="IQ_REDEEM_PREF_STOCK" hidden="1">"c1417"</definedName>
    <definedName name="IQ_REDUCTION_TAX_POSITION_CURRENT_YR" hidden="1">"c15734"</definedName>
    <definedName name="IQ_REDUCTION_TAX_POSITION_PRIOR_YRS" hidden="1">"c15736"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_AVG_PROP" hidden="1">"c16056"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AL_NOI" hidden="1">"c16065"</definedName>
    <definedName name="IQ_RENTAL_NOI_AVG_GROSS_PROP" hidden="1">"c16057"</definedName>
    <definedName name="IQ_RENTAL_NOI_TOTAL_RENT_REVENUE" hidden="1">"c16061"</definedName>
    <definedName name="IQ_RENTAL_REV" hidden="1">"c1101"</definedName>
    <definedName name="IQ_REPAIRS_MAINTENANCE" hidden="1">"c16032"</definedName>
    <definedName name="IQ_RES_CONST_REAL_APR_FC_UNUSED" hidden="1">"c8536"</definedName>
    <definedName name="IQ_RES_CONST_REAL_APR_FC_UNUSED_UNUSED_UNUSED" hidden="1">"c8536"</definedName>
    <definedName name="IQ_RES_CONST_REAL_APR_UNUSED" hidden="1">"c7656"</definedName>
    <definedName name="IQ_RES_CONST_REAL_APR_UNUSED_UNUSED_UNUSED" hidden="1">"c7656"</definedName>
    <definedName name="IQ_RES_CONST_REAL_FC_UNUSED" hidden="1">"c7876"</definedName>
    <definedName name="IQ_RES_CONST_REAL_FC_UNUSED_UNUSED_UNUSED" hidden="1">"c7876"</definedName>
    <definedName name="IQ_RES_CONST_REAL_POP_FC_UNUSED" hidden="1">"c8096"</definedName>
    <definedName name="IQ_RES_CONST_REAL_POP_FC_UNUSED_UNUSED_UNUSED" hidden="1">"c8096"</definedName>
    <definedName name="IQ_RES_CONST_REAL_POP_UNUSED" hidden="1">"c7216"</definedName>
    <definedName name="IQ_RES_CONST_REAL_POP_UNUSED_UNUSED_UNUSED" hidden="1">"c7216"</definedName>
    <definedName name="IQ_RES_CONST_REAL_SAAR_APR_FC_UNUSED" hidden="1">"c8537"</definedName>
    <definedName name="IQ_RES_CONST_REAL_SAAR_APR_FC_UNUSED_UNUSED_UNUSED" hidden="1">"c8537"</definedName>
    <definedName name="IQ_RES_CONST_REAL_SAAR_APR_UNUSED" hidden="1">"c7657"</definedName>
    <definedName name="IQ_RES_CONST_REAL_SAAR_APR_UNUSED_UNUSED_UNUSED" hidden="1">"c7657"</definedName>
    <definedName name="IQ_RES_CONST_REAL_SAAR_FC_UNUSED" hidden="1">"c7877"</definedName>
    <definedName name="IQ_RES_CONST_REAL_SAAR_FC_UNUSED_UNUSED_UNUSED" hidden="1">"c7877"</definedName>
    <definedName name="IQ_RES_CONST_REAL_SAAR_POP_FC_UNUSED" hidden="1">"c8097"</definedName>
    <definedName name="IQ_RES_CONST_REAL_SAAR_POP_FC_UNUSED_UNUSED_UNUSED" hidden="1">"c8097"</definedName>
    <definedName name="IQ_RES_CONST_REAL_SAAR_POP_UNUSED" hidden="1">"c7217"</definedName>
    <definedName name="IQ_RES_CONST_REAL_SAAR_POP_UNUSED_UNUSED_UNUSED" hidden="1">"c7217"</definedName>
    <definedName name="IQ_RES_CONST_REAL_SAAR_UNUSED" hidden="1">"c6997"</definedName>
    <definedName name="IQ_RES_CONST_REAL_SAAR_UNUSED_UNUSED_UNUSED" hidden="1">"c6997"</definedName>
    <definedName name="IQ_RES_CONST_REAL_SAAR_YOY_FC_UNUSED" hidden="1">"c8317"</definedName>
    <definedName name="IQ_RES_CONST_REAL_SAAR_YOY_FC_UNUSED_UNUSED_UNUSED" hidden="1">"c8317"</definedName>
    <definedName name="IQ_RES_CONST_REAL_SAAR_YOY_UNUSED" hidden="1">"c7437"</definedName>
    <definedName name="IQ_RES_CONST_REAL_SAAR_YOY_UNUSED_UNUSED_UNUSED" hidden="1">"c7437"</definedName>
    <definedName name="IQ_RES_CONST_REAL_UNUSED" hidden="1">"c6996"</definedName>
    <definedName name="IQ_RES_CONST_REAL_UNUSED_UNUSED_UNUSED" hidden="1">"c6996"</definedName>
    <definedName name="IQ_RES_CONST_REAL_YOY_FC_UNUSED" hidden="1">"c8316"</definedName>
    <definedName name="IQ_RES_CONST_REAL_YOY_FC_UNUSED_UNUSED_UNUSED" hidden="1">"c8316"</definedName>
    <definedName name="IQ_RES_CONST_REAL_YOY_UNUSED" hidden="1">"c7436"</definedName>
    <definedName name="IQ_RES_CONST_REAL_YOY_UNUSED_UNUSED_UNUSED" hidden="1">"c7436"</definedName>
    <definedName name="IQ_RES_CONST_SAAR_APR_FC_UNUSED" hidden="1">"c8540"</definedName>
    <definedName name="IQ_RES_CONST_SAAR_APR_FC_UNUSED_UNUSED_UNUSED" hidden="1">"c8540"</definedName>
    <definedName name="IQ_RES_CONST_SAAR_APR_UNUSED" hidden="1">"c7660"</definedName>
    <definedName name="IQ_RES_CONST_SAAR_APR_UNUSED_UNUSED_UNUSED" hidden="1">"c7660"</definedName>
    <definedName name="IQ_RES_CONST_SAAR_FC_UNUSED" hidden="1">"c7880"</definedName>
    <definedName name="IQ_RES_CONST_SAAR_FC_UNUSED_UNUSED_UNUSED" hidden="1">"c7880"</definedName>
    <definedName name="IQ_RES_CONST_SAAR_POP_FC_UNUSED" hidden="1">"c8100"</definedName>
    <definedName name="IQ_RES_CONST_SAAR_POP_FC_UNUSED_UNUSED_UNUSED" hidden="1">"c8100"</definedName>
    <definedName name="IQ_RES_CONST_SAAR_POP_UNUSED" hidden="1">"c7220"</definedName>
    <definedName name="IQ_RES_CONST_SAAR_POP_UNUSED_UNUSED_UNUSED" hidden="1">"c7220"</definedName>
    <definedName name="IQ_RES_CONST_SAAR_UNUSED" hidden="1">"c7000"</definedName>
    <definedName name="IQ_RES_CONST_SAAR_UNUSED_UNUSED_UNUSED" hidden="1">"c7000"</definedName>
    <definedName name="IQ_RES_CONST_SAAR_YOY_FC_UNUSED" hidden="1">"c8320"</definedName>
    <definedName name="IQ_RES_CONST_SAAR_YOY_FC_UNUSED_UNUSED_UNUSED" hidden="1">"c8320"</definedName>
    <definedName name="IQ_RES_CONST_SAAR_YOY_UNUSED" hidden="1">"c7440"</definedName>
    <definedName name="IQ_RES_CONST_SAAR_YOY_UNUSED_UNUSED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SUPPLE" hidden="1">"c13809"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ATALOG_REVENUES" hidden="1">"c9903"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NLINE_REVENUES" hidden="1">"c9904"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REVENUES" hidden="1">"c9902"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L_WHOLESALE_REVENUES" hidden="1">"c15895"</definedName>
    <definedName name="IQ_RETAINED_EARN" hidden="1">"c1420"</definedName>
    <definedName name="IQ_RETAINED_EARNINGS_AVERAGE_EQUITY_FDIC" hidden="1">"c6733"</definedName>
    <definedName name="IQ_RETURN_ASSETS" hidden="1">"c1113"</definedName>
    <definedName name="IQ_RETURN_ASSETS_ACT_OR_EST" hidden="1">"c3585"</definedName>
    <definedName name="IQ_RETURN_ASSETS_ACT_OR_EST_CIQ" hidden="1">"c12020"</definedName>
    <definedName name="IQ_RETURN_ASSETS_ACT_OR_EST_REUT" hidden="1">"c5475"</definedName>
    <definedName name="IQ_RETURN_ASSETS_BANK" hidden="1">"c1114"</definedName>
    <definedName name="IQ_RETURN_ASSETS_BROK" hidden="1">"c1115"</definedName>
    <definedName name="IQ_RETURN_ASSETS_EST" hidden="1">"c3529"</definedName>
    <definedName name="IQ_RETURN_ASSETS_EST_CIQ" hidden="1">"c3828"</definedName>
    <definedName name="IQ_RETURN_ASSETS_EST_REUT" hidden="1">"c3990"</definedName>
    <definedName name="IQ_RETURN_ASSETS_FDIC" hidden="1">"c6730"</definedName>
    <definedName name="IQ_RETURN_ASSETS_FS" hidden="1">"c1116"</definedName>
    <definedName name="IQ_RETURN_ASSETS_GUIDANCE" hidden="1">"c4517"</definedName>
    <definedName name="IQ_RETURN_ASSETS_GUIDANCE_CIQ" hidden="1">"c5055"</definedName>
    <definedName name="IQ_RETURN_ASSETS_HIGH_EST" hidden="1">"c3530"</definedName>
    <definedName name="IQ_RETURN_ASSETS_HIGH_EST_CIQ" hidden="1">"c3830"</definedName>
    <definedName name="IQ_RETURN_ASSETS_HIGH_EST_REUT" hidden="1">"c3992"</definedName>
    <definedName name="IQ_RETURN_ASSETS_HIGH_GUIDANCE" hidden="1">"c4183"</definedName>
    <definedName name="IQ_RETURN_ASSETS_HIGH_GUIDANCE_CIQ" hidden="1">"c4595"</definedName>
    <definedName name="IQ_RETURN_ASSETS_LOW_EST" hidden="1">"c3531"</definedName>
    <definedName name="IQ_RETURN_ASSETS_LOW_EST_CIQ" hidden="1">"c3831"</definedName>
    <definedName name="IQ_RETURN_ASSETS_LOW_EST_REUT" hidden="1">"c3993"</definedName>
    <definedName name="IQ_RETURN_ASSETS_LOW_GUIDANCE" hidden="1">"c4223"</definedName>
    <definedName name="IQ_RETURN_ASSETS_LOW_GUIDANCE_CIQ" hidden="1">"c4635"</definedName>
    <definedName name="IQ_RETURN_ASSETS_MEDIAN_EST" hidden="1">"c3532"</definedName>
    <definedName name="IQ_RETURN_ASSETS_MEDIAN_EST_CIQ" hidden="1">"c3829"</definedName>
    <definedName name="IQ_RETURN_ASSETS_MEDIAN_EST_REUT" hidden="1">"c3991"</definedName>
    <definedName name="IQ_RETURN_ASSETS_NUM_EST" hidden="1">"c3527"</definedName>
    <definedName name="IQ_RETURN_ASSETS_NUM_EST_CIQ" hidden="1">"c3832"</definedName>
    <definedName name="IQ_RETURN_ASSETS_NUM_EST_REUT" hidden="1">"c3994"</definedName>
    <definedName name="IQ_RETURN_ASSETS_STDDEV_EST" hidden="1">"c3528"</definedName>
    <definedName name="IQ_RETURN_ASSETS_STDDEV_EST_CIQ" hidden="1">"c3833"</definedName>
    <definedName name="IQ_RETURN_ASSETS_STDDEV_EST_REUT" hidden="1">"c3995"</definedName>
    <definedName name="IQ_RETURN_CAPITAL" hidden="1">"c1117"</definedName>
    <definedName name="IQ_RETURN_COMMON_EQUITY" hidden="1">"c13838"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CIQ" hidden="1">"c12021"</definedName>
    <definedName name="IQ_RETURN_EQUITY_ACT_OR_EST_REUT" hidden="1">"c5476"</definedName>
    <definedName name="IQ_RETURN_EQUITY_BANK" hidden="1">"c1119"</definedName>
    <definedName name="IQ_RETURN_EQUITY_BROK" hidden="1">"c1120"</definedName>
    <definedName name="IQ_RETURN_EQUITY_EST" hidden="1">"c3535"</definedName>
    <definedName name="IQ_RETURN_EQUITY_EST_CIQ" hidden="1">"c3821"</definedName>
    <definedName name="IQ_RETURN_EQUITY_EST_REUT" hidden="1">"c3983"</definedName>
    <definedName name="IQ_RETURN_EQUITY_FDIC" hidden="1">"c6732"</definedName>
    <definedName name="IQ_RETURN_EQUITY_FS" hidden="1">"c1121"</definedName>
    <definedName name="IQ_RETURN_EQUITY_GUIDANCE" hidden="1">"c4518"</definedName>
    <definedName name="IQ_RETURN_EQUITY_GUIDANCE_CIQ" hidden="1">"c5056"</definedName>
    <definedName name="IQ_RETURN_EQUITY_HIGH_EST" hidden="1">"c3536"</definedName>
    <definedName name="IQ_RETURN_EQUITY_HIGH_EST_CIQ" hidden="1">"c3823"</definedName>
    <definedName name="IQ_RETURN_EQUITY_HIGH_EST_REUT" hidden="1">"c3985"</definedName>
    <definedName name="IQ_RETURN_EQUITY_HIGH_GUIDANCE" hidden="1">"c4182"</definedName>
    <definedName name="IQ_RETURN_EQUITY_HIGH_GUIDANCE_CIQ" hidden="1">"c4594"</definedName>
    <definedName name="IQ_RETURN_EQUITY_LOW_EST" hidden="1">"c3537"</definedName>
    <definedName name="IQ_RETURN_EQUITY_LOW_EST_CIQ" hidden="1">"c3824"</definedName>
    <definedName name="IQ_RETURN_EQUITY_LOW_EST_REUT" hidden="1">"c3986"</definedName>
    <definedName name="IQ_RETURN_EQUITY_LOW_GUIDANCE" hidden="1">"c4222"</definedName>
    <definedName name="IQ_RETURN_EQUITY_LOW_GUIDANCE_CIQ" hidden="1">"c4634"</definedName>
    <definedName name="IQ_RETURN_EQUITY_MEDIAN_EST" hidden="1">"c3538"</definedName>
    <definedName name="IQ_RETURN_EQUITY_MEDIAN_EST_CIQ" hidden="1">"c3822"</definedName>
    <definedName name="IQ_RETURN_EQUITY_MEDIAN_EST_REUT" hidden="1">"c3984"</definedName>
    <definedName name="IQ_RETURN_EQUITY_NUM_EST" hidden="1">"c3533"</definedName>
    <definedName name="IQ_RETURN_EQUITY_NUM_EST_CIQ" hidden="1">"c3825"</definedName>
    <definedName name="IQ_RETURN_EQUITY_NUM_EST_REUT" hidden="1">"c3987"</definedName>
    <definedName name="IQ_RETURN_EQUITY_STDDEV_EST" hidden="1">"c3534"</definedName>
    <definedName name="IQ_RETURN_EQUITY_STDDEV_EST_CIQ" hidden="1">"c3826"</definedName>
    <definedName name="IQ_RETURN_EQUITY_STDDEV_EST_REUT" hidden="1">"c3988"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BEFORE_LOAN_LOSS_FOREIGN_FFIEC" hidden="1">"c15381"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REUT" hidden="1">"c3639"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ALUATION_NON_TRADING_PROP" hidden="1">"c15999"</definedName>
    <definedName name="IQ_REVENUE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CIQ" hidden="1">"c5059"</definedName>
    <definedName name="IQ_REVENUE_ACT_OR_EST_REUT" hidden="1">"c5461"</definedName>
    <definedName name="IQ_REVENUE_ADVERTISING" hidden="1">"c2880"</definedName>
    <definedName name="IQ_REVENUE_ANALOG_CABLE" hidden="1">"c2875"</definedName>
    <definedName name="IQ_REVENUE_BASIC_CABLE" hidden="1">"c2877"</definedName>
    <definedName name="IQ_REVENUE_BBAND" hidden="1">"c2878"</definedName>
    <definedName name="IQ_REVENUE_COMMERCIAL" hidden="1">"c2881"</definedName>
    <definedName name="IQ_REVENUE_DIGITAL_CABLE" hidden="1">"c2876"</definedName>
    <definedName name="IQ_REVENUE_EST" hidden="1">"c1126"</definedName>
    <definedName name="IQ_REVENUE_EST_1" hidden="1">"c190"</definedName>
    <definedName name="IQ_REVENUE_EST_BOTTOM_UP" hidden="1">"c5488"</definedName>
    <definedName name="IQ_REVENUE_EST_BOTTOM_UP_CIQ" hidden="1">"c12025"</definedName>
    <definedName name="IQ_REVENUE_EST_BOTTOM_UP_REUT" hidden="1">"c5496"</definedName>
    <definedName name="IQ_REVENUE_EST_CIQ" hidden="1">"c3616"</definedName>
    <definedName name="IQ_REVENUE_EST_REUT" hidden="1">"c3634"</definedName>
    <definedName name="IQ_REVENUE_GROWTH_1" hidden="1">"c155"</definedName>
    <definedName name="IQ_REVENUE_GROWTH_2" hidden="1">"c159"</definedName>
    <definedName name="IQ_REVENUE_GUIDANCE" hidden="1">"c4519"</definedName>
    <definedName name="IQ_REVENUE_GUIDANCE_CIQ" hidden="1">"c5057"</definedName>
    <definedName name="IQ_REVENUE_HIGH_EST" hidden="1">"c1127"</definedName>
    <definedName name="IQ_REVENUE_HIGH_EST_CIQ" hidden="1">"c3618"</definedName>
    <definedName name="IQ_REVENUE_HIGH_EST_REUT" hidden="1">"c3636"</definedName>
    <definedName name="IQ_REVENUE_HIGH_GUIDANCE" hidden="1">"c4169"</definedName>
    <definedName name="IQ_REVENUE_HIGH_GUIDANCE_CIQ" hidden="1">"c4581"</definedName>
    <definedName name="IQ_REVENUE_LOW_EST" hidden="1">"c1128"</definedName>
    <definedName name="IQ_REVENUE_LOW_EST_CIQ" hidden="1">"c3619"</definedName>
    <definedName name="IQ_REVENUE_LOW_EST_REUT" hidden="1">"c3637"</definedName>
    <definedName name="IQ_REVENUE_LOW_GUIDANCE" hidden="1">"c4209"</definedName>
    <definedName name="IQ_REVENUE_LOW_GUIDANCE_CIQ" hidden="1">"c4621"</definedName>
    <definedName name="IQ_REVENUE_MEDIAN_EST" hidden="1">"c1662"</definedName>
    <definedName name="IQ_REVENUE_MEDIAN_EST_CIQ" hidden="1">"c3617"</definedName>
    <definedName name="IQ_REVENUE_MEDIAN_EST_REUT" hidden="1">"c3635"</definedName>
    <definedName name="IQ_REVENUE_NO_EST" hidden="1">"c263"</definedName>
    <definedName name="IQ_REVENUE_NUM_EST" hidden="1">"c1129"</definedName>
    <definedName name="IQ_REVENUE_NUM_EST_CIQ" hidden="1">"c3620"</definedName>
    <definedName name="IQ_REVENUE_NUM_EST_REUT" hidden="1">"c3638"</definedName>
    <definedName name="IQ_REVENUE_OTHER" hidden="1">"c2882"</definedName>
    <definedName name="IQ_REVENUE_PHONE" hidden="1">"c2879"</definedName>
    <definedName name="IQ_REVENUE_TOTAL" hidden="1">"c2883"</definedName>
    <definedName name="IQ_REVENUES_SATELLITE" hidden="1">"c15792"</definedName>
    <definedName name="IQ_REVENUES_WIRELESS" hidden="1">"c15793"</definedName>
    <definedName name="IQ_REVISION_DATE" hidden="1">38656.6115393518</definedName>
    <definedName name="IQ_REVISION_DATE__1" hidden="1">39133.4800462963</definedName>
    <definedName name="IQ_REVOLVING_SECURED_1_4_NON_ACCRUAL_FFIEC" hidden="1">"c13314"</definedName>
    <definedName name="IQ_REVOLVING_SECURED_1_–4_NON_ACCRUAL_FFIEC" hidden="1">"c13314"</definedName>
    <definedName name="IQ_RGU" hidden="1">"c2863"</definedName>
    <definedName name="IQ_RISK_ADJ_BANK_ASSETS" hidden="1">"c2670"</definedName>
    <definedName name="IQ_RISK_WEIGHTED_ASSETS_0_PCT_FFIEC" hidden="1">"c18874"</definedName>
    <definedName name="IQ_RISK_WEIGHTED_ASSETS_100_PCT_FFIEC" hidden="1">"c18877"</definedName>
    <definedName name="IQ_RISK_WEIGHTED_ASSETS_20_PCT_FFIEC" hidden="1">"c18875"</definedName>
    <definedName name="IQ_RISK_WEIGHTED_ASSETS_50_PCT_FFIEC" hidden="1">"c18876"</definedName>
    <definedName name="IQ_RISK_WEIGHTED_ASSETS_FDIC" hidden="1">"c6370"</definedName>
    <definedName name="IQ_ROAM_MIN_USE_OTHER_CARRIERS" hidden="1">"c15765"</definedName>
    <definedName name="IQ_ROYALTIES_DUE_AFTER_FIVE" hidden="1">"c15969"</definedName>
    <definedName name="IQ_ROYALTIES_DUE_CY" hidden="1">"c15964"</definedName>
    <definedName name="IQ_ROYALTIES_DUE_CY1" hidden="1">"c15965"</definedName>
    <definedName name="IQ_ROYALTIES_DUE_CY2" hidden="1">"c15966"</definedName>
    <definedName name="IQ_ROYALTIES_DUE_CY3" hidden="1">"c15967"</definedName>
    <definedName name="IQ_ROYALTIES_DUE_CY4" hidden="1">"c15968"</definedName>
    <definedName name="IQ_ROYALTY_REVENUE_COAL" hidden="1">"c15932"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OTHER_BENEFITS" hidden="1">"c16176"</definedName>
    <definedName name="IQ_SALARY" hidden="1">"c1130"</definedName>
    <definedName name="IQ_SALARY_FDIC" hidden="1">"c6576"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OP" hidden="1">"c16029"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COAL" hidden="1">"c15930"</definedName>
    <definedName name="IQ_SALES_MARKETING" hidden="1">"c2240"</definedName>
    <definedName name="IQ_SALES_TO_TOTAL_REVENUE_COAL" hidden="1">"c15943"</definedName>
    <definedName name="IQ_SAME_PROP_AGG_GLA" hidden="1">"c16055"</definedName>
    <definedName name="IQ_SAME_PROP_AGG_UNITS" hidden="1">"c16053"</definedName>
    <definedName name="IQ_SAME_PROP_EXPENSE" hidden="1">"c16050"</definedName>
    <definedName name="IQ_SAME_PROP_EXPENSE_GROWTH" hidden="1">"c16051"</definedName>
    <definedName name="IQ_SAME_PROP_NUMBER_PROP" hidden="1">"c16052"</definedName>
    <definedName name="IQ_SAME_PROP_PORTFOLIO_AREA" hidden="1">"c16054"</definedName>
    <definedName name="IQ_SAME_PROP_REV_GROWTH" hidden="1">"c16049"</definedName>
    <definedName name="IQ_SAME_PROP_REVENUE" hidden="1">"c16048"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ACCT_DEPOSITS_TOTAL_DEPOSITS" hidden="1">"c15721"</definedName>
    <definedName name="IQ_SAVINGS_DEPOSITS_NON_TRANS_ACCTS_FFIEC" hidden="1">"c15329"</definedName>
    <definedName name="IQ_SAVINGS_DEPOSITS_QUARTERLY_AVG_FFIEC" hidden="1">"c15485"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CALABLE_INFRASTRUCTURE_CABLE_INVEST" hidden="1">"c15802"</definedName>
    <definedName name="IQ_SEC_OTHER_NONFARM_NONRES_NON_ACCRUAL_FFIEC" hidden="1">"c15462"</definedName>
    <definedName name="IQ_SEC_OWNER_NONFARM_NONRES_NON_ACCRUAL_FFIEC" hidden="1">"c15461"</definedName>
    <definedName name="IQ_SEC_PURCHASED_RESELL" hidden="1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STATE_POLI_SUBD_QUARTERLY_AVG_FFIEC" hidden="1">"c15470"</definedName>
    <definedName name="IQ_SECURITIES_UNDERWRITING_FDIC" hidden="1">"c6529"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ETTLEMENTS_TAX_AUTHORITIES" hidden="1">"c15737"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_PARTNERSHIP_ASSETS" hidden="1">"c16071"</definedName>
    <definedName name="IQ_SHARE_PARTNERSHIP_CURRENT_ASSETS" hidden="1">"c16069"</definedName>
    <definedName name="IQ_SHARE_PARTNERSHIP_CURRENT_LIAB" hidden="1">"c16073"</definedName>
    <definedName name="IQ_SHARE_PARTNERSHIP_CURRENT_TAX" hidden="1">"c16091"</definedName>
    <definedName name="IQ_SHARE_PARTNERSHIP_DEBT" hidden="1">"c16078"</definedName>
    <definedName name="IQ_SHARE_PARTNERSHIP_DEFERRED_TAX" hidden="1">"c16092"</definedName>
    <definedName name="IQ_SHARE_PARTNERSHIP_DEPRECIATION" hidden="1">"c16089"</definedName>
    <definedName name="IQ_SHARE_PARTNERSHIP_FLOAT_DEBT" hidden="1">"c16077"</definedName>
    <definedName name="IQ_SHARE_PARTNERSHIP_FR_DEBT" hidden="1">"c16076"</definedName>
    <definedName name="IQ_SHARE_PARTNERSHIP_INT_EXPENSE" hidden="1">"c16088"</definedName>
    <definedName name="IQ_SHARE_PARTNERSHIP_INT_INCOME" hidden="1">"c16090"</definedName>
    <definedName name="IQ_SHARE_PARTNERSHIP_LIAB" hidden="1">"c16075"</definedName>
    <definedName name="IQ_SHARE_PARTNERSHIP_LT_ASSETS" hidden="1">"c16070"</definedName>
    <definedName name="IQ_SHARE_PARTNERSHIP_NOI" hidden="1">"c16084"</definedName>
    <definedName name="IQ_SHARE_PARTNERSHIP_NON_CURRENT_LIAB" hidden="1">"c16074"</definedName>
    <definedName name="IQ_SHARE_PARTNERSHIP_OPEX" hidden="1">"c16086"</definedName>
    <definedName name="IQ_SHARE_PARTNERSHIP_OTHER_EXPENSE" hidden="1">"c16087"</definedName>
    <definedName name="IQ_SHARE_PARTNERSHIP_OTHER_INCOME" hidden="1">"c16085"</definedName>
    <definedName name="IQ_SHARE_PARTNERSHIP_REVENUE" hidden="1">"c16083"</definedName>
    <definedName name="IQ_SHARE_RE_ASSET" hidden="1">"c16082"</definedName>
    <definedName name="IQ_SHARE_RE_ASSET_DEVELOP_PROP" hidden="1">"c16080"</definedName>
    <definedName name="IQ_SHARE_RE_ASSET_INV_PROP" hidden="1">"c16079"</definedName>
    <definedName name="IQ_SHARE_RE_ASSET_OTHER" hidden="1">"c16081"</definedName>
    <definedName name="IQ_SHAREOUTSTANDING" hidden="1">"c1347"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INTEREST_VOLUME" hidden="1">"c228"</definedName>
    <definedName name="IQ_SHORT_TERM_INVEST" hidden="1">"c1425"</definedName>
    <definedName name="IQ_SMALL_INT_BEAR_CD" hidden="1">"c11748"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LD_COAL" hidden="1">"c15936"</definedName>
    <definedName name="IQ_SOURCE" hidden="1">"c1168"</definedName>
    <definedName name="IQ_SP" hidden="1">"c2171"</definedName>
    <definedName name="IQ_SP_BANK" hidden="1">"c2637"</definedName>
    <definedName name="IQ_SP_BANK_ACTION" hidden="1">"c2636"</definedName>
    <definedName name="IQ_SP_BANK_DATE" hidden="1">"c2635"</definedName>
    <definedName name="IQ_SP_DATE" hidden="1">"c2172"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C_ACTION" hidden="1">"c2644"</definedName>
    <definedName name="IQ_SP_ISSUE_LC_DATE" hidden="1">"c2643"</definedName>
    <definedName name="IQ_SP_ISSUE_LC_LT" hidden="1">"c2645"</definedName>
    <definedName name="IQ_SP_ISSUE_LT" hidden="1">"c2645"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OUTLOOK_WATCH" hidden="1">"c2639"</definedName>
    <definedName name="IQ_SP_OUTLOOK_WATCH_DATE" hidden="1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FIC_ALLOWANCE" hidden="1">"c15247"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UTI" hidden="1">"c1198"</definedName>
    <definedName name="IQ_ST_NOTE_RECEIV" hidden="1">"c1199"</definedName>
    <definedName name="IQ_STANDBY_LOC_FHLB_BANK_BEHALF_OFF_BS_FFIEC" hidden="1">"c15412"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ATUTORY_SURPLUS_GAAP_EQUITY" hidden="1">"c15883"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EST_CIQ" hidden="1">"c5073"</definedName>
    <definedName name="IQ_STOCK_BASED_EXPLORE_DRILL" hidden="1">"c13851"</definedName>
    <definedName name="IQ_STOCK_BASED_GA" hidden="1">"c2993"</definedName>
    <definedName name="IQ_STOCK_BASED_HIGH_EST" hidden="1">"c4521"</definedName>
    <definedName name="IQ_STOCK_BASED_HIGH_EST_CIQ" hidden="1">"c5074"</definedName>
    <definedName name="IQ_STOCK_BASED_LOW_EST" hidden="1">"c4522"</definedName>
    <definedName name="IQ_STOCK_BASED_LOW_EST_CIQ" hidden="1">"c5075"</definedName>
    <definedName name="IQ_STOCK_BASED_MEDIAN_EST" hidden="1">"c4523"</definedName>
    <definedName name="IQ_STOCK_BASED_MEDIAN_EST_CIQ" hidden="1">"c5076"</definedName>
    <definedName name="IQ_STOCK_BASED_NUM_EST" hidden="1">"c4524"</definedName>
    <definedName name="IQ_STOCK_BASED_NUM_EST_CIQ" hidden="1">"c5077"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STDDEV_EST_CIQ" hidden="1">"c5078"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IGHT_LINE_RENT_ADJ" hidden="1">"c16178"</definedName>
    <definedName name="IQ_STRATEGY_NOTE" hidden="1">"c6791"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BS_ANALOG_CABLE" hidden="1">"c2855"</definedName>
    <definedName name="IQ_SUBS_BASIC_CABLE" hidden="1">"c2857"</definedName>
    <definedName name="IQ_SUBS_BBAND" hidden="1">"c2858"</definedName>
    <definedName name="IQ_SUBS_BUNDLED" hidden="1">"c2861"</definedName>
    <definedName name="IQ_SUBS_DIG_CABLE" hidden="1">"c2856"</definedName>
    <definedName name="IQ_SUBS_NON_VIDEO" hidden="1">"c2860"</definedName>
    <definedName name="IQ_SUBS_PHONE" hidden="1">"c2859"</definedName>
    <definedName name="IQ_SUBS_POSTPAID_WIRELESS" hidden="1">"c2118"</definedName>
    <definedName name="IQ_SUBS_PREPAID_WIRELESS" hidden="1">"c2117"</definedName>
    <definedName name="IQ_SUBS_RESELL_WHOLESALE_WIRELESS" hidden="1">"c15749"</definedName>
    <definedName name="IQ_SUBS_TOTAL" hidden="1">"c2862"</definedName>
    <definedName name="IQ_SUBS_TOTAL_WIRELESS" hidden="1">"c2119"</definedName>
    <definedName name="IQ_SUPPORT_INFRASTRUCTURE_CABLE_INVEST" hidden="1">"c15805"</definedName>
    <definedName name="IQ_SURFACE_RESERVES_COAL" hidden="1">"c15920"</definedName>
    <definedName name="IQ_SURFACE_RESERVES_TO_TOTAL_RESERVES_COAL" hidden="1">"c15959"</definedName>
    <definedName name="IQ_SURPLUS_FDIC" hidden="1">"c6351"</definedName>
    <definedName name="IQ_SVA" hidden="1">"c1214"</definedName>
    <definedName name="IQ_SYNTHETIC_STRUCTURED_PRODUCTS_AVAIL_SALE_FFIEC" hidden="1">"c15264"</definedName>
    <definedName name="IQ_SYNTHETIC_STRUCTURED_PRODUCTS_FFIEC" hidden="1">"c15261"</definedName>
    <definedName name="IQ_TANGIBLE_ASSETS_FFIEC" hidden="1">"c13916"</definedName>
    <definedName name="IQ_TANGIBLE_COMMON_EQUITY_FFIEC" hidden="1">"c13914"</definedName>
    <definedName name="IQ_TANGIBLE_EQUITY_FFIEC" hidden="1">"c13915"</definedName>
    <definedName name="IQ_TARGET_PRICE_LASTCLOSE" hidden="1">"c1855"</definedName>
    <definedName name="IQ_TARGET_PRICE_NUM" hidden="1">"c1653"</definedName>
    <definedName name="IQ_TARGET_PRICE_NUM_CIQ" hidden="1">"c4661"</definedName>
    <definedName name="IQ_TARGET_PRICE_NUM_REUT" hidden="1">"c5319"</definedName>
    <definedName name="IQ_TARGET_PRICE_STDDEV" hidden="1">"c1654"</definedName>
    <definedName name="IQ_TARGET_PRICE_STDDEV_CIQ" hidden="1">"c4662"</definedName>
    <definedName name="IQ_TARGET_PRICE_STDDEV_REUT" hidden="1">"c5320"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EQUIVALENT_ADJUSTMENTS_FFIEC" hidden="1">"c13854"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SHARE" hidden="1">"c1217"</definedName>
    <definedName name="IQ_TEMPLATE" hidden="1">"c1521"</definedName>
    <definedName name="IQ_TEMPLATE_BS" hidden="1">"c1211"</definedName>
    <definedName name="IQ_TEMPLATE_CF" hidden="1">"c1212"</definedName>
    <definedName name="IQ_TEMPLATE_IS" hidden="1">"c1213"</definedName>
    <definedName name="IQ_TENANT" hidden="1">"c1218"</definedName>
    <definedName name="IQ_TENANT_LEASE_COMMISSION" hidden="1">"c16177"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_FWD_CIQ" hidden="1">"c4047"</definedName>
    <definedName name="IQ_TEV_EBIT_FWD_REUT" hidden="1">"c4054"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 hidden="1">"c4043"</definedName>
    <definedName name="IQ_TEV_EBITDA_FWD_REUT" hidden="1">"c4050"</definedName>
    <definedName name="IQ_TEV_EMPLOYEE_AVG" hidden="1">"c1225"</definedName>
    <definedName name="IQ_TEV_EST" hidden="1">"c4526"</definedName>
    <definedName name="IQ_TEV_EST_CIQ" hidden="1">"c5079"</definedName>
    <definedName name="IQ_TEV_HIGH_EST" hidden="1">"c4527"</definedName>
    <definedName name="IQ_TEV_HIGH_EST_CIQ" hidden="1">"c5080"</definedName>
    <definedName name="IQ_TEV_LOW_EST" hidden="1">"c4528"</definedName>
    <definedName name="IQ_TEV_LOW_EST_CIQ" hidden="1">"c5081"</definedName>
    <definedName name="IQ_TEV_MEDIAN_EST" hidden="1">"c4529"</definedName>
    <definedName name="IQ_TEV_MEDIAN_EST_CIQ" hidden="1">"c5082"</definedName>
    <definedName name="IQ_TEV_NUM_EST" hidden="1">"c4530"</definedName>
    <definedName name="IQ_TEV_NUM_EST_CIQ" hidden="1">"c5083"</definedName>
    <definedName name="IQ_TEV_STDDEV_EST" hidden="1">"c4531"</definedName>
    <definedName name="IQ_TEV_STDDEV_EST_CIQ" hidden="1">"c5084"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REUT" hidden="1">"c4051"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100K_TOT_DEPOSITS_FFIEC" hidden="1">"c13907"</definedName>
    <definedName name="IQ_TIME_DEPOSITS_LESS_THAN_100K_FDIC" hidden="1">"c6465"</definedName>
    <definedName name="IQ_TIME_DEPOSITS_MORE_100K_TOT_DEPOSITS_FFIEC" hidden="1">"c13906"</definedName>
    <definedName name="IQ_TIME_DEPOSITS_MORE_THAN_100K_FDIC" hidden="1">"c6470"</definedName>
    <definedName name="IQ_TIME_DEPOSITS_TOTAL_DEPOSITS" hidden="1">"c15723"</definedName>
    <definedName name="IQ_TODAY" hidden="1">0</definedName>
    <definedName name="IQ_TOT_1_4_FAM_LOANS_TOT_LOANS_FFIEC" hidden="1">"c13868"</definedName>
    <definedName name="IQ_TOT_ADJ_INC" hidden="1">"c1616"</definedName>
    <definedName name="IQ_TOT_LEASES_TOT_LOANS_FFIEC" hidden="1">"c13876"</definedName>
    <definedName name="IQ_TOT_NON_RE_LOANS_TOT_LOANS_FFIEC" hidden="1">"c13877"</definedName>
    <definedName name="IQ_TOT_NONTRANS_ACCTS_TOT_DEPOSITS_FFIEC" hidden="1">"c13909"</definedName>
    <definedName name="IQ_TOT_RE_LOANS_TOT_LOANS_FFIEC" hidden="1">"c13873"</definedName>
    <definedName name="IQ_TOT_TIME_DEPOSITS_TOT_DEPOSITS_FFIEC" hidden="1">"c13908"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FAIR_VALUE_TOT_FFIEC" hidden="1">"c15405"</definedName>
    <definedName name="IQ_TOTAL_ASSETS_FDIC" hidden="1">"c6339"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BROKERED_DEPOSIT_FFIEC" hidden="1">"c15304"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EQUITY_FFIEC" hidden="1">"c13913"</definedName>
    <definedName name="IQ_TOTAL_COMMON_EQUITY_TOTAL_ASSETS_FFIEC" hidden="1">"c13864"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ST_CIQ" hidden="1">"c5085"</definedName>
    <definedName name="IQ_TOTAL_DEBT_EXCL_FIN" hidden="1">"c2937"</definedName>
    <definedName name="IQ_TOTAL_DEBT_GUIDANCE" hidden="1">"c4533"</definedName>
    <definedName name="IQ_TOTAL_DEBT_GUIDANCE_CIQ" hidden="1">"c5086"</definedName>
    <definedName name="IQ_TOTAL_DEBT_HIGH_EST" hidden="1">"c4534"</definedName>
    <definedName name="IQ_TOTAL_DEBT_HIGH_EST_CIQ" hidden="1">"c5087"</definedName>
    <definedName name="IQ_TOTAL_DEBT_HIGH_GUIDANCE" hidden="1">"c4196"</definedName>
    <definedName name="IQ_TOTAL_DEBT_HIGH_GUIDANCE_CIQ" hidden="1">"c4608"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LOW_EST_CIQ" hidden="1">"c5088"</definedName>
    <definedName name="IQ_TOTAL_DEBT_LOW_GUIDANCE" hidden="1">"c4236"</definedName>
    <definedName name="IQ_TOTAL_DEBT_LOW_GUIDANCE_CIQ" hidden="1">"c4648"</definedName>
    <definedName name="IQ_TOTAL_DEBT_MEDIAN_EST" hidden="1">"c4536"</definedName>
    <definedName name="IQ_TOTAL_DEBT_MEDIAN_EST_CIQ" hidden="1">"c5089"</definedName>
    <definedName name="IQ_TOTAL_DEBT_NON_CURRENT" hidden="1">"c6191"</definedName>
    <definedName name="IQ_TOTAL_DEBT_NUM_EST" hidden="1">"c4537"</definedName>
    <definedName name="IQ_TOTAL_DEBT_NUM_EST_CIQ" hidden="1">"c5090"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BT_STDDEV_EST_CIQ" hidden="1">"c5091"</definedName>
    <definedName name="IQ_TOTAL_DEPOSITS" hidden="1">"c1265"</definedName>
    <definedName name="IQ_TOTAL_DEPOSITS_DOM_FFIEC" hidden="1">"c15313"</definedName>
    <definedName name="IQ_TOTAL_DEPOSITS_FDIC" hidden="1">"c6342"</definedName>
    <definedName name="IQ_TOTAL_DEPOSITS_SUPPLE" hidden="1">"c15253"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INCL_MINORITY_INTEREST_FFIEC" hidden="1">"c15278"</definedName>
    <definedName name="IQ_TOTAL_EQUITY_SUBTOTAL_AP" hidden="1">"c8989"</definedName>
    <definedName name="IQ_TOTAL_EQUITY_TOTAL_ASSETS_FFIEC" hidden="1">"c13863"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EREST_EXP" hidden="1">"c1382"</definedName>
    <definedName name="IQ_TOTAL_INTEREST_EXP_FOREIGN_FFIEC" hidden="1">"c15374"</definedName>
    <definedName name="IQ_TOTAL_INTEREST_INC_FOREIGN_FFIEC" hidden="1">"c15373"</definedName>
    <definedName name="IQ_TOTAL_INVENTORY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FAIR_VALUE_TOT_FFIEC" hidden="1">"c15411"</definedName>
    <definedName name="IQ_TOTAL_LIABILITIES_FDIC" hidden="1">"c6348"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OANS" hidden="1">"c5653"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ANS_LEASES_NON_ACCRUAL_FFIEC" hidden="1">"c13757"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ERATING_EXPENSE" hidden="1">"c16047"</definedName>
    <definedName name="IQ_TOTAL_OPERATING_REVENUE" hidden="1">"c16030"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_LOANS_TOTAL_LOANS" hidden="1">"c15715"</definedName>
    <definedName name="IQ_TOTAL_RE_NOI_AVG_GROSS_PROP" hidden="1">"c16059"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NTAL_REVENUE" hidden="1">"c16022"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OREIGN_FFIEC" hidden="1">"c15383"</definedName>
    <definedName name="IQ_TOTAL_RISK_BASED_CAPITAL_RATIO_FDIC" hidden="1">"c6747"</definedName>
    <definedName name="IQ_TOTAL_RISK_WEIGHTED_ASSETS_FFIEC" hidden="1">"c13858"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LIAB_FOREIGN_FFIEC" hidden="1">"c15296"</definedName>
    <definedName name="IQ_TOTAL_TRANS_ACCTS_FFIEC" hidden="1">"c15321"</definedName>
    <definedName name="IQ_TOTAL_UNITS" hidden="1">"c8773"</definedName>
    <definedName name="IQ_TOTAL_UNUSAL" hidden="1">"c1308"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SUPPLE" hidden="1">"c13817"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BACK_TO_CLOSE" hidden="1">"c13919"</definedName>
    <definedName name="IQ_TR_BUYBACK_TO_HIGH" hidden="1">"c13917"</definedName>
    <definedName name="IQ_TR_BUYBACK_TO_LOW" hidden="1">"c13918"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OFFER_PER_SHARE" hidden="1">"c18872"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LIABILITIES_FDIC" hidden="1">"c6344"</definedName>
    <definedName name="IQ_TRADING_REV_FOREIGN_FFIEC" hidden="1">"c15377"</definedName>
    <definedName name="IQ_TRANS_ACCTS_TOT_DEPOSITS_FFIEC" hidden="1">"c13904"</definedName>
    <definedName name="IQ_TRANS_IMPACT_FIN_48_CURRENT_ASSETS" hidden="1">"c15727"</definedName>
    <definedName name="IQ_TRANS_IMPACT_FIN_48_CURRENT_LIABILITIES" hidden="1">"c15729"</definedName>
    <definedName name="IQ_TRANS_IMPACT_FIN_48_LT_ASSETS" hidden="1">"c15728"</definedName>
    <definedName name="IQ_TRANS_IMPACT_FIN_48_NON_CURRENT_LIABILITIES" hidden="1">"c15730"</definedName>
    <definedName name="IQ_TRANS_IMPACT_FIN_48_RETAINED_EARNINGS" hidden="1">"c15731"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EASURY_STOCK_TRANSACTIONS_FFIEC" hidden="1">"c15352"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ASSIGNED_RESERVES_COAL" hidden="1">"c15914"</definedName>
    <definedName name="IQ_UNASSIGNED_RESERVES_TO_TOTAL_RESERVES_COAL" hidden="1">"c15956"</definedName>
    <definedName name="IQ_UNCLASSIFIED_PROPERTY_OPERATING_EXPENSE" hidden="1">"c16034"</definedName>
    <definedName name="IQ_UNCLASSIFIED_RENTAL_INCOME" hidden="1">"c16021"</definedName>
    <definedName name="IQ_UNCONSOL_BEDS" hidden="1">"c8783"</definedName>
    <definedName name="IQ_UNCONSOL_NOI" hidden="1">"c16067"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GROUND_RESERVES_COAL" hidden="1">"c15922"</definedName>
    <definedName name="IQ_UNDERGROUND_RESERVES_TO_TOTAL_RESERVES_COAL" hidden="1">"c15960"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RECOG_TAX_BENEFIT_BEG_PERIOD" hidden="1">"c15732"</definedName>
    <definedName name="IQ_UNRECOG_TAX_BENEFIT_END_PERIOD" hidden="1">"c15740"</definedName>
    <definedName name="IQ_UNRECOG_TAX_BENEFIT_OTHER_ADJ" hidden="1">"c15739"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PGRADE_REBUILD_CABLE_INVEST" hidden="1">"c15804"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TREASURY_SECURITIES_FDIC" hidden="1">"c6298"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TILITY_EXPENSE" hidden="1">"c16031"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HICLE_LOANS" hidden="1">"c15249"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ICE_SUB_BASIC_SUB" hidden="1">"c15789"</definedName>
    <definedName name="IQ_VOICE_SUB_TOTAL_HOMES_PASSED" hidden="1">"c15770"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IRELESS_PENETRATION" hidden="1">"c15767"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WTD_AVG_IR_AFTER_FIVE" hidden="1">"c15700"</definedName>
    <definedName name="IQ_WTD_AVG_IR_CY" hidden="1">"c15695"</definedName>
    <definedName name="IQ_WTD_AVG_IR_CY1" hidden="1">"c15696"</definedName>
    <definedName name="IQ_WTD_AVG_IR_CY2" hidden="1">"c15697"</definedName>
    <definedName name="IQ_WTD_AVG_IR_CY3" hidden="1">"c15698"</definedName>
    <definedName name="IQ_WTD_AVG_IR_CY4" hidden="1">"c15699"</definedName>
    <definedName name="IQ_WTD_AVG_IR_LT_DEBT" hidden="1">"c15693"</definedName>
    <definedName name="IQ_WTD_AVG_IR_TOTAL_DEBT" hidden="1">"c15694"</definedName>
    <definedName name="IQ_XDIV_DATE" hidden="1">"c2104"</definedName>
    <definedName name="IQ_YEAR_FOUNDED" hidden="1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hidden="1">1</definedName>
    <definedName name="IQB_BOOKMARK_LOCATION_0" localSheetId="13" hidden="1">#REF!</definedName>
    <definedName name="IQB_BOOKMARK_LOCATION_0" localSheetId="14" hidden="1">#REF!</definedName>
    <definedName name="IQB_BOOKMARK_LOCATION_0" hidden="1">#REF!</definedName>
    <definedName name="IQB_BOOKMARK_LOCATION_1" localSheetId="13" hidden="1">#REF!</definedName>
    <definedName name="IQB_BOOKMARK_LOCATION_1" localSheetId="14" hidden="1">#REF!</definedName>
    <definedName name="IQB_BOOKMARK_LOCATION_1" hidden="1">#REF!</definedName>
    <definedName name="IQB_BOOKMARK_LOCATION_2" localSheetId="13" hidden="1">#REF!</definedName>
    <definedName name="IQB_BOOKMARK_LOCATION_2" localSheetId="14" hidden="1">#REF!</definedName>
    <definedName name="IQB_BOOKMARK_LOCATION_2" hidden="1">#REF!</definedName>
    <definedName name="IQB_BOOKMARK_LOCATION_3" localSheetId="13" hidden="1">#REF!</definedName>
    <definedName name="IQB_BOOKMARK_LOCATION_3" localSheetId="14" hidden="1">#REF!</definedName>
    <definedName name="IQB_BOOKMARK_LOCATION_3" hidden="1">#REF!</definedName>
    <definedName name="IQB_BOOKMARK_LOCATION_4" localSheetId="13" hidden="1">[84]PublicComps!#REF!</definedName>
    <definedName name="IQB_BOOKMARK_LOCATION_4" localSheetId="14" hidden="1">[84]PublicComps!#REF!</definedName>
    <definedName name="IQB_BOOKMARK_LOCATION_4" hidden="1">[84]PublicComps!#REF!</definedName>
    <definedName name="IQR5yrBetaDATASHEETWPB17" hidden="1">'[85]5 yr Beta DATA SHEET (WP)'!$B$18:$B$77</definedName>
    <definedName name="IQRA10" hidden="1">"$A$11:$A$511"</definedName>
    <definedName name="IQRA12" hidden="1">"$A$13:$A$19"</definedName>
    <definedName name="IQRA2" hidden="1">"$A$3:$A$2296"</definedName>
    <definedName name="IQRA3" hidden="1">"$A$4:$A$2297"</definedName>
    <definedName name="IQRA4" hidden="1">"$A$5:$A$256"</definedName>
    <definedName name="IQRA7" hidden="1">"$A$8:$A$17"</definedName>
    <definedName name="IQRA8" hidden="1">"$A$9:$A$260"</definedName>
    <definedName name="IQRAA5" hidden="1">"$AA$6:$AA$11"</definedName>
    <definedName name="IQRAB5" hidden="1">"$AB$6:$AB$15"</definedName>
    <definedName name="IQRAC5" hidden="1">"$AC$6:$AC$15"</definedName>
    <definedName name="IQRAF17" hidden="1">"$AF$18:$AF$269"</definedName>
    <definedName name="IQRAI5" hidden="1">"$AI$6:$AI$8"</definedName>
    <definedName name="IQRAP17" hidden="1">"$AP$18"</definedName>
    <definedName name="IQRAP89" hidden="1">"$AP$90:$AP$97"</definedName>
    <definedName name="IQRAQ17" hidden="1">"$AQ$18"</definedName>
    <definedName name="IQRAQ89" hidden="1">"$AQ$90"</definedName>
    <definedName name="IQRAR89" hidden="1">"$AR$90:$AR$97"</definedName>
    <definedName name="IQRAS17" hidden="1">"$AS$18:$AS$25"</definedName>
    <definedName name="IQRAS89" hidden="1">"$AS$90:$AS$93"</definedName>
    <definedName name="IQRAT17" hidden="1">"$AT$18:$AT$25"</definedName>
    <definedName name="IQRAT89" hidden="1">"$AT$90:$AT$97"</definedName>
    <definedName name="IQRAU17" hidden="1">"$AU$18"</definedName>
    <definedName name="IQRAV89" hidden="1">"$AV$90:$AV$97"</definedName>
    <definedName name="IQRAX89" hidden="1">"$AX$90:$AX$97"</definedName>
    <definedName name="IQRAZ17" hidden="1">"$AZ$18:$AZ$25"</definedName>
    <definedName name="IQRB14" hidden="1">"$B$15:$B$518"</definedName>
    <definedName name="IQRB16" hidden="1">"$B$17:$B$520"</definedName>
    <definedName name="IQRB17" hidden="1">"$B$18:$B$122"</definedName>
    <definedName name="IQRB18" hidden="1">"$B$19:$B$522"</definedName>
    <definedName name="IQRB20" hidden="1">"$B$21:$B$25"</definedName>
    <definedName name="IQRB4" hidden="1">"$B$5:$B$14"</definedName>
    <definedName name="IQRB7" hidden="1">"$B$8:$B$17"</definedName>
    <definedName name="IQRB8" hidden="1">"$B$9:$B$260"</definedName>
    <definedName name="IQRBB17" hidden="1">"$BB$18:$BB$1299"</definedName>
    <definedName name="IQRBB40" hidden="1">"$BB$41:$BB$45"</definedName>
    <definedName name="IQRBetaDATASHEETB17" hidden="1">'[86]Beta DATA SHEET'!$B$18:$B$123</definedName>
    <definedName name="IQRC14" hidden="1">"$C$15:$C$119"</definedName>
    <definedName name="IQRC20" hidden="1">"$C$21:$C$25"</definedName>
    <definedName name="IQRC8" hidden="1">"$C$9:$C$260"</definedName>
    <definedName name="IQRCompaniesH12" hidden="1">[87]Companies!$I$12:$M$12</definedName>
    <definedName name="IQRCompaniesH13" hidden="1">[87]Companies!$I$13:$K$13</definedName>
    <definedName name="IQRCompaniesH14" hidden="1">[87]Companies!$I$14:$J$14</definedName>
    <definedName name="IQRCompaniesH15" hidden="1">[87]Companies!$I$15:$M$15</definedName>
    <definedName name="IQRCompaniesH16" hidden="1">[87]Companies!$I$16:$K$16</definedName>
    <definedName name="IQRCompaniesH17" hidden="1">[87]Companies!$I$17:$K$17</definedName>
    <definedName name="IQRCompaniesH18" hidden="1">[87]Companies!$I$18:$L$18</definedName>
    <definedName name="IQRCompaniesH19" hidden="1">[87]Companies!$I$19</definedName>
    <definedName name="IQRCompaniesH20" hidden="1">[87]Companies!$I$20</definedName>
    <definedName name="IQRCompaniesH21" hidden="1">[87]Companies!$I$21</definedName>
    <definedName name="IQRCompaniesH22" hidden="1">[87]Companies!$I$22</definedName>
    <definedName name="IQRCompaniesH23" hidden="1">[87]Companies!$I$23</definedName>
    <definedName name="IQRCompaniesH24" hidden="1">[87]Companies!$I$24:$M$24</definedName>
    <definedName name="IQRCompaniesH25" hidden="1">[87]Companies!$I$25:$M$25</definedName>
    <definedName name="IQRCompaniesH26" hidden="1">[87]Companies!$I$26:$K$26</definedName>
    <definedName name="IQRCompaniesH27" hidden="1">[87]Companies!$I$27:$M$27</definedName>
    <definedName name="IQRCompaniesH28" hidden="1">[87]Companies!$I$28</definedName>
    <definedName name="IQRCompaniesH29" hidden="1">[87]Companies!$I$29:$J$29</definedName>
    <definedName name="IQRCompaniesH30" hidden="1">[87]Companies!$I$30:$M$30</definedName>
    <definedName name="IQRCompaniesH31" hidden="1">[87]Companies!$I$31</definedName>
    <definedName name="IQRCompaniesH34" hidden="1">[87]Companies!$I$34:$M$34</definedName>
    <definedName name="IQRCompaniesH35" hidden="1">[87]Companies!$I$35:$K$35</definedName>
    <definedName name="IQRCompaniesH36" hidden="1">[87]Companies!$I$36:$J$36</definedName>
    <definedName name="IQRCompaniesH37" hidden="1">[87]Companies!$I$37</definedName>
    <definedName name="IQRCompaniesH38" hidden="1">[87]Companies!$I$38:$M$38</definedName>
    <definedName name="IQRCompaniesH39" hidden="1">[87]Companies!$I$39:$M$39</definedName>
    <definedName name="IQRCompaniesH40" hidden="1">[87]Companies!$I$40:$L$40</definedName>
    <definedName name="IQRCompaniesH41" hidden="1">[87]Companies!$I$41:$L$41</definedName>
    <definedName name="IQRCompaniesH43" hidden="1">[87]Companies!$I$43</definedName>
    <definedName name="IQRCompaniesH44" hidden="1">[87]Companies!$I$44:$J$44</definedName>
    <definedName name="IQRCompaniesH45" hidden="1">[87]Companies!$I$45:$K$45</definedName>
    <definedName name="IQRCompaniesH46" hidden="1">[87]Companies!$I$46:$M$46</definedName>
    <definedName name="IQRCompaniesH47" hidden="1">[87]Companies!$I$47:$M$47</definedName>
    <definedName name="IQRCompaniesH49" hidden="1">[87]Companies!$I$49:$M$49</definedName>
    <definedName name="IQRCompaniesH50" hidden="1">[87]Companies!$I$50</definedName>
    <definedName name="IQRCompaniesH51" hidden="1">[87]Companies!$I$51</definedName>
    <definedName name="IQRCompaniesH52" hidden="1">[87]Companies!$I$52:$M$52</definedName>
    <definedName name="IQRCompaniesH53" hidden="1">[87]Companies!$I$53:$M$53</definedName>
    <definedName name="IQRCompaniesH54" hidden="1">[87]Companies!$I$54:$M$54</definedName>
    <definedName name="IQRCompaniesH55" hidden="1">[87]Companies!$I$55:$M$55</definedName>
    <definedName name="IQRCompaniesH56" hidden="1">[87]Companies!$I$56</definedName>
    <definedName name="IQRCompaniesH57" hidden="1">[87]Companies!$I$57:$K$57</definedName>
    <definedName name="IQRCompaniesH58" hidden="1">[87]Companies!$I$58:$M$58</definedName>
    <definedName name="IQRCompaniesH59" hidden="1">[87]Companies!$I$59:$M$59</definedName>
    <definedName name="IQRCompaniesH60" hidden="1">[87]Companies!$I$60:$J$60</definedName>
    <definedName name="IQRCompaniesH62" hidden="1">[87]Companies!$I$62</definedName>
    <definedName name="IQRCompaniesH63" hidden="1">[87]Companies!$I$63</definedName>
    <definedName name="IQRCompaniesH64" hidden="1">[87]Companies!$I$64:$M$64</definedName>
    <definedName name="IQRCompaniesH65" hidden="1">[87]Companies!$I$65:$J$65</definedName>
    <definedName name="IQRCompaniesH67" hidden="1">[87]Companies!$I$67:$M$67</definedName>
    <definedName name="IQRCompaniesH68" hidden="1">[87]Companies!$I$68:$J$68</definedName>
    <definedName name="IQRCompaniesH69" hidden="1">[87]Companies!$I$69:$M$69</definedName>
    <definedName name="IQRCompaniesH72" hidden="1">[87]Companies!$I$72</definedName>
    <definedName name="IQRCompaniesN12" hidden="1">[87]Companies!$O$12:$S$12</definedName>
    <definedName name="IQRCompaniesN13" hidden="1">[87]Companies!$O$13:$Q$13</definedName>
    <definedName name="IQRCompaniesN14" hidden="1">[87]Companies!$O$14:$P$14</definedName>
    <definedName name="IQRCompaniesN15" hidden="1">[87]Companies!$O$15:$S$15</definedName>
    <definedName name="IQRCompaniesN16" hidden="1">[87]Companies!$O$16:$Q$16</definedName>
    <definedName name="IQRCompaniesN17" hidden="1">[87]Companies!$O$17:$Q$17</definedName>
    <definedName name="IQRCompaniesN18" hidden="1">[87]Companies!$O$18:$R$18</definedName>
    <definedName name="IQRCompaniesN19" hidden="1">[87]Companies!$O$19</definedName>
    <definedName name="IQRCompaniesN20" hidden="1">[87]Companies!$O$20</definedName>
    <definedName name="IQRCompaniesN21" hidden="1">[87]Companies!$O$21</definedName>
    <definedName name="IQRCompaniesN22" hidden="1">[87]Companies!$O$22</definedName>
    <definedName name="IQRCompaniesN23" hidden="1">[87]Companies!$O$23</definedName>
    <definedName name="IQRCompaniesN24" hidden="1">[87]Companies!$O$24:$S$24</definedName>
    <definedName name="IQRCompaniesN25" hidden="1">[87]Companies!$O$25:$S$25</definedName>
    <definedName name="IQRCompaniesN26" hidden="1">[87]Companies!$O$26:$Q$26</definedName>
    <definedName name="IQRCompaniesN27" hidden="1">[87]Companies!$O$27:$S$27</definedName>
    <definedName name="IQRCompaniesN28" hidden="1">[87]Companies!$O$28</definedName>
    <definedName name="IQRCompaniesN29" hidden="1">[87]Companies!$O$29:$P$29</definedName>
    <definedName name="IQRCompaniesN30" hidden="1">[87]Companies!$O$30:$S$30</definedName>
    <definedName name="IQRCompaniesN31" hidden="1">[87]Companies!$O$31</definedName>
    <definedName name="IQRCompaniesN34" hidden="1">[87]Companies!$O$34:$S$34</definedName>
    <definedName name="IQRCompaniesN35" hidden="1">[87]Companies!$O$35:$Q$35</definedName>
    <definedName name="IQRCompaniesN36" hidden="1">[87]Companies!$O$36:$P$36</definedName>
    <definedName name="IQRCompaniesN37" hidden="1">[87]Companies!$O$37</definedName>
    <definedName name="IQRCompaniesN38" hidden="1">[87]Companies!$O$38:$S$38</definedName>
    <definedName name="IQRCompaniesN39" hidden="1">[87]Companies!$O$39:$S$39</definedName>
    <definedName name="IQRCompaniesN40" hidden="1">[87]Companies!$O$40:$R$40</definedName>
    <definedName name="IQRCompaniesN41" hidden="1">[87]Companies!$O$41:$R$41</definedName>
    <definedName name="IQRCompaniesN43" hidden="1">[87]Companies!$O$43</definedName>
    <definedName name="IQRCompaniesN44" hidden="1">[87]Companies!$O$44:$P$44</definedName>
    <definedName name="IQRCompaniesN45" hidden="1">[87]Companies!$O$45:$Q$45</definedName>
    <definedName name="IQRCompaniesN46" hidden="1">[87]Companies!$O$46:$S$46</definedName>
    <definedName name="IQRCompaniesN47" hidden="1">[87]Companies!$O$47:$S$47</definedName>
    <definedName name="IQRCompaniesN49" hidden="1">[87]Companies!$O$49:$S$49</definedName>
    <definedName name="IQRCompaniesN50" hidden="1">[87]Companies!$O$50</definedName>
    <definedName name="IQRCompaniesN51" hidden="1">[87]Companies!$O$51</definedName>
    <definedName name="IQRCompaniesN52" hidden="1">[87]Companies!$O$52:$S$52</definedName>
    <definedName name="IQRCompaniesN53" hidden="1">[87]Companies!$O$53:$S$53</definedName>
    <definedName name="IQRCompaniesN54" hidden="1">[87]Companies!$O$54:$S$54</definedName>
    <definedName name="IQRCompaniesN55" hidden="1">[87]Companies!$O$55:$S$55</definedName>
    <definedName name="IQRCompaniesN56" hidden="1">[87]Companies!$O$56</definedName>
    <definedName name="IQRCompaniesN57" hidden="1">[87]Companies!$O$57:$Q$57</definedName>
    <definedName name="IQRCompaniesN58" hidden="1">[87]Companies!$O$58:$S$58</definedName>
    <definedName name="IQRCompaniesN59" hidden="1">[87]Companies!$O$59:$S$59</definedName>
    <definedName name="IQRCompaniesN60" hidden="1">[87]Companies!$O$60:$P$60</definedName>
    <definedName name="IQRCompaniesN62" hidden="1">[87]Companies!$O$62</definedName>
    <definedName name="IQRCompaniesN63" hidden="1">[87]Companies!$O$63</definedName>
    <definedName name="IQRCompaniesN64" hidden="1">[87]Companies!$O$64:$S$64</definedName>
    <definedName name="IQRCompaniesN65" hidden="1">[87]Companies!$O$65:$P$65</definedName>
    <definedName name="IQRCompaniesN67" hidden="1">[87]Companies!$O$67:$S$67</definedName>
    <definedName name="IQRCompaniesN68" hidden="1">[87]Companies!$O$68:$P$68</definedName>
    <definedName name="IQRCompaniesN69" hidden="1">[87]Companies!$O$69:$S$69</definedName>
    <definedName name="IQRCompaniesN72" hidden="1">[87]Companies!$O$72</definedName>
    <definedName name="IQRCOMPSE5" localSheetId="13" hidden="1">'[88]Relative Valuations'!#REF!</definedName>
    <definedName name="IQRCOMPSE5" localSheetId="14" hidden="1">'[88]Relative Valuations'!#REF!</definedName>
    <definedName name="IQRCOMPSE5" hidden="1">'[88]Relative Valuations'!#REF!</definedName>
    <definedName name="IQRD10" hidden="1">"$D$11:$D$15"</definedName>
    <definedName name="IQRD101" hidden="1">"$D$102:$D$106"</definedName>
    <definedName name="IQRD108" hidden="1">"$D$109:$D$113"</definedName>
    <definedName name="IQRD11" hidden="1">"$D$12:$D$21"</definedName>
    <definedName name="IQRD110" hidden="1">"$D$111:$D$114"</definedName>
    <definedName name="IQRD116" hidden="1">"$D$117:$D$121"</definedName>
    <definedName name="IQRD124" hidden="1">"$D$125:$D$129"</definedName>
    <definedName name="IQRD131" hidden="1">"$D$132:$D$136"</definedName>
    <definedName name="IQRD14" hidden="1">"$D$15:$D$19"</definedName>
    <definedName name="IQRD143" hidden="1">"$D$144:$D$148"</definedName>
    <definedName name="IQRD151" hidden="1">"$D$152:$D$156"</definedName>
    <definedName name="IQRD163" hidden="1">"$D$164:$D$168"</definedName>
    <definedName name="IQRD169" hidden="1">"$D$170:$D$174"</definedName>
    <definedName name="IQRD171" hidden="1">"$D$172:$D$176"</definedName>
    <definedName name="IQRD178" hidden="1">"$D$179:$D$183"</definedName>
    <definedName name="IQRD18" hidden="1">"$D$19:$D$23"</definedName>
    <definedName name="IQRD185" hidden="1">"$D$186:$D$190"</definedName>
    <definedName name="IQRD22" hidden="1">"$D$23:$D$27"</definedName>
    <definedName name="IQRD25" hidden="1">"$D$26:$D$30"</definedName>
    <definedName name="IQRD29" hidden="1">"$D$30:$D$34"</definedName>
    <definedName name="IQRD3" hidden="1">"$D$4:$D$8"</definedName>
    <definedName name="IQRD32" hidden="1">"$D$33:$D$37"</definedName>
    <definedName name="IQRD33" hidden="1">"$D$34"</definedName>
    <definedName name="IQRD36" hidden="1">"$D$37:$D$41"</definedName>
    <definedName name="IQRD39" hidden="1">"$D$40:$D$44"</definedName>
    <definedName name="IQRD43" hidden="1">"$D$44:$D$48"</definedName>
    <definedName name="IQRD44" hidden="1">"$D$45"</definedName>
    <definedName name="IQRD46" hidden="1">"$D$47:$D$51"</definedName>
    <definedName name="IQRD50" hidden="1">"$D$51:$D$55"</definedName>
    <definedName name="IQRD55" hidden="1">"$D$56:$D$60"</definedName>
    <definedName name="IQRD56" hidden="1">"$D$57"</definedName>
    <definedName name="IQRD59" hidden="1">"$D$60:$D$64"</definedName>
    <definedName name="IQRD64" hidden="1">"$D$65:$D$69"</definedName>
    <definedName name="IQRD66" hidden="1">"$D$67:$D$69"</definedName>
    <definedName name="IQRD67" hidden="1">"$D$68:$D$77"</definedName>
    <definedName name="IQRD68" hidden="1">"$D$69:$D$73"</definedName>
    <definedName name="IQRD7" hidden="1">"$D$8:$D$17"</definedName>
    <definedName name="IQRD77" hidden="1">"$D$78:$D$87"</definedName>
    <definedName name="IQRD78" hidden="1">"$D$79:$D$88"</definedName>
    <definedName name="IQRD86" hidden="1">"$D$87:$D$91"</definedName>
    <definedName name="IQRD88" hidden="1">"$D$89"</definedName>
    <definedName name="IQRD90" hidden="1">"$D$91:$D$100"</definedName>
    <definedName name="IQRD94" hidden="1">"$D$95:$D$99"</definedName>
    <definedName name="IQRDebtWPD101" localSheetId="13" hidden="1">#REF!</definedName>
    <definedName name="IQRDebtWPD101" localSheetId="14" hidden="1">#REF!</definedName>
    <definedName name="IQRDebtWPD101" hidden="1">#REF!</definedName>
    <definedName name="IQRDebtWPD11" localSheetId="13" hidden="1">#REF!</definedName>
    <definedName name="IQRDebtWPD11" localSheetId="14" hidden="1">#REF!</definedName>
    <definedName name="IQRDebtWPD11" hidden="1">#REF!</definedName>
    <definedName name="IQRDebtWPD110" localSheetId="13" hidden="1">#REF!</definedName>
    <definedName name="IQRDebtWPD110" localSheetId="14" hidden="1">#REF!</definedName>
    <definedName name="IQRDebtWPD110" hidden="1">#REF!</definedName>
    <definedName name="IQRDebtWPD22" localSheetId="13" hidden="1">#REF!</definedName>
    <definedName name="IQRDebtWPD22" localSheetId="14" hidden="1">#REF!</definedName>
    <definedName name="IQRDebtWPD22" hidden="1">#REF!</definedName>
    <definedName name="IQRDebtWPD33" localSheetId="13" hidden="1">#REF!</definedName>
    <definedName name="IQRDebtWPD33" localSheetId="14" hidden="1">#REF!</definedName>
    <definedName name="IQRDebtWPD33" hidden="1">#REF!</definedName>
    <definedName name="IQRDebtWPD44" localSheetId="13" hidden="1">#REF!</definedName>
    <definedName name="IQRDebtWPD44" localSheetId="14" hidden="1">#REF!</definedName>
    <definedName name="IQRDebtWPD44" hidden="1">#REF!</definedName>
    <definedName name="IQRDebtWPD56" localSheetId="13" hidden="1">#REF!</definedName>
    <definedName name="IQRDebtWPD56" localSheetId="14" hidden="1">#REF!</definedName>
    <definedName name="IQRDebtWPD56" hidden="1">#REF!</definedName>
    <definedName name="IQRDebtWPD67" localSheetId="13" hidden="1">#REF!</definedName>
    <definedName name="IQRDebtWPD67" localSheetId="14" hidden="1">#REF!</definedName>
    <definedName name="IQRDebtWPD67" hidden="1">#REF!</definedName>
    <definedName name="IQRDebtWPD78" localSheetId="13" hidden="1">#REF!</definedName>
    <definedName name="IQRDebtWPD78" localSheetId="14" hidden="1">#REF!</definedName>
    <definedName name="IQRDebtWPD78" hidden="1">#REF!</definedName>
    <definedName name="IQRDebtWPD90" localSheetId="13" hidden="1">#REF!</definedName>
    <definedName name="IQRDebtWPD90" localSheetId="14" hidden="1">#REF!</definedName>
    <definedName name="IQRDebtWPD90" hidden="1">#REF!</definedName>
    <definedName name="IQRE10" hidden="1">"$E$11:$E$15"</definedName>
    <definedName name="IQRE101" hidden="1">"$E$102:$E$106"</definedName>
    <definedName name="IQRE108" hidden="1">"$E$109:$E$113"</definedName>
    <definedName name="IQRE116" hidden="1">"$E$117:$E$121"</definedName>
    <definedName name="IQRE124" hidden="1">"$E$125:$E$129"</definedName>
    <definedName name="IQRE127" hidden="1">"$E$128:$E$381"</definedName>
    <definedName name="IQRE131" hidden="1">"$E$132:$E$136"</definedName>
    <definedName name="IQRE14" hidden="1">"$E$15:$E$19"</definedName>
    <definedName name="IQRE143" hidden="1">"$E$144:$E$148"</definedName>
    <definedName name="IQRE151" hidden="1">"$E$152:$E$156"</definedName>
    <definedName name="IQRE163" hidden="1">"$E$164:$E$168"</definedName>
    <definedName name="IQRE169" hidden="1">"$E$170:$E$174"</definedName>
    <definedName name="IQRE171" hidden="1">"$E$172:$E$176"</definedName>
    <definedName name="IQRE178" hidden="1">"$E$179:$E$183"</definedName>
    <definedName name="IQRE18" hidden="1">"$E$19:$E$23"</definedName>
    <definedName name="IQRE185" hidden="1">"$E$186:$E$190"</definedName>
    <definedName name="IQRE22" hidden="1">"$E$23:$E$27"</definedName>
    <definedName name="IQRE25" hidden="1">"$E$26:$E$30"</definedName>
    <definedName name="IQRE29" hidden="1">"$E$30:$E$34"</definedName>
    <definedName name="IQRE3" hidden="1">"$E$4:$E$8"</definedName>
    <definedName name="IQRE32" hidden="1">"$E$33:$E$37"</definedName>
    <definedName name="IQRE36" hidden="1">"$E$37:$E$41"</definedName>
    <definedName name="IQRE39" hidden="1">"$E$40:$E$44"</definedName>
    <definedName name="IQRE43" hidden="1">"$E$44:$E$48"</definedName>
    <definedName name="IQRE46" hidden="1">"$E$47:$E$51"</definedName>
    <definedName name="IQRE50" hidden="1">"$E$51:$E$55"</definedName>
    <definedName name="IQRE55" hidden="1">"$E$56:$E$60"</definedName>
    <definedName name="IQRE59" hidden="1">"$E$60:$E$64"</definedName>
    <definedName name="IQRE64" hidden="1">"$E$65:$E$69"</definedName>
    <definedName name="IQRE68" hidden="1">"$E$69:$E$73"</definedName>
    <definedName name="IQRE86" hidden="1">"$E$87:$E$91"</definedName>
    <definedName name="IQRE94" hidden="1">"$E$95:$E$99"</definedName>
    <definedName name="IQRH1" hidden="1">"$H$2:$H$255"</definedName>
    <definedName name="IQRI107" hidden="1">"$I$108:$I$110"</definedName>
    <definedName name="IQRI11" hidden="1">"$I$12:$I$13"</definedName>
    <definedName name="IQRI113" hidden="1">"$I$114:$I$116"</definedName>
    <definedName name="IQRI119" hidden="1">"$I$120:$I$122"</definedName>
    <definedName name="IQRI125" hidden="1">"$I$126:$I$127"</definedName>
    <definedName name="IQRI167" hidden="1">"$I$168:$I$170"</definedName>
    <definedName name="IQRI17" hidden="1">"$I$18:$I$20"</definedName>
    <definedName name="IQRI173" hidden="1">"$I$174:$I$176"</definedName>
    <definedName name="IQRI179" hidden="1">"$I$180:$I$182"</definedName>
    <definedName name="IQRI185" hidden="1">"$I$186:$I$188"</definedName>
    <definedName name="IQRI209" hidden="1">"$I$210:$I$212"</definedName>
    <definedName name="IQRI215" hidden="1">"$I$216:$I$218"</definedName>
    <definedName name="IQRI233" hidden="1">"$I$234:$I$236"</definedName>
    <definedName name="IQRI263" hidden="1">"$I$264:$I$265"</definedName>
    <definedName name="IQRI269" hidden="1">"$I$270:$I$271"</definedName>
    <definedName name="IQRI281" hidden="1">"$I$282:$I$283"</definedName>
    <definedName name="IQRI287" hidden="1">"$I$288:$I$289"</definedName>
    <definedName name="IQRI29" hidden="1">"$I$30:$I$32"</definedName>
    <definedName name="IQRI293" hidden="1">"$I$294:$I$295"</definedName>
    <definedName name="IQRI299" hidden="1">"$I$300:$I$301"</definedName>
    <definedName name="IQRI3" hidden="1">"$J$3:$N$3"</definedName>
    <definedName name="IQRI311" hidden="1">"$I$312:$I$313"</definedName>
    <definedName name="IQRI317" hidden="1">"$I$318:$I$319"</definedName>
    <definedName name="IQRI323" hidden="1">"$I$324:$I$325"</definedName>
    <definedName name="IQRI329" hidden="1">"$I$330:$I$331"</definedName>
    <definedName name="IQRI335" hidden="1">"$I$336:$I$337"</definedName>
    <definedName name="IQRI347" hidden="1">"$I$348:$I$349"</definedName>
    <definedName name="IQRI35" hidden="1">"$I$36:$I$38"</definedName>
    <definedName name="IQRI365" hidden="1">"$I$366:$I$367"</definedName>
    <definedName name="IQRI41" hidden="1">"$I$42:$I$44"</definedName>
    <definedName name="IQRI47" hidden="1">"$I$48:$I$50"</definedName>
    <definedName name="IQRI59" hidden="1">"$I$60:$I$62"</definedName>
    <definedName name="IQRI65" hidden="1">"$I$66:$I$68"</definedName>
    <definedName name="IQRI83" hidden="1">"$I$84:$I$86"</definedName>
    <definedName name="IQRI89" hidden="1">"$I$90:$I$92"</definedName>
    <definedName name="IQRI95" hidden="1">"$I$96:$I$98"</definedName>
    <definedName name="IQRI98" hidden="1">"$I$99:$I$103"</definedName>
    <definedName name="IQRJ107" hidden="1">"$J$108:$J$110"</definedName>
    <definedName name="IQRJ11" hidden="1">"$J$12:$J$13"</definedName>
    <definedName name="IQRJ113" hidden="1">"$J$114:$J$116"</definedName>
    <definedName name="IQRJ119" hidden="1">"$J$120:$J$122"</definedName>
    <definedName name="IQRJ125" hidden="1">"$J$126:$J$127"</definedName>
    <definedName name="IQRJ167" hidden="1">"$J$168:$J$170"</definedName>
    <definedName name="IQRJ17" hidden="1">"$J$18:$J$20"</definedName>
    <definedName name="IQRJ173" hidden="1">"$J$174:$J$176"</definedName>
    <definedName name="IQRJ179" hidden="1">"$J$180:$J$182"</definedName>
    <definedName name="IQRJ185" hidden="1">"$J$186:$J$188"</definedName>
    <definedName name="IQRJ209" hidden="1">"$J$210:$J$212"</definedName>
    <definedName name="IQRJ215" hidden="1">"$J$216:$J$218"</definedName>
    <definedName name="IQRJ233" hidden="1">"$J$234:$J$236"</definedName>
    <definedName name="IQRJ263" hidden="1">"$J$264:$J$265"</definedName>
    <definedName name="IQRJ269" hidden="1">"$J$270:$J$271"</definedName>
    <definedName name="IQRJ281" hidden="1">"$J$282:$J$283"</definedName>
    <definedName name="IQRJ287" hidden="1">"$J$288:$J$289"</definedName>
    <definedName name="IQRJ29" hidden="1">"$J$30:$J$32"</definedName>
    <definedName name="IQRJ293" hidden="1">"$J$294:$J$295"</definedName>
    <definedName name="IQRJ299" hidden="1">"$J$300:$J$301"</definedName>
    <definedName name="IQRJ311" hidden="1">"$J$312:$J$313"</definedName>
    <definedName name="IQRJ317" hidden="1">"$J$318:$J$319"</definedName>
    <definedName name="IQRJ323" hidden="1">"$J$324:$J$325"</definedName>
    <definedName name="IQRJ329" hidden="1">"$J$330:$J$331"</definedName>
    <definedName name="IQRJ335" hidden="1">"$J$336:$J$337"</definedName>
    <definedName name="IQRJ347" hidden="1">"$J$348:$J$349"</definedName>
    <definedName name="IQRJ35" hidden="1">"$J$36:$J$38"</definedName>
    <definedName name="IQRJ365" hidden="1">"$J$366:$J$367"</definedName>
    <definedName name="IQRJ41" hidden="1">"$J$42:$J$44"</definedName>
    <definedName name="IQRJ47" hidden="1">"$J$48:$J$50"</definedName>
    <definedName name="IQRJ59" hidden="1">"$J$60:$J$62"</definedName>
    <definedName name="IQRJ65" hidden="1">"$J$66:$J$68"</definedName>
    <definedName name="IQRJ83" hidden="1">"$J$84:$J$86"</definedName>
    <definedName name="IQRJ89" hidden="1">"$J$90:$J$92"</definedName>
    <definedName name="IQRJ95" hidden="1">"$J$96:$J$98"</definedName>
    <definedName name="IQRJ98" hidden="1">"$J$99:$J$103"</definedName>
    <definedName name="IQRK13" hidden="1">"$K$14:$K$23"</definedName>
    <definedName name="IQRL13" hidden="1">"$L$14:$L$23"</definedName>
    <definedName name="IQRM13" hidden="1">"$M$14:$M$23"</definedName>
    <definedName name="IQRM24" hidden="1">"$M$25:$M$1612"</definedName>
    <definedName name="IQRN13" hidden="1">"$N$14:$N$23"</definedName>
    <definedName name="IQRO13" hidden="1">"$O$14:$O$23"</definedName>
    <definedName name="IQRO27" hidden="1">"$O$28:$O$31"</definedName>
    <definedName name="IQROnePagerAF17" localSheetId="13" hidden="1">#REF!</definedName>
    <definedName name="IQROnePagerAF17" localSheetId="14" hidden="1">#REF!</definedName>
    <definedName name="IQROnePagerAF17" hidden="1">#REF!</definedName>
    <definedName name="IQROnePagerAP89" localSheetId="13" hidden="1">#REF!</definedName>
    <definedName name="IQROnePagerAP89" localSheetId="14" hidden="1">#REF!</definedName>
    <definedName name="IQROnePagerAP89" hidden="1">#REF!</definedName>
    <definedName name="IQROnePagerAR89" localSheetId="13" hidden="1">#REF!</definedName>
    <definedName name="IQROnePagerAR89" localSheetId="14" hidden="1">#REF!</definedName>
    <definedName name="IQROnePagerAR89" hidden="1">#REF!</definedName>
    <definedName name="IQROnePagerAT89" localSheetId="13" hidden="1">#REF!</definedName>
    <definedName name="IQROnePagerAT89" localSheetId="14" hidden="1">#REF!</definedName>
    <definedName name="IQROnePagerAT89" hidden="1">#REF!</definedName>
    <definedName name="IQROnePagerAV89" localSheetId="13" hidden="1">#REF!</definedName>
    <definedName name="IQROnePagerAV89" localSheetId="14" hidden="1">#REF!</definedName>
    <definedName name="IQROnePagerAV89" hidden="1">#REF!</definedName>
    <definedName name="IQROnePagerAX89" localSheetId="13" hidden="1">#REF!</definedName>
    <definedName name="IQROnePagerAX89" localSheetId="14" hidden="1">#REF!</definedName>
    <definedName name="IQROnePagerAX89" hidden="1">#REF!</definedName>
    <definedName name="IQROnePagerAZ17" localSheetId="13" hidden="1">#REF!</definedName>
    <definedName name="IQROnePagerAZ17" localSheetId="14" hidden="1">#REF!</definedName>
    <definedName name="IQROnePagerAZ17" hidden="1">#REF!</definedName>
    <definedName name="IQRP13" hidden="1">"$P$14:$P$23"</definedName>
    <definedName name="IQRPeopleH12" hidden="1">[87]People!$I$12:$L$12</definedName>
    <definedName name="IQRPeopleH13" hidden="1">[87]People!$I$13:$M$13</definedName>
    <definedName name="IQRPeopleH14" hidden="1">[87]People!$I$14:$L$14</definedName>
    <definedName name="IQRPeopleH15" hidden="1">[87]People!$I$15:$K$15</definedName>
    <definedName name="IQRPeopleN12" hidden="1">[87]People!$O$12:$R$12</definedName>
    <definedName name="IQRPeopleN13" hidden="1">[87]People!$O$13:$S$13</definedName>
    <definedName name="IQRPeopleN14" hidden="1">[87]People!$O$14:$R$14</definedName>
    <definedName name="IQRPeopleN15" hidden="1">[87]People!$O$15:$Q$15</definedName>
    <definedName name="IQRPubDataF10" localSheetId="13" hidden="1">#REF!</definedName>
    <definedName name="IQRPubDataF10" localSheetId="14" hidden="1">#REF!</definedName>
    <definedName name="IQRPubDataF10" hidden="1">#REF!</definedName>
    <definedName name="IQRPubDataF11" localSheetId="13" hidden="1">#REF!</definedName>
    <definedName name="IQRPubDataF11" localSheetId="14" hidden="1">#REF!</definedName>
    <definedName name="IQRPubDataF11" hidden="1">#REF!</definedName>
    <definedName name="IQRPubDataF12" localSheetId="13" hidden="1">#REF!</definedName>
    <definedName name="IQRPubDataF12" localSheetId="14" hidden="1">#REF!</definedName>
    <definedName name="IQRPubDataF12" hidden="1">#REF!</definedName>
    <definedName name="IQRPubDataF13" localSheetId="13" hidden="1">#REF!</definedName>
    <definedName name="IQRPubDataF13" localSheetId="14" hidden="1">#REF!</definedName>
    <definedName name="IQRPubDataF13" hidden="1">#REF!</definedName>
    <definedName name="IQRPubDataF4" localSheetId="13" hidden="1">#REF!</definedName>
    <definedName name="IQRPubDataF4" localSheetId="14" hidden="1">#REF!</definedName>
    <definedName name="IQRPubDataF4" hidden="1">#REF!</definedName>
    <definedName name="IQRPubDataF5" localSheetId="13" hidden="1">#REF!</definedName>
    <definedName name="IQRPubDataF5" localSheetId="14" hidden="1">#REF!</definedName>
    <definedName name="IQRPubDataF5" hidden="1">#REF!</definedName>
    <definedName name="IQRPubDataF6" localSheetId="13" hidden="1">#REF!</definedName>
    <definedName name="IQRPubDataF6" localSheetId="14" hidden="1">#REF!</definedName>
    <definedName name="IQRPubDataF6" hidden="1">#REF!</definedName>
    <definedName name="IQRPubDataF7" localSheetId="13" hidden="1">#REF!</definedName>
    <definedName name="IQRPubDataF7" localSheetId="14" hidden="1">#REF!</definedName>
    <definedName name="IQRPubDataF7" hidden="1">#REF!</definedName>
    <definedName name="IQRPubDataF8" localSheetId="13" hidden="1">#REF!</definedName>
    <definedName name="IQRPubDataF8" localSheetId="14" hidden="1">#REF!</definedName>
    <definedName name="IQRPubDataF8" hidden="1">#REF!</definedName>
    <definedName name="IQRPubDataF9" localSheetId="13" hidden="1">#REF!</definedName>
    <definedName name="IQRPubDataF9" localSheetId="14" hidden="1">#REF!</definedName>
    <definedName name="IQRPubDataF9" hidden="1">#REF!</definedName>
    <definedName name="IQRR13" hidden="1">"$R$14:$R$23"</definedName>
    <definedName name="IQRR6" hidden="1">"$R$7:$R$11"</definedName>
    <definedName name="IQRS13" hidden="1">"$S$14:$S$23"</definedName>
    <definedName name="IQRS6" hidden="1">"$S$7:$S$9"</definedName>
    <definedName name="IQRT10" hidden="1">"$U$10:$V$10"</definedName>
    <definedName name="IQRT12" hidden="1">"$U$12:$Y$12"</definedName>
    <definedName name="IQRT13" hidden="1">"$T$14:$T$23"</definedName>
    <definedName name="IQRT15" hidden="1">"$U$15:$W$15"</definedName>
    <definedName name="IQRT16" hidden="1">"$U$16"</definedName>
    <definedName name="IQRT17" hidden="1">"$U$17"</definedName>
    <definedName name="IQRT18" hidden="1">"$U$18"</definedName>
    <definedName name="IQRT19" hidden="1">"$U$19"</definedName>
    <definedName name="IQRT21" hidden="1">"$U$21"</definedName>
    <definedName name="IQRT23" hidden="1">"$U$23:$Y$23"</definedName>
    <definedName name="IQRT24" hidden="1">"$U$24:$X$24"</definedName>
    <definedName name="IQRT25" hidden="1">"$U$25:$Y$25"</definedName>
    <definedName name="IQRT26" hidden="1">"$U$26:$X$26"</definedName>
    <definedName name="IQRT29" hidden="1">"$U$29:$Y$29"</definedName>
    <definedName name="IQRT3" hidden="1">"$U$3"</definedName>
    <definedName name="IQRT30" hidden="1">"$U$30:$Y$30"</definedName>
    <definedName name="IQRT32" hidden="1">"$U$32:$Y$32"</definedName>
    <definedName name="IQRT33" hidden="1">"$U$33:$X$33"</definedName>
    <definedName name="IQRT35" hidden="1">"$U$35:$Y$35"</definedName>
    <definedName name="IQRT36" hidden="1">"$U$36:$Y$36"</definedName>
    <definedName name="IQRT37" hidden="1">"$U$37"</definedName>
    <definedName name="IQRT38" hidden="1">"$U$38:$V$38"</definedName>
    <definedName name="IQRT39" hidden="1">"$U$39"</definedName>
    <definedName name="IQRT4" hidden="1">"$U$4:$V$4"</definedName>
    <definedName name="IQRT40" hidden="1">"$U$40:$W$40"</definedName>
    <definedName name="IQRT41" hidden="1">"$U$41"</definedName>
    <definedName name="IQRT42" hidden="1">"$U$42:$V$42"</definedName>
    <definedName name="IQRT43" hidden="1">"$U$43:$Y$43"</definedName>
    <definedName name="IQRT44" hidden="1">"$U$44:$W$44"</definedName>
    <definedName name="IQRT45" hidden="1">"$U$45:$V$45"</definedName>
    <definedName name="IQRT46" hidden="1">"$U$46"</definedName>
    <definedName name="IQRT47" hidden="1">"$U$47"</definedName>
    <definedName name="IQRT48" hidden="1">"$U$48"</definedName>
    <definedName name="IQRT49" hidden="1">"$U$49:$Y$49"</definedName>
    <definedName name="IQRT5" hidden="1">"$U$5"</definedName>
    <definedName name="IQRT50" hidden="1">"$U$50"</definedName>
    <definedName name="IQRT51" hidden="1">"$U$51"</definedName>
    <definedName name="IQRT52" hidden="1">"$U$52"</definedName>
    <definedName name="IQRT53" hidden="1">"$U$53"</definedName>
    <definedName name="IQRT54" hidden="1">"$U$54"</definedName>
    <definedName name="IQRT55" hidden="1">"$U$55"</definedName>
    <definedName name="IQRT56" hidden="1">"$U$56"</definedName>
    <definedName name="IQRT57" hidden="1">"$U$57"</definedName>
    <definedName name="IQRT58" hidden="1">"$U$58"</definedName>
    <definedName name="IQRT59" hidden="1">"$U$59"</definedName>
    <definedName name="IQRT60" hidden="1">"$U$60"</definedName>
    <definedName name="IQRT61" hidden="1">"$U$61"</definedName>
    <definedName name="IQRT62" hidden="1">"$U$62"</definedName>
    <definedName name="IQRT63" hidden="1">"$U$63"</definedName>
    <definedName name="IQRT64" hidden="1">"$U$64"</definedName>
    <definedName name="IQRT65" hidden="1">"$U$65"</definedName>
    <definedName name="IQRT66" hidden="1">"$U$66"</definedName>
    <definedName name="IQRT67" hidden="1">"$U$67"</definedName>
    <definedName name="IQRT68" hidden="1">"$U$68"</definedName>
    <definedName name="IQRT69" hidden="1">"$U$69"</definedName>
    <definedName name="IQRT7" hidden="1">"$U$7"</definedName>
    <definedName name="IQRT70" hidden="1">"$U$70"</definedName>
    <definedName name="IQRT71" hidden="1">"$U$71"</definedName>
    <definedName name="IQRU11" hidden="1">"$V$11:$W$11"</definedName>
    <definedName name="IQRU13" hidden="1">"$V$13:$Z$13"</definedName>
    <definedName name="IQRU16" hidden="1">"$V$16:$X$16"</definedName>
    <definedName name="IQRU17" hidden="1">"$V$17"</definedName>
    <definedName name="IQRU18" hidden="1">"$V$18"</definedName>
    <definedName name="IQRU19" hidden="1">"$V$19"</definedName>
    <definedName name="IQRU20" hidden="1">"$V$20"</definedName>
    <definedName name="IQRU22" hidden="1">"$V$22"</definedName>
    <definedName name="IQRU24" hidden="1">"$V$24:$Z$24"</definedName>
    <definedName name="IQRU25" hidden="1">"$V$25:$Y$25"</definedName>
    <definedName name="IQRU26" hidden="1">"$V$26:$Z$26"</definedName>
    <definedName name="IQRU27" hidden="1">"$V$27:$Y$27"</definedName>
    <definedName name="IQRU3" hidden="1">"$V$3"</definedName>
    <definedName name="IQRU30" hidden="1">"$V$30:$Z$30"</definedName>
    <definedName name="IQRU31" hidden="1">"$V$31:$Z$31"</definedName>
    <definedName name="IQRU33" hidden="1">"$V$33:$Z$33"</definedName>
    <definedName name="IQRU34" hidden="1">"$V$34:$Y$34"</definedName>
    <definedName name="IQRU36" hidden="1">"$V$36:$Z$36"</definedName>
    <definedName name="IQRU37" hidden="1">"$V$37:$Z$37"</definedName>
    <definedName name="IQRU38" hidden="1">"$V$38"</definedName>
    <definedName name="IQRU39" hidden="1">"$V$39:$W$39"</definedName>
    <definedName name="IQRU4" hidden="1">"$V$4"</definedName>
    <definedName name="IQRU40" hidden="1">"$V$40"</definedName>
    <definedName name="IQRU41" hidden="1">"$V$41:$X$41"</definedName>
    <definedName name="IQRU42" hidden="1">"$V$42"</definedName>
    <definedName name="IQRU43" hidden="1">"$V$43:$W$43"</definedName>
    <definedName name="IQRU44" hidden="1">"$V$44:$Z$44"</definedName>
    <definedName name="IQRU45" hidden="1">"$V$45:$X$45"</definedName>
    <definedName name="IQRU46" hidden="1">"$V$46:$W$46"</definedName>
    <definedName name="IQRU47" hidden="1">"$V$47"</definedName>
    <definedName name="IQRU48" hidden="1">"$V$48"</definedName>
    <definedName name="IQRU49" hidden="1">"$V$49"</definedName>
    <definedName name="IQRU5" hidden="1">"$V$5:$W$5"</definedName>
    <definedName name="IQRU50" hidden="1">"$V$50:$Z$50"</definedName>
    <definedName name="IQRU6" hidden="1">"$V$6"</definedName>
    <definedName name="IQRU8" hidden="1">"$V$8"</definedName>
    <definedName name="IQRV8" hidden="1">"$V$9:$V$261"</definedName>
    <definedName name="IQRVolA6" hidden="1">[89]Vol!$A$7:$A$582</definedName>
    <definedName name="IRI_WorkspaceId" hidden="1">"07c359273e96404da083ec4ed72d00bc"</definedName>
    <definedName name="IsColHidden" hidden="1">FALSE</definedName>
    <definedName name="ishideend" hidden="1">[72]Common_IS!$AH$2</definedName>
    <definedName name="ishidestart" hidden="1">[72]Common_IS!$D$1:$AH$1</definedName>
    <definedName name="IsLTMColHidden" hidden="1">FALSE</definedName>
    <definedName name="ISS_DEBT_NET" hidden="1">"ISS_DEBT_NET"</definedName>
    <definedName name="ISS_STOCK_NET" hidden="1">"ISS_STOCK_NET"</definedName>
    <definedName name="iuuug" hidden="1">{"Monthly6Q",#N/A,FALSE,"0614ESL"}</definedName>
    <definedName name="iuuug_1" hidden="1">{"Monthly6Q",#N/A,FALSE,"0614ESL"}</definedName>
    <definedName name="j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abghajejk" hidden="1">{"Monthly6Q",#N/A,FALSE,"0614ESL"}</definedName>
    <definedName name="jabghajejk_1" hidden="1">{"Monthly6Q",#N/A,FALSE,"0614ESL"}</definedName>
    <definedName name="jadf" hidden="1">{"'Demand Units'!$Z$2:$AF$53"}</definedName>
    <definedName name="jadf_1" hidden="1">{"'Demand Units'!$Z$2:$AF$53"}</definedName>
    <definedName name="jafd" hidden="1">{"'Demand Units'!$Z$2:$AF$53"}</definedName>
    <definedName name="jafd_1" hidden="1">{"'Demand Units'!$Z$2:$AF$53"}</definedName>
    <definedName name="jafjl" hidden="1">{"'Demand Units'!$Z$2:$AF$53"}</definedName>
    <definedName name="jafjl_1" hidden="1">{"'Demand Units'!$Z$2:$AF$53"}</definedName>
    <definedName name="jagjkak" hidden="1">{"Monthly6Q",#N/A,FALSE,"0614ESL"}</definedName>
    <definedName name="jagjkak_1" hidden="1">{"Monthly6Q",#N/A,FALSE,"0614ESL"}</definedName>
    <definedName name="jagjkla" hidden="1">{"Monthly6Q",#N/A,FALSE,"0614ESL"}</definedName>
    <definedName name="jagjkla_1" hidden="1">{"Monthly6Q",#N/A,FALSE,"0614ESL"}</definedName>
    <definedName name="jahgj" hidden="1">{"Monthly6Q",#N/A,FALSE,"0614ESL"}</definedName>
    <definedName name="jahgj_1" hidden="1">{"Monthly6Q",#N/A,FALSE,"0614ESL"}</definedName>
    <definedName name="jakdljf" hidden="1">{"'Demand Units'!$Z$2:$AF$53"}</definedName>
    <definedName name="jakdljf_1" hidden="1">{"'Demand Units'!$Z$2:$AF$53"}</definedName>
    <definedName name="jalkdfj" hidden="1">{"Monthly6Q",#N/A,FALSE,"0614ESL"}</definedName>
    <definedName name="jalkdfj_1" hidden="1">{"Monthly6Q",#N/A,FALSE,"0614ESL"}</definedName>
    <definedName name="janpayor" hidden="1">{"sort",#N/A,FALSE,"Sheet1"}</definedName>
    <definedName name="jartuh" hidden="1">{"Monthly6Q",#N/A,FALSE,"0614ESL"}</definedName>
    <definedName name="jartuh_1" hidden="1">{"Monthly6Q",#N/A,FALSE,"0614ESL"}</definedName>
    <definedName name="jdfaj" hidden="1">{"Monthly6Q",#N/A,FALSE,"0614ESL"}</definedName>
    <definedName name="jdfaj_1" hidden="1">{"Monthly6Q",#N/A,FALSE,"0614ESL"}</definedName>
    <definedName name="JDL" hidden="1">{"'Demand Units'!$Z$2:$AF$53"}</definedName>
    <definedName name="JDL_1" hidden="1">{"'Demand Units'!$Z$2:$AF$53"}</definedName>
    <definedName name="jdt" hidden="1">{"'Demand Units'!$Z$2:$AF$53"}</definedName>
    <definedName name="jdt_1" hidden="1">{"'Demand Units'!$Z$2:$AF$53"}</definedName>
    <definedName name="jejidj" hidden="1">{"'Demand Units'!$Z$2:$AF$53"}</definedName>
    <definedName name="jejidj_1" hidden="1">{"'Demand Units'!$Z$2:$AF$53"}</definedName>
    <definedName name="jek" hidden="1">{"BALANCE",#N/A,FALSE,"MC.XLS";"FINHIGH",#N/A,FALSE,"MC.XLS"}</definedName>
    <definedName name="jelly" hidden="1">{#N/A,#N/A,FALSE,"New Depr Sch-150% DB";#N/A,#N/A,FALSE,"Cash Flows RLP";#N/A,#N/A,FALSE,"IRR";#N/A,#N/A,FALSE,"Proforma IS";#N/A,#N/A,FALSE,"Assumptions"}</definedName>
    <definedName name="JFDLKJ" hidden="1">{"Monthly6Q",#N/A,FALSE,"0614ESL"}</definedName>
    <definedName name="JFDLKJ_1" hidden="1">{"Monthly6Q",#N/A,FALSE,"0614ESL"}</definedName>
    <definedName name="JFEOIJ" hidden="1">{"Monthly6Q",#N/A,FALSE,"0614ESL"}</definedName>
    <definedName name="JFEOIJ_1" hidden="1">{"Monthly6Q",#N/A,FALSE,"0614ESL"}</definedName>
    <definedName name="jfghjf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jfhgjfg" hidden="1">{"Quarterly Inc Stmt",#N/A,FALSE,"Financials"}</definedName>
    <definedName name="jfjfgj" hidden="1">{"Quarterly CF",#N/A,FALSE,"Financials"}</definedName>
    <definedName name="jfjfj_control" hidden="1">{"'August 2000'!$A$1:$J$101"}</definedName>
    <definedName name="jgfjfgh" hidden="1">{"migration",#N/A,FALSE,"Credit Migration"}</definedName>
    <definedName name="jgjro" hidden="1">{"Monthly6Q",#N/A,FALSE,"0614ESL"}</definedName>
    <definedName name="jgjro_1" hidden="1">{"Monthly6Q",#N/A,FALSE,"0614ESL"}</definedName>
    <definedName name="jhagjlk" hidden="1">{"'Demand Units'!$Z$2:$AF$53"}</definedName>
    <definedName name="jhagjlk_1" hidden="1">{"'Demand Units'!$Z$2:$AF$53"}</definedName>
    <definedName name="jhahgajk" hidden="1">{"Monthly6Q",#N/A,FALSE,"0614ESL"}</definedName>
    <definedName name="jhahgajk_1" hidden="1">{"Monthly6Q",#N/A,FALSE,"0614ESL"}</definedName>
    <definedName name="jhbv" hidden="1">{"'Demand Units'!$Z$2:$AF$53"}</definedName>
    <definedName name="jhbv_1" hidden="1">{"'Demand Units'!$Z$2:$AF$53"}</definedName>
    <definedName name="jhfg" hidden="1">{"Quarterly Inc Stmt",#N/A,TRUE,"Financials";"Quarterly BS",#N/A,TRUE,"Financials";"Quarterly CF",#N/A,TRUE,"Financials";"Quarterly Ratios",#N/A,TRUE,"Financials"}</definedName>
    <definedName name="jhgjfgj" hidden="1">{"Base_rev",#N/A,FALSE,"Proj_IS_Base";"Projrev",#N/A,FALSE,"Proj_IS_wOTLC";"Delta",#N/A,FALSE,"Delta Rev_PV"}</definedName>
    <definedName name="jhhjjk" hidden="1">{"'Demand Units'!$Z$2:$AF$53"}</definedName>
    <definedName name="jhhjjk_1" hidden="1">{"'Demand Units'!$Z$2:$AF$53"}</definedName>
    <definedName name="jhjjk" hidden="1">{"'Demand Units'!$Z$2:$AF$53"}</definedName>
    <definedName name="jhjjk_1" hidden="1">{"'Demand Units'!$Z$2:$AF$53"}</definedName>
    <definedName name="jhnhgg" hidden="1">{#N/A,#N/A,FALSE,"Aging Summary";#N/A,#N/A,FALSE,"Ratio Analysis";#N/A,#N/A,FALSE,"Test 120 Day Accts";#N/A,#N/A,FALSE,"Tickmarks"}</definedName>
    <definedName name="JHTSU" hidden="1">{"'Demand Units'!$Z$2:$AF$53"}</definedName>
    <definedName name="JHTSU_1" hidden="1">{"'Demand Units'!$Z$2:$AF$53"}</definedName>
    <definedName name="jhw" hidden="1">{"'Demand Units'!$Z$2:$AF$53"}</definedName>
    <definedName name="jhw_1" hidden="1">{"'Demand Units'!$Z$2:$AF$53"}</definedName>
    <definedName name="jj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JJ_control" hidden="1">{"'August 2000'!$A$1:$J$101"}</definedName>
    <definedName name="jjj" hidden="1">{"Monthly6Q",#N/A,FALSE,"0614ESL"}</definedName>
    <definedName name="jjj_1" hidden="1">{"Monthly6Q",#N/A,FALSE,"0614ESL"}</definedName>
    <definedName name="jjjhb" hidden="1">{"'Demand Units'!$Z$2:$AF$53"}</definedName>
    <definedName name="jjjhb_1" hidden="1">{"'Demand Units'!$Z$2:$AF$53"}</definedName>
    <definedName name="JJJJJJJ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JJJJJJJJJ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jjjjjjjjjjjj" hidden="1">{#N/A,#N/A,FALSE,"New Depr Sch-150% DB";#N/A,#N/A,FALSE,"Cash Flows RLP";#N/A,#N/A,FALSE,"IRR";#N/A,#N/A,FALSE,"Proforma IS";#N/A,#N/A,FALSE,"Assumptions"}</definedName>
    <definedName name="jjjjjjjjjjjjjjj" hidden="1">{#N/A,#N/A,FALSE,"New Depr Sch-150% DB";#N/A,#N/A,FALSE,"Cash Flows RLP";#N/A,#N/A,FALSE,"IRR";#N/A,#N/A,FALSE,"Proforma IS";#N/A,#N/A,FALSE,"Assumptions"}</definedName>
    <definedName name="jjjklk" hidden="1">{"'Demand Units'!$Z$2:$AF$53"}</definedName>
    <definedName name="jjjklk_1" hidden="1">{"'Demand Units'!$Z$2:$AF$53"}</definedName>
    <definedName name="jkabjg" hidden="1">{"'Demand Units'!$Z$2:$AF$53"}</definedName>
    <definedName name="jkabjg_1" hidden="1">{"'Demand Units'!$Z$2:$AF$53"}</definedName>
    <definedName name="JKADF" hidden="1">{"'Demand Units'!$Z$2:$AF$53"}</definedName>
    <definedName name="JKADF_1" hidden="1">{"'Demand Units'!$Z$2:$AF$53"}</definedName>
    <definedName name="jkajkd" hidden="1">{"Monthly6Q",#N/A,FALSE,"0614ESL"}</definedName>
    <definedName name="jkajkd_1" hidden="1">{"Monthly6Q",#N/A,FALSE,"0614ESL"}</definedName>
    <definedName name="jkhkhf" hidden="1">{#N/A,#N/A,FALSE,"Assumptions";#N/A,#N/A,FALSE,"Proforma IS";#N/A,#N/A,FALSE,"Cash Flows RLP";#N/A,#N/A,FALSE,"IRR";#N/A,#N/A,FALSE,"New Depr Sch-150% DB";#N/A,#N/A,FALSE,"Comments"}</definedName>
    <definedName name="jkjk" hidden="1">{"View with Batches to Prelim",#N/A,FALSE,"FDMS MGMNT";"View wo batches",#N/A,FALSE,"FDMS MGMNT"}</definedName>
    <definedName name="JMLSDGMLSQ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jndlakj" hidden="1">{"'Demand Units'!$Z$2:$AF$53"}</definedName>
    <definedName name="jndlakj_1" hidden="1">{"'Demand Units'!$Z$2:$AF$53"}</definedName>
    <definedName name="joe" hidden="1">{"PrintView",#N/A,FALSE,"Cash &amp; Equiv";"PrintView",#N/A,FALSE,"Investments";"Other Assets Print View",#N/A,FALSE,"Other Assets"}</definedName>
    <definedName name="John" localSheetId="13" hidden="1">'[90]ORIGINAL INPUT'!#REF!</definedName>
    <definedName name="John" localSheetId="14" hidden="1">'[90]ORIGINAL INPUT'!#REF!</definedName>
    <definedName name="John" hidden="1">'[90]ORIGINAL INPUT'!#REF!</definedName>
    <definedName name="JTDKJ" hidden="1">{"Monthly6Q",#N/A,FALSE,"0614ESL"}</definedName>
    <definedName name="JTDKJ_1" hidden="1">{"Monthly6Q",#N/A,FALSE,"0614ESL"}</definedName>
    <definedName name="junk" hidden="1">{#N/A,#N/A,FALSE,"MARKETING"}</definedName>
    <definedName name="junk1" hidden="1">{#N/A,#N/A,FALSE,"MARKETING"}</definedName>
    <definedName name="juu" hidden="1">{"Monthly6Q",#N/A,FALSE,"0614ESL"}</definedName>
    <definedName name="juu_1" hidden="1">{"Monthly6Q",#N/A,FALSE,"0614ESL"}</definedName>
    <definedName name="k" localSheetId="13" hidden="1">[91]Æo°¡±aAØ!#REF!</definedName>
    <definedName name="k" localSheetId="14" hidden="1">[91]Æo°¡±aAØ!#REF!</definedName>
    <definedName name="k" hidden="1">[91]Æo°¡±aAØ!#REF!</definedName>
    <definedName name="K2_WBEVMODE" hidden="1">1</definedName>
    <definedName name="kadfka" hidden="1">{"Monthly6Q",#N/A,FALSE,"0614ESL"}</definedName>
    <definedName name="kadfka_1" hidden="1">{"Monthly6Q",#N/A,FALSE,"0614ESL"}</definedName>
    <definedName name="kadj" hidden="1">{"'Demand Units'!$Z$2:$AF$53"}</definedName>
    <definedName name="kadj_1" hidden="1">{"'Demand Units'!$Z$2:$AF$53"}</definedName>
    <definedName name="kag" hidden="1">{"'Demand Units'!$Z$2:$AF$53"}</definedName>
    <definedName name="kag_1" hidden="1">{"'Demand Units'!$Z$2:$AF$53"}</definedName>
    <definedName name="kagj" hidden="1">{"Monthly6Q",#N/A,FALSE,"0614ESL"}</definedName>
    <definedName name="kagj_1" hidden="1">{"Monthly6Q",#N/A,FALSE,"0614ESL"}</definedName>
    <definedName name="kagjlk" hidden="1">{"'Demand Units'!$Z$2:$AF$53"}</definedName>
    <definedName name="kagjlk_1" hidden="1">{"'Demand Units'!$Z$2:$AF$53"}</definedName>
    <definedName name="kagjrej" hidden="1">{"'Demand Units'!$Z$2:$AF$53"}</definedName>
    <definedName name="kagjrej_1" hidden="1">{"'Demand Units'!$Z$2:$AF$53"}</definedName>
    <definedName name="kaha" hidden="1">{"'Demand Units'!$Z$2:$AF$53"}</definedName>
    <definedName name="kaha_1" hidden="1">{"'Demand Units'!$Z$2:$AF$53"}</definedName>
    <definedName name="kahgja" hidden="1">{"'Demand Units'!$Z$2:$AF$53"}</definedName>
    <definedName name="kahgja_1" hidden="1">{"'Demand Units'!$Z$2:$AF$53"}</definedName>
    <definedName name="kahglj" hidden="1">{"'Demand Units'!$Z$2:$AF$53"}</definedName>
    <definedName name="kahglj_1" hidden="1">{"'Demand Units'!$Z$2:$AF$53"}</definedName>
    <definedName name="kahja" hidden="1">{"'Demand Units'!$Z$2:$AF$53"}</definedName>
    <definedName name="kahja_1" hidden="1">{"'Demand Units'!$Z$2:$AF$53"}</definedName>
    <definedName name="kahkj" hidden="1">{"'Demand Units'!$Z$2:$AF$53"}</definedName>
    <definedName name="kahkj_1" hidden="1">{"'Demand Units'!$Z$2:$AF$53"}</definedName>
    <definedName name="kahkja" hidden="1">{"'Demand Units'!$Z$2:$AF$53"}</definedName>
    <definedName name="kahkja_1" hidden="1">{"'Demand Units'!$Z$2:$AF$53"}</definedName>
    <definedName name="kaikcoahfuwbfu9et8347y39jdn2iudh92jd2" localSheetId="13" hidden="1">#REF!</definedName>
    <definedName name="kaikcoahfuwbfu9et8347y39jdn2iudh92jd2" localSheetId="14" hidden="1">#REF!</definedName>
    <definedName name="kaikcoahfuwbfu9et8347y39jdn2iudh92jd2" hidden="1">#REF!</definedName>
    <definedName name="kajg" hidden="1">{"'Demand Units'!$Z$2:$AF$53"}</definedName>
    <definedName name="kajg_1" hidden="1">{"'Demand Units'!$Z$2:$AF$53"}</definedName>
    <definedName name="kajgkllk" hidden="1">{"Monthly6Q",#N/A,FALSE,"0614ESL"}</definedName>
    <definedName name="kajgkllk_1" hidden="1">{"Monthly6Q",#N/A,FALSE,"0614ESL"}</definedName>
    <definedName name="kakg" hidden="1">{"'Demand Units'!$Z$2:$AF$53"}</definedName>
    <definedName name="kakg_1" hidden="1">{"'Demand Units'!$Z$2:$AF$53"}</definedName>
    <definedName name="kakjgkj" hidden="1">{"'Demand Units'!$Z$2:$AF$53"}</definedName>
    <definedName name="kakjgkj_1" hidden="1">{"'Demand Units'!$Z$2:$AF$53"}</definedName>
    <definedName name="kamgn" hidden="1">{"'Demand Units'!$Z$2:$AF$53"}</definedName>
    <definedName name="kamgn_1" hidden="1">{"'Demand Units'!$Z$2:$AF$53"}</definedName>
    <definedName name="kang" hidden="1">{"Monthly6Q",#N/A,FALSE,"0614ESL"}</definedName>
    <definedName name="kang_1" hidden="1">{"Monthly6Q",#N/A,FALSE,"0614ESL"}</definedName>
    <definedName name="kar" hidden="1">{"Monthly6Q",#N/A,FALSE,"0614ESL"}</definedName>
    <definedName name="kar_1" hidden="1">{"Monthly6Q",#N/A,FALSE,"0614ESL"}</definedName>
    <definedName name="karj" hidden="1">{"Monthly6Q",#N/A,FALSE,"0614ESL"}</definedName>
    <definedName name="karj_1" hidden="1">{"Monthly6Q",#N/A,FALSE,"0614ESL"}</definedName>
    <definedName name="karjglj" hidden="1">{"'Demand Units'!$Z$2:$AF$53"}</definedName>
    <definedName name="karjglj_1" hidden="1">{"'Demand Units'!$Z$2:$AF$53"}</definedName>
    <definedName name="karjoi" hidden="1">{"'Demand Units'!$Z$2:$AF$53"}</definedName>
    <definedName name="karjoi_1" hidden="1">{"'Demand Units'!$Z$2:$AF$53"}</definedName>
    <definedName name="KD" hidden="1">{"'Demand Units'!$Z$2:$AF$53"}</definedName>
    <definedName name="KD_1" hidden="1">{"'Demand Units'!$Z$2:$AF$53"}</definedName>
    <definedName name="kdaj" hidden="1">{"'Demand Units'!$Z$2:$AF$53"}</definedName>
    <definedName name="kdaj_1" hidden="1">{"'Demand Units'!$Z$2:$AF$53"}</definedName>
    <definedName name="KDAJL" hidden="1">{"Monthly6Q",#N/A,FALSE,"0614ESL"}</definedName>
    <definedName name="KDAJL_1" hidden="1">{"Monthly6Q",#N/A,FALSE,"0614ESL"}</definedName>
    <definedName name="kdas" hidden="1">{"'Demand Units'!$Z$2:$AF$53"}</definedName>
    <definedName name="kdas_1" hidden="1">{"'Demand Units'!$Z$2:$AF$53"}</definedName>
    <definedName name="kdasj" hidden="1">{"'Demand Units'!$Z$2:$AF$53"}</definedName>
    <definedName name="kdasj_1" hidden="1">{"'Demand Units'!$Z$2:$AF$53"}</definedName>
    <definedName name="KDFAL" hidden="1">{"'Demand Units'!$Z$2:$AF$53"}</definedName>
    <definedName name="KDFAL_1" hidden="1">{"'Demand Units'!$Z$2:$AF$53"}</definedName>
    <definedName name="kdfja" hidden="1">{"'Demand Units'!$Z$2:$AF$53"}</definedName>
    <definedName name="kdfja_1" hidden="1">{"'Demand Units'!$Z$2:$AF$53"}</definedName>
    <definedName name="KDFL" hidden="1">{"'Demand Units'!$Z$2:$AF$53"}</definedName>
    <definedName name="KDFL_1" hidden="1">{"'Demand Units'!$Z$2:$AF$53"}</definedName>
    <definedName name="KDFLA" hidden="1">{"'Demand Units'!$Z$2:$AF$53"}</definedName>
    <definedName name="KDFLA_1" hidden="1">{"'Demand Units'!$Z$2:$AF$53"}</definedName>
    <definedName name="kdjaf" hidden="1">{"'Demand Units'!$Z$2:$AF$53"}</definedName>
    <definedName name="kdjaf_1" hidden="1">{"'Demand Units'!$Z$2:$AF$53"}</definedName>
    <definedName name="kdjfa" hidden="1">{"'Demand Units'!$Z$2:$AF$53"}</definedName>
    <definedName name="kdjfa_1" hidden="1">{"'Demand Units'!$Z$2:$AF$53"}</definedName>
    <definedName name="kdlfja" hidden="1">{"'Demand Units'!$Z$2:$AF$53"}</definedName>
    <definedName name="kdlfja_1" hidden="1">{"'Demand Units'!$Z$2:$AF$53"}</definedName>
    <definedName name="KDY" hidden="1">{"'Demand Units'!$Z$2:$AF$53"}</definedName>
    <definedName name="KDY_1" hidden="1">{"'Demand Units'!$Z$2:$AF$53"}</definedName>
    <definedName name="kea" hidden="1">{"'Demand Units'!$Z$2:$AF$53"}</definedName>
    <definedName name="kea_1" hidden="1">{"'Demand Units'!$Z$2:$AF$53"}</definedName>
    <definedName name="kejap" hidden="1">{"'Demand Units'!$Z$2:$AF$53"}</definedName>
    <definedName name="kejap_1" hidden="1">{"'Demand Units'!$Z$2:$AF$53"}</definedName>
    <definedName name="KeyAnaly_Header" localSheetId="13" hidden="1">[62]Sheet1!#REF!</definedName>
    <definedName name="KeyAnaly_Header" localSheetId="14" hidden="1">[62]Sheet1!#REF!</definedName>
    <definedName name="KeyAnaly_Header" hidden="1">[62]Sheet1!#REF!</definedName>
    <definedName name="keybookltm" localSheetId="13" hidden="1">[62]Sheet1!#REF!</definedName>
    <definedName name="keybookltm" localSheetId="14" hidden="1">[62]Sheet1!#REF!</definedName>
    <definedName name="keybookltm" hidden="1">[62]Sheet1!#REF!</definedName>
    <definedName name="keybookty" localSheetId="13" hidden="1">[62]Sheet1!#REF!</definedName>
    <definedName name="keybookty" localSheetId="14" hidden="1">[62]Sheet1!#REF!</definedName>
    <definedName name="keybookty" hidden="1">[62]Sheet1!#REF!</definedName>
    <definedName name="keyearnltm" localSheetId="13" hidden="1">[62]Sheet1!#REF!</definedName>
    <definedName name="keyearnltm" localSheetId="14" hidden="1">[62]Sheet1!#REF!</definedName>
    <definedName name="keyearnltm" hidden="1">[62]Sheet1!#REF!</definedName>
    <definedName name="keyearnty" localSheetId="13" hidden="1">[62]Sheet1!#REF!</definedName>
    <definedName name="keyearnty" localSheetId="14" hidden="1">[62]Sheet1!#REF!</definedName>
    <definedName name="keyearnty" hidden="1">[62]Sheet1!#REF!</definedName>
    <definedName name="keyebitdaty" localSheetId="13" hidden="1">[62]Sheet1!#REF!</definedName>
    <definedName name="keyebitdaty" localSheetId="14" hidden="1">[62]Sheet1!#REF!</definedName>
    <definedName name="keyebitdaty" hidden="1">[62]Sheet1!#REF!</definedName>
    <definedName name="keyebitltm" localSheetId="13" hidden="1">[62]Sheet1!#REF!</definedName>
    <definedName name="keyebitltm" localSheetId="14" hidden="1">[62]Sheet1!#REF!</definedName>
    <definedName name="keyebitltm" hidden="1">[62]Sheet1!#REF!</definedName>
    <definedName name="keyebitty" localSheetId="13" hidden="1">[62]Sheet1!#REF!</definedName>
    <definedName name="keyebitty" localSheetId="14" hidden="1">[62]Sheet1!#REF!</definedName>
    <definedName name="keyebitty" hidden="1">[62]Sheet1!#REF!</definedName>
    <definedName name="keyformrow" localSheetId="13" hidden="1">[62]Sheet1!#REF!</definedName>
    <definedName name="keyformrow" localSheetId="14" hidden="1">[62]Sheet1!#REF!</definedName>
    <definedName name="keyformrow" hidden="1">[62]Sheet1!#REF!</definedName>
    <definedName name="keyformrow2" localSheetId="13" hidden="1">[62]Sheet1!#REF!</definedName>
    <definedName name="keyformrow2" localSheetId="14" hidden="1">[62]Sheet1!#REF!</definedName>
    <definedName name="keyformrow2" hidden="1">[62]Sheet1!#REF!</definedName>
    <definedName name="keypebitdaltm" localSheetId="13" hidden="1">[62]Sheet1!#REF!</definedName>
    <definedName name="keypebitdaltm" localSheetId="14" hidden="1">[62]Sheet1!#REF!</definedName>
    <definedName name="keypebitdaltm" hidden="1">[62]Sheet1!#REF!</definedName>
    <definedName name="keypebitdaty" localSheetId="13" hidden="1">[62]Sheet1!#REF!</definedName>
    <definedName name="keypebitdaty" localSheetId="14" hidden="1">[62]Sheet1!#REF!</definedName>
    <definedName name="keypebitdaty" hidden="1">[62]Sheet1!#REF!</definedName>
    <definedName name="keyprefeqtyty" localSheetId="13" hidden="1">[62]Sheet1!#REF!</definedName>
    <definedName name="keyprefeqtyty" localSheetId="14" hidden="1">[62]Sheet1!#REF!</definedName>
    <definedName name="keyprefeqtyty" hidden="1">[62]Sheet1!#REF!</definedName>
    <definedName name="keyrevty" localSheetId="13" hidden="1">[62]Sheet1!#REF!</definedName>
    <definedName name="keyrevty" localSheetId="14" hidden="1">[62]Sheet1!#REF!</definedName>
    <definedName name="keyrevty" hidden="1">[62]Sheet1!#REF!</definedName>
    <definedName name="keyshareoutty" localSheetId="13" hidden="1">[62]Sheet1!#REF!</definedName>
    <definedName name="keyshareoutty" localSheetId="14" hidden="1">[62]Sheet1!#REF!</definedName>
    <definedName name="keyshareoutty" hidden="1">[62]Sheet1!#REF!</definedName>
    <definedName name="keysharepricety" localSheetId="13" hidden="1">[62]Sheet1!#REF!</definedName>
    <definedName name="keysharepricety" localSheetId="14" hidden="1">[62]Sheet1!#REF!</definedName>
    <definedName name="keysharepricety" hidden="1">[62]Sheet1!#REF!</definedName>
    <definedName name="keytotdebtty" localSheetId="13" hidden="1">[62]Sheet1!#REF!</definedName>
    <definedName name="keytotdebtty" localSheetId="14" hidden="1">[62]Sheet1!#REF!</definedName>
    <definedName name="keytotdebtty" hidden="1">[62]Sheet1!#REF!</definedName>
    <definedName name="keytyrange" localSheetId="13" hidden="1">[62]Sheet1!#REF!</definedName>
    <definedName name="keytyrange" localSheetId="14" hidden="1">[62]Sheet1!#REF!</definedName>
    <definedName name="keytyrange" hidden="1">[62]Sheet1!#REF!</definedName>
    <definedName name="keytyrangeone" localSheetId="13" hidden="1">[62]Sheet1!#REF!</definedName>
    <definedName name="keytyrangeone" localSheetId="14" hidden="1">[62]Sheet1!#REF!</definedName>
    <definedName name="keytyrangeone" hidden="1">[62]Sheet1!#REF!</definedName>
    <definedName name="kezj" hidden="1">{"Monthly6Q",#N/A,FALSE,"0614ESL"}</definedName>
    <definedName name="kezj_1" hidden="1">{"Monthly6Q",#N/A,FALSE,"0614ESL"}</definedName>
    <definedName name="kgjaj" hidden="1">{"'Demand Units'!$Z$2:$AF$53"}</definedName>
    <definedName name="kgjaj_1" hidden="1">{"'Demand Units'!$Z$2:$AF$53"}</definedName>
    <definedName name="kii" hidden="1">{"'Demand Units'!$Z$2:$AF$53"}</definedName>
    <definedName name="kii_1" hidden="1">{"'Demand Units'!$Z$2:$AF$53"}</definedName>
    <definedName name="kjad" hidden="1">{"'Demand Units'!$Z$2:$AF$53"}</definedName>
    <definedName name="kjad_1" hidden="1">{"'Demand Units'!$Z$2:$AF$53"}</definedName>
    <definedName name="kjagbkl" hidden="1">{"Monthly6Q",#N/A,FALSE,"0614ESL"}</definedName>
    <definedName name="kjagbkl_1" hidden="1">{"Monthly6Q",#N/A,FALSE,"0614ESL"}</definedName>
    <definedName name="kjagjajk" hidden="1">{"'Demand Units'!$Z$2:$AF$53"}</definedName>
    <definedName name="kjagjajk_1" hidden="1">{"'Demand Units'!$Z$2:$AF$53"}</definedName>
    <definedName name="KJDFLKAJ" hidden="1">{"'Demand Units'!$Z$2:$AF$53"}</definedName>
    <definedName name="KJDFLKAJ_1" hidden="1">{"'Demand Units'!$Z$2:$AF$53"}</definedName>
    <definedName name="KJDJA" hidden="1">{"'Demand Units'!$Z$2:$AF$53"}</definedName>
    <definedName name="KJDJA_1" hidden="1">{"'Demand Units'!$Z$2:$AF$53"}</definedName>
    <definedName name="kjlagljlkg" hidden="1">{"'Demand Units'!$Z$2:$AF$53"}</definedName>
    <definedName name="kjlagljlkg_1" hidden="1">{"'Demand Units'!$Z$2:$AF$53"}</definedName>
    <definedName name="kjo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ijdfadfad" hidden="1">{#N/A,#N/A,FALSE,"Japan 2003";#N/A,#N/A,FALSE,"Sheet2"}</definedName>
    <definedName name="kk" hidden="1">{"Monthly6Q",#N/A,FALSE,"0614ESL"}</definedName>
    <definedName name="kk_1" hidden="1">{"Monthly6Q",#N/A,FALSE,"0614ESL"}</definedName>
    <definedName name="kki" hidden="1">{"Monthly6Q",#N/A,FALSE,"0614ESL"}</definedName>
    <definedName name="kki_1" hidden="1">{"Monthly6Q",#N/A,FALSE,"0614ESL"}</definedName>
    <definedName name="kkkj" hidden="1">{"Monthly6Q",#N/A,FALSE,"0614ESL"}</definedName>
    <definedName name="kkkj_1" hidden="1">{"Monthly6Q",#N/A,FALSE,"0614ESL"}</definedName>
    <definedName name="kkkkk" hidden="1">{"Full view",#N/A,FALSE,"Market view";"Full view",#N/A,FALSE,"Market view"}</definedName>
    <definedName name="kklll" hidden="1">{"'Demand Units'!$Z$2:$AF$53"}</definedName>
    <definedName name="kklll_1" hidden="1">{"'Demand Units'!$Z$2:$AF$53"}</definedName>
    <definedName name="klagkkl" hidden="1">{"'Demand Units'!$Z$2:$AF$53"}</definedName>
    <definedName name="klagkkl_1" hidden="1">{"'Demand Units'!$Z$2:$AF$53"}</definedName>
    <definedName name="KLDFJA" hidden="1">{"Monthly6Q",#N/A,FALSE,"0614ESL"}</definedName>
    <definedName name="KLDFJA_1" hidden="1">{"Monthly6Q",#N/A,FALSE,"0614ESL"}</definedName>
    <definedName name="kldj" hidden="1">{"'Demand Units'!$Z$2:$AF$53"}</definedName>
    <definedName name="kldj_1" hidden="1">{"'Demand Units'!$Z$2:$AF$53"}</definedName>
    <definedName name="kldja" hidden="1">{"'Demand Units'!$Z$2:$AF$53"}</definedName>
    <definedName name="kldja_1" hidden="1">{"'Demand Units'!$Z$2:$AF$53"}</definedName>
    <definedName name="kldjas" hidden="1">{"'Demand Units'!$Z$2:$AF$53"}</definedName>
    <definedName name="kldjas_1" hidden="1">{"'Demand Units'!$Z$2:$AF$53"}</definedName>
    <definedName name="klfdja" hidden="1">{"'Demand Units'!$Z$2:$AF$53"}</definedName>
    <definedName name="klfdja_1" hidden="1">{"'Demand Units'!$Z$2:$AF$53"}</definedName>
    <definedName name="ko" hidden="1">{"'Demand Units'!$Z$2:$AF$53"}</definedName>
    <definedName name="ko_1" hidden="1">{"'Demand Units'!$Z$2:$AF$53"}</definedName>
    <definedName name="kthjak" hidden="1">{"'Demand Units'!$Z$2:$AF$53"}</definedName>
    <definedName name="kthjak_1" hidden="1">{"'Demand Units'!$Z$2:$AF$53"}</definedName>
    <definedName name="kyd" hidden="1">{"'Demand Units'!$Z$2:$AF$53"}</definedName>
    <definedName name="kyd_1" hidden="1">{"'Demand Units'!$Z$2:$AF$53"}</definedName>
    <definedName name="KYYDI" hidden="1">{"Monthly6Q",#N/A,FALSE,"0614ESL"}</definedName>
    <definedName name="KYYDI_1" hidden="1">{"Monthly6Q",#N/A,FALSE,"0614ESL"}</definedName>
    <definedName name="l" localSheetId="13" hidden="1">[91]Æo°¡±aAØ!#REF!</definedName>
    <definedName name="l" localSheetId="14" hidden="1">[91]Æo°¡±aAØ!#REF!</definedName>
    <definedName name="l" hidden="1">[91]Æo°¡±aAØ!#REF!</definedName>
    <definedName name="LA" hidden="1">{"'Demand Units'!$Z$2:$AF$53"}</definedName>
    <definedName name="LA_1" hidden="1">{"'Demand Units'!$Z$2:$AF$53"}</definedName>
    <definedName name="LABOR_TAX" hidden="1">'[92]Service Invoice'!$G$15</definedName>
    <definedName name="ladfj" hidden="1">{"Monthly6Q",#N/A,FALSE,"0614ESL"}</definedName>
    <definedName name="ladfj_1" hidden="1">{"Monthly6Q",#N/A,FALSE,"0614ESL"}</definedName>
    <definedName name="LADJF" hidden="1">{"'Demand Units'!$Z$2:$AF$53"}</definedName>
    <definedName name="LADJF_1" hidden="1">{"'Demand Units'!$Z$2:$AF$53"}</definedName>
    <definedName name="ladsfj" hidden="1">{"'Demand Units'!$Z$2:$AF$53"}</definedName>
    <definedName name="ladsfj_1" hidden="1">{"'Demand Units'!$Z$2:$AF$53"}</definedName>
    <definedName name="laeli" hidden="1">{"'Demand Units'!$Z$2:$AF$53"}</definedName>
    <definedName name="laeli_1" hidden="1">{"'Demand Units'!$Z$2:$AF$53"}</definedName>
    <definedName name="LAFJ" hidden="1">{"'Demand Units'!$Z$2:$AF$53"}</definedName>
    <definedName name="LAFJ_1" hidden="1">{"'Demand Units'!$Z$2:$AF$53"}</definedName>
    <definedName name="laie" hidden="1">{"Monthly6Q",#N/A,FALSE,"0614ESL"}</definedName>
    <definedName name="laie_1" hidden="1">{"Monthly6Q",#N/A,FALSE,"0614ESL"}</definedName>
    <definedName name="LAJF" hidden="1">{"'Demand Units'!$Z$2:$AF$53"}</definedName>
    <definedName name="LAJF_1" hidden="1">{"'Demand Units'!$Z$2:$AF$53"}</definedName>
    <definedName name="lajrtl" hidden="1">{"'Demand Units'!$Z$2:$AF$53"}</definedName>
    <definedName name="lajrtl_1" hidden="1">{"'Demand Units'!$Z$2:$AF$53"}</definedName>
    <definedName name="lajsd" hidden="1">{"Monthly6Q",#N/A,FALSE,"0614ESL"}</definedName>
    <definedName name="lajsd_1" hidden="1">{"Monthly6Q",#N/A,FALSE,"0614ESL"}</definedName>
    <definedName name="LAN" hidden="1">{"'Demand Units'!$Z$2:$AF$53"}</definedName>
    <definedName name="LAN_1" hidden="1">{"'Demand Units'!$Z$2:$AF$53"}</definedName>
    <definedName name="LAST_EBIT_MARGIN" hidden="1">"LAST_EBIT_MARGIN"</definedName>
    <definedName name="LAST_EBITDA_MARGIN" hidden="1">"LAST_EBITDA_MARGIN"</definedName>
    <definedName name="LAST_GROSS_MARGIN" hidden="1">"LAST_GROSS_MARGIN"</definedName>
    <definedName name="LAST_NET_INC_MARGIN" hidden="1">"LAST_NET_INC_MARGIN"</definedName>
    <definedName name="LASTSALEPRICE" hidden="1">"LASTSALEPRICE"</definedName>
    <definedName name="LATESTK" hidden="1">1000</definedName>
    <definedName name="LATESTKNONPRESS" hidden="1">50</definedName>
    <definedName name="LATESTQ" hidden="1">500</definedName>
    <definedName name="LATESTQNONPRESS" hidden="1">100</definedName>
    <definedName name="lbo" hidden="1">{#N/A,#N/A,FALSE,"Summary";#N/A,#N/A,FALSE,"Projections";#N/A,#N/A,FALSE,"Mkt Mults";#N/A,#N/A,FALSE,"DCF";#N/A,#N/A,FALSE,"Accr Dil";#N/A,#N/A,FALSE,"PIC LBO";#N/A,#N/A,FALSE,"MULT10_4";#N/A,#N/A,FALSE,"CBI LBO"}</definedName>
    <definedName name="ldafkj" hidden="1">{"'Demand Units'!$Z$2:$AF$53"}</definedName>
    <definedName name="ldafkj_1" hidden="1">{"'Demand Units'!$Z$2:$AF$53"}</definedName>
    <definedName name="ldafsj" hidden="1">{"Monthly6Q",#N/A,FALSE,"0614ESL"}</definedName>
    <definedName name="ldafsj_1" hidden="1">{"Monthly6Q",#N/A,FALSE,"0614ESL"}</definedName>
    <definedName name="LDAJ" hidden="1">{"Monthly6Q",#N/A,FALSE,"0614ESL"}</definedName>
    <definedName name="LDAJ_1" hidden="1">{"Monthly6Q",#N/A,FALSE,"0614ESL"}</definedName>
    <definedName name="ldajf" hidden="1">{"'Demand Units'!$Z$2:$AF$53"}</definedName>
    <definedName name="ldajf_1" hidden="1">{"'Demand Units'!$Z$2:$AF$53"}</definedName>
    <definedName name="ldajs" hidden="1">{"Monthly6Q",#N/A,FALSE,"0614ESL"}</definedName>
    <definedName name="ldajs_1" hidden="1">{"Monthly6Q",#N/A,FALSE,"0614ESL"}</definedName>
    <definedName name="ldaksn" hidden="1">{"Monthly6Q",#N/A,FALSE,"0614ESL"}</definedName>
    <definedName name="ldaksn_1" hidden="1">{"Monthly6Q",#N/A,FALSE,"0614ESL"}</definedName>
    <definedName name="ldasj" hidden="1">{"'Demand Units'!$Z$2:$AF$53"}</definedName>
    <definedName name="ldasj_1" hidden="1">{"'Demand Units'!$Z$2:$AF$53"}</definedName>
    <definedName name="LDFJ" hidden="1">{"'Demand Units'!$Z$2:$AF$53"}</definedName>
    <definedName name="LDFJ_1" hidden="1">{"'Demand Units'!$Z$2:$AF$53"}</definedName>
    <definedName name="LDFJA" hidden="1">{"'Demand Units'!$Z$2:$AF$53"}</definedName>
    <definedName name="LDFJA_1" hidden="1">{"'Demand Units'!$Z$2:$AF$53"}</definedName>
    <definedName name="ldfjsa" hidden="1">{"'Demand Units'!$Z$2:$AF$53"}</definedName>
    <definedName name="ldfjsa_1" hidden="1">{"'Demand Units'!$Z$2:$AF$53"}</definedName>
    <definedName name="LDFKJ" hidden="1">{"'Demand Units'!$Z$2:$AF$53"}</definedName>
    <definedName name="LDFKJ_1" hidden="1">{"'Demand Units'!$Z$2:$AF$53"}</definedName>
    <definedName name="ldjafl" hidden="1">{"'Demand Units'!$Z$2:$AF$53"}</definedName>
    <definedName name="ldjafl_1" hidden="1">{"'Demand Units'!$Z$2:$AF$53"}</definedName>
    <definedName name="ldjafs" hidden="1">{"Monthly6Q",#N/A,FALSE,"0614ESL"}</definedName>
    <definedName name="ldjafs_1" hidden="1">{"Monthly6Q",#N/A,FALSE,"0614ESL"}</definedName>
    <definedName name="LDKAJ" hidden="1">{"'Demand Units'!$Z$2:$AF$53"}</definedName>
    <definedName name="LDKAJ_1" hidden="1">{"'Demand Units'!$Z$2:$AF$53"}</definedName>
    <definedName name="LDKJF" hidden="1">{"'Demand Units'!$Z$2:$AF$53"}</definedName>
    <definedName name="LDKJF_1" hidden="1">{"'Demand Units'!$Z$2:$AF$53"}</definedName>
    <definedName name="LE" hidden="1">{"'Demand Units'!$Z$2:$AF$53"}</definedName>
    <definedName name="LE_1" hidden="1">{"'Demand Units'!$Z$2:$AF$53"}</definedName>
    <definedName name="LEFJO" hidden="1">{"Monthly6Q",#N/A,FALSE,"0614ESL"}</definedName>
    <definedName name="LEFJO_1" hidden="1">{"Monthly6Q",#N/A,FALSE,"0614ESL"}</definedName>
    <definedName name="LEI" hidden="1">{"'Demand Units'!$Z$2:$AF$53"}</definedName>
    <definedName name="LEI_1" hidden="1">{"'Demand Units'!$Z$2:$AF$53"}</definedName>
    <definedName name="LEIF" hidden="1">{"Monthly6Q",#N/A,FALSE,"0614ESL"}</definedName>
    <definedName name="LEIF_1" hidden="1">{"Monthly6Q",#N/A,FALSE,"0614ESL"}</definedName>
    <definedName name="LEIL" hidden="1">{"'Demand Units'!$Z$2:$AF$53"}</definedName>
    <definedName name="LEIL_1" hidden="1">{"'Demand Units'!$Z$2:$AF$53"}</definedName>
    <definedName name="LEJ" hidden="1">{"'Demand Units'!$Z$2:$AF$53"}</definedName>
    <definedName name="LEJ_1" hidden="1">{"'Demand Units'!$Z$2:$AF$53"}</definedName>
    <definedName name="LEJF" hidden="1">{"Monthly6Q",#N/A,FALSE,"0614ESL"}</definedName>
    <definedName name="LEJF_1" hidden="1">{"Monthly6Q",#N/A,FALSE,"0614ESL"}</definedName>
    <definedName name="LEJFOJ" hidden="1">{"'Demand Units'!$Z$2:$AF$53"}</definedName>
    <definedName name="LEJFOJ_1" hidden="1">{"'Demand Units'!$Z$2:$AF$53"}</definedName>
    <definedName name="LEJO" hidden="1">{"'Demand Units'!$Z$2:$AF$53"}</definedName>
    <definedName name="LEJO_1" hidden="1">{"'Demand Units'!$Z$2:$AF$53"}</definedName>
    <definedName name="LEKI" hidden="1">{"Monthly6Q",#N/A,FALSE,"0614ESL"}</definedName>
    <definedName name="LEKI_1" hidden="1">{"Monthly6Q",#N/A,FALSE,"0614ESL"}</definedName>
    <definedName name="LFAJ" hidden="1">{"'Demand Units'!$Z$2:$AF$53"}</definedName>
    <definedName name="LFAJ_1" hidden="1">{"'Demand Units'!$Z$2:$AF$53"}</definedName>
    <definedName name="LFDAJ" hidden="1">{"Monthly6Q",#N/A,FALSE,"0614ESL"}</definedName>
    <definedName name="LFDAJ_1" hidden="1">{"Monthly6Q",#N/A,FALSE,"0614ESL"}</definedName>
    <definedName name="LFEJ" hidden="1">{"Monthly6Q",#N/A,FALSE,"0614ESL"}</definedName>
    <definedName name="LFEJ_1" hidden="1">{"Monthly6Q",#N/A,FALSE,"0614ESL"}</definedName>
    <definedName name="LFEJJ" hidden="1">{"'Demand Units'!$Z$2:$AF$53"}</definedName>
    <definedName name="LFEJJ_1" hidden="1">{"'Demand Units'!$Z$2:$AF$53"}</definedName>
    <definedName name="LFJ" hidden="1">{"'Demand Units'!$Z$2:$AF$53"}</definedName>
    <definedName name="LFJ_1" hidden="1">{"'Demand Units'!$Z$2:$AF$53"}</definedName>
    <definedName name="lfja" hidden="1">{"'Demand Units'!$Z$2:$AF$53"}</definedName>
    <definedName name="lfja_1" hidden="1">{"'Demand Units'!$Z$2:$AF$53"}</definedName>
    <definedName name="lgajrn" hidden="1">{"'Demand Units'!$Z$2:$AF$53"}</definedName>
    <definedName name="lgajrn_1" hidden="1">{"'Demand Units'!$Z$2:$AF$53"}</definedName>
    <definedName name="lgjr" hidden="1">{"'Demand Units'!$Z$2:$AF$53"}</definedName>
    <definedName name="lgjr_1" hidden="1">{"'Demand Units'!$Z$2:$AF$53"}</definedName>
    <definedName name="LIEFIJ" hidden="1">{"Monthly6Q",#N/A,FALSE,"0614ESL"}</definedName>
    <definedName name="LIEFIJ_1" hidden="1">{"Monthly6Q",#N/A,FALSE,"0614ESL"}</definedName>
    <definedName name="LIEJ" hidden="1">{"'Demand Units'!$Z$2:$AF$53"}</definedName>
    <definedName name="LIEJ_1" hidden="1">{"'Demand Units'!$Z$2:$AF$53"}</definedName>
    <definedName name="LIFAJ" hidden="1">{"Monthly6Q",#N/A,FALSE,"0614ESL"}</definedName>
    <definedName name="LIFAJ_1" hidden="1">{"Monthly6Q",#N/A,FALSE,"0614ESL"}</definedName>
    <definedName name="lilillii" hidden="1">{"Monthly6Q",#N/A,FALSE,"0614ESL"}</definedName>
    <definedName name="lilillii_1" hidden="1">{"Monthly6Q",#N/A,FALSE,"0614ESL"}</definedName>
    <definedName name="lillil" hidden="1">{"Monthly6Q",#N/A,FALSE,"0614ESL"}</definedName>
    <definedName name="lillil_1" hidden="1">{"Monthly6Q",#N/A,FALSE,"0614ESL"}</definedName>
    <definedName name="limcount" hidden="1">1</definedName>
    <definedName name="ListOffset" hidden="1">1</definedName>
    <definedName name="LJ" hidden="1">{"'Demand Units'!$Z$2:$AF$53"}</definedName>
    <definedName name="LJ_1" hidden="1">{"'Demand Units'!$Z$2:$AF$53"}</definedName>
    <definedName name="lja" hidden="1">{"'Demand Units'!$Z$2:$AF$53"}</definedName>
    <definedName name="lja_1" hidden="1">{"'Demand Units'!$Z$2:$AF$53"}</definedName>
    <definedName name="LJAD" hidden="1">{"Monthly6Q",#N/A,FALSE,"0614ESL"}</definedName>
    <definedName name="LJAD_1" hidden="1">{"Monthly6Q",#N/A,FALSE,"0614ESL"}</definedName>
    <definedName name="ljadfs" hidden="1">{"'Demand Units'!$Z$2:$AF$53"}</definedName>
    <definedName name="ljadfs_1" hidden="1">{"'Demand Units'!$Z$2:$AF$53"}</definedName>
    <definedName name="LJADS" hidden="1">{"Monthly6Q",#N/A,FALSE,"0614ESL"}</definedName>
    <definedName name="LJADS_1" hidden="1">{"Monthly6Q",#N/A,FALSE,"0614ESL"}</definedName>
    <definedName name="LJAF" hidden="1">{"'Demand Units'!$Z$2:$AF$53"}</definedName>
    <definedName name="LJAF_1" hidden="1">{"'Demand Units'!$Z$2:$AF$53"}</definedName>
    <definedName name="ljd" hidden="1">{"'Demand Units'!$Z$2:$AF$53"}</definedName>
    <definedName name="ljd_1" hidden="1">{"'Demand Units'!$Z$2:$AF$53"}</definedName>
    <definedName name="LJDA" hidden="1">{"'Demand Units'!$Z$2:$AF$53"}</definedName>
    <definedName name="LJDA_1" hidden="1">{"'Demand Units'!$Z$2:$AF$53"}</definedName>
    <definedName name="ljdanl" hidden="1">{"Monthly6Q",#N/A,FALSE,"0614ESL"}</definedName>
    <definedName name="ljdanl_1" hidden="1">{"Monthly6Q",#N/A,FALSE,"0614ESL"}</definedName>
    <definedName name="LJDFA" hidden="1">{"Monthly6Q",#N/A,FALSE,"0614ESL"}</definedName>
    <definedName name="LJDFA_1" hidden="1">{"Monthly6Q",#N/A,FALSE,"0614ESL"}</definedName>
    <definedName name="LKA" hidden="1">{"Monthly6Q",#N/A,FALSE,"0614ESL"}</definedName>
    <definedName name="LKA_1" hidden="1">{"Monthly6Q",#N/A,FALSE,"0614ESL"}</definedName>
    <definedName name="lkadjf" hidden="1">{"'Demand Units'!$Z$2:$AF$53"}</definedName>
    <definedName name="lkadjf_1" hidden="1">{"'Demand Units'!$Z$2:$AF$53"}</definedName>
    <definedName name="lkafdj" hidden="1">{"Monthly6Q",#N/A,FALSE,"0614ESL"}</definedName>
    <definedName name="lkafdj_1" hidden="1">{"Monthly6Q",#N/A,FALSE,"0614ESL"}</definedName>
    <definedName name="lkagjlklj" hidden="1">{"'Demand Units'!$Z$2:$AF$53"}</definedName>
    <definedName name="lkagjlklj_1" hidden="1">{"'Demand Units'!$Z$2:$AF$53"}</definedName>
    <definedName name="lkajdlknl" hidden="1">{"'Demand Units'!$Z$2:$AF$53"}</definedName>
    <definedName name="lkajdlknl_1" hidden="1">{"'Demand Units'!$Z$2:$AF$53"}</definedName>
    <definedName name="lkajgrjm" hidden="1">{"'Demand Units'!$Z$2:$AF$53"}</definedName>
    <definedName name="lkajgrjm_1" hidden="1">{"'Demand Units'!$Z$2:$AF$53"}</definedName>
    <definedName name="lkangkl" hidden="1">{"'Demand Units'!$Z$2:$AF$53"}</definedName>
    <definedName name="lkangkl_1" hidden="1">{"'Demand Units'!$Z$2:$AF$53"}</definedName>
    <definedName name="lkdafj" hidden="1">{"'Demand Units'!$Z$2:$AF$53"}</definedName>
    <definedName name="lkdafj_1" hidden="1">{"'Demand Units'!$Z$2:$AF$53"}</definedName>
    <definedName name="lkdaj" hidden="1">{"'Demand Units'!$Z$2:$AF$53"}</definedName>
    <definedName name="lkdaj_1" hidden="1">{"'Demand Units'!$Z$2:$AF$53"}</definedName>
    <definedName name="lkdajnk" hidden="1">{"'Demand Units'!$Z$2:$AF$53"}</definedName>
    <definedName name="lkdajnk_1" hidden="1">{"'Demand Units'!$Z$2:$AF$53"}</definedName>
    <definedName name="lkdajs" hidden="1">{"'Demand Units'!$Z$2:$AF$53"}</definedName>
    <definedName name="lkdajs_1" hidden="1">{"'Demand Units'!$Z$2:$AF$53"}</definedName>
    <definedName name="LKDF" hidden="1">{"Monthly6Q",#N/A,FALSE,"0614ESL"}</definedName>
    <definedName name="LKDF_1" hidden="1">{"Monthly6Q",#N/A,FALSE,"0614ESL"}</definedName>
    <definedName name="LKDJ" hidden="1">{"'Demand Units'!$Z$2:$AF$53"}</definedName>
    <definedName name="LKDJ_1" hidden="1">{"'Demand Units'!$Z$2:$AF$53"}</definedName>
    <definedName name="lkdja" hidden="1">{"'Demand Units'!$Z$2:$AF$53"}</definedName>
    <definedName name="lkdja_1" hidden="1">{"'Demand Units'!$Z$2:$AF$53"}</definedName>
    <definedName name="LKDJAFJ" hidden="1">{"'Demand Units'!$Z$2:$AF$53"}</definedName>
    <definedName name="LKDJAFJ_1" hidden="1">{"'Demand Units'!$Z$2:$AF$53"}</definedName>
    <definedName name="LKF" hidden="1">{"'Demand Units'!$Z$2:$AF$53"}</definedName>
    <definedName name="LKF_1" hidden="1">{"'Demand Units'!$Z$2:$AF$53"}</definedName>
    <definedName name="lkfjdal" hidden="1">{"'Demand Units'!$Z$2:$AF$53"}</definedName>
    <definedName name="lkfjdal_1" hidden="1">{"'Demand Units'!$Z$2:$AF$53"}</definedName>
    <definedName name="lkj" hidden="1">{#N/A,#N/A,FALSE,"DCF2";#N/A,#N/A,FALSE,"DCF comm";#N/A,#N/A,FALSE,"Relief Fr Royalty";#N/A,#N/A,FALSE,"Asset Charges";#N/A,#N/A,FALSE,"Workforce";#N/A,#N/A,FALSE,"WACC Recon"}</definedName>
    <definedName name="lkjdaf" hidden="1">{"'Demand Units'!$Z$2:$AF$53"}</definedName>
    <definedName name="lkjdaf_1" hidden="1">{"'Demand Units'!$Z$2:$AF$53"}</definedName>
    <definedName name="lkjfdasl" hidden="1">{"'Demand Units'!$Z$2:$AF$53"}</definedName>
    <definedName name="lkjfdasl_1" hidden="1">{"'Demand Units'!$Z$2:$AF$53"}</definedName>
    <definedName name="lkjlk" hidden="1">{#N/A,#N/A,FALSE,"Summary";#N/A,#N/A,FALSE,"IS";#N/A,#N/A,FALSE,"Bal Sheet";#N/A,#N/A,FALSE,"DCF2";#N/A,#N/A,FALSE,"DCF2_wComm";#N/A,#N/A,FALSE,"Relief Fr Royalty";#N/A,#N/A,FALSE,"Asset Charges";#N/A,#N/A,FALSE,"Royalty_Rate";#N/A,#N/A,FALSE,"Workforce";#N/A,#N/A,FALSE,"Attrition Rate";#N/A,#N/A,FALSE,"Adj_WACC";#N/A,#N/A,FALSE,"WACC"}</definedName>
    <definedName name="lkjlkj" hidden="1">{"Final",#N/A,FALSE,"Feb-96"}</definedName>
    <definedName name="lklk" hidden="1">{"'Demand Units'!$Z$2:$AF$53"}</definedName>
    <definedName name="lklk_1" hidden="1">{"'Demand Units'!$Z$2:$AF$53"}</definedName>
    <definedName name="LL_control" hidden="1">{"'August 2000'!$A$1:$J$101"}</definedName>
    <definedName name="lllio" hidden="1">{"'Demand Units'!$Z$2:$AF$53"}</definedName>
    <definedName name="lllio_1" hidden="1">{"'Demand Units'!$Z$2:$AF$53"}</definedName>
    <definedName name="llll" hidden="1">{"Monthly6Q",#N/A,FALSE,"0614ESL"}</definedName>
    <definedName name="llll_1" hidden="1">{"Monthly6Q",#N/A,FALSE,"0614ESL"}</definedName>
    <definedName name="lllllll" hidden="1">{"'Demand Units'!$Z$2:$AF$53"}</definedName>
    <definedName name="lllllll_1" hidden="1">{"'Demand Units'!$Z$2:$AF$53"}</definedName>
    <definedName name="llllllll" hidden="1">{"'Demand Units'!$Z$2:$AF$53"}</definedName>
    <definedName name="llllllll_1" hidden="1">{"'Demand Units'!$Z$2:$AF$53"}</definedName>
    <definedName name="lnk_CoName" localSheetId="13" hidden="1">#REF!</definedName>
    <definedName name="lnk_CoName" localSheetId="14" hidden="1">#REF!</definedName>
    <definedName name="lnk_CoName" hidden="1">#REF!</definedName>
    <definedName name="lnk_countryID" localSheetId="13" hidden="1">#REF!</definedName>
    <definedName name="lnk_countryID" localSheetId="14" hidden="1">#REF!</definedName>
    <definedName name="lnk_countryID" hidden="1">#REF!</definedName>
    <definedName name="lnk_cpyID" localSheetId="13" hidden="1">#REF!</definedName>
    <definedName name="lnk_cpyID" localSheetId="14" hidden="1">#REF!</definedName>
    <definedName name="lnk_cpyID" hidden="1">#REF!</definedName>
    <definedName name="lnk_display_Currency" localSheetId="13" hidden="1">#REF!</definedName>
    <definedName name="lnk_display_Currency" localSheetId="14" hidden="1">#REF!</definedName>
    <definedName name="lnk_display_Currency" hidden="1">#REF!</definedName>
    <definedName name="lnk_IndustryType" localSheetId="13" hidden="1">#REF!</definedName>
    <definedName name="lnk_IndustryType" localSheetId="14" hidden="1">#REF!</definedName>
    <definedName name="lnk_IndustryType" hidden="1">#REF!</definedName>
    <definedName name="lnk_LastFiscalYear" localSheetId="13" hidden="1">#REF!</definedName>
    <definedName name="lnk_LastFiscalYear" localSheetId="14" hidden="1">#REF!</definedName>
    <definedName name="lnk_LastFiscalYear" hidden="1">#REF!</definedName>
    <definedName name="lnk_numForecastYears" localSheetId="13" hidden="1">#REF!</definedName>
    <definedName name="lnk_numForecastYears" localSheetId="14" hidden="1">#REF!</definedName>
    <definedName name="lnk_numForecastYears" hidden="1">#REF!</definedName>
    <definedName name="lnk_numHistoricalYears" localSheetId="13" hidden="1">#REF!</definedName>
    <definedName name="lnk_numHistoricalYears" localSheetId="14" hidden="1">#REF!</definedName>
    <definedName name="lnk_numHistoricalYears" hidden="1">#REF!</definedName>
    <definedName name="lnk_Print_Area" localSheetId="13" hidden="1">#REF!</definedName>
    <definedName name="lnk_Print_Area" localSheetId="14" hidden="1">#REF!</definedName>
    <definedName name="lnk_Print_Area" hidden="1">#REF!</definedName>
    <definedName name="lnk_rData_Start_Result" localSheetId="13" hidden="1">#REF!</definedName>
    <definedName name="lnk_rData_Start_Result" localSheetId="14" hidden="1">#REF!</definedName>
    <definedName name="lnk_rData_Start_Result" hidden="1">#REF!</definedName>
    <definedName name="lnk_rDataStart" localSheetId="13" hidden="1">#REF!</definedName>
    <definedName name="lnk_rDataStart" localSheetId="14" hidden="1">#REF!</definedName>
    <definedName name="lnk_rDataStart" hidden="1">#REF!</definedName>
    <definedName name="lnk_rSourceFore" localSheetId="13" hidden="1">#REF!</definedName>
    <definedName name="lnk_rSourceFore" localSheetId="14" hidden="1">#REF!</definedName>
    <definedName name="lnk_rSourceFore" hidden="1">#REF!</definedName>
    <definedName name="lnk_rSourceFore1st" localSheetId="13" hidden="1">#REF!</definedName>
    <definedName name="lnk_rSourceFore1st" localSheetId="14" hidden="1">#REF!</definedName>
    <definedName name="lnk_rSourceFore1st" hidden="1">#REF!</definedName>
    <definedName name="lnk_rSourceHist" localSheetId="13" hidden="1">#REF!</definedName>
    <definedName name="lnk_rSourceHist" localSheetId="14" hidden="1">#REF!</definedName>
    <definedName name="lnk_rSourceHist" hidden="1">#REF!</definedName>
    <definedName name="lnk_rYearRow" localSheetId="13" hidden="1">#REF!</definedName>
    <definedName name="lnk_rYearRow" localSheetId="14" hidden="1">#REF!</definedName>
    <definedName name="lnk_rYearRow" hidden="1">#REF!</definedName>
    <definedName name="lnk_rYearRow_Result" localSheetId="13" hidden="1">#REF!</definedName>
    <definedName name="lnk_rYearRow_Result" localSheetId="14" hidden="1">#REF!</definedName>
    <definedName name="lnk_rYearRow_Result" hidden="1">#REF!</definedName>
    <definedName name="lnk_ScenarioName" localSheetId="13" hidden="1">#REF!</definedName>
    <definedName name="lnk_ScenarioName" localSheetId="14" hidden="1">#REF!</definedName>
    <definedName name="lnk_ScenarioName" hidden="1">#REF!</definedName>
    <definedName name="lnk_TICK" localSheetId="13" hidden="1">#REF!</definedName>
    <definedName name="lnk_TICK" localSheetId="14" hidden="1">#REF!</definedName>
    <definedName name="lnk_TICK" hidden="1">#REF!</definedName>
    <definedName name="lnk_update" localSheetId="13" hidden="1">#REF!</definedName>
    <definedName name="lnk_update" localSheetId="14" hidden="1">#REF!</definedName>
    <definedName name="lnk_update" hidden="1">#REF!</definedName>
    <definedName name="lnk_version" localSheetId="13" hidden="1">#REF!</definedName>
    <definedName name="lnk_version" localSheetId="14" hidden="1">#REF!</definedName>
    <definedName name="lnk_version" hidden="1">#REF!</definedName>
    <definedName name="LOAN_LOSS" hidden="1">"LOAN_LOSS"</definedName>
    <definedName name="LOCAL_MYSQL_DATE_FORMAT" localSheetId="1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NG_TERM_DEBT" hidden="1">"LONG_TERM_DEBT"</definedName>
    <definedName name="LONG_TERM_GROWTH" hidden="1">"LONG_TERM_GROWTH"</definedName>
    <definedName name="LONG_TERM_INV" hidden="1">"LONG_TERM_INV"</definedName>
    <definedName name="LOWPRICE" hidden="1">"LOWPRICE"</definedName>
    <definedName name="LP" localSheetId="13" hidden="1">'[90]ORIGINAL INPUT'!#REF!</definedName>
    <definedName name="LP" localSheetId="14" hidden="1">'[90]ORIGINAL INPUT'!#REF!</definedName>
    <definedName name="LP" hidden="1">'[90]ORIGINAL INPUT'!#REF!</definedName>
    <definedName name="lrjg" hidden="1">{"'Demand Units'!$Z$2:$AF$53"}</definedName>
    <definedName name="lrjg_1" hidden="1">{"'Demand Units'!$Z$2:$AF$53"}</definedName>
    <definedName name="LTM_DATE" hidden="1">"LTM_DATE"</definedName>
    <definedName name="LTM_REVENUE_OVER_EMPLOYEES" hidden="1">"LTM_REVENUE_OVER_EMPLOYEES"</definedName>
    <definedName name="ltmnonasset1" hidden="1">'[72]Mult-LTM-1'!$C$39</definedName>
    <definedName name="ltmnonasset2" localSheetId="13" hidden="1">#REF!</definedName>
    <definedName name="ltmnonasset2" localSheetId="14" hidden="1">#REF!</definedName>
    <definedName name="ltmnonasset2" hidden="1">#REF!</definedName>
    <definedName name="ltmnonliab1" hidden="1">'[72]Mult-LTM-1'!$C$40</definedName>
    <definedName name="ltmnonliab2" localSheetId="13" hidden="1">#REF!</definedName>
    <definedName name="ltmnonliab2" localSheetId="14" hidden="1">#REF!</definedName>
    <definedName name="ltmnonliab2" hidden="1">#REF!</definedName>
    <definedName name="m" hidden="1">{#N/A,#N/A,FALSE,"Aging Summary";#N/A,#N/A,FALSE,"Ratio Analysis";#N/A,#N/A,FALSE,"Test 120 Day Accts";#N/A,#N/A,FALSE,"Tickmarks"}</definedName>
    <definedName name="M_PlaceofPath" hidden="1">"F:\GCAPPELL\VDF_Model_Backups\Education\STRA_VDF.xls"</definedName>
    <definedName name="marcapty" localSheetId="13" hidden="1">[62]Sheet1!#REF!</definedName>
    <definedName name="marcapty" localSheetId="14" hidden="1">[62]Sheet1!#REF!</definedName>
    <definedName name="marcapty" hidden="1">[62]Sheet1!#REF!</definedName>
    <definedName name="marearntwo" localSheetId="13" hidden="1">[62]Sheet1!#REF!</definedName>
    <definedName name="marearntwo" localSheetId="14" hidden="1">[62]Sheet1!#REF!</definedName>
    <definedName name="marearntwo" hidden="1">[62]Sheet1!#REF!</definedName>
    <definedName name="marebitdaty" localSheetId="13" hidden="1">[62]Sheet1!#REF!</definedName>
    <definedName name="marebitdaty" localSheetId="14" hidden="1">[62]Sheet1!#REF!</definedName>
    <definedName name="marebitdaty" hidden="1">[62]Sheet1!#REF!</definedName>
    <definedName name="marebitty" localSheetId="13" hidden="1">[62]Sheet1!#REF!</definedName>
    <definedName name="marebitty" localSheetId="14" hidden="1">[62]Sheet1!#REF!</definedName>
    <definedName name="marebitty" hidden="1">[62]Sheet1!#REF!</definedName>
    <definedName name="marformrow2" localSheetId="13" hidden="1">[62]Sheet1!#REF!</definedName>
    <definedName name="marformrow2" localSheetId="14" hidden="1">[62]Sheet1!#REF!</definedName>
    <definedName name="marformrow2" hidden="1">[62]Sheet1!#REF!</definedName>
    <definedName name="margrossty" localSheetId="13" hidden="1">[62]Sheet1!#REF!</definedName>
    <definedName name="margrossty" localSheetId="14" hidden="1">[62]Sheet1!#REF!</definedName>
    <definedName name="margrossty" hidden="1">[62]Sheet1!#REF!</definedName>
    <definedName name="MARKETCAP" hidden="1">"MARKETCAP"</definedName>
    <definedName name="marnwcty" localSheetId="13" hidden="1">[62]Sheet1!#REF!</definedName>
    <definedName name="marnwcty" localSheetId="14" hidden="1">[62]Sheet1!#REF!</definedName>
    <definedName name="marnwcty" hidden="1">[62]Sheet1!#REF!</definedName>
    <definedName name="marrevtwo" localSheetId="13" hidden="1">[62]Sheet1!#REF!</definedName>
    <definedName name="marrevtwo" localSheetId="14" hidden="1">[62]Sheet1!#REF!</definedName>
    <definedName name="marrevtwo" hidden="1">[62]Sheet1!#REF!</definedName>
    <definedName name="martyrange" localSheetId="13" hidden="1">[62]Sheet1!#REF!</definedName>
    <definedName name="martyrange" localSheetId="14" hidden="1">[62]Sheet1!#REF!</definedName>
    <definedName name="martyrange" hidden="1">[62]Sheet1!#REF!</definedName>
    <definedName name="martyrangeone" localSheetId="13" hidden="1">[62]Sheet1!#REF!</definedName>
    <definedName name="martyrangeone" localSheetId="14" hidden="1">[62]Sheet1!#REF!</definedName>
    <definedName name="martyrangeone" hidden="1">[62]Sheet1!#REF!</definedName>
    <definedName name="mb_inputLocation" localSheetId="13" hidden="1">[93]Sheet1!#REF!</definedName>
    <definedName name="mb_inputLocation" localSheetId="14" hidden="1">[93]Sheet1!#REF!</definedName>
    <definedName name="mb_inputLocation" hidden="1">[93]Sheet1!#REF!</definedName>
    <definedName name="mcvn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MDI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ed_prod" hidden="1">{#N/A,#N/A,FALSE,"Prem_Sum";#N/A,#N/A,FALSE,"Prem"}</definedName>
    <definedName name="Med_prod.xls" hidden="1">{#N/A,#N/A,FALSE,"FACTSHEETS";#N/A,#N/A,FALSE,"pump";#N/A,#N/A,FALSE,"filter"}</definedName>
    <definedName name="Med_products" hidden="1">{#N/A,#N/A,FALSE,"FACTSHEETS";#N/A,#N/A,FALSE,"pump";#N/A,#N/A,FALSE,"filter"}</definedName>
    <definedName name="medmult" localSheetId="13" hidden="1">#REF!</definedName>
    <definedName name="medmult" localSheetId="14" hidden="1">#REF!</definedName>
    <definedName name="medmult" hidden="1">#REF!</definedName>
    <definedName name="Merrill" hidden="1">{#N/A,#N/A,FALSE,"Sheet9"}</definedName>
    <definedName name="mgpa" hidden="1">{"Monthly6Q",#N/A,FALSE,"0614ESL"}</definedName>
    <definedName name="mgpa_1" hidden="1">{"Monthly6Q",#N/A,FALSE,"0614ESL"}</definedName>
    <definedName name="mike" localSheetId="13" hidden="1">[21]TargBSCF!#REF!</definedName>
    <definedName name="mike" localSheetId="14" hidden="1">[21]TargBSCF!#REF!</definedName>
    <definedName name="mike" hidden="1">[21]TargBSCF!#REF!</definedName>
    <definedName name="minadj" hidden="1">'[72]Mult-LTM-1'!$A$42:$IV$42</definedName>
    <definedName name="minadj2" hidden="1">'[72]Mult-LTM-1'!$A$43:$IV$43</definedName>
    <definedName name="MINORITY_INTEREST" hidden="1">"MINORITY_INTEREST"</definedName>
    <definedName name="minorityintyes" hidden="1">[74]KeyMultInputs!$Z$1</definedName>
    <definedName name="MISC_EARN_ADJ" hidden="1">"MISC_EARN_ADJ"</definedName>
    <definedName name="mktdisc" hidden="1">'[72]Mult-LTM-1'!$A$45:$IV$45</definedName>
    <definedName name="mktdisc2" hidden="1">'[72]Mult-LTM-1'!$A$46:$IV$46</definedName>
    <definedName name="mktformat" hidden="1">'[72]Mult-LTM-1'!$A$44:$IV$44</definedName>
    <definedName name="mktformat2" hidden="1">'[72]Mult-LTM-1'!$A$32:$IV$32</definedName>
    <definedName name="MLBFFDMLGM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LNK010191eca71b45dd9d99907d7a515b70" localSheetId="13" hidden="1">#REF!</definedName>
    <definedName name="MLNK010191eca71b45dd9d99907d7a515b70" localSheetId="14" hidden="1">#REF!</definedName>
    <definedName name="MLNK010191eca71b45dd9d99907d7a515b70" hidden="1">#REF!</definedName>
    <definedName name="MLNK08539f967e5946e2ac56602ce2422256" localSheetId="13" hidden="1">#REF!</definedName>
    <definedName name="MLNK08539f967e5946e2ac56602ce2422256" localSheetId="14" hidden="1">#REF!</definedName>
    <definedName name="MLNK08539f967e5946e2ac56602ce2422256" hidden="1">#REF!</definedName>
    <definedName name="MLNK091f0fffe7724760856b2ecac947f80d" localSheetId="13" hidden="1">#REF!</definedName>
    <definedName name="MLNK091f0fffe7724760856b2ecac947f80d" localSheetId="14" hidden="1">#REF!</definedName>
    <definedName name="MLNK091f0fffe7724760856b2ecac947f80d" hidden="1">#REF!</definedName>
    <definedName name="MLNK12cb7baf60e548f8968cb88b98a8edba" localSheetId="13" hidden="1">#REF!</definedName>
    <definedName name="MLNK12cb7baf60e548f8968cb88b98a8edba" localSheetId="14" hidden="1">#REF!</definedName>
    <definedName name="MLNK12cb7baf60e548f8968cb88b98a8edba" hidden="1">#REF!</definedName>
    <definedName name="MLNK1323cb439b894cbbacefe8bea528cfb5" localSheetId="13" hidden="1">#REF!</definedName>
    <definedName name="MLNK1323cb439b894cbbacefe8bea528cfb5" localSheetId="14" hidden="1">#REF!</definedName>
    <definedName name="MLNK1323cb439b894cbbacefe8bea528cfb5" hidden="1">#REF!</definedName>
    <definedName name="MLNK148fa5aa92d44330a3ff37276b8d4d1b" localSheetId="13" hidden="1">#REF!</definedName>
    <definedName name="MLNK148fa5aa92d44330a3ff37276b8d4d1b" localSheetId="14" hidden="1">#REF!</definedName>
    <definedName name="MLNK148fa5aa92d44330a3ff37276b8d4d1b" hidden="1">#REF!</definedName>
    <definedName name="MLNK19a44816072a4bf3954fe58de5b5c7ac" localSheetId="13" hidden="1">#REF!</definedName>
    <definedName name="MLNK19a44816072a4bf3954fe58de5b5c7ac" localSheetId="14" hidden="1">#REF!</definedName>
    <definedName name="MLNK19a44816072a4bf3954fe58de5b5c7ac" hidden="1">#REF!</definedName>
    <definedName name="MLNK1eee7186de6749b2a08fdc9efba8f465" localSheetId="13" hidden="1">#REF!</definedName>
    <definedName name="MLNK1eee7186de6749b2a08fdc9efba8f465" localSheetId="14" hidden="1">#REF!</definedName>
    <definedName name="MLNK1eee7186de6749b2a08fdc9efba8f465" hidden="1">#REF!</definedName>
    <definedName name="MLNK1fdbbd3ee1cf410ab033723aa48e6c26" localSheetId="13" hidden="1">#REF!</definedName>
    <definedName name="MLNK1fdbbd3ee1cf410ab033723aa48e6c26" localSheetId="14" hidden="1">#REF!</definedName>
    <definedName name="MLNK1fdbbd3ee1cf410ab033723aa48e6c26" hidden="1">#REF!</definedName>
    <definedName name="MLNK2003ffa7d8ee4d2ba7cb8f528d6797dc" localSheetId="13" hidden="1">#REF!</definedName>
    <definedName name="MLNK2003ffa7d8ee4d2ba7cb8f528d6797dc" localSheetId="14" hidden="1">#REF!</definedName>
    <definedName name="MLNK2003ffa7d8ee4d2ba7cb8f528d6797dc" hidden="1">#REF!</definedName>
    <definedName name="MLNK22c34db428f74fc697631f4d5d1a12e2" localSheetId="13" hidden="1">#REF!</definedName>
    <definedName name="MLNK22c34db428f74fc697631f4d5d1a12e2" localSheetId="14" hidden="1">#REF!</definedName>
    <definedName name="MLNK22c34db428f74fc697631f4d5d1a12e2" hidden="1">#REF!</definedName>
    <definedName name="MLNK23884c6ea62f497f85605bc8dbb5d21c" localSheetId="13" hidden="1">#REF!</definedName>
    <definedName name="MLNK23884c6ea62f497f85605bc8dbb5d21c" localSheetId="14" hidden="1">#REF!</definedName>
    <definedName name="MLNK23884c6ea62f497f85605bc8dbb5d21c" hidden="1">#REF!</definedName>
    <definedName name="MLNK335eac142dd64f1fa42f52e5d786155f" localSheetId="13" hidden="1">#REF!</definedName>
    <definedName name="MLNK335eac142dd64f1fa42f52e5d786155f" localSheetId="14" hidden="1">#REF!</definedName>
    <definedName name="MLNK335eac142dd64f1fa42f52e5d786155f" hidden="1">#REF!</definedName>
    <definedName name="MLNK339d696273784733975cd29933ed99bc" localSheetId="13" hidden="1">#REF!</definedName>
    <definedName name="MLNK339d696273784733975cd29933ed99bc" localSheetId="14" hidden="1">#REF!</definedName>
    <definedName name="MLNK339d696273784733975cd29933ed99bc" hidden="1">#REF!</definedName>
    <definedName name="MLNK3b8850384e1d43b1a5c91ed49c721fcf" localSheetId="13" hidden="1">#REF!</definedName>
    <definedName name="MLNK3b8850384e1d43b1a5c91ed49c721fcf" localSheetId="14" hidden="1">#REF!</definedName>
    <definedName name="MLNK3b8850384e1d43b1a5c91ed49c721fcf" hidden="1">#REF!</definedName>
    <definedName name="MLNK3dcbfad1eb624df7bad166e1d4199d07" localSheetId="13" hidden="1">#REF!</definedName>
    <definedName name="MLNK3dcbfad1eb624df7bad166e1d4199d07" localSheetId="14" hidden="1">#REF!</definedName>
    <definedName name="MLNK3dcbfad1eb624df7bad166e1d4199d07" hidden="1">#REF!</definedName>
    <definedName name="MLNK43df007a80be4be18d3b16e6e7dd844f" localSheetId="13" hidden="1">#REF!</definedName>
    <definedName name="MLNK43df007a80be4be18d3b16e6e7dd844f" localSheetId="14" hidden="1">#REF!</definedName>
    <definedName name="MLNK43df007a80be4be18d3b16e6e7dd844f" hidden="1">#REF!</definedName>
    <definedName name="MLNK45cbf2cb1914479094f2045bc57694c0" localSheetId="13" hidden="1">#REF!</definedName>
    <definedName name="MLNK45cbf2cb1914479094f2045bc57694c0" localSheetId="14" hidden="1">#REF!</definedName>
    <definedName name="MLNK45cbf2cb1914479094f2045bc57694c0" hidden="1">#REF!</definedName>
    <definedName name="MLNK465df99c26094f36bea53c4193639685" localSheetId="13" hidden="1">#REF!</definedName>
    <definedName name="MLNK465df99c26094f36bea53c4193639685" localSheetId="14" hidden="1">#REF!</definedName>
    <definedName name="MLNK465df99c26094f36bea53c4193639685" hidden="1">#REF!</definedName>
    <definedName name="MLNK4792ba680b424c0c9d2f226966da3898" localSheetId="13" hidden="1">#REF!</definedName>
    <definedName name="MLNK4792ba680b424c0c9d2f226966da3898" localSheetId="14" hidden="1">#REF!</definedName>
    <definedName name="MLNK4792ba680b424c0c9d2f226966da3898" hidden="1">#REF!</definedName>
    <definedName name="MLNK4a901c22f8d548089c71482a5383be9e" localSheetId="13" hidden="1">#REF!</definedName>
    <definedName name="MLNK4a901c22f8d548089c71482a5383be9e" localSheetId="14" hidden="1">#REF!</definedName>
    <definedName name="MLNK4a901c22f8d548089c71482a5383be9e" hidden="1">#REF!</definedName>
    <definedName name="MLNK4caf1aeff6a64030a67cace9dd1d8bfb" localSheetId="13" hidden="1">#REF!</definedName>
    <definedName name="MLNK4caf1aeff6a64030a67cace9dd1d8bfb" localSheetId="14" hidden="1">#REF!</definedName>
    <definedName name="MLNK4caf1aeff6a64030a67cace9dd1d8bfb" hidden="1">#REF!</definedName>
    <definedName name="MLNK4f0cd6b0eccd4846879f4b02dddeef3d" localSheetId="13" hidden="1">#REF!</definedName>
    <definedName name="MLNK4f0cd6b0eccd4846879f4b02dddeef3d" localSheetId="14" hidden="1">#REF!</definedName>
    <definedName name="MLNK4f0cd6b0eccd4846879f4b02dddeef3d" hidden="1">#REF!</definedName>
    <definedName name="MLNK5128eb4e068a43838602bfc9c9c9202e" localSheetId="13" hidden="1">#REF!</definedName>
    <definedName name="MLNK5128eb4e068a43838602bfc9c9c9202e" localSheetId="14" hidden="1">#REF!</definedName>
    <definedName name="MLNK5128eb4e068a43838602bfc9c9c9202e" hidden="1">#REF!</definedName>
    <definedName name="MLNK51af97fd2e984aa690f75070ec1d11c6" localSheetId="13" hidden="1">#REF!</definedName>
    <definedName name="MLNK51af97fd2e984aa690f75070ec1d11c6" localSheetId="14" hidden="1">#REF!</definedName>
    <definedName name="MLNK51af97fd2e984aa690f75070ec1d11c6" hidden="1">#REF!</definedName>
    <definedName name="MLNK54a2418da3ec447b911ddf6da00da4ad" localSheetId="13" hidden="1">#REF!</definedName>
    <definedName name="MLNK54a2418da3ec447b911ddf6da00da4ad" localSheetId="14" hidden="1">#REF!</definedName>
    <definedName name="MLNK54a2418da3ec447b911ddf6da00da4ad" hidden="1">#REF!</definedName>
    <definedName name="MLNK577e99b169f647128a7414d30c78d7f5" localSheetId="13" hidden="1">#REF!</definedName>
    <definedName name="MLNK577e99b169f647128a7414d30c78d7f5" localSheetId="14" hidden="1">#REF!</definedName>
    <definedName name="MLNK577e99b169f647128a7414d30c78d7f5" hidden="1">#REF!</definedName>
    <definedName name="MLNK5ea8dcf38833495782290fcd42f5e2f2" localSheetId="13" hidden="1">#REF!</definedName>
    <definedName name="MLNK5ea8dcf38833495782290fcd42f5e2f2" localSheetId="14" hidden="1">#REF!</definedName>
    <definedName name="MLNK5ea8dcf38833495782290fcd42f5e2f2" hidden="1">#REF!</definedName>
    <definedName name="MLNK6154a067942f470ca28b94f7eb80b7aa" localSheetId="13" hidden="1">#REF!</definedName>
    <definedName name="MLNK6154a067942f470ca28b94f7eb80b7aa" localSheetId="14" hidden="1">#REF!</definedName>
    <definedName name="MLNK6154a067942f470ca28b94f7eb80b7aa" hidden="1">#REF!</definedName>
    <definedName name="MLNK66e8fbae7709489a86fe8b261b80ca92" localSheetId="13" hidden="1">#REF!</definedName>
    <definedName name="MLNK66e8fbae7709489a86fe8b261b80ca92" localSheetId="14" hidden="1">#REF!</definedName>
    <definedName name="MLNK66e8fbae7709489a86fe8b261b80ca92" hidden="1">#REF!</definedName>
    <definedName name="MLNK67dd287047e94045b11bda852af87ffc" localSheetId="13" hidden="1">#REF!</definedName>
    <definedName name="MLNK67dd287047e94045b11bda852af87ffc" localSheetId="14" hidden="1">#REF!</definedName>
    <definedName name="MLNK67dd287047e94045b11bda852af87ffc" hidden="1">#REF!</definedName>
    <definedName name="MLNK7778e0081c224dd0a2327c45a65ebde1" localSheetId="13" hidden="1">#REF!</definedName>
    <definedName name="MLNK7778e0081c224dd0a2327c45a65ebde1" localSheetId="14" hidden="1">#REF!</definedName>
    <definedName name="MLNK7778e0081c224dd0a2327c45a65ebde1" hidden="1">#REF!</definedName>
    <definedName name="MLNK8990067164d847e5b4a579e31ccae1ac" localSheetId="13" hidden="1">#REF!</definedName>
    <definedName name="MLNK8990067164d847e5b4a579e31ccae1ac" localSheetId="14" hidden="1">#REF!</definedName>
    <definedName name="MLNK8990067164d847e5b4a579e31ccae1ac" hidden="1">#REF!</definedName>
    <definedName name="MLNK917ed151f46e452a888753f2d2e5d1ef" localSheetId="13" hidden="1">#REF!</definedName>
    <definedName name="MLNK917ed151f46e452a888753f2d2e5d1ef" localSheetId="14" hidden="1">#REF!</definedName>
    <definedName name="MLNK917ed151f46e452a888753f2d2e5d1ef" hidden="1">#REF!</definedName>
    <definedName name="MLNK96ae5db1efc84f01957652fecf6d0470" localSheetId="13" hidden="1">#REF!</definedName>
    <definedName name="MLNK96ae5db1efc84f01957652fecf6d0470" localSheetId="14" hidden="1">#REF!</definedName>
    <definedName name="MLNK96ae5db1efc84f01957652fecf6d0470" hidden="1">#REF!</definedName>
    <definedName name="MLNK9f9acdb92fa84894811736817a05accc" localSheetId="13" hidden="1">#REF!</definedName>
    <definedName name="MLNK9f9acdb92fa84894811736817a05accc" localSheetId="14" hidden="1">#REF!</definedName>
    <definedName name="MLNK9f9acdb92fa84894811736817a05accc" hidden="1">#REF!</definedName>
    <definedName name="MLNKa7f9757771ae413287432cc6947be0b3" localSheetId="13" hidden="1">#REF!</definedName>
    <definedName name="MLNKa7f9757771ae413287432cc6947be0b3" localSheetId="14" hidden="1">#REF!</definedName>
    <definedName name="MLNKa7f9757771ae413287432cc6947be0b3" hidden="1">#REF!</definedName>
    <definedName name="MLNKad58d65563ba4be2b037747af3e2291c" localSheetId="13" hidden="1">#REF!</definedName>
    <definedName name="MLNKad58d65563ba4be2b037747af3e2291c" localSheetId="14" hidden="1">#REF!</definedName>
    <definedName name="MLNKad58d65563ba4be2b037747af3e2291c" hidden="1">#REF!</definedName>
    <definedName name="MLNKaf9f192204a9430484526b28fa5cee7c" localSheetId="13" hidden="1">#REF!</definedName>
    <definedName name="MLNKaf9f192204a9430484526b28fa5cee7c" localSheetId="14" hidden="1">#REF!</definedName>
    <definedName name="MLNKaf9f192204a9430484526b28fa5cee7c" hidden="1">#REF!</definedName>
    <definedName name="MLNKb497926e5f06450abf1de1dc6fe43c82" localSheetId="13" hidden="1">#REF!</definedName>
    <definedName name="MLNKb497926e5f06450abf1de1dc6fe43c82" localSheetId="14" hidden="1">#REF!</definedName>
    <definedName name="MLNKb497926e5f06450abf1de1dc6fe43c82" hidden="1">#REF!</definedName>
    <definedName name="MLNKb7bca1a713cc43a2b2549039dc670a1f" localSheetId="13" hidden="1">#REF!</definedName>
    <definedName name="MLNKb7bca1a713cc43a2b2549039dc670a1f" localSheetId="14" hidden="1">#REF!</definedName>
    <definedName name="MLNKb7bca1a713cc43a2b2549039dc670a1f" hidden="1">#REF!</definedName>
    <definedName name="MLNKb7df2bb9d97c4a45867afea961c3a368" localSheetId="13" hidden="1">#REF!</definedName>
    <definedName name="MLNKb7df2bb9d97c4a45867afea961c3a368" localSheetId="14" hidden="1">#REF!</definedName>
    <definedName name="MLNKb7df2bb9d97c4a45867afea961c3a368" hidden="1">#REF!</definedName>
    <definedName name="MLNKba0d596c348d4e61b63b731dcebef8c9" localSheetId="13" hidden="1">#REF!</definedName>
    <definedName name="MLNKba0d596c348d4e61b63b731dcebef8c9" localSheetId="14" hidden="1">#REF!</definedName>
    <definedName name="MLNKba0d596c348d4e61b63b731dcebef8c9" hidden="1">#REF!</definedName>
    <definedName name="MLNKbefa15a122b84112b6c872c41c3742a2" localSheetId="13" hidden="1">#REF!</definedName>
    <definedName name="MLNKbefa15a122b84112b6c872c41c3742a2" localSheetId="14" hidden="1">#REF!</definedName>
    <definedName name="MLNKbefa15a122b84112b6c872c41c3742a2" hidden="1">#REF!</definedName>
    <definedName name="MLNKcf8c022037464c6097283ffb568cb780" localSheetId="13" hidden="1">#REF!</definedName>
    <definedName name="MLNKcf8c022037464c6097283ffb568cb780" localSheetId="14" hidden="1">#REF!</definedName>
    <definedName name="MLNKcf8c022037464c6097283ffb568cb780" hidden="1">#REF!</definedName>
    <definedName name="MLNKd18e727df529470db279c06e5a50e567" localSheetId="13" hidden="1">#REF!</definedName>
    <definedName name="MLNKd18e727df529470db279c06e5a50e567" localSheetId="14" hidden="1">#REF!</definedName>
    <definedName name="MLNKd18e727df529470db279c06e5a50e567" hidden="1">#REF!</definedName>
    <definedName name="MLNKd4eb2163622244b584e161ca5d94e5da" localSheetId="13" hidden="1">#REF!</definedName>
    <definedName name="MLNKd4eb2163622244b584e161ca5d94e5da" localSheetId="14" hidden="1">#REF!</definedName>
    <definedName name="MLNKd4eb2163622244b584e161ca5d94e5da" hidden="1">#REF!</definedName>
    <definedName name="MLNKddc451dfd47648b0b9d76ce51dbff6e4" localSheetId="13" hidden="1">#REF!</definedName>
    <definedName name="MLNKddc451dfd47648b0b9d76ce51dbff6e4" localSheetId="14" hidden="1">#REF!</definedName>
    <definedName name="MLNKddc451dfd47648b0b9d76ce51dbff6e4" hidden="1">#REF!</definedName>
    <definedName name="MLNKdf27505e7d484f54a943dead35be112b" localSheetId="13" hidden="1">#REF!</definedName>
    <definedName name="MLNKdf27505e7d484f54a943dead35be112b" localSheetId="14" hidden="1">#REF!</definedName>
    <definedName name="MLNKdf27505e7d484f54a943dead35be112b" hidden="1">#REF!</definedName>
    <definedName name="MLNKe18830809e114e79b21f36914b649b07" localSheetId="13" hidden="1">#REF!</definedName>
    <definedName name="MLNKe18830809e114e79b21f36914b649b07" localSheetId="14" hidden="1">#REF!</definedName>
    <definedName name="MLNKe18830809e114e79b21f36914b649b07" hidden="1">#REF!</definedName>
    <definedName name="MLNKe24fae430b804a71b8e3637abb3bc32f" localSheetId="13" hidden="1">#REF!</definedName>
    <definedName name="MLNKe24fae430b804a71b8e3637abb3bc32f" localSheetId="14" hidden="1">#REF!</definedName>
    <definedName name="MLNKe24fae430b804a71b8e3637abb3bc32f" hidden="1">#REF!</definedName>
    <definedName name="MLNKe31130a0e94a4337af59832f9020c42c" localSheetId="13" hidden="1">#REF!</definedName>
    <definedName name="MLNKe31130a0e94a4337af59832f9020c42c" localSheetId="14" hidden="1">#REF!</definedName>
    <definedName name="MLNKe31130a0e94a4337af59832f9020c42c" hidden="1">#REF!</definedName>
    <definedName name="MLNKe43f37a9fa664bc599ace33eea6a8e15" localSheetId="13" hidden="1">#REF!</definedName>
    <definedName name="MLNKe43f37a9fa664bc599ace33eea6a8e15" localSheetId="14" hidden="1">#REF!</definedName>
    <definedName name="MLNKe43f37a9fa664bc599ace33eea6a8e15" hidden="1">#REF!</definedName>
    <definedName name="MLNKe62c95c62f3d453caf1c44b7f3778e6c" localSheetId="13" hidden="1">#REF!</definedName>
    <definedName name="MLNKe62c95c62f3d453caf1c44b7f3778e6c" localSheetId="14" hidden="1">#REF!</definedName>
    <definedName name="MLNKe62c95c62f3d453caf1c44b7f3778e6c" hidden="1">#REF!</definedName>
    <definedName name="MLNKe7e2a85aff1747c6bef26f7b7a92412c" localSheetId="13" hidden="1">#REF!</definedName>
    <definedName name="MLNKe7e2a85aff1747c6bef26f7b7a92412c" localSheetId="14" hidden="1">#REF!</definedName>
    <definedName name="MLNKe7e2a85aff1747c6bef26f7b7a92412c" hidden="1">#REF!</definedName>
    <definedName name="MLNKe844f95668544ff899df5f9b0ea4bd72" localSheetId="13" hidden="1">#REF!</definedName>
    <definedName name="MLNKe844f95668544ff899df5f9b0ea4bd72" localSheetId="14" hidden="1">#REF!</definedName>
    <definedName name="MLNKe844f95668544ff899df5f9b0ea4bd72" hidden="1">#REF!</definedName>
    <definedName name="MLNKefee475c5c6643359b747eb91c9075ec" localSheetId="13" hidden="1">#REF!</definedName>
    <definedName name="MLNKefee475c5c6643359b747eb91c9075ec" localSheetId="14" hidden="1">#REF!</definedName>
    <definedName name="MLNKefee475c5c6643359b747eb91c9075ec" hidden="1">#REF!</definedName>
    <definedName name="MLNKf1911324b31140919aaf48f2b5d22677" localSheetId="13" hidden="1">#REF!</definedName>
    <definedName name="MLNKf1911324b31140919aaf48f2b5d22677" localSheetId="14" hidden="1">#REF!</definedName>
    <definedName name="MLNKf1911324b31140919aaf48f2b5d22677" hidden="1">#REF!</definedName>
    <definedName name="MLNKf3014f5e25fa4581b23fd9bc55a825af" localSheetId="13" hidden="1">#REF!</definedName>
    <definedName name="MLNKf3014f5e25fa4581b23fd9bc55a825af" localSheetId="14" hidden="1">#REF!</definedName>
    <definedName name="MLNKf3014f5e25fa4581b23fd9bc55a825af" hidden="1">#REF!</definedName>
    <definedName name="MLNKf5d1b5f7c729432fba974f14d4b35c01" localSheetId="13" hidden="1">#REF!</definedName>
    <definedName name="MLNKf5d1b5f7c729432fba974f14d4b35c01" localSheetId="14" hidden="1">#REF!</definedName>
    <definedName name="MLNKf5d1b5f7c729432fba974f14d4b35c01" hidden="1">#REF!</definedName>
    <definedName name="MLNKf5dd3ac5bdb440c7bd6f3693e1598c03" localSheetId="13" hidden="1">#REF!</definedName>
    <definedName name="MLNKf5dd3ac5bdb440c7bd6f3693e1598c03" localSheetId="14" hidden="1">#REF!</definedName>
    <definedName name="MLNKf5dd3ac5bdb440c7bd6f3693e1598c03" hidden="1">#REF!</definedName>
    <definedName name="MLNKf9de6285933f456f880806deee1dc362" localSheetId="13" hidden="1">#REF!</definedName>
    <definedName name="MLNKf9de6285933f456f880806deee1dc362" localSheetId="14" hidden="1">#REF!</definedName>
    <definedName name="MLNKf9de6285933f456f880806deee1dc362" hidden="1">#REF!</definedName>
    <definedName name="MLNKfb8bda40483843929dd573bac1cf0283" localSheetId="13" hidden="1">#REF!</definedName>
    <definedName name="MLNKfb8bda40483843929dd573bac1cf0283" localSheetId="14" hidden="1">#REF!</definedName>
    <definedName name="MLNKfb8bda40483843929dd573bac1cf0283" hidden="1">#REF!</definedName>
    <definedName name="MLNKfc29cd5f8da7499b98f4bd39e555200e" localSheetId="13" hidden="1">#REF!</definedName>
    <definedName name="MLNKfc29cd5f8da7499b98f4bd39e555200e" localSheetId="14" hidden="1">#REF!</definedName>
    <definedName name="MLNKfc29cd5f8da7499b98f4bd39e555200e" hidden="1">#REF!</definedName>
    <definedName name="mm" hidden="1">{#N/A,#N/A,TRUE,"EWAR";#N/A,#N/A,TRUE,"Sad";#N/A,#N/A,TRUE,"Yat";#N/A,#N/A,TRUE,"Nav";#N/A,#N/A,TRUE,"Mor";#N/A,#N/A,TRUE,"Geit"}</definedName>
    <definedName name="MMM" hidden="1">{#N/A,#N/A,TRUE,"EWAR";#N/A,#N/A,TRUE,"Sad";#N/A,#N/A,TRUE,"Yat";#N/A,#N/A,TRUE,"Nav";#N/A,#N/A,TRUE,"Mor";#N/A,#N/A,TRUE,"Geit"}</definedName>
    <definedName name="MMMM" hidden="1">{#N/A,#N/A,TRUE,"EWAR";#N/A,#N/A,TRUE,"Sad";#N/A,#N/A,TRUE,"Yat";#N/A,#N/A,TRUE,"Nav";#N/A,#N/A,TRUE,"Mor";#N/A,#N/A,TRUE,"Geit"}</definedName>
    <definedName name="MMMMM" hidden="1">{#N/A,#N/A,TRUE,"EWAR";#N/A,#N/A,TRUE,"Sad";#N/A,#N/A,TRUE,"Yat";#N/A,#N/A,TRUE,"Nav";#N/A,#N/A,TRUE,"Mor";#N/A,#N/A,TRUE,"Geit"}</definedName>
    <definedName name="MMMMMM" hidden="1">{#N/A,#N/A,TRUE,"EWAR";#N/A,#N/A,TRUE,"Sad";#N/A,#N/A,TRUE,"Yat";#N/A,#N/A,TRUE,"Nav";#N/A,#N/A,TRUE,"Mor";#N/A,#N/A,TRUE,"Geit"}</definedName>
    <definedName name="MMMMMMM" hidden="1">{#N/A,#N/A,TRUE,"EWAR";#N/A,#N/A,TRUE,"Sad";#N/A,#N/A,TRUE,"Yat";#N/A,#N/A,TRUE,"Nav";#N/A,#N/A,TRUE,"Mor";#N/A,#N/A,TRUE,"Geit"}</definedName>
    <definedName name="MMMMMMMMM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nqqqq" hidden="1">{"RACC",#N/A,FALSE,"RACC";"Summary",#N/A,FALSE,"Model";"Income Statement",#N/A,FALSE,"Model";"Balance Sheet",#N/A,FALSE,"Model";"Cash Flow",#N/A,FALSE,"Model";"Availability",#N/A,FALSE,"Model";"Valuation",#N/A,FALSE,"Model";"IRR Analysis",#N/A,FALSE,"Model";"Sensitivity",#N/A,FALSE,"MODEL"}</definedName>
    <definedName name="model" hidden="1">{#N/A,#N/A,FALSE,"Rev Grwth";#N/A,#N/A,FALSE,"Op Inc Grwth";#N/A,#N/A,FALSE,"Net Grwth";#N/A,#N/A,FALSE,"EPS Growth"}</definedName>
    <definedName name="model_1" hidden="1">{#N/A,#N/A,FALSE,"Rev Grwth";#N/A,#N/A,FALSE,"Op Inc Grwth";#N/A,#N/A,FALSE,"Net Grwth";#N/A,#N/A,FALSE,"EPS Growth"}</definedName>
    <definedName name="multcash1" localSheetId="13" hidden="1">[62]Sheet1!#REF!</definedName>
    <definedName name="multcash1" localSheetId="14" hidden="1">[62]Sheet1!#REF!</definedName>
    <definedName name="multcash1" hidden="1">[62]Sheet1!#REF!</definedName>
    <definedName name="multcash2" localSheetId="13" hidden="1">#REF!</definedName>
    <definedName name="multcash2" localSheetId="14" hidden="1">#REF!</definedName>
    <definedName name="multcash2" hidden="1">#REF!</definedName>
    <definedName name="multformrow" hidden="1">'[72]Mult-LTM-1'!$A$24:$IV$24</definedName>
    <definedName name="multformrow2" localSheetId="13" hidden="1">#REF!</definedName>
    <definedName name="multformrow2" localSheetId="14" hidden="1">#REF!</definedName>
    <definedName name="multformrow2" hidden="1">#REF!</definedName>
    <definedName name="Mults02" hidden="1">{#N/A,#N/A,FALSE,"Projections";#N/A,#N/A,FALSE,"Multiples Valuation";#N/A,#N/A,FALSE,"LBO";#N/A,#N/A,FALSE,"Multiples_Sensitivity";#N/A,#N/A,FALSE,"Summary"}</definedName>
    <definedName name="multtable" hidden="1">'[72]Mult-LTM-1'!$A$1:$A$65536</definedName>
    <definedName name="mvicebit_col" hidden="1">'[72]Mult-LTM-1'!$N$11:$N$14</definedName>
    <definedName name="mvicebitda_col" hidden="1">'[72]Mult-LTM-1'!$H$11:$H$14</definedName>
    <definedName name="mvicprojebitda_col" hidden="1">'[72]Mult-LTM-1'!$K$11:$K$14</definedName>
    <definedName name="mvicrev_col" hidden="1">'[72]Mult-LTM-1'!$E$11:$E$14</definedName>
    <definedName name="n" hidden="1">{"'Demand Units'!$Z$2:$AF$53"}</definedName>
    <definedName name="n_1" hidden="1">{"'Demand Units'!$Z$2:$AF$53"}</definedName>
    <definedName name="nadklj" hidden="1">{"Monthly6Q",#N/A,FALSE,"0614ESL"}</definedName>
    <definedName name="nadklj_1" hidden="1">{"Monthly6Q",#N/A,FALSE,"0614ESL"}</definedName>
    <definedName name="nadlfka" hidden="1">{"Monthly6Q",#N/A,FALSE,"0614ESL"}</definedName>
    <definedName name="nadlfka_1" hidden="1">{"Monthly6Q",#N/A,FALSE,"0614ESL"}</definedName>
    <definedName name="nagaj" hidden="1">{"'Demand Units'!$Z$2:$AF$53"}</definedName>
    <definedName name="nagaj_1" hidden="1">{"'Demand Units'!$Z$2:$AF$53"}</definedName>
    <definedName name="nagja" hidden="1">{"Monthly6Q",#N/A,FALSE,"0614ESL"}</definedName>
    <definedName name="nagja_1" hidden="1">{"Monthly6Q",#N/A,FALSE,"0614ESL"}</definedName>
    <definedName name="nailala" hidden="1">{"'Demand Units'!$Z$2:$AF$53"}</definedName>
    <definedName name="nailala_1" hidden="1">{"'Demand Units'!$Z$2:$AF$53"}</definedName>
    <definedName name="nakgk" hidden="1">{"'Demand Units'!$Z$2:$AF$53"}</definedName>
    <definedName name="nakgk_1" hidden="1">{"'Demand Units'!$Z$2:$AF$53"}</definedName>
    <definedName name="NALFJ" hidden="1">{"'Demand Units'!$Z$2:$AF$53"}</definedName>
    <definedName name="NALFJ_1" hidden="1">{"'Demand Units'!$Z$2:$AF$53"}</definedName>
    <definedName name="nalgl" hidden="1">{"Monthly6Q",#N/A,FALSE,"0614ESL"}</definedName>
    <definedName name="nalgl_1" hidden="1">{"Monthly6Q",#N/A,FALSE,"0614ESL"}</definedName>
    <definedName name="nalkdjf" hidden="1">{"'Demand Units'!$Z$2:$AF$53"}</definedName>
    <definedName name="nalkdjf_1" hidden="1">{"'Demand Units'!$Z$2:$AF$53"}</definedName>
    <definedName name="namea" hidden="1">{#N/A,#N/A,FALSE,"DCF comm";#N/A,#N/A,FALSE,"DCF2";#N/A,#N/A,FALSE,"Relief Fr Royalty";#N/A,#N/A,FALSE,"Asset Charges";#N/A,#N/A,FALSE,"Workforce";#N/A,#N/A,FALSE,"WACC Recon"}</definedName>
    <definedName name="NameConflict" hidden="1">{#N/A,#N/A,FALSE,"MARKETING"}</definedName>
    <definedName name="NameConflict_wrn.98FORCAST" hidden="1">{#N/A,#N/A,FALSE,"MARKETING"}</definedName>
    <definedName name="ndauei" hidden="1">{"Monthly6Q",#N/A,FALSE,"0614ESL"}</definedName>
    <definedName name="ndauei_1" hidden="1">{"Monthly6Q",#N/A,FALSE,"0614ESL"}</definedName>
    <definedName name="NET_CHANGE" hidden="1">"NET_CHANGE"</definedName>
    <definedName name="NET_DEBT" hidden="1">"NET_DEBT"</definedName>
    <definedName name="NET_INC" hidden="1">"NET_INC"</definedName>
    <definedName name="NET_INC_10K" hidden="1">"NET_INC_10K"</definedName>
    <definedName name="NET_INC_10Q" hidden="1">"NET_INC_10Q"</definedName>
    <definedName name="NET_INC_10Q1" hidden="1">"NET_INC_10Q1"</definedName>
    <definedName name="NET_INC_BEFORE" hidden="1">"NET_INC_BEFORE"</definedName>
    <definedName name="NET_INC_GROWTH_1" hidden="1">"NET_INC_GROWTH_1"</definedName>
    <definedName name="NET_INC_GROWTH_2" hidden="1">"NET_INC_GROWTH_2"</definedName>
    <definedName name="NET_INC_MARGIN" hidden="1">"NET_INC_MARGIN"</definedName>
    <definedName name="NET_INTEREST_INC" hidden="1">"NET_INTEREST_INC"</definedName>
    <definedName name="NET_INTEREST_INC_AFTER_LL" hidden="1">"NET_INTEREST_INC_AFTER_LL"</definedName>
    <definedName name="NET_LOANS" hidden="1">"NET_LOANS"</definedName>
    <definedName name="new" hidden="1">{#N/A,#N/A,FALSE,"Projections";#N/A,#N/A,FALSE,"Multiples Valuation";#N/A,#N/A,FALSE,"LBO";#N/A,#N/A,FALSE,"Multiples_Sensitivity";#N/A,#N/A,FALSE,"Summary"}</definedName>
    <definedName name="newer" hidden="1">[73]Inputs!$A$73:$B$91</definedName>
    <definedName name="newname" localSheetId="13" hidden="1">[73]KeyMultInputs!#REF!</definedName>
    <definedName name="newname" localSheetId="14" hidden="1">[73]KeyMultInputs!#REF!</definedName>
    <definedName name="newname" hidden="1">[73]KeyMultInputs!#REF!</definedName>
    <definedName name="NewVersion1" hidden="1">"3YI87N2RX9H0E5FC9HIP20JYK"</definedName>
    <definedName name="nfa" hidden="1">{"'Demand Units'!$Z$2:$AF$53"}</definedName>
    <definedName name="nfa_1" hidden="1">{"'Demand Units'!$Z$2:$AF$53"}</definedName>
    <definedName name="NFALKJ" hidden="1">{"Monthly6Q",#N/A,FALSE,"0614ESL"}</definedName>
    <definedName name="NFALKJ_1" hidden="1">{"Monthly6Q",#N/A,FALSE,"0614ESL"}</definedName>
    <definedName name="nfdalkj" hidden="1">{"'Demand Units'!$Z$2:$AF$53"}</definedName>
    <definedName name="nfdalkj_1" hidden="1">{"'Demand Units'!$Z$2:$AF$53"}</definedName>
    <definedName name="nfds" hidden="1">{"'Demand Units'!$Z$2:$AF$53"}</definedName>
    <definedName name="nfds_1" hidden="1">{"'Demand Units'!$Z$2:$AF$53"}</definedName>
    <definedName name="nff" hidden="1">{"'Demand Units'!$Z$2:$AF$53"}</definedName>
    <definedName name="nff_1" hidden="1">{"'Demand Units'!$Z$2:$AF$53"}</definedName>
    <definedName name="NFKAL" hidden="1">{"Monthly6Q",#N/A,FALSE,"0614ESL"}</definedName>
    <definedName name="NFKAL_1" hidden="1">{"Monthly6Q",#N/A,FALSE,"0614ESL"}</definedName>
    <definedName name="NFLAJ" hidden="1">{"'Demand Units'!$Z$2:$AF$53"}</definedName>
    <definedName name="NFLAJ_1" hidden="1">{"'Demand Units'!$Z$2:$AF$53"}</definedName>
    <definedName name="NFLJ" hidden="1">{"'Demand Units'!$Z$2:$AF$53"}</definedName>
    <definedName name="NFLJ_1" hidden="1">{"'Demand Units'!$Z$2:$AF$53"}</definedName>
    <definedName name="NFLKAJNFAK" hidden="1">{"Monthly6Q",#N/A,FALSE,"0614ESL"}</definedName>
    <definedName name="NFLKAJNFAK_1" hidden="1">{"Monthly6Q",#N/A,FALSE,"0614ESL"}</definedName>
    <definedName name="NFOE" hidden="1">{"'Demand Units'!$Z$2:$AF$53"}</definedName>
    <definedName name="NFOE_1" hidden="1">{"'Demand Units'!$Z$2:$AF$53"}</definedName>
    <definedName name="NFOEJ" hidden="1">{"Monthly6Q",#N/A,FALSE,"0614ESL"}</definedName>
    <definedName name="NFOEJ_1" hidden="1">{"Monthly6Q",#N/A,FALSE,"0614ESL"}</definedName>
    <definedName name="ngoea" hidden="1">{"'Demand Units'!$Z$2:$AF$53"}</definedName>
    <definedName name="ngoea_1" hidden="1">{"'Demand Units'!$Z$2:$AF$53"}</definedName>
    <definedName name="nielaj" hidden="1">{"'Demand Units'!$Z$2:$AF$53"}</definedName>
    <definedName name="nielaj_1" hidden="1">{"'Demand Units'!$Z$2:$AF$53"}</definedName>
    <definedName name="nil" hidden="1">{"'Demand Units'!$Z$2:$AF$53"}</definedName>
    <definedName name="nil_1" hidden="1">{"'Demand Units'!$Z$2:$AF$53"}</definedName>
    <definedName name="njajghjah" hidden="1">{"'Demand Units'!$Z$2:$AF$53"}</definedName>
    <definedName name="njajghjah_1" hidden="1">{"'Demand Units'!$Z$2:$AF$53"}</definedName>
    <definedName name="njdkaj" hidden="1">{"'Demand Units'!$Z$2:$AF$53"}</definedName>
    <definedName name="njdkaj_1" hidden="1">{"'Demand Units'!$Z$2:$AF$53"}</definedName>
    <definedName name="nladj" hidden="1">{"'Demand Units'!$Z$2:$AF$53"}</definedName>
    <definedName name="nladj_1" hidden="1">{"'Demand Units'!$Z$2:$AF$53"}</definedName>
    <definedName name="NLDJ" hidden="1">{"'Demand Units'!$Z$2:$AF$53"}</definedName>
    <definedName name="NLDJ_1" hidden="1">{"'Demand Units'!$Z$2:$AF$53"}</definedName>
    <definedName name="nldkj" hidden="1">{"'Demand Units'!$Z$2:$AF$53"}</definedName>
    <definedName name="nldkj_1" hidden="1">{"'Demand Units'!$Z$2:$AF$53"}</definedName>
    <definedName name="NLFEJ" hidden="1">{"Monthly6Q",#N/A,FALSE,"0614ESL"}</definedName>
    <definedName name="NLFEJ_1" hidden="1">{"Monthly6Q",#N/A,FALSE,"0614ESL"}</definedName>
    <definedName name="NNNN" hidden="1">{#N/A,#N/A,TRUE,"EWAR";#N/A,#N/A,TRUE,"Sad";#N/A,#N/A,TRUE,"Yat";#N/A,#N/A,TRUE,"Nav";#N/A,#N/A,TRUE,"Mor";#N/A,#N/A,TRUE,"Geit"}</definedName>
    <definedName name="NNNNN" localSheetId="13" hidden="1">[63]CIS!#REF!</definedName>
    <definedName name="NNNNN" localSheetId="14" hidden="1">[63]CIS!#REF!</definedName>
    <definedName name="NNNNN" hidden="1">[63]CIS!#REF!</definedName>
    <definedName name="nnnnnnn" hidden="1">{#N/A,#N/A,TRUE,"TS";#N/A,#N/A,TRUE,"Combo";#N/A,#N/A,TRUE,"FAIR";#N/A,#N/A,TRUE,"RBC";#N/A,#N/A,TRUE,"xxxx"}</definedName>
    <definedName name="NOEFJ" hidden="1">{"'Demand Units'!$Z$2:$AF$53"}</definedName>
    <definedName name="NOEFJ_1" hidden="1">{"'Demand Units'!$Z$2:$AF$53"}</definedName>
    <definedName name="NOEJ" hidden="1">{"Monthly6Q",#N/A,FALSE,"0614ESL"}</definedName>
    <definedName name="NOEJ_1" hidden="1">{"Monthly6Q",#N/A,FALSE,"0614ESL"}</definedName>
    <definedName name="NON_CASH" hidden="1">"NON_CASH"</definedName>
    <definedName name="NON_INTEREST_EXP" hidden="1">"NON_INTEREST_EXP"</definedName>
    <definedName name="NON_INTEREST_INC" hidden="1">"NON_INTEREST_INC"</definedName>
    <definedName name="NORMAL_INC_AFTER" hidden="1">"NORMAL_INC_AFTER"</definedName>
    <definedName name="NORMAL_INC_AVAIL" hidden="1">"NORMAL_INC_AVAIL"</definedName>
    <definedName name="NORMAL_INC_BEFORE" hidden="1">"NORMAL_INC_BEFORE"</definedName>
    <definedName name="NOTES_PAY" hidden="1">"NOTES_PAY"</definedName>
    <definedName name="nouv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tr" hidden="1">{"'Demand Units'!$Z$2:$AF$53"}</definedName>
    <definedName name="ntr_1" hidden="1">{"'Demand Units'!$Z$2:$AF$53"}</definedName>
    <definedName name="o" hidden="1">{#N/A,#N/A,FALSE,"New Depr Sch-150% DB";#N/A,#N/A,FALSE,"Cash Flows RLP";#N/A,#N/A,FALSE,"IRR";#N/A,#N/A,FALSE,"Proforma IS";#N/A,#N/A,FALSE,"Assumptions"}</definedName>
    <definedName name="OAEJL" hidden="1">{"'Demand Units'!$Z$2:$AF$53"}</definedName>
    <definedName name="OAEJL_1" hidden="1">{"'Demand Units'!$Z$2:$AF$53"}</definedName>
    <definedName name="oagj" hidden="1">{"'Demand Units'!$Z$2:$AF$53"}</definedName>
    <definedName name="oagj_1" hidden="1">{"'Demand Units'!$Z$2:$AF$53"}</definedName>
    <definedName name="OAJEOIJ" hidden="1">{"'Demand Units'!$Z$2:$AF$53"}</definedName>
    <definedName name="OAJEOIJ_1" hidden="1">{"'Demand Units'!$Z$2:$AF$53"}</definedName>
    <definedName name="oajgk" hidden="1">{"Monthly6Q",#N/A,FALSE,"0614ESL"}</definedName>
    <definedName name="oajgk_1" hidden="1">{"Monthly6Q",#N/A,FALSE,"0614ESL"}</definedName>
    <definedName name="oapgj" hidden="1">{"'Demand Units'!$Z$2:$AF$53"}</definedName>
    <definedName name="oapgj_1" hidden="1">{"'Demand Units'!$Z$2:$AF$53"}</definedName>
    <definedName name="odafj" hidden="1">{"Monthly6Q",#N/A,FALSE,"0614ESL"}</definedName>
    <definedName name="odafj_1" hidden="1">{"Monthly6Q",#N/A,FALSE,"0614ESL"}</definedName>
    <definedName name="ODFJ" hidden="1">{"Monthly6Q",#N/A,FALSE,"0614ESL"}</definedName>
    <definedName name="ODFJ_1" hidden="1">{"Monthly6Q",#N/A,FALSE,"0614ESL"}</definedName>
    <definedName name="oeafjl" hidden="1">{"Monthly6Q",#N/A,FALSE,"0614ESL"}</definedName>
    <definedName name="oeafjl_1" hidden="1">{"Monthly6Q",#N/A,FALSE,"0614ESL"}</definedName>
    <definedName name="OEAJ" hidden="1">{"Monthly6Q",#N/A,FALSE,"0614ESL"}</definedName>
    <definedName name="OEAJ_1" hidden="1">{"Monthly6Q",#N/A,FALSE,"0614ESL"}</definedName>
    <definedName name="oeajfl" hidden="1">{"'Demand Units'!$Z$2:$AF$53"}</definedName>
    <definedName name="oeajfl_1" hidden="1">{"'Demand Units'!$Z$2:$AF$53"}</definedName>
    <definedName name="OEE" hidden="1">{"'Demand Units'!$Z$2:$AF$53"}</definedName>
    <definedName name="OEE_1" hidden="1">{"'Demand Units'!$Z$2:$AF$53"}</definedName>
    <definedName name="OEFJ" hidden="1">{"'Demand Units'!$Z$2:$AF$53"}</definedName>
    <definedName name="OEFJ_1" hidden="1">{"'Demand Units'!$Z$2:$AF$53"}</definedName>
    <definedName name="OEFJL" hidden="1">{"Monthly6Q",#N/A,FALSE,"0614ESL"}</definedName>
    <definedName name="OEFJL_1" hidden="1">{"Monthly6Q",#N/A,FALSE,"0614ESL"}</definedName>
    <definedName name="OEJ" hidden="1">{"'Demand Units'!$Z$2:$AF$53"}</definedName>
    <definedName name="OEJ_1" hidden="1">{"'Demand Units'!$Z$2:$AF$53"}</definedName>
    <definedName name="OEJFK" hidden="1">{"'Demand Units'!$Z$2:$AF$53"}</definedName>
    <definedName name="OEJFK_1" hidden="1">{"'Demand Units'!$Z$2:$AF$53"}</definedName>
    <definedName name="OEJFL" hidden="1">{"'Demand Units'!$Z$2:$AF$53"}</definedName>
    <definedName name="OEJFL_1" hidden="1">{"'Demand Units'!$Z$2:$AF$53"}</definedName>
    <definedName name="OEJFLJ" hidden="1">{"'Demand Units'!$Z$2:$AF$53"}</definedName>
    <definedName name="OEJFLJ_1" hidden="1">{"'Demand Units'!$Z$2:$AF$53"}</definedName>
    <definedName name="oejg" hidden="1">{"Monthly6Q",#N/A,FALSE,"0614ESL"}</definedName>
    <definedName name="oejg_1" hidden="1">{"Monthly6Q",#N/A,FALSE,"0614ESL"}</definedName>
    <definedName name="OEJLN" hidden="1">{"'Demand Units'!$Z$2:$AF$53"}</definedName>
    <definedName name="OEJLN_1" hidden="1">{"'Demand Units'!$Z$2:$AF$53"}</definedName>
    <definedName name="OEJRL" hidden="1">{"'Demand Units'!$Z$2:$AF$53"}</definedName>
    <definedName name="OEJRL_1" hidden="1">{"'Demand Units'!$Z$2:$AF$53"}</definedName>
    <definedName name="oejt" hidden="1">{"Monthly6Q",#N/A,FALSE,"0614ESL"}</definedName>
    <definedName name="oejt_1" hidden="1">{"Monthly6Q",#N/A,FALSE,"0614ESL"}</definedName>
    <definedName name="oejtnl" hidden="1">{"'Demand Units'!$Z$2:$AF$53"}</definedName>
    <definedName name="oejtnl_1" hidden="1">{"'Demand Units'!$Z$2:$AF$53"}</definedName>
    <definedName name="oeol" hidden="1">{"Monthly6Q",#N/A,FALSE,"0614ESL"}</definedName>
    <definedName name="oeol_1" hidden="1">{"Monthly6Q",#N/A,FALSE,"0614ESL"}</definedName>
    <definedName name="oerjl" hidden="1">{"'Demand Units'!$Z$2:$AF$53"}</definedName>
    <definedName name="oerjl_1" hidden="1">{"'Demand Units'!$Z$2:$AF$53"}</definedName>
    <definedName name="OF" hidden="1">{"'Demand Units'!$Z$2:$AF$53"}</definedName>
    <definedName name="OF_1" hidden="1">{"'Demand Units'!$Z$2:$AF$53"}</definedName>
    <definedName name="OFEJ" hidden="1">{"'Demand Units'!$Z$2:$AF$53"}</definedName>
    <definedName name="OFEJ_1" hidden="1">{"'Demand Units'!$Z$2:$AF$53"}</definedName>
    <definedName name="OFEJL" hidden="1">{"'Demand Units'!$Z$2:$AF$53"}</definedName>
    <definedName name="OFEJL_1" hidden="1">{"'Demand Units'!$Z$2:$AF$53"}</definedName>
    <definedName name="ofjeln" hidden="1">{"Monthly6Q",#N/A,FALSE,"0614ESL"}</definedName>
    <definedName name="ofjeln_1" hidden="1">{"Monthly6Q",#N/A,FALSE,"0614ESL"}</definedName>
    <definedName name="OFJGIQJ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OFJL" hidden="1">{"'Demand Units'!$Z$2:$AF$53"}</definedName>
    <definedName name="OFJL_1" hidden="1">{"'Demand Units'!$Z$2:$AF$53"}</definedName>
    <definedName name="oga" hidden="1">{"'Demand Units'!$Z$2:$AF$53"}</definedName>
    <definedName name="oga_1" hidden="1">{"'Demand Units'!$Z$2:$AF$53"}</definedName>
    <definedName name="ogajl" hidden="1">{"'Demand Units'!$Z$2:$AF$53"}</definedName>
    <definedName name="ogajl_1" hidden="1">{"'Demand Units'!$Z$2:$AF$53"}</definedName>
    <definedName name="ogea" hidden="1">{"Monthly6Q",#N/A,FALSE,"0614ESL"}</definedName>
    <definedName name="ogea_1" hidden="1">{"Monthly6Q",#N/A,FALSE,"0614ESL"}</definedName>
    <definedName name="ogej" hidden="1">{"Monthly6Q",#N/A,FALSE,"0614ESL"}</definedName>
    <definedName name="ogej_1" hidden="1">{"Monthly6Q",#N/A,FALSE,"0614ESL"}</definedName>
    <definedName name="ogejial" hidden="1">{"Monthly6Q",#N/A,FALSE,"0614ESL"}</definedName>
    <definedName name="ogejial_1" hidden="1">{"Monthly6Q",#N/A,FALSE,"0614ESL"}</definedName>
    <definedName name="ogija" hidden="1">{"'Demand Units'!$Z$2:$AF$53"}</definedName>
    <definedName name="ogija_1" hidden="1">{"'Demand Units'!$Z$2:$AF$53"}</definedName>
    <definedName name="ogjea" hidden="1">{"Monthly6Q",#N/A,FALSE,"0614ESL"}</definedName>
    <definedName name="ogjea_1" hidden="1">{"Monthly6Q",#N/A,FALSE,"0614ESL"}</definedName>
    <definedName name="ogjr" hidden="1">{"'Demand Units'!$Z$2:$AF$53"}</definedName>
    <definedName name="ogjr_1" hidden="1">{"'Demand Units'!$Z$2:$AF$53"}</definedName>
    <definedName name="ogjrl" hidden="1">{"'Demand Units'!$Z$2:$AF$53"}</definedName>
    <definedName name="ogjrl_1" hidden="1">{"'Demand Units'!$Z$2:$AF$53"}</definedName>
    <definedName name="oh" hidden="1">{"View with Batches to Prelim",#N/A,FALSE,"FDMS MGMNT";"View wo batches",#N/A,FALSE,"FDMS MGMNT"}</definedName>
    <definedName name="oiealj" hidden="1">{"'Demand Units'!$Z$2:$AF$53"}</definedName>
    <definedName name="oiealj_1" hidden="1">{"'Demand Units'!$Z$2:$AF$53"}</definedName>
    <definedName name="OIEJL" hidden="1">{"'Demand Units'!$Z$2:$AF$53"}</definedName>
    <definedName name="OIEJL_1" hidden="1">{"'Demand Units'!$Z$2:$AF$53"}</definedName>
    <definedName name="oj" hidden="1">{"'Demand Units'!$Z$2:$AF$53"}</definedName>
    <definedName name="oj_1" hidden="1">{"'Demand Units'!$Z$2:$AF$53"}</definedName>
    <definedName name="OJGAL" hidden="1">{"'Demand Units'!$Z$2:$AF$53"}</definedName>
    <definedName name="OJGAL_1" hidden="1">{"'Demand Units'!$Z$2:$AF$53"}</definedName>
    <definedName name="ojgral" hidden="1">{"Monthly6Q",#N/A,FALSE,"0614ESL"}</definedName>
    <definedName name="ojgral_1" hidden="1">{"Monthly6Q",#N/A,FALSE,"0614ESL"}</definedName>
    <definedName name="OJJSML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OK" hidden="1">{#N/A,#N/A,FALSE,"Cover";#N/A,#N/A,FALSE,"LUMI";#N/A,#N/A,FALSE,"COMD";#N/A,#N/A,FALSE,"Valuation";#N/A,#N/A,FALSE,"Assumptions";#N/A,#N/A,FALSE,"Pooling";#N/A,#N/A,FALSE,"BalanceSheet"}</definedName>
    <definedName name="OK_1" hidden="1">{#N/A,#N/A,FALSE,"Cover";#N/A,#N/A,FALSE,"LUMI";#N/A,#N/A,FALSE,"COMD";#N/A,#N/A,FALSE,"Valuation";#N/A,#N/A,FALSE,"Assumptions";#N/A,#N/A,FALSE,"Pooling";#N/A,#N/A,FALSE,"BalanceSheet"}</definedName>
    <definedName name="old" hidden="1">{"AQUIRORDCF",#N/A,FALSE,"Merger consequences";"Acquirorassns",#N/A,FALSE,"Merger consequences"}</definedName>
    <definedName name="ooo" hidden="1">{"'Demand Units'!$Z$2:$AF$53"}</definedName>
    <definedName name="ooo_1" hidden="1">{"'Demand Units'!$Z$2:$AF$53"}</definedName>
    <definedName name="OOP" hidden="1">{"Monthly6Q",#N/A,FALSE,"0614ESL"}</definedName>
    <definedName name="OOP_1" hidden="1">{"Monthly6Q",#N/A,FALSE,"0614ESL"}</definedName>
    <definedName name="OPENJ" hidden="1">{"'Demand Units'!$Z$2:$AF$53"}</definedName>
    <definedName name="OPENJ_1" hidden="1">{"'Demand Units'!$Z$2:$AF$53"}</definedName>
    <definedName name="OPENPRICE" hidden="1">"OPENPRICE"</definedName>
    <definedName name="OPER_INC" hidden="1">"OPER_INC"</definedName>
    <definedName name="optional1" hidden="1">{#N/A,#N/A,FALSE,"Aging Summary";#N/A,#N/A,FALSE,"Ratio Analysis";#N/A,#N/A,FALSE,"Test 120 Day Accts";#N/A,#N/A,FALSE,"Tickmarks"}</definedName>
    <definedName name="oqptj" hidden="1">{"Monthly6Q",#N/A,FALSE,"0614ESL"}</definedName>
    <definedName name="oqptj_1" hidden="1">{"Monthly6Q",#N/A,FALSE,"0614ESL"}</definedName>
    <definedName name="orej" hidden="1">{"Monthly6Q",#N/A,FALSE,"0614ESL"}</definedName>
    <definedName name="orej_1" hidden="1">{"Monthly6Q",#N/A,FALSE,"0614ESL"}</definedName>
    <definedName name="orje" hidden="1">{"'Demand Units'!$Z$2:$AF$53"}</definedName>
    <definedName name="orje_1" hidden="1">{"'Demand Units'!$Z$2:$AF$53"}</definedName>
    <definedName name="ortje" hidden="1">{"'Demand Units'!$Z$2:$AF$53"}</definedName>
    <definedName name="ortje_1" hidden="1">{"'Demand Units'!$Z$2:$AF$53"}</definedName>
    <definedName name="Other" hidden="1">{"Comp sum",#N/A,FALSE,"Compensation";"Comp by emp",#N/A,FALSE,"Compensation";"Salary summary",#N/A,FALSE,"Compensation";"Payroll taxes",#N/A,FALSE,"Compensation";"HC by Month",#N/A,FALSE,"Compensation";"Misc",#N/A,FALSE,"Compensation"}</definedName>
    <definedName name="Other_1" hidden="1">{"Comp sum",#N/A,FALSE,"Compensation";"Comp by emp",#N/A,FALSE,"Compensation";"Salary summary",#N/A,FALSE,"Compensation";"Payroll taxes",#N/A,FALSE,"Compensation";"HC by Month",#N/A,FALSE,"Compensation";"Misc",#N/A,FALSE,"Compensation"}</definedName>
    <definedName name="Other_2" hidden="1">{#N/A,#N/A,FALSE,"New Depr Sch-150% DB";#N/A,#N/A,FALSE,"Cash Flows RLP";#N/A,#N/A,FALSE,"IRR";#N/A,#N/A,FALSE,"Proforma IS";#N/A,#N/A,FALSE,"Assumptions"}</definedName>
    <definedName name="Other_3" hidden="1">{#N/A,#N/A,FALSE,"Assumptions";#N/A,#N/A,FALSE,"Proforma IS";#N/A,#N/A,FALSE,"Cash Flows RLP";#N/A,#N/A,FALSE,"IRR";#N/A,#N/A,FALSE,"New Depr Sch-150% DB";#N/A,#N/A,FALSE,"Comments"}</definedName>
    <definedName name="Other_4" hidden="1">{#N/A,#N/A,FALSE,"Japan 2003";#N/A,#N/A,FALSE,"Sheet2"}</definedName>
    <definedName name="OTHER_ASSETS" hidden="1">"OTHER_ASSETS"</definedName>
    <definedName name="OTHER_CURRENT_ASSETS" hidden="1">"OTHER_CURRENT_ASSETS"</definedName>
    <definedName name="OTHER_CURRENT_LIAB" hidden="1">"OTHER_CURRENT_LIAB"</definedName>
    <definedName name="OTHER_EARNING" hidden="1">"OTHER_EARNING"</definedName>
    <definedName name="OTHER_EQUITY" hidden="1">"OTHER_EQUITY"</definedName>
    <definedName name="OTHER_INVESTING" hidden="1">"OTHER_INVESTING"</definedName>
    <definedName name="OTHER_LIAB" hidden="1">"OTHER_LIAB"</definedName>
    <definedName name="OTHER_LONG_TERM" hidden="1">"OTHER_LONG_TERM"</definedName>
    <definedName name="OTHER_NET" hidden="1">"OTHER_NET"</definedName>
    <definedName name="OTHER_OPER" hidden="1">"OTHER_OPER"</definedName>
    <definedName name="OTHER_RECEIV" hidden="1">"OTHER_RECEIV"</definedName>
    <definedName name="OTHER_REVENUE" hidden="1">"OTHER_REVENUE"</definedName>
    <definedName name="otja" hidden="1">{"'Demand Units'!$Z$2:$AF$53"}</definedName>
    <definedName name="otja_1" hidden="1">{"'Demand Units'!$Z$2:$AF$53"}</definedName>
    <definedName name="otjal" hidden="1">{"'Demand Units'!$Z$2:$AF$53"}</definedName>
    <definedName name="otjal_1" hidden="1">{"'Demand Units'!$Z$2:$AF$53"}</definedName>
    <definedName name="otje" hidden="1">{"Monthly6Q",#N/A,FALSE,"0614ESL"}</definedName>
    <definedName name="otje_1" hidden="1">{"Monthly6Q",#N/A,FALSE,"0614ESL"}</definedName>
    <definedName name="oueoq" hidden="1">{"'Demand Units'!$Z$2:$AF$53"}</definedName>
    <definedName name="oueoq_1" hidden="1">{"'Demand Units'!$Z$2:$AF$53"}</definedName>
    <definedName name="ourqo" hidden="1">{"'Demand Units'!$Z$2:$AF$53"}</definedName>
    <definedName name="ourqo_1" hidden="1">{"'Demand Units'!$Z$2:$AF$53"}</definedName>
    <definedName name="Overview_BL1" hidden="1">{#N/A,#N/A,FALSE,"Introduction";#N/A,#N/A,FALSE,"ALL BL";#N/A,#N/A,FALSE,"BL1";#N/A,#N/A,FALSE,"01ACRI";#N/A,#N/A,FALSE,"01Amino";#N/A,#N/A,FALSE,"01CEDA";#N/A,#N/A,FALSE,"01COAK";#N/A,#N/A,FALSE,"01EPOX";#N/A,#N/A,FALSE,"01MECO";#N/A,#N/A,FALSE,"01OTRE";#N/A,#N/A,FALSE,"01PHCO";#N/A,#N/A,FALSE,"01PUDI";#N/A,#N/A,FALSE,"01UPCO";#N/A,#N/A,FALSE,"01UVRE";#N/A,#N/A,FALSE,"01WBAK";#N/A,#N/A,FALSE,"BL2";#N/A,#N/A,FALSE,"BL3";#N/A,#N/A,FALSE,"03MESP";#N/A,#N/A,FALSE,"03METE";#N/A,#N/A,FALSE,"03PHTE";#N/A,#N/A,FALSE,"03UPTE";#N/A,#N/A,FALSE,"03SOI";#N/A,#N/A,FALSE,"BL4";#N/A,#N/A,FALSE,"04ADDI";#N/A,#N/A,FALSE,"04SOI"}</definedName>
    <definedName name="OWERJ" hidden="1">{"'Demand Units'!$Z$2:$AF$53"}</definedName>
    <definedName name="OWERJ_1" hidden="1">{"'Demand Units'!$Z$2:$AF$53"}</definedName>
    <definedName name="OWJFL" hidden="1">{"'Demand Units'!$Z$2:$AF$53"}</definedName>
    <definedName name="OWJFL_1" hidden="1">{"'Demand Units'!$Z$2:$AF$53"}</definedName>
    <definedName name="Ownership" localSheetId="13" hidden="1">OFFSET([0]!Data.Top.Left,1,0)</definedName>
    <definedName name="Ownership" localSheetId="14" hidden="1">OFFSET([0]!Data.Top.Left,1,0)</definedName>
    <definedName name="Ownership" hidden="1">OFFSET([0]!Data.Top.Left,1,0)</definedName>
    <definedName name="oy" hidden="1">{"Monthly6Q",#N/A,FALSE,"0614ESL"}</definedName>
    <definedName name="oy_1" hidden="1">{"Monthly6Q",#N/A,FALSE,"0614ESL"}</definedName>
    <definedName name="oyiouyuo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oyoiyiou" hidden="1">{#N/A,#N/A,TRUE,"stops- rsrvs";#N/A,#N/A,TRUE,"P&amp;L phoenix";#N/A,#N/A,TRUE,"BS phoenix";#N/A,#N/A,TRUE,"P&amp;L columbus";#N/A,#N/A,TRUE,"BS columbus"}</definedName>
    <definedName name="ozjgrl" hidden="1">{"'Demand Units'!$Z$2:$AF$53"}</definedName>
    <definedName name="ozjgrl_1" hidden="1">{"'Demand Units'!$Z$2:$AF$53"}</definedName>
    <definedName name="p" hidden="1">{#N/A,#N/A,FALSE,"New Depr Sch-150% DB";#N/A,#N/A,FALSE,"Cash Flows RLP";#N/A,#N/A,FALSE,"IRR";#N/A,#N/A,FALSE,"Proforma IS";#N/A,#N/A,FALSE,"Assumptions"}</definedName>
    <definedName name="p.kh" hidden="1">{#N/A,#N/A,FALSE,"Heat";#N/A,#N/A,FALSE,"DCF";#N/A,#N/A,FALSE,"LBO";#N/A,#N/A,FALSE,"A";#N/A,#N/A,FALSE,"C";#N/A,#N/A,FALSE,"impd";#N/A,#N/A,FALSE,"Accr-Dilu"}</definedName>
    <definedName name="PAC" hidden="1">0</definedName>
    <definedName name="PAEGJMLFK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AOKGFKBGK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AOKRGM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ARTS_TAX" hidden="1">'[92]Service Invoice'!$D$15</definedName>
    <definedName name="PAY_ACCRUED" hidden="1">"PAY_ACCRUED"</definedName>
    <definedName name="peace" hidden="1">0</definedName>
    <definedName name="PEOGKJMKA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ERIODDATE" hidden="1">"PERIODDATE"</definedName>
    <definedName name="plan" hidden="1">{#N/A,#N/A,FALSE,"BalSheet 0899";#N/A,#N/A,FALSE,"ytdpl899";#N/A,#N/A,FALSE,"Aug PL";#N/A,#N/A,FALSE,"Minority Int";#N/A,#N/A,FALSE,"Equity Roll Forward";#N/A,#N/A,FALSE,"Book Equity Test"}</definedName>
    <definedName name="planning" hidden="1">{#N/A,#N/A,FALSE,"BalSheet 0899";#N/A,#N/A,FALSE,"ytdpl899";#N/A,#N/A,FALSE,"Aug PL";#N/A,#N/A,FALSE,"Minority Int";#N/A,#N/A,FALSE,"Equity Roll Forward";#N/A,#N/A,FALSE,"Book Equity Test"}</definedName>
    <definedName name="PlanVLE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oi" hidden="1">{#N/A,#N/A,FALSE,"Assump2";#N/A,#N/A,FALSE,"Income2";#N/A,#N/A,FALSE,"Balance2";#N/A,#N/A,FALSE,"DCF Filter";#N/A,#N/A,FALSE,"Trans Assump2";#N/A,#N/A,FALSE,"Combined Income2";#N/A,#N/A,FALSE,"Combined Balance2"}</definedName>
    <definedName name="plug1" hidden="1">{"'Demand Units'!$Z$2:$AF$53"}</definedName>
    <definedName name="plug1_1" hidden="1">{"'Demand Units'!$Z$2:$AF$53"}</definedName>
    <definedName name="plug10" hidden="1">{"'Demand Units'!$Z$2:$AF$53"}</definedName>
    <definedName name="plug10_1" hidden="1">{"'Demand Units'!$Z$2:$AF$53"}</definedName>
    <definedName name="plug11" hidden="1">{"'Demand Units'!$Z$2:$AF$53"}</definedName>
    <definedName name="plug11_1" hidden="1">{"'Demand Units'!$Z$2:$AF$53"}</definedName>
    <definedName name="plug12" hidden="1">{"Monthly6Q",#N/A,FALSE,"0614ESL"}</definedName>
    <definedName name="plug12_1" hidden="1">{"Monthly6Q",#N/A,FALSE,"0614ESL"}</definedName>
    <definedName name="plug13" hidden="1">{"'Demand Units'!$Z$2:$AF$53"}</definedName>
    <definedName name="plug13_1" hidden="1">{"'Demand Units'!$Z$2:$AF$53"}</definedName>
    <definedName name="plug2" hidden="1">{"Monthly6Q",#N/A,FALSE,"0614ESL"}</definedName>
    <definedName name="plug2_1" hidden="1">{"Monthly6Q",#N/A,FALSE,"0614ESL"}</definedName>
    <definedName name="plug3" hidden="1">{"'Demand Units'!$Z$2:$AF$53"}</definedName>
    <definedName name="plug3_1" hidden="1">{"'Demand Units'!$Z$2:$AF$53"}</definedName>
    <definedName name="plug4" hidden="1">{"'Demand Units'!$Z$2:$AF$53"}</definedName>
    <definedName name="plug4_1" hidden="1">{"'Demand Units'!$Z$2:$AF$53"}</definedName>
    <definedName name="plug5" hidden="1">{"'Demand Units'!$Z$2:$AF$53"}</definedName>
    <definedName name="plug5_1" hidden="1">{"'Demand Units'!$Z$2:$AF$53"}</definedName>
    <definedName name="plug6" hidden="1">{"Monthly6Q",#N/A,FALSE,"0614ESL"}</definedName>
    <definedName name="plug6_1" hidden="1">{"Monthly6Q",#N/A,FALSE,"0614ESL"}</definedName>
    <definedName name="plug7" hidden="1">{"'Demand Units'!$Z$2:$AF$53"}</definedName>
    <definedName name="plug7_1" hidden="1">{"'Demand Units'!$Z$2:$AF$53"}</definedName>
    <definedName name="plug8" hidden="1">{"'Demand Units'!$Z$2:$AF$53"}</definedName>
    <definedName name="plug8_1" hidden="1">{"'Demand Units'!$Z$2:$AF$53"}</definedName>
    <definedName name="plug9" hidden="1">{"'Demand Units'!$Z$2:$AF$53"}</definedName>
    <definedName name="plug9_1" hidden="1">{"'Demand Units'!$Z$2:$AF$53"}</definedName>
    <definedName name="po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OFGKMK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ogjn" hidden="1">{"'Demand Units'!$Z$2:$AF$53"}</definedName>
    <definedName name="pogjn_1" hidden="1">{"'Demand Units'!$Z$2:$AF$53"}</definedName>
    <definedName name="POJFGOJ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OJGPO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orje" hidden="1">{"Monthly6Q",#N/A,FALSE,"0614ESL"}</definedName>
    <definedName name="porje_1" hidden="1">{"Monthly6Q",#N/A,FALSE,"0614ESL"}</definedName>
    <definedName name="Portails" hidden="1">{"' calendrier 2000'!$A$1:$Q$38"}</definedName>
    <definedName name="Possible2004_Patrick_12Nov2003" hidden="1">{"'W.W. Summary'!$A$1:$K$37"}</definedName>
    <definedName name="pp" hidden="1">{#N/A,#N/A,FALSE,"COMICRO";#N/A,#N/A,FALSE,"BALSCH";#N/A,#N/A,FALSE,"GLASS";#N/A,#N/A,FALSE,"DEPRE";#N/A,#N/A,FALSE,"A&amp;MCUR";#N/A,#N/A,FALSE,"AGEANAlysis";#N/A,#N/A,FALSE,"CHECKS";#N/A,#N/A,FALSE,"CHECKS"}</definedName>
    <definedName name="ppppp" hidden="1">{#N/A,#N/A,TRUE,"EWAR";#N/A,#N/A,TRUE,"Sad";#N/A,#N/A,TRUE,"Yat";#N/A,#N/A,TRUE,"Nav";#N/A,#N/A,TRUE,"Mor";#N/A,#N/A,TRUE,"Geit"}</definedName>
    <definedName name="prakash" hidden="1">{#N/A,#N/A,FALSE,"COMICRO";#N/A,#N/A,FALSE,"BALSCH";#N/A,#N/A,FALSE,"GLASS";#N/A,#N/A,FALSE,"DEPRE";#N/A,#N/A,FALSE,"A&amp;MCUR";#N/A,#N/A,FALSE,"AGEANAlysis";#N/A,#N/A,FALSE,"CHECKS";#N/A,#N/A,FALSE,"CHECKS"}</definedName>
    <definedName name="PREF_DIVID" hidden="1">"PREF_DIVID"</definedName>
    <definedName name="PREF_STOCK" hidden="1">"PREF_STOCK"</definedName>
    <definedName name="prefyes" localSheetId="13" hidden="1">[62]Sheet1!#REF!</definedName>
    <definedName name="prefyes" localSheetId="14" hidden="1">[62]Sheet1!#REF!</definedName>
    <definedName name="prefyes" hidden="1">[62]Sheet1!#REF!</definedName>
    <definedName name="PremiumPaidSUmmary" hidden="1">{#N/A,#N/A,FALSE,"Projections";#N/A,#N/A,FALSE,"Multiples Valuation";#N/A,#N/A,FALSE,"LBO";#N/A,#N/A,FALSE,"Multiples_Sensitivity";#N/A,#N/A,FALSE,"Summary"}</definedName>
    <definedName name="PREPAID_EXPEN" hidden="1">"PREPAID_EXPEN"</definedName>
    <definedName name="PRETAX_INC" hidden="1">"PRETAX_INC"</definedName>
    <definedName name="PRETAX_INC_10K" hidden="1">"PRETAX_INC_10K"</definedName>
    <definedName name="PRETAX_INC_10Q" hidden="1">"PRETAX_INC_10Q"</definedName>
    <definedName name="PRETAX_INC_10Q1" hidden="1">"PRETAX_INC_10Q1"</definedName>
    <definedName name="PRICE_OVER_EPS_EST" hidden="1">"PRICE_OVER_EPS_EST"</definedName>
    <definedName name="PRICE_OVER_EPS_EST_1" hidden="1">"PRICE_OVER_EPS_EST_1"</definedName>
    <definedName name="PRICE_OVER_LTM_EPS" hidden="1">"PRICE_OVER_LTM_EPS"</definedName>
    <definedName name="pricebook_col" hidden="1">'[72]Mult-LTM-1'!$T$11:$T$14</definedName>
    <definedName name="priceearnings_col" hidden="1">'[72]Mult-LTM-1'!$Q$11:$Q$14</definedName>
    <definedName name="print.new" hidden="1">{"Print CRXLAND Assumptions",#N/A,FALSE,"CRXLAND Openings";"Print CRXLAND Openings",#N/A,FALSE,"CRXLAND Openings"}</definedName>
    <definedName name="Print_All">[0]!Print_All</definedName>
    <definedName name="Print_All_Sheets">[0]!Print_All_Sheets</definedName>
    <definedName name="_xlnm.Print_Area" localSheetId="6">Assumptions!$A$1:$M$88</definedName>
    <definedName name="_xlnm.Print_Area" localSheetId="4">BS!$A$1:$L$47</definedName>
    <definedName name="_xlnm.Print_Area" localSheetId="5">CFS!$A$1:$L$55</definedName>
    <definedName name="_xlnm.Print_Area" localSheetId="16">Charts!$A$1:$L$77</definedName>
    <definedName name="_xlnm.Print_Area" localSheetId="0">Cover!$A$1:$L$37</definedName>
    <definedName name="_xlnm.Print_Area" localSheetId="8">'Financial Summary'!$A$1:$L$32</definedName>
    <definedName name="_xlnm.Print_Area" localSheetId="1">Index!$A$1:$J$38</definedName>
    <definedName name="_xlnm.Print_Area" localSheetId="10">LBO!$A$1:$Q$78</definedName>
    <definedName name="_xlnm.Print_Area" localSheetId="13">'LBO BS'!$A$1:$I$51</definedName>
    <definedName name="_xlnm.Print_Area" localSheetId="14">'LBO CFS'!$A$1:$J$69</definedName>
    <definedName name="_xlnm.Print_Area" localSheetId="15">'LBO Debt'!$A$1:$H$16</definedName>
    <definedName name="_xlnm.Print_Area" localSheetId="12">'LBO PL'!$A$1:$I$65</definedName>
    <definedName name="_xlnm.Print_Area" localSheetId="11">'LBO Pro Forma BS'!$A$1:$H$52</definedName>
    <definedName name="_xlnm.Print_Area" localSheetId="3">PL!$A$1:$L$62</definedName>
    <definedName name="_xlnm.Print_Area" localSheetId="7">Ratios!$A$1:$L$37</definedName>
    <definedName name="Print_Selected_Sheets">[0]!Print_Selected_Sheets</definedName>
    <definedName name="Print_Selection">[0]!Print_Selection</definedName>
    <definedName name="PRO_FORMA_BASIC_EPS" hidden="1">"PRO_FORMA_BASIC_EPS"</definedName>
    <definedName name="PRO_FORMA_DILUT_EPS" hidden="1">"PRO_FORMA_DILUT_EPS"</definedName>
    <definedName name="PRO_FORMA_NET_INC" hidden="1">"PRO_FORMA_NET_INC"</definedName>
    <definedName name="proformrow" localSheetId="13" hidden="1">'[71]Proj. Financials'!#REF!</definedName>
    <definedName name="proformrow" localSheetId="14" hidden="1">'[71]Proj. Financials'!#REF!</definedName>
    <definedName name="proformrow" hidden="1">'[71]Proj. Financials'!#REF!</definedName>
    <definedName name="projdepamort" localSheetId="13" hidden="1">'[71]Proj. Financials'!#REF!</definedName>
    <definedName name="projdepamort" localSheetId="14" hidden="1">'[71]Proj. Financials'!#REF!</definedName>
    <definedName name="projdepamort" hidden="1">'[71]Proj. Financials'!#REF!</definedName>
    <definedName name="projepsstart" localSheetId="13" hidden="1">'[71]Proj. Financials'!#REF!</definedName>
    <definedName name="projepsstart" localSheetId="14" hidden="1">'[71]Proj. Financials'!#REF!</definedName>
    <definedName name="projepsstart" hidden="1">'[71]Proj. Financials'!#REF!</definedName>
    <definedName name="projint" localSheetId="13" hidden="1">'[71]Proj. Financials'!#REF!</definedName>
    <definedName name="projint" localSheetId="14" hidden="1">'[71]Proj. Financials'!#REF!</definedName>
    <definedName name="projint" hidden="1">'[71]Proj. Financials'!#REF!</definedName>
    <definedName name="projrev" localSheetId="13" hidden="1">'[71]Proj. Financials'!#REF!</definedName>
    <definedName name="projrev" localSheetId="14" hidden="1">'[71]Proj. Financials'!#REF!</definedName>
    <definedName name="projrev" hidden="1">'[71]Proj. Financials'!#REF!</definedName>
    <definedName name="projtax" localSheetId="13" hidden="1">'[71]Proj. Financials'!#REF!</definedName>
    <definedName name="projtax" localSheetId="14" hidden="1">'[71]Proj. Financials'!#REF!</definedName>
    <definedName name="projtax" hidden="1">'[71]Proj. Financials'!#REF!</definedName>
    <definedName name="PROPERTY_GROSS" hidden="1">"PROPERTY_GROSS"</definedName>
    <definedName name="PROPERTY_NET" hidden="1">"PROPERTY_NET"</definedName>
    <definedName name="PS" localSheetId="13" hidden="1">[94]Index!#REF!</definedName>
    <definedName name="PS" localSheetId="14" hidden="1">[94]Index!#REF!</definedName>
    <definedName name="PS" hidden="1">[94]Index!#REF!</definedName>
    <definedName name="pss" hidden="1">{#N/A,#N/A,FALSE,"COMICRO";#N/A,#N/A,FALSE,"BALSCH";#N/A,#N/A,FALSE,"GLASS";#N/A,#N/A,FALSE,"DEPRE";#N/A,#N/A,FALSE,"A&amp;MCUR";#N/A,#N/A,FALSE,"AGEANAlysis";#N/A,#N/A,FALSE,"CHECKS";#N/A,#N/A,FALSE,"CHECKS"}</definedName>
    <definedName name="PUB_FileID" hidden="1">"L10003649.xls"</definedName>
    <definedName name="PUB_UserID" hidden="1">"MAYERX"</definedName>
    <definedName name="q" localSheetId="13" hidden="1">#REF!</definedName>
    <definedName name="q" localSheetId="14" hidden="1">#REF!</definedName>
    <definedName name="q" hidden="1">#REF!</definedName>
    <definedName name="Q3vsSeg" hidden="1">{"Monthly6Q",#N/A,FALSE,"0614ESL"}</definedName>
    <definedName name="Q3vsSeg_1" hidden="1">{"Monthly6Q",#N/A,FALSE,"0614ESL"}</definedName>
    <definedName name="Q3VSSEG1" hidden="1">{"Monthly6Q",#N/A,FALSE,"0614ESL"}</definedName>
    <definedName name="Q3VSSEG1_1" hidden="1">{"Monthly6Q",#N/A,FALSE,"0614ESL"}</definedName>
    <definedName name="q4NIvsplan" hidden="1">{#N/A,#N/A,FALSE,"BalSheet 0899";#N/A,#N/A,FALSE,"ytdpl899";#N/A,#N/A,FALSE,"Aug PL";#N/A,#N/A,FALSE,"Minority Int";#N/A,#N/A,FALSE,"Equity Roll Forward";#N/A,#N/A,FALSE,"Book Equity Test"}</definedName>
    <definedName name="qeq" hidden="1">{#N/A,#N/A,FALSE,"ACQ_GRAPHS";#N/A,#N/A,FALSE,"T_1 GRAPHS";#N/A,#N/A,FALSE,"T_2 GRAPHS";#N/A,#N/A,FALSE,"COMB_GRAPHS"}</definedName>
    <definedName name="QEWR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qorjj" hidden="1">{"Monthly6Q",#N/A,FALSE,"0614ESL"}</definedName>
    <definedName name="qorjj_1" hidden="1">{"Monthly6Q",#N/A,FALSE,"0614ESL"}</definedName>
    <definedName name="QQ" hidden="1">{#N/A,#N/A,TRUE,"EWAR";#N/A,#N/A,TRUE,"Sad";#N/A,#N/A,TRUE,"Yat";#N/A,#N/A,TRUE,"Nav";#N/A,#N/A,TRUE,"Mor";#N/A,#N/A,TRUE,"Geit"}</definedName>
    <definedName name="qqq" hidden="1">{"Full view",#N/A,FALSE,"Market view";"Full view",#N/A,FALSE,"Market view"}</definedName>
    <definedName name="qqqq" hidden="1">{"Monthly6Q",#N/A,FALSE,"0614ESL"}</definedName>
    <definedName name="qqqq_1" hidden="1">{"Monthly6Q",#N/A,FALSE,"0614ESL"}</definedName>
    <definedName name="qqqqq" hidden="1">41183.6958564815</definedName>
    <definedName name="QSDSQD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qt" hidden="1">{"'Sheet1'!$L$16"}</definedName>
    <definedName name="qtrethg" hidden="1">{"View with Batches to Prelim",#N/A,FALSE,"FDMS MGMNT";"View wo batches",#N/A,FALSE,"FDMS MGMNT"}</definedName>
    <definedName name="qtrethg1" hidden="1">{"View with Batches to Prelim",#N/A,FALSE,"FDMS MGMNT";"View wo batches",#N/A,FALSE,"FDMS MGMNT"}</definedName>
    <definedName name="quart" hidden="1">{"Quarterly Inc Stmt",#N/A,TRUE,"Financials";"Quarterly BS",#N/A,TRUE,"Financials";"Quarterly CF",#N/A,TRUE,"Financials";"Quarterly Ratios",#N/A,TRUE,"Financials"}</definedName>
    <definedName name="QUICK_RATIO" hidden="1">"QUICK_RATIO"</definedName>
    <definedName name="qwe" hidden="1">{#N/A,#N/A,FALSE,"Projections";#N/A,#N/A,FALSE,"Multiples Valuation";#N/A,#N/A,FALSE,"LBO";#N/A,#N/A,FALSE,"Multiples_Sensitivity";#N/A,#N/A,FALSE,"Summary"}</definedName>
    <definedName name="qwee" hidden="1">{"View with Batches to Prelim",#N/A,FALSE,"FDMS MGMNT";"View wo batches",#N/A,FALSE,"FDMS MGMNT"}</definedName>
    <definedName name="qwee1" hidden="1">{"View with Batches to Prelim",#N/A,FALSE,"FDMS MGMNT";"View wo batches",#N/A,FALSE,"FDMS MGMNT"}</definedName>
    <definedName name="qwerqw" hidden="1">{"Quarterly CF",#N/A,FALSE,"Financials"}</definedName>
    <definedName name="qwett" hidden="1">{"View with Batches to Prelim",#N/A,FALSE,"FDMS MGMNT";"View wo batches",#N/A,FALSE,"FDMS MGMNT"}</definedName>
    <definedName name="qwett1" hidden="1">{"View with Batches to Prelim",#N/A,FALSE,"FDMS MGMNT";"View wo batches",#N/A,FALSE,"FDMS MGMNT"}</definedName>
    <definedName name="qwqw" hidden="1">{#N/A,#N/A,FALSE,"Créances";#N/A,#N/A,FALSE,"Effectifs";#N/A,#N/A,FALSE,"SI"}</definedName>
    <definedName name="r.CashFlow" localSheetId="13" hidden="1">#REF!</definedName>
    <definedName name="r.CashFlow" localSheetId="14" hidden="1">#REF!</definedName>
    <definedName name="r.CashFlow" hidden="1">#REF!</definedName>
    <definedName name="r.Leverage" localSheetId="13" hidden="1">#REF!</definedName>
    <definedName name="r.Leverage" localSheetId="14" hidden="1">#REF!</definedName>
    <definedName name="r.Leverage" hidden="1">#REF!</definedName>
    <definedName name="r.Liquidity" localSheetId="13" hidden="1">#REF!</definedName>
    <definedName name="r.Liquidity" localSheetId="14" hidden="1">#REF!</definedName>
    <definedName name="r.Liquidity" hidden="1">#REF!</definedName>
    <definedName name="r.Market" localSheetId="13" hidden="1">#REF!</definedName>
    <definedName name="r.Market" localSheetId="14" hidden="1">#REF!</definedName>
    <definedName name="r.Market" hidden="1">#REF!</definedName>
    <definedName name="r.Profitability" localSheetId="13" hidden="1">#REF!</definedName>
    <definedName name="r.Profitability" localSheetId="14" hidden="1">#REF!</definedName>
    <definedName name="r.Profitability" hidden="1">#REF!</definedName>
    <definedName name="r.Summary" localSheetId="13" hidden="1">#REF!</definedName>
    <definedName name="r.Summary" localSheetId="14" hidden="1">#REF!</definedName>
    <definedName name="r.Summary" hidden="1">#REF!</definedName>
    <definedName name="ra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rama" hidden="1">{"'August 2000'!$A$1:$J$101"}</definedName>
    <definedName name="reakl" hidden="1">{"Monthly6Q",#N/A,FALSE,"0614ESL"}</definedName>
    <definedName name="reakl_1" hidden="1">{"Monthly6Q",#N/A,FALSE,"0614ESL"}</definedName>
    <definedName name="REBEL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REDEEM_PREF_STOCK" hidden="1">"REDEEM_PREF_STOCK"</definedName>
    <definedName name="redo" hidden="1">{#N/A,#N/A,FALSE,"ACQ_GRAPHS";#N/A,#N/A,FALSE,"T_1 GRAPHS";#N/A,#N/A,FALSE,"T_2 GRAPHS";#N/A,#N/A,FALSE,"COMB_GRAPHS"}</definedName>
    <definedName name="ree" hidden="1">{"'Demand Units'!$Z$2:$AF$53"}</definedName>
    <definedName name="ree_1" hidden="1">{"'Demand Units'!$Z$2:$AF$53"}</definedName>
    <definedName name="regmult" localSheetId="13" hidden="1">#REF!</definedName>
    <definedName name="regmult" localSheetId="14" hidden="1">#REF!</definedName>
    <definedName name="regmult" hidden="1">#REF!</definedName>
    <definedName name="Regression" localSheetId="13" hidden="1">#REF!</definedName>
    <definedName name="Regression" localSheetId="14" hidden="1">#REF!</definedName>
    <definedName name="Regression" hidden="1">#REF!</definedName>
    <definedName name="RegY" localSheetId="13" hidden="1">#REF!</definedName>
    <definedName name="RegY" localSheetId="14" hidden="1">#REF!</definedName>
    <definedName name="RegY" hidden="1">#REF!</definedName>
    <definedName name="relief" localSheetId="13" hidden="1">#REF!</definedName>
    <definedName name="relief" localSheetId="14" hidden="1">#REF!</definedName>
    <definedName name="relief" hidden="1">#REF!</definedName>
    <definedName name="ReportGroup" hidden="1">0</definedName>
    <definedName name="RESEARCH_DEV" hidden="1">"RESEARCH_DEV"</definedName>
    <definedName name="RETAINED_EARN" hidden="1">"RETAINED_EARN"</definedName>
    <definedName name="RETURN_ASSETS" hidden="1">"RETURN_ASSETS"</definedName>
    <definedName name="RETURN_EQUITY" hidden="1">"RETURN_EQUITY"</definedName>
    <definedName name="RETURN_INVESTMENT" hidden="1">"RETURN_INVESTMENT"</definedName>
    <definedName name="retwer" hidden="1">{"'IG3Q99'!$A$306:$I$356"}</definedName>
    <definedName name="retwert" hidden="1">{"Combined Ratios",#N/A,FALSE,"Financials"}</definedName>
    <definedName name="rev" hidden="1">{"'Demand Units'!$Z$2:$AF$53"}</definedName>
    <definedName name="rev_1" hidden="1">{"'Demand Units'!$Z$2:$AF$53"}</definedName>
    <definedName name="REVENUE_10K" hidden="1">"REVENUE_10K"</definedName>
    <definedName name="REVENUE_10Q" hidden="1">"REVENUE_10Q"</definedName>
    <definedName name="REVENUE_10Q1" hidden="1">"REVENUE_10Q1"</definedName>
    <definedName name="REVENUE_EST" hidden="1">"REVENUE_EST"</definedName>
    <definedName name="REVENUE_EST_1" hidden="1">"REVENUE_EST_1"</definedName>
    <definedName name="REVENUE_GROWTH_1" hidden="1">"REVENUE_GROWTH_1"</definedName>
    <definedName name="REVENUE_GROWTH_2" hidden="1">"REVENUE_GROWTH_2"</definedName>
    <definedName name="revis" hidden="1">{"'Demand Units'!$Z$2:$AF$53"}</definedName>
    <definedName name="revis_1" hidden="1">{"'Demand Units'!$Z$2:$AF$53"}</definedName>
    <definedName name="revised" hidden="1">{"'Demand Units'!$Z$2:$AF$53"}</definedName>
    <definedName name="revised_1" hidden="1">{"'Demand Units'!$Z$2:$AF$53"}</definedName>
    <definedName name="rhhh" hidden="1">{"Monthly6Q",#N/A,FALSE,"0614ESL"}</definedName>
    <definedName name="rhhh_1" hidden="1">{"Monthly6Q",#N/A,FALSE,"0614ESL"}</definedName>
    <definedName name="rhjsr" hidden="1">{"'Demand Units'!$Z$2:$AF$53"}</definedName>
    <definedName name="rhjsr_1" hidden="1">{"'Demand Units'!$Z$2:$AF$53"}</definedName>
    <definedName name="RHKPRTH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RIO" hidden="1">{"Monthly6Q",#N/A,FALSE,"0614ESL"}</definedName>
    <definedName name="RIO_1" hidden="1">{"Monthly6Q",#N/A,FALSE,"0614ESL"}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r" hidden="1">{"'Demand Units'!$Z$2:$AF$53"}</definedName>
    <definedName name="rr_1" hidden="1">{"'Demand Units'!$Z$2:$AF$53"}</definedName>
    <definedName name="rrh" hidden="1">{"'Demand Units'!$Z$2:$AF$53"}</definedName>
    <definedName name="rrh_1" hidden="1">{"'Demand Units'!$Z$2:$AF$53"}</definedName>
    <definedName name="RSYR" hidden="1">{"'Demand Units'!$Z$2:$AF$53"}</definedName>
    <definedName name="RSYR_1" hidden="1">{"'Demand Units'!$Z$2:$AF$53"}</definedName>
    <definedName name="rtjs" hidden="1">{"'Demand Units'!$Z$2:$AF$53"}</definedName>
    <definedName name="rtjs_1" hidden="1">{"'Demand Units'!$Z$2:$AF$53"}</definedName>
    <definedName name="rtr" hidden="1">{"'Demand Units'!$Z$2:$AF$53"}</definedName>
    <definedName name="rtr_1" hidden="1">{"'Demand Units'!$Z$2:$AF$53"}</definedName>
    <definedName name="rtt" hidden="1">{"'Demand Units'!$Z$2:$AF$53"}</definedName>
    <definedName name="rtt_1" hidden="1">{"'Demand Units'!$Z$2:$AF$53"}</definedName>
    <definedName name="rturury" hidden="1">{"RACC",#N/A,FALSE,"RACC";"Summary",#N/A,FALSE,"Model";"Income Statement",#N/A,FALSE,"Model";"Balance Sheet",#N/A,FALSE,"Model";"Cash Flow",#N/A,FALSE,"Model";"Availability",#N/A,FALSE,"Model";"Valuation",#N/A,FALSE,"Model";"IRR Analysis",#N/A,FALSE,"Model";"Sensitivity",#N/A,FALSE,"MODEL"}</definedName>
    <definedName name="rtwertwert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rty" hidden="1">{#N/A,#N/A,FALSE,"ACQ_GRAPHS";#N/A,#N/A,FALSE,"T_1 GRAPHS";#N/A,#N/A,FALSE,"T_2 GRAPHS";#N/A,#N/A,FALSE,"COMB_GRAPHS"}</definedName>
    <definedName name="run" hidden="1">{#N/A,#N/A,FALSE,"WW_Rup";#N/A,#N/A,FALSE,"US_Rup";#N/A,#N/A,FALSE,"EA_Rup";#N/A,#N/A,FALSE,"EA_Rup_East";#N/A,#N/A,FALSE,"Can_Rup";#N/A,#N/A,FALSE,"Aus_Rup";#N/A,#N/A,FALSE,"L_Amer_Rup";#N/A,#N/A,FALSE,"Japan_Rup"}</definedName>
    <definedName name="rup" hidden="1">{#N/A,#N/A,FALSE,"WW_Rup";#N/A,#N/A,FALSE,"US_Rup";#N/A,#N/A,FALSE,"EA_Rup";#N/A,#N/A,FALSE,"EA_Rup_East";#N/A,#N/A,FALSE,"Can_Rup";#N/A,#N/A,FALSE,"Aus_Rup";#N/A,#N/A,FALSE,"L_Amer_Rup";#N/A,#N/A,FALSE,"Japan_Rup"}</definedName>
    <definedName name="Rwvu.PRT." hidden="1">'[75]Bal Sheet Yr 1'!$D$1:$E$65536,'[75]Bal Sheet Yr 1'!$R$1:$U$65536</definedName>
    <definedName name="Rwvu.Prt.2" hidden="1">'[75]Bal Sheet Yr 2'!$D$1:$E$65536,'[75]Bal Sheet Yr 2'!$R$1:$U$65536</definedName>
    <definedName name="s" hidden="1">{"'subnets'!$A$1:$F$20"}</definedName>
    <definedName name="s5h" hidden="1">{"Monthly6Q",#N/A,FALSE,"0614ESL"}</definedName>
    <definedName name="s5h_1" hidden="1">{"Monthly6Q",#N/A,FALSE,"0614ESL"}</definedName>
    <definedName name="S5Y" hidden="1">{"'Demand Units'!$Z$2:$AF$53"}</definedName>
    <definedName name="S5Y_1" hidden="1">{"'Demand Units'!$Z$2:$AF$53"}</definedName>
    <definedName name="S6R" hidden="1">{"'Demand Units'!$Z$2:$AF$53"}</definedName>
    <definedName name="S6R_1" hidden="1">{"'Demand Units'!$Z$2:$AF$53"}</definedName>
    <definedName name="s7hd" hidden="1">{#N/A,#N/A,FALSE,"Can_Grn_Crs";#N/A,#N/A,FALSE,"GX_US";#N/A,#N/A,FALSE,"L_Amer_Ortho";#N/A,#N/A,FALSE,"Aus_Ortho"}</definedName>
    <definedName name="saa" hidden="1">{"rtn",#N/A,FALSE,"RTN";"tables",#N/A,FALSE,"RTN";"cf",#N/A,FALSE,"CF";"stats",#N/A,FALSE,"Stats";"prop",#N/A,FALSE,"Prop"}</definedName>
    <definedName name="saasas" hidden="1">{#N/A,#N/A,FALSE,"MAY";#N/A,#N/A,FALSE,"Q2";#N/A,#N/A,FALSE,"YTD"}</definedName>
    <definedName name="sadf" hidden="1">{#N/A,#N/A,FALSE,"Trading Summary"}</definedName>
    <definedName name="sadfasdfasdfasdfasdfasdf" hidden="1">{"inputs raw data",#N/A,TRUE,"INPUT"}</definedName>
    <definedName name="sadfasdfsa" hidden="1">{"summary1",#N/A,TRUE,"Comps";"summary2",#N/A,TRUE,"Comps";"summary3",#N/A,TRUE,"Comps"}</definedName>
    <definedName name="saf" hidden="1">{#N/A,#N/A,FALSE,"Projections";#N/A,#N/A,FALSE,"Contribution_Stock";#N/A,#N/A,FALSE,"PF_Combo_Stock";#N/A,#N/A,FALSE,"Projections";#N/A,#N/A,FALSE,"Contribution_Cash";#N/A,#N/A,FALSE,"PF_Combo_Cash";#N/A,#N/A,FALSE,"IPO_Cash"}</definedName>
    <definedName name="SAPBEXdnldView" hidden="1">"49EL2USYWVMRKW846VX0XTONU"</definedName>
    <definedName name="SAPBEXhrIndnt" hidden="1">1</definedName>
    <definedName name="SAPBEXrevision" hidden="1">1</definedName>
    <definedName name="SAPBEXsysID" hidden="1">"BPC"</definedName>
    <definedName name="SAPBEXwbID" hidden="1">"3X2OG9ZPMXQS5LWUEYOREMFJC"</definedName>
    <definedName name="SAPsysID" hidden="1">"708C5W7SBKP804JT78WJ0JNKI"</definedName>
    <definedName name="SAPwbID" hidden="1">"ARS"</definedName>
    <definedName name="sas" hidden="1">{"Outflow 1",#N/A,FALSE,"Outflows-Inflows";"Outflow 2",#N/A,FALSE,"Outflows-Inflows";"Inflow 1",#N/A,FALSE,"Outflows-Inflows";"Inflow 2",#N/A,FALSE,"Outflows-Inflows"}</definedName>
    <definedName name="SCRAP" hidden="1">{"'subnets'!$A$1:$F$20"}</definedName>
    <definedName name="sd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sdas" hidden="1">{"Total",#N/A,FALSE,"Six Fields";"PDP",#N/A,FALSE,"Six Fields";"PNP",#N/A,FALSE,"Six Fields";"PUD",#N/A,FALSE,"Six Fields";"Prob",#N/A,FALSE,"Six Fields"}</definedName>
    <definedName name="sdddd" hidden="1">{#N/A,#N/A,FALSE,"Créances";#N/A,#N/A,FALSE,"Effectifs";#N/A,#N/A,FALSE,"SI"}</definedName>
    <definedName name="SDF" hidden="1">{#N/A,#N/A,FALSE,"Aging Summary";#N/A,#N/A,FALSE,"Ratio Analysis";#N/A,#N/A,FALSE,"Test 120 Day Accts";#N/A,#N/A,FALSE,"Tickmarks"}</definedName>
    <definedName name="sdfasdadsfasd" hidden="1">{"is_plan vs Act",#N/A,FALSE,"IS_Plan-Act";"is_curr&amp;YTD",#N/A,FALSE,"IS_Plan-Act";"is_last5mos",#N/A,FALSE,"IS_Plan-Act";"is_vsYTD_RR",#N/A,FALSE,"IS_Plan-Act";"bs",#N/A,FALSE,"IS_Plan-Act";"bs_last5mos",#N/A,FALSE,"IS_Plan-Act";"cf",#N/A,FALSE,"IS_Plan-Act"}</definedName>
    <definedName name="sdfass" hidden="1">{"Outflow 1",#N/A,FALSE,"Outflows-Inflows";"Outflow 2",#N/A,FALSE,"Outflows-Inflows";"Inflow 1",#N/A,FALSE,"Outflows-Inflows";"Inflow 2",#N/A,FALSE,"Outflows-Inflows"}</definedName>
    <definedName name="sdfdsfsdfsdfsdfsdf" hidden="1">{"' calendrier 2000'!$A$1:$Q$38"}</definedName>
    <definedName name="sdfg" hidden="1">{#N/A,#N/A,FALSE,"Aging Summary";#N/A,#N/A,FALSE,"Ratio Analysis";#N/A,#N/A,FALSE,"Test 120 Day Accts";#N/A,#N/A,FALSE,"Tickmarks"}</definedName>
    <definedName name="sdfsddsf" hidden="1">{#N/A,#N/A,FALSE,"Créances";#N/A,#N/A,FALSE,"Effectifs";#N/A,#N/A,FALSE,"SI"}</definedName>
    <definedName name="sdfsdf" hidden="1">{#N/A,#N/A,FALSE,"Créances";#N/A,#N/A,FALSE,"Effectifs";#N/A,#N/A,FALSE,"SI"}</definedName>
    <definedName name="sdfsdfdsf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sdfsdfsdf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sdfsdfsdfdsf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sdf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vsdfv" hidden="1">{#N/A,#N/A,FALSE,"Aging Summary";#N/A,#N/A,FALSE,"Ratio Analysis";#N/A,#N/A,FALSE,"Test 120 Day Accts";#N/A,#N/A,FALSE,"Tickmarks"}</definedName>
    <definedName name="sds" localSheetId="13" hidden="1">#REF!</definedName>
    <definedName name="sds" localSheetId="14" hidden="1">#REF!</definedName>
    <definedName name="sds" hidden="1">#REF!</definedName>
    <definedName name="sdsdasdasd" hidden="1">{"first",#N/A,FALSE,"FLEXPAC2";"second",#N/A,FALSE,"FLEXPAC2"}</definedName>
    <definedName name="sdsdfsdfsdf" hidden="1">{#N/A,#N/A,FALSE,"Créances";#N/A,#N/A,FALSE,"Effectifs";#N/A,#N/A,FALSE,"SI"}</definedName>
    <definedName name="sdsdsdsd" hidden="1">{"FCB_ALL",#N/A,FALSE,"FCB"}</definedName>
    <definedName name="seaklfjiklsajfkldsajflkjkasfdk" hidden="1">{"View with Batches to Prelim",#N/A,FALSE,"FDMS MGMNT";"View wo batches",#N/A,FALSE,"FDMS MGMNT"}</definedName>
    <definedName name="secondaries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ondaries_1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e" hidden="1">{"'Demand Units'!$Z$2:$AF$53"}</definedName>
    <definedName name="see_1" hidden="1">{"'Demand Units'!$Z$2:$AF$53"}</definedName>
    <definedName name="selrange" localSheetId="13" hidden="1">[62]Sheet1!#REF!</definedName>
    <definedName name="selrange" localSheetId="14" hidden="1">[62]Sheet1!#REF!</definedName>
    <definedName name="selrange" hidden="1">[62]Sheet1!#REF!</definedName>
    <definedName name="sencount" hidden="1">1</definedName>
    <definedName name="serfserw" hidden="1">{#N/A,#N/A,FALSE,"Aðalbók"}</definedName>
    <definedName name="serfserw1" hidden="1">{#N/A,#N/A,FALSE,"Aðalbók"}</definedName>
    <definedName name="sf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sfdsdfdf" hidden="1">{#N/A,#N/A,FALSE,"Créances";#N/A,#N/A,FALSE,"Effectifs";#N/A,#N/A,FALSE,"SI"}</definedName>
    <definedName name="SFFJTYJ" hidden="1">{"'Demand Units'!$Z$2:$AF$53"}</definedName>
    <definedName name="SFFJTYJ_1" hidden="1">{"'Demand Units'!$Z$2:$AF$53"}</definedName>
    <definedName name="sfsdfsdf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SGA" hidden="1">"SGA"</definedName>
    <definedName name="sgsh" hidden="1">{"'Demand Units'!$Z$2:$AF$53"}</definedName>
    <definedName name="sgsh_1" hidden="1">{"'Demand Units'!$Z$2:$AF$53"}</definedName>
    <definedName name="shareoutltm" localSheetId="13" hidden="1">[62]Sheet1!#REF!</definedName>
    <definedName name="shareoutltm" localSheetId="14" hidden="1">[62]Sheet1!#REF!</definedName>
    <definedName name="shareoutltm" hidden="1">[62]Sheet1!#REF!</definedName>
    <definedName name="sharepriceltm" localSheetId="13" hidden="1">[62]Sheet1!#REF!</definedName>
    <definedName name="sharepriceltm" localSheetId="14" hidden="1">[62]Sheet1!#REF!</definedName>
    <definedName name="sharepriceltm" hidden="1">[62]Sheet1!#REF!</definedName>
    <definedName name="SHARESOUTSTANDING" hidden="1">"SHARESOUTSTANDING"</definedName>
    <definedName name="Sheet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Sheet3" hidden="1">{#N/A,#N/A,FALSE,"Projections";#N/A,#N/A,FALSE,"Multiples Valuation";#N/A,#N/A,FALSE,"LBO";#N/A,#N/A,FALSE,"Multiples_Sensitivity";#N/A,#N/A,FALSE,"Summary"}</definedName>
    <definedName name="Sheet4" hidden="1">{#N/A,#N/A,FALSE,"Projections";#N/A,#N/A,FALSE,"Multiples Valuation";#N/A,#N/A,FALSE,"LBO";#N/A,#N/A,FALSE,"Multiples_Sensitivity";#N/A,#N/A,FALSE,"Summary"}</definedName>
    <definedName name="Sheet6" hidden="1">{#N/A,#N/A,FALSE,"Projections";#N/A,#N/A,FALSE,"Multiples Valuation";#N/A,#N/A,FALSE,"LBO";#N/A,#N/A,FALSE,"Multiples_Sensitivity";#N/A,#N/A,FALSE,"Summary"}</definedName>
    <definedName name="shh" hidden="1">{"'Demand Units'!$Z$2:$AF$53"}</definedName>
    <definedName name="shh_1" hidden="1">{"'Demand Units'!$Z$2:$AF$53"}</definedName>
    <definedName name="shhhh" hidden="1">{"Monthly6Q",#N/A,FALSE,"0614ESL"}</definedName>
    <definedName name="shhhh_1" hidden="1">{"Monthly6Q",#N/A,FALSE,"0614ESL"}</definedName>
    <definedName name="SHJTRSJJSJ" hidden="1">{"'Demand Units'!$Z$2:$AF$53"}</definedName>
    <definedName name="SHJTRSJJSJ_1" hidden="1">{"'Demand Units'!$Z$2:$AF$53"}</definedName>
    <definedName name="SHORT_TERM_INVEST" hidden="1">"SHORT_TERM_INVEST"</definedName>
    <definedName name="Show.Acct.Update.Warning" localSheetId="13" hidden="1">#REF!</definedName>
    <definedName name="Show.Acct.Update.Warning" localSheetId="14" hidden="1">#REF!</definedName>
    <definedName name="Show.Acct.Update.Warning" hidden="1">#REF!</definedName>
    <definedName name="Show.MDB.Update.Warning" localSheetId="13" hidden="1">#REF!</definedName>
    <definedName name="Show.MDB.Update.Warning" localSheetId="14" hidden="1">#REF!</definedName>
    <definedName name="Show.MDB.Update.Warning" hidden="1">#REF!</definedName>
    <definedName name="SHS" hidden="1">{"'Demand Units'!$Z$2:$AF$53"}</definedName>
    <definedName name="SHS_1" hidden="1">{"'Demand Units'!$Z$2:$AF$53"}</definedName>
    <definedName name="shsfgh" hidden="1">{"Monthly6Q",#N/A,FALSE,"0614ESL"}</definedName>
    <definedName name="shsfgh_1" hidden="1">{"Monthly6Q",#N/A,FALSE,"0614ESL"}</definedName>
    <definedName name="SHSRT" hidden="1">{"'Demand Units'!$Z$2:$AF$53"}</definedName>
    <definedName name="SHSRT_1" hidden="1">{"'Demand Units'!$Z$2:$AF$53"}</definedName>
    <definedName name="SHST" hidden="1">{"'Demand Units'!$Z$2:$AF$53"}</definedName>
    <definedName name="SHST_1" hidden="1">{"'Demand Units'!$Z$2:$AF$53"}</definedName>
    <definedName name="SHSUT" hidden="1">{"Monthly6Q",#N/A,FALSE,"0614ESL"}</definedName>
    <definedName name="SHSUT_1" hidden="1">{"Monthly6Q",#N/A,FALSE,"0614ESL"}</definedName>
    <definedName name="shtj" hidden="1">{"Monthly6Q",#N/A,FALSE,"0614ESL"}</definedName>
    <definedName name="shtj_1" hidden="1">{"Monthly6Q",#N/A,FALSE,"0614ESL"}</definedName>
    <definedName name="SHTS" hidden="1">{"Monthly6Q",#N/A,FALSE,"0614ESL"}</definedName>
    <definedName name="SHTS_1" hidden="1">{"Monthly6Q",#N/A,FALSE,"0614ESL"}</definedName>
    <definedName name="SHTSJTSTJ" hidden="1">{"'Demand Units'!$Z$2:$AF$53"}</definedName>
    <definedName name="SHTSJTSTJ_1" hidden="1">{"'Demand Units'!$Z$2:$AF$53"}</definedName>
    <definedName name="SI" hidden="1">{"'subnets'!$A$1:$F$20"}</definedName>
    <definedName name="SID" hidden="1">"Cpavan"</definedName>
    <definedName name="sijytu" hidden="1">{"'Demand Units'!$Z$2:$AF$53"}</definedName>
    <definedName name="sijytu_1" hidden="1">{"'Demand Units'!$Z$2:$AF$53"}</definedName>
    <definedName name="sjsrt" hidden="1">{"'Demand Units'!$Z$2:$AF$53"}</definedName>
    <definedName name="sjsrt_1" hidden="1">{"'Demand Units'!$Z$2:$AF$53"}</definedName>
    <definedName name="SJST" hidden="1">{"'Demand Units'!$Z$2:$AF$53"}</definedName>
    <definedName name="SJST_1" hidden="1">{"'Demand Units'!$Z$2:$AF$53"}</definedName>
    <definedName name="SJSTIJD" hidden="1">{"'Demand Units'!$Z$2:$AF$53"}</definedName>
    <definedName name="SJSTIJD_1" hidden="1">{"'Demand Units'!$Z$2:$AF$53"}</definedName>
    <definedName name="SJTS" hidden="1">{"'Demand Units'!$Z$2:$AF$53"}</definedName>
    <definedName name="SJTS_1" hidden="1">{"'Demand Units'!$Z$2:$AF$53"}</definedName>
    <definedName name="SJTSJ" hidden="1">{"'Demand Units'!$Z$2:$AF$53"}</definedName>
    <definedName name="SJTSJ_1" hidden="1">{"'Demand Units'!$Z$2:$AF$53"}</definedName>
    <definedName name="SJTSJSJ" hidden="1">{"Monthly6Q",#N/A,FALSE,"0614ESL"}</definedName>
    <definedName name="SJTSJSJ_1" hidden="1">{"Monthly6Q",#N/A,FALSE,"0614ESL"}</definedName>
    <definedName name="SJTSJT" hidden="1">{"'Demand Units'!$Z$2:$AF$53"}</definedName>
    <definedName name="SJTSJT_1" hidden="1">{"'Demand Units'!$Z$2:$AF$53"}</definedName>
    <definedName name="SJTSJTSJ" hidden="1">{"'Demand Units'!$Z$2:$AF$53"}</definedName>
    <definedName name="SJTSJTSJ_1" hidden="1">{"'Demand Units'!$Z$2:$AF$53"}</definedName>
    <definedName name="SJTSTJSKJ" hidden="1">{"Monthly6Q",#N/A,FALSE,"0614ESL"}</definedName>
    <definedName name="SJTSTJSKJ_1" hidden="1">{"Monthly6Q",#N/A,FALSE,"0614ESL"}</definedName>
    <definedName name="SJYSJKJSI" hidden="1">{"'Demand Units'!$Z$2:$AF$53"}</definedName>
    <definedName name="SJYSJKJSI_1" hidden="1">{"'Demand Units'!$Z$2:$AF$53"}</definedName>
    <definedName name="sksdidike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MPS" hidden="1">{#N/A,#N/A,FALSE,"AD_Purchase";#N/A,#N/A,FALSE,"Credit";#N/A,#N/A,FALSE,"PF Acquisition";#N/A,#N/A,FALSE,"PF Offering"}</definedName>
    <definedName name="solus" hidden="1">[95]TREND!$F$533:$Q$533</definedName>
    <definedName name="solver_adj" localSheetId="13" hidden="1">#REF!</definedName>
    <definedName name="solver_adj" localSheetId="14" hidden="1">#REF!</definedName>
    <definedName name="solver_adj" hidden="1">#REF!</definedName>
    <definedName name="solver_adj1" localSheetId="13" hidden="1">#REF!</definedName>
    <definedName name="solver_adj1" localSheetId="14" hidden="1">#REF!</definedName>
    <definedName name="solver_adj1" hidden="1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eg" hidden="1">2</definedName>
    <definedName name="solver_num" hidden="1">0</definedName>
    <definedName name="solver_nwt" hidden="1">1</definedName>
    <definedName name="solver_oldobj" hidden="1">1543721.6579517</definedName>
    <definedName name="solver_opt" localSheetId="13" hidden="1">#REF!</definedName>
    <definedName name="solver_opt" localSheetId="14" hidden="1">#REF!</definedName>
    <definedName name="solver_opt" hidden="1">#REF!</definedName>
    <definedName name="solver_opt1" localSheetId="13" hidden="1">#REF!</definedName>
    <definedName name="solver_opt1" localSheetId="14" hidden="1">#REF!</definedName>
    <definedName name="solver_opt1" hidden="1">#REF!</definedName>
    <definedName name="solver_pre" hidden="1">0.000001</definedName>
    <definedName name="solver_rel1" hidden="1">3</definedName>
    <definedName name="solver_rel2" hidden="1">3</definedName>
    <definedName name="solver_rel3" hidden="1">3</definedName>
    <definedName name="solver_rel4" hidden="1">2</definedName>
    <definedName name="solver_rhs1" hidden="1">0</definedName>
    <definedName name="solver_rhs2" hidden="1">0</definedName>
    <definedName name="solver_rhs3" hidden="1">0</definedName>
    <definedName name="solver_rhs4" hidden="1">6000000</definedName>
    <definedName name="solver_scl" hidden="1">2</definedName>
    <definedName name="solver_sho" hidden="1">2</definedName>
    <definedName name="solver_tim" hidden="1">100</definedName>
    <definedName name="solver_tmp" hidden="1">1542801</definedName>
    <definedName name="solver_tol" hidden="1">0.05</definedName>
    <definedName name="solver_typ" hidden="1">3</definedName>
    <definedName name="solver_val" hidden="1">0.6</definedName>
    <definedName name="sort" hidden="1">[4]CONTROL!$A$77:$S$92</definedName>
    <definedName name="Sort2" localSheetId="13" hidden="1">#REF!</definedName>
    <definedName name="Sort2" localSheetId="14" hidden="1">#REF!</definedName>
    <definedName name="Sort2" hidden="1">#REF!</definedName>
    <definedName name="SPWD" hidden="1">"pepsico"</definedName>
    <definedName name="sqfs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SR" hidden="1">{"'Demand Units'!$Z$2:$AF$53"}</definedName>
    <definedName name="SR_1" hidden="1">{"'Demand Units'!$Z$2:$AF$53"}</definedName>
    <definedName name="srdfg" hidden="1">{#N/A,#N/A,FALSE,"Aging Summary";#N/A,#N/A,FALSE,"Ratio Analysis";#N/A,#N/A,FALSE,"Test 120 Day Accts";#N/A,#N/A,FALSE,"Tickmarks"}</definedName>
    <definedName name="srh" hidden="1">{"Monthly6Q",#N/A,FALSE,"0614ESL"}</definedName>
    <definedName name="srh_1" hidden="1">{"Monthly6Q",#N/A,FALSE,"0614ESL"}</definedName>
    <definedName name="SRHS5R" hidden="1">{"Monthly6Q",#N/A,FALSE,"0614ESL"}</definedName>
    <definedName name="SRHS5R_1" hidden="1">{"Monthly6Q",#N/A,FALSE,"0614ESL"}</definedName>
    <definedName name="srn" hidden="1">{"Monthly6Q",#N/A,FALSE,"0614ESL"}</definedName>
    <definedName name="srn_1" hidden="1">{"Monthly6Q",#N/A,FALSE,"0614ESL"}</definedName>
    <definedName name="SRSR" hidden="1">{"'Demand Units'!$Z$2:$AF$53"}</definedName>
    <definedName name="SRSR_1" hidden="1">{"'Demand Units'!$Z$2:$AF$53"}</definedName>
    <definedName name="SRSYRS4" hidden="1">{"Monthly6Q",#N/A,FALSE,"0614ESL"}</definedName>
    <definedName name="SRSYRS4_1" hidden="1">{"Monthly6Q",#N/A,FALSE,"0614ESL"}</definedName>
    <definedName name="SRTR" hidden="1">{"'Demand Units'!$Z$2:$AF$53"}</definedName>
    <definedName name="SRTR_1" hidden="1">{"'Demand Units'!$Z$2:$AF$53"}</definedName>
    <definedName name="SRTRTR" hidden="1">{"'Demand Units'!$Z$2:$AF$53"}</definedName>
    <definedName name="SRTRTR_1" hidden="1">{"'Demand Units'!$Z$2:$AF$53"}</definedName>
    <definedName name="SRYR" hidden="1">{"'Demand Units'!$Z$2:$AF$53"}</definedName>
    <definedName name="SRYR_1" hidden="1">{"'Demand Units'!$Z$2:$AF$53"}</definedName>
    <definedName name="SRYS" hidden="1">{"'Demand Units'!$Z$2:$AF$53"}</definedName>
    <definedName name="SRYS_1" hidden="1">{"'Demand Units'!$Z$2:$AF$53"}</definedName>
    <definedName name="SRYS5YS5" hidden="1">{"'Demand Units'!$Z$2:$AF$53"}</definedName>
    <definedName name="SRYS5YS5_1" hidden="1">{"'Demand Units'!$Z$2:$AF$53"}</definedName>
    <definedName name="SRYSF" hidden="1">{"Monthly6Q",#N/A,FALSE,"0614ESL"}</definedName>
    <definedName name="SRYSF_1" hidden="1">{"Monthly6Q",#N/A,FALSE,"0614ESL"}</definedName>
    <definedName name="SRYSR" hidden="1">{"Monthly6Q",#N/A,FALSE,"0614ESL"}</definedName>
    <definedName name="SRYSR_1" hidden="1">{"Monthly6Q",#N/A,FALSE,"0614ESL"}</definedName>
    <definedName name="SRYSUH" hidden="1">{"'Demand Units'!$Z$2:$AF$53"}</definedName>
    <definedName name="SRYSUH_1" hidden="1">{"'Demand Units'!$Z$2:$AF$53"}</definedName>
    <definedName name="SRYTRSYR" hidden="1">{"'Demand Units'!$Z$2:$AF$53"}</definedName>
    <definedName name="SRYTRSYR_1" hidden="1">{"'Demand Units'!$Z$2:$AF$53"}</definedName>
    <definedName name="SS" localSheetId="13" hidden="1">[91]Æo°¡±aAØ!#REF!</definedName>
    <definedName name="SS" localSheetId="14" hidden="1">[91]Æo°¡±aAØ!#REF!</definedName>
    <definedName name="SS" hidden="1">[91]Æo°¡±aAØ!#REF!</definedName>
    <definedName name="SS_Q" hidden="1">{"'Security Labor 84434'!$A$18:$J$42"}</definedName>
    <definedName name="sse" hidden="1">{"'Demand Units'!$Z$2:$AF$53"}</definedName>
    <definedName name="sse_1" hidden="1">{"'Demand Units'!$Z$2:$AF$53"}</definedName>
    <definedName name="ssss" hidden="1">{"Monthly6Q",#N/A,FALSE,"0614ESL"}</definedName>
    <definedName name="ssss_1" hidden="1">{"Monthly6Q",#N/A,FALSE,"0614ESL"}</definedName>
    <definedName name="Staffing" hidden="1">{"'Leverage'!$B$2:$M$418"}</definedName>
    <definedName name="STATE" hidden="1">"STATE"</definedName>
    <definedName name="stdhg" hidden="1">{#N/A,#N/A,FALSE,"Aging Summary";#N/A,#N/A,FALSE,"Ratio Analysis";#N/A,#N/A,FALSE,"Test 120 Day Accts";#N/A,#N/A,FALSE,"Tickmarks"}</definedName>
    <definedName name="Stewart1" hidden="1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Stewart1_1" hidden="1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STHJSTU" hidden="1">{"'Demand Units'!$Z$2:$AF$53"}</definedName>
    <definedName name="STHJSTU_1" hidden="1">{"'Demand Units'!$Z$2:$AF$53"}</definedName>
    <definedName name="STHS" hidden="1">{"'Demand Units'!$Z$2:$AF$53"}</definedName>
    <definedName name="STHS_1" hidden="1">{"'Demand Units'!$Z$2:$AF$53"}</definedName>
    <definedName name="STHSH" hidden="1">{"Monthly6Q",#N/A,FALSE,"0614ESL"}</definedName>
    <definedName name="STHSH_1" hidden="1">{"Monthly6Q",#N/A,FALSE,"0614ESL"}</definedName>
    <definedName name="STOCK_BASED" hidden="1">"STOCK_BASED"</definedName>
    <definedName name="STR" hidden="1">{"'Demand Units'!$Z$2:$AF$53"}</definedName>
    <definedName name="STR_1" hidden="1">{"'Demand Units'!$Z$2:$AF$53"}</definedName>
    <definedName name="STRRTS" hidden="1">{"Monthly6Q",#N/A,FALSE,"0614ESL"}</definedName>
    <definedName name="STRRTS_1" hidden="1">{"Monthly6Q",#N/A,FALSE,"0614ESL"}</definedName>
    <definedName name="STRS" hidden="1">{"Monthly6Q",#N/A,FALSE,"0614ESL"}</definedName>
    <definedName name="STRS_1" hidden="1">{"Monthly6Q",#N/A,FALSE,"0614ESL"}</definedName>
    <definedName name="STRSRT" hidden="1">{"Monthly6Q",#N/A,FALSE,"0614ESL"}</definedName>
    <definedName name="STRSRT_1" hidden="1">{"Monthly6Q",#N/A,FALSE,"0614ESL"}</definedName>
    <definedName name="STRSST" hidden="1">{"Monthly6Q",#N/A,FALSE,"0614ESL"}</definedName>
    <definedName name="STRSST_1" hidden="1">{"Monthly6Q",#N/A,FALSE,"0614ESL"}</definedName>
    <definedName name="STRSYST" hidden="1">{"Monthly6Q",#N/A,FALSE,"0614ESL"}</definedName>
    <definedName name="STRSYST_1" hidden="1">{"Monthly6Q",#N/A,FALSE,"0614ESL"}</definedName>
    <definedName name="STRTR" hidden="1">{"Monthly6Q",#N/A,FALSE,"0614ESL"}</definedName>
    <definedName name="STRTR_1" hidden="1">{"Monthly6Q",#N/A,FALSE,"0614ESL"}</definedName>
    <definedName name="stsg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STSRYR" hidden="1">{"'Demand Units'!$Z$2:$AF$53"}</definedName>
    <definedName name="STSRYR_1" hidden="1">{"'Demand Units'!$Z$2:$AF$53"}</definedName>
    <definedName name="stuff" localSheetId="13" hidden="1">[16]BEV!#REF!</definedName>
    <definedName name="stuff" localSheetId="14" hidden="1">[16]BEV!#REF!</definedName>
    <definedName name="stuff" hidden="1">[16]BEV!#REF!</definedName>
    <definedName name="stupid" hidden="1">{#N/A,#N/A,FALSE,"DCF2";#N/A,#N/A,FALSE,"DCF comm";#N/A,#N/A,FALSE,"Relief Fr Royalty";#N/A,#N/A,FALSE,"Asset Charges";#N/A,#N/A,FALSE,"Workforce";#N/A,#N/A,FALSE,"WACC Recon"}</definedName>
    <definedName name="STWBD_StatToolsBoxPlot_DefaultDataFormat" hidden="1">" 0"</definedName>
    <definedName name="STWBD_StatToolsBoxPlot_HasDefaultInfo" hidden="1">"TRUE"</definedName>
    <definedName name="STWBD_StatToolsBoxPlot_IncludeKey" hidden="1">"FALSE"</definedName>
    <definedName name="STWBD_StatToolsBoxPlot_VariableList" hidden="1">6</definedName>
    <definedName name="STWBD_StatToolsBoxPlot_VariableList_1" hidden="1">"U_x0001_VGD72A335_x0001_"</definedName>
    <definedName name="STWBD_StatToolsBoxPlot_VariableList_2" hidden="1">"U_x0001_VG2E288DEF_x0001_"</definedName>
    <definedName name="STWBD_StatToolsBoxPlot_VariableList_3" hidden="1">"U_x0001_VG3367F6EA_x0001_"</definedName>
    <definedName name="STWBD_StatToolsBoxPlot_VariableList_4" hidden="1">"U_x0001_VG7B7C7A9_x0001_"</definedName>
    <definedName name="STWBD_StatToolsBoxPlot_VariableList_5" hidden="1">"U_x0001_VG1392C16C_x0001_"</definedName>
    <definedName name="STWBD_StatToolsBoxPlot_VariableList_6" hidden="1">"U_x0001_VG2B9C9E23_x0001_"</definedName>
    <definedName name="STWBD_StatToolsBoxPlot_VarSelectorDefaultDataSet" hidden="1">"DG10CF960D"</definedName>
    <definedName name="STWBD_StatToolsScatterplot_DisplayCorrelationCoefficient" hidden="1">"TRUE"</definedName>
    <definedName name="STWBD_StatToolsScatterplot_HasDefaultInfo" hidden="1">"TRUE"</definedName>
    <definedName name="STWBD_StatToolsScatterplot_VarSelectorDefaultDataSet" hidden="1">"DG10CF960D"</definedName>
    <definedName name="STWBD_StatToolsScatterplot_XVariableList" hidden="1">2</definedName>
    <definedName name="STWBD_StatToolsScatterplot_XVariableList_1" hidden="1">"U_x0001_VG1E0EED9D_x0001_"</definedName>
    <definedName name="STWBD_StatToolsScatterplot_XVariableList_2" hidden="1">"U_x0001_VG164CB851_x0001_"</definedName>
    <definedName name="STWBD_StatToolsScatterplot_YVariableList" hidden="1">1</definedName>
    <definedName name="STWBD_StatToolsScatterplot_YVariableList_1" hidden="1">"U_x0001_VGBDF3FD5_x0001_"</definedName>
    <definedName name="styn" hidden="1">{"'Demand Units'!$Z$2:$AF$53"}</definedName>
    <definedName name="styn_1" hidden="1">{"'Demand Units'!$Z$2:$AF$53"}</definedName>
    <definedName name="subj_EBITDA" localSheetId="13" hidden="1">'[71]Proj. Financials'!#REF!</definedName>
    <definedName name="subj_EBITDA" localSheetId="14" hidden="1">'[71]Proj. Financials'!#REF!</definedName>
    <definedName name="subj_EBITDA" hidden="1">'[71]Proj. Financials'!#REF!</definedName>
    <definedName name="SUMMARY_BOOK" hidden="1">{"page1",#N/A,FALSE,"GIRLBO";"page2",#N/A,FALSE,"GIRLBO";"page3",#N/A,FALSE,"GIRLBO";"page4",#N/A,FALSE,"GIRLBO";"page5",#N/A,FALSE,"GIRLBO"}</definedName>
    <definedName name="Summary2" hidden="1">{#N/A,#N/A,FALSE,"FACTSHEETS";#N/A,#N/A,FALSE,"pump";#N/A,#N/A,FALSE,"filter"}</definedName>
    <definedName name="SY4URR" hidden="1">{"Monthly6Q",#N/A,FALSE,"0614ESL"}</definedName>
    <definedName name="SY4URR_1" hidden="1">{"Monthly6Q",#N/A,FALSE,"0614ESL"}</definedName>
    <definedName name="SY4USTR" hidden="1">{"Monthly6Q",#N/A,FALSE,"0614ESL"}</definedName>
    <definedName name="SY4USTR_1" hidden="1">{"Monthly6Q",#N/A,FALSE,"0614ESL"}</definedName>
    <definedName name="SY5S" hidden="1">{"Monthly6Q",#N/A,FALSE,"0614ESL"}</definedName>
    <definedName name="SY5S_1" hidden="1">{"Monthly6Q",#N/A,FALSE,"0614ESL"}</definedName>
    <definedName name="SYHSRT" hidden="1">{"Monthly6Q",#N/A,FALSE,"0614ESL"}</definedName>
    <definedName name="SYHSRT_1" hidden="1">{"Monthly6Q",#N/A,FALSE,"0614ESL"}</definedName>
    <definedName name="sykj" hidden="1">{"'Demand Units'!$Z$2:$AF$53"}</definedName>
    <definedName name="sykj_1" hidden="1">{"'Demand Units'!$Z$2:$AF$53"}</definedName>
    <definedName name="SYR" hidden="1">{"Monthly6Q",#N/A,FALSE,"0614ESL"}</definedName>
    <definedName name="SYR_1" hidden="1">{"Monthly6Q",#N/A,FALSE,"0614ESL"}</definedName>
    <definedName name="SYRS5R" hidden="1">{"'Demand Units'!$Z$2:$AF$53"}</definedName>
    <definedName name="SYRS5R_1" hidden="1">{"'Demand Units'!$Z$2:$AF$53"}</definedName>
    <definedName name="SYRYYR" hidden="1">{"'Demand Units'!$Z$2:$AF$53"}</definedName>
    <definedName name="SYRYYR_1" hidden="1">{"'Demand Units'!$Z$2:$AF$53"}</definedName>
    <definedName name="SYSRSR" hidden="1">{"'Demand Units'!$Z$2:$AF$53"}</definedName>
    <definedName name="SYSRSR_1" hidden="1">{"'Demand Units'!$Z$2:$AF$53"}</definedName>
    <definedName name="SYSUTYS" hidden="1">{"Monthly6Q",#N/A,FALSE,"0614ESL"}</definedName>
    <definedName name="SYSUTYS_1" hidden="1">{"Monthly6Q",#N/A,FALSE,"0614ESL"}</definedName>
    <definedName name="SYTRY" hidden="1">{"'Demand Units'!$Z$2:$AF$53"}</definedName>
    <definedName name="SYTRY_1" hidden="1">{"'Demand Units'!$Z$2:$AF$53"}</definedName>
    <definedName name="SYUYT" hidden="1">{"Monthly6Q",#N/A,FALSE,"0614ESL"}</definedName>
    <definedName name="SYUYT_1" hidden="1">{"Monthly6Q",#N/A,FALSE,"0614ESL"}</definedName>
    <definedName name="syy" hidden="1">{"'Demand Units'!$Z$2:$AF$53"}</definedName>
    <definedName name="syy_1" hidden="1">{"'Demand Units'!$Z$2:$AF$53"}</definedName>
    <definedName name="t44t" hidden="1">{"'Demand Units'!$Z$2:$AF$53"}</definedName>
    <definedName name="t44t_1" hidden="1">{"'Demand Units'!$Z$2:$AF$53"}</definedName>
    <definedName name="Table2Out" localSheetId="13" hidden="1">#REF!</definedName>
    <definedName name="Table2Out" localSheetId="14" hidden="1">#REF!</definedName>
    <definedName name="Table2Out" hidden="1">#REF!</definedName>
    <definedName name="tap" hidden="1">{"FleetDetailsNE",#N/A,FALSE,"NEForecast"}</definedName>
    <definedName name="tbbbbbbbbbbbbbbb" hidden="1">{"Worldwide - Budget",#N/A,FALSE,"Indus WW";"Worldwide Actuals",#N/A,FALSE,"Indus WW";"Worldwide Forecast",#N/A,FALSE,"Indus WW";"Worldwide Previous Forecast",#N/A,FALSE,"Indus WW";"Worldwide Budget vs. Actuals",#N/A,FALSE,"Indus WW";"Worldwide Current Mth vs. Prev. Mth",#N/A,FALSE,"Indus WW";"Worldwide Forecast vs. Actuals",#N/A,FALSE,"Indus WW";"Worldwide Prev. Forecast vs. Current Forecast",#N/A,FALSE,"Indus WW";"Worldwide Budget vs. Act+Forecast",#N/A,FALSE,"Indus WW";"Services Divn - Budget",#N/A,FALSE,"Services Divn";"Services Divn Actuals",#N/A,FALSE,"Services Divn";"Services Divn Forecast",#N/A,FALSE,"Services Divn";"Services Divn Previous Forecast",#N/A,FALSE,"Services Divn";"Services Divn Budget vs. Actuals",#N/A,FALSE,"Services Divn";"Services Divn Current Mth vs. Prev. Mth",#N/A,FALSE,"Services Divn";"Services Divn Forecast vs. Actuals",#N/A,FALSE,"Services Divn";"Services Divn Prev. Forecast vs. Current Forecast",#N/A,FALSE,"Services Divn";"Services Divn Budget vs. Act+Forecast",#N/A,FALSE,"Services Divn";"Solutions Divn - Budget",#N/A,FALSE,"Indus US Soln";"Solutions Divn Actuals",#N/A,FALSE,"Indus US Soln";"Solutions Divn Forecast",#N/A,FALSE,"Indus US Soln";"Solutions Divn Previous Forecast",#N/A,FALSE,"Indus US Soln";"Solutions Divn Budget vs. Actuals",#N/A,FALSE,"Indus US Soln";"Solutions Divn Current Mth vs. Prev. Mth",#N/A,FALSE,"Indus US Soln";"Solutions Divn Forecast vs. Actuals",#N/A,FALSE,"Indus US Soln";"Solutions Divn Prev. Forecast vs. Current Forecast",#N/A,FALSE,"Indus US Soln";"Pine ($) - Budget",#N/A,FALSE,"Pine ($)";"Solutions Divn Budget vs. Act+Forecast",#N/A,FALSE,"Indus US Soln";"Pine ($) Actuals",#N/A,FALSE,"Pine ($)";"Pine ($) Forecast",#N/A,FALSE,"Pine ($)";"Pine ($) Previous Forecast",#N/A,FALSE,"Pine ($)";"Pine ($) Budget vs. Actuals",#N/A,FALSE,"Pine ($)";"Pine ($) Current Mth vs. Prev. Mth",#N/A,FALSE,"Pine ($)";"Pine ($) Forecast vs. Actuals",#N/A,FALSE,"Pine ($)";"Pine ($) Prev. Forecast vs. Current Forecast",#N/A,FALSE,"Pine ($)";"Pine ($) Budget vs. Act+Forecast",#N/A,FALSE,"Pine ($)";"US Serv - Budget",#N/A,FALSE,"Indus US Serv";"US Serv Actuals",#N/A,FALSE,"Indus US Serv";"US Serv Forecast",#N/A,FALSE,"Indus US Serv";"US Serv Previous Forecast",#N/A,FALSE,"Indus US Serv";"US Serv Budget vs. Actuals",#N/A,FALSE,"Indus US Serv";"US Serv Current Mth vs. Prev. Mth",#N/A,FALSE,"Indus US Serv";"US Serv Forecast vs. Actuals",#N/A,FALSE,"Indus US Serv";"US Serv Prev. Forecast vs. Current Forecast",#N/A,FALSE,"Indus US Serv";"US Serv Budget vs. Act+Forecast",#N/A,FALSE,"Indus US Serv";"India ($) - Budget",#N/A,FALSE,"Indus India Cons ($)";"India ($) Actuals",#N/A,FALSE,"Indus India Cons ($)";"India ($) Forecast",#N/A,FALSE,"Indus India Cons ($)";"India ($) Previous Forecast",#N/A,FALSE,"Indus India Cons ($)";"India ($) Budget vs. Actuals",#N/A,FALSE,"Indus India Cons ($)";"India ($) Current Mth vs. Prev. Mth",#N/A,FALSE,"Indus India Cons ($)";"India ($) Forecast vs. Actuals",#N/A,FALSE,"Indus India Cons ($)";"India ($) Prev. Forecast vs. Current Forecast",#N/A,FALSE,"Indus India Cons ($)";"India ($) Budget vs. Act+Forecast",#N/A,FALSE,"Indus India Cons ($)";"Inc (Total) - Budget",#N/A,FALSE,"Indus inc (Total)";"Inc (Total) Actuals",#N/A,FALSE,"Indus inc (Total)";"Inc (Total) Forecast",#N/A,FALSE,"Indus inc (Total)";"Inc (Total) Previous Forecast",#N/A,FALSE,"Indus inc (Total)";"Inc (Total) Budget vs. Actuals",#N/A,FALSE,"Indus inc (Total)";"Inc (Total) Current Mth vs. Prev. Mth",#N/A,FALSE,"Indus inc (Total)";"Inc (Total) Forecast vs. Actuals",#N/A,FALSE,"Indus inc (Total)";"Inc (Total) Prev. Forecast vs. Current Forecast",#N/A,FALSE,"Indus inc (Total)";"Inc (Total) Budget vs. Act+Forecast",#N/A,FALSE,"Indus inc (Total)";"India (Rs.) - Budget",#N/A,FALSE,"Indus India Cons (Rs.)";"India (Rs.) Actuals",#N/A,FALSE,"Indus India Cons (Rs.)";"India (Rs.) Forecast",#N/A,FALSE,"Indus India Cons (Rs.)";"India (Rs.) Previous Forecast",#N/A,FALSE,"Indus India Cons (Rs.)";"India (Rs.) Budget vs. Actuals",#N/A,FALSE,"Indus India Cons (Rs.)";"India (Rs.) Current Mth vs. Prev. Mth",#N/A,FALSE,"Indus India Cons (Rs.)";"India (Rs.) Forecast vs. Actuals",#N/A,FALSE,"Indus India Cons (Rs.)";"India (Rs.) Prev. Forecast vs. Current Forecast",#N/A,FALSE,"Indus India Cons (Rs.)";"India (Rs.) Budget vs. Act+Forecast",#N/A,FALSE,"Indus India Cons (Rs.)";"Pine Rs. Budget",#N/A,FALSE,"Pine (Rs.)";"Pine (Rs.) Actual",#N/A,FALSE,"Pine (Rs.)";"Pine (Rs.) - Forecast",#N/A,FALSE,"Pine (Rs.)";"Pine (Rs.) - Previous Forecast",#N/A,FALSE,"Pine (Rs.)";"Pine (Rs.) Budget vs. Actuals",#N/A,FALSE,"Pine (Rs.)";"Pine (Rs.) Current Mth vs. Prev. Mth",#N/A,FALSE,"Pine (Rs.)";"Pine (Rs.) - Forecast vs. Actuals",#N/A,FALSE,"Pine (Rs.)";"Pine (Rs.) - Prev F/c vs. Current F/c",#N/A,FALSE,"Pine (Rs.)";"Pine (Rs.) - Budget vs. F/c+Act",#N/A,FALSE,"Pine (Rs.)"}</definedName>
    <definedName name="terwtwert" hidden="1">{"Combined Inc Stmt",#N/A,TRUE,"Financials";"Combined BS",#N/A,TRUE,"Financials";"Combined CF",#N/A,TRUE,"Financials";"Combined Ratios",#N/A,TRUE,"Financials"}</definedName>
    <definedName name="test" hidden="1">{#N/A,#N/A,FALSE,"1996PL";#N/A,#N/A,FALSE,"1997PL";#N/A,#N/A,FALSE,"1998PL";#N/A,#N/A,FALSE,"1999PL"}</definedName>
    <definedName name="test1" hidden="1">[19]Menu!$D$17:$M$17</definedName>
    <definedName name="test2" hidden="1">{#N/A,#N/A,TRUE,"MAIN FT TERM";#N/A,#N/A,TRUE,"MCI  FT TERM ";#N/A,#N/A,TRUE,"OC12 EQV"}</definedName>
    <definedName name="TestyDeleteMe" localSheetId="13" hidden="1">[16]BEV!#REF!</definedName>
    <definedName name="TestyDeleteMe" localSheetId="14" hidden="1">[16]BEV!#REF!</definedName>
    <definedName name="TestyDeleteMe" hidden="1">[16]BEV!#REF!</definedName>
    <definedName name="tewrt" hidden="1">{"Combined CF",#N/A,FALSE,"Financials"}</definedName>
    <definedName name="TextRefCopyRangeCount" hidden="1">182</definedName>
    <definedName name="tft" hidden="1">{"Monthly6Q",#N/A,FALSE,"0614ESL"}</definedName>
    <definedName name="tft_1" hidden="1">{"Monthly6Q",#N/A,FALSE,"0614ESL"}</definedName>
    <definedName name="tgg" hidden="1">{#N/A,#N/A,FALSE,"DCF2";#N/A,#N/A,FALSE,"DCF comm";#N/A,#N/A,FALSE,"Relief Fr Royalty";#N/A,#N/A,FALSE,"Asset Charges";#N/A,#N/A,FALSE,"Workforce";#N/A,#N/A,FALSE,"WACC Recon"}</definedName>
    <definedName name="tgr" hidden="1">{"Monthly6Q",#N/A,FALSE,"0614ESL"}</definedName>
    <definedName name="tgr_1" hidden="1">{"Monthly6Q",#N/A,FALSE,"0614ESL"}</definedName>
    <definedName name="tgw" hidden="1">{"Monthly6Q",#N/A,FALSE,"0614ESL"}</definedName>
    <definedName name="tgw_1" hidden="1">{"Monthly6Q",#N/A,FALSE,"0614ESL"}</definedName>
    <definedName name="Threeyr_Data" localSheetId="13" hidden="1">[62]Sheet1!#REF!</definedName>
    <definedName name="Threeyr_Data" localSheetId="14" hidden="1">[62]Sheet1!#REF!</definedName>
    <definedName name="Threeyr_Data" hidden="1">[62]Sheet1!#REF!</definedName>
    <definedName name="tickname" localSheetId="13" hidden="1">[62]Sheet1!#REF!</definedName>
    <definedName name="tickname" localSheetId="14" hidden="1">[62]Sheet1!#REF!</definedName>
    <definedName name="tickname" hidden="1">[62]Sheet1!#REF!</definedName>
    <definedName name="TJDSTIJS" hidden="1">{"Monthly6Q",#N/A,FALSE,"0614ESL"}</definedName>
    <definedName name="TJDSTIJS_1" hidden="1">{"Monthly6Q",#N/A,FALSE,"0614ESL"}</definedName>
    <definedName name="tmkk_control" hidden="1">{"'August 2000'!$A$1:$J$101"}</definedName>
    <definedName name="TML_control" hidden="1">{"'August 2000'!$A$1:$J$101"}</definedName>
    <definedName name="tmp_103" localSheetId="13" hidden="1">#REF!</definedName>
    <definedName name="tmp_103" localSheetId="14" hidden="1">#REF!</definedName>
    <definedName name="tmp_103" hidden="1">#REF!</definedName>
    <definedName name="tmp_1118" localSheetId="13" hidden="1">#REF!</definedName>
    <definedName name="tmp_1118" localSheetId="14" hidden="1">#REF!</definedName>
    <definedName name="tmp_1118" hidden="1">#REF!</definedName>
    <definedName name="tmp_1553" localSheetId="13" hidden="1">#REF!</definedName>
    <definedName name="tmp_1553" localSheetId="14" hidden="1">#REF!</definedName>
    <definedName name="tmp_1553" hidden="1">#REF!</definedName>
    <definedName name="tmp_1555" localSheetId="13" hidden="1">#REF!</definedName>
    <definedName name="tmp_1555" localSheetId="14" hidden="1">#REF!</definedName>
    <definedName name="tmp_1555" hidden="1">#REF!</definedName>
    <definedName name="tmp_194" localSheetId="13" hidden="1">#REF!</definedName>
    <definedName name="tmp_194" localSheetId="14" hidden="1">#REF!</definedName>
    <definedName name="tmp_194" hidden="1">#REF!</definedName>
    <definedName name="tmp_414" localSheetId="13" hidden="1">#REF!</definedName>
    <definedName name="tmp_414" localSheetId="14" hidden="1">#REF!</definedName>
    <definedName name="tmp_414" hidden="1">#REF!</definedName>
    <definedName name="tmp_92" localSheetId="13" hidden="1">#REF!</definedName>
    <definedName name="tmp_92" localSheetId="14" hidden="1">#REF!</definedName>
    <definedName name="tmp_92" hidden="1">#REF!</definedName>
    <definedName name="tmpLoadSedol" localSheetId="13" hidden="1">#REF!</definedName>
    <definedName name="tmpLoadSedol" localSheetId="14" hidden="1">#REF!</definedName>
    <definedName name="tmpLoadSedol" hidden="1">#REF!</definedName>
    <definedName name="to" hidden="1">{#N/A,#N/A,FALSE,"letter";#N/A,#N/A,FALSE,"PP_0895";#N/A,#N/A,FALSE,"PP_0995"}</definedName>
    <definedName name="todd" hidden="1">{#N/A,#N/A,FALSE,"WWide";#N/A,#N/A,FALSE,"Tot_USA";#N/A,#N/A,FALSE,"Tot_Can";#N/A,#N/A,FALSE,"Tot_EA";#N/A,#N/A,FALSE,"Tot_L_Amer";#N/A,#N/A,FALSE,"Tot_Aus";#N/A,#N/A,FALSE,"Ortho";#N/A,#N/A,FALSE,"WW_Rup";#N/A,#N/A,FALSE,"WW_GX";#N/A,#N/A,FALSE,"OIS";#N/A,#N/A,FALSE,"YBasics";#N/A,#N/A,FALSE,"WW_Grnswp";#N/A,#N/A,FALSE,"WW_Other"}</definedName>
    <definedName name="TOTAL_CASH_DIVID" hidden="1">"TOTAL_CASH_DIVID"</definedName>
    <definedName name="TOTAL_CASH_FINAN" hidden="1">"TOTAL_CASH_FINAN"</definedName>
    <definedName name="TOTAL_CASH_INVEST" hidden="1">"TOTAL_CASH_INVEST"</definedName>
    <definedName name="TOTAL_CASH_OPER" hidden="1">"TOTAL_CASH_OPER"</definedName>
    <definedName name="TOTAL_COMMON" hidden="1">"TOTAL_COMMON"</definedName>
    <definedName name="TOTAL_CURRENT_LIAB" hidden="1">"TOTAL_CURRENT_LIAB"</definedName>
    <definedName name="TOTAL_DEBT" hidden="1">"TOTAL_DEBT"</definedName>
    <definedName name="TOTAL_DEBT_OVER_EBITDA" hidden="1">"TOTAL_DEBT_OVER_EBITDA"</definedName>
    <definedName name="TOTAL_DEBT_OVER_TOTAL_BV" hidden="1">"TOTAL_DEBT_OVER_TOTAL_BV"</definedName>
    <definedName name="TOTAL_DEBT_OVER_TOTAL_CAP" hidden="1">"TOTAL_DEBT_OVER_TOTAL_CAP"</definedName>
    <definedName name="TOTAL_EQUITY" hidden="1">"TOTAL_EQUITY"</definedName>
    <definedName name="TOTAL_INTEREST_EXP" hidden="1">"TOTAL_INTEREST_EXP"</definedName>
    <definedName name="TOTAL_INVENTORY" hidden="1">"TOTAL_INVENTORY"</definedName>
    <definedName name="TOTAL_LIAB" hidden="1">"TOTAL_LIAB"</definedName>
    <definedName name="TOTAL_LIAB_SHAREHOLD" hidden="1">"TOTAL_LIAB_SHAREHOLD"</definedName>
    <definedName name="TOTAL_LONG_DEBT" hidden="1">"TOTAL_LONG_DEBT"</definedName>
    <definedName name="TOTAL_OPER_EXPEN" hidden="1">"TOTAL_OPER_EXPEN"</definedName>
    <definedName name="TOTAL_RECEIV" hidden="1">"TOTAL_RECEIV"</definedName>
    <definedName name="TOTAL_REVENUE" hidden="1">"TOTAL_REVENUE"</definedName>
    <definedName name="TOTAL_SPECIAL" hidden="1">"TOTAL_SPECIAL"</definedName>
    <definedName name="totcap" localSheetId="13" hidden="1">#REF!,#REF!,#REF!,#REF!</definedName>
    <definedName name="totcap" localSheetId="14" hidden="1">#REF!,#REF!,#REF!,#REF!</definedName>
    <definedName name="totcap" hidden="1">#REF!,#REF!,#REF!,#REF!</definedName>
    <definedName name="tqqn" hidden="1">{"'Demand Units'!$Z$2:$AF$53"}</definedName>
    <definedName name="tqqn_1" hidden="1">{"'Demand Units'!$Z$2:$AF$53"}</definedName>
    <definedName name="tr" hidden="1">{"'Demand Units'!$Z$2:$AF$53"}</definedName>
    <definedName name="tr_1" hidden="1">{"'Demand Units'!$Z$2:$AF$53"}</definedName>
    <definedName name="TRADE_AR" hidden="1">"TRADE_AR"</definedName>
    <definedName name="TREASURY_STOCK" hidden="1">"TREASURY_STOCK"</definedName>
    <definedName name="treeList" hidden="1">"00000000000000000000000000000000000000000000000000000000000000000000000000000000000000000000000000000000000000000000000000000000000000000000000000000000000000000000000000000000000000000000000000000000"</definedName>
    <definedName name="tretwertert" hidden="1">{#N/A,#N/A,FALSE,"Aging Summary";#N/A,#N/A,FALSE,"Ratio Analysis";#N/A,#N/A,FALSE,"Test 120 Day Accts";#N/A,#N/A,FALSE,"Tickmarks"}</definedName>
    <definedName name="trsrt" hidden="1">{"'Demand Units'!$Z$2:$AF$53"}</definedName>
    <definedName name="trsrt_1" hidden="1">{"'Demand Units'!$Z$2:$AF$53"}</definedName>
    <definedName name="trwertwer" hidden="1">{#N/A,#N/A,FALSE,"Assumptions";#N/A,#N/A,FALSE,"Proforma IS";#N/A,#N/A,FALSE,"Cash Flows RLP";#N/A,#N/A,FALSE,"IRR";#N/A,#N/A,FALSE,"New Depr Sch-150% DB";#N/A,#N/A,FALSE,"Comments"}</definedName>
    <definedName name="trwetewrt" hidden="1">{"IS_plan vs Act",#N/A,FALSE,"IS_Plan-Act";"is_curr&amp;YTD",#N/A,FALSE,"IS_Plan-Act";"is_last5mos",#N/A,FALSE,"IS_Plan-Act";"is_vsYTD_RR",#N/A,FALSE,"IS_Plan-Act";"bs",#N/A,FALSE,"IS_Plan-Act";"bs_last5mos",#N/A,FALSE,"IS_Plan-Act";"cf",#N/A,FALSE,"IS_Plan-Act"}</definedName>
    <definedName name="tryrryu" hidden="1">{#N/A,#N/A,FALSE,"MAY";#N/A,#N/A,FALSE,"Q2";#N/A,#N/A,FALSE,"YTD"}</definedName>
    <definedName name="tryyt" hidden="1">{"Summary",#N/A,FALSE,"Summary"}</definedName>
    <definedName name="tt" hidden="1">{#N/A,#N/A,TRUE,"EWAR";#N/A,#N/A,TRUE,"Sad";#N/A,#N/A,TRUE,"Yat";#N/A,#N/A,TRUE,"Nav";#N/A,#N/A,TRUE,"Mor";#N/A,#N/A,TRUE,"Geit"}</definedName>
    <definedName name="tti" hidden="1">{"Omnipaque",#N/A,FALSE,"Omnipaque"}</definedName>
    <definedName name="ttt" hidden="1">{"'Demand Units'!$Z$2:$AF$53"}</definedName>
    <definedName name="ttt_1" hidden="1">{"'Demand Units'!$Z$2:$AF$53"}</definedName>
    <definedName name="tttn" hidden="1">{"Monthly6Q",#N/A,FALSE,"0614ESL"}</definedName>
    <definedName name="tttn_1" hidden="1">{"Monthly6Q",#N/A,FALSE,"0614ESL"}</definedName>
    <definedName name="tttt" hidden="1">{#N/A,#N/A,TRUE,"EWAR";#N/A,#N/A,TRUE,"Sad";#N/A,#N/A,TRUE,"Yat";#N/A,#N/A,TRUE,"Nav";#N/A,#N/A,TRUE,"Mor";#N/A,#N/A,TRUE,"Geit"}</definedName>
    <definedName name="tttt_1" hidden="1">{"'Demand Units'!$Z$2:$AF$53"}</definedName>
    <definedName name="ttw" hidden="1">{"'Demand Units'!$Z$2:$AF$53"}</definedName>
    <definedName name="ttw_1" hidden="1">{"'Demand Units'!$Z$2:$AF$53"}</definedName>
    <definedName name="tutyurrtu" hidden="1">{"Draft",#N/A,FALSE,"Feb-96"}</definedName>
    <definedName name="tw" hidden="1">{"'Demand Units'!$Z$2:$AF$53"}</definedName>
    <definedName name="tw_1" hidden="1">{"'Demand Units'!$Z$2:$AF$53"}</definedName>
    <definedName name="twer" hidden="1">{"Combined Inc Stmt",#N/A,FALSE,"Financials"}</definedName>
    <definedName name="twertwert" hidden="1">{"Quarterly Inc Stmt",#N/A,TRUE,"Financials";"Quarterly BS",#N/A,TRUE,"Financials";"Quarterly CF",#N/A,TRUE,"Financials";"Quarterly Ratios",#N/A,TRUE,"Financials"}</definedName>
    <definedName name="twertwertwert" hidden="1">{#N/A,#N/A,FALSE,"Japan 2003";#N/A,#N/A,FALSE,"Sheet2"}</definedName>
    <definedName name="twertwet" hidden="1">{#N/A,#N/A,FALSE,"New Depr Sch-150% DB";#N/A,#N/A,FALSE,"Cash Flows RLP";#N/A,#N/A,FALSE,"IRR";#N/A,#N/A,FALSE,"Proforma IS";#N/A,#N/A,FALSE,"Assumptions"}</definedName>
    <definedName name="twetwetrwet" hidden="1">{#N/A,#N/A,FALSE,"New Depr Sch-150% DB";#N/A,#N/A,FALSE,"Cash Flows RLP";#N/A,#N/A,FALSE,"IRR";#N/A,#N/A,FALSE,"Proforma IS";#N/A,#N/A,FALSE,"Assumptions"}</definedName>
    <definedName name="twretwrtrwet" hidden="1">{#N/A,#N/A,FALSE,"Assumptions";#N/A,#N/A,FALSE,"Proforma IS";#N/A,#N/A,FALSE,"Cash Flows RLP";#N/A,#N/A,FALSE,"IRR";#N/A,#N/A,FALSE,"New Depr Sch-150% DB";#N/A,#N/A,FALSE,"Comments"}</definedName>
    <definedName name="tynonasset" localSheetId="13" hidden="1">[62]Sheet1!#REF!</definedName>
    <definedName name="tynonasset" localSheetId="14" hidden="1">[62]Sheet1!#REF!</definedName>
    <definedName name="tynonasset" hidden="1">[62]Sheet1!#REF!</definedName>
    <definedName name="tyr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TYSS" hidden="1">{"'Demand Units'!$Z$2:$AF$53"}</definedName>
    <definedName name="TYSS_1" hidden="1">{"'Demand Units'!$Z$2:$AF$53"}</definedName>
    <definedName name="u" hidden="1">{"Monthly6Q",#N/A,FALSE,"0614ESL"}</definedName>
    <definedName name="u_1" hidden="1">{"Monthly6Q",#N/A,FALSE,"0614ESL"}</definedName>
    <definedName name="ua" hidden="1">{"Monthly6Q",#N/A,FALSE,"0614ESL"}</definedName>
    <definedName name="ua_1" hidden="1">{"Monthly6Q",#N/A,FALSE,"0614ESL"}</definedName>
    <definedName name="uawa" hidden="1">{"'Demand Units'!$Z$2:$AF$53"}</definedName>
    <definedName name="uawa_1" hidden="1">{"'Demand Units'!$Z$2:$AF$53"}</definedName>
    <definedName name="uflu" hidden="1">{"'Demand Units'!$Z$2:$AF$53"}</definedName>
    <definedName name="uflu_1" hidden="1">{"'Demand Units'!$Z$2:$AF$53"}</definedName>
    <definedName name="UGLY" hidden="1">{"Monthly6Q",#N/A,FALSE,"0614ESL"}</definedName>
    <definedName name="UGLY_1" hidden="1">{"Monthly6Q",#N/A,FALSE,"0614ESL"}</definedName>
    <definedName name="uiknu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laefj" hidden="1">{"'Demand Units'!$Z$2:$AF$53"}</definedName>
    <definedName name="ulaefj_1" hidden="1">{"'Demand Units'!$Z$2:$AF$53"}</definedName>
    <definedName name="ulii" hidden="1">{"'Demand Units'!$Z$2:$AF$53"}</definedName>
    <definedName name="ulii_1" hidden="1">{"'Demand Units'!$Z$2:$AF$53"}</definedName>
    <definedName name="UNREALIZED_GAIN" hidden="1">"UNREALIZED_GAIN"</definedName>
    <definedName name="UNUSUAL_EXP" hidden="1">"UNUSUAL_EXP"</definedName>
    <definedName name="uoaen" hidden="1">{"Monthly6Q",#N/A,FALSE,"0614ESL"}</definedName>
    <definedName name="uoaen_1" hidden="1">{"Monthly6Q",#N/A,FALSE,"0614ESL"}</definedName>
    <definedName name="uoagn" hidden="1">{"'Demand Units'!$Z$2:$AF$53"}</definedName>
    <definedName name="uoagn_1" hidden="1">{"'Demand Units'!$Z$2:$AF$53"}</definedName>
    <definedName name="uouiyuoyuo" hidden="1">{"Summary",#N/A,FALSE,"Model";"Income Statement",#N/A,FALSE,"MODEL";"Balance Sheet",#N/A,FALSE,"Model";"Cash Flow",#N/A,FALSE,"Model";"Availability Analysis",#N/A,FALSE,"Model"}</definedName>
    <definedName name="UPDATESUMMARY" hidden="1">{#N/A,#N/A,FALSE,"FACTSHEETS";#N/A,#N/A,FALSE,"pump";#N/A,#N/A,FALSE,"filter"}</definedName>
    <definedName name="urtuyryuyrtt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us" hidden="1">{#N/A,#N/A,FALSE,"Tot_Can";#N/A,#N/A,FALSE,"Can_Rup";#N/A,#N/A,FALSE,"Can_Grn_Crs";#N/A,#N/A,FALSE,"GX_US"}</definedName>
    <definedName name="US_GAAP" hidden="1">"US_GAAP"</definedName>
    <definedName name="usa" hidden="1">{"Monthly6Q",#N/A,FALSE,"0614ESL"}</definedName>
    <definedName name="usa_1" hidden="1">{"Monthly6Q",#N/A,FALSE,"0614ESL"}</definedName>
    <definedName name="usaan" hidden="1">{"Monthly6Q",#N/A,FALSE,"0614ESL"}</definedName>
    <definedName name="usaan_1" hidden="1">{"Monthly6Q",#N/A,FALSE,"0614ESL"}</definedName>
    <definedName name="USaccrual" hidden="1">{"'Demand Units'!$Z$2:$AF$53"}</definedName>
    <definedName name="USaccrual_1" hidden="1">{"'Demand Units'!$Z$2:$AF$53"}</definedName>
    <definedName name="uut" hidden="1">{"'Demand Units'!$Z$2:$AF$53"}</definedName>
    <definedName name="uut_1" hidden="1">{"'Demand Units'!$Z$2:$AF$53"}</definedName>
    <definedName name="UUUUUU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uuuuuuuuuuuu" hidden="1">{#N/A,#N/A,FALSE,"Japan 2003";#N/A,#N/A,FALSE,"Sheet2"}</definedName>
    <definedName name="uyagkj" hidden="1">{"Monthly6Q",#N/A,FALSE,"0614ESL"}</definedName>
    <definedName name="uyagkj_1" hidden="1">{"Monthly6Q",#N/A,FALSE,"0614ESL"}</definedName>
    <definedName name="uyy" hidden="1">{"Monthly6Q",#N/A,FALSE,"0614ESL"}</definedName>
    <definedName name="uyy_1" hidden="1">{"Monthly6Q",#N/A,FALSE,"0614ESL"}</definedName>
    <definedName name="V" hidden="1">{"first",#N/A,FALSE,"FLEXPAC2";"second",#N/A,FALSE,"FLEXPAC2"}</definedName>
    <definedName name="var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Varanalysis2001" hidden="1">{#N/A,#N/A,FALSE,"BalSheet 0899";#N/A,#N/A,FALSE,"ytdpl899";#N/A,#N/A,FALSE,"Aug PL";#N/A,#N/A,FALSE,"Minority Int";#N/A,#N/A,FALSE,"Equity Roll Forward";#N/A,#N/A,FALSE,"Book Equity Test"}</definedName>
    <definedName name="vcsds" hidden="1">{#N/A,#N/A,FALSE,"Créances";#N/A,#N/A,FALSE,"Effectifs";#N/A,#N/A,FALSE,"SI"}</definedName>
    <definedName name="vcv" hidden="1">{"histincome",#N/A,FALSE,"hyfins";"closing balance",#N/A,FALSE,"hyfins"}</definedName>
    <definedName name="vczxvzxv" hidden="1">{"histincome",#N/A,FALSE,"hyfins";"closing balance",#N/A,FALSE,"hyfins"}</definedName>
    <definedName name="ver1.0" localSheetId="13" hidden="1">#REF!</definedName>
    <definedName name="ver1.0" localSheetId="14" hidden="1">#REF!</definedName>
    <definedName name="ver1.0" hidden="1">#REF!</definedName>
    <definedName name="ver1.01" localSheetId="13" hidden="1">#REF!</definedName>
    <definedName name="ver1.01" localSheetId="14" hidden="1">#REF!</definedName>
    <definedName name="ver1.01" hidden="1">#REF!</definedName>
    <definedName name="ver1.1" localSheetId="13" hidden="1">#REF!</definedName>
    <definedName name="ver1.1" localSheetId="14" hidden="1">#REF!</definedName>
    <definedName name="ver1.1" hidden="1">#REF!</definedName>
    <definedName name="Verizon" hidden="1">{"'Leverage'!$B$2:$M$418"}</definedName>
    <definedName name="Viastar" hidden="1">{#N/A,#N/A,FALSE,"Assumptions";#N/A,#N/A,FALSE,"N-IS-Sum";#N/A,#N/A,FALSE,"N-St-Sum";#N/A,#N/A,FALSE,"Inc Stmt";#N/A,#N/A,FALSE,"Stats"}</definedName>
    <definedName name="virus?" hidden="1">{#N/A,#N/A,FALSE,"Market Share";#N/A,#N/A,FALSE,"dcf";#N/A,#N/A,FALSE,"Base"}</definedName>
    <definedName name="Virus2" hidden="1">{#N/A,#N/A,FALSE,"Market Share";#N/A,#N/A,FALSE,"dcf";#N/A,#N/A,FALSE,"Base"}</definedName>
    <definedName name="virus3" hidden="1">{#N/A,#N/A,FALSE,"Market Share";#N/A,#N/A,FALSE,"dcf";#N/A,#N/A,FALSE,"Base"}</definedName>
    <definedName name="virus4" hidden="1">{#N/A,#N/A,FALSE,"Market Share";#N/A,#N/A,FALSE,"dcf";#N/A,#N/A,FALSE,"Base"}</definedName>
    <definedName name="virus5" hidden="1">{#N/A,#N/A,FALSE,"Market Share";#N/A,#N/A,FALSE,"dcf";#N/A,#N/A,FALSE,"Base"}</definedName>
    <definedName name="virus6" hidden="1">{#N/A,#N/A,FALSE,"Market Share";#N/A,#N/A,FALSE,"dcf";#N/A,#N/A,FALSE,"Base"}</definedName>
    <definedName name="VOLUME" hidden="1">"VOLUME"</definedName>
    <definedName name="VULIQ_NAMES_REVISION_DATE" hidden="1">40869.8079513889</definedName>
    <definedName name="VV" hidden="1">{#N/A,#N/A,FALSE,"Aging Summary";#N/A,#N/A,FALSE,"Ratio Analysis";#N/A,#N/A,FALSE,"Test 120 Day Accts";#N/A,#N/A,FALSE,"Tickmarks"}</definedName>
    <definedName name="vvb" hidden="1">{"'Demand Units'!$Z$2:$AF$53"}</definedName>
    <definedName name="vvb_1" hidden="1">{"'Demand Units'!$Z$2:$AF$53"}</definedName>
    <definedName name="vvvvvvvvvvvvvv" hidden="1">{#N/A,#N/A,FALSE,"New Depr Sch-150% DB";#N/A,#N/A,FALSE,"Cash Flows RLP";#N/A,#N/A,FALSE,"IRR";#N/A,#N/A,FALSE,"Proforma IS";#N/A,#N/A,FALSE,"Assumptions"}</definedName>
    <definedName name="vwew32" hidden="1">{"Assumptions",#N/A,TRUE,"Assumptions";"Income",#N/A,TRUE,"Income";"Balance",#N/A,TRUE,"Balance"}</definedName>
    <definedName name="vzssw" hidden="1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vzxcvzxcv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" hidden="1">{#N/A,#N/A,TRUE,"EWAR";#N/A,#N/A,TRUE,"Sad";#N/A,#N/A,TRUE,"Yat";#N/A,#N/A,TRUE,"Nav";#N/A,#N/A,TRUE,"Mor";#N/A,#N/A,TRUE,"Geit"}</definedName>
    <definedName name="waccc" hidden="1">#N/A</definedName>
    <definedName name="waresd" hidden="1">{#N/A,#N/A,FALSE,"Aging Summary";#N/A,#N/A,FALSE,"Ratio Analysis";#N/A,#N/A,FALSE,"Test 120 Day Accts";#N/A,#N/A,FALSE,"Tickmarks"}</definedName>
    <definedName name="wavylws" hidden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1" hidden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dsdsd" hidden="1">{"FCB_ALL",#N/A,FALSE,"FCB"}</definedName>
    <definedName name="wee" hidden="1">{"'Demand Units'!$Z$2:$AF$53"}</definedName>
    <definedName name="wee_1" hidden="1">{"'Demand Units'!$Z$2:$AF$53"}</definedName>
    <definedName name="WEOIR" hidden="1">{"Monthly6Q",#N/A,FALSE,"0614ESL"}</definedName>
    <definedName name="WEOIR_1" hidden="1">{"Monthly6Q",#N/A,FALSE,"0614ESL"}</definedName>
    <definedName name="weqwe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er" hidden="1">{"Monthly6Q",#N/A,FALSE,"0614ESL"}</definedName>
    <definedName name="wer_1" hidden="1">{"Monthly6Q",#N/A,FALSE,"0614ESL"}</definedName>
    <definedName name="werrr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estburne" hidden="1">{#N/A,#N/A,FALSE,"Projections";#N/A,#N/A,FALSE,"Multiples Valuation";#N/A,#N/A,FALSE,"LBO";#N/A,#N/A,FALSE,"Multiples_Sensitivity";#N/A,#N/A,FALSE,"Summary"}</definedName>
    <definedName name="wetrwertw" hidden="1">{"Final",#N/A,FALSE,"Feb-96"}</definedName>
    <definedName name="wetwet" hidden="1">{#N/A,#N/A,FALSE,"New Depr Sch-150% DB";#N/A,#N/A,FALSE,"Cash Flows RLP";#N/A,#N/A,FALSE,"IRR";#N/A,#N/A,FALSE,"Proforma IS";#N/A,#N/A,FALSE,"Assumptions"}</definedName>
    <definedName name="wewe" hidden="1">{#N/A,#N/A,TRUE,"pd_SSS";#N/A,#N/A,TRUE,"fo_SSS";#N/A,#N/A,TRUE,"eqpt_SSS";#N/A,#N/A,TRUE,"ftrs_SSS"}</definedName>
    <definedName name="what" hidden="1">{#N/A,#N/A,FALSE,"Summary";#N/A,#N/A,FALSE,"IS";#N/A,#N/A,FALSE,"Bal Sheet";#N/A,#N/A,FALSE,"DCF2";#N/A,#N/A,FALSE,"DCF2_wComm";#N/A,#N/A,FALSE,"Relief Fr Royalty";#N/A,#N/A,FALSE,"Asset Charges";#N/A,#N/A,FALSE,"Royalty_Rate";#N/A,#N/A,FALSE,"Workforce";#N/A,#N/A,FALSE,"Attrition Rate";#N/A,#N/A,FALSE,"Adj_WACC";#N/A,#N/A,FALSE,"WACC"}</definedName>
    <definedName name="whatever" hidden="1">{#N/A,#N/A,FALSE,"DCF comm";#N/A,#N/A,FALSE,"DCF2";#N/A,#N/A,FALSE,"Relief Fr Royalty";#N/A,#N/A,FALSE,"Asset Charges";#N/A,#N/A,FALSE,"Workforce";#N/A,#N/A,FALSE,"WACC Recon"}</definedName>
    <definedName name="whatisthis" hidden="1">{#N/A,#N/A,FALSE,"Summary";#N/A,#N/A,FALSE,"Projections";#N/A,#N/A,FALSE,"Mkt Mults";#N/A,#N/A,FALSE,"DCF";#N/A,#N/A,FALSE,"Accr Dil";#N/A,#N/A,FALSE,"PIC LBO";#N/A,#N/A,FALSE,"MULT10_4";#N/A,#N/A,FALSE,"CBI LBO"}</definedName>
    <definedName name="whatisthissss" hidden="1">{#N/A,#N/A,FALSE,"IPO";#N/A,#N/A,FALSE,"DCF";#N/A,#N/A,FALSE,"LBO";#N/A,#N/A,FALSE,"MULT_VAL";#N/A,#N/A,FALSE,"Status Quo";#N/A,#N/A,FALSE,"Recap"}</definedName>
    <definedName name="whatisthisssss" hidden="1">{#N/A,#N/A,FALSE,"Summary";#N/A,#N/A,FALSE,"Projections";#N/A,#N/A,FALSE,"Mkt Mults";#N/A,#N/A,FALSE,"DCF";#N/A,#N/A,FALSE,"Accr Dil";#N/A,#N/A,FALSE,"PIC LBO";#N/A,#N/A,FALSE,"MULT10_4";#N/A,#N/A,FALSE,"CBI LBO"}</definedName>
    <definedName name="wi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WIN" hidden="1">{"' calendrier 2000'!$A$1:$Q$38"}</definedName>
    <definedName name="wishlws" hidden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1" hidden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lkednjfc" hidden="1">{#N/A,#N/A,FALSE,"Aging Summary";#N/A,#N/A,FALSE,"Ratio Analysis";#N/A,#N/A,FALSE,"Test 120 Day Accts";#N/A,#N/A,FALSE,"Tickmarks"}</definedName>
    <definedName name="Woods" localSheetId="13" hidden="1">#REF!</definedName>
    <definedName name="Woods" localSheetId="14" hidden="1">#REF!</definedName>
    <definedName name="Woods" hidden="1">#REF!</definedName>
    <definedName name="WQEQWEDQW" hidden="1">{"FORNDV",#N/A,FALSE,"Sheet1"}</definedName>
    <definedName name="wqq" hidden="1">{"'Demand Units'!$Z$2:$AF$53"}</definedName>
    <definedName name="wqq_1" hidden="1">{"'Demand Units'!$Z$2:$AF$53"}</definedName>
    <definedName name="wqwt" hidden="1">{#N/A,#N/A,FALSE,"Projections";#N/A,#N/A,FALSE,"Contribution_Stock";#N/A,#N/A,FALSE,"PF_Combo_Stock";#N/A,#N/A,FALSE,"Projections";#N/A,#N/A,FALSE,"Contribution_Cash";#N/A,#N/A,FALSE,"PF_Combo_Cash";#N/A,#N/A,FALSE,"IPO_Cash"}</definedName>
    <definedName name="wr" hidden="1">{#N/A,#N/A,FALSE,"COMP"}</definedName>
    <definedName name="wre" hidden="1">{#N/A,#N/A,FALSE,"Quarterly Analysis";#N/A,#N/A,FALSE,"Sys Perf Issues $";#N/A,#N/A,FALSE,"Holdbacks";#N/A,#N/A,FALSE,"Extended Terms";#N/A,#N/A,FALSE,"Delinquent";#N/A,#N/A,FALSE,"China";#N/A,#N/A,FALSE,"Hong Kong";#N/A,#N/A,FALSE,"Korea";#N/A,#N/A,FALSE,"SE Asia";#N/A,#N/A,FALSE,"Overview";#N/A,#N/A,FALSE,"N.A. Action Plan";#N/A,#N/A,FALSE,"Pmt Terms";#N/A,#N/A,FALSE,"S.A. Action Plan";#N/A,#N/A,FALSE,"Çhina Del. Detail"}</definedName>
    <definedName name="WRI" hidden="1">{#N/A,#N/A,FALSE,"COMP"}</definedName>
    <definedName name="wrn.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996._.Product._.Family._.Total.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wrn.1996._.World._.Area._.Total." hidden="1">{#N/A,#N/A,FALSE,"WWide";#N/A,#N/A,FALSE,"Tot_USA";#N/A,#N/A,FALSE,"Tot_Can";#N/A,#N/A,FALSE,"Tot_EA";#N/A,#N/A,FALSE,"Tot_L_Amer";#N/A,#N/A,FALSE,"Tot_Aus";#N/A,#N/A,FALSE,"Japan_Rup"}</definedName>
    <definedName name="wrn.98FORCAST." hidden="1">{#N/A,#N/A,FALSE,"MARKETING"}</definedName>
    <definedName name="wrn.98forcast.2" hidden="1">{#N/A,#N/A,FALSE,"MARKETING"}</definedName>
    <definedName name="wrn.A_VALUATION." hidden="1">{#N/A,#N/A,FALSE,"A_D";#N/A,#N/A,FALSE,"WACC";#N/A,#N/A,FALSE,"DCF";#N/A,#N/A,FALSE,"A";#N/A,#N/A,FALSE,"LBO";#N/A,#N/A,FALSE,"C";#N/A,#N/A,FALSE,"impd";#N/A,#N/A,FALSE,"comps"}</definedName>
    <definedName name="wrn.Accr_Dil." hidden="1">{#N/A,#N/A,FALSE,"Debt Accr";#N/A,#N/A,FALSE,"Stock Accr";#N/A,#N/A,FALSE,"Debt Stock Accr"}</definedName>
    <definedName name="wrn.Accretion." hidden="1">{"Accretion",#N/A,FALSE,"Assum"}</definedName>
    <definedName name="wrn.Acquisition_matrix." hidden="1">{"Acq_matrix",#N/A,FALSE,"Acquisition Matrix"}</definedName>
    <definedName name="wrn.Aðalbók._.og._.lokafærslur." hidden="1">{#N/A,#N/A,FALSE,"Aðalbók"}</definedName>
    <definedName name="wrn.adj95." hidden="1">{"adj95mult",#N/A,FALSE,"COMPCO";"adj95est",#N/A,FALSE,"COMPCO"}</definedName>
    <definedName name="wrn.adj95a" hidden="1">{"adj95mult",#N/A,FALSE,"COMPCO";"adj95est",#N/A,FALSE,"COMPCO"}</definedName>
    <definedName name="wrn.Aging._.and._.Trend._.Analysis." hidden="1">{#N/A,#N/A,FALSE,"Aging Summary";#N/A,#N/A,FALSE,"Ratio Analysis";#N/A,#N/A,FALSE,"Test 120 Day Accts";#N/A,#N/A,FALSE,"Tickmarks"}</definedName>
    <definedName name="wrn.All.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.All._.Audit." hidden="1">{#N/A,#N/A,FALSE,"Pg 1";#N/A,#N/A,FALSE,"Pg 2";#N/A,#N/A,FALSE,"Pg 4";#N/A,#N/A,FALSE,"AR MIS";#N/A,#N/A,FALSE,"AR sum";#N/A,#N/A,FALSE,"AR inel";#N/A,#N/A,FALSE,"AR con";#N/A,#N/A,FALSE,"AR dil";#N/A,#N/A,FALSE,"AR CM";#N/A,#N/A,FALSE,"AR miscel";#N/A,#N/A,FALSE,"AR ship";#N/A,#N/A,FALSE,"AR ver";#N/A,#N/A,FALSE,"Inv sum";#N/A,#N/A,FALSE,"Inv NP";#N/A,#N/A,FALSE,"Inv con";#N/A,#N/A,FALSE,"Inv MIS";#N/A,#N/A,FALSE,"Inv cnt";#N/A,#N/A,FALSE,"Inv cst";#N/A,#N/A,FALSE,"Sell thru";#N/A,#N/A,FALSE,"AP";#N/A,#N/A,FALSE,"APactivity";#N/A,#N/A,FALSE,"NPLease";#N/A,#N/A,FALSE,"FA Ins";#N/A,#N/A,FALSE,"Cash";#N/A,#N/A,FALSE,"Taxes";#N/A,#N/A,FALSE,"Trend";#N/A,#N/A,FALSE,"Fin stmt";#N/A,#N/A,FALSE,"BS detail";#N/A,#N/A,FALSE,"Update";#N/A,#N/A,FALSE,"ROFFLTR";#N/A,#N/A,FALSE,"MIS"}</definedName>
    <definedName name="wrn.All._.First._.Pass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gulp._.sheets.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Main._.Schedules." hidden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PAGES." hidden="1">{#N/A,#N/A,FALSE,"puboff";#N/A,#N/A,FALSE,"financials";#N/A,#N/A,FALSE,"valuation";#N/A,#N/A,FALSE,"split"}</definedName>
    <definedName name="wrn.All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Costs"}</definedName>
    <definedName name="wrn.ALL._.SHEETS.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1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.All_Models." hidden="1">{#N/A,#N/A,FALSE,"Summary";#N/A,#N/A,FALSE,"Projections";#N/A,#N/A,FALSE,"Mkt Mults";#N/A,#N/A,FALSE,"DCF";#N/A,#N/A,FALSE,"Accr Dil";#N/A,#N/A,FALSE,"PIC LBO";#N/A,#N/A,FALSE,"MULT10_4";#N/A,#N/A,FALSE,"CBI LBO"}</definedName>
    <definedName name="wrn.All_Models2" hidden="1">{#N/A,#N/A,FALSE,"Projections";#N/A,#N/A,FALSE,"Multiples Valuation";#N/A,#N/A,FALSE,"LBO";#N/A,#N/A,FALSE,"Multiples_Sensitivity";#N/A,#N/A,FALSE,"Summary"}</definedName>
    <definedName name="wrn.All_Sheets.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2" hidden="1">{#N/A,#N/A,FALSE,"NE_MI_TX_OH_MS_VA_IA_AK";#N/A,#N/A,FALSE,"NE";#N/A,#N/A,FALSE,"MI_TX_OH_MS_VA_IA_AK";#N/A,#N/A,FALSE,"MI";#N/A,#N/A,FALSE,"TX";#N/A,#N/A,FALSE,"OH";#N/A,#N/A,FALSE,"MS";#N/A,#N/A,FALSE,"VA";#N/A,#N/A,FALSE,"IA";#N/A,#N/A,FALSE,"AK"}</definedName>
    <definedName name="wrn.ALL2_1" hidden="1">{#N/A,#N/A,FALSE,"NE_MI_TX_OH_MS_VA_IA_AK";#N/A,#N/A,FALSE,"NE";#N/A,#N/A,FALSE,"MI_TX_OH_MS_VA_IA_AK";#N/A,#N/A,FALSE,"MI";#N/A,#N/A,FALSE,"TX";#N/A,#N/A,FALSE,"OH";#N/A,#N/A,FALSE,"MS";#N/A,#N/A,FALSE,"VA";#N/A,#N/A,FALSE,"IA";#N/A,#N/A,FALSE,"AK"}</definedName>
    <definedName name="wrn.ALL3" hidden="1">{#N/A,#N/A,FALSE,"NE_MI_TX_OH_MS_VA_IA_AK";#N/A,#N/A,FALSE,"NE";#N/A,#N/A,FALSE,"MI_TX_OH_MS_VA_IA_AK";#N/A,#N/A,FALSE,"MI";#N/A,#N/A,FALSE,"TX";#N/A,#N/A,FALSE,"OH";#N/A,#N/A,FALSE,"MS";#N/A,#N/A,FALSE,"VA";#N/A,#N/A,FALSE,"IA";#N/A,#N/A,FALSE,"AK"}</definedName>
    <definedName name="wrn.ALL3_1" hidden="1">{#N/A,#N/A,FALSE,"NE_MI_TX_OH_MS_VA_IA_AK";#N/A,#N/A,FALSE,"NE";#N/A,#N/A,FALSE,"MI_TX_OH_MS_VA_IA_AK";#N/A,#N/A,FALSE,"MI";#N/A,#N/A,FALSE,"TX";#N/A,#N/A,FALSE,"OH";#N/A,#N/A,FALSE,"MS";#N/A,#N/A,FALSE,"VA";#N/A,#N/A,FALSE,"IA";#N/A,#N/A,FALSE,"AK"}</definedName>
    <definedName name="wrn.ALL4" hidden="1">{#N/A,#N/A,FALSE,"NE_MI_TX_OH_MS_VA_IA_AK";#N/A,#N/A,FALSE,"NE";#N/A,#N/A,FALSE,"MI_TX_OH_MS_VA_IA_AK";#N/A,#N/A,FALSE,"MI";#N/A,#N/A,FALSE,"TX";#N/A,#N/A,FALSE,"OH";#N/A,#N/A,FALSE,"MS";#N/A,#N/A,FALSE,"VA";#N/A,#N/A,FALSE,"IA";#N/A,#N/A,FALSE,"AK"}</definedName>
    <definedName name="wrn.ALL4_1" hidden="1">{#N/A,#N/A,FALSE,"NE_MI_TX_OH_MS_VA_IA_AK";#N/A,#N/A,FALSE,"NE";#N/A,#N/A,FALSE,"MI_TX_OH_MS_VA_IA_AK";#N/A,#N/A,FALSE,"MI";#N/A,#N/A,FALSE,"TX";#N/A,#N/A,FALSE,"OH";#N/A,#N/A,FALSE,"MS";#N/A,#N/A,FALSE,"VA";#N/A,#N/A,FALSE,"IA";#N/A,#N/A,FALSE,"AK"}</definedName>
    <definedName name="wrn.ALLbutPREMIUM.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Models." hidden="1">{#N/A,#N/A,FALSE,"AD_Purchase";#N/A,#N/A,FALSE,"Credit";#N/A,#N/A,FALSE,"PF Acquisition";#N/A,#N/A,FALSE,"PF Offering"}</definedName>
    <definedName name="wrn.Allur._.ársreikningur." hidden="1">{#N/A,#N/A,FALSE,"Forsíða";#N/A,#N/A,FALSE,"Index";#N/A,#N/A,FALSE,"Skýrsla";#N/A,#N/A,FALSE,"Áritun";#N/A,#N/A,FALSE,"----RR";#N/A,#N/A,FALSE,"ER 1";#N/A,#N/A,FALSE,"ER 2";#N/A,#N/A,FALSE,"Sjóðstreymi";#N/A,#N/A,FALSE,"Rs.aðf";#N/A,#N/A,FALSE,"Skýringar"}</definedName>
    <definedName name="wrn.Analytic." hidden="1">{#N/A,#N/A,FALSE,"Fisons_Sci_Instr";#N/A,#N/A,FALSE,"Fisons_Lab_Supplies";#N/A,#N/A,FALSE,"Nunc";#N/A,#N/A,FALSE,"Sorvall";#N/A,#N/A,FALSE,"Dynatech";#N/A,#N/A,FALSE,"Hach"}</definedName>
    <definedName name="wrn.Annual._.Model." hidden="1">{"Annual Model",#N/A,FALSE,"Annual"}</definedName>
    <definedName name="wrn.Annual._.View." hidden="1">{#N/A,#N/A,FALSE,"Financials"}</definedName>
    <definedName name="wrn.apt1." hidden="1">{#N/A,#N/A,FALSE,"Summary"}</definedName>
    <definedName name="wrn.AQUIROR._.DCF." hidden="1">{"AQUIRORDCF",#N/A,FALSE,"Merger consequences";"Acquirorassns",#N/A,FALSE,"Merger consequences"}</definedName>
    <definedName name="wrn.AR._.Meeting._.Schedules." hidden="1">{#N/A,#N/A,FALSE,"Quarterly Analysis";#N/A,#N/A,FALSE,"Sys Perf Issues $";#N/A,#N/A,FALSE,"Holdbacks";#N/A,#N/A,FALSE,"Extended Terms";#N/A,#N/A,FALSE,"Delinquent";#N/A,#N/A,FALSE,"China";#N/A,#N/A,FALSE,"Hong Kong";#N/A,#N/A,FALSE,"Korea";#N/A,#N/A,FALSE,"SE Asia";#N/A,#N/A,FALSE,"Overview";#N/A,#N/A,FALSE,"N.A. Action Plan";#N/A,#N/A,FALSE,"Pmt Terms";#N/A,#N/A,FALSE,"S.A. Action Plan";#N/A,#N/A,FALSE,"Çhina Del. Detail"}</definedName>
    <definedName name="wrn.Åse." hidden="1">{#N/A,#N/A,TRUE,"Lindesnes_utprint"}</definedName>
    <definedName name="wrn.Assumptions." hidden="1">{"Assumptions",#N/A,FALSE,"Assum"}</definedName>
    <definedName name="wrn.Australia._.WA._.Budget." hidden="1">{#N/A,#N/A,FALSE,"Tot_Aus";#N/A,#N/A,FALSE,"Aus_Rup";#N/A,#N/A,FALSE,"Aus_Other"}</definedName>
    <definedName name="wrn.austria." hidden="1">{#N/A,#N/A,FALSE,"DCF comm";#N/A,#N/A,FALSE,"DCF2";#N/A,#N/A,FALSE,"Relief Fr Royalty";#N/A,#N/A,FALSE,"Asset Charges";#N/A,#N/A,FALSE,"Workforce";#N/A,#N/A,FALSE,"WACC Recon"}</definedName>
    <definedName name="wrn.B.SHEET." hidden="1">{#N/A,#N/A,FALSE,"COMICRO";#N/A,#N/A,FALSE,"BALSCH";#N/A,#N/A,FALSE,"GLASS";#N/A,#N/A,FALSE,"DEPRE";#N/A,#N/A,FALSE,"A&amp;MCUR";#N/A,#N/A,FALSE,"AGEANAlysis";#N/A,#N/A,FALSE,"CHECKS";#N/A,#N/A,FALSE,"CHECKS"}</definedName>
    <definedName name="wrn.Backup." hidden="1">{#N/A,#N/A,FALSE,"Balance";#N/A,#N/A,FALSE,"TDFX";#N/A,#N/A,FALSE,"TDDDF";#N/A,#N/A,FALSE,"ADI";#N/A,#N/A,FALSE,"CUBE";#N/A,#N/A,FALSE,"DIMD";#N/A,#N/A,FALSE,"ZRAN";#N/A,#N/A,FALSE,"GNMC"}</definedName>
    <definedName name="wrn.Backup._1" hidden="1">{#N/A,#N/A,FALSE,"Balance";#N/A,#N/A,FALSE,"TDFX";#N/A,#N/A,FALSE,"TDDDF";#N/A,#N/A,FALSE,"ADI";#N/A,#N/A,FALSE,"CUBE";#N/A,#N/A,FALSE,"DIMD";#N/A,#N/A,FALSE,"ZRAN";#N/A,#N/A,FALSE,"GNMC"}</definedName>
    <definedName name="wrn.Balance._.Sheet._.Set." hidden="1">{"Balance Sheet",#N/A,FALSE,"bsheet";"Assets Schedule",#N/A,FALSE,"bsheet";"Notes",#N/A,FALSE,"bsheet";"Abstract",#N/A,FALSE,"bsheet";"Cash Flow",#N/A,FALSE,"bsheet";"groupings",#N/A,FALSE,"bsheet";"Stocks",#N/A,FALSE,"bsheet";"Trial",#N/A,FALSE,"bsheet"}</definedName>
    <definedName name="wrn.BANK._.PACKAGE." hidden="1">{#N/A,#N/A,FALSE,"RATIOS";#N/A,#N/A,FALSE,"FUNDS FLOW";#N/A,#N/A,FALSE,"INCOME TAXES";#N/A,#N/A,FALSE,"MI_TX_OH_MS_VA_IA_AK_+";#N/A,#N/A,FALSE,"MI";#N/A,#N/A,FALSE,"TX";#N/A,#N/A,FALSE,"OH";#N/A,#N/A,FALSE,"MS";#N/A,#N/A,FALSE,"VA";#N/A,#N/A,FALSE,"IA";#N/A,#N/A,FALSE,"AK";#N/A,#N/A,FALSE,"Q2_97";#N/A,#N/A,FALSE,"Q3_97";#N/A,#N/A,FALSE,"Q4_97";#N/A,#N/A,FALSE,"Q1_98";#N/A,#N/A,FALSE,"SUBSCRIBERS";#N/A,#N/A,FALSE,"Pen target"}</definedName>
    <definedName name="wrn.BANK._.PACKAGE._1" hidden="1">{#N/A,#N/A,FALSE,"RATIOS";#N/A,#N/A,FALSE,"FUNDS FLOW";#N/A,#N/A,FALSE,"INCOME TAXES";#N/A,#N/A,FALSE,"MI_TX_OH_MS_VA_IA_AK_+";#N/A,#N/A,FALSE,"MI";#N/A,#N/A,FALSE,"TX";#N/A,#N/A,FALSE,"OH";#N/A,#N/A,FALSE,"MS";#N/A,#N/A,FALSE,"VA";#N/A,#N/A,FALSE,"IA";#N/A,#N/A,FALSE,"AK";#N/A,#N/A,FALSE,"Q2_97";#N/A,#N/A,FALSE,"Q3_97";#N/A,#N/A,FALSE,"Q4_97";#N/A,#N/A,FALSE,"Q1_98";#N/A,#N/A,FALSE,"SUBSCRIBERS";#N/A,#N/A,FALSE,"Pen target"}</definedName>
    <definedName name="wrn.Basic._.Report." hidden="1">{#N/A,#N/A,FALSE,"New Depr Sch-150% DB";#N/A,#N/A,FALSE,"Cash Flows RLP";#N/A,#N/A,FALSE,"IRR";#N/A,#N/A,FALSE,"Proforma IS";#N/A,#N/A,FALSE,"Assumptions"}</definedName>
    <definedName name="wrn.basics." hidden="1">{#N/A,#N/A,FALSE,"TSUM";#N/A,#N/A,FALSE,"shares";#N/A,#N/A,FALSE,"earnout";#N/A,#N/A,FALSE,"Heaty";#N/A,#N/A,FALSE,"self-tend";#N/A,#N/A,FALSE,"self-sum"}</definedName>
    <definedName name="wrn.bodreport." hidden="1">{"bodreport",#N/A,FALSE,"Summary99";"bod99",#N/A,FALSE,"Summary99"}</definedName>
    <definedName name="wrn.Breakout." hidden="1">{#N/A,#N/A,FALSE,"BreakoutFY95";#N/A,#N/A,FALSE,"BreakoutFY96";#N/A,#N/A,FALSE,"BreakoutFY97";#N/A,#N/A,FALSE,"BreakoutFY98"}</definedName>
    <definedName name="wrn.Budget._.Calendarization_all._.pgs." hidden="1">{#N/A,#N/A,FALSE,"WWide";#N/A,#N/A,FALSE,"WW_Ortho";#N/A,#N/A,FALSE,"WW_Rup";#N/A,#N/A,FALSE,"WW_GX";#N/A,#N/A,FALSE,"WW_Other";#N/A,#N/A,FALSE,"Tot_USA";#N/A,#N/A,FALSE,"Ortho";#N/A,#N/A,FALSE,"US_Rup";#N/A,#N/A,FALSE,"GX_US";#N/A,#N/A,FALSE,"OIS";#N/A,#N/A,FALSE,"YBasics";#N/A,#N/A,FALSE,"Grnswp";#N/A,#N/A,FALSE,"Other_RPD";#N/A,#N/A,FALSE,"Tot_EA";#N/A,#N/A,FALSE,"EA_Rup";#N/A,#N/A,FALSE,"EA_Solaris";#N/A,#N/A,FALSE,"EA_Other";#N/A,#N/A,FALSE,"Tot_Can";#N/A,#N/A,FALSE,"Can_Rup";#N/A,#N/A,FALSE,"Can_Grn_Crs";#N/A,#N/A,FALSE,"Tot_Aus";#N/A,#N/A,FALSE,"Aus_Rup";#N/A,#N/A,FALSE,"Aus_Ortho";#N/A,#N/A,FALSE,"Aus_Other";#N/A,#N/A,FALSE,"Tot_L_Amer";#N/A,#N/A,FALSE,"L_Amer_Rup";#N/A,#N/A,FALSE,"L_Amer_Ortho"}</definedName>
    <definedName name="wrn.bullshit1." hidden="1">{#N/A,#N/A,FALSE,"Sheet1";#N/A,#N/A,FALSE,"Summary";#N/A,#N/A,FALSE,"proj1";#N/A,#N/A,FALSE,"proj2"}</definedName>
    <definedName name="wrn.CAG." hidden="1">{#N/A,#N/A,FALSE,"CAG"}</definedName>
    <definedName name="wrn.Canada._.WA._.Budget." hidden="1">{#N/A,#N/A,FALSE,"Tot_Can";#N/A,#N/A,FALSE,"Can_Rup";#N/A,#N/A,FALSE,"Can_Grn_Crs";#N/A,#N/A,FALSE,"GX_US"}</definedName>
    <definedName name="wrn.Canale._.Flash." hidden="1">{#N/A,#N/A,FALSE,"VARIANCES";#N/A,#N/A,FALSE,"TOTAL DBG";#N/A,#N/A,FALSE,"BRASFIELD";#N/A,#N/A,FALSE,"HARABEDIAN";#N/A,#N/A,FALSE,"CRESSER";#N/A,#N/A,FALSE,"CRESSER II";#N/A,#N/A,FALSE,"SWEENEY"}</definedName>
    <definedName name="wrn.CHART." hidden="1">{"CHART",#N/A,FALSE,"Arch Communications"}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olumbus." hidden="1">{"IS_plan vs Act",#N/A,FALSE,"IS_Plan-Act";"is_curr&amp;YTD",#N/A,FALSE,"IS_Plan-Act";"is_last5mos",#N/A,FALSE,"IS_Plan-Act";"is_vsYTD_RR",#N/A,FALSE,"IS_Plan-Act";"bs",#N/A,FALSE,"IS_Plan-Act";"bs_last5mos",#N/A,FALSE,"IS_Plan-Act";"cf",#N/A,FALSE,"IS_Plan-Act"}</definedName>
    <definedName name="wrn.COMBINED." hidden="1">{#N/A,#N/A,FALSE,"INPUTS";#N/A,#N/A,FALSE,"PROFORMA BSHEET";#N/A,#N/A,FALSE,"COMBINED";#N/A,#N/A,FALSE,"HIGH YIELD";#N/A,#N/A,FALSE,"COMB_GRAPHS"}</definedName>
    <definedName name="wrn.Combined._.All._.Stmts." hidden="1">{"Combined Inc Stmt",#N/A,TRUE,"Financials";"Combined BS",#N/A,TRUE,"Financials";"Combined CF",#N/A,TRUE,"Financials";"Combined Ratios",#N/A,TRUE,"Financials"}</definedName>
    <definedName name="wrn.Combined._.BS." hidden="1">{"Combined BS",#N/A,FALSE,"Financials"}</definedName>
    <definedName name="wrn.Combined._.CF." hidden="1">{"Combined CF",#N/A,FALSE,"Financials"}</definedName>
    <definedName name="wrn.Combined._.Inc._.Stmt." hidden="1">{"Combined Inc Stmt",#N/A,FALSE,"Financials"}</definedName>
    <definedName name="wrn.Combined._.Ratios." hidden="1">{"Combined Ratios",#N/A,FALSE,"Financials"}</definedName>
    <definedName name="wrn.compco." hidden="1">{"page1",#N/A,FALSE,"BHCOMPC5";"page2",#N/A,FALSE,"BHCOMPC5";"page3",#N/A,FALSE,"BHCOMPC5";"page4",#N/A,FALSE,"BHCOMPC5"}</definedName>
    <definedName name="wrn.compco2" hidden="1">{"mult96",#N/A,FALSE,"PETCOMP";"est96",#N/A,FALSE,"PETCOMP";"mult95",#N/A,FALSE,"PETCOMP";"est95",#N/A,FALSE,"PETCOMP";"multltm",#N/A,FALSE,"PETCOMP";"resultltm",#N/A,FALSE,"PETCOMP"}</definedName>
    <definedName name="wrn.compilation." hidden="1">{#N/A,#N/A,FALSE,"TABLE OF CONTENTS";#N/A,#N/A,FALSE,"COMPLTR";#N/A,#N/A,FALSE,"BAL SHEET";#N/A,#N/A,FALSE,"INCOME STMNT";#N/A,#N/A,FALSE,"RETAINED E";#N/A,#N/A,FALSE,"NOTES";#N/A,#N/A,FALSE,"NOTES (2)";#N/A,#N/A,FALSE,"NOTES (3)";#N/A,#N/A,FALSE,"Supplemental";#N/A,#N/A,FALSE,"95contract"}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mplete._.Spreadsheet." hidden="1">{"Complete Spreadsheet",#N/A,FALSE,"BASIC"}</definedName>
    <definedName name="wrn.Computation._.3CD._.Details." hidden="1">{"Computation Tax",#N/A,FALSE,"43B";"Dep I.Tax",#N/A,FALSE,"43B";"I Tax Losses",#N/A,FALSE,"43B";"Annex-III 3CD",#N/A,FALSE,"43B";"Cash Payments",#N/A,FALSE,"43B";"43B",#N/A,FALSE,"43B"}</definedName>
    <definedName name="wrn.Consol._.FS." hidden="1">{#N/A,#N/A,FALSE,"BalSheet 0899";#N/A,#N/A,FALSE,"ytdpl899";#N/A,#N/A,FALSE,"Aug PL";#N/A,#N/A,FALSE,"Minority Int";#N/A,#N/A,FALSE,"Equity Roll Forward";#N/A,#N/A,FALSE,"Book Equity Test"}</definedName>
    <definedName name="wrn.consolidated." hidden="1">{"IS_planvsActual",#N/A,FALSE,"IS_Plan-Act";"IS_curr&amp;YTD",#N/A,FALSE,"IS";"BS_curr&amp;lastmo",#N/A,FALSE,"BS";"bs 4 qtrs",#N/A,FALSE,"BS";"cf",#N/A,FALSE,"CF"}</definedName>
    <definedName name="wrn.Convertible._.Note._.Ledger._.Summary." hidden="1">{#N/A,#N/A,FALSE,"Convertible Note Ledger"}</definedName>
    <definedName name="wrn.cotop." hidden="1">{"ReportTop",#N/A,FALSE,"report top"}</definedName>
    <definedName name="wrn.CPB." hidden="1">{#N/A,#N/A,FALSE,"CPB"}</definedName>
    <definedName name="wrn.Credit._.Summary." hidden="1">{#N/A,#N/A,FALSE,"Credit Summary"}</definedName>
    <definedName name="wrn.Customer._.with._.Site._.Equipment." hidden="1">{"Customer with Site Equipment",#N/A,FALSE,"BASIC"}</definedName>
    <definedName name="wrn.Customer._.with._.Site._.Pricing." hidden="1">{"Customer with Site Pricing",#N/A,FALSE,"BASIC"}</definedName>
    <definedName name="wrn.Daily." hidden="1">{#N/A,#N/A,FALSE,"Input";#N/A,#N/A,FALSE,"BBC";#N/A,#N/A,FALSE,"Sch A";#N/A,#N/A,FALSE,"Sch B";#N/A,#N/A,FALSE,"Ineligible"}</definedName>
    <definedName name="wrn.DC.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DCF._.Analysis." hidden="1">{"DCF Analysis",#N/A,FALSE,"Annual"}</definedName>
    <definedName name="wrn.DCF_Terminal_Value_qchm." hidden="1">{"qchm_dcf",#N/A,FALSE,"QCHMDCF2";"qchm_terminal",#N/A,FALSE,"QCHMDCF2"}</definedName>
    <definedName name="wrn.dcf2." hidden="1">{"mgmt forecast",#N/A,FALSE,"Mgmt Forecast";"dcf table",#N/A,FALSE,"Mgmt Forecast";"sensitivity",#N/A,FALSE,"Mgmt Forecast";"table inputs",#N/A,FALSE,"Mgmt Forecast";"calculations",#N/A,FALSE,"Mgmt Forecast"}</definedName>
    <definedName name="wrn.Deltek._.Upload." hidden="1">{#N/A,#N/A,FALSE,"Delt Data"}</definedName>
    <definedName name="wrn.Detailed._.Calculations." hidden="1">{"IncDetail",#N/A,FALSE,"Inc";"BalDetail",#N/A,FALSE,"Bal";"GCFDetail",#N/A,FALSE,"GCF";"RcDsDetail",#N/A,FALSE,"RcDs"}</definedName>
    <definedName name="wrn.Details." hidden="1">{#N/A,#N/A,TRUE,"PAOBF";#N/A,#N/A,TRUE,"PAO$";#N/A,#N/A,TRUE,"LAOBF";#N/A,#N/A,TRUE,"LAO$"}</definedName>
    <definedName name="wrn.dir." hidden="1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jall." hidden="1">{"djcash",#N/A,FALSE,"DJann";"djinc",#N/A,FALSE,"DJann";"djtaxes",#N/A,FALSE,"DJann";"djbuspub",#N/A,FALSE,"DJann";"djwall",#N/A,FALSE,"DJann";"djcompprs",#N/A,FALSE,"DJann";"djteler",#N/A,FALSE,"DJann"}</definedName>
    <definedName name="wrn.Draft." hidden="1">{"Draft",#N/A,FALSE,"Feb-96"}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conomic._.Value._.Added._.Analysis." hidden="1">{"EVA",#N/A,FALSE,"EVA";"WACC",#N/A,FALSE,"WACC"}</definedName>
    <definedName name="wrn.ecpall." hidden="1">{"ecpcash",#N/A,FALSE,"ECPann";"ecpinc",#N/A,FALSE,"ECPann";"ecpindia",#N/A,FALSE,"ECPann";"ecpmun",#N/A,FALSE,"ECPann";"ecpphoenix",#N/A,FALSE,"ECPann";"ecpothe",#N/A,FALSE,"ECPann";"ecpbalsht",#N/A,FALSE,"ECPann"}</definedName>
    <definedName name="wrn.EntireModel." hidden="1">{"cvr",#N/A,FALSE,"CVR";"sum",#N/A,FALSE,"SUM";"obal",#N/A,FALSE,"OBAL";#N/A,#N/A,FALSE,"INC1";#N/A,#N/A,FALSE,"INC2";"bal1",#N/A,FALSE,"BAL1";"inc",#N/A,FALSE,"INC";"bal",#N/A,FALSE,"BAL";"cash",#N/A,FALSE,"CASH";"debt",#N/A,FALSE,"DEBT";"eqty",#N/A,FALSE,"EQTY";"tax",#N/A,FALSE,"TAX";"depr",#N/A,FALSE,"DEPR";#N/A,#N/A,FALSE,"IRR";"strip1",#N/A,FALSE,"STRP";"fee",#N/A,FALSE,"FEE"}</definedName>
    <definedName name="wrn.Equipment._.List." hidden="1">{"Equipment List",#N/A,FALSE,"BASIC"}</definedName>
    <definedName name="wrn.ET_SG." hidden="1">{#N/A,#N/A,FALSE,"Créances";#N/A,#N/A,FALSE,"Effectifs";#N/A,#N/A,FALSE,"SI"}</definedName>
    <definedName name="wrn.Europe_Africa._.WA._.Budget." hidden="1">{#N/A,#N/A,FALSE,"Tot_EA";#N/A,#N/A,FALSE,"EA_Rup";#N/A,#N/A,FALSE,"EA_Rup_East";#N/A,#N/A,FALSE,"EA_Solaris";#N/A,#N/A,FALSE,"EA_Urban";#N/A,#N/A,FALSE,"EA_Other";#N/A,#N/A,FALSE,"EA_Admin"}</definedName>
    <definedName name="wrn.Exam._.Workpapers._.1.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US._.other._.Product._.pages." hidden="1">{#N/A,#N/A,FALSE,"Can_Grn_Crs";#N/A,#N/A,FALSE,"GX_US";#N/A,#N/A,FALSE,"L_Amer_Ortho";#N/A,#N/A,FALSE,"Aus_Ortho"}</definedName>
    <definedName name="wrn.fc." hidden="1">{"letter",#N/A,FALSE,"Letter";"amort",#N/A,FALSE,"Amort"}</definedName>
    <definedName name="wrn.FCB." hidden="1">{"FCB_ALL",#N/A,FALSE,"FCB"}</definedName>
    <definedName name="wrn.fcb2" hidden="1">{"FCB_ALL",#N/A,FALSE,"FCB"}</definedName>
    <definedName name="wrn.FDMS._.mgmt." hidden="1">{"View with Batches to Prelim",#N/A,FALSE,"FDMS MGMNT";"View wo batches",#N/A,FALSE,"FDMS MGMNT"}</definedName>
    <definedName name="wrn.Fees._.by._.Quarter." hidden="1">{#N/A,#N/A,FALSE,"Fees by QTR"}</definedName>
    <definedName name="wrn.Fiancial._.Statements._.BOD." hidden="1">{"Balance Sheet BOD",#N/A,FALSE,"Balance Sheet";"Income Statement BOD",#N/A,FALSE,"Income Statement BOD ";"Income Statement Bod (tkonly)",#N/A,FALSE,"Income Statement BOD  (tkonly)";"Budget Scorecard",#N/A,FALSE,"Budget Scorecard";"IncDecOthAssLiab",#N/A,FALSE,"IncDecOthAssLiab";"BOD Cash Flow",#N/A,FALSE,"Cash Flow";"JB Format",#N/A,FALSE,"JB Format"}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ter." hidden="1">{#N/A,#N/A,FALSE,"Assump2";#N/A,#N/A,FALSE,"Income2";#N/A,#N/A,FALSE,"Balance2";#N/A,#N/A,FALSE,"DCF Filter";#N/A,#N/A,FALSE,"Trans Assump2";#N/A,#N/A,FALSE,"Combined Income2";#N/A,#N/A,FALSE,"Combined Balance2"}</definedName>
    <definedName name="wrn.Final." hidden="1">{"Final",#N/A,FALSE,"Feb-96"}</definedName>
    <definedName name="wrn.Financial._.Statements." hidden="1">{"Cover Page",#N/A,FALSE,"Title";"Table of Contents",#N/A,FALSE,"Table of Contents";"Balance Sheet",#N/A,FALSE,"Balance Sheet";"Combining P&amp;L page 1",#N/A,FALSE,"Combining P&amp;L";"Combining P&amp;L page 2",#N/A,FALSE,"Combining P&amp;L";"Statement of Cash Flows",#N/A,FALSE,"Cash Flow";"Consolidated P&amp;L summary",#N/A,FALSE,"Consolidated P&amp;L";"Consolidated P&amp;L detail",#N/A,FALSE,"Consolidated P&amp;L";"NWVL Inc. summary",#N/A,FALSE,"NWVL Inc.";"NWVL Inc. detail",#N/A,FALSE,"NWVL Inc.";"LTD summary",#N/A,FALSE,"LTD";"LTD detail",#N/A,FALSE,"LTD";"California summary",#N/A,FALSE,"California";"California detail",#N/A,FALSE,"California";"Colorado summary",#N/A,FALSE,"Colorado";"Colorado detail",#N/A,FALSE,"Colorado";"Dallas summary",#N/A,FALSE,"Dallas";"Dallas detail",#N/A,FALSE,"Dallas";"Georgia summary",#N/A,FALSE,"Georgia";"Georgia detail",#N/A,FALSE,"Georgia";"Illinois summary",#N/A,FALSE,"Illinois";"Illinois detail",#N/A,FALSE,"Illinois";"Missouri summary",#N/A,FALSE,"Missouri";"Missouri detail",#N/A,FALSE,"Missouri";"New Jersey summary",#N/A,FALSE,"New Jersey";"New Jersey detail",#N/A,FALSE,"New Jersey";"Ohio summary",#N/A,FALSE,"Ohio";"Ohio detail",#N/A,FALSE,"Ohio";"Texas summary",#N/A,FALSE,"Texas";"Texas detail",#N/A,FALSE,"Texas";"Virginia summary",#N/A,FALSE,"Virginia";"Virginia detail",#N/A,FALSE,"Virginia";"International summary",#N/A,FALSE,"International";"International detail",#N/A,FALSE,"International"}</definedName>
    <definedName name="wrn.Financial._.Statements._.Acct._.Copy." hidden="1">{"Balance Sheet BOD",#N/A,FALSE,"Balance Sheet";"Balance Sheet Worksheet",#N/A,FALSE,"Balance Sheet";"Income Statement Worksheet - YTD",#N/A,FALSE,"YTD Income Statement";"Income Statement Worksheet - Monthly",#N/A,FALSE,"Current Month Income Statement";"Cash FLow BOD",#N/A,FALSE,"Cash Flow";"Cash Flow Detail",#N/A,FALSE,"Cash Flow";"Cash Flow Worksheet",#N/A,FALSE,"Cash Flow";"Income Statement BOD",#N/A,FALSE,"Income Statement BOD ";"Income Statement - BOD With All Rows Unhidden",#N/A,FALSE,"Income Statement BOD ";#N/A,#N/A,FALSE,"Income Statement BOD  (tkonly)"}</definedName>
    <definedName name="wrn.FinPkg." hidden="1">{#N/A,#N/A,FALSE,"Cover";#N/A,#N/A,FALSE,"IncStmt";#N/A,#N/A,FALSE,"BalSheet";#N/A,#N/A,FALSE,"Cashflow";#N/A,#N/A,FALSE,"Notes"}</definedName>
    <definedName name="wrn.first2." hidden="1">{#N/A,#N/A,FALSE,"sum-don";#N/A,#N/A,FALSE,"inc-don"}</definedName>
    <definedName name="wrn.first3." hidden="1">{#N/A,#N/A,FALSE,"Summary";#N/A,#N/A,FALSE,"proj1";#N/A,#N/A,FALSE,"proj2"}</definedName>
    <definedName name="wrn.first4." hidden="1">{#N/A,#N/A,FALSE,"Summary";#N/A,#N/A,FALSE,"proj1";#N/A,#N/A,FALSE,"proj2";#N/A,#N/A,FALSE,"DCF"}</definedName>
    <definedName name="wrn.fleck." hidden="1">{"first",#N/A,FALSE,"FLEXPAC2";"second",#N/A,FALSE,"FLEXPAC2"}</definedName>
    <definedName name="wrn.fleckcompac." hidden="1">{"one",#N/A,FALSE,"FLEXPAC2";"two",#N/A,FALSE,"FLEXPAC2";"three",#N/A,FALSE,"FLEXPAC2"}</definedName>
    <definedName name="wrn.FORM1." hidden="1">{#N/A,#N/A,FALSE,"COMP"}</definedName>
    <definedName name="wrn.forms.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NDV." hidden="1">{"FORNDV",#N/A,FALSE,"Sheet1"}</definedName>
    <definedName name="wrn.Freq_Res." hidden="1">{#N/A,#N/A,TRUE,"FR_HC";#N/A,#N/A,TRUE,"FR_REST";#N/A,#N/A,TRUE,"FR_RETA";#N/A,#N/A,TRUE,"FR_TECSOF";#N/A,#N/A,TRUE,"FR_NETTEC";#N/A,#N/A,TRUE,"FR_CLISER"}</definedName>
    <definedName name="wrn.Ful._.Set." hidden="1">{"Bsheet",#N/A,FALSE,"Details";"P&amp;L",#N/A,FALSE,"Details";"Schedule",#N/A,FALSE,"Details";"Details",#N/A,FALSE,"Details"}</definedName>
    <definedName name="wrn.Full." hidden="1">{#N/A,#N/A,TRUE,"Cover Page";#N/A,#N/A,TRUE,"Summary";#N/A,#N/A,TRUE,"Acquisition Analysis";#N/A,#N/A,TRUE,"Acquiror Financials";#N/A,#N/A,TRUE,"Target Financials";#N/A,#N/A,TRUE,"Pro Forma";#N/A,#N/A,TRUE,"Shares";#N/A,#N/A,TRUE,"ESOP Recon";#N/A,#N/A,TRUE,"IRR";#N/A,#N/A,TRUE,"Sensitivity";#N/A,#N/A,TRUE,"Inputs"}</definedName>
    <definedName name="wrn.Full._.Report." hidden="1">{"RACC",#N/A,FALSE,"RACC";"Summary",#N/A,FALSE,"Model";"Income Statement",#N/A,FALSE,"Model";"Balance Sheet",#N/A,FALSE,"Model";"Cash Flow",#N/A,FALSE,"Model";"Availability",#N/A,FALSE,"Model";"Valuation",#N/A,FALSE,"Model";"IRR Analysis",#N/A,FALSE,"Model";"Sensitivity",#N/A,FALSE,"MODEL"}</definedName>
    <definedName name="wrn.Full._.Set." hidden="1">{"Bsheet",#N/A,FALSE,"Details";"P&amp;l",#N/A,FALSE,"Details";"Schedule",#N/A,FALSE,"Details";"Details",#N/A,FALSE,"Details";"Annexue II",#N/A,FALSE,"Details";"Branch Bs",#N/A,FALSE,"Details";"Branch PL",#N/A,FALSE,"Details"}</definedName>
    <definedName name="wrn.Full._.view." hidden="1">{"Full view",#N/A,FALSE,"Market view";"Full view",#N/A,FALSE,"Market view"}</definedName>
    <definedName name="wrn.fullreport." hidden="1">{"fullrpt",#N/A,FALSE,"hello"}</definedName>
    <definedName name="wrn.Funnel._.Report." hidden="1">{#N/A,#N/A,FALSE,"funnel";#N/A,#N/A,FALSE,"AE Summary";#N/A,#N/A,FALSE,"Product Summary"}</definedName>
    <definedName name="wrn.GCIall." hidden="1">{"gcicash",#N/A,FALSE,"GCIINC";"gciinc",#N/A,FALSE,"GCIINC";"gciexclusa",#N/A,FALSE,"GCIINC";"usatdy",#N/A,FALSE,"GCIINC"}</definedName>
    <definedName name="wrn.GEER_report." hidden="1">{#N/A,#N/A,FALSE,"Table_Ass.";#N/A,#N/A,FALSE,"# of cust";#N/A,#N/A,FALSE,"Res_Report";#N/A,#N/A,FALSE,"Income Statement";"Qtr Cust",#N/A,FALSE,"Qtrly Proj"}</definedName>
    <definedName name="wrn.GGR._.Network._.Exhibit.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IS." hidden="1">{#N/A,#N/A,FALSE,"GIS"}</definedName>
    <definedName name="wrn.GRAPHS." hidden="1">{#N/A,#N/A,FALSE,"ACQ_GRAPHS";#N/A,#N/A,FALSE,"T_1 GRAPHS";#N/A,#N/A,FALSE,"T_2 GRAPHS";#N/A,#N/A,FALSE,"COMB_GRAPHS"}</definedName>
    <definedName name="wrn.Graphs._.Page." hidden="1">{"Graphs page",#N/A,FALSE,"Summary"}</definedName>
    <definedName name="wrn.gth." hidden="1">{#N/A,#N/A,FALSE,"Title Page";#N/A,#N/A,FALSE,"Summary Sheet"}</definedName>
    <definedName name="wrn.HEAT." hidden="1">{#N/A,#N/A,FALSE,"Heat";#N/A,#N/A,FALSE,"DCF";#N/A,#N/A,FALSE,"LBO";#N/A,#N/A,FALSE,"A";#N/A,#N/A,FALSE,"C";#N/A,#N/A,FALSE,"impd";#N/A,#N/A,FALSE,"Accr-Dilu"}</definedName>
    <definedName name="wrn.hiddenstuff." hidden="1">{"hidden",#N/A,FALSE,"hello"}</definedName>
    <definedName name="wrn.HNZ." hidden="1">{#N/A,#N/A,FALSE,"HNZ"}</definedName>
    <definedName name="wrn.Hydraulic.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Icatu._.Bank._.Daily._.Subcription._.movements." hidden="1">{#N/A,#N/A,TRUE,"ALL";#N/A,#N/A,TRUE,"Cash";"icatu",#N/A,TRUE,"100";"icatu",#N/A,TRUE,"101";"icatu",#N/A,TRUE,"102"}</definedName>
    <definedName name="wrn.icem." hidden="1">{#N/A,#N/A,FALSE,"Exb 2";#N/A,#N/A,FALSE,"Exb 3(a)";#N/A,#N/A,FALSE,"WACC";#N/A,#N/A,FALSE,"Exh 4(a)";#N/A,#N/A,FALSE,"Exh 4(b)";#N/A,#N/A,FALSE,"Exb 5(a)";#N/A,#N/A,FALSE,"Exb 5(b)"}</definedName>
    <definedName name="wrn.IGT._.Model." hidden="1">{#N/A,#N/A,TRUE,"IGT";#N/A,#N/A,TRUE,"IGTSLOT"}</definedName>
    <definedName name="wrn.Imagopaque." hidden="1">{"Imagopaque",#N/A,FALSE,"imagopaque"}</definedName>
    <definedName name="wrn.imprim.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ncome." hidden="1">{#N/A,#N/A,TRUE,"Income";#N/A,#N/A,TRUE,"IncomeDetail";#N/A,#N/A,TRUE,"Balance";#N/A,#N/A,TRUE,"BalDetail"}</definedName>
    <definedName name="wrn.income._.statements." hidden="1">{#N/A,#N/A,FALSE,"1996PL";#N/A,#N/A,FALSE,"1997PL";#N/A,#N/A,FALSE,"1998PL";#N/A,#N/A,FALSE,"1999PL"}</definedName>
    <definedName name="wrn.info." hidden="1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ternal._.Package." hidden="1">{#N/A,#N/A,TRUE,"COVER";#N/A,#N/A,TRUE,"Model Diagram";#N/A,#N/A,TRUE,"BS2002 Consolidated";#N/A,#N/A,TRUE,"Cons Bal Sheet Comparison";#N/A,#N/A,TRUE,"BS2002 Operating";#N/A,#N/A,TRUE,"BS2002 Holding";#N/A,#N/A,TRUE,"Income Statement - Cons";#N/A,#N/A,TRUE,"Income Statement Detail Cons";#N/A,#N/A,TRUE,"Income Statement Comparison";#N/A,#N/A,TRUE,"Income Statement - Operating";#N/A,#N/A,TRUE,"Income Statement Detail";#N/A,#N/A,TRUE,"Income Statement - Holding";#N/A,#N/A,TRUE,"Income Statement Detail Holding";#N/A,#N/A,TRUE,"Cash Flow-Cons";#N/A,#N/A,TRUE,"Cash Flow Comparison";#N/A,#N/A,TRUE,"Cash Flow-Operating";#N/A,#N/A,TRUE,"Cash Flow-Holding";#N/A,#N/A,TRUE,"Corporate";#N/A,#N/A,TRUE,"Corporate Comparison";#N/A,#N/A,TRUE,"Warehouse";#N/A,#N/A,TRUE,"Warehouse Comparison";#N/A,#N/A,TRUE,"2002 Bethlehem-IS";#N/A,#N/A,TRUE,"2002 Bethlehem-SE";#N/A,#N/A,TRUE,"2002 Bethlehem Comparison";#N/A,#N/A,TRUE,"2002 Somerset-IS";#N/A,#N/A,TRUE,"2002 Somerset-SE";#N/A,#N/A,TRUE,"2002 Somerset Comparison";#N/A,#N/A,TRUE,"2002 Reading-IS";#N/A,#N/A,TRUE,"2002 Reading-SE";#N/A,#N/A,TRUE,"2002 Reading Comparison";#N/A,#N/A,TRUE,"2002 Pennsauken-IS";#N/A,#N/A,TRUE,"2002 Pennsauken-SE";#N/A,#N/A,TRUE,"2002 Pennsauken Comparison ";#N/A,#N/A,TRUE,"2002 Bensalem-IS";#N/A,#N/A,TRUE,"2002 Bensalem-SE";#N/A,#N/A,TRUE,"2002 Bensalem Comparison";#N/A,#N/A,TRUE,"Advertising";#N/A,#N/A,TRUE,"Amortization";#N/A,#N/A,TRUE,"Capital Expenditures";#N/A,#N/A,TRUE,"Depreciation";#N/A,#N/A,TRUE,"Insurance";#N/A,#N/A,TRUE,"Leases";#N/A,#N/A,TRUE,"Real Estate Tax";#N/A,#N/A,TRUE,"Business Tax";#N/A,#N/A,TRUE,"Sales by Month";#N/A,#N/A,TRUE,"Inventory &amp; Merch Payable";#N/A,#N/A,TRUE,"Covenant Caculations FUNB";#N/A,#N/A,TRUE,"Covenant Calculations SWP";#N/A,#N/A,TRUE,"Assumptions"}</definedName>
    <definedName name="wrn.IPO._.Valuation." hidden="1">{"assumptions",#N/A,FALSE,"Scenario 1";"valuation",#N/A,FALSE,"Scenario 1"}</definedName>
    <definedName name="wrn.ipovalue." hidden="1">{#N/A,#N/A,FALSE,"puboff";#N/A,#N/A,FALSE,"valuation";#N/A,#N/A,FALSE,"finanalsis";#N/A,#N/A,FALSE,"split";#N/A,#N/A,FALSE,"ownership"}</definedName>
    <definedName name="wrn.IRR._.Analysis." hidden="1">{"IRR Analysis",#N/A,FALSE,"Model"}</definedName>
    <definedName name="wrn.ISCG._.model." hidden="1">{#N/A,#N/A,FALSE,"Second";#N/A,#N/A,FALSE,"ownership";#N/A,#N/A,FALSE,"Valuation";#N/A,#N/A,FALSE,"Eqiv";#N/A,#N/A,FALSE,"Mults";#N/A,#N/A,FALSE,"ISCG Graphics"}</definedName>
    <definedName name="wrn.Isopaque." hidden="1">{"Isopaque",#N/A,FALSE,"Isopaque"}</definedName>
    <definedName name="wrn.IVTI_Rep." hidden="1">{#N/A,#N/A,FALSE,"Title Page";#N/A,#N/A,FALSE,"Summary Sheet";#N/A,#N/A,FALSE,"Fiscal Year Income Statement";#N/A,#N/A,FALSE,"Valuation Summary";#N/A,#N/A,FALSE,"Comps with IVT";#N/A,#N/A,FALSE,"Comps without IVT"}</definedName>
    <definedName name="wrn.JANI._.REBATES." hidden="1">{"TOTAL",#N/A,FALSE,"A";"FISCAL94",#N/A,FALSE,"A";"FISCAL95",#N/A,FALSE,"A";"FISCAL96",#N/A,FALSE,"A";"misc page",#N/A,FALSE,"A"}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K." hidden="1">{#N/A,#N/A,FALSE,"K"}</definedName>
    <definedName name="wrn.K3._.Annual." hidden="1">{"K3Cash",#N/A,FALSE,"Ann";"K3Income",#N/A,FALSE,"Ann";"K3Educ",#N/A,FALSE,"Ann";"K3media",#N/A,FALSE,"Ann";"K3Info",#N/A,FALSE,"Ann";"K3Valuation",#N/A,FALSE,"Ann"}</definedName>
    <definedName name="wrn.K3._.Quarterly." hidden="1">{"K3 first",#N/A,FALSE,"Qtr.";"K3 second",#N/A,FALSE,"Qtr.";"K3 Third",#N/A,FALSE,"Qtr.";"K3 Fourth",#N/A,FALSE,"Qtr.";"K3 Full",#N/A,FALSE,"Qtr."}</definedName>
    <definedName name="wrn.kriall." hidden="1">{"kricash",#N/A,FALSE,"INC";"kriinc",#N/A,FALSE,"INC";"krimiami",#N/A,FALSE,"INC";"kriother",#N/A,FALSE,"INC";"kripapers",#N/A,FALSE,"INC"}</definedName>
    <definedName name="wrn.LAN._.WA._.Budget." hidden="1">{#N/A,#N/A,FALSE,"Tot_L_Amer";#N/A,#N/A,FALSE,"L_Amer_Ortho";#N/A,#N/A,FALSE,"L_Amer_Rup"}</definedName>
    <definedName name="wrn.Lánatafla._.og._.lánaútreikningur." hidden="1">{#N/A,#N/A,FALSE,"Lánatafla";#N/A,#N/A,FALSE,"Lánaútreikn."}</definedName>
    <definedName name="wrn.LBO._.Summary." hidden="1">{"LBO Summary",#N/A,FALSE,"Summary"}</definedName>
    <definedName name="wrn.Lead._.Sheet." hidden="1">{"PrintView",#N/A,FALSE,"Cash &amp; Equiv";"PrintView",#N/A,FALSE,"Investments";"Other Assets Print View",#N/A,FALSE,"Other Assets"}</definedName>
    <definedName name="wrn.lead._.sheet1." hidden="1">{"PrintView",#N/A,FALSE,"Cash &amp; Equiv";"PrintView",#N/A,FALSE,"Investments";"Other Assets Print View",#N/A,FALSE,"Other Assets"}</definedName>
    <definedName name="wrn.Lead._Sheet." hidden="1">{"PrintView",#N/A,FALSE,"Cash &amp; Equiv";"PrintView",#N/A,FALSE,"Investments";"Other Assets Print View",#N/A,FALSE,"Other Assets"}</definedName>
    <definedName name="wrn.Lead._Sheets." hidden="1">{"PrintView",#N/A,FALSE,"Cash &amp; Equiv";"PrintView",#N/A,FALSE,"Investments";"Other Assets Print View",#N/A,FALSE,"Other Assets"}</definedName>
    <definedName name="wrn.Lodging." hidden="1">{#N/A,#N/A,FALSE,"EPS";#N/A,#N/A,FALSE,"EBITDA"}</definedName>
    <definedName name="wrn.Main._.Fields.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e." hidden="1">{"Assumptions",#N/A,TRUE,"Assumptions";"Income",#N/A,TRUE,"Income";"Balance",#N/A,TRUE,"Balance"}</definedName>
    <definedName name="wrn.Maine2.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nagement._.Control." hidden="1">{"BALANCE",#N/A,FALSE,"MC.XLS";"FINHIGH",#N/A,FALSE,"MC.XLS"}</definedName>
    <definedName name="wrn.Massimo.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ter.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Y95." hidden="1">{#N/A,#N/A,FALSE,"MAY";#N/A,#N/A,FALSE,"Q2";#N/A,#N/A,FALSE,"YTD"}</definedName>
    <definedName name="wrn.MCCRK." hidden="1">{#N/A,#N/A,FALSE,"MCCRK"}</definedName>
    <definedName name="wrn.merge." hidden="1">{#N/A,#N/A,FALSE,"IPO";#N/A,#N/A,FALSE,"DCF";#N/A,#N/A,FALSE,"LBO";#N/A,#N/A,FALSE,"MULT_VAL";#N/A,#N/A,FALSE,"Status Quo";#N/A,#N/A,FALSE,"Recap"}</definedName>
    <definedName name="wrn.MHHD." hidden="1">{#N/A,#N/A,FALSE,"MHHD_98LROP PL";#N/A,#N/A,FALSE,"MHHD_98LROP Sales";#N/A,#N/A,FALSE,"MHHD Launches";#N/A,#N/A,FALSE,"Zocor";#N/A,#N/A,FALSE,"Cozaar i";#N/A,#N/A,FALSE,"Cozaar ii";#N/A,#N/A,FALSE,"Fosamax";#N/A,#N/A,FALSE,"Proscar";#N/A,#N/A,FALSE,"Crixivan";#N/A,#N/A,FALSE,"Stocrin";#N/A,#N/A,FALSE,"Singulair";#N/A,#N/A,FALSE,"Aggrastat";#N/A,#N/A,FALSE,"Maxalt";#N/A,#N/A,FALSE,"Propecia";#N/A,#N/A,FALSE,"MHHD Product_P+L (1)";#N/A,#N/A,FALSE,"MHHD Product_P+L (2)";#N/A,#N/A,FALSE,"MHHD LROP Expense_Growth1";#N/A,#N/A,FALSE,"MHHD LROP Expense_Growth1 (2)";#N/A,#N/A,FALSE,"Risks &amp; Opport.";#N/A,#N/A,FALSE,"MHHD LROP Headcount";#N/A,#N/A,FALSE,"LROP 98Capital"}</definedName>
    <definedName name="wrn.mhpall." hidden="1">{"mhpcash",#N/A,FALSE,"MHPNEWX";"mhpinc",#N/A,FALSE,"MHPNEWX";"mhptax",#N/A,FALSE,"MHPNEWX";"mhpbroad",#N/A,FALSE,"MHPNEWX";"mhpeduc",#N/A,FALSE,"MHPNEWX";"mhpfin",#N/A,FALSE,"MHPNEWX";"mhpinfo",#N/A,FALSE,"MHPNEWX"}</definedName>
    <definedName name="wrn.migration." hidden="1">{"migration",#N/A,FALSE,"Credit Migration"}</definedName>
    <definedName name="wrn.mirBellagio." hidden="1">{#N/A,#N/A,FALSE,"MIR";#N/A,#N/A,FALSE,"NYNY"}</definedName>
    <definedName name="wrn.model." hidden="1">{"page1",#N/A,FALSE,"GIRLBO";"page2",#N/A,FALSE,"GIRLBO";"page3",#N/A,FALSE,"GIRLBO";"page4",#N/A,FALSE,"GIRLBO";"page5",#N/A,FALSE,"GIRLBO"}</definedName>
    <definedName name="wrn.Monthly." hidden="1">{#N/A,#N/A,FALSE,"EL-M-01";#N/A,#N/A,FALSE,"EL-M-02";#N/A,#N/A,FALSE,"EL-M-03";#N/A,#N/A,FALSE,"EL-S-01";#N/A,#N/A,FALSE,"EL-S-02";#N/A,#N/A,FALSE,"EL-A-01";#N/A,#N/A,FALSE,"EL-A-02"}</definedName>
    <definedName name="wrn.Monthly._.Close._.WCB." hidden="1">{#N/A,#N/A,FALSE,"Cover";#N/A,#N/A,FALSE,"WCB Consol";#N/A,#N/A,FALSE,"Results";#N/A,#N/A,FALSE,"Prelim";#N/A,#N/A,FALSE,"REV SHARE";#N/A,#N/A,FALSE,"DIA"}</definedName>
    <definedName name="wrn.Monthly._.Financial._.Statements." hidden="1">{"Balance Sheet BOD",#N/A,FALSE,"Balance Sheet";"Balance Sheet Worksheet",#N/A,FALSE,"Balance Sheet";#N/A,#N/A,FALSE,"Current Month Income Statement";#N/A,#N/A,FALSE,"YTD Income Statement";"Cash Flow BOD",#N/A,FALSE,"Cash Flow";"Cash Flow",#N/A,FALSE,"Cash Flow";"Cashg FLow Worksheet",#N/A,FALSE,"Cash Flow";#N/A,#N/A,FALSE,"Consol Entries";#N/A,#N/A,FALSE,"Income Statement BOD"}</definedName>
    <definedName name="wrn.Monthly._.Financials." hidden="1">{"Worldwide - Budget",#N/A,FALSE,"Indus WW";"Worldwide Actuals",#N/A,FALSE,"Indus WW";"Worldwide Forecast",#N/A,FALSE,"Indus WW";"Worldwide Previous Forecast",#N/A,FALSE,"Indus WW";"Worldwide Budget vs. Actuals",#N/A,FALSE,"Indus WW";"Worldwide Current Mth vs. Prev. Mth",#N/A,FALSE,"Indus WW";"Worldwide Forecast vs. Actuals",#N/A,FALSE,"Indus WW";"Worldwide Prev. Forecast vs. Current Forecast",#N/A,FALSE,"Indus WW";"Worldwide Budget vs. Act+Forecast",#N/A,FALSE,"Indus WW";"Services Divn - Budget",#N/A,FALSE,"Services Divn";"Services Divn Actuals",#N/A,FALSE,"Services Divn";"Services Divn Forecast",#N/A,FALSE,"Services Divn";"Services Divn Previous Forecast",#N/A,FALSE,"Services Divn";"Services Divn Budget vs. Actuals",#N/A,FALSE,"Services Divn";"Services Divn Current Mth vs. Prev. Mth",#N/A,FALSE,"Services Divn";"Services Divn Forecast vs. Actuals",#N/A,FALSE,"Services Divn";"Services Divn Prev. Forecast vs. Current Forecast",#N/A,FALSE,"Services Divn";"Services Divn Budget vs. Act+Forecast",#N/A,FALSE,"Services Divn";"Solutions Divn - Budget",#N/A,FALSE,"Indus US Soln";"Solutions Divn Actuals",#N/A,FALSE,"Indus US Soln";"Solutions Divn Forecast",#N/A,FALSE,"Indus US Soln";"Solutions Divn Previous Forecast",#N/A,FALSE,"Indus US Soln";"Solutions Divn Budget vs. Actuals",#N/A,FALSE,"Indus US Soln";"Solutions Divn Current Mth vs. Prev. Mth",#N/A,FALSE,"Indus US Soln";"Solutions Divn Forecast vs. Actuals",#N/A,FALSE,"Indus US Soln";"Solutions Divn Prev. Forecast vs. Current Forecast",#N/A,FALSE,"Indus US Soln";"Pine ($) - Budget",#N/A,FALSE,"Pine ($)";"Solutions Divn Budget vs. Act+Forecast",#N/A,FALSE,"Indus US Soln";"Pine ($) Actuals",#N/A,FALSE,"Pine ($)";"Pine ($) Forecast",#N/A,FALSE,"Pine ($)";"Pine ($) Previous Forecast",#N/A,FALSE,"Pine ($)";"Pine ($) Budget vs. Actuals",#N/A,FALSE,"Pine ($)";"Pine ($) Current Mth vs. Prev. Mth",#N/A,FALSE,"Pine ($)";"Pine ($) Forecast vs. Actuals",#N/A,FALSE,"Pine ($)";"Pine ($) Prev. Forecast vs. Current Forecast",#N/A,FALSE,"Pine ($)";"Pine ($) Budget vs. Act+Forecast",#N/A,FALSE,"Pine ($)";"US Serv - Budget",#N/A,FALSE,"Indus US Serv";"US Serv Actuals",#N/A,FALSE,"Indus US Serv";"US Serv Forecast",#N/A,FALSE,"Indus US Serv";"US Serv Previous Forecast",#N/A,FALSE,"Indus US Serv";"US Serv Budget vs. Actuals",#N/A,FALSE,"Indus US Serv";"US Serv Current Mth vs. Prev. Mth",#N/A,FALSE,"Indus US Serv";"US Serv Forecast vs. Actuals",#N/A,FALSE,"Indus US Serv";"US Serv Prev. Forecast vs. Current Forecast",#N/A,FALSE,"Indus US Serv";"US Serv Budget vs. Act+Forecast",#N/A,FALSE,"Indus US Serv";"India ($) - Budget",#N/A,FALSE,"Indus India Cons ($)";"India ($) Actuals",#N/A,FALSE,"Indus India Cons ($)";"India ($) Forecast",#N/A,FALSE,"Indus India Cons ($)";"India ($) Previous Forecast",#N/A,FALSE,"Indus India Cons ($)";"India ($) Budget vs. Actuals",#N/A,FALSE,"Indus India Cons ($)";"India ($) Current Mth vs. Prev. Mth",#N/A,FALSE,"Indus India Cons ($)";"India ($) Forecast vs. Actuals",#N/A,FALSE,"Indus India Cons ($)";"India ($) Prev. Forecast vs. Current Forecast",#N/A,FALSE,"Indus India Cons ($)";"India ($) Budget vs. Act+Forecast",#N/A,FALSE,"Indus India Cons ($)";"Inc (Total) - Budget",#N/A,FALSE,"Indus inc (Total)";"Inc (Total) Actuals",#N/A,FALSE,"Indus inc (Total)";"Inc (Total) Forecast",#N/A,FALSE,"Indus inc (Total)";"Inc (Total) Previous Forecast",#N/A,FALSE,"Indus inc (Total)";"Inc (Total) Budget vs. Actuals",#N/A,FALSE,"Indus inc (Total)";"Inc (Total) Current Mth vs. Prev. Mth",#N/A,FALSE,"Indus inc (Total)";"Inc (Total) Forecast vs. Actuals",#N/A,FALSE,"Indus inc (Total)";"Inc (Total) Prev. Forecast vs. Current Forecast",#N/A,FALSE,"Indus inc (Total)";"Inc (Total) Budget vs. Act+Forecast",#N/A,FALSE,"Indus inc (Total)";"India (Rs.) - Budget",#N/A,FALSE,"Indus India Cons (Rs.)";"India (Rs.) Actuals",#N/A,FALSE,"Indus India Cons (Rs.)";"India (Rs.) Forecast",#N/A,FALSE,"Indus India Cons (Rs.)";"India (Rs.) Previous Forecast",#N/A,FALSE,"Indus India Cons (Rs.)";"India (Rs.) Budget vs. Actuals",#N/A,FALSE,"Indus India Cons (Rs.)";"India (Rs.) Current Mth vs. Prev. Mth",#N/A,FALSE,"Indus India Cons (Rs.)";"India (Rs.) Forecast vs. Actuals",#N/A,FALSE,"Indus India Cons (Rs.)";"India (Rs.) Prev. Forecast vs. Current Forecast",#N/A,FALSE,"Indus India Cons (Rs.)";"India (Rs.) Budget vs. Act+Forecast",#N/A,FALSE,"Indus India Cons (Rs.)";"Pine Rs. Budget",#N/A,FALSE,"Pine (Rs.)";"Pine (Rs.) Actual",#N/A,FALSE,"Pine (Rs.)";"Pine (Rs.) - Forecast",#N/A,FALSE,"Pine (Rs.)";"Pine (Rs.) - Previous Forecast",#N/A,FALSE,"Pine (Rs.)";"Pine (Rs.) Budget vs. Actuals",#N/A,FALSE,"Pine (Rs.)";"Pine (Rs.) Current Mth vs. Prev. Mth",#N/A,FALSE,"Pine (Rs.)";"Pine (Rs.) - Forecast vs. Actuals",#N/A,FALSE,"Pine (Rs.)";"Pine (Rs.) - Prev F/c vs. Current F/c",#N/A,FALSE,"Pine (Rs.)";"Pine (Rs.) - Budget vs. F/c+Act",#N/A,FALSE,"Pine (Rs.)"}</definedName>
    <definedName name="wrn.Monthly._.Report." hidden="1">{#N/A,#N/A,FALSE,"Summary Page";#N/A,#N/A,FALSE,"Collections Listing";#N/A,#N/A,FALSE,"Lessee 60 days past due";#N/A,#N/A,FALSE,"Revenues--Lend Base JP Morgan";#N/A,#N/A,FALSE,"JP Morgan Debt Amort Schedule";#N/A,#N/A,FALSE,"Covenant Analysis"}</definedName>
    <definedName name="wrn.msc._.sw._.feat._.summary." hidden="1">{"msc sw feat summary",#N/A,FALSE,"MSC SW Features v. 1.1."}</definedName>
    <definedName name="wrn.MVD." hidden="1">{#N/A,#N/A,FALSE,"MVD_98LROP_Pl";#N/A,#N/A,FALSE,"MVD_98LROP_Sales";#N/A,#N/A,FALSE,"MVD LROP Product P+L";#N/A,#N/A,FALSE,"MVD R&amp;O's";#N/A,#N/A,FALSE,"MVD 98LROP Launches"}</definedName>
    <definedName name="wrn.NA." hidden="1">{#N/A,#N/A,FALSE,"NA"}</definedName>
    <definedName name="wrn.nema." hidden="1">{#N/A,#N/A,FALSE,"Distbn Ntwrk";#N/A,#N/A,FALSE,"Workforce";#N/A,#N/A,FALSE,"cur-prod1";#N/A,#N/A,FALSE,"in-proc"}</definedName>
    <definedName name="wrn.new." hidden="1">{"new1",#N/A,FALSE,"FLEXPAC2";"new2",#N/A,FALSE,"FLEXPAC2"}</definedName>
    <definedName name="wrn.New._.business." hidden="1">{#N/A,#N/A,FALSE,"Pg 1";#N/A,#N/A,FALSE,"Pg 2";#N/A,#N/A,FALSE,"Pg 3N";#N/A,#N/A,FALSE,"AR MIS";#N/A,#N/A,FALSE,"AR con";#N/A,#N/A,FALSE,"AR sum";#N/A,#N/A,FALSE,"AR Inelig";#N/A,#N/A,FALSE,"AR dil";#N/A,#N/A,FALSE,"AR CM";#N/A,#N/A,FALSE,"AR ship";#N/A,#N/A,FALSE,"AR ver";#N/A,#N/A,FALSE,"AR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detail";#N/A,#N/A,FALSE,"Reports"}</definedName>
    <definedName name="wrn.newest." hidden="1">{#N/A,#N/A,TRUE,"TS";#N/A,#N/A,TRUE,"Combo";#N/A,#N/A,TRUE,"FAIR";#N/A,#N/A,TRUE,"RBC";#N/A,#N/A,TRUE,"xxxx"}</definedName>
    <definedName name="wrn.nytaann." hidden="1">{"nytacash",#N/A,FALSE,"GLOBEINC";"nytainc",#N/A,FALSE,"GLOBEINC";"nytanyt",#N/A,FALSE,"GLOBEINC";"nytareg",#N/A,FALSE,"GLOBEINC";"nytaglobe",#N/A,FALSE,"GLOBEINC";"nytapprttl",#N/A,FALSE,"GLOBEINC"}</definedName>
    <definedName name="wrn.Officers._.Letter." hidden="1">{#N/A,#N/A,FALSE,"ROFFLTR"}</definedName>
    <definedName name="wrn.Omnipaque." hidden="1">{"Omnipaque",#N/A,FALSE,"Omnipaque"}</definedName>
    <definedName name="wrn.Omniscan." hidden="1">{"Omniscan",#N/A,FALSE,"Omniscan"}</definedName>
    <definedName name="wrn.one." hidden="1">{"page1",#N/A,FALSE,"A";"page2",#N/A,FALSE,"A"}</definedName>
    <definedName name="wrn.ONTK." hidden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pinber._.gjöld." hidden="1">{#N/A,#N/A,FALSE,"Opinb. gj."}</definedName>
    <definedName name="wrn.Outlook._.Report." hidden="1">{#N/A,#N/A,FALSE,"Outlook for Month ";#N/A,#N/A,FALSE,"Risk for Month ";#N/A,#N/A,FALSE,"Upside for Month"}</definedName>
    <definedName name="wrn.OUTPUT." hidden="1">{"DCF","UPSIDE CASE",FALSE,"Sheet1";"DCF","BASE CASE",FALSE,"Sheet1";"DCF","DOWNSIDE CASE",FALSE,"Sheet1"}</definedName>
    <definedName name="wrn.Oversigt._.og._.bogføringsbilag." hidden="1">{"Grundoplysninger, alm. udskrift",#N/A,FALSE,"Grundoplysninger";"Bogføringsbilag",#N/A,FALSE,"Samlet oversigt";"Oversigt, alm. udskrift",#N/A,FALSE,"Samlet oversigt";"Segmentopdeling, alm. udskrift",#N/A,FALSE,"Grundoplysninger"}</definedName>
    <definedName name="wrn.packer._.1.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rtner._.capital." hidden="1">{#N/A,#N/A,FALSE,"Sheet9"}</definedName>
    <definedName name="wrn.Performance._.Report_WA_PF." hidden="1">{#N/A,#N/A,FALSE,"WWide";#N/A,#N/A,FALSE,"Tot_USA";#N/A,#N/A,FALSE,"Tot_Can";#N/A,#N/A,FALSE,"Tot_EA";#N/A,#N/A,FALSE,"Tot_L_Amer";#N/A,#N/A,FALSE,"Tot_Aus";#N/A,#N/A,FALSE,"Ortho";#N/A,#N/A,FALSE,"WW_Rup";#N/A,#N/A,FALSE,"WW_GX";#N/A,#N/A,FALSE,"OIS";#N/A,#N/A,FALSE,"YBasics";#N/A,#N/A,FALSE,"WW_Grnswp";#N/A,#N/A,FALSE,"WW_Other"}</definedName>
    <definedName name="wrn.Period._.Only." hidden="1">{#N/A,#N/A,FALSE,"CONSOLIDATED";#N/A,#N/A,FALSE,"LANCE CO";#N/A,#N/A,FALSE,"VISTA"}</definedName>
    <definedName name="wrn.PFLCENG06." hidden="1">{#N/A,#N/A,FALSE,"ECKDA";#N/A,#N/A,FALSE,"GUV";#N/A,#N/A,FALSE,"BIL";#N/A,#N/A,FALSE,"FINB"}</definedName>
    <definedName name="wrn.phoenix." hidden="1">{"is_plan vs Act",#N/A,FALSE,"IS_Plan-Act";"is_curr&amp;YTD",#N/A,FALSE,"IS_Plan-Act";"is_last5mos",#N/A,FALSE,"IS_Plan-Act";"is_vsYTD_RR",#N/A,FALSE,"IS_Plan-Act";"bs",#N/A,FALSE,"IS_Plan-Act";"bs_last5mos",#N/A,FALSE,"IS_Plan-Act";"cf",#N/A,FALSE,"IS_Plan-Act"}</definedName>
    <definedName name="wrn.PL._.guldens." hidden="1">{#N/A,#N/A,TRUE,"Subscriber base";#N/A,#N/A,TRUE,"P&amp;L EuroNet Internet BV";#N/A,#N/A,TRUE,"CorporateRev";#N/A,#N/A,TRUE,"ResidentialRev";#N/A,#N/A,TRUE,"I K C";#N/A,#N/A,TRUE,"Animation";#N/A,#N/A,TRUE,"Marketing";#N/A,#N/A,TRUE,"Sales";#N/A,#N/A,TRUE,"CustomerCare";#N/A,#N/A,TRUE,"IS IT";#N/A,#N/A,TRUE,"GEA"}</definedName>
    <definedName name="wrn.PLANAST." hidden="1">{#N/A,#N/A,FALSE,"ECKDA";#N/A,#N/A,FALSE,"GUV";#N/A,#N/A,FALSE,"BIL";#N/A,#N/A,FALSE,"FINB"}</definedName>
    <definedName name="wrn.plstatement." hidden="1">{#N/A,#N/A,FALSE,"Profit &amp; Loss statement"}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p." hidden="1">{#N/A,#N/A,FALSE,"letter";#N/A,#N/A,FALSE,"PP_0895";#N/A,#N/A,FALSE,"PP_0995"}</definedName>
    <definedName name="wrn.pres." hidden="1">{#N/A,#N/A,FALSE,"Major v. River";#N/A,#N/A,FALSE,"Industry";#N/A,#N/A,FALSE,"Large Operators";#N/A,#N/A,FALSE,"Smaller Operators";#N/A,#N/A,FALSE,"Equip. Supply";#N/A,#N/A,FALSE,"EBITDA";#N/A,#N/A,FALSE,"States";#N/A,#N/A,FALSE,"LV Detail"}</definedName>
    <definedName name="wrn.pres97." hidden="1">{#N/A,#N/A,FALSE,"Cover";#N/A,#N/A,FALSE,"Major v. River";#N/A,#N/A,FALSE,"Industry";#N/A,#N/A,FALSE,"Stock Val";#N/A,#N/A,FALSE,"EBITDA";#N/A,#N/A,FALSE,"EBITDA Growth";#N/A,#N/A,FALSE,"LV REt";#N/A,#N/A,FALSE,"AC Ret";#N/A,#N/A,FALSE,"River Ret";#N/A,#N/A,FALSE,"Executive";#N/A,#N/A,FALSE,"Demographics";#N/A,#N/A,FALSE,"Leisure";#N/A,#N/A,FALSE,"States";#N/A,#N/A,FALSE,"nongame";#N/A,#N/A,FALSE,"nongame2";#N/A,#N/A,FALSE,"Room Margin";#N/A,#N/A,FALSE,"Hyp Casino";#N/A,#N/A,FALSE,"lv gates";#N/A,#N/A,FALSE,"potential";#N/A,#N/A,FALSE,"Large Operators";#N/A,#N/A,FALSE,"Smaller Operators";#N/A,#N/A,FALSE,"Equip. Supply";#N/A,#N/A,FALSE,"LV Detail $1 Mil"}</definedName>
    <definedName name="wrn.print." hidden="1">{#N/A,#N/A,FALSE,"Japan 2003";#N/A,#N/A,FALSE,"Sheet2"}</definedName>
    <definedName name="wrn.Print._.4." hidden="1">{"Outflow 1",#N/A,FALSE,"Outflows-Inflows";"Outflow 2",#N/A,FALSE,"Outflows-Inflows";"Inflow 1",#N/A,FALSE,"Outflows-Inflows";"Inflow 2",#N/A,FALSE,"Outflows-Inflows"}</definedName>
    <definedName name="wrn.Print._.6." hidden="1">{"print 1.6",#N/A,FALSE,"Sheet1";"print 2.6",#N/A,FALSE,"Sheet1";"print 3.6",#N/A,FALSE,"Sheet1";"print 4.6",#N/A,FALSE,"Sheet1";"print 5.6",#N/A,FALSE,"Sheet1";"print 6.6",#N/A,FALSE,"Sheet1"}</definedName>
    <definedName name="wrn.Print._.All." hidden="1">{"Str Model",#N/A,TRUE,"Store Model";"RevProj By QTR",#N/A,TRUE,"Rev Proj";"RevProj By Yr",#N/A,TRUE,"Rev Proj";"Qtr Model",#N/A,TRUE,"Model";"Bal Sheet",#N/A,TRUE,"Bal Sheet";"Cash Flow",#N/A,TRUE,"Cash Flow";"Yrly Model",#N/A,TRUE,"Income Year"}</definedName>
    <definedName name="wrn.Print._.All._.Pages.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CRXLAND._.Openings." hidden="1">{"Print CRXLAND Assumptions",#N/A,FALSE,"CRXLAND Openings";"Print CRXLAND Openings",#N/A,FALSE,"CRXLAND Openings"}</definedName>
    <definedName name="wrn.Print._.Disk." hidden="1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wrn.Print._.Everything." hidden="1">{"print annual inc. statement",#N/A,FALSE,"Summary";"print annual stats",#N/A,FALSE,"Summary";"print quarterly inc. statement",#N/A,FALSE,"Summary";"print quarterly stats",#N/A,FALSE,"Summary";"print STAY opening assumptions",#N/A,FALSE,"STAY Openings";"print STAY openings",#N/A,FALSE,"STAY Openings";"Print SPHI Assumptions",#N/A,FALSE,"SPHI Openings";"Print SPHI Openings",#N/A,FALSE,"SPHI Openings";"Print CRXLAND Assumptions",#N/A,FALSE,"CRXLAND Openings";"Print CRXLAND Openings",#N/A,FALSE,"CRXLAND Openings"}</definedName>
    <definedName name="wrn.Print._.Full." hidden="1">{"Combined Prices",#N/A,FALSE,"Tab 1-Price Performance";"Combined Summary",#N/A,FALSE,"Tab 2-Valuation Summary";"Combined FCF",#N/A,FALSE,"Tab 3-FCF";"Combined Sensitivity",#N/A,FALSE,"Tab 4-Earnings Sensitivity";"Combined Credit",#N/A,FALSE,"Tab 5-Credit";"Print NAV",#N/A,FALSE,"Tab 6-Lodging NAV Analysis"}</definedName>
    <definedName name="wrn.Print._.Gaming._.Only." hidden="1">{"Gaming Prices",#N/A,FALSE,"Tab 1-Price Performance";"Gaming Summary",#N/A,FALSE,"Tab 2-Valuation Summary";"Gaming FCF",#N/A,FALSE,"Tab 3-FCF";"Gaming Sensitivity",#N/A,FALSE,"Tab 4-Earnings Sensitivity";"Gaming Credit",#N/A,FALSE,"Tab 5-Credit"}</definedName>
    <definedName name="wrn.print._.graphs." hidden="1">{"cap_structure",#N/A,FALSE,"Graph-Mkt Cap";"price",#N/A,FALSE,"Graph-Price";"ebit",#N/A,FALSE,"Graph-EBITDA";"ebitda",#N/A,FALSE,"Graph-EBITDA"}</definedName>
    <definedName name="wrn.Print._.Inc.._.Statement._.and._.Stats.." hidden="1">{"print annual inc. statement",#N/A,FALSE,"Summary";"print annual stats",#N/A,FALSE,"Summary";"print quarterly inc. statement",#N/A,FALSE,"Summary";"print quarterly stats",#N/A,FALSE,"Summary"}</definedName>
    <definedName name="wrn.Print._.Lodging._.Only." hidden="1">{"Lodging Prices",#N/A,FALSE,"Tab 1-Price Performance";"Lodging Summary",#N/A,FALSE,"Tab 2-Valuation Summary";"Lodging FCF",#N/A,FALSE,"Tab 3-FCF";"Lodging Sensitivity",#N/A,FALSE,"Tab 4-Earnings Sensitivity";"Lodging Credit",#N/A,FALSE,"Tab 5-Credit";"Print NAV",#N/A,FALSE,"Tab 6-Lodging NAV Analysis"}</definedName>
    <definedName name="wrn.Print._.Model." hidden="1">{"income statement",#N/A,FALSE,"Model RAL";"balance sheet",#N/A,FALSE,"Model RAL";"cash flows",#N/A,FALSE,"Model RAL";"op drivers",#N/A,FALSE,"Model RAL";"hotel stats",#N/A,FALSE,"Model RAL";"owned drivers",#N/A,FALSE,"Model RAL";"managed drivers",#N/A,FALSE,"Model RAL"}</definedName>
    <definedName name="wrn.print._.raw._.data._.entry." hidden="1">{"inputs raw data",#N/A,TRUE,"INPUT"}</definedName>
    <definedName name="wrn.Print._.Report." hidden="1">{"annual",#N/A,FALSE,"Sheet2";"quarters",#N/A,FALSE,"Sheet2"}</definedName>
    <definedName name="wrn.Print._.SPHI._.Openings." hidden="1">{"Print SPHI Assumptions",#N/A,FALSE,"SPHI Openings";"Print SPHI Openings",#N/A,FALSE,"SPHI Openings"}</definedName>
    <definedName name="wrn.Print._.STAY._.Openings." hidden="1">{"print STAY opening assumptions",#N/A,FALSE,"STAY Openings";"print STAY openings",#N/A,FALSE,"STAY Openings"}</definedName>
    <definedName name="wrn.print._.summary._.sheets." hidden="1">{"summary1",#N/A,TRUE,"Comps";"summary2",#N/A,TRUE,"Comps";"summary3",#N/A,TRUE,"Comps"}</definedName>
    <definedName name="wrn.print._.summary._.sheets.2" hidden="1">{"summary1",#N/A,TRUE,"Comps";"summary2",#N/A,TRUE,"Comps";"summary3",#N/A,TRUE,"Comps"}</definedName>
    <definedName name="wrn.Print._.Three._.Page._.Model." hidden="1">{"Page One",#N/A,FALSE,"Model";"Page 2",#N/A,FALSE,"Model";"Page 3",#N/A,FALSE,"Model"}</definedName>
    <definedName name="wrn.Print_Buyer." hidden="1">{#N/A,"DR",FALSE,"increm pf";#N/A,"MAMSI",FALSE,"increm pf";#N/A,"MAXI",FALSE,"increm pf";#N/A,"PCAM",FALSE,"increm pf";#N/A,"PHSV",FALSE,"increm pf";#N/A,"SIE",FALSE,"increm pf"}</definedName>
    <definedName name="wrn.Print_Target.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all12monthreports.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5." hidden="1">{"printceo5",#N/A,FALSE,"CEO";"prints15",#N/A,FALSE,"S1";"printdepr5",#N/A,FALSE,"DEPR"}</definedName>
    <definedName name="wrn.Printout." hidden="1">{"page1",#N/A,FALSE,"Casual RLE";"page2",#N/A,FALSE,"Casual RLE"}</definedName>
    <definedName name="wrn.printqtr." hidden="1">{"nytasecond",#N/A,FALSE,"NYTQTRS";"nytafirst",#N/A,FALSE,"NYTQTRS";"nytathird",#N/A,FALSE,"NYTQTRS";"nytafourth",#N/A,FALSE,"NYTQTRS";"nytafull",#N/A,FALSE,"NYTQTRS"}</definedName>
    <definedName name="wrn.Profit._.Report." hidden="1">{"NA",#N/A,TRUE,"Details BL1,2,4";"EA",#N/A,TRUE,"Details BL1,2,4"}</definedName>
    <definedName name="wrn.Proyectos." hidden="1">{#N/A,#N/A,FALSE,"Extended roadmap"}</definedName>
    <definedName name="wrn.Pump." hidden="1">{#N/A,#N/A,FALSE,"Assump";#N/A,#N/A,FALSE,"Income";#N/A,#N/A,FALSE,"Balance";#N/A,#N/A,FALSE,"DCF Pump";#N/A,#N/A,FALSE,"Trans Assump";#N/A,#N/A,FALSE,"Combined Income";#N/A,#N/A,FALSE,"Combined Balance"}</definedName>
    <definedName name="wrn.Quantity." hidden="1">{#N/A,#N/A,FALSE,"MONTHLY "}</definedName>
    <definedName name="wrn.Quarterly._.All._.Stmts." hidden="1">{"Quarterly Inc Stmt",#N/A,TRUE,"Financials";"Quarterly BS",#N/A,TRUE,"Financials";"Quarterly CF",#N/A,TRUE,"Financials";"Quarterly Ratios",#N/A,TRUE,"Financials"}</definedName>
    <definedName name="wrn.Quarterly._.BS." hidden="1">{"Quarterly BS",#N/A,FALSE,"Financials"}</definedName>
    <definedName name="wrn.Quarterly._.CF." hidden="1">{"Quarterly CF",#N/A,FALSE,"Financials"}</definedName>
    <definedName name="wrn.Quarterly._.Inc._.Stmt." hidden="1">{"Quarterly Inc Stmt",#N/A,FALSE,"Financials"}</definedName>
    <definedName name="wrn.quarterly._.package." hidden="1">{#N/A,#N/A,FALSE,"COVER PAGE";"TABLE CONTENTS PRT",#N/A,FALSE,"TABLE CONTENTS";"QTR INCOME STATEMENT",#N/A,FALSE,"IS";"UNUSUAL ITEMS QTR",#N/A,FALSE,"UNUSAL ITEMS";"ONGOING PROFIT QTR",#N/A,FALSE,"ONGOING PROFIT";"BSQTR",#N/A,FALSE,"BALSHEET";"CASH FLOW QTR",#N/A,FALSE,"CASH FL WRKST";"REVENUES QTR",#N/A,FALSE,"REVENUES";"EXPENSES QTR",#N/A,FALSE,"Expenses";"TAXES QTR",#N/A,FALSE,"Taxes";"CURRENT ASSETS QTR",#N/A,FALSE,"Current Assets";"LT ASSETS QTR",#N/A,FALSE,"LT ASSET ";"LEASES QTR",#N/A,FALSE,"LEASES";"IDS QTR",#N/A,FALSE,"IDS";"LIAB QTR",#N/A,FALSE,"LIAB";"EQUITY QTR",#N/A,FALSE,"EQUITY";"SHARES&amp;OPTIONS QTR",#N/A,FALSE,"Shares &amp; Options";"BROKERAGE CASH QTR",#N/A,FALSE,"BRKRG ASST CASH FL";"BROKERAGE INTEREST QTR",#N/A,FALSE,"BROKERAGE";"HEADCOUNT QTR",#N/A,FALSE,"HDcount";"QTR METRICS",#N/A,FALSE,"Key Metrics"}</definedName>
    <definedName name="wrn.Quarterly._.Ratios." hidden="1">{"Quarterly Ratios",#N/A,FALSE,"Financials"}</definedName>
    <definedName name="wrn.Reforcast._.Print." hidden="1">{#N/A,#N/A,FALSE,"RF Inc Stmt";#N/A,#N/A,FALSE,"RF-IS-1";#N/A,#N/A,FALSE,"RF-IS-2"}</definedName>
    <definedName name="wrn.Reforecast." hidden="1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levant.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1.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SHEETS." hidden="1">{#N/A,#N/A,FALSE,"AD_Purch";#N/A,#N/A,FALSE,"Projections";#N/A,#N/A,FALSE,"DCF";#N/A,#N/A,FALSE,"Mkt Val"}</definedName>
    <definedName name="wrn.report." hidden="1">{"summary",#N/A,FALSE,"2000 vs 1999";"detail",#N/A,FALSE,"2000 vs 1999"}</definedName>
    <definedName name="wrn.report.1" hidden="1">{"summary",#N/A,FALSE,"2000 vs 1999";"detail",#N/A,FALSE,"2000 vs 1999"}</definedName>
    <definedName name="wrn.report.2" hidden="1">{"summary",#N/A,FALSE,"2000 vs 1999";"detail",#N/A,FALSE,"2000 vs 1999"}</definedName>
    <definedName name="wrn.report.3" hidden="1">{"summary",#N/A,FALSE,"2000 vs 1999";"detail",#N/A,FALSE,"2000 vs 1999"}</definedName>
    <definedName name="wrn.report.4" hidden="1">{"summary",#N/A,FALSE,"2000 vs 1999";"detail",#N/A,FALSE,"2000 vs 1999"}</definedName>
    <definedName name="wrn.report.5" hidden="1">{"summary",#N/A,FALSE,"2000 vs 1999";"detail",#N/A,FALSE,"2000 vs 1999"}</definedName>
    <definedName name="wrn.report.6" hidden="1">{"summary",#N/A,FALSE,"2000 vs 1999";"detail",#N/A,FALSE,"2000 vs 1999"}</definedName>
    <definedName name="wrn.report.new" hidden="1">{"summary",#N/A,FALSE,"2000 vs 1999";"detail",#N/A,FALSE,"2000 vs 1999"}</definedName>
    <definedName name="wrn.report.new.1" hidden="1">{"summary",#N/A,FALSE,"2000 vs 1999";"detail",#N/A,FALSE,"2000 vs 1999"}</definedName>
    <definedName name="wrn.report.new.5" hidden="1">{"summary",#N/A,FALSE,"2000 vs 1999";"detail",#N/A,FALSE,"2000 vs 1999"}</definedName>
    <definedName name="wrn.report.new1" hidden="1">{"summary",#N/A,FALSE,"2000 vs 1999";"detail",#N/A,FALSE,"2000 vs 1999"}</definedName>
    <definedName name="wrn.report.new2" hidden="1">{"summary",#N/A,FALSE,"2000 vs 1999";"detail",#N/A,FALSE,"2000 vs 1999"}</definedName>
    <definedName name="wrn.report1" hidden="1">{"summary",#N/A,FALSE,"2000 vs 1999";"detail",#N/A,FALSE,"2000 vs 1999"}</definedName>
    <definedName name="wrn.report1." hidden="1">{#N/A,#N/A,TRUE,"EWAR";#N/A,#N/A,TRUE,"Sad";#N/A,#N/A,TRUE,"Yat";#N/A,#N/A,TRUE,"Nav";#N/A,#N/A,TRUE,"Mor";#N/A,#N/A,TRUE,"Geit"}</definedName>
    <definedName name="wrn.REPORTING._.PACKAGE.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sults." hidden="1">{#N/A,#N/A,TRUE,"BALSCH";#N/A,#N/A,TRUE,"COMICRO";#N/A,#N/A,TRUE,"CHECKS";#N/A,#N/A,TRUE,"GLASS";#N/A,#N/A,TRUE,"DEPRE";#N/A,#N/A,TRUE,"A&amp;MCUR";#N/A,#N/A,TRUE,"AGEANAlysis";#N/A,#N/A,TRUE,"CHECKS"}</definedName>
    <definedName name="wrn.Review._.all." hidden="1">{#N/A,#N/A,FALSE,"Pg 1";#N/A,#N/A,FALSE,"Pg 2";#N/A,#N/A,FALSE,"Pg 3R";#N/A,#N/A,FALSE,"AR MIS";#N/A,#N/A,FALSE,"AR con";#N/A,#N/A,FALSE,"AR sum";#N/A,#N/A,FALSE,"AR Inelig";#N/A,#N/A,FALSE,"AR dil";#N/A,#N/A,FALSE,"AR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detail"}</definedName>
    <definedName name="wrn.Revs." hidden="1">{"Base_rev",#N/A,FALSE,"Proj_IS_Base";"Projrev",#N/A,FALSE,"Proj_IS_wOTLC";"Delta",#N/A,FALSE,"Delta Rev_PV"}</definedName>
    <definedName name="wrn.Riverwood_comp_model." hidden="1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wrn.Roll._.Up._.Fields." hidden="1">{"Total",#N/A,FALSE,"Six Fields";"PDP",#N/A,FALSE,"Six Fields";"PNP",#N/A,FALSE,"Six Fields";"PUD",#N/A,FALSE,"Six Fields";"Prob",#N/A,FALSE,"Six Fields"}</definedName>
    <definedName name="wrn.Roundup._.by._.WA." hidden="1">{#N/A,#N/A,FALSE,"WW_Rup";#N/A,#N/A,FALSE,"US_Rup";#N/A,#N/A,FALSE,"EA_Rup";#N/A,#N/A,FALSE,"EA_Rup_East";#N/A,#N/A,FALSE,"Can_Rup";#N/A,#N/A,FALSE,"Aus_Rup";#N/A,#N/A,FALSE,"L_Amer_Rup";#N/A,#N/A,FALSE,"Japan_Rup"}</definedName>
    <definedName name="wrn.RPT." hidden="1">{#N/A,#N/A,FALSE,"TOTFINAL";#N/A,#N/A,FALSE,"FINPLAN";#N/A,#N/A,FALSE,"TOTMOTADJ";#N/A,#N/A,FALSE,"tieEQ";#N/A,#N/A,FALSE,"G";#N/A,#N/A,FALSE,"ELIMS";#N/A,#N/A,FALSE,"NEXTEL ADJ";#N/A,#N/A,FALSE,"MIMS";#N/A,#N/A,FALSE,"LMPS";#N/A,#N/A,FALSE,"CNSS";#N/A,#N/A,FALSE,"CSS";#N/A,#N/A,FALSE,"MCG";#N/A,#N/A,FALSE,"AECS";#N/A,#N/A,FALSE,"SPS";#N/A,#N/A,FALSE,"CORP"}</definedName>
    <definedName name="wrn.RR._.ER._.Sjóðstreymi." hidden="1">{#N/A,#N/A,FALSE,"----RR";#N/A,#N/A,FALSE,"ER 1";#N/A,#N/A,FALSE,"ER 2";#N/A,#N/A,FALSE,"Sjóðstreymi"}</definedName>
    <definedName name="wrn.RSH._.Perf._.Update." hidden="1">{"RSH Perf Update",#N/A,FALSE,"Perf Update"}</definedName>
    <definedName name="wrn.RSK._.fyrningarskýrsla." hidden="1">{#N/A,#N/A,FALSE,"RSK fyrn.skýrsla"}</definedName>
    <definedName name="wrn.RustyPresentation." hidden="1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sales." hidden="1">{"sales",#N/A,FALSE,"Sales";"sales existing",#N/A,FALSE,"Sales";"sales rd1",#N/A,FALSE,"Sales";"sales rd2",#N/A,FALSE,"Sales"}</definedName>
    <definedName name="wrn.sdi." hidden="1">{#N/A,#N/A,FALSE,"Customer Base";#N/A,#N/A,FALSE,"Workforce";#N/A,#N/A,FALSE,"cur prod";#N/A,#N/A,FALSE,"in-proc";#N/A,#N/A,FALSE,"Trademark"}</definedName>
    <definedName name="wrn.Shared._.Global." hidden="1">{#N/A,#N/A,FALSE,"Shared Global Summary";#N/A,#N/A,FALSE,"Ameican Telnet 6730024";#N/A,#N/A,FALSE,"Dacotah Mktg 6730025";#N/A,#N/A,FALSE,"Comm. Concepts 6740025";#N/A,#N/A,FALSE,"E.O.L. Corporation 6740026"}</definedName>
    <definedName name="wrn.Skattar._.ársins." hidden="1">{#N/A,#N/A,FALSE,"Skattar ársins"}</definedName>
    <definedName name="wrn.Skýringar." hidden="1">{#N/A,#N/A,FALSE,"Skýringar"}</definedName>
    <definedName name="wrn.sort." hidden="1">{"sort",#N/A,FALSE,"Sheet1"}</definedName>
    <definedName name="wrn.Sorted._.print." hidden="1">{#N/A,#N/A,FALSE,"CASH FLOWS";#N/A,#N/A,FALSE,"INCOME STATEMENT";#N/A,#N/A,FALSE,"OPERATING EXPENSES";#N/A,#N/A,FALSE,"BALANCE SHEET";#N/A,#N/A,FALSE,"Sales"}</definedName>
    <definedName name="wrn.Source._.Notes." hidden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spall.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ss." hidden="1">{#N/A,#N/A,TRUE,"pd_SSS";#N/A,#N/A,TRUE,"fo_SSS";#N/A,#N/A,TRUE,"eqpt_SSS";#N/A,#N/A,TRUE,"ftrs_SSS"}</definedName>
    <definedName name="wrn.ST._.OF._.OPS." hidden="1">{#N/A,#N/A,FALSE,"REPMAR95"}</definedName>
    <definedName name="wrn.STAND_ALONE_BOTH." hidden="1">{"FCB_ALL",#N/A,FALSE,"FCB";"GREY_ALL",#N/A,FALSE,"GREY"}</definedName>
    <definedName name="wrn.Standard." hidden="1">{#N/A,#N/A,FALSE,"Market Share";#N/A,#N/A,FALSE,"dcf";#N/A,#N/A,FALSE,"Base"}</definedName>
    <definedName name="wrn.Standard._.NAV._.Package." hidden="1">{#N/A,#N/A,FALSE,"Index";#N/A,#N/A,FALSE,"Procedures";#N/A,#N/A,FALSE,"A-Balance Sheet";#N/A,#N/A,FALSE,"B- Valuation Analysis";#N/A,#N/A,FALSE,"Cash";#N/A,#N/A,FALSE,"Hot Cash ";#N/A,#N/A,FALSE,"C- Income accruals";#N/A,#N/A,FALSE,"D-Expense accruals";#N/A,#N/A,FALSE,"FEES";#N/A,#N/A,FALSE,"Fund Notes"}</definedName>
    <definedName name="wrn.Standard._.Reports." hidden="1">{#N/A,#N/A,FALSE,"Books";#N/A,#N/A,FALSE,"Barge";#N/A,#N/A,FALSE,"Insurance";#N/A,#N/A,FALSE,"Consolidated"}</definedName>
    <definedName name="wrn.Stock." hidden="1">{#N/A,#N/A,FALSE,"Common Stock";#N/A,#N/A,FALSE,"Preferred A";#N/A,#N/A,FALSE,"Accretion A";#N/A,#N/A,FALSE,"Preferred B";#N/A,#N/A,FALSE,"Accretion B"}</definedName>
    <definedName name="wrn.stock1" hidden="1">{#N/A,#N/A,FALSE,"Common Stock";#N/A,#N/A,FALSE,"Preferred A";#N/A,#N/A,FALSE,"Accretion A";#N/A,#N/A,FALSE,"Preferred B";#N/A,#N/A,FALSE,"Accretion B"}</definedName>
    <definedName name="wrn.sum." hidden="1">{"Opsys",#N/A,FALSE,"NPV_OPsys";"NT",#N/A,FALSE,"NPV_NT";"DevP",#N/A,FALSE,"NPV_DevPdt";"Office",#N/A,FALSE,"NPV_Office"}</definedName>
    <definedName name="wrn.Summary." hidden="1">{"Summary",#N/A,FALSE,"Summary"}</definedName>
    <definedName name="wrn.Summary._.Forecast." hidden="1">{"contents",#N/A,TRUE,"S. Table of Contents";#N/A,#N/A,TRUE,"Forecast P&amp;L";#N/A,#N/A,TRUE,"Plan P&amp;L";#N/A,#N/A,TRUE,"External Forecast P&amp;L";#N/A,#N/A,TRUE,"External Plan P&amp;L";#N/A,#N/A,TRUE,"Forecast Bridge";#N/A,#N/A,TRUE,"Change";"Summary",#N/A,TRUE,"Summary";"P&amp;L vs Plan",#N/A,TRUE,"Fcst vs Plan";#N/A,#N/A,TRUE,"Fcst vs Plan Qtr";"External P&amp;L vs LY",#N/A,TRUE,"External vs LY";#N/A,#N/A,TRUE,"External vs LY Qtr";#N/A,#N/A,TRUE,"External vs Analyst";"Sensitivity",#N/A,TRUE,"External Sensitivity";"Opportunities",#N/A,TRUE,"Opportunities";"Risks",#N/A,TRUE,"Risks";"Forecast GP Summary",#N/A,TRUE,"Gross Profit Forecast";"Plan GP Summary",#N/A,TRUE,"Gross Profit Plan";#N/A,#N/A,TRUE,"Mix and Margins";#N/A,#N/A,TRUE,"Inventory Cap";"Forecast Store Summary",#N/A,TRUE,"Store Forecast";"Forecast G&amp;A Summary",#N/A,TRUE,"G&amp;A Forecast";"Forecast Media Summary",#N/A,TRUE,"Media Forecast";#N/A,#N/A,TRUE,"Other Income Forecast";"Forecast Expansion Summary",#N/A,TRUE,"Expansion Forecast";"Forecast Manufacturing Summary",#N/A,TRUE,"Manufacturing Forecast";"dbm",#N/A,TRUE,"DBM Profit Forecast";#N/A,#N/A,TRUE,"Benefits Forecast";#N/A,#N/A,TRUE,"Merch Sales";#N/A,#N/A,TRUE,"Total Sales";#N/A,#N/A,TRUE,"EBIT";#N/A,#N/A,TRUE,"Consultant";#N/A,#N/A,TRUE,"Support";#N/A,#N/A,TRUE,"Alterations";"Bonuses",#N/A,TRUE,"Bonuses";#N/A,#N/A,TRUE,"Shrink";#N/A,#N/A,TRUE,"Forecast BS";#N/A,#N/A,TRUE,"Plan BS";"Forecast CF",#N/A,TRUE,"Forecast CF";#N/A,#N/A,TRUE,"Plan CF";#N/A,#N/A,TRUE,"Forecast Financing";#N/A,#N/A,TRUE,"Debt Covenants"}</definedName>
    <definedName name="wrn.Summary._.Report." hidden="1">{"Summary",#N/A,FALSE,"Model";"Income Statement",#N/A,FALSE,"MODEL";"Balance Sheet",#N/A,FALSE,"Model";"Cash Flow",#N/A,FALSE,"Model";"Availability Analysis",#N/A,FALSE,"Model"}</definedName>
    <definedName name="wrn.Summary._.Report._.PPMC." hidden="1">{#N/A,#N/A,TRUE,"Ship Summary";#N/A,#N/A,TRUE,"Key Assumptions Sheet";#N/A,#N/A,TRUE,"Summary Demand";#N/A,#N/A,TRUE,"Summary Production Cork";#N/A,#N/A,TRUE,"Quarterly Demand Cork";#N/A,#N/A,TRUE,"Quarterly Production Cork"}</definedName>
    <definedName name="wrn.Summary._.Spread._.Sheet." hidden="1">{"Summary Spread Sheet",#N/A,FALSE,"Summary"}</definedName>
    <definedName name="wrn.summaryANDbackup." hidden="1">{#N/A,#N/A,FALSE,"Prem_Sum";#N/A,#N/A,FALSE,"Prem"}</definedName>
    <definedName name="wrn.SunModel." hidden="1">{#N/A,#N/A,FALSE,"summary";#N/A,#N/A,FALSE,"SIH";#N/A,#N/A,FALSE,"SIH Value";#N/A,#N/A,FALSE,"tax est.";#N/A,#N/A,FALSE,"Mohegan";#N/A,#N/A,FALSE,"Resorts";#N/A,#N/A,FALSE,"Win Per Day";#N/A,#N/A,FALSE,"CapStr"}</definedName>
    <definedName name="wrn.TARGET._.DCF." hidden="1">{"targetdcf",#N/A,FALSE,"Merger consequences";"TARGETASSU",#N/A,FALSE,"Merger consequences";"TERMINAL VALUE",#N/A,FALSE,"Merger consequences"}</definedName>
    <definedName name="wrn.tel2." hidden="1">{#N/A,#N/A,FALSE,"FS_Summary";#N/A,#N/A,FALSE,"Tel_Summary";#N/A,#N/A,FALSE,"Tomahawk";#N/A,#N/A,FALSE,"Medical Marketing";#N/A,#N/A,FALSE,"DIMAC";#N/A,#N/A,FALSE,"Epsilon";#N/A,#N/A,FALSE,"Direct";#N/A,#N/A,FALSE,"DIMAC(2)"}</definedName>
    <definedName name="wrn.telem." hidden="1">{#N/A,#N/A,FALSE,"FS_Summary";#N/A,#N/A,FALSE,"Tomahawk";#N/A,#N/A,FALSE,"Medical Marketing";#N/A,#N/A,FALSE,"Epsilon";#N/A,#N/A,FALSE,"DIMAC";#N/A,#N/A,FALSE,"Direct";#N/A,#N/A,FALSE,"DIMAC(2)"}</definedName>
    <definedName name="wrn.test." hidden="1">{#N/A,#N/A,TRUE,"stops- rsrvs";#N/A,#N/A,TRUE,"P&amp;L phoenix";#N/A,#N/A,TRUE,"BS phoenix";#N/A,#N/A,TRUE,"P&amp;L columbus";#N/A,#N/A,TRUE,"BS columbus"}</definedName>
    <definedName name="wrn.TheWholeEnchilada." hidden="1">{"CSheet",#N/A,FALSE,"C";"SmCap",#N/A,FALSE,"VAL1";"GulfCoast",#N/A,FALSE,"VAL1";"nav",#N/A,FALSE,"NAV";"Summary",#N/A,FALSE,"NAV"}</definedName>
    <definedName name="wrn.TMCALL." hidden="1">{"tmccash",#N/A,FALSE,"INCX";"tmcinc",#N/A,FALSE,"INCX";"tmcpretx",#N/A,FALSE,"INCX";"tmcadrev",#N/A,FALSE,"INCX";"tmcbooks",#N/A,FALSE,"INCX"}</definedName>
    <definedName name="wrn.TOOL.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tal.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.Company._.Reforecast._.Print." hidden="1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Proved." hidden="1">{"Total",#N/A,FALSE,"Total Proved";"PDP",#N/A,FALSE,"Total Proved";"PNP",#N/A,FALSE,"Total Proved";"PUD",#N/A,FALSE,"Total Proved"}</definedName>
    <definedName name="wrn.Total._.Proved._.plus._.Probable." hidden="1">{"Total",#N/A,FALSE,"Total Proved + Probable";"PDP",#N/A,FALSE,"Total Proved + Probable";"PNP",#N/A,FALSE,"Total Proved + Probable";"PUD",#N/A,FALSE,"Total Proved + Probable";"Prob",#N/A,FALSE,"Total Proved + Probable"}</definedName>
    <definedName name="wrn.Totaludskrift." hidden="1">{"Grundoplysninger, alm. udskrift",#N/A,FALSE,"Ejendom";"Bogføringsbilag",#N/A,FALSE,"Samlet oversigt";"Oversigt, alm. udskrift",#N/A,FALSE,"Ejendom";"Segmentopdeling, alm. udskrift",#N/A,FALSE,"Ejendom";"Ejendom, alm. udskrift",#N/A,FALSE,"Ejendom";"Indretning lokaler, alm. udskrift",#N/A,FALSE,"Ejendom";"Biler, alm. udskrift",#N/A,FALSE,"Ejendom";"Kontorinventar, alm. udskrift",#N/A,FALSE,"Ejendom";"IT, alm. udskrift",#N/A,FALSE,"Ejendom";"Fabriksinventar, alm. udskrift",#N/A,FALSE,"Ejendom";"Værktøj, alm. udskrift",#N/A,FALSE,"Ejendom";"Maskiner, alm. udskrift",#N/A,FALSE,"Ejendom"}</definedName>
    <definedName name="wrn.TOUT_imprimer." hidden="1">{#N/A,#N/A,FALSE,"Synth";#N/A,#N/A,FALSE,"concu";"parc_global",#N/A,FALSE,"parc";#N/A,#N/A,FALSE,"CA prest";#N/A,#N/A,FALSE,"Ratio CA";#N/A,#N/A,FALSE,"Trafic";#N/A,#N/A,FALSE,"CR GSM_acté";#N/A,#N/A,FALSE,"Réseaux";#N/A,#N/A,FALSE,"Abonnés";#N/A,#N/A,FALSE,"Créances";#N/A,#N/A,FALSE,"Effectifs";#N/A,#N/A,FALSE,"SI";#N/A,#N/A,FALSE,"R2000";#N/A,#N/A,FALSE,"BIBOP"}</definedName>
    <definedName name="wrn.Track." hidden="1">{#N/A,#N/A,FALSE,"Inc Stmt";#N/A,#N/A,FALSE,"Indirect Costs";#N/A,#N/A,FALSE,"Capital"}</definedName>
    <definedName name="wrn.Trading._.Summary." hidden="1">{#N/A,#N/A,FALSE,"Trading Summary"}</definedName>
    <definedName name="wrn.TransPrcd_123." hidden="1">{#N/A,#N/A,TRUE,"TransPrcd 1";#N/A,#N/A,TRUE,"TransPrcd 2";#N/A,#N/A,TRUE,"TransPrcd 3"}</definedName>
    <definedName name="wrn.trball." hidden="1">{"trbcash",#N/A,FALSE,"INCPF";"trbinc",#N/A,FALSE,"INCPF";"trbchic",#N/A,FALSE,"INCPF";"trbadrev",#N/A,FALSE,"INCPF";"trbstns",#N/A,FALSE,"INCPF";"trbtvstns",#N/A,FALSE,"INCPF"}</definedName>
    <definedName name="wrn.Tycon._.Model." hidden="1">{"rtn",#N/A,FALSE,"RTN";"tables",#N/A,FALSE,"RTN";"cf",#N/A,FALSE,"CF";"stats",#N/A,FALSE,"Stats";"prop",#N/A,FALSE,"Prop"}</definedName>
    <definedName name="wrn.Update._.certificate." hidden="1">{#N/A,#N/A,FALSE,"Update"}</definedName>
    <definedName name="wrn.upstairs." hidden="1">{"histincome",#N/A,FALSE,"hyfins";"closing balance",#N/A,FALSE,"hyfins"}</definedName>
    <definedName name="wrn.USA._.WA._.Budget." hidden="1">{#N/A,#N/A,FALSE,"Tot_USA";#N/A,#N/A,FALSE,"Ortho";#N/A,#N/A,FALSE,"US_Rup";#N/A,#N/A,FALSE,"OIS";#N/A,#N/A,FALSE,"YBasics";#N/A,#N/A,FALSE,"Grnswp";#N/A,#N/A,FALSE,"White_Swan";#N/A,#N/A,FALSE,"Other"}</definedName>
    <definedName name="wrn.VALUATION." hidden="1">{#N/A,#N/A,FALSE,"Pooling";#N/A,#N/A,FALSE,"income";#N/A,#N/A,FALSE,"valuation"}</definedName>
    <definedName name="wrn.vd." hidden="1">{#N/A,#N/A,TRUE,"BT M200 da 10x20"}</definedName>
    <definedName name="wrn.viking." hidden="1">{#N/A,#N/A,FALSE,"DCF2";#N/A,#N/A,FALSE,"DCF comm";#N/A,#N/A,FALSE,"Relief Fr Royalty";#N/A,#N/A,FALSE,"Asset Charges";#N/A,#N/A,FALSE,"Workforce";#N/A,#N/A,FALSE,"WACC Recon"}</definedName>
    <definedName name="wrn.Visipaque." hidden="1">{"Visipaque",#N/A,FALSE,"Visipaque"}</definedName>
    <definedName name="wrn.WD4._.FLASH." hidden="1">{#N/A,#N/A,FALSE,"VARIANCES";#N/A,#N/A,FALSE,"TOTAL DBG";#N/A,#N/A,FALSE,"BRASFIELD";#N/A,#N/A,FALSE,"HARABEDIAN";#N/A,#N/A,FALSE,"HARABEDIAN II";#N/A,#N/A,FALSE,"CRESSER";#N/A,#N/A,FALSE,"CRESSER II";#N/A,#N/A,FALSE,"SWEENEY"}</definedName>
    <definedName name="wrn.weekly." hidden="1">{#N/A,#N/A,FALSE,"Large Operators";#N/A,#N/A,FALSE,"Smaller Operators";#N/A,#N/A,FALSE,"Equip. Supply";#N/A,#N/A,FALSE,"EBITDA";#N/A,#N/A,FALSE,"perform"}</definedName>
    <definedName name="wrn.wicor." hidden="1">{#N/A,#N/A,FALSE,"FACTSHEETS";#N/A,#N/A,FALSE,"pump";#N/A,#N/A,FALSE,"filter"}</definedName>
    <definedName name="wrn.wpoall." hidden="1">{"wpocash",#N/A,FALSE,"WPOALLT";"wpoinc",#N/A,FALSE,"WPOALLT";"wpoexcl",#N/A,FALSE,"WPOALLT";"wpocable",#N/A,FALSE,"WPOALLT";"wpobroad",#N/A,FALSE,"WPOALLT";"wpopost",#N/A,FALSE,"WPOALLT";"wponwsweek",#N/A,FALSE,"WPOALLT"}</definedName>
    <definedName name="wrn.WWY." hidden="1">{#N/A,#N/A,FALSE,"WWY"}</definedName>
    <definedName name="wrn_eva" hidden="1">{"EVA",#N/A,FALSE,"EVA";"WACC",#N/A,FALSE,"WACC"}</definedName>
    <definedName name="wrn_otpt" hidden="1">{"DCF","UPSIDE CASE",FALSE,"Sheet1";"DCF","BASE CASE",FALSE,"Sheet1";"DCF","DOWNSIDE CASE",FALSE,"Sheet1"}</definedName>
    <definedName name="wrn1.FORM1." hidden="1">{#N/A,#N/A,FALSE,"COMP"}</definedName>
    <definedName name="wrn2.FORM1." hidden="1">{#N/A,#N/A,FALSE,"COMP"}</definedName>
    <definedName name="wrn2.stock" hidden="1">{#N/A,#N/A,FALSE,"Common Stock";#N/A,#N/A,FALSE,"Preferred A";#N/A,#N/A,FALSE,"Accretion A";#N/A,#N/A,FALSE,"Preferred B";#N/A,#N/A,FALSE,"Accretion B"}</definedName>
    <definedName name="wrn2.stock2" hidden="1">{#N/A,#N/A,FALSE,"Common Stock";#N/A,#N/A,FALSE,"Preferred A";#N/A,#N/A,FALSE,"Accretion A";#N/A,#N/A,FALSE,"Preferred B";#N/A,#N/A,FALSE,"Accretion B"}</definedName>
    <definedName name="wrn3.FORM1." hidden="1">{#N/A,#N/A,FALSE,"COMP"}</definedName>
    <definedName name="wrn3.stock" hidden="1">{#N/A,#N/A,FALSE,"Common Stock";#N/A,#N/A,FALSE,"Preferred A";#N/A,#N/A,FALSE,"Accretion A";#N/A,#N/A,FALSE,"Preferred B";#N/A,#N/A,FALSE,"Accretion B"}</definedName>
    <definedName name="wrrdf6rufsdkuyohhfdrxzdsgfgrfjbhjvcgndhvjfj" localSheetId="13" hidden="1">#REF!</definedName>
    <definedName name="wrrdf6rufsdkuyohhfdrxzdsgfgrfjbhjvcgndhvjfj" localSheetId="14" hidden="1">#REF!</definedName>
    <definedName name="wrrdf6rufsdkuyohhfdrxzdsgfgrfjbhjvcgndhvjfj" hidden="1">#REF!</definedName>
    <definedName name="wtwert" hidden="1">{#N/A,#N/A,FALSE,"New Depr Sch-150% DB";#N/A,#N/A,FALSE,"Cash Flows RLP";#N/A,#N/A,FALSE,"IRR";#N/A,#N/A,FALSE,"Proforma IS";#N/A,#N/A,FALSE,"Assumptions"}</definedName>
    <definedName name="wtwertwet" hidden="1">{#N/A,#N/A,FALSE,"New Depr Sch-150% DB";#N/A,#N/A,FALSE,"Cash Flows RLP";#N/A,#N/A,FALSE,"IRR";#N/A,#N/A,FALSE,"Proforma IS";#N/A,#N/A,FALSE,"Assumptions"}</definedName>
    <definedName name="wvu.ALL." hidden="1">{TRUE,TRUE,-2,-16.25,486,278.25,FALSE,TRUE,TRUE,TRUE,0,1,2,4,1,0.987654320987654,0.952380952380952,3,TRUE,TRUE,3,TRUE,1,FALSE,100,"Swvu.ALL.","ACwvu.ALL.",#N/A,FALSE,FALSE,0.01,0.01,0.5,0.2,2,"&amp;R&amp;""Times New Roman""&amp;F&amp;D   &amp;T","",TRUE,FALSE,FALSE,FALSE,1,100,#N/A,#N/A,"=R1C1:R53C15",FALSE,#N/A,"Cwvu.ALL.",FALSE,FALSE,TRUE,1,65532,65532,FALSE,FALSE,TRUE,TRUE,TRUE}</definedName>
    <definedName name="wvu.all.2" hidden="1">{TRUE,TRUE,-2,-16.25,486,278.25,FALSE,TRUE,TRUE,TRUE,0,1,2,4,1,0.987654320987654,0.952380952380952,3,TRUE,TRUE,3,TRUE,1,FALSE,100,"Swvu.ALL.","ACwvu.ALL.",#N/A,FALSE,FALSE,0.01,0.01,0.5,0.2,2,"&amp;R&amp;""Times New Roman""&amp;F&amp;D   &amp;T","",TRUE,FALSE,FALSE,FALSE,1,100,#N/A,#N/A,"=R1C1:R53C15",FALSE,#N/A,"Cwvu.ALL.",FALSE,FALSE,TRUE,1,65532,65532,FALSE,FALSE,TRUE,TRUE,TRUE}</definedName>
    <definedName name="wvu.all2" hidden="1">{TRUE,TRUE,-2,-16.25,486,278.25,FALSE,TRUE,TRUE,TRUE,0,1,2,4,1,0.987654320987654,0.952380952380952,3,TRUE,TRUE,3,TRUE,1,FALSE,100,"Swvu.ALL.","ACwvu.ALL.",#N/A,FALSE,FALSE,0.01,0.01,0.5,0.2,2,"&amp;R&amp;""Times New Roman""&amp;F&amp;D   &amp;T","",TRUE,FALSE,FALSE,FALSE,1,100,#N/A,#N/A,"=R1C1:R53C15",FALSE,#N/A,"Cwvu.ALL.",FALSE,FALSE,TRUE,1,65532,65532,FALSE,FALSE,TRUE,TRUE,TRUE}</definedName>
    <definedName name="wvu.all3" hidden="1">{TRUE,TRUE,-2,-16.25,486,278.25,FALSE,TRUE,TRUE,TRUE,0,1,2,4,1,0.987654320987654,0.952380952380952,3,TRUE,TRUE,3,TRUE,1,FALSE,100,"Swvu.ALL.","ACwvu.ALL.",#N/A,FALSE,FALSE,0.01,0.01,0.5,0.2,2,"&amp;R&amp;""Times New Roman""&amp;F&amp;D   &amp;T","",TRUE,FALSE,FALSE,FALSE,1,100,#N/A,#N/A,"=R1C1:R53C15",FALSE,#N/A,"Cwvu.ALL.",FALSE,FALSE,TRUE,1,65532,65532,FALSE,FALSE,TRUE,TRUE,TRUE}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PRT." hidden="1">{TRUE,TRUE,-2,-16.25,486,278.25,FALSE,TRUE,TRUE,TRUE,0,1,4,4,1,0.973404255319149,0.952380952380952,4,TRUE,TRUE,3,TRUE,1,FALSE,100,"Swvu.PRT.","ACwvu.PRT.",#N/A,FALSE,FALSE,0.01,0.01,0.75,0.1,2,"&amp;R&amp;""Times New Roman,Regular""&amp;6&amp;F&amp;D   &amp;T","",TRUE,FALSE,FALSE,FALSE,1,#N/A,1,1,"=R1C1:R52C15",FALSE,"Rwvu.PRT.","Cwvu.PRT.",FALSE,FALSE,FALSE,1,65532,65532,FALSE,FALSE,TRUE,TRUE,TRUE}</definedName>
    <definedName name="wvu.prt.2" hidden="1">{TRUE,TRUE,-2,-16.25,486,278.25,FALSE,TRUE,TRUE,TRUE,0,1,4,4,1,0.973404255319149,0.952380952380952,4,TRUE,TRUE,3,TRUE,1,FALSE,100,"Swvu.PRT.","ACwvu.PRT.",#N/A,FALSE,FALSE,0.01,0.01,0.75,0.1,2,"&amp;R&amp;""Times New Roman,Regular""&amp;6&amp;F&amp;D   &amp;T","",TRUE,FALSE,FALSE,FALSE,1,#N/A,1,1,"=R1C1:R52C15",FALSE,"Rwvu.PRT.","Cwvu.PRT.",FALSE,FALSE,FALSE,1,65532,65532,FALSE,FALSE,TRUE,TRUE,TRUE}</definedName>
    <definedName name="wvu.prt.3" hidden="1">{TRUE,TRUE,-2,-16.25,486,278.25,FALSE,TRUE,TRUE,TRUE,0,1,4,4,1,0.973404255319149,0.952380952380952,4,TRUE,TRUE,3,TRUE,1,FALSE,100,"Swvu.PRT.","ACwvu.PRT.",#N/A,FALSE,FALSE,0.01,0.01,0.75,0.1,2,"&amp;R&amp;""Times New Roman,Regular""&amp;6&amp;F&amp;D   &amp;T","",TRUE,FALSE,FALSE,FALSE,1,#N/A,1,1,"=R1C1:R52C15",FALSE,"Rwvu.PRT.","Cwvu.PRT.",FALSE,FALSE,FALSE,1,65532,65532,FALSE,FALSE,TRUE,TRUE,TRUE}</definedName>
    <definedName name="wvu.prt2" hidden="1">{TRUE,TRUE,-2,-16.25,486,278.25,FALSE,TRUE,TRUE,TRUE,0,1,4,4,1,0.973404255319149,0.952380952380952,4,TRUE,TRUE,3,TRUE,1,FALSE,100,"Swvu.PRT.","ACwvu.PRT.",#N/A,FALSE,FALSE,0.01,0.01,0.75,0.1,2,"&amp;R&amp;""Times New Roman,Regular""&amp;6&amp;F&amp;D   &amp;T","",TRUE,FALSE,FALSE,FALSE,1,#N/A,1,1,"=R1C1:R52C15",FALSE,"Rwvu.PRT.","Cwvu.PRT.",FALSE,FALSE,FALSE,1,65532,65532,FALSE,FALSE,TRUE,TRUE,TRUE}</definedName>
    <definedName name="wvu.prt3" hidden="1">{TRUE,TRUE,-2,-16.25,486,278.25,FALSE,TRUE,TRUE,TRUE,0,1,4,4,1,0.973404255319149,0.952380952380952,4,TRUE,TRUE,3,TRUE,1,FALSE,100,"Swvu.PRT.","ACwvu.PRT.",#N/A,FALSE,FALSE,0.01,0.01,0.75,0.1,2,"&amp;R&amp;""Times New Roman,Regular""&amp;6&amp;F&amp;D   &amp;T","",TRUE,FALSE,FALSE,FALSE,1,#N/A,1,1,"=R1C1:R52C15",FALSE,"Rwvu.PRT.","Cwvu.PRT.",FALSE,FALSE,FALSE,1,65532,65532,FALSE,FALSE,TRUE,TRUE,TRUE}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w.Rele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vu.all2" hidden="1">{TRUE,TRUE,-2,-16.25,486,278.25,FALSE,TRUE,TRUE,TRUE,0,1,2,4,1,0.987654320987654,0.952380952380952,3,TRUE,TRUE,3,TRUE,1,FALSE,100,"Swvu.ALL.","ACwvu.ALL.",#N/A,FALSE,FALSE,0.01,0.01,0.5,0.2,2,"&amp;R&amp;""Times New Roman""&amp;F&amp;D   &amp;T","",TRUE,FALSE,FALSE,FALSE,1,100,#N/A,#N/A,"=R1C1:R53C15",FALSE,#N/A,"Cwvu.ALL.",FALSE,FALSE,TRUE,1,65532,65532,FALSE,FALSE,TRUE,TRUE,TRUE}</definedName>
    <definedName name="www" hidden="1">{"'xls'!$A$71:$A$78","'xls'!$A$1:$J$77"}</definedName>
    <definedName name="wwwwww" hidden="1">{#N/A,#N/A,FALSE,"New Depr Sch-150% DB";#N/A,#N/A,FALSE,"Cash Flows RLP";#N/A,#N/A,FALSE,"IRR";#N/A,#N/A,FALSE,"Proforma IS";#N/A,#N/A,FALSE,"Assumptions"}</definedName>
    <definedName name="wyf.input.raw.data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yh" hidden="1">{"'Demand Units'!$Z$2:$AF$53"}</definedName>
    <definedName name="wyh_1" hidden="1">{"'Demand Units'!$Z$2:$AF$53"}</definedName>
    <definedName name="x" hidden="1">{"sort",#N/A,FALSE,"Sheet1"}</definedName>
    <definedName name="xcxzc" hidden="1">{#N/A,#N/A,FALSE,"AD_Purchase";#N/A,#N/A,FALSE,"Credit";#N/A,#N/A,FALSE,"PF Acquisition";#N/A,#N/A,FALSE,"PF Offering"}</definedName>
    <definedName name="XREF_COLUMN_1" localSheetId="13" hidden="1">[96]STATISTICS!#REF!</definedName>
    <definedName name="XREF_COLUMN_1" localSheetId="14" hidden="1">[96]STATISTICS!#REF!</definedName>
    <definedName name="XREF_COLUMN_1" hidden="1">[96]STATISTICS!#REF!</definedName>
    <definedName name="XREF_COLUMN_10" localSheetId="13" hidden="1">#REF!</definedName>
    <definedName name="XREF_COLUMN_10" localSheetId="14" hidden="1">#REF!</definedName>
    <definedName name="XREF_COLUMN_10" hidden="1">#REF!</definedName>
    <definedName name="XREF_COLUMN_11" localSheetId="13" hidden="1">#REF!</definedName>
    <definedName name="XREF_COLUMN_11" localSheetId="14" hidden="1">#REF!</definedName>
    <definedName name="XREF_COLUMN_11" hidden="1">#REF!</definedName>
    <definedName name="XREF_COLUMN_12" hidden="1">'[97].6 Jump Start'!$E:$E</definedName>
    <definedName name="XREF_COLUMN_13" localSheetId="13" hidden="1">#REF!</definedName>
    <definedName name="XREF_COLUMN_13" localSheetId="14" hidden="1">#REF!</definedName>
    <definedName name="XREF_COLUMN_13" hidden="1">#REF!</definedName>
    <definedName name="XREF_COLUMN_14" localSheetId="13" hidden="1">#REF!</definedName>
    <definedName name="XREF_COLUMN_14" localSheetId="14" hidden="1">#REF!</definedName>
    <definedName name="XREF_COLUMN_14" hidden="1">#REF!</definedName>
    <definedName name="XREF_COLUMN_15" localSheetId="13" hidden="1">#REF!</definedName>
    <definedName name="XREF_COLUMN_15" localSheetId="14" hidden="1">#REF!</definedName>
    <definedName name="XREF_COLUMN_15" hidden="1">#REF!</definedName>
    <definedName name="XREF_COLUMN_16" localSheetId="13" hidden="1">#REF!</definedName>
    <definedName name="XREF_COLUMN_16" localSheetId="14" hidden="1">#REF!</definedName>
    <definedName name="XREF_COLUMN_16" hidden="1">#REF!</definedName>
    <definedName name="XREF_COLUMN_17" localSheetId="13" hidden="1">#REF!</definedName>
    <definedName name="XREF_COLUMN_17" localSheetId="14" hidden="1">#REF!</definedName>
    <definedName name="XREF_COLUMN_17" hidden="1">#REF!</definedName>
    <definedName name="XREF_COLUMN_18" localSheetId="13" hidden="1">#REF!</definedName>
    <definedName name="XREF_COLUMN_18" localSheetId="14" hidden="1">#REF!</definedName>
    <definedName name="XREF_COLUMN_18" hidden="1">#REF!</definedName>
    <definedName name="XREF_COLUMN_19" localSheetId="13" hidden="1">#REF!</definedName>
    <definedName name="XREF_COLUMN_19" localSheetId="14" hidden="1">#REF!</definedName>
    <definedName name="XREF_COLUMN_19" hidden="1">#REF!</definedName>
    <definedName name="XREF_COLUMN_2" localSheetId="13" hidden="1">#REF!</definedName>
    <definedName name="XREF_COLUMN_2" localSheetId="14" hidden="1">#REF!</definedName>
    <definedName name="XREF_COLUMN_2" hidden="1">#REF!</definedName>
    <definedName name="XREF_COLUMN_20" localSheetId="13" hidden="1">#REF!</definedName>
    <definedName name="XREF_COLUMN_20" localSheetId="14" hidden="1">#REF!</definedName>
    <definedName name="XREF_COLUMN_20" hidden="1">#REF!</definedName>
    <definedName name="XREF_COLUMN_21" localSheetId="13" hidden="1">#REF!</definedName>
    <definedName name="XREF_COLUMN_21" localSheetId="14" hidden="1">#REF!</definedName>
    <definedName name="XREF_COLUMN_21" hidden="1">#REF!</definedName>
    <definedName name="XREF_COLUMN_22" localSheetId="13" hidden="1">#REF!</definedName>
    <definedName name="XREF_COLUMN_22" localSheetId="14" hidden="1">#REF!</definedName>
    <definedName name="XREF_COLUMN_22" hidden="1">#REF!</definedName>
    <definedName name="XREF_COLUMN_23" localSheetId="13" hidden="1">#REF!</definedName>
    <definedName name="XREF_COLUMN_23" localSheetId="14" hidden="1">#REF!</definedName>
    <definedName name="XREF_COLUMN_23" hidden="1">#REF!</definedName>
    <definedName name="XREF_COLUMN_24" localSheetId="13" hidden="1">#REF!</definedName>
    <definedName name="XREF_COLUMN_24" localSheetId="14" hidden="1">#REF!</definedName>
    <definedName name="XREF_COLUMN_24" hidden="1">#REF!</definedName>
    <definedName name="XREF_COLUMN_25" localSheetId="13" hidden="1">#REF!</definedName>
    <definedName name="XREF_COLUMN_25" localSheetId="14" hidden="1">#REF!</definedName>
    <definedName name="XREF_COLUMN_25" hidden="1">#REF!</definedName>
    <definedName name="XREF_COLUMN_26" localSheetId="13" hidden="1">#REF!</definedName>
    <definedName name="XREF_COLUMN_26" localSheetId="14" hidden="1">#REF!</definedName>
    <definedName name="XREF_COLUMN_26" hidden="1">#REF!</definedName>
    <definedName name="XREF_COLUMN_27" localSheetId="13" hidden="1">#REF!</definedName>
    <definedName name="XREF_COLUMN_27" localSheetId="14" hidden="1">#REF!</definedName>
    <definedName name="XREF_COLUMN_27" hidden="1">#REF!</definedName>
    <definedName name="XREF_COLUMN_28" localSheetId="13" hidden="1">#REF!</definedName>
    <definedName name="XREF_COLUMN_28" localSheetId="14" hidden="1">#REF!</definedName>
    <definedName name="XREF_COLUMN_28" hidden="1">#REF!</definedName>
    <definedName name="XREF_COLUMN_29" localSheetId="13" hidden="1">#REF!</definedName>
    <definedName name="XREF_COLUMN_29" localSheetId="14" hidden="1">#REF!</definedName>
    <definedName name="XREF_COLUMN_29" hidden="1">#REF!</definedName>
    <definedName name="XREF_COLUMN_3" localSheetId="13" hidden="1">#REF!</definedName>
    <definedName name="XREF_COLUMN_3" localSheetId="14" hidden="1">#REF!</definedName>
    <definedName name="XREF_COLUMN_3" hidden="1">#REF!</definedName>
    <definedName name="XREF_COLUMN_30" localSheetId="13" hidden="1">#REF!</definedName>
    <definedName name="XREF_COLUMN_30" localSheetId="14" hidden="1">#REF!</definedName>
    <definedName name="XREF_COLUMN_30" hidden="1">#REF!</definedName>
    <definedName name="XREF_COLUMN_4" localSheetId="13" hidden="1">#REF!</definedName>
    <definedName name="XREF_COLUMN_4" localSheetId="14" hidden="1">#REF!</definedName>
    <definedName name="XREF_COLUMN_4" hidden="1">#REF!</definedName>
    <definedName name="XREF_COLUMN_5" localSheetId="13" hidden="1">#REF!</definedName>
    <definedName name="XREF_COLUMN_5" localSheetId="14" hidden="1">#REF!</definedName>
    <definedName name="XREF_COLUMN_5" hidden="1">#REF!</definedName>
    <definedName name="XREF_COLUMN_6" localSheetId="13" hidden="1">'[98].1 Rollforward'!#REF!</definedName>
    <definedName name="XREF_COLUMN_6" localSheetId="14" hidden="1">'[98].1 Rollforward'!#REF!</definedName>
    <definedName name="XREF_COLUMN_6" hidden="1">'[98].1 Rollforward'!#REF!</definedName>
    <definedName name="XREF_COLUMN_7" localSheetId="13" hidden="1">#REF!</definedName>
    <definedName name="XREF_COLUMN_7" localSheetId="14" hidden="1">#REF!</definedName>
    <definedName name="XREF_COLUMN_7" hidden="1">#REF!</definedName>
    <definedName name="XREF_COLUMN_8" localSheetId="13" hidden="1">'[98].4 FN 7 Disclosure'!#REF!</definedName>
    <definedName name="XREF_COLUMN_8" localSheetId="14" hidden="1">'[98].4 FN 7 Disclosure'!#REF!</definedName>
    <definedName name="XREF_COLUMN_8" hidden="1">'[98].4 FN 7 Disclosure'!#REF!</definedName>
    <definedName name="XREF_COLUMN_9" localSheetId="13" hidden="1">'[98].4 FN 7 Disclosure'!#REF!</definedName>
    <definedName name="XREF_COLUMN_9" localSheetId="14" hidden="1">'[98].4 FN 7 Disclosure'!#REF!</definedName>
    <definedName name="XREF_COLUMN_9" hidden="1">'[98].4 FN 7 Disclosure'!#REF!</definedName>
    <definedName name="XRefActiveRow" localSheetId="13" hidden="1">#REF!</definedName>
    <definedName name="XRefActiveRow" localSheetId="14" hidden="1">#REF!</definedName>
    <definedName name="XRefActiveRow" hidden="1">#REF!</definedName>
    <definedName name="XRefColumnsCount" hidden="1">18</definedName>
    <definedName name="XRefCopy1" localSheetId="13" hidden="1">#REF!</definedName>
    <definedName name="XRefCopy1" localSheetId="14" hidden="1">#REF!</definedName>
    <definedName name="XRefCopy1" hidden="1">#REF!</definedName>
    <definedName name="XRefCopy10" localSheetId="13" hidden="1">#REF!</definedName>
    <definedName name="XRefCopy10" localSheetId="14" hidden="1">#REF!</definedName>
    <definedName name="XRefCopy10" hidden="1">#REF!</definedName>
    <definedName name="XRefCopy10Row" localSheetId="13" hidden="1">#REF!</definedName>
    <definedName name="XRefCopy10Row" localSheetId="14" hidden="1">#REF!</definedName>
    <definedName name="XRefCopy10Row" hidden="1">#REF!</definedName>
    <definedName name="XRefCopy11" localSheetId="13" hidden="1">#REF!</definedName>
    <definedName name="XRefCopy11" localSheetId="14" hidden="1">#REF!</definedName>
    <definedName name="XRefCopy11" hidden="1">#REF!</definedName>
    <definedName name="XRefCopy11Row" localSheetId="13" hidden="1">#REF!</definedName>
    <definedName name="XRefCopy11Row" localSheetId="14" hidden="1">#REF!</definedName>
    <definedName name="XRefCopy11Row" hidden="1">#REF!</definedName>
    <definedName name="XRefCopy13" localSheetId="13" hidden="1">'[99]Fixed asset register'!#REF!</definedName>
    <definedName name="XRefCopy13" localSheetId="14" hidden="1">'[99]Fixed asset register'!#REF!</definedName>
    <definedName name="XRefCopy13" hidden="1">'[99]Fixed asset register'!#REF!</definedName>
    <definedName name="XRefCopy13Row" localSheetId="13" hidden="1">[99]XREF!#REF!</definedName>
    <definedName name="XRefCopy13Row" localSheetId="14" hidden="1">[99]XREF!#REF!</definedName>
    <definedName name="XRefCopy13Row" hidden="1">[99]XREF!#REF!</definedName>
    <definedName name="XRefCopy14" localSheetId="13" hidden="1">'[99]Fixed asset register'!#REF!</definedName>
    <definedName name="XRefCopy14" localSheetId="14" hidden="1">'[99]Fixed asset register'!#REF!</definedName>
    <definedName name="XRefCopy14" hidden="1">'[99]Fixed asset register'!#REF!</definedName>
    <definedName name="XRefCopy14Row" localSheetId="13" hidden="1">[99]XREF!#REF!</definedName>
    <definedName name="XRefCopy14Row" localSheetId="14" hidden="1">[99]XREF!#REF!</definedName>
    <definedName name="XRefCopy14Row" hidden="1">[99]XREF!#REF!</definedName>
    <definedName name="XRefCopy15Row" localSheetId="13" hidden="1">[99]XREF!#REF!</definedName>
    <definedName name="XRefCopy15Row" localSheetId="14" hidden="1">[99]XREF!#REF!</definedName>
    <definedName name="XRefCopy15Row" hidden="1">[99]XREF!#REF!</definedName>
    <definedName name="XRefCopy19" localSheetId="13" hidden="1">#REF!</definedName>
    <definedName name="XRefCopy19" localSheetId="14" hidden="1">#REF!</definedName>
    <definedName name="XRefCopy19" hidden="1">#REF!</definedName>
    <definedName name="XRefCopy1Row" localSheetId="13" hidden="1">#REF!</definedName>
    <definedName name="XRefCopy1Row" localSheetId="14" hidden="1">#REF!</definedName>
    <definedName name="XRefCopy1Row" hidden="1">#REF!</definedName>
    <definedName name="XRefCopy2" localSheetId="13" hidden="1">#REF!</definedName>
    <definedName name="XRefCopy2" localSheetId="14" hidden="1">#REF!</definedName>
    <definedName name="XRefCopy2" hidden="1">#REF!</definedName>
    <definedName name="XRefCopy20" hidden="1">'[97].6 Jump Start'!$D$457</definedName>
    <definedName name="XRefCopy20Row" localSheetId="13" hidden="1">[98]XREF!#REF!</definedName>
    <definedName name="XRefCopy20Row" localSheetId="14" hidden="1">[98]XREF!#REF!</definedName>
    <definedName name="XRefCopy20Row" hidden="1">[98]XREF!#REF!</definedName>
    <definedName name="XRefCopy22" localSheetId="13" hidden="1">#REF!</definedName>
    <definedName name="XRefCopy22" localSheetId="14" hidden="1">#REF!</definedName>
    <definedName name="XRefCopy22" hidden="1">#REF!</definedName>
    <definedName name="XRefCopy2Row" localSheetId="13" hidden="1">[100]XREF!#REF!</definedName>
    <definedName name="XRefCopy2Row" localSheetId="14" hidden="1">[100]XREF!#REF!</definedName>
    <definedName name="XRefCopy2Row" hidden="1">[100]XREF!#REF!</definedName>
    <definedName name="XRefCopy3" localSheetId="13" hidden="1">#REF!</definedName>
    <definedName name="XRefCopy3" localSheetId="14" hidden="1">#REF!</definedName>
    <definedName name="XRefCopy3" hidden="1">#REF!</definedName>
    <definedName name="XRefCopy31" localSheetId="13" hidden="1">#REF!</definedName>
    <definedName name="XRefCopy31" localSheetId="14" hidden="1">#REF!</definedName>
    <definedName name="XRefCopy31" hidden="1">#REF!</definedName>
    <definedName name="XRefCopy31Row" localSheetId="13" hidden="1">#REF!</definedName>
    <definedName name="XRefCopy31Row" localSheetId="14" hidden="1">#REF!</definedName>
    <definedName name="XRefCopy31Row" hidden="1">#REF!</definedName>
    <definedName name="XRefCopy32" localSheetId="13" hidden="1">#REF!</definedName>
    <definedName name="XRefCopy32" localSheetId="14" hidden="1">#REF!</definedName>
    <definedName name="XRefCopy32" hidden="1">#REF!</definedName>
    <definedName name="XRefCopy32Row" localSheetId="13" hidden="1">#REF!</definedName>
    <definedName name="XRefCopy32Row" localSheetId="14" hidden="1">#REF!</definedName>
    <definedName name="XRefCopy32Row" hidden="1">#REF!</definedName>
    <definedName name="XRefCopy33" localSheetId="13" hidden="1">#REF!</definedName>
    <definedName name="XRefCopy33" localSheetId="14" hidden="1">#REF!</definedName>
    <definedName name="XRefCopy33" hidden="1">#REF!</definedName>
    <definedName name="XRefCopy33Row" localSheetId="13" hidden="1">#REF!</definedName>
    <definedName name="XRefCopy33Row" localSheetId="14" hidden="1">#REF!</definedName>
    <definedName name="XRefCopy33Row" hidden="1">#REF!</definedName>
    <definedName name="XRefCopy34" localSheetId="13" hidden="1">#REF!</definedName>
    <definedName name="XRefCopy34" localSheetId="14" hidden="1">#REF!</definedName>
    <definedName name="XRefCopy34" hidden="1">#REF!</definedName>
    <definedName name="XRefCopy34Row" localSheetId="13" hidden="1">#REF!</definedName>
    <definedName name="XRefCopy34Row" localSheetId="14" hidden="1">#REF!</definedName>
    <definedName name="XRefCopy34Row" hidden="1">#REF!</definedName>
    <definedName name="XRefCopy36" localSheetId="13" hidden="1">#REF!</definedName>
    <definedName name="XRefCopy36" localSheetId="14" hidden="1">#REF!</definedName>
    <definedName name="XRefCopy36" hidden="1">#REF!</definedName>
    <definedName name="XRefCopy36Row" localSheetId="13" hidden="1">#REF!</definedName>
    <definedName name="XRefCopy36Row" localSheetId="14" hidden="1">#REF!</definedName>
    <definedName name="XRefCopy36Row" hidden="1">#REF!</definedName>
    <definedName name="XRefCopy37" localSheetId="13" hidden="1">#REF!</definedName>
    <definedName name="XRefCopy37" localSheetId="14" hidden="1">#REF!</definedName>
    <definedName name="XRefCopy37" hidden="1">#REF!</definedName>
    <definedName name="XRefCopy37Row" localSheetId="13" hidden="1">#REF!</definedName>
    <definedName name="XRefCopy37Row" localSheetId="14" hidden="1">#REF!</definedName>
    <definedName name="XRefCopy37Row" hidden="1">#REF!</definedName>
    <definedName name="XRefCopy3Row" localSheetId="13" hidden="1">#REF!</definedName>
    <definedName name="XRefCopy3Row" localSheetId="14" hidden="1">#REF!</definedName>
    <definedName name="XRefCopy3Row" hidden="1">#REF!</definedName>
    <definedName name="XRefCopy4" localSheetId="13" hidden="1">#REF!</definedName>
    <definedName name="XRefCopy4" localSheetId="14" hidden="1">#REF!</definedName>
    <definedName name="XRefCopy4" hidden="1">#REF!</definedName>
    <definedName name="XRefCopy40" localSheetId="13" hidden="1">#REF!</definedName>
    <definedName name="XRefCopy40" localSheetId="14" hidden="1">#REF!</definedName>
    <definedName name="XRefCopy40" hidden="1">#REF!</definedName>
    <definedName name="XRefCopy40Row" localSheetId="13" hidden="1">#REF!</definedName>
    <definedName name="XRefCopy40Row" localSheetId="14" hidden="1">#REF!</definedName>
    <definedName name="XRefCopy40Row" hidden="1">#REF!</definedName>
    <definedName name="XRefCopy41" localSheetId="13" hidden="1">#REF!</definedName>
    <definedName name="XRefCopy41" localSheetId="14" hidden="1">#REF!</definedName>
    <definedName name="XRefCopy41" hidden="1">#REF!</definedName>
    <definedName name="XRefCopy41Row" localSheetId="13" hidden="1">#REF!</definedName>
    <definedName name="XRefCopy41Row" localSheetId="14" hidden="1">#REF!</definedName>
    <definedName name="XRefCopy41Row" hidden="1">#REF!</definedName>
    <definedName name="XRefCopy42" localSheetId="13" hidden="1">#REF!</definedName>
    <definedName name="XRefCopy42" localSheetId="14" hidden="1">#REF!</definedName>
    <definedName name="XRefCopy42" hidden="1">#REF!</definedName>
    <definedName name="XRefCopy43" localSheetId="13" hidden="1">#REF!</definedName>
    <definedName name="XRefCopy43" localSheetId="14" hidden="1">#REF!</definedName>
    <definedName name="XRefCopy43" hidden="1">#REF!</definedName>
    <definedName name="XRefCopy43Row" localSheetId="13" hidden="1">#REF!</definedName>
    <definedName name="XRefCopy43Row" localSheetId="14" hidden="1">#REF!</definedName>
    <definedName name="XRefCopy43Row" hidden="1">#REF!</definedName>
    <definedName name="XRefCopy45" localSheetId="13" hidden="1">#REF!</definedName>
    <definedName name="XRefCopy45" localSheetId="14" hidden="1">#REF!</definedName>
    <definedName name="XRefCopy45" hidden="1">#REF!</definedName>
    <definedName name="XRefCopy45Row" localSheetId="13" hidden="1">#REF!</definedName>
    <definedName name="XRefCopy45Row" localSheetId="14" hidden="1">#REF!</definedName>
    <definedName name="XRefCopy45Row" hidden="1">#REF!</definedName>
    <definedName name="XRefCopy48" localSheetId="13" hidden="1">#REF!</definedName>
    <definedName name="XRefCopy48" localSheetId="14" hidden="1">#REF!</definedName>
    <definedName name="XRefCopy48" hidden="1">#REF!</definedName>
    <definedName name="XRefCopy48Row" localSheetId="13" hidden="1">#REF!</definedName>
    <definedName name="XRefCopy48Row" localSheetId="14" hidden="1">#REF!</definedName>
    <definedName name="XRefCopy48Row" hidden="1">#REF!</definedName>
    <definedName name="XRefCopy4Row" localSheetId="13" hidden="1">[99]XREF!#REF!</definedName>
    <definedName name="XRefCopy4Row" localSheetId="14" hidden="1">[99]XREF!#REF!</definedName>
    <definedName name="XRefCopy4Row" hidden="1">[99]XREF!#REF!</definedName>
    <definedName name="XRefCopy5" localSheetId="13" hidden="1">#REF!</definedName>
    <definedName name="XRefCopy5" localSheetId="14" hidden="1">#REF!</definedName>
    <definedName name="XRefCopy5" hidden="1">#REF!</definedName>
    <definedName name="XRefCopy51" localSheetId="13" hidden="1">#REF!</definedName>
    <definedName name="XRefCopy51" localSheetId="14" hidden="1">#REF!</definedName>
    <definedName name="XRefCopy51" hidden="1">#REF!</definedName>
    <definedName name="XRefCopy51Row" localSheetId="13" hidden="1">#REF!</definedName>
    <definedName name="XRefCopy51Row" localSheetId="14" hidden="1">#REF!</definedName>
    <definedName name="XRefCopy51Row" hidden="1">#REF!</definedName>
    <definedName name="XRefCopy53" localSheetId="13" hidden="1">#REF!</definedName>
    <definedName name="XRefCopy53" localSheetId="14" hidden="1">#REF!</definedName>
    <definedName name="XRefCopy53" hidden="1">#REF!</definedName>
    <definedName name="XRefCopy54" localSheetId="13" hidden="1">#REF!</definedName>
    <definedName name="XRefCopy54" localSheetId="14" hidden="1">#REF!</definedName>
    <definedName name="XRefCopy54" hidden="1">#REF!</definedName>
    <definedName name="XRefCopy5Row" localSheetId="13" hidden="1">#REF!</definedName>
    <definedName name="XRefCopy5Row" localSheetId="14" hidden="1">#REF!</definedName>
    <definedName name="XRefCopy5Row" hidden="1">#REF!</definedName>
    <definedName name="XRefCopy62" localSheetId="13" hidden="1">#REF!</definedName>
    <definedName name="XRefCopy62" localSheetId="14" hidden="1">#REF!</definedName>
    <definedName name="XRefCopy62" hidden="1">#REF!</definedName>
    <definedName name="XRefCopy62Row" localSheetId="13" hidden="1">#REF!</definedName>
    <definedName name="XRefCopy62Row" localSheetId="14" hidden="1">#REF!</definedName>
    <definedName name="XRefCopy62Row" hidden="1">#REF!</definedName>
    <definedName name="XRefCopy63" localSheetId="13" hidden="1">#REF!</definedName>
    <definedName name="XRefCopy63" localSheetId="14" hidden="1">#REF!</definedName>
    <definedName name="XRefCopy63" hidden="1">#REF!</definedName>
    <definedName name="XRefCopy63Row" localSheetId="13" hidden="1">#REF!</definedName>
    <definedName name="XRefCopy63Row" localSheetId="14" hidden="1">#REF!</definedName>
    <definedName name="XRefCopy63Row" hidden="1">#REF!</definedName>
    <definedName name="XRefCopy64" localSheetId="13" hidden="1">#REF!</definedName>
    <definedName name="XRefCopy64" localSheetId="14" hidden="1">#REF!</definedName>
    <definedName name="XRefCopy64" hidden="1">#REF!</definedName>
    <definedName name="XRefCopy64Row" localSheetId="13" hidden="1">#REF!</definedName>
    <definedName name="XRefCopy64Row" localSheetId="14" hidden="1">#REF!</definedName>
    <definedName name="XRefCopy64Row" hidden="1">#REF!</definedName>
    <definedName name="XRefCopy65" localSheetId="13" hidden="1">#REF!</definedName>
    <definedName name="XRefCopy65" localSheetId="14" hidden="1">#REF!</definedName>
    <definedName name="XRefCopy65" hidden="1">#REF!</definedName>
    <definedName name="XRefCopy65Row" localSheetId="13" hidden="1">#REF!</definedName>
    <definedName name="XRefCopy65Row" localSheetId="14" hidden="1">#REF!</definedName>
    <definedName name="XRefCopy65Row" hidden="1">#REF!</definedName>
    <definedName name="XRefCopy67" localSheetId="13" hidden="1">#REF!</definedName>
    <definedName name="XRefCopy67" localSheetId="14" hidden="1">#REF!</definedName>
    <definedName name="XRefCopy67" hidden="1">#REF!</definedName>
    <definedName name="XRefCopy67Row" localSheetId="13" hidden="1">#REF!</definedName>
    <definedName name="XRefCopy67Row" localSheetId="14" hidden="1">#REF!</definedName>
    <definedName name="XRefCopy67Row" hidden="1">#REF!</definedName>
    <definedName name="XRefCopy68" localSheetId="13" hidden="1">#REF!</definedName>
    <definedName name="XRefCopy68" localSheetId="14" hidden="1">#REF!</definedName>
    <definedName name="XRefCopy68" hidden="1">#REF!</definedName>
    <definedName name="XRefCopy68Row" localSheetId="13" hidden="1">#REF!</definedName>
    <definedName name="XRefCopy68Row" localSheetId="14" hidden="1">#REF!</definedName>
    <definedName name="XRefCopy68Row" hidden="1">#REF!</definedName>
    <definedName name="XRefCopy69" localSheetId="13" hidden="1">#REF!</definedName>
    <definedName name="XRefCopy69" localSheetId="14" hidden="1">#REF!</definedName>
    <definedName name="XRefCopy69" hidden="1">#REF!</definedName>
    <definedName name="XRefCopy69Row" localSheetId="13" hidden="1">#REF!</definedName>
    <definedName name="XRefCopy69Row" localSheetId="14" hidden="1">#REF!</definedName>
    <definedName name="XRefCopy69Row" hidden="1">#REF!</definedName>
    <definedName name="XRefCopy6Row" localSheetId="13" hidden="1">#REF!</definedName>
    <definedName name="XRefCopy6Row" localSheetId="14" hidden="1">#REF!</definedName>
    <definedName name="XRefCopy6Row" hidden="1">#REF!</definedName>
    <definedName name="XRefCopy7" localSheetId="13" hidden="1">#REF!</definedName>
    <definedName name="XRefCopy7" localSheetId="14" hidden="1">#REF!</definedName>
    <definedName name="XRefCopy7" hidden="1">#REF!</definedName>
    <definedName name="XRefCopy70" localSheetId="13" hidden="1">#REF!</definedName>
    <definedName name="XRefCopy70" localSheetId="14" hidden="1">#REF!</definedName>
    <definedName name="XRefCopy70" hidden="1">#REF!</definedName>
    <definedName name="XRefCopy70Row" localSheetId="13" hidden="1">#REF!</definedName>
    <definedName name="XRefCopy70Row" localSheetId="14" hidden="1">#REF!</definedName>
    <definedName name="XRefCopy70Row" hidden="1">#REF!</definedName>
    <definedName name="XRefCopy71" localSheetId="13" hidden="1">#REF!</definedName>
    <definedName name="XRefCopy71" localSheetId="14" hidden="1">#REF!</definedName>
    <definedName name="XRefCopy71" hidden="1">#REF!</definedName>
    <definedName name="XRefCopy71Row" localSheetId="13" hidden="1">#REF!</definedName>
    <definedName name="XRefCopy71Row" localSheetId="14" hidden="1">#REF!</definedName>
    <definedName name="XRefCopy71Row" hidden="1">#REF!</definedName>
    <definedName name="XRefCopy72" localSheetId="13" hidden="1">#REF!</definedName>
    <definedName name="XRefCopy72" localSheetId="14" hidden="1">#REF!</definedName>
    <definedName name="XRefCopy72" hidden="1">#REF!</definedName>
    <definedName name="XRefCopy72Row" localSheetId="13" hidden="1">#REF!</definedName>
    <definedName name="XRefCopy72Row" localSheetId="14" hidden="1">#REF!</definedName>
    <definedName name="XRefCopy72Row" hidden="1">#REF!</definedName>
    <definedName name="XRefCopy75" localSheetId="13" hidden="1">#REF!</definedName>
    <definedName name="XRefCopy75" localSheetId="14" hidden="1">#REF!</definedName>
    <definedName name="XRefCopy75" hidden="1">#REF!</definedName>
    <definedName name="XRefCopy75Row" localSheetId="13" hidden="1">#REF!</definedName>
    <definedName name="XRefCopy75Row" localSheetId="14" hidden="1">#REF!</definedName>
    <definedName name="XRefCopy75Row" hidden="1">#REF!</definedName>
    <definedName name="XRefCopy77" localSheetId="13" hidden="1">#REF!</definedName>
    <definedName name="XRefCopy77" localSheetId="14" hidden="1">#REF!</definedName>
    <definedName name="XRefCopy77" hidden="1">#REF!</definedName>
    <definedName name="XRefCopy77Row" localSheetId="13" hidden="1">#REF!</definedName>
    <definedName name="XRefCopy77Row" localSheetId="14" hidden="1">#REF!</definedName>
    <definedName name="XRefCopy77Row" hidden="1">#REF!</definedName>
    <definedName name="XRefCopy79" localSheetId="13" hidden="1">#REF!</definedName>
    <definedName name="XRefCopy79" localSheetId="14" hidden="1">#REF!</definedName>
    <definedName name="XRefCopy79" hidden="1">#REF!</definedName>
    <definedName name="XRefCopy79Row" localSheetId="13" hidden="1">#REF!</definedName>
    <definedName name="XRefCopy79Row" localSheetId="14" hidden="1">#REF!</definedName>
    <definedName name="XRefCopy79Row" hidden="1">#REF!</definedName>
    <definedName name="XRefCopy7Row" localSheetId="13" hidden="1">[99]XREF!#REF!</definedName>
    <definedName name="XRefCopy7Row" localSheetId="14" hidden="1">[99]XREF!#REF!</definedName>
    <definedName name="XRefCopy7Row" hidden="1">[99]XREF!#REF!</definedName>
    <definedName name="XRefCopy8" localSheetId="13" hidden="1">#REF!</definedName>
    <definedName name="XRefCopy8" localSheetId="14" hidden="1">#REF!</definedName>
    <definedName name="XRefCopy8" hidden="1">#REF!</definedName>
    <definedName name="XRefCopy80" localSheetId="13" hidden="1">#REF!</definedName>
    <definedName name="XRefCopy80" localSheetId="14" hidden="1">#REF!</definedName>
    <definedName name="XRefCopy80" hidden="1">#REF!</definedName>
    <definedName name="XRefCopy80Row" localSheetId="13" hidden="1">#REF!</definedName>
    <definedName name="XRefCopy80Row" localSheetId="14" hidden="1">#REF!</definedName>
    <definedName name="XRefCopy80Row" hidden="1">#REF!</definedName>
    <definedName name="XRefCopy81" localSheetId="13" hidden="1">#REF!</definedName>
    <definedName name="XRefCopy81" localSheetId="14" hidden="1">#REF!</definedName>
    <definedName name="XRefCopy81" hidden="1">#REF!</definedName>
    <definedName name="XRefCopy81Row" localSheetId="13" hidden="1">#REF!</definedName>
    <definedName name="XRefCopy81Row" localSheetId="14" hidden="1">#REF!</definedName>
    <definedName name="XRefCopy81Row" hidden="1">#REF!</definedName>
    <definedName name="XRefCopy8Row" localSheetId="13" hidden="1">#REF!</definedName>
    <definedName name="XRefCopy8Row" localSheetId="14" hidden="1">#REF!</definedName>
    <definedName name="XRefCopy8Row" hidden="1">#REF!</definedName>
    <definedName name="XRefCopy9" localSheetId="13" hidden="1">#REF!</definedName>
    <definedName name="XRefCopy9" localSheetId="14" hidden="1">#REF!</definedName>
    <definedName name="XRefCopy9" hidden="1">#REF!</definedName>
    <definedName name="XRefCopy9Row" localSheetId="13" hidden="1">#REF!</definedName>
    <definedName name="XRefCopy9Row" localSheetId="14" hidden="1">#REF!</definedName>
    <definedName name="XRefCopy9Row" hidden="1">#REF!</definedName>
    <definedName name="XRefCopyRangeCount" hidden="1">60</definedName>
    <definedName name="XRefPaste1" localSheetId="13" hidden="1">#REF!</definedName>
    <definedName name="XRefPaste1" localSheetId="14" hidden="1">#REF!</definedName>
    <definedName name="XRefPaste1" hidden="1">#REF!</definedName>
    <definedName name="XRefPaste10" localSheetId="13" hidden="1">[101]Bajas!#REF!</definedName>
    <definedName name="XRefPaste10" localSheetId="14" hidden="1">[101]Bajas!#REF!</definedName>
    <definedName name="XRefPaste10" hidden="1">[101]Bajas!#REF!</definedName>
    <definedName name="XRefPaste12Row" localSheetId="13" hidden="1">[99]XREF!#REF!</definedName>
    <definedName name="XRefPaste12Row" localSheetId="14" hidden="1">[99]XREF!#REF!</definedName>
    <definedName name="XRefPaste12Row" hidden="1">[99]XREF!#REF!</definedName>
    <definedName name="XRefPaste13" localSheetId="13" hidden="1">#REF!</definedName>
    <definedName name="XRefPaste13" localSheetId="14" hidden="1">#REF!</definedName>
    <definedName name="XRefPaste13" hidden="1">#REF!</definedName>
    <definedName name="XRefPaste13Row" localSheetId="13" hidden="1">[99]XREF!#REF!</definedName>
    <definedName name="XRefPaste13Row" localSheetId="14" hidden="1">[99]XREF!#REF!</definedName>
    <definedName name="XRefPaste13Row" hidden="1">[99]XREF!#REF!</definedName>
    <definedName name="XRefPaste14Row" localSheetId="13" hidden="1">[99]XREF!#REF!</definedName>
    <definedName name="XRefPaste14Row" localSheetId="14" hidden="1">[99]XREF!#REF!</definedName>
    <definedName name="XRefPaste14Row" hidden="1">[99]XREF!#REF!</definedName>
    <definedName name="XRefPaste15" localSheetId="13" hidden="1">#REF!</definedName>
    <definedName name="XRefPaste15" localSheetId="14" hidden="1">#REF!</definedName>
    <definedName name="XRefPaste15" hidden="1">#REF!</definedName>
    <definedName name="XRefPaste15Row" localSheetId="13" hidden="1">#REF!</definedName>
    <definedName name="XRefPaste15Row" localSheetId="14" hidden="1">#REF!</definedName>
    <definedName name="XRefPaste15Row" hidden="1">#REF!</definedName>
    <definedName name="XRefPaste16" localSheetId="13" hidden="1">#REF!</definedName>
    <definedName name="XRefPaste16" localSheetId="14" hidden="1">#REF!</definedName>
    <definedName name="XRefPaste16" hidden="1">#REF!</definedName>
    <definedName name="XRefPaste16Row" localSheetId="13" hidden="1">#REF!</definedName>
    <definedName name="XRefPaste16Row" localSheetId="14" hidden="1">#REF!</definedName>
    <definedName name="XRefPaste16Row" hidden="1">#REF!</definedName>
    <definedName name="XRefPaste17" localSheetId="13" hidden="1">#REF!</definedName>
    <definedName name="XRefPaste17" localSheetId="14" hidden="1">#REF!</definedName>
    <definedName name="XRefPaste17" hidden="1">#REF!</definedName>
    <definedName name="XRefPaste17Row" localSheetId="13" hidden="1">#REF!</definedName>
    <definedName name="XRefPaste17Row" localSheetId="14" hidden="1">#REF!</definedName>
    <definedName name="XRefPaste17Row" hidden="1">#REF!</definedName>
    <definedName name="XRefPaste18" localSheetId="13" hidden="1">#REF!</definedName>
    <definedName name="XRefPaste18" localSheetId="14" hidden="1">#REF!</definedName>
    <definedName name="XRefPaste18" hidden="1">#REF!</definedName>
    <definedName name="XRefPaste18Row" localSheetId="13" hidden="1">#REF!</definedName>
    <definedName name="XRefPaste18Row" localSheetId="14" hidden="1">#REF!</definedName>
    <definedName name="XRefPaste18Row" hidden="1">#REF!</definedName>
    <definedName name="XRefPaste19" localSheetId="13" hidden="1">#REF!</definedName>
    <definedName name="XRefPaste19" localSheetId="14" hidden="1">#REF!</definedName>
    <definedName name="XRefPaste19" hidden="1">#REF!</definedName>
    <definedName name="XRefPaste19Row" localSheetId="13" hidden="1">#REF!</definedName>
    <definedName name="XRefPaste19Row" localSheetId="14" hidden="1">#REF!</definedName>
    <definedName name="XRefPaste19Row" hidden="1">#REF!</definedName>
    <definedName name="XRefPaste1Row" localSheetId="13" hidden="1">#REF!</definedName>
    <definedName name="XRefPaste1Row" localSheetId="14" hidden="1">#REF!</definedName>
    <definedName name="XRefPaste1Row" hidden="1">#REF!</definedName>
    <definedName name="XRefPaste2" localSheetId="13" hidden="1">#REF!</definedName>
    <definedName name="XRefPaste2" localSheetId="14" hidden="1">#REF!</definedName>
    <definedName name="XRefPaste2" hidden="1">#REF!</definedName>
    <definedName name="XRefPaste20" localSheetId="13" hidden="1">#REF!</definedName>
    <definedName name="XRefPaste20" localSheetId="14" hidden="1">#REF!</definedName>
    <definedName name="XRefPaste20" hidden="1">#REF!</definedName>
    <definedName name="XRefPaste20Row" localSheetId="13" hidden="1">#REF!</definedName>
    <definedName name="XRefPaste20Row" localSheetId="14" hidden="1">#REF!</definedName>
    <definedName name="XRefPaste20Row" hidden="1">#REF!</definedName>
    <definedName name="XRefPaste21" localSheetId="13" hidden="1">#REF!</definedName>
    <definedName name="XRefPaste21" localSheetId="14" hidden="1">#REF!</definedName>
    <definedName name="XRefPaste21" hidden="1">#REF!</definedName>
    <definedName name="XRefPaste21Row" localSheetId="13" hidden="1">#REF!</definedName>
    <definedName name="XRefPaste21Row" localSheetId="14" hidden="1">#REF!</definedName>
    <definedName name="XRefPaste21Row" hidden="1">#REF!</definedName>
    <definedName name="XRefPaste24" localSheetId="13" hidden="1">[102]Subsumaria!#REF!</definedName>
    <definedName name="XRefPaste24" localSheetId="14" hidden="1">[102]Subsumaria!#REF!</definedName>
    <definedName name="XRefPaste24" hidden="1">[102]Subsumaria!#REF!</definedName>
    <definedName name="XRefPaste28" localSheetId="13" hidden="1">#REF!</definedName>
    <definedName name="XRefPaste28" localSheetId="14" hidden="1">#REF!</definedName>
    <definedName name="XRefPaste28" hidden="1">#REF!</definedName>
    <definedName name="XRefPaste28Row" localSheetId="13" hidden="1">#REF!</definedName>
    <definedName name="XRefPaste28Row" localSheetId="14" hidden="1">#REF!</definedName>
    <definedName name="XRefPaste28Row" hidden="1">#REF!</definedName>
    <definedName name="XRefPaste29" localSheetId="13" hidden="1">#REF!</definedName>
    <definedName name="XRefPaste29" localSheetId="14" hidden="1">#REF!</definedName>
    <definedName name="XRefPaste29" hidden="1">#REF!</definedName>
    <definedName name="XRefPaste29Row" localSheetId="13" hidden="1">#REF!</definedName>
    <definedName name="XRefPaste29Row" localSheetId="14" hidden="1">#REF!</definedName>
    <definedName name="XRefPaste29Row" hidden="1">#REF!</definedName>
    <definedName name="XRefPaste2Row" localSheetId="13" hidden="1">#REF!</definedName>
    <definedName name="XRefPaste2Row" localSheetId="14" hidden="1">#REF!</definedName>
    <definedName name="XRefPaste2Row" hidden="1">#REF!</definedName>
    <definedName name="XRefPaste3" localSheetId="13" hidden="1">#REF!</definedName>
    <definedName name="XRefPaste3" localSheetId="14" hidden="1">#REF!</definedName>
    <definedName name="XRefPaste3" hidden="1">#REF!</definedName>
    <definedName name="XRefPaste31" localSheetId="13" hidden="1">#REF!</definedName>
    <definedName name="XRefPaste31" localSheetId="14" hidden="1">#REF!</definedName>
    <definedName name="XRefPaste31" hidden="1">#REF!</definedName>
    <definedName name="XRefPaste31Row" localSheetId="13" hidden="1">#REF!</definedName>
    <definedName name="XRefPaste31Row" localSheetId="14" hidden="1">#REF!</definedName>
    <definedName name="XRefPaste31Row" hidden="1">#REF!</definedName>
    <definedName name="XRefPaste32" localSheetId="13" hidden="1">#REF!</definedName>
    <definedName name="XRefPaste32" localSheetId="14" hidden="1">#REF!</definedName>
    <definedName name="XRefPaste32" hidden="1">#REF!</definedName>
    <definedName name="XRefPaste32Row" localSheetId="13" hidden="1">#REF!</definedName>
    <definedName name="XRefPaste32Row" localSheetId="14" hidden="1">#REF!</definedName>
    <definedName name="XRefPaste32Row" hidden="1">#REF!</definedName>
    <definedName name="XRefPaste33" localSheetId="13" hidden="1">#REF!</definedName>
    <definedName name="XRefPaste33" localSheetId="14" hidden="1">#REF!</definedName>
    <definedName name="XRefPaste33" hidden="1">#REF!</definedName>
    <definedName name="XRefPaste33Row" localSheetId="13" hidden="1">#REF!</definedName>
    <definedName name="XRefPaste33Row" localSheetId="14" hidden="1">#REF!</definedName>
    <definedName name="XRefPaste33Row" hidden="1">#REF!</definedName>
    <definedName name="XRefPaste34" localSheetId="13" hidden="1">#REF!</definedName>
    <definedName name="XRefPaste34" localSheetId="14" hidden="1">#REF!</definedName>
    <definedName name="XRefPaste34" hidden="1">#REF!</definedName>
    <definedName name="XRefPaste34Row" localSheetId="13" hidden="1">#REF!</definedName>
    <definedName name="XRefPaste34Row" localSheetId="14" hidden="1">#REF!</definedName>
    <definedName name="XRefPaste34Row" hidden="1">#REF!</definedName>
    <definedName name="XRefPaste35" localSheetId="13" hidden="1">#REF!</definedName>
    <definedName name="XRefPaste35" localSheetId="14" hidden="1">#REF!</definedName>
    <definedName name="XRefPaste35" hidden="1">#REF!</definedName>
    <definedName name="XRefPaste35Row" localSheetId="13" hidden="1">#REF!</definedName>
    <definedName name="XRefPaste35Row" localSheetId="14" hidden="1">#REF!</definedName>
    <definedName name="XRefPaste35Row" hidden="1">#REF!</definedName>
    <definedName name="XRefPaste36" localSheetId="13" hidden="1">#REF!</definedName>
    <definedName name="XRefPaste36" localSheetId="14" hidden="1">#REF!</definedName>
    <definedName name="XRefPaste36" hidden="1">#REF!</definedName>
    <definedName name="XRefPaste36Row" localSheetId="13" hidden="1">#REF!</definedName>
    <definedName name="XRefPaste36Row" localSheetId="14" hidden="1">#REF!</definedName>
    <definedName name="XRefPaste36Row" hidden="1">#REF!</definedName>
    <definedName name="XRefPaste38" localSheetId="13" hidden="1">#REF!</definedName>
    <definedName name="XRefPaste38" localSheetId="14" hidden="1">#REF!</definedName>
    <definedName name="XRefPaste38" hidden="1">#REF!</definedName>
    <definedName name="XRefPaste38Row" localSheetId="13" hidden="1">#REF!</definedName>
    <definedName name="XRefPaste38Row" localSheetId="14" hidden="1">#REF!</definedName>
    <definedName name="XRefPaste38Row" hidden="1">#REF!</definedName>
    <definedName name="XRefPaste3Row" localSheetId="13" hidden="1">#REF!</definedName>
    <definedName name="XRefPaste3Row" localSheetId="14" hidden="1">#REF!</definedName>
    <definedName name="XRefPaste3Row" hidden="1">#REF!</definedName>
    <definedName name="XRefPaste4Row" localSheetId="13" hidden="1">#REF!</definedName>
    <definedName name="XRefPaste4Row" localSheetId="14" hidden="1">#REF!</definedName>
    <definedName name="XRefPaste4Row" hidden="1">#REF!</definedName>
    <definedName name="XRefPaste5Row" localSheetId="13" hidden="1">#REF!</definedName>
    <definedName name="XRefPaste5Row" localSheetId="14" hidden="1">#REF!</definedName>
    <definedName name="XRefPaste5Row" hidden="1">#REF!</definedName>
    <definedName name="XRefPaste6Row" localSheetId="13" hidden="1">[99]XREF!#REF!</definedName>
    <definedName name="XRefPaste6Row" localSheetId="14" hidden="1">[99]XREF!#REF!</definedName>
    <definedName name="XRefPaste6Row" hidden="1">[99]XREF!#REF!</definedName>
    <definedName name="XRefPaste7" localSheetId="13" hidden="1">#REF!</definedName>
    <definedName name="XRefPaste7" localSheetId="14" hidden="1">#REF!</definedName>
    <definedName name="XRefPaste7" hidden="1">#REF!</definedName>
    <definedName name="XRefPaste7Row" localSheetId="13" hidden="1">#REF!</definedName>
    <definedName name="XRefPaste7Row" localSheetId="14" hidden="1">#REF!</definedName>
    <definedName name="XRefPaste7Row" hidden="1">#REF!</definedName>
    <definedName name="XRefPaste8" localSheetId="13" hidden="1">#REF!</definedName>
    <definedName name="XRefPaste8" localSheetId="14" hidden="1">#REF!</definedName>
    <definedName name="XRefPaste8" hidden="1">#REF!</definedName>
    <definedName name="XRefPaste8Row" localSheetId="13" hidden="1">#REF!</definedName>
    <definedName name="XRefPaste8Row" localSheetId="14" hidden="1">#REF!</definedName>
    <definedName name="XRefPaste8Row" hidden="1">#REF!</definedName>
    <definedName name="XRefPasteRangeCount" hidden="1">22</definedName>
    <definedName name="xs" hidden="1">{"FCB_ALL",#N/A,FALSE,"FCB"}</definedName>
    <definedName name="xsssw" hidden="1">{#N/A,#N/A,FALSE,"Créances";#N/A,#N/A,FALSE,"Effectifs";#N/A,#N/A,FALSE,"SI"}</definedName>
    <definedName name="xxxx" hidden="1">'[22]op inc as pct t'!$K$11:$K$17</definedName>
    <definedName name="xxxxxxxxxxx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xxxxxxxxxxxxx" hidden="1">{#N/A,#N/A,FALSE,"Créances";#N/A,#N/A,FALSE,"Effectifs";#N/A,#N/A,FALSE,"SI"}</definedName>
    <definedName name="xxxxxxxxxxxxxxxx" hidden="1">{#N/A,#N/A,FALSE,"Synth";#N/A,#N/A,FALSE,"concu";"parc_global",#N/A,FALSE,"parc";#N/A,#N/A,FALSE,"CA prest";#N/A,#N/A,FALSE,"Ratio CA";#N/A,#N/A,FALSE,"Trafic";#N/A,#N/A,FALSE,"CR GSM_acté";#N/A,#N/A,FALSE,"Réseaux";#N/A,#N/A,FALSE,"Abonnés";#N/A,#N/A,FALSE,"Créances";#N/A,#N/A,FALSE,"Effectifs";#N/A,#N/A,FALSE,"SI";#N/A,#N/A,FALSE,"R2000";#N/A,#N/A,FALSE,"BIBOP"}</definedName>
    <definedName name="xys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xzxzzx" hidden="1">{"Graphs page",#N/A,FALSE,"Summary"}</definedName>
    <definedName name="xzz" hidden="1">{"'Demand Units'!$Z$2:$AF$53"}</definedName>
    <definedName name="xzz_1" hidden="1">{"'Demand Units'!$Z$2:$AF$53"}</definedName>
    <definedName name="YEARHIGH" hidden="1">"YEARHIGH"</definedName>
    <definedName name="YEARLOW" hidden="1">"YEARLOW"</definedName>
    <definedName name="yes" hidden="1">{"sort",#N/A,FALSE,"Sheet1"}</definedName>
    <definedName name="YHAU" hidden="1">{"'Demand Units'!$Z$2:$AF$53"}</definedName>
    <definedName name="YHAU_1" hidden="1">{"'Demand Units'!$Z$2:$AF$53"}</definedName>
    <definedName name="yhn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yjj" hidden="1">{"'Demand Units'!$Z$2:$AF$53"}</definedName>
    <definedName name="yjj_1" hidden="1">{"'Demand Units'!$Z$2:$AF$53"}</definedName>
    <definedName name="yoyioy" hidden="1">{"histincome",#N/A,FALSE,"hyfins";"closing balance",#N/A,FALSE,"hyfins"}</definedName>
    <definedName name="yoyoyu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yrh" hidden="1">{#N/A,#N/A,FALSE,"Aging Summary";#N/A,#N/A,FALSE,"Ratio Analysis";#N/A,#N/A,FALSE,"Test 120 Day Accts";#N/A,#N/A,FALSE,"Tickmarks"}</definedName>
    <definedName name="yt" hidden="1">{"View with Batches to Prelim",#N/A,FALSE,"FDMS MGMNT";"View wo batches",#N/A,FALSE,"FDMS MGMNT"}</definedName>
    <definedName name="yttn" hidden="1">{"'Demand Units'!$Z$2:$AF$53"}</definedName>
    <definedName name="yttn_1" hidden="1">{"'Demand Units'!$Z$2:$AF$53"}</definedName>
    <definedName name="yu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yyy" hidden="1">{"'Demand Units'!$Z$2:$AF$53"}</definedName>
    <definedName name="yyy_1" hidden="1">{"'Demand Units'!$Z$2:$AF$53"}</definedName>
    <definedName name="yyyyyyyyyyy" hidden="1">{#N/A,#N/A,FALSE,"Assumptions";#N/A,#N/A,FALSE,"Proforma IS";#N/A,#N/A,FALSE,"Cash Flows RLP";#N/A,#N/A,FALSE,"IRR";#N/A,#N/A,FALSE,"New Depr Sch-150% DB";#N/A,#N/A,FALSE,"Comments"}</definedName>
    <definedName name="z" hidden="1">{#N/A,#N/A,FALSE,"Projections";#N/A,#N/A,FALSE,"Multiples Valuation";#N/A,#N/A,FALSE,"LBO";#N/A,#N/A,FALSE,"Multiples_Sensitivity";#N/A,#N/A,FALSE,"Summary"}</definedName>
    <definedName name="Z_0C5EAA0C_649D_49BB_932F_B1623B020CAB_.wvu.Cols" hidden="1">'[103]Gara Insitu 5m'!$B$1:$AK$65536,'[103]Gara Insitu 5m'!$DX$1:$FJ$65536</definedName>
    <definedName name="Z_0C5EAA0C_649D_49BB_932F_B1623B020CAB_.wvu.PrintArea" hidden="1">'[104]G &amp; A'!$A$1:$AQ$119</definedName>
    <definedName name="Z_0C5EAA0C_649D_49BB_932F_B1623B020CAB_.wvu.PrintTitles" hidden="1">[103]EXPLORATION!$A$1:$A$65536,[103]EXPLORATION!$A$1:$IV$2</definedName>
    <definedName name="Z_0C5EAA0C_649D_49BB_932F_B1623B020CAB_.wvu.Rows" hidden="1">'[103]Metal Plan'!$A$212:$IV$216,'[103]Metal Plan'!$A$225:$IV$229</definedName>
    <definedName name="Z_1037DF27_8500_4AB2_B2BB_4D18C7B1C779_.wvu.PrintTitles" hidden="1">[103]EXPLORATION!$A$1:$A$65536,[103]EXPLORATION!$A$1:$IV$2</definedName>
    <definedName name="Z_14630C72_F5A7_427C_8277_844AD49AAA2B_.wvu.FilterData" localSheetId="13" hidden="1">#REF!</definedName>
    <definedName name="Z_14630C72_F5A7_427C_8277_844AD49AAA2B_.wvu.FilterData" localSheetId="14" hidden="1">#REF!</definedName>
    <definedName name="Z_14630C72_F5A7_427C_8277_844AD49AAA2B_.wvu.FilterData" hidden="1">#REF!</definedName>
    <definedName name="Z_2F5C3FD9_C8E7_4E40_AA1F_860552691881_.wvu.FilterData" localSheetId="13" hidden="1">#REF!</definedName>
    <definedName name="Z_2F5C3FD9_C8E7_4E40_AA1F_860552691881_.wvu.FilterData" localSheetId="14" hidden="1">#REF!</definedName>
    <definedName name="Z_2F5C3FD9_C8E7_4E40_AA1F_860552691881_.wvu.FilterData" hidden="1">#REF!</definedName>
    <definedName name="Z_4F01A1FD_FABC_4FA0_B8D9_613ADEC73232_.wvu.PrintTitles" hidden="1">[103]EXPLORATION!$A$1:$A$65536,[103]EXPLORATION!$A$1:$IV$2</definedName>
    <definedName name="Z_5C27F847_707C_41C0_B927_CA22513402A2_.wvu.PrintArea" hidden="1">[104]LABOUR!$B$2:$BO$515</definedName>
    <definedName name="Z_5C27F847_707C_41C0_B927_CA22513402A2_.wvu.PrintTitles" hidden="1">[103]EXPLORATION!$A$1:$A$65536,[103]EXPLORATION!$A$1:$IV$2</definedName>
    <definedName name="Z_7FACB149_A508_4CF6_8D93_CCDF6FDBF387_.wvu.PrintTitles" hidden="1">[103]EXPLORATION!$A$1:$A$65536,[103]EXPLORATION!$A$1:$IV$2</definedName>
    <definedName name="Z_870DA93B_C7EC_11D1_935A_00A0C95F1362_.wvu.PrintArea" localSheetId="13" hidden="1">#REF!</definedName>
    <definedName name="Z_870DA93B_C7EC_11D1_935A_00A0C95F1362_.wvu.PrintArea" localSheetId="14" hidden="1">#REF!</definedName>
    <definedName name="Z_870DA93B_C7EC_11D1_935A_00A0C95F1362_.wvu.PrintArea" hidden="1">#REF!</definedName>
    <definedName name="Z_D0CECA77_0472_4ED1_A706_CC87F635C446_.wvu.PrintTitles" hidden="1">[103]EXPLORATION!$A$1:$A$65536,[103]EXPLORATION!$A$1:$IV$2</definedName>
    <definedName name="Z_E0DEFC65_ED08_443E_BACA_9D8D2A88F398_.wvu.PrintArea" hidden="1">'[104]G &amp; A'!$A$1:$AQ$119</definedName>
    <definedName name="Z_E0DEFC65_ED08_443E_BACA_9D8D2A88F398_.wvu.PrintTitles" hidden="1">[103]EXPLORATION!$A$1:$A$65536,[103]EXPLORATION!$A$1:$IV$2</definedName>
    <definedName name="Z_F3936445_0B63_4DB1_B6EA_7747C762ADD7_.wvu.PrintTitles" hidden="1">[103]EXPLORATION!$A$1:$A$65536,[103]EXPLORATION!$A$1:$IV$2</definedName>
    <definedName name="Z_FD54ECB1_613D_11D4_B15F_00D0B70FB564_.wvu.Cols" localSheetId="13" hidden="1">#REF!</definedName>
    <definedName name="Z_FD54ECB1_613D_11D4_B15F_00D0B70FB564_.wvu.Cols" localSheetId="14" hidden="1">#REF!</definedName>
    <definedName name="Z_FD54ECB1_613D_11D4_B15F_00D0B70FB564_.wvu.Cols" hidden="1">#REF!</definedName>
    <definedName name="Z_FD54ECB1_613D_11D4_B15F_00D0B70FB564_.wvu.PrintTitles" localSheetId="13" hidden="1">#REF!</definedName>
    <definedName name="Z_FD54ECB1_613D_11D4_B15F_00D0B70FB564_.wvu.PrintTitles" localSheetId="14" hidden="1">#REF!</definedName>
    <definedName name="Z_FD54ECB1_613D_11D4_B15F_00D0B70FB564_.wvu.PrintTitles" hidden="1">#REF!</definedName>
    <definedName name="zcvqa" hidden="1">{#N/A,#N/A,FALSE,"AD_Purchase";#N/A,#N/A,FALSE,"Credit";#N/A,#N/A,FALSE,"PF Acquisition";#N/A,#N/A,FALSE,"PF Offering"}</definedName>
    <definedName name="zcvzaa" hidden="1">{#N/A,#N/A,FALSE,"Debt Accr";#N/A,#N/A,FALSE,"Stock Accr";#N/A,#N/A,FALSE,"Debt Stock Accr"}</definedName>
    <definedName name="zcxzxva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zelda" hidden="1">{"Combined Ratios",#N/A,FALSE,"Financials"}</definedName>
    <definedName name="zscz" hidden="1">{#N/A,#N/A,FALSE,"Pooling";#N/A,#N/A,FALSE,"income";#N/A,#N/A,FALSE,"valuation"}</definedName>
    <definedName name="zvzxcvzxcv" hidden="1">{"Draft",#N/A,FALSE,"Feb-96"}</definedName>
    <definedName name="zvzxvc" hidden="1">{"mgmt forecast",#N/A,FALSE,"Mgmt Forecast";"dcf table",#N/A,FALSE,"Mgmt Forecast";"sensitivity",#N/A,FALSE,"Mgmt Forecast";"table inputs",#N/A,FALSE,"Mgmt Forecast";"calculations",#N/A,FALSE,"Mgmt Forecast"}</definedName>
    <definedName name="zx" hidden="1">{#N/A,#N/A,FALSE,"AD_Purchase";#N/A,#N/A,FALSE,"Credit";#N/A,#N/A,FALSE,"PF Acquisition";#N/A,#N/A,FALSE,"PF Offering"}</definedName>
    <definedName name="zxcc" hidden="1">{#N/A,#N/A,FALSE,"Projections";#N/A,#N/A,FALSE,"Contribution_Stock";#N/A,#N/A,FALSE,"PF_Combo_Stock";#N/A,#N/A,FALSE,"Projections";#N/A,#N/A,FALSE,"Contribution_Cash";#N/A,#N/A,FALSE,"PF_Combo_Cash";#N/A,#N/A,FALSE,"IPO_Cash"}</definedName>
    <definedName name="zxcvzxcv" hidden="1">{"mgmt forecast",#N/A,FALSE,"Mgmt Forecast";"dcf table",#N/A,FALSE,"Mgmt Forecast";"sensitivity",#N/A,FALSE,"Mgmt Forecast";"table inputs",#N/A,FALSE,"Mgmt Forecast";"calculations",#N/A,FALSE,"Mgmt Forecast"}</definedName>
    <definedName name="zxvzcxv" hidden="1">{"Final",#N/A,FALSE,"Feb-96"}</definedName>
    <definedName name="ZZ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zzz" hidden="1">{"'Demand Units'!$Z$2:$AF$53"}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_1" hidden="1">{"'Demand Units'!$Z$2:$AF$53"}</definedName>
    <definedName name="ZZZZZZ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ZZZZZZZ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zzzzzzzzzzzzzzzzzz" hidden="1">{"Summary",#N/A,FALSE,"Summary"}</definedName>
  </definedNames>
  <calcPr calcId="191029"/>
</workbook>
</file>

<file path=xl/calcChain.xml><?xml version="1.0" encoding="utf-8"?>
<calcChain xmlns="http://schemas.openxmlformats.org/spreadsheetml/2006/main">
  <c r="H34" i="10" l="1"/>
  <c r="G34" i="10"/>
  <c r="F34" i="10"/>
  <c r="E34" i="10"/>
  <c r="D34" i="10"/>
  <c r="H33" i="1"/>
  <c r="I33" i="1" s="1"/>
  <c r="J33" i="1" s="1"/>
  <c r="K33" i="1" s="1"/>
  <c r="D33" i="19"/>
  <c r="I37" i="19"/>
  <c r="H37" i="19"/>
  <c r="G37" i="19"/>
  <c r="D13" i="19"/>
  <c r="E61" i="19" l="1"/>
  <c r="E67" i="19" s="1"/>
  <c r="F61" i="19" l="1"/>
  <c r="F67" i="19" l="1"/>
  <c r="G61" i="19"/>
  <c r="H61" i="19" l="1"/>
  <c r="G67" i="19"/>
  <c r="I61" i="19" l="1"/>
  <c r="I67" i="19" s="1"/>
  <c r="H67" i="19"/>
  <c r="I11" i="19" l="1"/>
  <c r="I39" i="19" s="1"/>
  <c r="H11" i="19"/>
  <c r="H39" i="19" s="1"/>
  <c r="G11" i="19"/>
  <c r="G39" i="19" s="1"/>
  <c r="F11" i="19"/>
  <c r="F39" i="19" s="1"/>
  <c r="D11" i="19"/>
  <c r="D39" i="19" s="1"/>
  <c r="M48" i="6" l="1"/>
  <c r="M41" i="6"/>
  <c r="M37" i="6"/>
  <c r="M36" i="6"/>
  <c r="M34" i="6"/>
  <c r="M33" i="6"/>
  <c r="M29" i="6"/>
  <c r="M28" i="6"/>
  <c r="M27" i="6"/>
  <c r="M25" i="6"/>
  <c r="M20" i="6"/>
  <c r="M19" i="6"/>
  <c r="M17" i="6"/>
  <c r="M13" i="6"/>
  <c r="F51" i="5"/>
  <c r="G51" i="5" s="1"/>
  <c r="H51" i="5" s="1"/>
  <c r="K47" i="6"/>
  <c r="J30" i="6"/>
  <c r="K24" i="6"/>
  <c r="L15" i="6"/>
  <c r="L16" i="6"/>
  <c r="L19" i="6"/>
  <c r="L20" i="6"/>
  <c r="L25" i="6"/>
  <c r="L27" i="6"/>
  <c r="L28" i="6"/>
  <c r="L29" i="6"/>
  <c r="L34" i="6"/>
  <c r="L38" i="6"/>
  <c r="L39" i="6"/>
  <c r="L41" i="6"/>
  <c r="L42" i="6"/>
  <c r="L48" i="6"/>
  <c r="L50" i="6"/>
  <c r="E6" i="7" l="1"/>
  <c r="L51" i="5"/>
  <c r="M51" i="5" s="1"/>
  <c r="N51" i="5" s="1"/>
  <c r="G20" i="3" l="1"/>
  <c r="F20" i="3"/>
  <c r="E20" i="3"/>
  <c r="F43" i="5" l="1"/>
  <c r="G43" i="5" s="1"/>
  <c r="H43" i="5" s="1"/>
  <c r="J61" i="5"/>
  <c r="K61" i="5" s="1"/>
  <c r="L61" i="5" s="1"/>
  <c r="M61" i="5" s="1"/>
  <c r="N61" i="5" s="1"/>
  <c r="J53" i="5"/>
  <c r="J54" i="5" s="1"/>
  <c r="J55" i="5" s="1"/>
  <c r="D53" i="5"/>
  <c r="D54" i="5" s="1"/>
  <c r="D55" i="5" s="1"/>
  <c r="J45" i="5"/>
  <c r="J46" i="5" s="1"/>
  <c r="J47" i="5" s="1"/>
  <c r="L43" i="5"/>
  <c r="M43" i="5" s="1"/>
  <c r="N43" i="5" s="1"/>
  <c r="D45" i="5"/>
  <c r="D46" i="5" s="1"/>
  <c r="D47" i="5" s="1"/>
  <c r="D64" i="10"/>
  <c r="D63" i="10"/>
  <c r="D38" i="10"/>
  <c r="E11" i="19" s="1"/>
  <c r="E39" i="19" s="1"/>
  <c r="D33" i="10"/>
  <c r="H64" i="10"/>
  <c r="G64" i="10"/>
  <c r="F64" i="10"/>
  <c r="E64" i="10"/>
  <c r="C64" i="10"/>
  <c r="H63" i="10"/>
  <c r="G63" i="10"/>
  <c r="F63" i="10"/>
  <c r="E63" i="10"/>
  <c r="C63" i="10"/>
  <c r="F6" i="7"/>
  <c r="G6" i="7" s="1"/>
  <c r="F47" i="6"/>
  <c r="E18" i="6"/>
  <c r="E14" i="6"/>
  <c r="M24" i="5"/>
  <c r="F22" i="6" s="1"/>
  <c r="F24" i="6" s="1"/>
  <c r="D42" i="6"/>
  <c r="M42" i="6" s="1"/>
  <c r="D27" i="2"/>
  <c r="D44" i="2"/>
  <c r="K38" i="2"/>
  <c r="J38" i="2"/>
  <c r="I38" i="2"/>
  <c r="H38" i="2"/>
  <c r="G38" i="2"/>
  <c r="C25" i="2"/>
  <c r="C20" i="2"/>
  <c r="C26" i="2"/>
  <c r="L73" i="3"/>
  <c r="L74" i="3" s="1"/>
  <c r="K73" i="3"/>
  <c r="K74" i="3" s="1"/>
  <c r="J73" i="3"/>
  <c r="J74" i="3" s="1"/>
  <c r="I73" i="3"/>
  <c r="I74" i="3" s="1"/>
  <c r="H73" i="3"/>
  <c r="H74" i="3" s="1"/>
  <c r="I65" i="3"/>
  <c r="J65" i="3"/>
  <c r="L48" i="3"/>
  <c r="L49" i="3" s="1"/>
  <c r="I35" i="19" s="1"/>
  <c r="K48" i="3"/>
  <c r="K49" i="3" s="1"/>
  <c r="H35" i="19" s="1"/>
  <c r="J48" i="3"/>
  <c r="J49" i="3" s="1"/>
  <c r="G35" i="19" s="1"/>
  <c r="I48" i="3"/>
  <c r="I49" i="3"/>
  <c r="F35" i="19" s="1"/>
  <c r="H48" i="3"/>
  <c r="H49" i="3" s="1"/>
  <c r="C52" i="2"/>
  <c r="C41" i="4"/>
  <c r="C20" i="4"/>
  <c r="C19" i="4"/>
  <c r="C18" i="4"/>
  <c r="C14" i="4"/>
  <c r="C13" i="4"/>
  <c r="C11" i="4"/>
  <c r="C10" i="4"/>
  <c r="C40" i="4"/>
  <c r="C39" i="4"/>
  <c r="C38" i="4"/>
  <c r="C34" i="4"/>
  <c r="C33" i="4"/>
  <c r="C32" i="4"/>
  <c r="C28" i="4"/>
  <c r="C27" i="4"/>
  <c r="C45" i="2"/>
  <c r="C44" i="2"/>
  <c r="C38" i="2"/>
  <c r="C37" i="2"/>
  <c r="C35" i="2"/>
  <c r="C34" i="2"/>
  <c r="C13" i="2"/>
  <c r="K11" i="2"/>
  <c r="K37" i="2" s="1"/>
  <c r="J11" i="2"/>
  <c r="J37" i="2" s="1"/>
  <c r="I11" i="2"/>
  <c r="I37" i="2" s="1"/>
  <c r="H11" i="2"/>
  <c r="H37" i="2" s="1"/>
  <c r="G11" i="2"/>
  <c r="G37" i="2" s="1"/>
  <c r="F44" i="2"/>
  <c r="E44" i="2"/>
  <c r="F38" i="2"/>
  <c r="F37" i="2"/>
  <c r="F35" i="2"/>
  <c r="F34" i="2"/>
  <c r="E37" i="2"/>
  <c r="E35" i="2"/>
  <c r="E34" i="2"/>
  <c r="D38" i="2"/>
  <c r="D37" i="2"/>
  <c r="D35" i="2"/>
  <c r="D34" i="2"/>
  <c r="F13" i="2"/>
  <c r="D13" i="2"/>
  <c r="F20" i="4"/>
  <c r="F19" i="4"/>
  <c r="F18" i="4"/>
  <c r="E20" i="4"/>
  <c r="E19" i="4"/>
  <c r="E18" i="4"/>
  <c r="E21" i="4" s="1"/>
  <c r="D20" i="4"/>
  <c r="D19" i="4"/>
  <c r="D18" i="4"/>
  <c r="F14" i="4"/>
  <c r="F13" i="4"/>
  <c r="C14" i="16" s="1"/>
  <c r="F11" i="4"/>
  <c r="F10" i="4"/>
  <c r="E14" i="4"/>
  <c r="E13" i="4"/>
  <c r="F33" i="2" s="1"/>
  <c r="F36" i="2" s="1"/>
  <c r="F39" i="2" s="1"/>
  <c r="F29" i="14" s="1"/>
  <c r="E11" i="4"/>
  <c r="E10" i="4"/>
  <c r="D14" i="4"/>
  <c r="D13" i="4"/>
  <c r="E33" i="2" s="1"/>
  <c r="E36" i="2" s="1"/>
  <c r="E39" i="2" s="1"/>
  <c r="E29" i="14" s="1"/>
  <c r="D11" i="4"/>
  <c r="D10" i="4"/>
  <c r="F41" i="4"/>
  <c r="F40" i="4"/>
  <c r="F23" i="2" s="1"/>
  <c r="F39" i="4"/>
  <c r="F38" i="4"/>
  <c r="E41" i="4"/>
  <c r="E24" i="2" s="1"/>
  <c r="E40" i="4"/>
  <c r="E39" i="4"/>
  <c r="E38" i="4"/>
  <c r="D41" i="4"/>
  <c r="D24" i="2" s="1"/>
  <c r="D40" i="4"/>
  <c r="D39" i="4"/>
  <c r="D38" i="4"/>
  <c r="F34" i="4"/>
  <c r="F33" i="4"/>
  <c r="G33" i="4" s="1"/>
  <c r="F32" i="4"/>
  <c r="E32" i="4"/>
  <c r="E33" i="4"/>
  <c r="E34" i="4"/>
  <c r="D34" i="4"/>
  <c r="D33" i="4"/>
  <c r="D32" i="4"/>
  <c r="E84" i="3" s="1"/>
  <c r="D28" i="4"/>
  <c r="E28" i="4"/>
  <c r="F28" i="4"/>
  <c r="F27" i="4"/>
  <c r="E27" i="4"/>
  <c r="D27" i="4"/>
  <c r="C27" i="14"/>
  <c r="D84" i="3"/>
  <c r="C35" i="13"/>
  <c r="C53" i="2"/>
  <c r="D23" i="2"/>
  <c r="C36" i="2"/>
  <c r="C39" i="2" s="1"/>
  <c r="C29" i="14" s="1"/>
  <c r="E19" i="2"/>
  <c r="D21" i="2"/>
  <c r="F84" i="3"/>
  <c r="E45" i="2"/>
  <c r="E21" i="2"/>
  <c r="F21" i="2"/>
  <c r="G38" i="4"/>
  <c r="G84" i="3"/>
  <c r="H81" i="3" s="1"/>
  <c r="F45" i="2"/>
  <c r="D22" i="2"/>
  <c r="E22" i="2"/>
  <c r="F22" i="2"/>
  <c r="H55" i="3"/>
  <c r="H56" i="3" s="1"/>
  <c r="H57" i="3" s="1"/>
  <c r="C11" i="16" s="1"/>
  <c r="F19" i="2"/>
  <c r="E23" i="2"/>
  <c r="D45" i="2"/>
  <c r="G34" i="4"/>
  <c r="C38" i="16" s="1"/>
  <c r="E38" i="16" s="1"/>
  <c r="F38" i="16" s="1"/>
  <c r="G38" i="16" s="1"/>
  <c r="H38" i="16" s="1"/>
  <c r="G41" i="4"/>
  <c r="G24" i="2" s="1"/>
  <c r="F24" i="2"/>
  <c r="H45" i="3"/>
  <c r="D19" i="2"/>
  <c r="G13" i="4"/>
  <c r="D15" i="6" s="1"/>
  <c r="G14" i="4"/>
  <c r="F18" i="2"/>
  <c r="D18" i="2"/>
  <c r="C29" i="4"/>
  <c r="C23" i="14" s="1"/>
  <c r="C12" i="4"/>
  <c r="C15" i="4"/>
  <c r="C42" i="4"/>
  <c r="C20" i="14" s="1"/>
  <c r="C35" i="4"/>
  <c r="C22" i="14"/>
  <c r="E45" i="1"/>
  <c r="E44" i="1"/>
  <c r="C61" i="1"/>
  <c r="E33" i="5"/>
  <c r="E35" i="5" s="1"/>
  <c r="C60" i="1"/>
  <c r="K61" i="1"/>
  <c r="J61" i="1"/>
  <c r="I61" i="1"/>
  <c r="H61" i="1"/>
  <c r="G61" i="1"/>
  <c r="F61" i="1"/>
  <c r="E61" i="1"/>
  <c r="D61" i="1"/>
  <c r="K60" i="1"/>
  <c r="J60" i="1"/>
  <c r="I60" i="1"/>
  <c r="H60" i="1"/>
  <c r="G60" i="1"/>
  <c r="F60" i="1"/>
  <c r="E60" i="1"/>
  <c r="D60" i="1"/>
  <c r="D52" i="2"/>
  <c r="D27" i="14" s="1"/>
  <c r="C31" i="14"/>
  <c r="C21" i="14"/>
  <c r="C54" i="2"/>
  <c r="D46" i="6"/>
  <c r="D16" i="6"/>
  <c r="D43" i="6"/>
  <c r="H34" i="4"/>
  <c r="I34" i="4"/>
  <c r="J34" i="4" s="1"/>
  <c r="K34" i="4" s="1"/>
  <c r="G44" i="2"/>
  <c r="G33" i="2"/>
  <c r="G21" i="2"/>
  <c r="H38" i="4"/>
  <c r="I43" i="6" s="1"/>
  <c r="H41" i="4"/>
  <c r="I46" i="6" s="1"/>
  <c r="H14" i="4"/>
  <c r="H13" i="4"/>
  <c r="I13" i="4" s="1"/>
  <c r="F45" i="1"/>
  <c r="F44" i="1"/>
  <c r="F43" i="1"/>
  <c r="H21" i="2"/>
  <c r="H24" i="2"/>
  <c r="I14" i="4"/>
  <c r="I44" i="2" s="1"/>
  <c r="H44" i="2"/>
  <c r="F51" i="1"/>
  <c r="F29" i="2" s="1"/>
  <c r="C43" i="1"/>
  <c r="C44" i="1"/>
  <c r="C45" i="1"/>
  <c r="E43" i="1"/>
  <c r="F16" i="1"/>
  <c r="E16" i="1"/>
  <c r="D24" i="1"/>
  <c r="D26" i="1" s="1"/>
  <c r="D16" i="1"/>
  <c r="C24" i="1"/>
  <c r="C16" i="1"/>
  <c r="C35" i="1"/>
  <c r="C11" i="2" s="1"/>
  <c r="D45" i="1"/>
  <c r="D44" i="1"/>
  <c r="D43" i="1"/>
  <c r="F15" i="1"/>
  <c r="E15" i="1"/>
  <c r="D15" i="1"/>
  <c r="C15" i="1"/>
  <c r="C17" i="1" s="1"/>
  <c r="C19" i="13" s="1"/>
  <c r="C22" i="13" s="1"/>
  <c r="F25" i="1"/>
  <c r="F10" i="2" s="1"/>
  <c r="F24" i="1"/>
  <c r="E25" i="1"/>
  <c r="E10" i="2" s="1"/>
  <c r="E24" i="1"/>
  <c r="D25" i="1"/>
  <c r="D10" i="2" s="1"/>
  <c r="C25" i="1"/>
  <c r="F35" i="1"/>
  <c r="E35" i="1"/>
  <c r="E11" i="2" s="1"/>
  <c r="D35" i="1"/>
  <c r="D11" i="2" s="1"/>
  <c r="F34" i="1"/>
  <c r="F12" i="2" s="1"/>
  <c r="E34" i="1"/>
  <c r="E12" i="2" s="1"/>
  <c r="D34" i="1"/>
  <c r="D46" i="2" s="1"/>
  <c r="C34" i="1"/>
  <c r="C12" i="2" s="1"/>
  <c r="F33" i="1"/>
  <c r="G37" i="3" s="1"/>
  <c r="E33" i="1"/>
  <c r="F37" i="3" s="1"/>
  <c r="D33" i="1"/>
  <c r="E37" i="3" s="1"/>
  <c r="C33" i="1"/>
  <c r="D37" i="3" s="1"/>
  <c r="C10" i="2"/>
  <c r="F11" i="2"/>
  <c r="C46" i="1"/>
  <c r="J14" i="4"/>
  <c r="E46" i="2"/>
  <c r="G38" i="3"/>
  <c r="J44" i="2"/>
  <c r="K14" i="4"/>
  <c r="K44" i="2" s="1"/>
  <c r="D15" i="3"/>
  <c r="C10" i="1" s="1"/>
  <c r="D13" i="3"/>
  <c r="D11" i="3"/>
  <c r="G15" i="3"/>
  <c r="F10" i="1" s="1"/>
  <c r="F15" i="3"/>
  <c r="E15" i="3"/>
  <c r="G13" i="3"/>
  <c r="F9" i="1" s="1"/>
  <c r="F13" i="3"/>
  <c r="F17" i="3" s="1"/>
  <c r="F14" i="3" s="1"/>
  <c r="E13" i="3"/>
  <c r="D9" i="1" s="1"/>
  <c r="G11" i="3"/>
  <c r="F11" i="3"/>
  <c r="E11" i="3"/>
  <c r="D8" i="1" s="1"/>
  <c r="D18" i="13" s="1"/>
  <c r="D21" i="13" s="1"/>
  <c r="E8" i="1"/>
  <c r="E18" i="13" s="1"/>
  <c r="E21" i="13" s="1"/>
  <c r="D10" i="1"/>
  <c r="C8" i="1"/>
  <c r="C18" i="13" s="1"/>
  <c r="C21" i="13" s="1"/>
  <c r="E10" i="1"/>
  <c r="F8" i="1"/>
  <c r="F18" i="13" s="1"/>
  <c r="F21" i="13" s="1"/>
  <c r="C9" i="1"/>
  <c r="H20" i="3"/>
  <c r="I20" i="3" s="1"/>
  <c r="E21" i="3"/>
  <c r="G21" i="3"/>
  <c r="F21" i="3"/>
  <c r="E48" i="2"/>
  <c r="E19" i="14"/>
  <c r="H15" i="4"/>
  <c r="G15" i="4"/>
  <c r="F15" i="4"/>
  <c r="E15" i="4"/>
  <c r="F12" i="4"/>
  <c r="E12" i="4"/>
  <c r="F42" i="4"/>
  <c r="F20" i="14"/>
  <c r="E42" i="4"/>
  <c r="E20" i="14"/>
  <c r="F35" i="4"/>
  <c r="F22" i="14"/>
  <c r="E35" i="4"/>
  <c r="E22" i="14"/>
  <c r="F29" i="4"/>
  <c r="F23" i="14"/>
  <c r="E29" i="4"/>
  <c r="E23" i="14"/>
  <c r="D15" i="4"/>
  <c r="D21" i="14" s="1"/>
  <c r="D12" i="4"/>
  <c r="D42" i="4"/>
  <c r="D20" i="14"/>
  <c r="D35" i="4"/>
  <c r="D22" i="14" s="1"/>
  <c r="D29" i="4"/>
  <c r="D23" i="14"/>
  <c r="F21" i="14"/>
  <c r="E26" i="13"/>
  <c r="E44" i="4"/>
  <c r="F44" i="4"/>
  <c r="C37" i="16" l="1"/>
  <c r="E37" i="16" s="1"/>
  <c r="F37" i="16" s="1"/>
  <c r="G37" i="16" s="1"/>
  <c r="H37" i="16" s="1"/>
  <c r="D38" i="6"/>
  <c r="H33" i="4"/>
  <c r="I33" i="4" s="1"/>
  <c r="J33" i="4" s="1"/>
  <c r="K33" i="4" s="1"/>
  <c r="J13" i="4"/>
  <c r="I33" i="2"/>
  <c r="I15" i="4"/>
  <c r="J33" i="2"/>
  <c r="G15" i="6"/>
  <c r="D14" i="16" s="1"/>
  <c r="M15" i="6"/>
  <c r="E38" i="3"/>
  <c r="E36" i="1"/>
  <c r="D46" i="1"/>
  <c r="I38" i="4"/>
  <c r="E43" i="6"/>
  <c r="M43" i="6"/>
  <c r="D33" i="2"/>
  <c r="D36" i="2" s="1"/>
  <c r="D39" i="2" s="1"/>
  <c r="D29" i="14" s="1"/>
  <c r="D21" i="19"/>
  <c r="C42" i="16"/>
  <c r="D21" i="4"/>
  <c r="C21" i="4"/>
  <c r="D44" i="4"/>
  <c r="E21" i="14"/>
  <c r="D17" i="3"/>
  <c r="D14" i="3" s="1"/>
  <c r="D23" i="4"/>
  <c r="D30" i="13" s="1"/>
  <c r="D12" i="2"/>
  <c r="E17" i="1"/>
  <c r="I41" i="4"/>
  <c r="H33" i="2"/>
  <c r="C44" i="4"/>
  <c r="D39" i="6"/>
  <c r="F20" i="2"/>
  <c r="E18" i="2"/>
  <c r="E20" i="2" s="1"/>
  <c r="L46" i="6"/>
  <c r="G16" i="6"/>
  <c r="D15" i="16" s="1"/>
  <c r="F45" i="19" s="1"/>
  <c r="M16" i="6"/>
  <c r="E34" i="19"/>
  <c r="D34" i="19"/>
  <c r="C17" i="16"/>
  <c r="E14" i="16"/>
  <c r="F21" i="4"/>
  <c r="F23" i="4" s="1"/>
  <c r="J43" i="6"/>
  <c r="J47" i="6" s="1"/>
  <c r="G46" i="6"/>
  <c r="D45" i="16" s="1"/>
  <c r="E24" i="19" s="1"/>
  <c r="M46" i="6"/>
  <c r="D24" i="19"/>
  <c r="C45" i="16"/>
  <c r="E45" i="16" s="1"/>
  <c r="G27" i="4"/>
  <c r="C29" i="16"/>
  <c r="D45" i="19"/>
  <c r="C15" i="16"/>
  <c r="E15" i="16" s="1"/>
  <c r="K65" i="3"/>
  <c r="D18" i="6"/>
  <c r="M18" i="6" s="1"/>
  <c r="D20" i="2"/>
  <c r="F25" i="2"/>
  <c r="F26" i="2" s="1"/>
  <c r="F35" i="13" s="1"/>
  <c r="E25" i="2"/>
  <c r="E9" i="1"/>
  <c r="D16" i="3"/>
  <c r="D12" i="3"/>
  <c r="F16" i="3"/>
  <c r="G17" i="3"/>
  <c r="G22" i="3" s="1"/>
  <c r="G24" i="3" s="1"/>
  <c r="H50" i="3"/>
  <c r="K79" i="3"/>
  <c r="J78" i="3"/>
  <c r="J82" i="3" s="1"/>
  <c r="H79" i="3"/>
  <c r="I78" i="3"/>
  <c r="I82" i="3" s="1"/>
  <c r="J79" i="3"/>
  <c r="H78" i="3"/>
  <c r="H82" i="3" s="1"/>
  <c r="I79" i="3"/>
  <c r="L78" i="3"/>
  <c r="L82" i="3" s="1"/>
  <c r="L79" i="3"/>
  <c r="K78" i="3"/>
  <c r="K82" i="3" s="1"/>
  <c r="G16" i="3"/>
  <c r="D18" i="3"/>
  <c r="F12" i="3"/>
  <c r="E23" i="4"/>
  <c r="E30" i="13" s="1"/>
  <c r="E17" i="3"/>
  <c r="G14" i="3"/>
  <c r="G18" i="3"/>
  <c r="F17" i="1"/>
  <c r="F19" i="13" s="1"/>
  <c r="F22" i="13" s="1"/>
  <c r="F22" i="3"/>
  <c r="E11" i="1"/>
  <c r="F33" i="3" s="1"/>
  <c r="J20" i="3"/>
  <c r="D48" i="2"/>
  <c r="E26" i="2"/>
  <c r="E35" i="13" s="1"/>
  <c r="D25" i="2"/>
  <c r="H51" i="3"/>
  <c r="H52" i="3" s="1"/>
  <c r="C10" i="16" s="1"/>
  <c r="C13" i="16" s="1"/>
  <c r="H83" i="3"/>
  <c r="H84" i="3" s="1"/>
  <c r="H87" i="3"/>
  <c r="E47" i="6"/>
  <c r="G43" i="6"/>
  <c r="D42" i="16" s="1"/>
  <c r="E21" i="19" s="1"/>
  <c r="I55" i="3"/>
  <c r="I56" i="3" s="1"/>
  <c r="G11" i="4"/>
  <c r="D12" i="6" s="1"/>
  <c r="D64" i="3"/>
  <c r="D66" i="3" s="1"/>
  <c r="E26" i="1"/>
  <c r="F38" i="3"/>
  <c r="C26" i="1"/>
  <c r="D17" i="1"/>
  <c r="D19" i="13" s="1"/>
  <c r="D22" i="13" s="1"/>
  <c r="E46" i="1"/>
  <c r="E27" i="2" s="1"/>
  <c r="C36" i="1"/>
  <c r="F46" i="2"/>
  <c r="F48" i="2" s="1"/>
  <c r="F30" i="14" s="1"/>
  <c r="C46" i="2"/>
  <c r="C48" i="2" s="1"/>
  <c r="F36" i="1"/>
  <c r="F11" i="1"/>
  <c r="F20" i="1" s="1"/>
  <c r="F21" i="1" s="1"/>
  <c r="F26" i="1"/>
  <c r="F46" i="1"/>
  <c r="F27" i="2" s="1"/>
  <c r="C11" i="1"/>
  <c r="C27" i="1" s="1"/>
  <c r="E30" i="14"/>
  <c r="E19" i="13"/>
  <c r="E22" i="13" s="1"/>
  <c r="F64" i="3"/>
  <c r="F66" i="3" s="1"/>
  <c r="D30" i="14"/>
  <c r="D36" i="1"/>
  <c r="D11" i="1"/>
  <c r="E20" i="1"/>
  <c r="E21" i="1" s="1"/>
  <c r="F29" i="3"/>
  <c r="F30" i="13" l="1"/>
  <c r="F46" i="4"/>
  <c r="E45" i="19"/>
  <c r="L43" i="6"/>
  <c r="G34" i="19"/>
  <c r="F14" i="16"/>
  <c r="D46" i="4"/>
  <c r="D26" i="13"/>
  <c r="D19" i="14"/>
  <c r="K13" i="4"/>
  <c r="K15" i="4" s="1"/>
  <c r="K33" i="2"/>
  <c r="J15" i="4"/>
  <c r="G12" i="6"/>
  <c r="D11" i="16" s="1"/>
  <c r="L65" i="3"/>
  <c r="I24" i="2"/>
  <c r="J41" i="4"/>
  <c r="G32" i="4"/>
  <c r="D46" i="19" s="1"/>
  <c r="C34" i="16"/>
  <c r="C39" i="16" s="1"/>
  <c r="F15" i="16"/>
  <c r="G45" i="19"/>
  <c r="H27" i="4"/>
  <c r="I27" i="4" s="1"/>
  <c r="J27" i="4" s="1"/>
  <c r="K27" i="4" s="1"/>
  <c r="D30" i="6"/>
  <c r="F26" i="13"/>
  <c r="F19" i="14"/>
  <c r="G39" i="6"/>
  <c r="D38" i="16" s="1"/>
  <c r="M39" i="6"/>
  <c r="C19" i="14"/>
  <c r="C23" i="4"/>
  <c r="C26" i="13"/>
  <c r="I21" i="2"/>
  <c r="J38" i="4"/>
  <c r="G38" i="6"/>
  <c r="D37" i="16" s="1"/>
  <c r="M38" i="6"/>
  <c r="F24" i="19"/>
  <c r="F45" i="16"/>
  <c r="F34" i="19"/>
  <c r="E42" i="16"/>
  <c r="F21" i="19" s="1"/>
  <c r="C30" i="14"/>
  <c r="D26" i="2"/>
  <c r="D35" i="13" s="1"/>
  <c r="G12" i="3"/>
  <c r="G64" i="3"/>
  <c r="G66" i="3" s="1"/>
  <c r="E46" i="4"/>
  <c r="E22" i="3"/>
  <c r="F23" i="3" s="1"/>
  <c r="E14" i="3"/>
  <c r="E16" i="3"/>
  <c r="E18" i="3"/>
  <c r="E12" i="3"/>
  <c r="H22" i="3"/>
  <c r="H24" i="3" s="1"/>
  <c r="F18" i="3"/>
  <c r="E27" i="1"/>
  <c r="E37" i="1"/>
  <c r="F32" i="3"/>
  <c r="E18" i="1"/>
  <c r="D32" i="3"/>
  <c r="F28" i="3"/>
  <c r="F39" i="3"/>
  <c r="E8" i="14"/>
  <c r="F27" i="3"/>
  <c r="F63" i="3"/>
  <c r="F68" i="3" s="1"/>
  <c r="F24" i="3"/>
  <c r="G23" i="3"/>
  <c r="I22" i="3"/>
  <c r="F34" i="3"/>
  <c r="K20" i="3"/>
  <c r="D27" i="3"/>
  <c r="E64" i="3"/>
  <c r="E66" i="3" s="1"/>
  <c r="C37" i="1"/>
  <c r="D35" i="6"/>
  <c r="G45" i="2"/>
  <c r="G35" i="4"/>
  <c r="G22" i="14" s="1"/>
  <c r="I57" i="3"/>
  <c r="E11" i="16" s="1"/>
  <c r="G34" i="1"/>
  <c r="I81" i="3"/>
  <c r="C25" i="10"/>
  <c r="D25" i="10" s="1"/>
  <c r="G25" i="1"/>
  <c r="D10" i="19" s="1"/>
  <c r="I45" i="3"/>
  <c r="I50" i="3" s="1"/>
  <c r="G10" i="4"/>
  <c r="G34" i="3"/>
  <c r="G27" i="3"/>
  <c r="H27" i="3" s="1"/>
  <c r="I27" i="3" s="1"/>
  <c r="J27" i="3" s="1"/>
  <c r="F18" i="1"/>
  <c r="G28" i="3"/>
  <c r="H28" i="3" s="1"/>
  <c r="I28" i="3" s="1"/>
  <c r="G33" i="3"/>
  <c r="F10" i="14"/>
  <c r="F29" i="1"/>
  <c r="F39" i="1" s="1"/>
  <c r="F9" i="13"/>
  <c r="D34" i="3"/>
  <c r="D12" i="1"/>
  <c r="F27" i="1"/>
  <c r="G29" i="3"/>
  <c r="F8" i="14"/>
  <c r="F37" i="1"/>
  <c r="F12" i="1"/>
  <c r="D29" i="3"/>
  <c r="D63" i="3"/>
  <c r="D68" i="3" s="1"/>
  <c r="D28" i="3"/>
  <c r="C18" i="1"/>
  <c r="G63" i="3"/>
  <c r="G65" i="3" s="1"/>
  <c r="G39" i="3"/>
  <c r="C8" i="14"/>
  <c r="D39" i="3"/>
  <c r="C20" i="1"/>
  <c r="G32" i="3"/>
  <c r="H32" i="3" s="1"/>
  <c r="E12" i="1"/>
  <c r="E29" i="3"/>
  <c r="C12" i="1"/>
  <c r="D33" i="3"/>
  <c r="E39" i="3"/>
  <c r="D37" i="1"/>
  <c r="E63" i="3"/>
  <c r="E33" i="3"/>
  <c r="D27" i="1"/>
  <c r="D20" i="1"/>
  <c r="D21" i="1" s="1"/>
  <c r="E32" i="3"/>
  <c r="E28" i="3"/>
  <c r="D8" i="14"/>
  <c r="E27" i="3"/>
  <c r="E34" i="3"/>
  <c r="D18" i="1"/>
  <c r="I32" i="3"/>
  <c r="F65" i="3"/>
  <c r="E9" i="13"/>
  <c r="E10" i="14"/>
  <c r="E29" i="1"/>
  <c r="F34" i="13"/>
  <c r="F30" i="1"/>
  <c r="C10" i="14" l="1"/>
  <c r="C21" i="1"/>
  <c r="I51" i="3"/>
  <c r="I52" i="3" s="1"/>
  <c r="E10" i="16" s="1"/>
  <c r="K38" i="4"/>
  <c r="K21" i="2" s="1"/>
  <c r="J21" i="2"/>
  <c r="C46" i="4"/>
  <c r="C30" i="13"/>
  <c r="D47" i="19"/>
  <c r="D49" i="19" s="1"/>
  <c r="D12" i="19"/>
  <c r="C35" i="10"/>
  <c r="C39" i="10" s="1"/>
  <c r="D40" i="6"/>
  <c r="G45" i="16"/>
  <c r="G24" i="19"/>
  <c r="G15" i="16"/>
  <c r="H45" i="19" s="1"/>
  <c r="J24" i="2"/>
  <c r="K41" i="4"/>
  <c r="K24" i="2" s="1"/>
  <c r="H34" i="19"/>
  <c r="G14" i="16"/>
  <c r="E30" i="6"/>
  <c r="M30" i="6"/>
  <c r="F42" i="16"/>
  <c r="G21" i="19" s="1"/>
  <c r="E35" i="6"/>
  <c r="E40" i="6" s="1"/>
  <c r="C29" i="1"/>
  <c r="C30" i="1" s="1"/>
  <c r="H66" i="3"/>
  <c r="E23" i="3"/>
  <c r="E24" i="3"/>
  <c r="F69" i="3"/>
  <c r="E11" i="14"/>
  <c r="E9" i="14"/>
  <c r="F9" i="14"/>
  <c r="F10" i="13"/>
  <c r="J22" i="3"/>
  <c r="I24" i="3"/>
  <c r="F12" i="14"/>
  <c r="F13" i="14" s="1"/>
  <c r="F36" i="13"/>
  <c r="H15" i="3"/>
  <c r="H11" i="3"/>
  <c r="H13" i="3"/>
  <c r="D69" i="3"/>
  <c r="L20" i="3"/>
  <c r="G68" i="3"/>
  <c r="G46" i="2"/>
  <c r="G48" i="2" s="1"/>
  <c r="G30" i="14" s="1"/>
  <c r="G36" i="1"/>
  <c r="G12" i="2"/>
  <c r="G10" i="2"/>
  <c r="H11" i="4"/>
  <c r="I12" i="6" s="1"/>
  <c r="J55" i="3"/>
  <c r="G12" i="4"/>
  <c r="D11" i="6"/>
  <c r="I83" i="3"/>
  <c r="I84" i="3" s="1"/>
  <c r="I87" i="3"/>
  <c r="F11" i="14"/>
  <c r="G69" i="3"/>
  <c r="D9" i="14"/>
  <c r="C11" i="14"/>
  <c r="C9" i="14"/>
  <c r="D65" i="3"/>
  <c r="C9" i="13"/>
  <c r="J28" i="3"/>
  <c r="J32" i="3"/>
  <c r="E68" i="3"/>
  <c r="E65" i="3"/>
  <c r="E69" i="3"/>
  <c r="D10" i="14"/>
  <c r="D11" i="14" s="1"/>
  <c r="D29" i="1"/>
  <c r="D9" i="13"/>
  <c r="K27" i="3"/>
  <c r="E12" i="14"/>
  <c r="E13" i="14" s="1"/>
  <c r="E34" i="13"/>
  <c r="E36" i="13"/>
  <c r="E30" i="1"/>
  <c r="E10" i="13"/>
  <c r="E39" i="1"/>
  <c r="C36" i="13"/>
  <c r="C39" i="1"/>
  <c r="G60" i="3"/>
  <c r="F40" i="1"/>
  <c r="F47" i="1"/>
  <c r="F8" i="2"/>
  <c r="F14" i="2" s="1"/>
  <c r="F28" i="2" s="1"/>
  <c r="F30" i="2" s="1"/>
  <c r="F49" i="1"/>
  <c r="H14" i="16" l="1"/>
  <c r="I34" i="19" s="1"/>
  <c r="I66" i="3"/>
  <c r="H15" i="16"/>
  <c r="I45" i="19" s="1"/>
  <c r="G34" i="2"/>
  <c r="D35" i="19" s="1"/>
  <c r="D38" i="19" s="1"/>
  <c r="D40" i="19" s="1"/>
  <c r="L12" i="6"/>
  <c r="M12" i="6"/>
  <c r="H45" i="16"/>
  <c r="I24" i="19" s="1"/>
  <c r="H24" i="19"/>
  <c r="G42" i="16"/>
  <c r="H21" i="19" s="1"/>
  <c r="G35" i="6"/>
  <c r="C10" i="13"/>
  <c r="C34" i="13"/>
  <c r="C12" i="14"/>
  <c r="C13" i="14" s="1"/>
  <c r="H68" i="3"/>
  <c r="I68" i="3" s="1"/>
  <c r="G9" i="1"/>
  <c r="C9" i="10"/>
  <c r="D9" i="10" s="1"/>
  <c r="C8" i="10"/>
  <c r="G8" i="1"/>
  <c r="H17" i="3"/>
  <c r="H18" i="3" s="1"/>
  <c r="C12" i="10" s="1"/>
  <c r="I15" i="3"/>
  <c r="I17" i="3"/>
  <c r="I13" i="3"/>
  <c r="I11" i="3"/>
  <c r="C10" i="10"/>
  <c r="D10" i="10" s="1"/>
  <c r="G10" i="1"/>
  <c r="K22" i="3"/>
  <c r="J24" i="3"/>
  <c r="J81" i="3"/>
  <c r="H32" i="4"/>
  <c r="I35" i="6" s="1"/>
  <c r="D14" i="6"/>
  <c r="G11" i="6"/>
  <c r="D10" i="16" s="1"/>
  <c r="E35" i="19" s="1"/>
  <c r="H25" i="1"/>
  <c r="G21" i="14"/>
  <c r="G36" i="2"/>
  <c r="G39" i="2" s="1"/>
  <c r="G29" i="14" s="1"/>
  <c r="J56" i="3"/>
  <c r="J57" i="3" s="1"/>
  <c r="F11" i="16" s="1"/>
  <c r="H10" i="4"/>
  <c r="J45" i="3"/>
  <c r="J50" i="3" s="1"/>
  <c r="H69" i="3"/>
  <c r="I69" i="3" s="1"/>
  <c r="H34" i="1"/>
  <c r="H36" i="1" s="1"/>
  <c r="K32" i="3"/>
  <c r="D12" i="14"/>
  <c r="D13" i="14" s="1"/>
  <c r="D30" i="1"/>
  <c r="D36" i="13"/>
  <c r="D39" i="1"/>
  <c r="D10" i="13"/>
  <c r="D34" i="13"/>
  <c r="K28" i="3"/>
  <c r="E49" i="1"/>
  <c r="E47" i="1"/>
  <c r="E40" i="1"/>
  <c r="F60" i="3"/>
  <c r="E8" i="2"/>
  <c r="E14" i="2" s="1"/>
  <c r="E28" i="2" s="1"/>
  <c r="E30" i="2" s="1"/>
  <c r="L27" i="3"/>
  <c r="D60" i="3"/>
  <c r="C40" i="1"/>
  <c r="C49" i="1"/>
  <c r="C47" i="1"/>
  <c r="C8" i="2"/>
  <c r="C14" i="2" s="1"/>
  <c r="C28" i="2" s="1"/>
  <c r="C30" i="2" s="1"/>
  <c r="F11" i="13"/>
  <c r="F57" i="1"/>
  <c r="F13" i="13"/>
  <c r="F53" i="1"/>
  <c r="F17" i="13"/>
  <c r="F58" i="1"/>
  <c r="F14" i="14"/>
  <c r="F15" i="14" s="1"/>
  <c r="F50" i="1"/>
  <c r="F41" i="2"/>
  <c r="F50" i="2"/>
  <c r="F28" i="14"/>
  <c r="H12" i="4" l="1"/>
  <c r="I11" i="6"/>
  <c r="J66" i="3"/>
  <c r="I40" i="6"/>
  <c r="M40" i="6" s="1"/>
  <c r="J35" i="6"/>
  <c r="J40" i="6" s="1"/>
  <c r="L35" i="6"/>
  <c r="M35" i="6"/>
  <c r="H42" i="16"/>
  <c r="L22" i="3"/>
  <c r="L24" i="3" s="1"/>
  <c r="K24" i="3"/>
  <c r="E9" i="10"/>
  <c r="H9" i="1"/>
  <c r="I18" i="3"/>
  <c r="D8" i="10"/>
  <c r="C11" i="10"/>
  <c r="H10" i="1"/>
  <c r="E10" i="10"/>
  <c r="J15" i="3"/>
  <c r="J13" i="3"/>
  <c r="J17" i="3"/>
  <c r="J18" i="3" s="1"/>
  <c r="F12" i="10" s="1"/>
  <c r="J11" i="3"/>
  <c r="E8" i="10"/>
  <c r="H8" i="1"/>
  <c r="D11" i="10"/>
  <c r="J60" i="5" s="1"/>
  <c r="J62" i="5" s="1"/>
  <c r="G11" i="1"/>
  <c r="J69" i="3"/>
  <c r="I11" i="4"/>
  <c r="K55" i="3"/>
  <c r="H10" i="2"/>
  <c r="H35" i="4"/>
  <c r="H22" i="14" s="1"/>
  <c r="H45" i="2"/>
  <c r="H12" i="2"/>
  <c r="H46" i="2"/>
  <c r="J51" i="3"/>
  <c r="H36" i="2"/>
  <c r="H39" i="2" s="1"/>
  <c r="H29" i="14" s="1"/>
  <c r="J83" i="3"/>
  <c r="J84" i="3" s="1"/>
  <c r="J87" i="3"/>
  <c r="I34" i="1" s="1"/>
  <c r="J68" i="3"/>
  <c r="L28" i="3"/>
  <c r="D49" i="1"/>
  <c r="D8" i="2"/>
  <c r="D14" i="2" s="1"/>
  <c r="D28" i="2" s="1"/>
  <c r="D30" i="2" s="1"/>
  <c r="D40" i="1"/>
  <c r="D47" i="1"/>
  <c r="E60" i="3"/>
  <c r="L32" i="3"/>
  <c r="C11" i="13"/>
  <c r="C50" i="1"/>
  <c r="C57" i="1"/>
  <c r="C53" i="1"/>
  <c r="C58" i="1"/>
  <c r="C14" i="14"/>
  <c r="C15" i="14" s="1"/>
  <c r="C17" i="13"/>
  <c r="C13" i="13"/>
  <c r="C41" i="2"/>
  <c r="C28" i="14"/>
  <c r="C50" i="2"/>
  <c r="E50" i="2"/>
  <c r="E41" i="2"/>
  <c r="E28" i="14"/>
  <c r="E14" i="14"/>
  <c r="E15" i="14" s="1"/>
  <c r="E17" i="13"/>
  <c r="E57" i="1"/>
  <c r="E13" i="13"/>
  <c r="E11" i="13"/>
  <c r="E53" i="1"/>
  <c r="E50" i="1"/>
  <c r="E58" i="1"/>
  <c r="H11" i="1" l="1"/>
  <c r="I39" i="3" s="1"/>
  <c r="I21" i="19"/>
  <c r="K69" i="3"/>
  <c r="K66" i="3"/>
  <c r="L11" i="6"/>
  <c r="I14" i="6"/>
  <c r="M11" i="6"/>
  <c r="H21" i="14"/>
  <c r="H34" i="2"/>
  <c r="I9" i="1"/>
  <c r="F9" i="10"/>
  <c r="H37" i="1"/>
  <c r="E11" i="10"/>
  <c r="F10" i="10"/>
  <c r="I10" i="1"/>
  <c r="G8" i="14"/>
  <c r="G9" i="14" s="1"/>
  <c r="G16" i="1"/>
  <c r="G24" i="1"/>
  <c r="G26" i="1" s="1"/>
  <c r="G15" i="1"/>
  <c r="G12" i="1"/>
  <c r="H33" i="3"/>
  <c r="H63" i="3"/>
  <c r="G37" i="1"/>
  <c r="H39" i="3"/>
  <c r="F8" i="10"/>
  <c r="I8" i="1"/>
  <c r="E12" i="10"/>
  <c r="D12" i="10"/>
  <c r="K11" i="3"/>
  <c r="K17" i="3"/>
  <c r="K18" i="3" s="1"/>
  <c r="G12" i="10" s="1"/>
  <c r="K15" i="3"/>
  <c r="K13" i="3"/>
  <c r="H12" i="1"/>
  <c r="H24" i="1"/>
  <c r="H26" i="1" s="1"/>
  <c r="H16" i="1"/>
  <c r="C16" i="10"/>
  <c r="D16" i="10" s="1"/>
  <c r="C40" i="10"/>
  <c r="C15" i="10"/>
  <c r="C24" i="10"/>
  <c r="L13" i="3"/>
  <c r="L17" i="3"/>
  <c r="L18" i="3" s="1"/>
  <c r="H12" i="10" s="1"/>
  <c r="L11" i="3"/>
  <c r="L15" i="3"/>
  <c r="H48" i="2"/>
  <c r="H30" i="14" s="1"/>
  <c r="I32" i="4"/>
  <c r="K81" i="3"/>
  <c r="K56" i="3"/>
  <c r="K57" i="3" s="1"/>
  <c r="G11" i="16" s="1"/>
  <c r="I25" i="1"/>
  <c r="I46" i="2"/>
  <c r="I36" i="1"/>
  <c r="I12" i="2"/>
  <c r="J52" i="3"/>
  <c r="F10" i="16" s="1"/>
  <c r="D50" i="2"/>
  <c r="D53" i="2" s="1"/>
  <c r="D41" i="2"/>
  <c r="D28" i="14"/>
  <c r="K68" i="3"/>
  <c r="D11" i="13"/>
  <c r="D17" i="13"/>
  <c r="D58" i="1"/>
  <c r="D53" i="1"/>
  <c r="D13" i="13"/>
  <c r="D57" i="1"/>
  <c r="D50" i="1"/>
  <c r="D14" i="14"/>
  <c r="D15" i="14" s="1"/>
  <c r="L69" i="3"/>
  <c r="C22" i="16" l="1"/>
  <c r="C20" i="16"/>
  <c r="H15" i="1"/>
  <c r="I33" i="3"/>
  <c r="L66" i="3"/>
  <c r="H8" i="14"/>
  <c r="I26" i="6"/>
  <c r="M14" i="6"/>
  <c r="I63" i="3"/>
  <c r="F6" i="5"/>
  <c r="F11" i="10"/>
  <c r="F16" i="10" s="1"/>
  <c r="H9" i="14"/>
  <c r="K10" i="1"/>
  <c r="H10" i="10"/>
  <c r="D24" i="10"/>
  <c r="D26" i="10" s="1"/>
  <c r="D27" i="10" s="1"/>
  <c r="C26" i="10"/>
  <c r="C27" i="10" s="1"/>
  <c r="G8" i="10"/>
  <c r="J8" i="1"/>
  <c r="I11" i="1"/>
  <c r="J33" i="3" s="1"/>
  <c r="G17" i="1"/>
  <c r="H8" i="10"/>
  <c r="K8" i="1"/>
  <c r="D15" i="10"/>
  <c r="D17" i="10" s="1"/>
  <c r="C17" i="10"/>
  <c r="H17" i="1"/>
  <c r="G9" i="10"/>
  <c r="J9" i="1"/>
  <c r="G18" i="4"/>
  <c r="G20" i="4"/>
  <c r="D19" i="19" s="1"/>
  <c r="H34" i="3"/>
  <c r="G27" i="1"/>
  <c r="H27" i="1"/>
  <c r="I34" i="3"/>
  <c r="J10" i="1"/>
  <c r="G10" i="10"/>
  <c r="E15" i="10"/>
  <c r="K60" i="5"/>
  <c r="K62" i="5" s="1"/>
  <c r="E16" i="10"/>
  <c r="E24" i="10"/>
  <c r="K9" i="1"/>
  <c r="H9" i="10"/>
  <c r="K45" i="3"/>
  <c r="K50" i="3" s="1"/>
  <c r="I10" i="4"/>
  <c r="I12" i="4" s="1"/>
  <c r="I10" i="2"/>
  <c r="L55" i="3"/>
  <c r="J11" i="4"/>
  <c r="K83" i="3"/>
  <c r="K84" i="3" s="1"/>
  <c r="K87" i="3"/>
  <c r="J34" i="1" s="1"/>
  <c r="I45" i="2"/>
  <c r="I48" i="2" s="1"/>
  <c r="I30" i="14" s="1"/>
  <c r="I35" i="4"/>
  <c r="I22" i="14" s="1"/>
  <c r="D54" i="2"/>
  <c r="E52" i="2"/>
  <c r="D31" i="14"/>
  <c r="L68" i="3"/>
  <c r="I21" i="14" l="1"/>
  <c r="I34" i="2"/>
  <c r="I37" i="1"/>
  <c r="F7" i="5"/>
  <c r="F8" i="5"/>
  <c r="M25" i="5" s="1"/>
  <c r="D18" i="19"/>
  <c r="D20" i="19" s="1"/>
  <c r="E22" i="16"/>
  <c r="E20" i="16"/>
  <c r="H18" i="4"/>
  <c r="I21" i="6" s="1"/>
  <c r="L21" i="6" s="1"/>
  <c r="H20" i="4"/>
  <c r="I23" i="6" s="1"/>
  <c r="L23" i="6" s="1"/>
  <c r="L60" i="5"/>
  <c r="L62" i="5" s="1"/>
  <c r="F15" i="10"/>
  <c r="F17" i="10" s="1"/>
  <c r="H11" i="10"/>
  <c r="H24" i="10" s="1"/>
  <c r="J39" i="3"/>
  <c r="F24" i="10"/>
  <c r="D23" i="6"/>
  <c r="G19" i="2"/>
  <c r="I29" i="3"/>
  <c r="H18" i="1"/>
  <c r="I64" i="3"/>
  <c r="H20" i="1"/>
  <c r="H21" i="1" s="1"/>
  <c r="D21" i="6"/>
  <c r="G18" i="2"/>
  <c r="H18" i="13"/>
  <c r="H21" i="13" s="1"/>
  <c r="G18" i="13"/>
  <c r="G21" i="13" s="1"/>
  <c r="C18" i="10"/>
  <c r="C20" i="10"/>
  <c r="I12" i="1"/>
  <c r="I16" i="1"/>
  <c r="I8" i="14"/>
  <c r="I9" i="14" s="1"/>
  <c r="I24" i="1"/>
  <c r="I26" i="1" s="1"/>
  <c r="J34" i="3" s="1"/>
  <c r="J63" i="3"/>
  <c r="I15" i="1"/>
  <c r="D20" i="10"/>
  <c r="D18" i="10"/>
  <c r="J11" i="1"/>
  <c r="E17" i="10"/>
  <c r="K11" i="1"/>
  <c r="H64" i="3"/>
  <c r="C43" i="16" s="1"/>
  <c r="G18" i="1"/>
  <c r="H29" i="3"/>
  <c r="G20" i="1"/>
  <c r="G21" i="1" s="1"/>
  <c r="G11" i="10"/>
  <c r="I36" i="2"/>
  <c r="I39" i="2" s="1"/>
  <c r="I29" i="14" s="1"/>
  <c r="J32" i="4"/>
  <c r="L81" i="3"/>
  <c r="L56" i="3"/>
  <c r="L57" i="3" s="1"/>
  <c r="J12" i="2"/>
  <c r="J36" i="1"/>
  <c r="J46" i="2"/>
  <c r="K51" i="3"/>
  <c r="E27" i="14"/>
  <c r="E53" i="2"/>
  <c r="G21" i="6" l="1"/>
  <c r="D20" i="16" s="1"/>
  <c r="M21" i="6"/>
  <c r="H19" i="2"/>
  <c r="F22" i="16"/>
  <c r="F20" i="16"/>
  <c r="E44" i="16"/>
  <c r="E43" i="16"/>
  <c r="K11" i="4"/>
  <c r="H11" i="16"/>
  <c r="G23" i="6"/>
  <c r="D22" i="16" s="1"/>
  <c r="M23" i="6"/>
  <c r="H18" i="2"/>
  <c r="F20" i="10"/>
  <c r="F21" i="10" s="1"/>
  <c r="F18" i="10"/>
  <c r="H16" i="10"/>
  <c r="N60" i="5"/>
  <c r="N62" i="5" s="1"/>
  <c r="H15" i="10"/>
  <c r="I17" i="1"/>
  <c r="I20" i="1" s="1"/>
  <c r="D29" i="10"/>
  <c r="D21" i="10"/>
  <c r="C21" i="10"/>
  <c r="C29" i="10"/>
  <c r="I27" i="1"/>
  <c r="E18" i="10"/>
  <c r="E20" i="10"/>
  <c r="M60" i="5"/>
  <c r="M62" i="5" s="1"/>
  <c r="G24" i="10"/>
  <c r="G16" i="10"/>
  <c r="G15" i="10"/>
  <c r="J15" i="1"/>
  <c r="J8" i="14"/>
  <c r="J9" i="14" s="1"/>
  <c r="J24" i="1"/>
  <c r="J16" i="1"/>
  <c r="K63" i="3"/>
  <c r="J12" i="1"/>
  <c r="H9" i="13"/>
  <c r="H29" i="1"/>
  <c r="H10" i="14"/>
  <c r="H11" i="14" s="1"/>
  <c r="G20" i="2"/>
  <c r="G10" i="14"/>
  <c r="G11" i="14" s="1"/>
  <c r="G29" i="1"/>
  <c r="G9" i="13"/>
  <c r="G39" i="4"/>
  <c r="D22" i="19" s="1"/>
  <c r="G40" i="4"/>
  <c r="I18" i="4"/>
  <c r="I20" i="4"/>
  <c r="I19" i="2" s="1"/>
  <c r="H39" i="4"/>
  <c r="I44" i="6" s="1"/>
  <c r="H40" i="4"/>
  <c r="K15" i="1"/>
  <c r="K24" i="1"/>
  <c r="K8" i="14"/>
  <c r="K9" i="14" s="1"/>
  <c r="K12" i="1"/>
  <c r="K16" i="1"/>
  <c r="K17" i="1" s="1"/>
  <c r="L63" i="3"/>
  <c r="K39" i="3"/>
  <c r="J37" i="1"/>
  <c r="J25" i="1"/>
  <c r="L87" i="3"/>
  <c r="K34" i="1" s="1"/>
  <c r="L83" i="3"/>
  <c r="L84" i="3" s="1"/>
  <c r="K32" i="4" s="1"/>
  <c r="K52" i="3"/>
  <c r="G10" i="16" s="1"/>
  <c r="J35" i="4"/>
  <c r="J22" i="14" s="1"/>
  <c r="J45" i="2"/>
  <c r="J48" i="2" s="1"/>
  <c r="J30" i="14" s="1"/>
  <c r="F52" i="2"/>
  <c r="E31" i="14"/>
  <c r="E54" i="2"/>
  <c r="H23" i="2" l="1"/>
  <c r="I45" i="6"/>
  <c r="L45" i="6" s="1"/>
  <c r="H20" i="2"/>
  <c r="L44" i="6"/>
  <c r="I53" i="6"/>
  <c r="I47" i="6"/>
  <c r="D25" i="19"/>
  <c r="D26" i="19" s="1"/>
  <c r="D30" i="10"/>
  <c r="J33" i="5"/>
  <c r="H18" i="19"/>
  <c r="G18" i="19"/>
  <c r="G20" i="19" s="1"/>
  <c r="D23" i="19"/>
  <c r="C44" i="16"/>
  <c r="C46" i="16" s="1"/>
  <c r="H22" i="16"/>
  <c r="H20" i="16"/>
  <c r="J18" i="19" s="1"/>
  <c r="G22" i="16"/>
  <c r="G20" i="16"/>
  <c r="I29" i="1"/>
  <c r="I10" i="13" s="1"/>
  <c r="I21" i="1"/>
  <c r="F19" i="19"/>
  <c r="E19" i="19"/>
  <c r="H19" i="19"/>
  <c r="E46" i="16"/>
  <c r="G19" i="19"/>
  <c r="F18" i="19"/>
  <c r="F20" i="19" s="1"/>
  <c r="E18" i="19"/>
  <c r="E20" i="19" s="1"/>
  <c r="H17" i="10"/>
  <c r="J64" i="3"/>
  <c r="I10" i="14"/>
  <c r="I11" i="14" s="1"/>
  <c r="J17" i="1"/>
  <c r="J18" i="1" s="1"/>
  <c r="I30" i="1"/>
  <c r="I34" i="13"/>
  <c r="J29" i="3"/>
  <c r="I9" i="13"/>
  <c r="I18" i="1"/>
  <c r="K18" i="4"/>
  <c r="K20" i="4"/>
  <c r="G23" i="2"/>
  <c r="D45" i="6"/>
  <c r="M45" i="6" s="1"/>
  <c r="J18" i="4"/>
  <c r="K18" i="2" s="1"/>
  <c r="J20" i="4"/>
  <c r="C30" i="10"/>
  <c r="C42" i="10"/>
  <c r="C49" i="10" s="1"/>
  <c r="L64" i="3"/>
  <c r="K18" i="1"/>
  <c r="L29" i="3"/>
  <c r="H22" i="2"/>
  <c r="H25" i="2" s="1"/>
  <c r="H42" i="4"/>
  <c r="H20" i="14" s="1"/>
  <c r="G22" i="2"/>
  <c r="D44" i="6"/>
  <c r="G42" i="4"/>
  <c r="G20" i="14" s="1"/>
  <c r="G19" i="13"/>
  <c r="G22" i="13" s="1"/>
  <c r="H19" i="13"/>
  <c r="H22" i="13" s="1"/>
  <c r="H12" i="14"/>
  <c r="H13" i="14" s="1"/>
  <c r="H10" i="13"/>
  <c r="H30" i="1"/>
  <c r="H34" i="13"/>
  <c r="H39" i="1"/>
  <c r="G17" i="10"/>
  <c r="E21" i="10"/>
  <c r="I39" i="4"/>
  <c r="I40" i="4"/>
  <c r="K20" i="1"/>
  <c r="K21" i="1" s="1"/>
  <c r="I18" i="2"/>
  <c r="I20" i="2" s="1"/>
  <c r="I18" i="13"/>
  <c r="I21" i="13" s="1"/>
  <c r="J18" i="2"/>
  <c r="G39" i="1"/>
  <c r="D8" i="19" s="1"/>
  <c r="D14" i="19" s="1"/>
  <c r="G12" i="14"/>
  <c r="G13" i="14" s="1"/>
  <c r="G34" i="13"/>
  <c r="G30" i="1"/>
  <c r="G10" i="13"/>
  <c r="L45" i="3"/>
  <c r="L50" i="3" s="1"/>
  <c r="J10" i="4"/>
  <c r="J12" i="4" s="1"/>
  <c r="K45" i="2"/>
  <c r="K35" i="4"/>
  <c r="K22" i="14" s="1"/>
  <c r="K36" i="1"/>
  <c r="K46" i="2"/>
  <c r="K12" i="2"/>
  <c r="J10" i="2"/>
  <c r="K33" i="3"/>
  <c r="J26" i="1"/>
  <c r="F27" i="14"/>
  <c r="F53" i="2"/>
  <c r="G44" i="6" l="1"/>
  <c r="D43" i="16" s="1"/>
  <c r="M44" i="6"/>
  <c r="J21" i="14"/>
  <c r="J34" i="2"/>
  <c r="H20" i="19"/>
  <c r="H44" i="16"/>
  <c r="H43" i="16"/>
  <c r="I39" i="1"/>
  <c r="F44" i="16"/>
  <c r="G23" i="19" s="1"/>
  <c r="F43" i="16"/>
  <c r="I18" i="19"/>
  <c r="H26" i="2"/>
  <c r="H35" i="13" s="1"/>
  <c r="J20" i="1"/>
  <c r="J21" i="1" s="1"/>
  <c r="I12" i="14"/>
  <c r="I13" i="14" s="1"/>
  <c r="I19" i="19"/>
  <c r="L47" i="6"/>
  <c r="H20" i="10"/>
  <c r="H21" i="10" s="1"/>
  <c r="H18" i="10"/>
  <c r="K64" i="3"/>
  <c r="K29" i="3"/>
  <c r="J18" i="13"/>
  <c r="J21" i="13" s="1"/>
  <c r="G8" i="2"/>
  <c r="G14" i="2" s="1"/>
  <c r="G46" i="1"/>
  <c r="G40" i="1"/>
  <c r="I19" i="13"/>
  <c r="I22" i="13" s="1"/>
  <c r="I22" i="2"/>
  <c r="G20" i="10"/>
  <c r="G18" i="10"/>
  <c r="J9" i="13"/>
  <c r="J10" i="14"/>
  <c r="J11" i="14" s="1"/>
  <c r="D47" i="6"/>
  <c r="M47" i="6" s="1"/>
  <c r="G45" i="6"/>
  <c r="K9" i="13"/>
  <c r="K10" i="14"/>
  <c r="K11" i="14" s="1"/>
  <c r="H46" i="1"/>
  <c r="H49" i="1" s="1"/>
  <c r="H8" i="2"/>
  <c r="H14" i="2" s="1"/>
  <c r="H40" i="1"/>
  <c r="C43" i="10"/>
  <c r="C50" i="10"/>
  <c r="G25" i="2"/>
  <c r="G26" i="2" s="1"/>
  <c r="J19" i="2"/>
  <c r="J20" i="2" s="1"/>
  <c r="K19" i="2"/>
  <c r="K20" i="2" s="1"/>
  <c r="I42" i="4"/>
  <c r="I20" i="14" s="1"/>
  <c r="I23" i="2"/>
  <c r="K40" i="4"/>
  <c r="K39" i="4"/>
  <c r="K18" i="13"/>
  <c r="K21" i="13" s="1"/>
  <c r="J36" i="2"/>
  <c r="J39" i="2" s="1"/>
  <c r="J29" i="14" s="1"/>
  <c r="K48" i="2"/>
  <c r="K30" i="14" s="1"/>
  <c r="J29" i="1"/>
  <c r="K34" i="3"/>
  <c r="J27" i="1"/>
  <c r="K37" i="1"/>
  <c r="L39" i="3"/>
  <c r="L51" i="3"/>
  <c r="L52" i="3" s="1"/>
  <c r="F54" i="2"/>
  <c r="F31" i="14"/>
  <c r="G52" i="2"/>
  <c r="D53" i="19" s="1"/>
  <c r="G49" i="1" l="1"/>
  <c r="D27" i="19"/>
  <c r="D28" i="19" s="1"/>
  <c r="D30" i="19" s="1"/>
  <c r="G44" i="16"/>
  <c r="H23" i="19" s="1"/>
  <c r="G43" i="16"/>
  <c r="I40" i="1"/>
  <c r="I8" i="2"/>
  <c r="I14" i="2" s="1"/>
  <c r="J40" i="4"/>
  <c r="J23" i="2" s="1"/>
  <c r="H36" i="13"/>
  <c r="I20" i="19"/>
  <c r="H46" i="16"/>
  <c r="J39" i="4"/>
  <c r="J19" i="13" s="1"/>
  <c r="J22" i="13" s="1"/>
  <c r="G22" i="19"/>
  <c r="G25" i="19" s="1"/>
  <c r="G26" i="19" s="1"/>
  <c r="F46" i="16"/>
  <c r="I23" i="19"/>
  <c r="K10" i="4"/>
  <c r="K12" i="4" s="1"/>
  <c r="H10" i="16"/>
  <c r="I25" i="2"/>
  <c r="I26" i="2" s="1"/>
  <c r="I46" i="1"/>
  <c r="I47" i="1" s="1"/>
  <c r="E22" i="19"/>
  <c r="F22" i="19"/>
  <c r="G47" i="6"/>
  <c r="D44" i="16"/>
  <c r="C52" i="10"/>
  <c r="C60" i="10" s="1"/>
  <c r="H50" i="1"/>
  <c r="H57" i="1"/>
  <c r="H58" i="1"/>
  <c r="H11" i="13"/>
  <c r="H53" i="1"/>
  <c r="H14" i="14"/>
  <c r="H15" i="14" s="1"/>
  <c r="G53" i="1"/>
  <c r="G28" i="4" s="1"/>
  <c r="C30" i="16" s="1"/>
  <c r="C31" i="16" s="1"/>
  <c r="C48" i="16" s="1"/>
  <c r="G14" i="14"/>
  <c r="G15" i="14" s="1"/>
  <c r="G11" i="13"/>
  <c r="G58" i="1"/>
  <c r="G50" i="1"/>
  <c r="G57" i="1"/>
  <c r="I35" i="13"/>
  <c r="I36" i="13"/>
  <c r="G35" i="13"/>
  <c r="G36" i="13"/>
  <c r="G21" i="10"/>
  <c r="K42" i="4"/>
  <c r="K20" i="14" s="1"/>
  <c r="J22" i="2"/>
  <c r="J25" i="2" s="1"/>
  <c r="J26" i="2" s="1"/>
  <c r="J35" i="13" s="1"/>
  <c r="G47" i="1"/>
  <c r="G27" i="2"/>
  <c r="G28" i="2" s="1"/>
  <c r="G30" i="2" s="1"/>
  <c r="H47" i="1"/>
  <c r="H27" i="2"/>
  <c r="H28" i="2" s="1"/>
  <c r="H30" i="2" s="1"/>
  <c r="K25" i="1"/>
  <c r="J34" i="13"/>
  <c r="J12" i="14"/>
  <c r="J13" i="14" s="1"/>
  <c r="J10" i="13"/>
  <c r="J39" i="1"/>
  <c r="J30" i="1"/>
  <c r="G27" i="14"/>
  <c r="D46" i="16" l="1"/>
  <c r="E23" i="19"/>
  <c r="F23" i="19"/>
  <c r="K21" i="14"/>
  <c r="K34" i="2"/>
  <c r="H22" i="19"/>
  <c r="H25" i="19" s="1"/>
  <c r="H26" i="19" s="1"/>
  <c r="G46" i="16"/>
  <c r="K19" i="13"/>
  <c r="K22" i="13" s="1"/>
  <c r="J42" i="4"/>
  <c r="J20" i="14" s="1"/>
  <c r="K22" i="2"/>
  <c r="K25" i="2" s="1"/>
  <c r="K26" i="2" s="1"/>
  <c r="K35" i="13" s="1"/>
  <c r="K23" i="2"/>
  <c r="I22" i="19"/>
  <c r="I25" i="19" s="1"/>
  <c r="I26" i="19" s="1"/>
  <c r="D51" i="19"/>
  <c r="D42" i="19"/>
  <c r="E25" i="19"/>
  <c r="E26" i="19" s="1"/>
  <c r="I49" i="1"/>
  <c r="I27" i="2"/>
  <c r="I28" i="2" s="1"/>
  <c r="I30" i="2" s="1"/>
  <c r="I28" i="14" s="1"/>
  <c r="F25" i="19"/>
  <c r="F26" i="19" s="1"/>
  <c r="C56" i="10"/>
  <c r="J36" i="13"/>
  <c r="I50" i="2"/>
  <c r="I41" i="2"/>
  <c r="C61" i="10"/>
  <c r="C53" i="10"/>
  <c r="H41" i="2"/>
  <c r="H50" i="2"/>
  <c r="H28" i="14"/>
  <c r="G50" i="2"/>
  <c r="G53" i="2" s="1"/>
  <c r="G19" i="4" s="1"/>
  <c r="G21" i="4" s="1"/>
  <c r="G28" i="14"/>
  <c r="G41" i="2"/>
  <c r="H28" i="4"/>
  <c r="I31" i="6" s="1"/>
  <c r="D31" i="6"/>
  <c r="G29" i="4"/>
  <c r="J40" i="1"/>
  <c r="J8" i="2"/>
  <c r="J14" i="2" s="1"/>
  <c r="J46" i="1"/>
  <c r="K36" i="2"/>
  <c r="K39" i="2" s="1"/>
  <c r="K29" i="14" s="1"/>
  <c r="K10" i="2"/>
  <c r="L33" i="3"/>
  <c r="K26" i="1"/>
  <c r="I53" i="1" l="1"/>
  <c r="I50" i="1"/>
  <c r="I57" i="1"/>
  <c r="I14" i="14"/>
  <c r="I15" i="14" s="1"/>
  <c r="I58" i="1"/>
  <c r="I11" i="13"/>
  <c r="M31" i="6"/>
  <c r="H29" i="4"/>
  <c r="H44" i="4" s="1"/>
  <c r="H52" i="2"/>
  <c r="H27" i="14" s="1"/>
  <c r="C21" i="16"/>
  <c r="C23" i="16" s="1"/>
  <c r="C25" i="16" s="1"/>
  <c r="C50" i="16" s="1"/>
  <c r="G31" i="14"/>
  <c r="G54" i="2"/>
  <c r="E31" i="6"/>
  <c r="E32" i="6" s="1"/>
  <c r="E49" i="6" s="1"/>
  <c r="D32" i="6"/>
  <c r="I28" i="4"/>
  <c r="I29" i="4" s="1"/>
  <c r="I23" i="14" s="1"/>
  <c r="G23" i="14"/>
  <c r="G44" i="4"/>
  <c r="J49" i="1"/>
  <c r="J27" i="2"/>
  <c r="J28" i="2" s="1"/>
  <c r="J30" i="2" s="1"/>
  <c r="J47" i="1"/>
  <c r="L34" i="3"/>
  <c r="K29" i="1"/>
  <c r="K27" i="1"/>
  <c r="H53" i="2"/>
  <c r="D22" i="6"/>
  <c r="M23" i="5" s="1"/>
  <c r="H23" i="14" l="1"/>
  <c r="I44" i="4"/>
  <c r="G31" i="6"/>
  <c r="D49" i="6"/>
  <c r="E30" i="5"/>
  <c r="K30" i="1"/>
  <c r="K10" i="13"/>
  <c r="K12" i="14"/>
  <c r="K13" i="14" s="1"/>
  <c r="K34" i="13"/>
  <c r="K36" i="13"/>
  <c r="K39" i="1"/>
  <c r="J41" i="2"/>
  <c r="J50" i="2"/>
  <c r="J28" i="14"/>
  <c r="J53" i="1"/>
  <c r="J28" i="4" s="1"/>
  <c r="J11" i="13"/>
  <c r="J58" i="1"/>
  <c r="J57" i="1"/>
  <c r="J14" i="14"/>
  <c r="J15" i="14" s="1"/>
  <c r="J50" i="1"/>
  <c r="E22" i="6"/>
  <c r="E24" i="6" s="1"/>
  <c r="E26" i="6" s="1"/>
  <c r="E51" i="6" s="1"/>
  <c r="D24" i="6"/>
  <c r="G19" i="14"/>
  <c r="G26" i="13"/>
  <c r="G23" i="4"/>
  <c r="H54" i="2"/>
  <c r="H31" i="14"/>
  <c r="I52" i="2"/>
  <c r="H19" i="4"/>
  <c r="D26" i="6" l="1"/>
  <c r="M26" i="6" s="1"/>
  <c r="M24" i="6"/>
  <c r="H21" i="4"/>
  <c r="H23" i="4" s="1"/>
  <c r="H17" i="13" s="1"/>
  <c r="I22" i="6"/>
  <c r="D51" i="6"/>
  <c r="J29" i="4"/>
  <c r="K46" i="1"/>
  <c r="K40" i="1"/>
  <c r="K8" i="2"/>
  <c r="K14" i="2" s="1"/>
  <c r="G22" i="6"/>
  <c r="G13" i="13"/>
  <c r="G46" i="4"/>
  <c r="G30" i="13"/>
  <c r="G17" i="13"/>
  <c r="H26" i="13"/>
  <c r="I53" i="2"/>
  <c r="I27" i="14"/>
  <c r="H19" i="14" l="1"/>
  <c r="M22" i="6"/>
  <c r="J22" i="6"/>
  <c r="J24" i="6" s="1"/>
  <c r="G24" i="6"/>
  <c r="D21" i="16"/>
  <c r="D23" i="16" s="1"/>
  <c r="K49" i="1"/>
  <c r="K27" i="2"/>
  <c r="K28" i="2" s="1"/>
  <c r="K30" i="2" s="1"/>
  <c r="K47" i="1"/>
  <c r="J23" i="14"/>
  <c r="J44" i="4"/>
  <c r="H13" i="13"/>
  <c r="I19" i="4"/>
  <c r="I21" i="4" s="1"/>
  <c r="J52" i="2"/>
  <c r="I31" i="14"/>
  <c r="I54" i="2"/>
  <c r="H46" i="4"/>
  <c r="H30" i="13"/>
  <c r="E33" i="19" l="1"/>
  <c r="E13" i="19"/>
  <c r="L22" i="6"/>
  <c r="J26" i="6"/>
  <c r="L24" i="6"/>
  <c r="K50" i="2"/>
  <c r="K41" i="2"/>
  <c r="K28" i="14"/>
  <c r="K14" i="14"/>
  <c r="K15" i="14" s="1"/>
  <c r="K11" i="13"/>
  <c r="K57" i="1"/>
  <c r="K50" i="1"/>
  <c r="K53" i="1"/>
  <c r="K28" i="4" s="1"/>
  <c r="K29" i="4" s="1"/>
  <c r="K58" i="1"/>
  <c r="I19" i="14"/>
  <c r="I26" i="13"/>
  <c r="I23" i="4"/>
  <c r="J27" i="14"/>
  <c r="J53" i="2"/>
  <c r="K44" i="4" l="1"/>
  <c r="K23" i="14"/>
  <c r="K52" i="2"/>
  <c r="J19" i="4"/>
  <c r="J21" i="4" s="1"/>
  <c r="J31" i="14"/>
  <c r="J54" i="2"/>
  <c r="I30" i="13"/>
  <c r="I13" i="13"/>
  <c r="I17" i="13"/>
  <c r="I46" i="4"/>
  <c r="F33" i="19" l="1"/>
  <c r="F38" i="19" s="1"/>
  <c r="F13" i="19"/>
  <c r="G13" i="19"/>
  <c r="G33" i="19"/>
  <c r="G38" i="19" s="1"/>
  <c r="J23" i="4"/>
  <c r="J19" i="14"/>
  <c r="J26" i="13"/>
  <c r="K27" i="14"/>
  <c r="K53" i="2"/>
  <c r="H13" i="19" l="1"/>
  <c r="H33" i="19"/>
  <c r="H38" i="19" s="1"/>
  <c r="K54" i="2"/>
  <c r="K19" i="4"/>
  <c r="K21" i="4" s="1"/>
  <c r="K31" i="14"/>
  <c r="J17" i="13"/>
  <c r="J13" i="13"/>
  <c r="J30" i="13"/>
  <c r="J46" i="4"/>
  <c r="K19" i="14" l="1"/>
  <c r="K26" i="13"/>
  <c r="K23" i="4"/>
  <c r="I33" i="19" l="1"/>
  <c r="I38" i="19" s="1"/>
  <c r="I13" i="19"/>
  <c r="K13" i="13"/>
  <c r="K17" i="13"/>
  <c r="K46" i="4"/>
  <c r="K30" i="13"/>
  <c r="N9" i="5" l="1"/>
  <c r="M9" i="5" s="1"/>
  <c r="N10" i="5"/>
  <c r="M10" i="5" s="1"/>
  <c r="M11" i="5"/>
  <c r="N13" i="5"/>
  <c r="O10" i="5" l="1"/>
  <c r="P10" i="5" s="1"/>
  <c r="N14" i="5"/>
  <c r="O9" i="5"/>
  <c r="M13" i="5"/>
  <c r="F25" i="5" s="1"/>
  <c r="F23" i="5" l="1"/>
  <c r="F24" i="5"/>
  <c r="C13" i="7" s="1"/>
  <c r="J31" i="5" s="1"/>
  <c r="O11" i="5"/>
  <c r="M26" i="5" s="1"/>
  <c r="P9" i="5"/>
  <c r="P11" i="5" s="1"/>
  <c r="M14" i="5"/>
  <c r="C8" i="7" l="1"/>
  <c r="E25" i="10"/>
  <c r="F10" i="19" s="1"/>
  <c r="G25" i="10"/>
  <c r="F25" i="10"/>
  <c r="H25" i="10"/>
  <c r="F27" i="5"/>
  <c r="F17" i="6"/>
  <c r="K17" i="6" s="1"/>
  <c r="F36" i="6"/>
  <c r="G36" i="6" s="1"/>
  <c r="F37" i="6"/>
  <c r="J30" i="5" l="1"/>
  <c r="J32" i="5"/>
  <c r="E36" i="10"/>
  <c r="C10" i="7"/>
  <c r="J65" i="5" s="1"/>
  <c r="G37" i="6"/>
  <c r="D36" i="16" s="1"/>
  <c r="H26" i="10"/>
  <c r="H27" i="10" s="1"/>
  <c r="I10" i="19"/>
  <c r="F26" i="10"/>
  <c r="F27" i="10" s="1"/>
  <c r="G10" i="19"/>
  <c r="G26" i="10"/>
  <c r="G27" i="10" s="1"/>
  <c r="H10" i="19"/>
  <c r="E26" i="10"/>
  <c r="E29" i="10" s="1"/>
  <c r="F18" i="6"/>
  <c r="G17" i="6"/>
  <c r="G18" i="6" s="1"/>
  <c r="F40" i="6"/>
  <c r="D35" i="16"/>
  <c r="E30" i="10" l="1"/>
  <c r="G40" i="6"/>
  <c r="D39" i="16"/>
  <c r="D9" i="7"/>
  <c r="G29" i="10"/>
  <c r="H29" i="10"/>
  <c r="F29" i="10"/>
  <c r="E27" i="10"/>
  <c r="D16" i="16"/>
  <c r="L17" i="6"/>
  <c r="K18" i="6"/>
  <c r="L18" i="6" s="1"/>
  <c r="D34" i="16"/>
  <c r="E46" i="19" s="1"/>
  <c r="G30" i="10" l="1"/>
  <c r="F30" i="10"/>
  <c r="H30" i="10"/>
  <c r="F63" i="19"/>
  <c r="D8" i="7"/>
  <c r="E16" i="16"/>
  <c r="D17" i="16"/>
  <c r="K30" i="5" l="1"/>
  <c r="D10" i="7"/>
  <c r="K65" i="5" s="1"/>
  <c r="E35" i="16"/>
  <c r="F36" i="10"/>
  <c r="E17" i="16"/>
  <c r="F16" i="16"/>
  <c r="F17" i="16" s="1"/>
  <c r="G16" i="16" l="1"/>
  <c r="H16" i="16" s="1"/>
  <c r="H17" i="16" s="1"/>
  <c r="G17" i="16" l="1"/>
  <c r="J31" i="6" l="1"/>
  <c r="J32" i="6" s="1"/>
  <c r="I32" i="6" l="1"/>
  <c r="I49" i="6" l="1"/>
  <c r="M32" i="6"/>
  <c r="J49" i="6"/>
  <c r="J51" i="6" s="1"/>
  <c r="L33" i="6"/>
  <c r="I51" i="6" l="1"/>
  <c r="M49" i="6"/>
  <c r="L31" i="6"/>
  <c r="M27" i="5" l="1"/>
  <c r="M22" i="5" s="1"/>
  <c r="J69" i="5"/>
  <c r="K69" i="5"/>
  <c r="L69" i="5"/>
  <c r="M69" i="5"/>
  <c r="N69" i="5"/>
  <c r="J75" i="5"/>
  <c r="K75" i="5"/>
  <c r="L75" i="5"/>
  <c r="M75" i="5"/>
  <c r="N75" i="5"/>
  <c r="F30" i="6"/>
  <c r="G30" i="6" s="1"/>
  <c r="F32" i="6" l="1"/>
  <c r="F49" i="6" s="1"/>
  <c r="G32" i="6"/>
  <c r="G49" i="6" s="1"/>
  <c r="E36" i="5"/>
  <c r="F13" i="6"/>
  <c r="E31" i="5"/>
  <c r="K13" i="6" l="1"/>
  <c r="E37" i="19"/>
  <c r="E38" i="19" s="1"/>
  <c r="F14" i="6"/>
  <c r="F26" i="6" s="1"/>
  <c r="F51" i="6" s="1"/>
  <c r="G13" i="6"/>
  <c r="K14" i="6" l="1"/>
  <c r="L13" i="6"/>
  <c r="D12" i="16"/>
  <c r="G14" i="6"/>
  <c r="G26" i="6" s="1"/>
  <c r="G51" i="6" s="1"/>
  <c r="L14" i="6" l="1"/>
  <c r="K26" i="6"/>
  <c r="E12" i="16"/>
  <c r="D13" i="16"/>
  <c r="D25" i="16" l="1"/>
  <c r="E40" i="19"/>
  <c r="L26" i="6"/>
  <c r="E13" i="16"/>
  <c r="F12" i="16"/>
  <c r="F40" i="19" l="1"/>
  <c r="G12" i="16"/>
  <c r="F13" i="16"/>
  <c r="G40" i="19" l="1"/>
  <c r="H12" i="16"/>
  <c r="H13" i="16" s="1"/>
  <c r="G13" i="16"/>
  <c r="D54" i="19"/>
  <c r="E53" i="19" s="1"/>
  <c r="E59" i="19" l="1"/>
  <c r="I40" i="19"/>
  <c r="H40" i="19"/>
  <c r="D55" i="19"/>
  <c r="E9" i="7" l="1"/>
  <c r="G63" i="19" l="1"/>
  <c r="E8" i="7"/>
  <c r="L30" i="5" l="1"/>
  <c r="G36" i="10"/>
  <c r="E10" i="7"/>
  <c r="L65" i="5" s="1"/>
  <c r="F35" i="16"/>
  <c r="F9" i="7"/>
  <c r="K36" i="6"/>
  <c r="H63" i="19" l="1"/>
  <c r="F8" i="7"/>
  <c r="L36" i="6"/>
  <c r="M30" i="5" l="1"/>
  <c r="F10" i="7"/>
  <c r="M65" i="5" s="1"/>
  <c r="G35" i="16"/>
  <c r="H36" i="10"/>
  <c r="G9" i="7"/>
  <c r="I63" i="19" l="1"/>
  <c r="G8" i="7"/>
  <c r="N30" i="5" l="1"/>
  <c r="H35" i="16"/>
  <c r="G10" i="7"/>
  <c r="N65" i="5" s="1"/>
  <c r="E47" i="19" l="1"/>
  <c r="E63" i="19" s="1"/>
  <c r="D39" i="10" l="1"/>
  <c r="D40" i="10" s="1"/>
  <c r="E12" i="19"/>
  <c r="D42" i="10" l="1"/>
  <c r="D43" i="10" s="1"/>
  <c r="K37" i="6"/>
  <c r="L37" i="6" s="1"/>
  <c r="D49" i="10" l="1"/>
  <c r="E27" i="19" s="1"/>
  <c r="E8" i="19"/>
  <c r="E14" i="19" s="1"/>
  <c r="K30" i="6"/>
  <c r="L30" i="6" s="1"/>
  <c r="K40" i="6"/>
  <c r="L40" i="6" s="1"/>
  <c r="D50" i="10" l="1"/>
  <c r="E28" i="19"/>
  <c r="E30" i="19" s="1"/>
  <c r="E42" i="19" s="1"/>
  <c r="E58" i="19" s="1"/>
  <c r="D52" i="10"/>
  <c r="D61" i="10" s="1"/>
  <c r="K32" i="6"/>
  <c r="K49" i="6" s="1"/>
  <c r="K51" i="6" s="1"/>
  <c r="D56" i="10" l="1"/>
  <c r="D30" i="16" s="1"/>
  <c r="D29" i="16" s="1"/>
  <c r="D31" i="16" s="1"/>
  <c r="D48" i="16" s="1"/>
  <c r="D50" i="16" s="1"/>
  <c r="D53" i="10"/>
  <c r="D60" i="10"/>
  <c r="L32" i="6"/>
  <c r="L49" i="6" s="1"/>
  <c r="L51" i="6" s="1"/>
  <c r="J53" i="6" s="1"/>
  <c r="E48" i="19" l="1"/>
  <c r="E60" i="19" s="1"/>
  <c r="E62" i="19" s="1"/>
  <c r="E64" i="19" s="1"/>
  <c r="E29" i="16"/>
  <c r="F29" i="16" s="1"/>
  <c r="J52" i="6"/>
  <c r="F48" i="19" l="1"/>
  <c r="E49" i="19"/>
  <c r="E51" i="19" s="1"/>
  <c r="E54" i="19" s="1"/>
  <c r="F53" i="19" s="1"/>
  <c r="E65" i="19"/>
  <c r="C14" i="7" s="1"/>
  <c r="G29" i="16"/>
  <c r="G48" i="19"/>
  <c r="C15" i="7" l="1"/>
  <c r="E55" i="19"/>
  <c r="H48" i="19"/>
  <c r="H29" i="16"/>
  <c r="E66" i="19"/>
  <c r="E68" i="19" s="1"/>
  <c r="F59" i="19" l="1"/>
  <c r="G59" i="19" s="1"/>
  <c r="J63" i="5"/>
  <c r="J64" i="5" s="1"/>
  <c r="J66" i="5" s="1"/>
  <c r="D13" i="7"/>
  <c r="E37" i="10"/>
  <c r="K33" i="5" s="1"/>
  <c r="J43" i="5" s="1"/>
  <c r="I48" i="19"/>
  <c r="J34" i="5" l="1"/>
  <c r="K31" i="5"/>
  <c r="K32" i="5"/>
  <c r="D43" i="5" s="1"/>
  <c r="J67" i="5"/>
  <c r="J68" i="5" s="1"/>
  <c r="J70" i="5" s="1"/>
  <c r="J71" i="5" s="1"/>
  <c r="J72" i="5" s="1"/>
  <c r="J74" i="5" s="1"/>
  <c r="H59" i="19"/>
  <c r="I59" i="19" s="1"/>
  <c r="J77" i="5" l="1"/>
  <c r="J38" i="5" s="1"/>
  <c r="J76" i="5"/>
  <c r="J37" i="5" s="1"/>
  <c r="F12" i="19"/>
  <c r="F47" i="19"/>
  <c r="F60" i="19" s="1"/>
  <c r="E39" i="10"/>
  <c r="E40" i="10" s="1"/>
  <c r="E42" i="10" l="1"/>
  <c r="E49" i="10" l="1"/>
  <c r="F8" i="19"/>
  <c r="F14" i="19" s="1"/>
  <c r="E43" i="10"/>
  <c r="E50" i="10" l="1"/>
  <c r="F27" i="19"/>
  <c r="F28" i="19" s="1"/>
  <c r="F30" i="19" s="1"/>
  <c r="E52" i="10"/>
  <c r="F42" i="19" l="1"/>
  <c r="F58" i="19" s="1"/>
  <c r="F62" i="19" s="1"/>
  <c r="F64" i="19" s="1"/>
  <c r="E53" i="10"/>
  <c r="E61" i="10"/>
  <c r="E56" i="10"/>
  <c r="E30" i="16" s="1"/>
  <c r="E60" i="10"/>
  <c r="E31" i="16" l="1"/>
  <c r="F65" i="19"/>
  <c r="F66" i="19" l="1"/>
  <c r="F68" i="19" s="1"/>
  <c r="K63" i="5" s="1"/>
  <c r="K64" i="5" s="1"/>
  <c r="K66" i="5" s="1"/>
  <c r="D14" i="7"/>
  <c r="D15" i="7" l="1"/>
  <c r="E13" i="7" s="1"/>
  <c r="K34" i="5" l="1"/>
  <c r="L31" i="5"/>
  <c r="L32" i="5"/>
  <c r="K67" i="5"/>
  <c r="K68" i="5" s="1"/>
  <c r="K70" i="5" s="1"/>
  <c r="K71" i="5" s="1"/>
  <c r="K72" i="5" s="1"/>
  <c r="K74" i="5" s="1"/>
  <c r="E36" i="16"/>
  <c r="F37" i="10"/>
  <c r="L33" i="5" s="1"/>
  <c r="K76" i="5" l="1"/>
  <c r="K37" i="5" s="1"/>
  <c r="K77" i="5"/>
  <c r="K38" i="5" s="1"/>
  <c r="F39" i="10"/>
  <c r="F40" i="10" s="1"/>
  <c r="E34" i="16"/>
  <c r="F46" i="19" s="1"/>
  <c r="F49" i="19" s="1"/>
  <c r="F51" i="19" s="1"/>
  <c r="F54" i="19" s="1"/>
  <c r="G53" i="19" s="1"/>
  <c r="E39" i="16"/>
  <c r="E48" i="16" s="1"/>
  <c r="G47" i="19"/>
  <c r="G60" i="19" s="1"/>
  <c r="G12" i="19"/>
  <c r="F42" i="10" l="1"/>
  <c r="F43" i="10" s="1"/>
  <c r="F55" i="19"/>
  <c r="E21" i="16"/>
  <c r="E23" i="16" s="1"/>
  <c r="E25" i="16" s="1"/>
  <c r="E50" i="16" s="1"/>
  <c r="G8" i="19" l="1"/>
  <c r="G14" i="19" s="1"/>
  <c r="F49" i="10"/>
  <c r="F52" i="10" s="1"/>
  <c r="F61" i="10" s="1"/>
  <c r="F56" i="10" l="1"/>
  <c r="F30" i="16" s="1"/>
  <c r="F31" i="16" s="1"/>
  <c r="F60" i="10"/>
  <c r="G27" i="19"/>
  <c r="G28" i="19" s="1"/>
  <c r="G30" i="19" s="1"/>
  <c r="G42" i="19" s="1"/>
  <c r="G58" i="19" s="1"/>
  <c r="G62" i="19" s="1"/>
  <c r="G64" i="19" s="1"/>
  <c r="G65" i="19" s="1"/>
  <c r="E14" i="7" s="1"/>
  <c r="E15" i="7" s="1"/>
  <c r="G37" i="10" s="1"/>
  <c r="M33" i="5" s="1"/>
  <c r="F53" i="10"/>
  <c r="F50" i="10"/>
  <c r="G66" i="19" l="1"/>
  <c r="G68" i="19" s="1"/>
  <c r="L63" i="5" s="1"/>
  <c r="L64" i="5" s="1"/>
  <c r="L66" i="5" s="1"/>
  <c r="F36" i="16"/>
  <c r="F34" i="16" s="1"/>
  <c r="G46" i="19" s="1"/>
  <c r="G49" i="19" s="1"/>
  <c r="G51" i="19" s="1"/>
  <c r="G54" i="19" s="1"/>
  <c r="F13" i="7"/>
  <c r="G39" i="10"/>
  <c r="H12" i="19"/>
  <c r="H47" i="19"/>
  <c r="H60" i="19" s="1"/>
  <c r="L34" i="5" l="1"/>
  <c r="M31" i="5"/>
  <c r="M32" i="5"/>
  <c r="L67" i="5"/>
  <c r="L68" i="5" s="1"/>
  <c r="L70" i="5" s="1"/>
  <c r="L71" i="5" s="1"/>
  <c r="L72" i="5" s="1"/>
  <c r="L74" i="5" s="1"/>
  <c r="L76" i="5" s="1"/>
  <c r="L37" i="5" s="1"/>
  <c r="F39" i="16"/>
  <c r="F48" i="16" s="1"/>
  <c r="G40" i="10"/>
  <c r="G42" i="10"/>
  <c r="F21" i="16"/>
  <c r="F23" i="16" s="1"/>
  <c r="F25" i="16" s="1"/>
  <c r="G55" i="19"/>
  <c r="H53" i="19"/>
  <c r="L77" i="5" l="1"/>
  <c r="L38" i="5" s="1"/>
  <c r="F50" i="16"/>
  <c r="G43" i="10"/>
  <c r="G49" i="10"/>
  <c r="G52" i="10" s="1"/>
  <c r="H8" i="19"/>
  <c r="H14" i="19" s="1"/>
  <c r="G60" i="10" l="1"/>
  <c r="G56" i="10"/>
  <c r="G30" i="16" s="1"/>
  <c r="G31" i="16" s="1"/>
  <c r="G53" i="10"/>
  <c r="G61" i="10"/>
  <c r="G50" i="10"/>
  <c r="H27" i="19"/>
  <c r="H28" i="19" s="1"/>
  <c r="H30" i="19" s="1"/>
  <c r="H42" i="19" s="1"/>
  <c r="H58" i="19" s="1"/>
  <c r="H62" i="19" s="1"/>
  <c r="H64" i="19" s="1"/>
  <c r="H65" i="19" l="1"/>
  <c r="F14" i="7" l="1"/>
  <c r="H66" i="19"/>
  <c r="H68" i="19" s="1"/>
  <c r="M63" i="5" s="1"/>
  <c r="M64" i="5" s="1"/>
  <c r="M66" i="5" s="1"/>
  <c r="F15" i="7" l="1"/>
  <c r="G13" i="7" s="1"/>
  <c r="N34" i="5" l="1"/>
  <c r="M34" i="5"/>
  <c r="N31" i="5"/>
  <c r="N32" i="5"/>
  <c r="M67" i="5"/>
  <c r="M68" i="5" s="1"/>
  <c r="M70" i="5" s="1"/>
  <c r="M71" i="5" s="1"/>
  <c r="M72" i="5" s="1"/>
  <c r="M74" i="5" s="1"/>
  <c r="G36" i="16"/>
  <c r="G39" i="16" s="1"/>
  <c r="G48" i="16" s="1"/>
  <c r="H37" i="10"/>
  <c r="N33" i="5" s="1"/>
  <c r="M76" i="5" l="1"/>
  <c r="M37" i="5" s="1"/>
  <c r="M77" i="5"/>
  <c r="M38" i="5" s="1"/>
  <c r="I12" i="19"/>
  <c r="G34" i="16"/>
  <c r="H46" i="19" s="1"/>
  <c r="H49" i="19" s="1"/>
  <c r="H51" i="19" s="1"/>
  <c r="H54" i="19" s="1"/>
  <c r="H55" i="19" s="1"/>
  <c r="I47" i="19"/>
  <c r="I60" i="19" s="1"/>
  <c r="H39" i="10"/>
  <c r="H40" i="10" s="1"/>
  <c r="I53" i="19" l="1"/>
  <c r="G21" i="16"/>
  <c r="G23" i="16" s="1"/>
  <c r="G25" i="16" s="1"/>
  <c r="G50" i="16" s="1"/>
  <c r="H42" i="10"/>
  <c r="H43" i="10" s="1"/>
  <c r="I8" i="19" l="1"/>
  <c r="I14" i="19" s="1"/>
  <c r="H49" i="10"/>
  <c r="H52" i="10" s="1"/>
  <c r="H56" i="10" s="1"/>
  <c r="H30" i="16" s="1"/>
  <c r="H31" i="16" s="1"/>
  <c r="H53" i="10" l="1"/>
  <c r="I27" i="19"/>
  <c r="I28" i="19" s="1"/>
  <c r="I30" i="19" s="1"/>
  <c r="I42" i="19" s="1"/>
  <c r="I58" i="19" s="1"/>
  <c r="I62" i="19" s="1"/>
  <c r="I64" i="19" s="1"/>
  <c r="I65" i="19" s="1"/>
  <c r="I66" i="19" s="1"/>
  <c r="I68" i="19" s="1"/>
  <c r="N63" i="5" s="1"/>
  <c r="N64" i="5" s="1"/>
  <c r="N66" i="5" s="1"/>
  <c r="H61" i="10"/>
  <c r="H60" i="10"/>
  <c r="H50" i="10"/>
  <c r="G14" i="7" l="1"/>
  <c r="G15" i="7" l="1"/>
  <c r="N67" i="5" s="1"/>
  <c r="N68" i="5" s="1"/>
  <c r="N70" i="5" s="1"/>
  <c r="N71" i="5" s="1"/>
  <c r="N72" i="5" s="1"/>
  <c r="N74" i="5" s="1"/>
  <c r="N77" i="5" l="1"/>
  <c r="N76" i="5"/>
  <c r="H36" i="16"/>
  <c r="H34" i="16" s="1"/>
  <c r="I46" i="19" s="1"/>
  <c r="I49" i="19" s="1"/>
  <c r="I51" i="19" s="1"/>
  <c r="I54" i="19" s="1"/>
  <c r="H21" i="16" s="1"/>
  <c r="H23" i="16" s="1"/>
  <c r="H25" i="16" s="1"/>
  <c r="D51" i="5" l="1"/>
  <c r="N37" i="5"/>
  <c r="N38" i="5"/>
  <c r="J51" i="5"/>
  <c r="H39" i="16"/>
  <c r="H48" i="16" s="1"/>
  <c r="H50" i="16" s="1"/>
  <c r="I55" i="19"/>
</calcChain>
</file>

<file path=xl/sharedStrings.xml><?xml version="1.0" encoding="utf-8"?>
<sst xmlns="http://schemas.openxmlformats.org/spreadsheetml/2006/main" count="701" uniqueCount="357">
  <si>
    <t>FY2018A</t>
  </si>
  <si>
    <t>FY2019A</t>
  </si>
  <si>
    <t>FY2020A</t>
  </si>
  <si>
    <t>FY2021P</t>
  </si>
  <si>
    <t>FY2024P</t>
  </si>
  <si>
    <t>FY2023P</t>
  </si>
  <si>
    <t>FY2022P</t>
  </si>
  <si>
    <t>FY2025P</t>
  </si>
  <si>
    <t>Total Revenue</t>
  </si>
  <si>
    <t>MAT Credit Entitlement</t>
  </si>
  <si>
    <t>Basic</t>
  </si>
  <si>
    <t>Diluted</t>
  </si>
  <si>
    <t>Shareholder's Funds</t>
  </si>
  <si>
    <t>Non-Current Liabilities</t>
  </si>
  <si>
    <t>Current Liabilities</t>
  </si>
  <si>
    <t>TOTAL</t>
  </si>
  <si>
    <t>ASSETS</t>
  </si>
  <si>
    <t>Non-Current Assets</t>
  </si>
  <si>
    <t>Current Assets</t>
  </si>
  <si>
    <t>EQUITY AND LIABILITIES</t>
  </si>
  <si>
    <t>Check</t>
  </si>
  <si>
    <t>PARTICULARS</t>
  </si>
  <si>
    <t>CASH FLOW STATEMENTS</t>
  </si>
  <si>
    <t>BALANCE SHEETS</t>
  </si>
  <si>
    <t>STATEMENTS OF PROFIT AND LOSS</t>
  </si>
  <si>
    <t>Cash Flow From Operating Activities</t>
  </si>
  <si>
    <t>A. Net Cash Used In Operating Activities</t>
  </si>
  <si>
    <t>Cash Flow From Investing Activities</t>
  </si>
  <si>
    <t>B. Net Cash From Investing Activities</t>
  </si>
  <si>
    <t>Cash Flow From Financing Activities</t>
  </si>
  <si>
    <t>C. Net Cash Used In Financing Activities</t>
  </si>
  <si>
    <t xml:space="preserve">Opening Balance Of Cash &amp; Cash Equivalents </t>
  </si>
  <si>
    <t>Net Increase/(Decrease) In Cash &amp; Cash Equivalents (A+B+C)</t>
  </si>
  <si>
    <t xml:space="preserve">Closing Balance Of Cash &amp; Cash Equivalents </t>
  </si>
  <si>
    <t>REVENUE FROM OPERATIONS</t>
  </si>
  <si>
    <t>Units</t>
  </si>
  <si>
    <t>YoY Growth %</t>
  </si>
  <si>
    <t>Capex</t>
  </si>
  <si>
    <t>Revenue</t>
  </si>
  <si>
    <t>Tangible Assets</t>
  </si>
  <si>
    <t>Car Rental Received</t>
  </si>
  <si>
    <t>ASSUMPTIONS</t>
  </si>
  <si>
    <t>#</t>
  </si>
  <si>
    <t>INR</t>
  </si>
  <si>
    <t xml:space="preserve">Total Transactions                                             </t>
  </si>
  <si>
    <t xml:space="preserve">Average Ticket Value                                     </t>
  </si>
  <si>
    <t xml:space="preserve">REVENUE                                                          </t>
  </si>
  <si>
    <t>Car Hire Charges (Including DCO payments)</t>
  </si>
  <si>
    <t>Other Cost of Services</t>
  </si>
  <si>
    <t>FY2017A</t>
  </si>
  <si>
    <t>Gross Profit</t>
  </si>
  <si>
    <t>Gross Margin %</t>
  </si>
  <si>
    <t>Operating Expenes</t>
  </si>
  <si>
    <t>Depreciation</t>
  </si>
  <si>
    <t>Total Operating Expenses</t>
  </si>
  <si>
    <t>Operating Profit Margin %</t>
  </si>
  <si>
    <t>Other Income / (Expenses)</t>
  </si>
  <si>
    <t>Other Income</t>
  </si>
  <si>
    <t>Interest &amp; Bank Charges</t>
  </si>
  <si>
    <t>Total Other Income / (Expenses)</t>
  </si>
  <si>
    <t>PBT Margin %</t>
  </si>
  <si>
    <t>Tax</t>
  </si>
  <si>
    <t>Current Tax</t>
  </si>
  <si>
    <t>Deferred Tax</t>
  </si>
  <si>
    <t>Total Tax</t>
  </si>
  <si>
    <t>% of PBT</t>
  </si>
  <si>
    <t>Profit  / (Loss) After Tax</t>
  </si>
  <si>
    <t>Net Income Margin %</t>
  </si>
  <si>
    <t>COST OF SERVICES</t>
  </si>
  <si>
    <t>% of Total Revenue</t>
  </si>
  <si>
    <t>OPERATING EXPENSES</t>
  </si>
  <si>
    <t>OTHER INCOME/(EXPENSES)</t>
  </si>
  <si>
    <t>FIXED ASSETS</t>
  </si>
  <si>
    <t xml:space="preserve">Opening </t>
  </si>
  <si>
    <t>Total Fleet Induction</t>
  </si>
  <si>
    <t>Total Capex</t>
  </si>
  <si>
    <t>Gross Fixed Aseets</t>
  </si>
  <si>
    <t>Net Fixed Assets</t>
  </si>
  <si>
    <t>Intangible Assets</t>
  </si>
  <si>
    <t>Opening</t>
  </si>
  <si>
    <t>Amortization</t>
  </si>
  <si>
    <t>Net Intangible Assets</t>
  </si>
  <si>
    <t>TAX</t>
  </si>
  <si>
    <t>Net Tax</t>
  </si>
  <si>
    <t>BALANCE SHEET ASSUMPTIONS</t>
  </si>
  <si>
    <t>STATEMENTS OF PROFIT AND LOSS ASSUMPTIONS</t>
  </si>
  <si>
    <t>Accounts Receivable Days</t>
  </si>
  <si>
    <t>Days</t>
  </si>
  <si>
    <t>Accounts Payable Days</t>
  </si>
  <si>
    <t>Other Current Assets</t>
  </si>
  <si>
    <t>% of Revenue</t>
  </si>
  <si>
    <t>Other Current Liabilities</t>
  </si>
  <si>
    <t>WORKING CAPITAL</t>
  </si>
  <si>
    <t>LONG TERM BORROWINGS</t>
  </si>
  <si>
    <t>Paydown</t>
  </si>
  <si>
    <t>Opening Balance</t>
  </si>
  <si>
    <t>Withdrawals</t>
  </si>
  <si>
    <t>Paydowns</t>
  </si>
  <si>
    <t>Closing Balance</t>
  </si>
  <si>
    <t>% of Opening Balance</t>
  </si>
  <si>
    <t>CAPEX</t>
  </si>
  <si>
    <t>Long Term Debt</t>
  </si>
  <si>
    <t>Upfront Cash</t>
  </si>
  <si>
    <t>Rate</t>
  </si>
  <si>
    <t>INTEREST ON ADDITIONAL BORROWINGS</t>
  </si>
  <si>
    <t>Changes in Working Capital:</t>
  </si>
  <si>
    <t>(Increase)/Decrease In Trade Receivables</t>
  </si>
  <si>
    <t>(Increase)/Decrease In Other Current Assets</t>
  </si>
  <si>
    <t>(Increase)/Decrease In Total Current Assets</t>
  </si>
  <si>
    <t>Increase/(Decrease) In Trade Payables</t>
  </si>
  <si>
    <t>Increase/(Decrease) In Short-Term Borrowings</t>
  </si>
  <si>
    <t>Increase/(Decrease) In Short-Term Provisions</t>
  </si>
  <si>
    <t>Increase/(Decrease) In Other Current Liabilities</t>
  </si>
  <si>
    <t>Increase/(Decrease) In Total Current Liabilities</t>
  </si>
  <si>
    <t>TRANSACTION ASSUMPTIONS</t>
  </si>
  <si>
    <t>Purchase Price Multiple</t>
  </si>
  <si>
    <t>FINANCING ASSUMPTIONS</t>
  </si>
  <si>
    <t>Exit Multiple</t>
  </si>
  <si>
    <t>Int. Rate</t>
  </si>
  <si>
    <t>Fin. Cost</t>
  </si>
  <si>
    <t>Maturity</t>
  </si>
  <si>
    <t>Amount</t>
  </si>
  <si>
    <t>Transaction Value</t>
  </si>
  <si>
    <t>Tax Rate</t>
  </si>
  <si>
    <t>Bank Debt</t>
  </si>
  <si>
    <t>Transaction Expenses</t>
  </si>
  <si>
    <t>EBITA Margin Expansion</t>
  </si>
  <si>
    <t>Leverage</t>
  </si>
  <si>
    <t>Minimum Cash</t>
  </si>
  <si>
    <t>Equity</t>
  </si>
  <si>
    <t>Management Sweat Equity</t>
  </si>
  <si>
    <t>Purchase Price</t>
  </si>
  <si>
    <t>Additional Acquisition CAPEX</t>
  </si>
  <si>
    <t>Purchased Equity</t>
  </si>
  <si>
    <t>Refinanced Net Debt</t>
  </si>
  <si>
    <t>Working Capital</t>
  </si>
  <si>
    <t>Financing Expenses</t>
  </si>
  <si>
    <t>Total Sources</t>
  </si>
  <si>
    <t>Total Uses</t>
  </si>
  <si>
    <t>Debt</t>
  </si>
  <si>
    <t>Unsecured Loan</t>
  </si>
  <si>
    <t>Fees</t>
  </si>
  <si>
    <t>Amort.</t>
  </si>
  <si>
    <t>SOURCES</t>
  </si>
  <si>
    <t>Adj</t>
  </si>
  <si>
    <t>PF</t>
  </si>
  <si>
    <t>LBO</t>
  </si>
  <si>
    <t>USES</t>
  </si>
  <si>
    <t>(iii) Goodwill</t>
  </si>
  <si>
    <t>SELLER PERSPECTIVE</t>
  </si>
  <si>
    <t>Book Value of Equity</t>
  </si>
  <si>
    <t>Price / Book</t>
  </si>
  <si>
    <t>Dil. Shares</t>
  </si>
  <si>
    <t>Share Price</t>
  </si>
  <si>
    <t>Market Value</t>
  </si>
  <si>
    <t>LBO Premium/(Disc)</t>
  </si>
  <si>
    <t>CREDIT STATISTICS</t>
  </si>
  <si>
    <t>Cumulative Bank Debt Paydown</t>
  </si>
  <si>
    <t>INVESTOR RETURNS</t>
  </si>
  <si>
    <t>MOIC</t>
  </si>
  <si>
    <t>IRR</t>
  </si>
  <si>
    <t>LBO DEBT</t>
  </si>
  <si>
    <t>Unsecured Loans</t>
  </si>
  <si>
    <t>Operating Profit/EBIT</t>
  </si>
  <si>
    <t>Bank Debt / EBIT</t>
  </si>
  <si>
    <t>Unsecured Loan/EBIT</t>
  </si>
  <si>
    <t>Total Debt / EBIT</t>
  </si>
  <si>
    <t>EBIT / Interest Exp.</t>
  </si>
  <si>
    <t>LTM MAR 2021</t>
  </si>
  <si>
    <t>LBO FY2021P</t>
  </si>
  <si>
    <t>Free Cash Flow</t>
  </si>
  <si>
    <t>Plus: Beginning Cash</t>
  </si>
  <si>
    <t>Less: Minimum Cash</t>
  </si>
  <si>
    <t>Less: Mandatory Debt Paydown</t>
  </si>
  <si>
    <t>Plus: Minimum Cash</t>
  </si>
  <si>
    <t>Ending Cash</t>
  </si>
  <si>
    <t>Less: Optional Unsecured Loan Paydown</t>
  </si>
  <si>
    <t>Interest Income</t>
  </si>
  <si>
    <t>RETURNS SUMMARY</t>
  </si>
  <si>
    <t>Enterprise Value</t>
  </si>
  <si>
    <t>Plus: Cash</t>
  </si>
  <si>
    <t>Less: Bank Debt</t>
  </si>
  <si>
    <t>Less: Preference Return</t>
  </si>
  <si>
    <t>Original Investment</t>
  </si>
  <si>
    <t>SENSITIVITIES</t>
  </si>
  <si>
    <t>Less: Unsecured Loan</t>
  </si>
  <si>
    <t>FINANCIAL MODEL OF ALPHA PRIVATE LIMITED</t>
  </si>
  <si>
    <t>Registered Office</t>
  </si>
  <si>
    <t>Currency</t>
  </si>
  <si>
    <t>Thousands</t>
  </si>
  <si>
    <t>Mumbai, India</t>
  </si>
  <si>
    <t>Alpha Private Limited</t>
  </si>
  <si>
    <t>LEGENDS:</t>
  </si>
  <si>
    <t>Hardcode input</t>
  </si>
  <si>
    <t>Calculation</t>
  </si>
  <si>
    <t>Assumption</t>
  </si>
  <si>
    <t>Inter-Sheet Linking</t>
  </si>
  <si>
    <t>Prepared By</t>
  </si>
  <si>
    <t>Date</t>
  </si>
  <si>
    <t>Email ID</t>
  </si>
  <si>
    <t>KEY FINANCIAL RATIOS</t>
  </si>
  <si>
    <t>Profitability Ratios</t>
  </si>
  <si>
    <t>Gross Profit Margin</t>
  </si>
  <si>
    <t>Operating Margin</t>
  </si>
  <si>
    <t>Net Profit Margin</t>
  </si>
  <si>
    <t>Efficiency Ratios</t>
  </si>
  <si>
    <t>Total Asset Turnover Ratio</t>
  </si>
  <si>
    <t>Accounts Receivable Ratio</t>
  </si>
  <si>
    <t>Accounts Payable Ratio</t>
  </si>
  <si>
    <t>Liquidity Ratios</t>
  </si>
  <si>
    <t>Current Ratio</t>
  </si>
  <si>
    <t>Solvency Ratios</t>
  </si>
  <si>
    <t>Coverage Ratios</t>
  </si>
  <si>
    <t>Interest Coverage Ratio</t>
  </si>
  <si>
    <t>FINANCIAL SUMMARY</t>
  </si>
  <si>
    <t>&lt;&lt;&lt;Back to Index</t>
  </si>
  <si>
    <t>Income Statement</t>
  </si>
  <si>
    <t>Gross Income</t>
  </si>
  <si>
    <t>Operating Income</t>
  </si>
  <si>
    <t>Operating Margin %</t>
  </si>
  <si>
    <t>Net Income</t>
  </si>
  <si>
    <t>Balance Sheet</t>
  </si>
  <si>
    <t>Total Current Assets</t>
  </si>
  <si>
    <t>Total Current Liabilities</t>
  </si>
  <si>
    <t>Total Non-Current Assets</t>
  </si>
  <si>
    <t>Total Non-Current Liabiities</t>
  </si>
  <si>
    <t>Cash Flow Statement</t>
  </si>
  <si>
    <t>Opening Cash Balance</t>
  </si>
  <si>
    <t>Net Cash Generated From Operating Activities</t>
  </si>
  <si>
    <t>Net Cash Flow From/(Used In) Investing Activities</t>
  </si>
  <si>
    <t>Net Cash (Used In)/From Financing Activities</t>
  </si>
  <si>
    <t>Closing Cash Balance</t>
  </si>
  <si>
    <t>Total Shareholder's Fund</t>
  </si>
  <si>
    <t>INDEX</t>
  </si>
  <si>
    <t>CHARTS</t>
  </si>
  <si>
    <t>LIQUIDITY RATIO</t>
  </si>
  <si>
    <t>PROFITABILITY RATIO</t>
  </si>
  <si>
    <t>operating under the brand name "Alpha".</t>
  </si>
  <si>
    <t>BUSINESS SUMMARY</t>
  </si>
  <si>
    <t>Total Shareholder's Funds</t>
  </si>
  <si>
    <t>Total Non-Current Liabilities</t>
  </si>
  <si>
    <t xml:space="preserve"> Depreciation</t>
  </si>
  <si>
    <t xml:space="preserve"> Finance Cost</t>
  </si>
  <si>
    <t xml:space="preserve"> Dividend &amp; Interest Income</t>
  </si>
  <si>
    <t>Dividend &amp; Interest Income</t>
  </si>
  <si>
    <t>Interest Paid</t>
  </si>
  <si>
    <t>Net Increase/(Decrease) As Disclosed Above</t>
  </si>
  <si>
    <t>UNITS</t>
  </si>
  <si>
    <t>2025E MOIC</t>
  </si>
  <si>
    <t>2025E IRR</t>
  </si>
  <si>
    <t>Share Capital</t>
  </si>
  <si>
    <t>Other Long Term Liabilities</t>
  </si>
  <si>
    <t>Total Fixed Assets</t>
  </si>
  <si>
    <t>LBO PRO FORMA BALANCE SHEET</t>
  </si>
  <si>
    <t>Interest Received</t>
  </si>
  <si>
    <t>2021E</t>
  </si>
  <si>
    <t>PROJECTIONS</t>
  </si>
  <si>
    <t>Net Debt Outstanding</t>
  </si>
  <si>
    <t>Bank Debt Outstanding</t>
  </si>
  <si>
    <t>Unsecured Loans Outstanding</t>
  </si>
  <si>
    <t>(Paydown)</t>
  </si>
  <si>
    <t>Futher Loan Taken/(Paydown)</t>
  </si>
  <si>
    <t>2022E Total Debt / EBIT</t>
  </si>
  <si>
    <t>2022E EBIT / Interest Expense</t>
  </si>
  <si>
    <t>LBO BALANCE SHEETS</t>
  </si>
  <si>
    <t>LBO STATEMENTS OF PROFIT AND LOSS</t>
  </si>
  <si>
    <t>LBO CASH FLOW STATEMENTS</t>
  </si>
  <si>
    <r>
      <rPr>
        <b/>
        <sz val="12"/>
        <color rgb="FF000000"/>
        <rFont val="Arial"/>
        <family val="2"/>
      </rPr>
      <t>Instructions:</t>
    </r>
    <r>
      <rPr>
        <sz val="12"/>
        <color rgb="FF000000"/>
        <rFont val="Arial"/>
        <family val="2"/>
      </rPr>
      <t xml:space="preserve">  Change any of the forecasting variables shown in    </t>
    </r>
    <r>
      <rPr>
        <b/>
        <sz val="12"/>
        <color rgb="FFFF0000"/>
        <rFont val="Arial"/>
        <family val="2"/>
      </rPr>
      <t xml:space="preserve">         </t>
    </r>
    <r>
      <rPr>
        <sz val="12"/>
        <color rgb="FF000000"/>
        <rFont val="Arial"/>
        <family val="2"/>
      </rPr>
      <t xml:space="preserve">   below and observe the effect on the model's outputs.</t>
    </r>
  </si>
  <si>
    <t>LEVERAGED BUYOUT ANALYSIS</t>
  </si>
  <si>
    <t>Net Profit Before Tax And Extraordinary Items</t>
  </si>
  <si>
    <t xml:space="preserve"> Loss On Discard of car</t>
  </si>
  <si>
    <t>Purchase Of Investments</t>
  </si>
  <si>
    <t>Purchase Of Fixed Assets</t>
  </si>
  <si>
    <t>Sale Of Fixed Assets</t>
  </si>
  <si>
    <t>Increase In Share Capital &amp; Premium</t>
  </si>
  <si>
    <t>Increase/(Decrease) In Loan Liability</t>
  </si>
  <si>
    <t>Adjusted For Long Term Advances</t>
  </si>
  <si>
    <t>Adjusted For </t>
  </si>
  <si>
    <t>Adjusted For</t>
  </si>
  <si>
    <t>Operating Profit Before Working Capital Changes</t>
  </si>
  <si>
    <t>Cash Generated From Operations</t>
  </si>
  <si>
    <t>Income Tax Paid</t>
  </si>
  <si>
    <t>Cash Flow Before Extraordinary Items</t>
  </si>
  <si>
    <t>Extraordinary Items</t>
  </si>
  <si>
    <t>Net Change Of Fixed Assets</t>
  </si>
  <si>
    <t>Toll &amp; Parking Charges Recovered</t>
  </si>
  <si>
    <t>Income From Self Driven Cars (Right To Use)</t>
  </si>
  <si>
    <t>Cost Of Services</t>
  </si>
  <si>
    <t>Total Cost Of Services</t>
  </si>
  <si>
    <t>Administrative, Selling And General Expenses</t>
  </si>
  <si>
    <t>Depreciation And Amortization</t>
  </si>
  <si>
    <t>Loss On Sale Of Cars</t>
  </si>
  <si>
    <t>Profit / (Loss) Before Tax</t>
  </si>
  <si>
    <t>Income Tax For Earlier Years (Excess Provision)</t>
  </si>
  <si>
    <t xml:space="preserve">Profit  / (Loss)  For The Year Carried To Reserves </t>
  </si>
  <si>
    <t>Earning Per Equity Share Of Face Value Rs.10 Each:</t>
  </si>
  <si>
    <t>Number Of Shares Used In Computing Earnings Per Shares:</t>
  </si>
  <si>
    <t>For The Years Ended March 31,</t>
  </si>
  <si>
    <t>(Figures In INR)</t>
  </si>
  <si>
    <t>&lt;&lt;&lt;Back To Index</t>
  </si>
  <si>
    <t>As Of March 31,</t>
  </si>
  <si>
    <t>Fixed Assets</t>
  </si>
  <si>
    <t>(i) Tangible Assets</t>
  </si>
  <si>
    <t>(ii) Intangible Assets</t>
  </si>
  <si>
    <t>Non-Current Investments</t>
  </si>
  <si>
    <t>Long Term Loans And Advances</t>
  </si>
  <si>
    <t>Trade Receivables</t>
  </si>
  <si>
    <t>Cash and Cash Equivalents</t>
  </si>
  <si>
    <t>Reserves And Surplus</t>
  </si>
  <si>
    <t>Long-Term Borrowings</t>
  </si>
  <si>
    <t>Deferred Tax Liabilities (Net)</t>
  </si>
  <si>
    <t>Other Long-Term Liabilities</t>
  </si>
  <si>
    <t>Short-Term Borrowings</t>
  </si>
  <si>
    <t>Trade Payables</t>
  </si>
  <si>
    <t>Short-Term Provisions</t>
  </si>
  <si>
    <t>INR Thousands</t>
  </si>
  <si>
    <t>Car Hire Charges (Including DCO Payments)</t>
  </si>
  <si>
    <t>Other Cost Of Services</t>
  </si>
  <si>
    <t>% Of Total Revenue</t>
  </si>
  <si>
    <t>% Of Debt</t>
  </si>
  <si>
    <t>Average Cost Per Vehicle</t>
  </si>
  <si>
    <t>% Of Opening Balance</t>
  </si>
  <si>
    <t>Return On Assets</t>
  </si>
  <si>
    <t>Debt To Total Assets</t>
  </si>
  <si>
    <t>Cash Flow To Debt Ratio</t>
  </si>
  <si>
    <t>CFO To Operating Profit</t>
  </si>
  <si>
    <t>Interest On Cash</t>
  </si>
  <si>
    <t>Equity Preference Over Mgmt?</t>
  </si>
  <si>
    <t>Cum. Preferred Dividend On Exit</t>
  </si>
  <si>
    <t>Date Of LBO</t>
  </si>
  <si>
    <t>EBITA Addition For Every Additional CAPEX</t>
  </si>
  <si>
    <t>Cash Available for Distribution To Bank</t>
  </si>
  <si>
    <t>Cash Available For Unsecured Loan</t>
  </si>
  <si>
    <t>Cash Available For Equity Holders</t>
  </si>
  <si>
    <t>Cash For Common</t>
  </si>
  <si>
    <t>Less: Cash To Management</t>
  </si>
  <si>
    <t>Cash For Investor</t>
  </si>
  <si>
    <t>Total Proceeds To Investor</t>
  </si>
  <si>
    <t>Deferred Financing Fees</t>
  </si>
  <si>
    <t>Cash And Cash Equivalents</t>
  </si>
  <si>
    <t>Interest On Bank Debt</t>
  </si>
  <si>
    <t>Interest On Unsecured Loan</t>
  </si>
  <si>
    <t>Number Of Shares Used In Computing Earnings Per Shares</t>
  </si>
  <si>
    <t>Net profit Before Tax And Extraordinary Items</t>
  </si>
  <si>
    <t xml:space="preserve"> Loss On Discard Of Car</t>
  </si>
  <si>
    <t>Changes In Working Capital:</t>
  </si>
  <si>
    <t>Purchase Of Goodwill</t>
  </si>
  <si>
    <t>Plus: Cash From Financing Activities</t>
  </si>
  <si>
    <t>Cash Available For Debt Repayment</t>
  </si>
  <si>
    <t>Cash Available For Unsecured Loan Repayment</t>
  </si>
  <si>
    <t>Cash Available After Unsecured Loan Repayment</t>
  </si>
  <si>
    <t>Company Name</t>
  </si>
  <si>
    <t>Latest Fiscal Year End Date</t>
  </si>
  <si>
    <t>Alpha Private Limited (‘The Company’) was incorporated as a private limited company on 01st Jan 20XX</t>
  </si>
  <si>
    <t>with registered office in Mumbai, India. The company is into the business of premium car rental service</t>
  </si>
  <si>
    <t>Dharma Prakash. S</t>
  </si>
  <si>
    <t>dharmaprakash25597@gmail.com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</si>
</sst>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5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.00_);_(* \(#,##0.00\);_(* &quot;-&quot;??_);_(@_)"/>
    <numFmt numFmtId="165" formatCode="_(&quot;$&quot;* #,##0.00_);_(&quot;$&quot;* \(#,##0.00\);_(&quot;$&quot;* &quot;-&quot;??_);_(@_)"/>
    <numFmt numFmtId="166" formatCode="#,##0_);\ \ \(#,##0\)"/>
    <numFmt numFmtId="167" formatCode="#,##0.000_);\(#,##0.000\)"/>
    <numFmt numFmtId="168" formatCode="\FyyGeneral\P"/>
    <numFmt numFmtId="169" formatCode="_(* #,##0.0_);_(* \(#,##0.0\);_(* &quot;-&quot;??_);_(@_)"/>
    <numFmt numFmtId="170" formatCode="_ * #,##0.0_ ;_ * \-#,##0.0_ ;_ * &quot;-&quot;?_ ;_ @_ "/>
    <numFmt numFmtId="171" formatCode="0.0%"/>
    <numFmt numFmtId="172" formatCode="###0.0%;\(###0.0%\)"/>
    <numFmt numFmtId="173" formatCode="0.0%_);\(0.0%\);\-_)"/>
    <numFmt numFmtId="174" formatCode="#,##0_);\(#,##0\);\-"/>
    <numFmt numFmtId="175" formatCode="_ * #,##0.0_ ;_ * \-#,##0.0_ ;_ * &quot;-&quot;??_ ;_ @_ "/>
    <numFmt numFmtId="176" formatCode="_ * #,##0.000_ ;_ * \-#,##0.000_ ;_ * &quot;-&quot;??_ ;_ @_ "/>
    <numFmt numFmtId="177" formatCode="#,##0_);\(#,##0\);\-_)"/>
    <numFmt numFmtId="178" formatCode="_ * #,##0_ ;_ * \-#,##0_ ;_ * &quot;-&quot;??_ ;_ @_ "/>
    <numFmt numFmtId="179" formatCode="_(* #,##0_);_(* \(#,##0\);_(* &quot;-&quot;??_);_(@_)"/>
    <numFmt numFmtId="180" formatCode="_ * #,##0.00000000_ ;_ * \-#,##0.00000000_ ;_ * &quot;-&quot;?_ ;_ @_ "/>
    <numFmt numFmtId="181" formatCode="_(* #,##0.0000000_);_(* \(#,##0.0000000\);_(* &quot;-&quot;??_);_(@_)"/>
    <numFmt numFmtId="182" formatCode="#,##0.0_);\(#,##0.0\);\-\ "/>
    <numFmt numFmtId="183" formatCode="0.0%_);\(0.0%\)"/>
    <numFmt numFmtId="184" formatCode="&quot;Yes&quot;;;&quot;No&quot;"/>
    <numFmt numFmtId="185" formatCode="[$-409]d\-mmm\-yy;@"/>
    <numFmt numFmtId="186" formatCode="#,##0.0_);\(#,##0.0\)"/>
    <numFmt numFmtId="187" formatCode="0.0\x_);\(0.0\x\);\-\ "/>
    <numFmt numFmtId="188" formatCode="General&quot;E&quot;"/>
    <numFmt numFmtId="189" formatCode=";;;"/>
    <numFmt numFmtId="190" formatCode="yyyy&quot;E&quot;"/>
    <numFmt numFmtId="191" formatCode="[$₹-4009]\ #,##0.00"/>
    <numFmt numFmtId="192" formatCode="0.0"/>
    <numFmt numFmtId="193" formatCode="0.0&quot;x&quot;;\(0.0&quot;x&quot;\);\-"/>
    <numFmt numFmtId="194" formatCode="#,##0.0"/>
    <numFmt numFmtId="195" formatCode="#,##0.0000000000"/>
    <numFmt numFmtId="196" formatCode="_ * #,##0.00_ ;_ * \-#,##0.00_ ;_ * &quot;-&quot;?_ ;_ @_ "/>
  </numFmts>
  <fonts count="10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0"/>
      <color indexed="12"/>
      <name val="Verdan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rgb="FF000000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</font>
    <font>
      <u/>
      <sz val="10"/>
      <color theme="10"/>
      <name val="Arial"/>
      <family val="2"/>
    </font>
    <font>
      <sz val="10"/>
      <name val="Verdana"/>
      <family val="2"/>
    </font>
    <font>
      <sz val="10"/>
      <name val="Times New Roman"/>
      <family val="1"/>
    </font>
    <font>
      <sz val="12"/>
      <name val="Times New Roman"/>
      <family val="1"/>
    </font>
    <font>
      <sz val="10"/>
      <color rgb="FF000000"/>
      <name val="Times New Roman"/>
      <family val="1"/>
    </font>
    <font>
      <sz val="11"/>
      <name val="Times New Roman"/>
      <family val="1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name val="Calibri"/>
      <family val="2"/>
      <scheme val="minor"/>
    </font>
    <font>
      <b/>
      <sz val="14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mbria"/>
      <family val="1"/>
    </font>
    <font>
      <b/>
      <sz val="12"/>
      <name val="Arial"/>
      <family val="2"/>
    </font>
    <font>
      <sz val="12"/>
      <color theme="1"/>
      <name val="Arial"/>
      <family val="2"/>
    </font>
    <font>
      <i/>
      <sz val="12"/>
      <name val="Arial"/>
      <family val="2"/>
    </font>
    <font>
      <b/>
      <sz val="14"/>
      <name val="Arial"/>
      <family val="2"/>
    </font>
    <font>
      <b/>
      <sz val="18"/>
      <color theme="0"/>
      <name val="Arial"/>
      <family val="2"/>
    </font>
    <font>
      <sz val="18"/>
      <color theme="0"/>
      <name val="Arial"/>
      <family val="2"/>
    </font>
    <font>
      <sz val="18"/>
      <color theme="0"/>
      <name val="Calibri"/>
      <family val="2"/>
      <scheme val="minor"/>
    </font>
    <font>
      <i/>
      <sz val="12"/>
      <name val="Cambria"/>
      <family val="1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0"/>
      <name val="Calibri"/>
      <family val="2"/>
      <scheme val="minor"/>
    </font>
    <font>
      <sz val="12"/>
      <color theme="4"/>
      <name val="Calibri"/>
      <family val="2"/>
      <scheme val="minor"/>
    </font>
    <font>
      <sz val="11"/>
      <name val="Calibri"/>
      <family val="2"/>
      <scheme val="minor"/>
    </font>
    <font>
      <sz val="10"/>
      <color rgb="FF00800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2"/>
      <color theme="0"/>
      <name val="Arial"/>
      <family val="2"/>
    </font>
    <font>
      <sz val="11"/>
      <color theme="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0"/>
      <name val="Cambria"/>
      <family val="1"/>
    </font>
    <font>
      <sz val="10"/>
      <name val="Cambria"/>
      <family val="1"/>
    </font>
    <font>
      <sz val="10"/>
      <color rgb="FF000000"/>
      <name val="Cambria"/>
      <family val="1"/>
    </font>
    <font>
      <b/>
      <sz val="10"/>
      <color rgb="FF000000"/>
      <name val="Cambria"/>
      <family val="1"/>
    </font>
    <font>
      <sz val="10"/>
      <color theme="1"/>
      <name val="Calibri"/>
      <family val="2"/>
      <scheme val="minor"/>
    </font>
    <font>
      <sz val="10"/>
      <color rgb="FF7030A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22"/>
      <color theme="0"/>
      <name val="Arial"/>
      <family val="2"/>
    </font>
    <font>
      <sz val="22"/>
      <color theme="0"/>
      <name val="Calibri"/>
      <family val="2"/>
      <scheme val="minor"/>
    </font>
    <font>
      <sz val="22"/>
      <color theme="0"/>
      <name val="Arial"/>
      <family val="2"/>
    </font>
    <font>
      <i/>
      <sz val="11"/>
      <color rgb="FF0563C1"/>
      <name val="Calibri"/>
      <family val="2"/>
      <scheme val="minor"/>
    </font>
    <font>
      <i/>
      <sz val="10"/>
      <color rgb="FF0563C1"/>
      <name val="Calibri"/>
      <family val="2"/>
      <scheme val="minor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2"/>
      <color rgb="FFFF0000"/>
      <name val="Arial"/>
      <family val="2"/>
    </font>
    <font>
      <b/>
      <sz val="22"/>
      <color theme="0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rgb="FF008000"/>
      <name val="Calibri"/>
      <family val="2"/>
      <scheme val="minor"/>
    </font>
    <font>
      <sz val="12"/>
      <color theme="9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2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u/>
      <sz val="14"/>
      <color theme="1"/>
      <name val="Arial Narrow"/>
      <family val="2"/>
    </font>
    <font>
      <b/>
      <u/>
      <sz val="12"/>
      <color theme="1"/>
      <name val="Calibri"/>
      <family val="2"/>
      <scheme val="minor"/>
    </font>
    <font>
      <b/>
      <u val="singleAccounting"/>
      <sz val="12"/>
      <color theme="1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color indexed="12"/>
      <name val="Calibri"/>
      <family val="2"/>
      <scheme val="minor"/>
    </font>
    <font>
      <i/>
      <sz val="12"/>
      <color indexed="12"/>
      <name val="Calibri"/>
      <family val="2"/>
      <scheme val="minor"/>
    </font>
    <font>
      <b/>
      <sz val="14"/>
      <color theme="0"/>
      <name val="Arial"/>
      <family val="2"/>
    </font>
    <font>
      <b/>
      <u/>
      <sz val="14"/>
      <color indexed="9"/>
      <name val="Calibri"/>
      <family val="2"/>
      <scheme val="minor"/>
    </font>
    <font>
      <b/>
      <u/>
      <sz val="14"/>
      <color theme="0"/>
      <name val="Calibri"/>
      <family val="2"/>
      <scheme val="minor"/>
    </font>
    <font>
      <i/>
      <sz val="12"/>
      <name val="Calibri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ashed">
        <color auto="1"/>
      </left>
      <right/>
      <top style="dashed">
        <color auto="1"/>
      </top>
      <bottom/>
      <diagonal/>
    </border>
    <border>
      <left style="dashed">
        <color auto="1"/>
      </left>
      <right style="dashed">
        <color auto="1"/>
      </right>
      <top style="dashed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rgb="FF7030A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/>
      <bottom style="dashed">
        <color auto="1"/>
      </bottom>
      <diagonal/>
    </border>
  </borders>
  <cellStyleXfs count="99">
    <xf numFmtId="0" fontId="0" fillId="0" borderId="0"/>
    <xf numFmtId="0" fontId="3" fillId="0" borderId="0"/>
    <xf numFmtId="164" fontId="1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9" borderId="0" applyNumberFormat="0" applyBorder="0" applyAlignment="0" applyProtection="0"/>
    <xf numFmtId="0" fontId="11" fillId="3" borderId="0" applyNumberFormat="0" applyBorder="0" applyAlignment="0" applyProtection="0"/>
    <xf numFmtId="0" fontId="12" fillId="20" borderId="4" applyNumberFormat="0" applyAlignment="0" applyProtection="0"/>
    <xf numFmtId="0" fontId="13" fillId="21" borderId="5" applyNumberFormat="0" applyAlignment="0" applyProtection="0"/>
    <xf numFmtId="165" fontId="5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8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19" fillId="7" borderId="4" applyNumberFormat="0" applyAlignment="0" applyProtection="0"/>
    <xf numFmtId="0" fontId="20" fillId="0" borderId="9" applyNumberFormat="0" applyFill="0" applyAlignment="0" applyProtection="0"/>
    <xf numFmtId="0" fontId="21" fillId="22" borderId="0" applyNumberFormat="0" applyBorder="0" applyAlignment="0" applyProtection="0"/>
    <xf numFmtId="0" fontId="5" fillId="23" borderId="10" applyNumberFormat="0" applyFont="0" applyAlignment="0" applyProtection="0"/>
    <xf numFmtId="0" fontId="22" fillId="20" borderId="11" applyNumberFormat="0" applyAlignment="0" applyProtection="0"/>
    <xf numFmtId="9" fontId="5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2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" fillId="0" borderId="0"/>
    <xf numFmtId="43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8" fillId="0" borderId="0"/>
    <xf numFmtId="0" fontId="5" fillId="0" borderId="0"/>
    <xf numFmtId="0" fontId="1" fillId="0" borderId="0"/>
    <xf numFmtId="0" fontId="29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6" fontId="5" fillId="0" borderId="0"/>
    <xf numFmtId="0" fontId="30" fillId="0" borderId="0"/>
    <xf numFmtId="0" fontId="6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167" fontId="32" fillId="0" borderId="3"/>
    <xf numFmtId="0" fontId="9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3" fillId="0" borderId="0"/>
    <xf numFmtId="43" fontId="5" fillId="0" borderId="0" applyFont="0" applyFill="0" applyBorder="0" applyAlignment="0" applyProtection="0"/>
    <xf numFmtId="0" fontId="1" fillId="0" borderId="0"/>
    <xf numFmtId="0" fontId="34" fillId="0" borderId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3" fillId="0" borderId="0"/>
    <xf numFmtId="9" fontId="1" fillId="0" borderId="0" applyFont="0" applyFill="0" applyBorder="0" applyAlignment="0" applyProtection="0"/>
    <xf numFmtId="0" fontId="22" fillId="20" borderId="11" applyNumberFormat="0" applyAlignment="0" applyProtection="0"/>
    <xf numFmtId="0" fontId="5" fillId="23" borderId="10" applyNumberFormat="0" applyFont="0" applyAlignment="0" applyProtection="0"/>
    <xf numFmtId="0" fontId="19" fillId="7" borderId="4" applyNumberFormat="0" applyAlignment="0" applyProtection="0"/>
    <xf numFmtId="0" fontId="24" fillId="0" borderId="12" applyNumberFormat="0" applyFill="0" applyAlignment="0" applyProtection="0"/>
    <xf numFmtId="167" fontId="32" fillId="0" borderId="13"/>
    <xf numFmtId="0" fontId="12" fillId="20" borderId="4" applyNumberFormat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435">
    <xf numFmtId="0" fontId="0" fillId="0" borderId="0" xfId="0"/>
    <xf numFmtId="0" fontId="7" fillId="0" borderId="0" xfId="0" applyFont="1"/>
    <xf numFmtId="0" fontId="4" fillId="0" borderId="15" xfId="0" applyFont="1" applyBorder="1"/>
    <xf numFmtId="169" fontId="0" fillId="0" borderId="0" xfId="0" applyNumberFormat="1"/>
    <xf numFmtId="0" fontId="4" fillId="0" borderId="0" xfId="0" applyFont="1" applyAlignment="1">
      <alignment horizontal="left" indent="1"/>
    </xf>
    <xf numFmtId="0" fontId="1" fillId="0" borderId="0" xfId="0" applyFont="1"/>
    <xf numFmtId="0" fontId="35" fillId="0" borderId="0" xfId="0" applyFont="1" applyAlignment="1">
      <alignment horizontal="centerContinuous"/>
    </xf>
    <xf numFmtId="0" fontId="35" fillId="0" borderId="0" xfId="0" applyFont="1"/>
    <xf numFmtId="0" fontId="42" fillId="0" borderId="0" xfId="1" applyFont="1" applyAlignment="1">
      <alignment vertical="top" wrapText="1"/>
    </xf>
    <xf numFmtId="0" fontId="43" fillId="0" borderId="0" xfId="1" applyFont="1" applyAlignment="1">
      <alignment horizontal="centerContinuous" vertical="top" wrapText="1"/>
    </xf>
    <xf numFmtId="0" fontId="44" fillId="0" borderId="0" xfId="0" applyFont="1" applyAlignment="1">
      <alignment horizontal="centerContinuous"/>
    </xf>
    <xf numFmtId="0" fontId="45" fillId="0" borderId="0" xfId="1" applyFont="1" applyAlignment="1">
      <alignment horizontal="centerContinuous" vertical="top" wrapText="1"/>
    </xf>
    <xf numFmtId="0" fontId="46" fillId="0" borderId="0" xfId="1" applyFont="1" applyAlignment="1">
      <alignment horizontal="centerContinuous" vertical="top" wrapText="1"/>
    </xf>
    <xf numFmtId="0" fontId="47" fillId="24" borderId="0" xfId="1" applyFont="1" applyFill="1" applyAlignment="1">
      <alignment horizontal="centerContinuous" vertical="top" wrapText="1"/>
    </xf>
    <xf numFmtId="0" fontId="48" fillId="24" borderId="0" xfId="0" applyFont="1" applyFill="1" applyAlignment="1">
      <alignment horizontal="centerContinuous"/>
    </xf>
    <xf numFmtId="0" fontId="49" fillId="24" borderId="0" xfId="0" applyFont="1" applyFill="1"/>
    <xf numFmtId="169" fontId="41" fillId="0" borderId="0" xfId="1" applyNumberFormat="1" applyFont="1" applyAlignment="1">
      <alignment horizontal="center" wrapText="1"/>
    </xf>
    <xf numFmtId="169" fontId="41" fillId="0" borderId="0" xfId="1" applyNumberFormat="1" applyFont="1" applyAlignment="1">
      <alignment horizontal="center" vertical="top" wrapText="1"/>
    </xf>
    <xf numFmtId="169" fontId="36" fillId="0" borderId="0" xfId="1" applyNumberFormat="1" applyFont="1" applyAlignment="1">
      <alignment horizontal="center" vertical="top" wrapText="1"/>
    </xf>
    <xf numFmtId="169" fontId="36" fillId="0" borderId="0" xfId="1" applyNumberFormat="1" applyFont="1" applyAlignment="1">
      <alignment horizontal="center" vertical="center" wrapText="1"/>
    </xf>
    <xf numFmtId="169" fontId="40" fillId="0" borderId="0" xfId="1" applyNumberFormat="1" applyFont="1" applyAlignment="1">
      <alignment horizontal="center" shrinkToFit="1"/>
    </xf>
    <xf numFmtId="169" fontId="40" fillId="0" borderId="0" xfId="1" applyNumberFormat="1" applyFont="1" applyAlignment="1">
      <alignment horizontal="center" vertical="top" shrinkToFit="1"/>
    </xf>
    <xf numFmtId="0" fontId="35" fillId="0" borderId="0" xfId="0" applyFont="1" applyAlignment="1">
      <alignment horizontal="left" indent="1"/>
    </xf>
    <xf numFmtId="0" fontId="35" fillId="0" borderId="0" xfId="0" applyFont="1" applyAlignment="1">
      <alignment horizontal="left" indent="2"/>
    </xf>
    <xf numFmtId="0" fontId="49" fillId="0" borderId="0" xfId="0" applyFont="1"/>
    <xf numFmtId="0" fontId="4" fillId="0" borderId="0" xfId="0" applyFont="1" applyAlignment="1">
      <alignment horizontal="left" indent="2"/>
    </xf>
    <xf numFmtId="0" fontId="35" fillId="0" borderId="0" xfId="0" applyFont="1" applyAlignment="1">
      <alignment horizontal="left" indent="3"/>
    </xf>
    <xf numFmtId="0" fontId="35" fillId="0" borderId="0" xfId="0" applyFont="1" applyAlignment="1">
      <alignment horizontal="right"/>
    </xf>
    <xf numFmtId="0" fontId="39" fillId="0" borderId="0" xfId="79" applyFont="1" applyAlignment="1">
      <alignment horizontal="left" vertical="center"/>
    </xf>
    <xf numFmtId="0" fontId="39" fillId="0" borderId="0" xfId="79" applyFont="1" applyAlignment="1">
      <alignment horizontal="left" vertical="top" wrapText="1"/>
    </xf>
    <xf numFmtId="0" fontId="36" fillId="0" borderId="0" xfId="79" applyFont="1" applyAlignment="1">
      <alignment horizontal="center" vertical="top" wrapText="1"/>
    </xf>
    <xf numFmtId="0" fontId="41" fillId="0" borderId="0" xfId="79" applyFont="1" applyAlignment="1">
      <alignment horizontal="left" vertical="top" indent="2"/>
    </xf>
    <xf numFmtId="169" fontId="35" fillId="0" borderId="0" xfId="0" applyNumberFormat="1" applyFont="1"/>
    <xf numFmtId="0" fontId="4" fillId="0" borderId="0" xfId="0" applyFont="1"/>
    <xf numFmtId="0" fontId="41" fillId="0" borderId="0" xfId="79" applyFont="1" applyAlignment="1">
      <alignment vertical="top" wrapText="1"/>
    </xf>
    <xf numFmtId="0" fontId="4" fillId="0" borderId="13" xfId="0" applyFont="1" applyBorder="1"/>
    <xf numFmtId="3" fontId="0" fillId="0" borderId="0" xfId="0" applyNumberFormat="1"/>
    <xf numFmtId="0" fontId="2" fillId="0" borderId="0" xfId="0" applyFont="1"/>
    <xf numFmtId="0" fontId="0" fillId="0" borderId="0" xfId="0" applyAlignment="1">
      <alignment horizontal="right"/>
    </xf>
    <xf numFmtId="171" fontId="53" fillId="0" borderId="0" xfId="96" applyNumberFormat="1" applyFont="1" applyFill="1" applyBorder="1" applyAlignment="1">
      <alignment horizontal="right"/>
    </xf>
    <xf numFmtId="0" fontId="38" fillId="0" borderId="0" xfId="0" applyFont="1" applyAlignment="1">
      <alignment horizontal="left" indent="2"/>
    </xf>
    <xf numFmtId="169" fontId="55" fillId="0" borderId="0" xfId="1" applyNumberFormat="1" applyFont="1" applyAlignment="1">
      <alignment horizontal="center" vertical="top" wrapText="1"/>
    </xf>
    <xf numFmtId="172" fontId="38" fillId="0" borderId="0" xfId="96" applyNumberFormat="1" applyFont="1" applyFill="1" applyBorder="1" applyAlignment="1">
      <alignment horizontal="right"/>
    </xf>
    <xf numFmtId="0" fontId="47" fillId="24" borderId="0" xfId="1" applyFont="1" applyFill="1" applyAlignment="1" applyProtection="1">
      <alignment horizontal="centerContinuous" vertical="top" wrapText="1"/>
      <protection locked="0"/>
    </xf>
    <xf numFmtId="0" fontId="48" fillId="24" borderId="0" xfId="0" applyFont="1" applyFill="1" applyAlignment="1" applyProtection="1">
      <alignment horizontal="centerContinuous"/>
      <protection locked="0"/>
    </xf>
    <xf numFmtId="0" fontId="46" fillId="0" borderId="0" xfId="1" applyFont="1" applyAlignment="1" applyProtection="1">
      <alignment horizontal="centerContinuous" vertical="top" wrapText="1"/>
      <protection locked="0"/>
    </xf>
    <xf numFmtId="0" fontId="43" fillId="0" borderId="0" xfId="1" applyFont="1" applyAlignment="1" applyProtection="1">
      <alignment horizontal="centerContinuous" vertical="top" wrapText="1"/>
      <protection locked="0"/>
    </xf>
    <xf numFmtId="0" fontId="44" fillId="0" borderId="0" xfId="0" applyFont="1" applyAlignment="1" applyProtection="1">
      <alignment horizontal="centerContinuous"/>
      <protection locked="0"/>
    </xf>
    <xf numFmtId="0" fontId="45" fillId="0" borderId="0" xfId="1" applyFont="1" applyAlignment="1" applyProtection="1">
      <alignment horizontal="centerContinuous" vertical="top" wrapText="1"/>
      <protection locked="0"/>
    </xf>
    <xf numFmtId="0" fontId="38" fillId="0" borderId="0" xfId="1" applyFont="1" applyAlignment="1" applyProtection="1">
      <alignment horizontal="centerContinuous" vertical="top" wrapText="1"/>
      <protection locked="0"/>
    </xf>
    <xf numFmtId="0" fontId="35" fillId="0" borderId="0" xfId="0" applyFont="1" applyAlignment="1" applyProtection="1">
      <alignment horizontal="centerContinuous"/>
      <protection locked="0"/>
    </xf>
    <xf numFmtId="0" fontId="4" fillId="0" borderId="0" xfId="0" applyFont="1" applyAlignment="1">
      <alignment horizontal="center"/>
    </xf>
    <xf numFmtId="10" fontId="36" fillId="0" borderId="0" xfId="96" applyNumberFormat="1" applyFont="1" applyFill="1" applyBorder="1" applyAlignment="1">
      <alignment horizontal="center" vertical="top" wrapText="1"/>
    </xf>
    <xf numFmtId="169" fontId="54" fillId="0" borderId="0" xfId="0" applyNumberFormat="1" applyFont="1"/>
    <xf numFmtId="0" fontId="0" fillId="0" borderId="0" xfId="0" applyAlignment="1">
      <alignment horizontal="left" indent="1"/>
    </xf>
    <xf numFmtId="169" fontId="4" fillId="0" borderId="18" xfId="0" applyNumberFormat="1" applyFont="1" applyBorder="1" applyAlignment="1">
      <alignment horizontal="center"/>
    </xf>
    <xf numFmtId="0" fontId="4" fillId="0" borderId="18" xfId="0" applyFont="1" applyBorder="1" applyAlignment="1">
      <alignment horizontal="left"/>
    </xf>
    <xf numFmtId="0" fontId="58" fillId="0" borderId="0" xfId="0" applyFont="1" applyAlignment="1">
      <alignment horizontal="left" vertical="center"/>
    </xf>
    <xf numFmtId="0" fontId="58" fillId="0" borderId="0" xfId="0" applyFont="1" applyAlignment="1">
      <alignment vertical="center"/>
    </xf>
    <xf numFmtId="169" fontId="59" fillId="0" borderId="0" xfId="0" applyNumberFormat="1" applyFont="1"/>
    <xf numFmtId="169" fontId="36" fillId="0" borderId="0" xfId="2" applyNumberFormat="1" applyFont="1" applyFill="1" applyBorder="1" applyAlignment="1">
      <alignment horizontal="right"/>
    </xf>
    <xf numFmtId="169" fontId="36" fillId="0" borderId="18" xfId="0" applyNumberFormat="1" applyFont="1" applyBorder="1"/>
    <xf numFmtId="169" fontId="36" fillId="0" borderId="18" xfId="2" applyNumberFormat="1" applyFont="1" applyFill="1" applyBorder="1" applyAlignment="1">
      <alignment horizontal="right"/>
    </xf>
    <xf numFmtId="43" fontId="4" fillId="0" borderId="0" xfId="0" applyNumberFormat="1" applyFont="1" applyAlignment="1">
      <alignment horizontal="center"/>
    </xf>
    <xf numFmtId="0" fontId="7" fillId="0" borderId="18" xfId="0" applyFont="1" applyBorder="1"/>
    <xf numFmtId="0" fontId="4" fillId="0" borderId="15" xfId="0" applyFont="1" applyBorder="1" applyAlignment="1">
      <alignment horizontal="left"/>
    </xf>
    <xf numFmtId="169" fontId="4" fillId="0" borderId="15" xfId="0" applyNumberFormat="1" applyFont="1" applyBorder="1"/>
    <xf numFmtId="169" fontId="57" fillId="27" borderId="17" xfId="96" applyNumberFormat="1" applyFont="1" applyFill="1" applyBorder="1" applyAlignment="1">
      <alignment horizontal="right"/>
    </xf>
    <xf numFmtId="169" fontId="57" fillId="27" borderId="16" xfId="96" applyNumberFormat="1" applyFont="1" applyFill="1" applyBorder="1" applyAlignment="1">
      <alignment horizontal="right"/>
    </xf>
    <xf numFmtId="43" fontId="0" fillId="0" borderId="0" xfId="0" applyNumberFormat="1"/>
    <xf numFmtId="0" fontId="4" fillId="0" borderId="15" xfId="0" applyFont="1" applyBorder="1" applyAlignment="1">
      <alignment horizontal="left" indent="1"/>
    </xf>
    <xf numFmtId="0" fontId="38" fillId="0" borderId="15" xfId="0" applyFont="1" applyBorder="1" applyAlignment="1">
      <alignment horizontal="left" indent="2"/>
    </xf>
    <xf numFmtId="169" fontId="59" fillId="28" borderId="0" xfId="0" applyNumberFormat="1" applyFont="1" applyFill="1"/>
    <xf numFmtId="169" fontId="54" fillId="0" borderId="0" xfId="0" applyNumberFormat="1" applyFont="1" applyAlignment="1">
      <alignment horizontal="right"/>
    </xf>
    <xf numFmtId="171" fontId="57" fillId="0" borderId="0" xfId="96" applyNumberFormat="1" applyFont="1" applyFill="1" applyBorder="1" applyAlignment="1">
      <alignment horizontal="right"/>
    </xf>
    <xf numFmtId="169" fontId="57" fillId="0" borderId="0" xfId="96" applyNumberFormat="1" applyFont="1" applyFill="1" applyBorder="1" applyAlignment="1">
      <alignment horizontal="right"/>
    </xf>
    <xf numFmtId="169" fontId="57" fillId="27" borderId="19" xfId="96" applyNumberFormat="1" applyFont="1" applyFill="1" applyBorder="1" applyAlignment="1">
      <alignment horizontal="right"/>
    </xf>
    <xf numFmtId="169" fontId="57" fillId="27" borderId="20" xfId="96" applyNumberFormat="1" applyFont="1" applyFill="1" applyBorder="1" applyAlignment="1">
      <alignment horizontal="right"/>
    </xf>
    <xf numFmtId="0" fontId="4" fillId="0" borderId="0" xfId="0" applyFont="1" applyAlignment="1">
      <alignment horizontal="left"/>
    </xf>
    <xf numFmtId="169" fontId="36" fillId="0" borderId="0" xfId="0" applyNumberFormat="1" applyFont="1" applyAlignment="1">
      <alignment horizontal="right"/>
    </xf>
    <xf numFmtId="169" fontId="36" fillId="0" borderId="0" xfId="0" applyNumberFormat="1" applyFont="1"/>
    <xf numFmtId="177" fontId="61" fillId="0" borderId="0" xfId="2" applyNumberFormat="1" applyFont="1" applyFill="1" applyAlignment="1">
      <alignment horizontal="right" vertical="center"/>
    </xf>
    <xf numFmtId="169" fontId="62" fillId="0" borderId="0" xfId="0" applyNumberFormat="1" applyFont="1" applyAlignment="1">
      <alignment horizontal="right"/>
    </xf>
    <xf numFmtId="0" fontId="56" fillId="0" borderId="0" xfId="0" applyFont="1"/>
    <xf numFmtId="0" fontId="48" fillId="0" borderId="0" xfId="0" applyFont="1" applyAlignment="1">
      <alignment horizontal="centerContinuous"/>
    </xf>
    <xf numFmtId="0" fontId="47" fillId="0" borderId="0" xfId="1" applyFont="1" applyAlignment="1">
      <alignment horizontal="centerContinuous" wrapText="1"/>
    </xf>
    <xf numFmtId="0" fontId="35" fillId="0" borderId="0" xfId="0" applyFont="1" applyAlignment="1">
      <alignment horizontal="left"/>
    </xf>
    <xf numFmtId="169" fontId="36" fillId="0" borderId="0" xfId="1" applyNumberFormat="1" applyFont="1" applyAlignment="1">
      <alignment horizontal="center" shrinkToFit="1"/>
    </xf>
    <xf numFmtId="169" fontId="41" fillId="0" borderId="0" xfId="1" applyNumberFormat="1" applyFont="1" applyAlignment="1">
      <alignment horizontal="center" shrinkToFit="1"/>
    </xf>
    <xf numFmtId="0" fontId="35" fillId="0" borderId="0" xfId="0" applyFont="1" applyAlignment="1">
      <alignment horizontal="left" indent="4"/>
    </xf>
    <xf numFmtId="0" fontId="7" fillId="0" borderId="15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/>
    </xf>
    <xf numFmtId="0" fontId="65" fillId="0" borderId="0" xfId="0" applyFont="1"/>
    <xf numFmtId="0" fontId="0" fillId="24" borderId="0" xfId="0" applyFill="1" applyAlignment="1">
      <alignment horizontal="centerContinuous"/>
    </xf>
    <xf numFmtId="0" fontId="37" fillId="24" borderId="0" xfId="1" applyFont="1" applyFill="1" applyAlignment="1">
      <alignment horizontal="centerContinuous" vertical="center"/>
    </xf>
    <xf numFmtId="168" fontId="37" fillId="24" borderId="0" xfId="1" applyNumberFormat="1" applyFont="1" applyFill="1" applyAlignment="1">
      <alignment horizontal="centerContinuous" vertical="center" wrapText="1"/>
    </xf>
    <xf numFmtId="168" fontId="36" fillId="24" borderId="0" xfId="1" applyNumberFormat="1" applyFont="1" applyFill="1" applyAlignment="1">
      <alignment horizontal="centerContinuous" vertical="center" wrapText="1"/>
    </xf>
    <xf numFmtId="175" fontId="4" fillId="0" borderId="0" xfId="0" applyNumberFormat="1" applyFont="1" applyAlignment="1">
      <alignment horizontal="center"/>
    </xf>
    <xf numFmtId="169" fontId="1" fillId="0" borderId="0" xfId="2" applyNumberFormat="1" applyFont="1"/>
    <xf numFmtId="0" fontId="36" fillId="0" borderId="0" xfId="79" applyFont="1" applyAlignment="1">
      <alignment horizontal="left" vertical="top" wrapText="1" indent="1"/>
    </xf>
    <xf numFmtId="0" fontId="36" fillId="0" borderId="13" xfId="79" applyFont="1" applyBorder="1" applyAlignment="1">
      <alignment horizontal="left" vertical="top" wrapText="1" indent="1"/>
    </xf>
    <xf numFmtId="0" fontId="66" fillId="24" borderId="0" xfId="0" applyFont="1" applyFill="1" applyAlignment="1">
      <alignment horizontal="centerContinuous"/>
    </xf>
    <xf numFmtId="0" fontId="64" fillId="0" borderId="0" xfId="0" applyFont="1"/>
    <xf numFmtId="0" fontId="64" fillId="0" borderId="0" xfId="0" applyFont="1" applyAlignment="1">
      <alignment horizontal="centerContinuous"/>
    </xf>
    <xf numFmtId="0" fontId="37" fillId="29" borderId="0" xfId="0" applyFont="1" applyFill="1"/>
    <xf numFmtId="0" fontId="73" fillId="0" borderId="0" xfId="67" applyFont="1" applyAlignment="1">
      <alignment horizontal="center" vertical="center"/>
    </xf>
    <xf numFmtId="0" fontId="73" fillId="0" borderId="0" xfId="67" applyFont="1" applyAlignment="1">
      <alignment vertical="center"/>
    </xf>
    <xf numFmtId="0" fontId="72" fillId="0" borderId="0" xfId="0" applyFont="1"/>
    <xf numFmtId="0" fontId="74" fillId="0" borderId="0" xfId="0" applyFont="1"/>
    <xf numFmtId="192" fontId="60" fillId="0" borderId="0" xfId="96" applyNumberFormat="1" applyFont="1" applyFill="1" applyBorder="1" applyAlignment="1">
      <alignment horizontal="right"/>
    </xf>
    <xf numFmtId="0" fontId="1" fillId="0" borderId="0" xfId="75"/>
    <xf numFmtId="0" fontId="75" fillId="24" borderId="0" xfId="1" applyFont="1" applyFill="1" applyAlignment="1" applyProtection="1">
      <alignment horizontal="centerContinuous" vertical="top" wrapText="1"/>
      <protection locked="0"/>
    </xf>
    <xf numFmtId="0" fontId="75" fillId="24" borderId="0" xfId="1" applyFont="1" applyFill="1" applyAlignment="1">
      <alignment horizontal="centerContinuous" vertical="top" wrapText="1"/>
    </xf>
    <xf numFmtId="0" fontId="76" fillId="0" borderId="0" xfId="0" applyFont="1"/>
    <xf numFmtId="0" fontId="77" fillId="24" borderId="0" xfId="0" applyFont="1" applyFill="1" applyAlignment="1">
      <alignment horizontal="centerContinuous"/>
    </xf>
    <xf numFmtId="0" fontId="66" fillId="24" borderId="0" xfId="1" applyFont="1" applyFill="1" applyAlignment="1">
      <alignment horizontal="centerContinuous" vertical="center"/>
    </xf>
    <xf numFmtId="0" fontId="78" fillId="0" borderId="0" xfId="62" applyFont="1" applyBorder="1" applyAlignment="1" applyProtection="1">
      <alignment vertical="center"/>
    </xf>
    <xf numFmtId="0" fontId="75" fillId="29" borderId="0" xfId="1" applyFont="1" applyFill="1" applyAlignment="1">
      <alignment horizontal="centerContinuous" vertical="center" wrapText="1"/>
    </xf>
    <xf numFmtId="0" fontId="0" fillId="29" borderId="0" xfId="0" applyFill="1" applyAlignment="1">
      <alignment horizontal="centerContinuous"/>
    </xf>
    <xf numFmtId="0" fontId="0" fillId="0" borderId="0" xfId="0" applyAlignment="1">
      <alignment horizontal="centerContinuous"/>
    </xf>
    <xf numFmtId="0" fontId="79" fillId="0" borderId="0" xfId="62" applyFont="1" applyBorder="1" applyAlignment="1" applyProtection="1">
      <alignment vertical="center"/>
    </xf>
    <xf numFmtId="0" fontId="0" fillId="0" borderId="0" xfId="0" applyAlignment="1">
      <alignment horizontal="right" vertical="center"/>
    </xf>
    <xf numFmtId="0" fontId="80" fillId="0" borderId="0" xfId="0" applyFont="1" applyAlignment="1">
      <alignment vertical="center" readingOrder="1"/>
    </xf>
    <xf numFmtId="0" fontId="75" fillId="24" borderId="0" xfId="1" applyFont="1" applyFill="1" applyAlignment="1" applyProtection="1">
      <alignment horizontal="left" vertical="top"/>
      <protection locked="0"/>
    </xf>
    <xf numFmtId="171" fontId="83" fillId="29" borderId="0" xfId="93" applyNumberFormat="1" applyFont="1" applyFill="1" applyBorder="1" applyAlignment="1">
      <alignment horizontal="centerContinuous" vertical="top"/>
    </xf>
    <xf numFmtId="0" fontId="85" fillId="29" borderId="0" xfId="0" applyFont="1" applyFill="1"/>
    <xf numFmtId="0" fontId="7" fillId="0" borderId="0" xfId="0" applyFont="1" applyAlignment="1">
      <alignment horizontal="left" indent="1"/>
    </xf>
    <xf numFmtId="0" fontId="84" fillId="0" borderId="0" xfId="67" applyFont="1" applyAlignment="1">
      <alignment horizontal="left" vertical="center" indent="1"/>
    </xf>
    <xf numFmtId="0" fontId="35" fillId="0" borderId="0" xfId="67" applyFont="1" applyAlignment="1">
      <alignment horizontal="left" vertical="center" indent="1"/>
    </xf>
    <xf numFmtId="0" fontId="52" fillId="27" borderId="17" xfId="67" applyFont="1" applyFill="1" applyBorder="1" applyAlignment="1">
      <alignment horizontal="left" vertical="center" indent="1"/>
    </xf>
    <xf numFmtId="0" fontId="52" fillId="27" borderId="36" xfId="67" applyFont="1" applyFill="1" applyBorder="1" applyAlignment="1">
      <alignment horizontal="left" vertical="center" indent="1"/>
    </xf>
    <xf numFmtId="0" fontId="35" fillId="27" borderId="37" xfId="67" applyFont="1" applyFill="1" applyBorder="1" applyAlignment="1">
      <alignment horizontal="left" vertical="center" indent="1"/>
    </xf>
    <xf numFmtId="0" fontId="86" fillId="0" borderId="0" xfId="67" applyFont="1" applyAlignment="1">
      <alignment horizontal="left" vertical="center" indent="1"/>
    </xf>
    <xf numFmtId="0" fontId="87" fillId="0" borderId="0" xfId="67" applyFont="1" applyAlignment="1">
      <alignment horizontal="left" vertical="center" indent="1"/>
    </xf>
    <xf numFmtId="14" fontId="35" fillId="0" borderId="0" xfId="0" applyNumberFormat="1" applyFont="1" applyAlignment="1">
      <alignment horizontal="left" indent="1"/>
    </xf>
    <xf numFmtId="0" fontId="66" fillId="24" borderId="0" xfId="1" applyFont="1" applyFill="1" applyAlignment="1" applyProtection="1">
      <alignment horizontal="center" vertical="center" wrapText="1"/>
      <protection locked="0"/>
    </xf>
    <xf numFmtId="168" fontId="66" fillId="24" borderId="0" xfId="1" applyNumberFormat="1" applyFont="1" applyFill="1" applyAlignment="1" applyProtection="1">
      <alignment horizontal="right" vertical="center" wrapText="1"/>
      <protection locked="0"/>
    </xf>
    <xf numFmtId="168" fontId="39" fillId="25" borderId="0" xfId="1" applyNumberFormat="1" applyFont="1" applyFill="1" applyAlignment="1" applyProtection="1">
      <alignment horizontal="right" vertical="center" wrapText="1"/>
      <protection locked="0"/>
    </xf>
    <xf numFmtId="0" fontId="88" fillId="0" borderId="0" xfId="0" applyFont="1"/>
    <xf numFmtId="169" fontId="39" fillId="0" borderId="0" xfId="2" applyNumberFormat="1" applyFont="1" applyFill="1" applyBorder="1" applyAlignment="1">
      <alignment horizontal="right"/>
    </xf>
    <xf numFmtId="175" fontId="7" fillId="0" borderId="18" xfId="0" applyNumberFormat="1" applyFont="1" applyBorder="1" applyAlignment="1">
      <alignment horizontal="center"/>
    </xf>
    <xf numFmtId="169" fontId="7" fillId="0" borderId="0" xfId="0" applyNumberFormat="1" applyFont="1"/>
    <xf numFmtId="0" fontId="66" fillId="24" borderId="0" xfId="1" applyFont="1" applyFill="1" applyAlignment="1">
      <alignment horizontal="center" vertical="center" wrapText="1"/>
    </xf>
    <xf numFmtId="168" fontId="66" fillId="24" borderId="0" xfId="1" applyNumberFormat="1" applyFont="1" applyFill="1" applyAlignment="1">
      <alignment horizontal="right" vertical="center" wrapText="1"/>
    </xf>
    <xf numFmtId="168" fontId="39" fillId="25" borderId="0" xfId="1" applyNumberFormat="1" applyFont="1" applyFill="1" applyAlignment="1">
      <alignment horizontal="right" vertical="center" wrapText="1"/>
    </xf>
    <xf numFmtId="0" fontId="4" fillId="0" borderId="14" xfId="0" applyFont="1" applyBorder="1" applyAlignment="1">
      <alignment horizontal="left" indent="1"/>
    </xf>
    <xf numFmtId="0" fontId="66" fillId="24" borderId="0" xfId="1" applyFont="1" applyFill="1" applyAlignment="1">
      <alignment horizontal="center" vertical="center"/>
    </xf>
    <xf numFmtId="0" fontId="4" fillId="0" borderId="18" xfId="0" applyFont="1" applyBorder="1"/>
    <xf numFmtId="0" fontId="7" fillId="0" borderId="15" xfId="0" applyFont="1" applyBorder="1"/>
    <xf numFmtId="169" fontId="35" fillId="0" borderId="0" xfId="2" applyNumberFormat="1" applyFont="1"/>
    <xf numFmtId="0" fontId="39" fillId="0" borderId="15" xfId="79" applyFont="1" applyBorder="1" applyAlignment="1">
      <alignment horizontal="left" vertical="center"/>
    </xf>
    <xf numFmtId="171" fontId="38" fillId="0" borderId="0" xfId="96" applyNumberFormat="1" applyFont="1" applyFill="1" applyBorder="1" applyAlignment="1">
      <alignment horizontal="right"/>
    </xf>
    <xf numFmtId="171" fontId="89" fillId="27" borderId="17" xfId="96" applyNumberFormat="1" applyFont="1" applyFill="1" applyBorder="1" applyAlignment="1">
      <alignment horizontal="right"/>
    </xf>
    <xf numFmtId="171" fontId="89" fillId="27" borderId="16" xfId="96" applyNumberFormat="1" applyFont="1" applyFill="1" applyBorder="1" applyAlignment="1">
      <alignment horizontal="right"/>
    </xf>
    <xf numFmtId="0" fontId="38" fillId="0" borderId="0" xfId="0" applyFont="1" applyAlignment="1">
      <alignment horizontal="left"/>
    </xf>
    <xf numFmtId="0" fontId="63" fillId="24" borderId="0" xfId="1" applyFont="1" applyFill="1" applyAlignment="1">
      <alignment horizontal="centerContinuous" vertical="top" wrapText="1"/>
    </xf>
    <xf numFmtId="0" fontId="35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38" fillId="0" borderId="0" xfId="0" applyFont="1" applyAlignment="1">
      <alignment horizontal="center"/>
    </xf>
    <xf numFmtId="171" fontId="89" fillId="27" borderId="20" xfId="96" applyNumberFormat="1" applyFont="1" applyFill="1" applyBorder="1" applyAlignment="1">
      <alignment horizontal="center"/>
    </xf>
    <xf numFmtId="171" fontId="89" fillId="27" borderId="19" xfId="96" applyNumberFormat="1" applyFont="1" applyFill="1" applyBorder="1" applyAlignment="1">
      <alignment horizontal="right"/>
    </xf>
    <xf numFmtId="171" fontId="89" fillId="27" borderId="20" xfId="96" applyNumberFormat="1" applyFont="1" applyFill="1" applyBorder="1" applyAlignment="1">
      <alignment horizontal="right"/>
    </xf>
    <xf numFmtId="171" fontId="38" fillId="0" borderId="15" xfId="96" applyNumberFormat="1" applyFont="1" applyFill="1" applyBorder="1" applyAlignment="1">
      <alignment horizontal="right"/>
    </xf>
    <xf numFmtId="169" fontId="89" fillId="27" borderId="17" xfId="96" applyNumberFormat="1" applyFont="1" applyFill="1" applyBorder="1" applyAlignment="1">
      <alignment horizontal="right"/>
    </xf>
    <xf numFmtId="169" fontId="89" fillId="27" borderId="16" xfId="96" applyNumberFormat="1" applyFont="1" applyFill="1" applyBorder="1" applyAlignment="1">
      <alignment horizontal="right"/>
    </xf>
    <xf numFmtId="168" fontId="39" fillId="0" borderId="0" xfId="1" applyNumberFormat="1" applyFont="1" applyAlignment="1">
      <alignment horizontal="left" vertical="center"/>
    </xf>
    <xf numFmtId="43" fontId="35" fillId="0" borderId="0" xfId="0" applyNumberFormat="1" applyFont="1"/>
    <xf numFmtId="169" fontId="36" fillId="0" borderId="0" xfId="96" applyNumberFormat="1" applyFont="1" applyFill="1" applyBorder="1" applyAlignment="1">
      <alignment horizontal="right"/>
    </xf>
    <xf numFmtId="169" fontId="41" fillId="0" borderId="0" xfId="96" applyNumberFormat="1" applyFont="1" applyFill="1" applyBorder="1" applyAlignment="1">
      <alignment horizontal="right"/>
    </xf>
    <xf numFmtId="0" fontId="92" fillId="0" borderId="15" xfId="0" applyFont="1" applyBorder="1" applyAlignment="1">
      <alignment horizontal="center"/>
    </xf>
    <xf numFmtId="179" fontId="89" fillId="27" borderId="17" xfId="96" applyNumberFormat="1" applyFont="1" applyFill="1" applyBorder="1" applyAlignment="1">
      <alignment horizontal="right"/>
    </xf>
    <xf numFmtId="179" fontId="89" fillId="27" borderId="16" xfId="96" applyNumberFormat="1" applyFont="1" applyFill="1" applyBorder="1" applyAlignment="1">
      <alignment horizontal="right"/>
    </xf>
    <xf numFmtId="169" fontId="54" fillId="26" borderId="0" xfId="0" applyNumberFormat="1" applyFont="1" applyFill="1" applyAlignment="1">
      <alignment horizontal="right"/>
    </xf>
    <xf numFmtId="0" fontId="92" fillId="0" borderId="15" xfId="0" applyFont="1" applyBorder="1" applyAlignment="1">
      <alignment horizontal="center" vertical="center"/>
    </xf>
    <xf numFmtId="0" fontId="35" fillId="0" borderId="0" xfId="75" applyFont="1" applyAlignment="1">
      <alignment vertical="center"/>
    </xf>
    <xf numFmtId="179" fontId="35" fillId="0" borderId="0" xfId="95" applyNumberFormat="1" applyFont="1" applyFill="1" applyBorder="1" applyAlignment="1">
      <alignment vertical="center"/>
    </xf>
    <xf numFmtId="171" fontId="41" fillId="0" borderId="0" xfId="96" applyNumberFormat="1" applyFont="1" applyFill="1" applyBorder="1" applyAlignment="1">
      <alignment horizontal="right"/>
    </xf>
    <xf numFmtId="10" fontId="41" fillId="0" borderId="0" xfId="96" applyNumberFormat="1" applyFont="1" applyFill="1" applyBorder="1" applyAlignment="1">
      <alignment horizontal="right"/>
    </xf>
    <xf numFmtId="192" fontId="41" fillId="0" borderId="0" xfId="96" applyNumberFormat="1" applyFont="1" applyFill="1" applyBorder="1" applyAlignment="1">
      <alignment horizontal="right"/>
    </xf>
    <xf numFmtId="0" fontId="91" fillId="0" borderId="0" xfId="0" applyFont="1" applyAlignment="1">
      <alignment horizontal="left" vertical="center" indent="1"/>
    </xf>
    <xf numFmtId="0" fontId="95" fillId="0" borderId="0" xfId="75" applyFont="1" applyAlignment="1">
      <alignment vertical="center"/>
    </xf>
    <xf numFmtId="0" fontId="35" fillId="0" borderId="16" xfId="0" applyFont="1" applyBorder="1" applyAlignment="1">
      <alignment horizontal="left" indent="1"/>
    </xf>
    <xf numFmtId="171" fontId="41" fillId="0" borderId="16" xfId="96" applyNumberFormat="1" applyFont="1" applyFill="1" applyBorder="1" applyAlignment="1">
      <alignment horizontal="right"/>
    </xf>
    <xf numFmtId="192" fontId="41" fillId="0" borderId="16" xfId="96" applyNumberFormat="1" applyFont="1" applyFill="1" applyBorder="1" applyAlignment="1">
      <alignment horizontal="right"/>
    </xf>
    <xf numFmtId="1" fontId="41" fillId="0" borderId="16" xfId="96" applyNumberFormat="1" applyFont="1" applyFill="1" applyBorder="1" applyAlignment="1">
      <alignment horizontal="right"/>
    </xf>
    <xf numFmtId="169" fontId="35" fillId="0" borderId="0" xfId="95" applyNumberFormat="1" applyFont="1" applyFill="1" applyBorder="1" applyAlignment="1">
      <alignment vertical="center"/>
    </xf>
    <xf numFmtId="169" fontId="59" fillId="0" borderId="0" xfId="2" applyNumberFormat="1" applyFont="1" applyFill="1" applyBorder="1" applyAlignment="1">
      <alignment horizontal="right"/>
    </xf>
    <xf numFmtId="169" fontId="41" fillId="0" borderId="0" xfId="2" applyNumberFormat="1" applyFont="1" applyFill="1" applyBorder="1" applyAlignment="1">
      <alignment horizontal="right"/>
    </xf>
    <xf numFmtId="0" fontId="95" fillId="0" borderId="0" xfId="75" applyFont="1" applyAlignment="1">
      <alignment horizontal="left" vertical="center"/>
    </xf>
    <xf numFmtId="169" fontId="54" fillId="0" borderId="16" xfId="2" applyNumberFormat="1" applyFont="1" applyFill="1" applyBorder="1" applyAlignment="1">
      <alignment horizontal="right"/>
    </xf>
    <xf numFmtId="0" fontId="38" fillId="0" borderId="16" xfId="0" applyFont="1" applyBorder="1" applyAlignment="1">
      <alignment horizontal="left" indent="1"/>
    </xf>
    <xf numFmtId="171" fontId="38" fillId="0" borderId="16" xfId="96" applyNumberFormat="1" applyFont="1" applyFill="1" applyBorder="1" applyAlignment="1">
      <alignment horizontal="right"/>
    </xf>
    <xf numFmtId="0" fontId="35" fillId="0" borderId="16" xfId="75" applyFont="1" applyBorder="1" applyAlignment="1">
      <alignment horizontal="left" vertical="center" indent="1"/>
    </xf>
    <xf numFmtId="0" fontId="66" fillId="0" borderId="0" xfId="1" applyFont="1" applyAlignment="1">
      <alignment horizontal="center" vertical="center"/>
    </xf>
    <xf numFmtId="168" fontId="66" fillId="0" borderId="0" xfId="1" applyNumberFormat="1" applyFont="1" applyAlignment="1">
      <alignment horizontal="right" vertical="center" wrapText="1"/>
    </xf>
    <xf numFmtId="168" fontId="39" fillId="0" borderId="0" xfId="1" applyNumberFormat="1" applyFont="1" applyAlignment="1">
      <alignment horizontal="right" vertical="center" wrapText="1"/>
    </xf>
    <xf numFmtId="182" fontId="55" fillId="0" borderId="0" xfId="0" applyNumberFormat="1" applyFont="1"/>
    <xf numFmtId="0" fontId="96" fillId="0" borderId="0" xfId="0" applyFont="1"/>
    <xf numFmtId="0" fontId="97" fillId="0" borderId="0" xfId="0" applyFont="1" applyAlignment="1">
      <alignment horizontal="centerContinuous"/>
    </xf>
    <xf numFmtId="182" fontId="98" fillId="0" borderId="0" xfId="0" applyNumberFormat="1" applyFont="1"/>
    <xf numFmtId="182" fontId="35" fillId="0" borderId="0" xfId="0" applyNumberFormat="1" applyFont="1"/>
    <xf numFmtId="183" fontId="99" fillId="0" borderId="0" xfId="0" applyNumberFormat="1" applyFont="1"/>
    <xf numFmtId="183" fontId="52" fillId="0" borderId="0" xfId="0" applyNumberFormat="1" applyFont="1"/>
    <xf numFmtId="182" fontId="99" fillId="0" borderId="0" xfId="0" applyNumberFormat="1" applyFont="1"/>
    <xf numFmtId="184" fontId="52" fillId="0" borderId="0" xfId="0" applyNumberFormat="1" applyFont="1" applyAlignment="1">
      <alignment horizontal="right"/>
    </xf>
    <xf numFmtId="185" fontId="52" fillId="0" borderId="0" xfId="0" applyNumberFormat="1" applyFont="1"/>
    <xf numFmtId="182" fontId="84" fillId="0" borderId="0" xfId="0" applyNumberFormat="1" applyFont="1"/>
    <xf numFmtId="0" fontId="35" fillId="0" borderId="21" xfId="0" applyFont="1" applyBorder="1"/>
    <xf numFmtId="182" fontId="41" fillId="0" borderId="0" xfId="0" applyNumberFormat="1" applyFont="1"/>
    <xf numFmtId="187" fontId="35" fillId="0" borderId="0" xfId="0" applyNumberFormat="1" applyFont="1"/>
    <xf numFmtId="183" fontId="35" fillId="0" borderId="0" xfId="0" applyNumberFormat="1" applyFont="1"/>
    <xf numFmtId="0" fontId="37" fillId="24" borderId="0" xfId="0" applyFont="1" applyFill="1" applyAlignment="1">
      <alignment horizontal="centerContinuous"/>
    </xf>
    <xf numFmtId="0" fontId="4" fillId="24" borderId="0" xfId="0" applyFont="1" applyFill="1" applyAlignment="1">
      <alignment horizontal="centerContinuous"/>
    </xf>
    <xf numFmtId="0" fontId="97" fillId="0" borderId="23" xfId="0" applyFont="1" applyBorder="1" applyAlignment="1">
      <alignment horizontal="centerContinuous"/>
    </xf>
    <xf numFmtId="0" fontId="97" fillId="0" borderId="13" xfId="0" applyFont="1" applyBorder="1" applyAlignment="1">
      <alignment horizontal="centerContinuous"/>
    </xf>
    <xf numFmtId="0" fontId="97" fillId="0" borderId="24" xfId="0" applyFont="1" applyBorder="1" applyAlignment="1">
      <alignment horizontal="centerContinuous"/>
    </xf>
    <xf numFmtId="0" fontId="35" fillId="0" borderId="25" xfId="0" applyFont="1" applyBorder="1"/>
    <xf numFmtId="0" fontId="97" fillId="0" borderId="26" xfId="0" applyFont="1" applyBorder="1" applyAlignment="1">
      <alignment horizontal="centerContinuous"/>
    </xf>
    <xf numFmtId="0" fontId="4" fillId="0" borderId="25" xfId="0" applyFont="1" applyBorder="1" applyAlignment="1">
      <alignment horizontal="right"/>
    </xf>
    <xf numFmtId="0" fontId="35" fillId="0" borderId="27" xfId="0" applyFont="1" applyBorder="1"/>
    <xf numFmtId="183" fontId="35" fillId="0" borderId="21" xfId="0" applyNumberFormat="1" applyFont="1" applyBorder="1"/>
    <xf numFmtId="0" fontId="4" fillId="0" borderId="29" xfId="0" applyFont="1" applyBorder="1"/>
    <xf numFmtId="0" fontId="35" fillId="0" borderId="30" xfId="0" applyFont="1" applyBorder="1"/>
    <xf numFmtId="187" fontId="35" fillId="0" borderId="30" xfId="0" applyNumberFormat="1" applyFont="1" applyBorder="1" applyAlignment="1">
      <alignment horizontal="right"/>
    </xf>
    <xf numFmtId="187" fontId="35" fillId="0" borderId="31" xfId="0" applyNumberFormat="1" applyFont="1" applyBorder="1" applyAlignment="1">
      <alignment horizontal="right"/>
    </xf>
    <xf numFmtId="0" fontId="4" fillId="0" borderId="32" xfId="0" applyFont="1" applyBorder="1"/>
    <xf numFmtId="0" fontId="35" fillId="0" borderId="33" xfId="0" applyFont="1" applyBorder="1"/>
    <xf numFmtId="183" fontId="35" fillId="0" borderId="33" xfId="0" applyNumberFormat="1" applyFont="1" applyBorder="1" applyAlignment="1">
      <alignment horizontal="right"/>
    </xf>
    <xf numFmtId="183" fontId="35" fillId="0" borderId="34" xfId="0" applyNumberFormat="1" applyFont="1" applyBorder="1" applyAlignment="1">
      <alignment horizontal="right"/>
    </xf>
    <xf numFmtId="171" fontId="89" fillId="27" borderId="16" xfId="96" applyNumberFormat="1" applyFont="1" applyFill="1" applyBorder="1" applyAlignment="1">
      <alignment horizontal="center"/>
    </xf>
    <xf numFmtId="1" fontId="89" fillId="27" borderId="16" xfId="96" applyNumberFormat="1" applyFont="1" applyFill="1" applyBorder="1" applyAlignment="1">
      <alignment horizontal="center"/>
    </xf>
    <xf numFmtId="182" fontId="98" fillId="0" borderId="22" xfId="0" applyNumberFormat="1" applyFont="1" applyBorder="1"/>
    <xf numFmtId="183" fontId="52" fillId="0" borderId="0" xfId="0" applyNumberFormat="1" applyFont="1" applyAlignment="1">
      <alignment horizontal="center"/>
    </xf>
    <xf numFmtId="183" fontId="100" fillId="0" borderId="0" xfId="0" applyNumberFormat="1" applyFont="1" applyAlignment="1">
      <alignment horizontal="center"/>
    </xf>
    <xf numFmtId="183" fontId="38" fillId="0" borderId="0" xfId="0" applyNumberFormat="1" applyFont="1" applyAlignment="1">
      <alignment horizontal="center"/>
    </xf>
    <xf numFmtId="187" fontId="52" fillId="27" borderId="16" xfId="0" applyNumberFormat="1" applyFont="1" applyFill="1" applyBorder="1"/>
    <xf numFmtId="187" fontId="52" fillId="27" borderId="38" xfId="0" applyNumberFormat="1" applyFont="1" applyFill="1" applyBorder="1"/>
    <xf numFmtId="182" fontId="89" fillId="27" borderId="16" xfId="0" applyNumberFormat="1" applyFont="1" applyFill="1" applyBorder="1"/>
    <xf numFmtId="184" fontId="89" fillId="27" borderId="16" xfId="0" applyNumberFormat="1" applyFont="1" applyFill="1" applyBorder="1" applyAlignment="1">
      <alignment horizontal="right"/>
    </xf>
    <xf numFmtId="185" fontId="55" fillId="0" borderId="0" xfId="0" applyNumberFormat="1" applyFont="1"/>
    <xf numFmtId="182" fontId="35" fillId="0" borderId="0" xfId="0" applyNumberFormat="1" applyFont="1" applyAlignment="1">
      <alignment horizontal="center"/>
    </xf>
    <xf numFmtId="182" fontId="35" fillId="0" borderId="21" xfId="0" applyNumberFormat="1" applyFont="1" applyBorder="1" applyAlignment="1">
      <alignment horizontal="center"/>
    </xf>
    <xf numFmtId="182" fontId="35" fillId="0" borderId="22" xfId="0" applyNumberFormat="1" applyFont="1" applyBorder="1" applyAlignment="1">
      <alignment horizontal="center"/>
    </xf>
    <xf numFmtId="171" fontId="38" fillId="0" borderId="0" xfId="96" applyNumberFormat="1" applyFont="1" applyFill="1" applyBorder="1" applyAlignment="1">
      <alignment horizontal="center"/>
    </xf>
    <xf numFmtId="182" fontId="52" fillId="0" borderId="0" xfId="0" applyNumberFormat="1" applyFont="1" applyAlignment="1">
      <alignment horizontal="center"/>
    </xf>
    <xf numFmtId="183" fontId="100" fillId="0" borderId="21" xfId="0" applyNumberFormat="1" applyFont="1" applyBorder="1" applyAlignment="1">
      <alignment horizontal="center"/>
    </xf>
    <xf numFmtId="0" fontId="91" fillId="0" borderId="0" xfId="0" applyFont="1" applyAlignment="1">
      <alignment horizontal="center"/>
    </xf>
    <xf numFmtId="182" fontId="41" fillId="0" borderId="26" xfId="0" applyNumberFormat="1" applyFont="1" applyBorder="1"/>
    <xf numFmtId="0" fontId="35" fillId="0" borderId="25" xfId="0" applyFont="1" applyBorder="1" applyAlignment="1">
      <alignment horizontal="left" indent="1"/>
    </xf>
    <xf numFmtId="182" fontId="35" fillId="0" borderId="26" xfId="0" applyNumberFormat="1" applyFont="1" applyBorder="1"/>
    <xf numFmtId="0" fontId="35" fillId="0" borderId="28" xfId="0" applyFont="1" applyBorder="1"/>
    <xf numFmtId="182" fontId="41" fillId="0" borderId="28" xfId="0" applyNumberFormat="1" applyFont="1" applyBorder="1"/>
    <xf numFmtId="182" fontId="35" fillId="0" borderId="28" xfId="0" applyNumberFormat="1" applyFont="1" applyBorder="1"/>
    <xf numFmtId="186" fontId="84" fillId="0" borderId="26" xfId="0" applyNumberFormat="1" applyFont="1" applyBorder="1"/>
    <xf numFmtId="182" fontId="35" fillId="0" borderId="24" xfId="0" applyNumberFormat="1" applyFont="1" applyBorder="1"/>
    <xf numFmtId="183" fontId="41" fillId="0" borderId="28" xfId="0" applyNumberFormat="1" applyFont="1" applyBorder="1"/>
    <xf numFmtId="183" fontId="35" fillId="0" borderId="28" xfId="0" applyNumberFormat="1" applyFont="1" applyBorder="1"/>
    <xf numFmtId="0" fontId="37" fillId="24" borderId="1" xfId="0" applyFont="1" applyFill="1" applyBorder="1" applyAlignment="1">
      <alignment horizontal="centerContinuous"/>
    </xf>
    <xf numFmtId="0" fontId="93" fillId="24" borderId="14" xfId="0" applyFont="1" applyFill="1" applyBorder="1" applyAlignment="1">
      <alignment horizontal="centerContinuous"/>
    </xf>
    <xf numFmtId="0" fontId="93" fillId="24" borderId="2" xfId="0" applyFont="1" applyFill="1" applyBorder="1" applyAlignment="1">
      <alignment horizontal="centerContinuous"/>
    </xf>
    <xf numFmtId="0" fontId="37" fillId="24" borderId="1" xfId="0" applyFont="1" applyFill="1" applyBorder="1"/>
    <xf numFmtId="0" fontId="93" fillId="24" borderId="14" xfId="0" applyFont="1" applyFill="1" applyBorder="1"/>
    <xf numFmtId="188" fontId="36" fillId="25" borderId="14" xfId="0" applyNumberFormat="1" applyFont="1" applyFill="1" applyBorder="1"/>
    <xf numFmtId="188" fontId="36" fillId="25" borderId="2" xfId="0" applyNumberFormat="1" applyFont="1" applyFill="1" applyBorder="1"/>
    <xf numFmtId="0" fontId="93" fillId="24" borderId="2" xfId="0" applyFont="1" applyFill="1" applyBorder="1"/>
    <xf numFmtId="0" fontId="41" fillId="0" borderId="0" xfId="0" applyFont="1" applyAlignment="1">
      <alignment horizontal="left"/>
    </xf>
    <xf numFmtId="0" fontId="41" fillId="0" borderId="0" xfId="0" applyFont="1" applyAlignment="1">
      <alignment horizontal="right"/>
    </xf>
    <xf numFmtId="0" fontId="7" fillId="0" borderId="0" xfId="0" applyFont="1" applyAlignment="1">
      <alignment horizontal="left"/>
    </xf>
    <xf numFmtId="0" fontId="0" fillId="0" borderId="14" xfId="0" applyBorder="1"/>
    <xf numFmtId="169" fontId="39" fillId="0" borderId="15" xfId="1" applyNumberFormat="1" applyFont="1" applyBorder="1" applyAlignment="1">
      <alignment horizontal="center" shrinkToFit="1"/>
    </xf>
    <xf numFmtId="0" fontId="90" fillId="0" borderId="15" xfId="0" applyFont="1" applyBorder="1"/>
    <xf numFmtId="0" fontId="91" fillId="0" borderId="0" xfId="0" applyFont="1"/>
    <xf numFmtId="169" fontId="91" fillId="0" borderId="0" xfId="0" applyNumberFormat="1" applyFont="1"/>
    <xf numFmtId="0" fontId="7" fillId="0" borderId="0" xfId="0" applyFont="1" applyAlignment="1">
      <alignment horizontal="center"/>
    </xf>
    <xf numFmtId="0" fontId="90" fillId="0" borderId="0" xfId="0" applyFont="1"/>
    <xf numFmtId="0" fontId="75" fillId="24" borderId="0" xfId="1" applyFont="1" applyFill="1" applyAlignment="1">
      <alignment horizontal="centerContinuous"/>
    </xf>
    <xf numFmtId="0" fontId="101" fillId="24" borderId="0" xfId="1" applyFont="1" applyFill="1" applyAlignment="1">
      <alignment horizontal="centerContinuous" vertical="center"/>
    </xf>
    <xf numFmtId="0" fontId="75" fillId="24" borderId="0" xfId="1" applyFont="1" applyFill="1" applyAlignment="1">
      <alignment horizontal="centerContinuous" vertical="center"/>
    </xf>
    <xf numFmtId="0" fontId="45" fillId="0" borderId="0" xfId="1" applyFont="1" applyAlignment="1" applyProtection="1">
      <alignment horizontal="centerContinuous" vertical="top"/>
      <protection locked="0"/>
    </xf>
    <xf numFmtId="182" fontId="86" fillId="0" borderId="0" xfId="0" applyNumberFormat="1" applyFont="1"/>
    <xf numFmtId="0" fontId="36" fillId="25" borderId="0" xfId="0" applyFont="1" applyFill="1" applyAlignment="1">
      <alignment horizontal="left"/>
    </xf>
    <xf numFmtId="0" fontId="36" fillId="25" borderId="0" xfId="0" applyFont="1" applyFill="1" applyAlignment="1">
      <alignment horizontal="right"/>
    </xf>
    <xf numFmtId="0" fontId="66" fillId="29" borderId="0" xfId="0" applyFont="1" applyFill="1" applyAlignment="1">
      <alignment horizontal="centerContinuous" vertical="center" readingOrder="1"/>
    </xf>
    <xf numFmtId="182" fontId="54" fillId="0" borderId="26" xfId="0" applyNumberFormat="1" applyFont="1" applyBorder="1"/>
    <xf numFmtId="182" fontId="54" fillId="0" borderId="28" xfId="0" applyNumberFormat="1" applyFont="1" applyBorder="1"/>
    <xf numFmtId="186" fontId="54" fillId="0" borderId="26" xfId="0" applyNumberFormat="1" applyFont="1" applyBorder="1"/>
    <xf numFmtId="0" fontId="54" fillId="0" borderId="26" xfId="0" applyFont="1" applyBorder="1"/>
    <xf numFmtId="187" fontId="41" fillId="0" borderId="26" xfId="0" applyNumberFormat="1" applyFont="1" applyBorder="1"/>
    <xf numFmtId="190" fontId="36" fillId="25" borderId="21" xfId="0" applyNumberFormat="1" applyFont="1" applyFill="1" applyBorder="1"/>
    <xf numFmtId="190" fontId="36" fillId="0" borderId="0" xfId="0" applyNumberFormat="1" applyFont="1"/>
    <xf numFmtId="190" fontId="36" fillId="25" borderId="21" xfId="0" applyNumberFormat="1" applyFont="1" applyFill="1" applyBorder="1" applyAlignment="1">
      <alignment horizontal="centerContinuous"/>
    </xf>
    <xf numFmtId="170" fontId="35" fillId="0" borderId="0" xfId="0" applyNumberFormat="1" applyFont="1"/>
    <xf numFmtId="0" fontId="91" fillId="0" borderId="0" xfId="0" applyFont="1" applyAlignment="1">
      <alignment horizontal="left" indent="2"/>
    </xf>
    <xf numFmtId="169" fontId="2" fillId="0" borderId="0" xfId="0" applyNumberFormat="1" applyFont="1"/>
    <xf numFmtId="43" fontId="2" fillId="0" borderId="0" xfId="0" applyNumberFormat="1" applyFont="1"/>
    <xf numFmtId="0" fontId="0" fillId="30" borderId="0" xfId="0" applyFill="1"/>
    <xf numFmtId="194" fontId="0" fillId="0" borderId="0" xfId="0" applyNumberFormat="1"/>
    <xf numFmtId="195" fontId="0" fillId="0" borderId="0" xfId="0" applyNumberFormat="1"/>
    <xf numFmtId="187" fontId="35" fillId="0" borderId="24" xfId="0" applyNumberFormat="1" applyFont="1" applyBorder="1"/>
    <xf numFmtId="177" fontId="36" fillId="0" borderId="18" xfId="60" applyNumberFormat="1" applyFont="1" applyBorder="1" applyAlignment="1">
      <alignment vertical="center"/>
    </xf>
    <xf numFmtId="168" fontId="39" fillId="25" borderId="0" xfId="1" applyNumberFormat="1" applyFont="1" applyFill="1" applyAlignment="1">
      <alignment horizontal="right" vertical="center"/>
    </xf>
    <xf numFmtId="182" fontId="0" fillId="0" borderId="0" xfId="0" applyNumberFormat="1"/>
    <xf numFmtId="182" fontId="86" fillId="0" borderId="13" xfId="0" applyNumberFormat="1" applyFont="1" applyBorder="1"/>
    <xf numFmtId="0" fontId="103" fillId="24" borderId="21" xfId="0" applyFont="1" applyFill="1" applyBorder="1" applyAlignment="1">
      <alignment horizontal="centerContinuous"/>
    </xf>
    <xf numFmtId="0" fontId="102" fillId="24" borderId="21" xfId="0" applyFont="1" applyFill="1" applyBorder="1" applyAlignment="1">
      <alignment horizontal="centerContinuous"/>
    </xf>
    <xf numFmtId="188" fontId="36" fillId="25" borderId="0" xfId="0" applyNumberFormat="1" applyFont="1" applyFill="1" applyAlignment="1">
      <alignment horizontal="center"/>
    </xf>
    <xf numFmtId="0" fontId="35" fillId="0" borderId="13" xfId="0" applyFont="1" applyBorder="1" applyAlignment="1">
      <alignment horizontal="left" indent="2"/>
    </xf>
    <xf numFmtId="0" fontId="7" fillId="0" borderId="0" xfId="0" applyFont="1" applyAlignment="1">
      <alignment horizontal="right"/>
    </xf>
    <xf numFmtId="169" fontId="59" fillId="0" borderId="0" xfId="0" applyNumberFormat="1" applyFont="1" applyAlignment="1">
      <alignment horizontal="right"/>
    </xf>
    <xf numFmtId="169" fontId="36" fillId="0" borderId="18" xfId="0" applyNumberFormat="1" applyFont="1" applyBorder="1" applyAlignment="1">
      <alignment horizontal="right"/>
    </xf>
    <xf numFmtId="0" fontId="4" fillId="0" borderId="0" xfId="0" applyFont="1" applyAlignment="1">
      <alignment horizontal="right"/>
    </xf>
    <xf numFmtId="169" fontId="7" fillId="0" borderId="0" xfId="0" applyNumberFormat="1" applyFont="1" applyAlignment="1">
      <alignment horizontal="right"/>
    </xf>
    <xf numFmtId="43" fontId="4" fillId="0" borderId="0" xfId="0" applyNumberFormat="1" applyFont="1" applyAlignment="1">
      <alignment horizontal="right"/>
    </xf>
    <xf numFmtId="169" fontId="59" fillId="28" borderId="0" xfId="0" applyNumberFormat="1" applyFont="1" applyFill="1" applyAlignment="1">
      <alignment horizontal="right"/>
    </xf>
    <xf numFmtId="175" fontId="7" fillId="0" borderId="18" xfId="0" applyNumberFormat="1" applyFont="1" applyBorder="1" applyAlignment="1">
      <alignment horizontal="right"/>
    </xf>
    <xf numFmtId="175" fontId="4" fillId="0" borderId="0" xfId="0" applyNumberFormat="1" applyFont="1" applyAlignment="1">
      <alignment horizontal="right"/>
    </xf>
    <xf numFmtId="169" fontId="40" fillId="0" borderId="0" xfId="1" applyNumberFormat="1" applyFont="1" applyAlignment="1">
      <alignment horizontal="right" shrinkToFit="1"/>
    </xf>
    <xf numFmtId="169" fontId="4" fillId="0" borderId="18" xfId="0" applyNumberFormat="1" applyFont="1" applyBorder="1" applyAlignment="1">
      <alignment horizontal="right"/>
    </xf>
    <xf numFmtId="169" fontId="36" fillId="0" borderId="0" xfId="1" applyNumberFormat="1" applyFont="1" applyAlignment="1">
      <alignment horizontal="right" wrapText="1"/>
    </xf>
    <xf numFmtId="10" fontId="36" fillId="0" borderId="0" xfId="96" applyNumberFormat="1" applyFont="1" applyFill="1" applyBorder="1" applyAlignment="1">
      <alignment horizontal="right" wrapText="1"/>
    </xf>
    <xf numFmtId="169" fontId="55" fillId="0" borderId="0" xfId="1" applyNumberFormat="1" applyFont="1" applyAlignment="1">
      <alignment horizontal="right" wrapText="1"/>
    </xf>
    <xf numFmtId="169" fontId="41" fillId="0" borderId="0" xfId="1" applyNumberFormat="1" applyFont="1" applyAlignment="1">
      <alignment horizontal="right" wrapText="1"/>
    </xf>
    <xf numFmtId="169" fontId="55" fillId="0" borderId="0" xfId="79" applyNumberFormat="1" applyFont="1" applyAlignment="1">
      <alignment horizontal="right" wrapText="1"/>
    </xf>
    <xf numFmtId="169" fontId="36" fillId="0" borderId="14" xfId="79" applyNumberFormat="1" applyFont="1" applyBorder="1" applyAlignment="1">
      <alignment horizontal="right" wrapText="1"/>
    </xf>
    <xf numFmtId="169" fontId="36" fillId="0" borderId="0" xfId="79" applyNumberFormat="1" applyFont="1" applyAlignment="1">
      <alignment horizontal="right" wrapText="1"/>
    </xf>
    <xf numFmtId="169" fontId="39" fillId="0" borderId="15" xfId="1" applyNumberFormat="1" applyFont="1" applyBorder="1" applyAlignment="1">
      <alignment horizontal="right" wrapText="1"/>
    </xf>
    <xf numFmtId="169" fontId="54" fillId="0" borderId="0" xfId="1" applyNumberFormat="1" applyFont="1" applyAlignment="1">
      <alignment horizontal="right" shrinkToFit="1"/>
    </xf>
    <xf numFmtId="169" fontId="52" fillId="0" borderId="0" xfId="1" applyNumberFormat="1" applyFont="1" applyAlignment="1">
      <alignment horizontal="right" wrapText="1"/>
    </xf>
    <xf numFmtId="169" fontId="54" fillId="0" borderId="0" xfId="1" applyNumberFormat="1" applyFont="1" applyAlignment="1">
      <alignment horizontal="right" wrapText="1"/>
    </xf>
    <xf numFmtId="169" fontId="39" fillId="0" borderId="15" xfId="79" applyNumberFormat="1" applyFont="1" applyBorder="1" applyAlignment="1">
      <alignment horizontal="right" wrapText="1"/>
    </xf>
    <xf numFmtId="169" fontId="40" fillId="0" borderId="0" xfId="1" applyNumberFormat="1" applyFont="1" applyAlignment="1">
      <alignment horizontal="right" wrapText="1"/>
    </xf>
    <xf numFmtId="170" fontId="50" fillId="0" borderId="0" xfId="1" applyNumberFormat="1" applyFont="1" applyAlignment="1">
      <alignment horizontal="right" wrapText="1"/>
    </xf>
    <xf numFmtId="180" fontId="50" fillId="0" borderId="0" xfId="1" applyNumberFormat="1" applyFont="1" applyAlignment="1">
      <alignment horizontal="right" wrapText="1"/>
    </xf>
    <xf numFmtId="176" fontId="104" fillId="0" borderId="0" xfId="1" applyNumberFormat="1" applyFont="1" applyAlignment="1">
      <alignment horizontal="right" wrapText="1"/>
    </xf>
    <xf numFmtId="170" fontId="104" fillId="0" borderId="0" xfId="1" applyNumberFormat="1" applyFont="1" applyAlignment="1">
      <alignment horizontal="right" wrapText="1"/>
    </xf>
    <xf numFmtId="180" fontId="104" fillId="0" borderId="0" xfId="1" applyNumberFormat="1" applyFont="1" applyAlignment="1">
      <alignment horizontal="right" wrapText="1"/>
    </xf>
    <xf numFmtId="0" fontId="1" fillId="0" borderId="0" xfId="0" applyFont="1" applyAlignment="1">
      <alignment horizontal="right"/>
    </xf>
    <xf numFmtId="169" fontId="35" fillId="0" borderId="0" xfId="0" applyNumberFormat="1" applyFont="1" applyAlignment="1">
      <alignment horizontal="right"/>
    </xf>
    <xf numFmtId="169" fontId="4" fillId="0" borderId="13" xfId="0" applyNumberFormat="1" applyFont="1" applyBorder="1" applyAlignment="1">
      <alignment horizontal="right"/>
    </xf>
    <xf numFmtId="169" fontId="7" fillId="0" borderId="15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169" fontId="55" fillId="0" borderId="0" xfId="0" applyNumberFormat="1" applyFont="1" applyAlignment="1">
      <alignment horizontal="right"/>
    </xf>
    <xf numFmtId="169" fontId="1" fillId="0" borderId="0" xfId="0" applyNumberFormat="1" applyFont="1" applyAlignment="1">
      <alignment horizontal="right"/>
    </xf>
    <xf numFmtId="181" fontId="1" fillId="0" borderId="0" xfId="0" applyNumberFormat="1" applyFont="1" applyAlignment="1">
      <alignment horizontal="right"/>
    </xf>
    <xf numFmtId="169" fontId="4" fillId="0" borderId="0" xfId="0" applyNumberFormat="1" applyFont="1" applyAlignment="1">
      <alignment horizontal="right"/>
    </xf>
    <xf numFmtId="169" fontId="51" fillId="0" borderId="0" xfId="0" applyNumberFormat="1" applyFont="1" applyAlignment="1">
      <alignment horizontal="right"/>
    </xf>
    <xf numFmtId="169" fontId="4" fillId="0" borderId="15" xfId="0" applyNumberFormat="1" applyFont="1" applyBorder="1" applyAlignment="1">
      <alignment horizontal="right"/>
    </xf>
    <xf numFmtId="0" fontId="2" fillId="0" borderId="0" xfId="0" applyFont="1" applyAlignment="1">
      <alignment horizontal="right"/>
    </xf>
    <xf numFmtId="169" fontId="4" fillId="26" borderId="15" xfId="0" applyNumberFormat="1" applyFont="1" applyFill="1" applyBorder="1" applyAlignment="1">
      <alignment horizontal="right"/>
    </xf>
    <xf numFmtId="171" fontId="0" fillId="0" borderId="0" xfId="0" applyNumberFormat="1" applyAlignment="1">
      <alignment horizontal="right"/>
    </xf>
    <xf numFmtId="175" fontId="35" fillId="0" borderId="0" xfId="0" applyNumberFormat="1" applyFont="1" applyAlignment="1">
      <alignment horizontal="right"/>
    </xf>
    <xf numFmtId="175" fontId="4" fillId="0" borderId="15" xfId="0" applyNumberFormat="1" applyFont="1" applyBorder="1" applyAlignment="1">
      <alignment horizontal="right"/>
    </xf>
    <xf numFmtId="0" fontId="35" fillId="26" borderId="0" xfId="0" applyFont="1" applyFill="1" applyAlignment="1">
      <alignment horizontal="right"/>
    </xf>
    <xf numFmtId="0" fontId="35" fillId="26" borderId="15" xfId="0" applyFont="1" applyFill="1" applyBorder="1" applyAlignment="1">
      <alignment horizontal="right"/>
    </xf>
    <xf numFmtId="178" fontId="35" fillId="0" borderId="0" xfId="0" applyNumberFormat="1" applyFont="1" applyAlignment="1">
      <alignment horizontal="right"/>
    </xf>
    <xf numFmtId="0" fontId="0" fillId="26" borderId="0" xfId="0" applyFill="1" applyAlignment="1">
      <alignment horizontal="right"/>
    </xf>
    <xf numFmtId="0" fontId="0" fillId="26" borderId="15" xfId="0" applyFill="1" applyBorder="1" applyAlignment="1">
      <alignment horizontal="right"/>
    </xf>
    <xf numFmtId="169" fontId="36" fillId="0" borderId="15" xfId="0" applyNumberFormat="1" applyFont="1" applyBorder="1" applyAlignment="1">
      <alignment horizontal="right"/>
    </xf>
    <xf numFmtId="169" fontId="41" fillId="0" borderId="0" xfId="0" applyNumberFormat="1" applyFont="1" applyAlignment="1">
      <alignment horizontal="right"/>
    </xf>
    <xf numFmtId="169" fontId="67" fillId="0" borderId="15" xfId="0" applyNumberFormat="1" applyFont="1" applyBorder="1" applyAlignment="1">
      <alignment horizontal="right"/>
    </xf>
    <xf numFmtId="174" fontId="52" fillId="26" borderId="0" xfId="2" applyNumberFormat="1" applyFont="1" applyFill="1" applyBorder="1" applyAlignment="1">
      <alignment horizontal="right"/>
    </xf>
    <xf numFmtId="173" fontId="52" fillId="26" borderId="0" xfId="96" applyNumberFormat="1" applyFont="1" applyFill="1" applyBorder="1" applyAlignment="1">
      <alignment horizontal="right"/>
    </xf>
    <xf numFmtId="173" fontId="52" fillId="26" borderId="15" xfId="96" applyNumberFormat="1" applyFont="1" applyFill="1" applyBorder="1" applyAlignment="1">
      <alignment horizontal="right"/>
    </xf>
    <xf numFmtId="173" fontId="41" fillId="0" borderId="0" xfId="2" applyNumberFormat="1" applyFont="1" applyFill="1" applyBorder="1" applyAlignment="1">
      <alignment horizontal="right"/>
    </xf>
    <xf numFmtId="0" fontId="56" fillId="0" borderId="0" xfId="0" applyFont="1" applyAlignment="1">
      <alignment horizontal="right"/>
    </xf>
    <xf numFmtId="173" fontId="52" fillId="27" borderId="17" xfId="2" applyNumberFormat="1" applyFont="1" applyFill="1" applyBorder="1" applyAlignment="1">
      <alignment horizontal="right"/>
    </xf>
    <xf numFmtId="173" fontId="51" fillId="0" borderId="0" xfId="2" applyNumberFormat="1" applyFont="1" applyFill="1" applyBorder="1" applyAlignment="1">
      <alignment horizontal="right"/>
    </xf>
    <xf numFmtId="173" fontId="52" fillId="27" borderId="16" xfId="2" applyNumberFormat="1" applyFont="1" applyFill="1" applyBorder="1" applyAlignment="1">
      <alignment horizontal="right"/>
    </xf>
    <xf numFmtId="173" fontId="52" fillId="0" borderId="0" xfId="2" applyNumberFormat="1" applyFont="1" applyFill="1" applyBorder="1" applyAlignment="1">
      <alignment horizontal="right"/>
    </xf>
    <xf numFmtId="169" fontId="94" fillId="26" borderId="0" xfId="0" applyNumberFormat="1" applyFont="1" applyFill="1" applyAlignment="1">
      <alignment horizontal="right"/>
    </xf>
    <xf numFmtId="169" fontId="94" fillId="26" borderId="21" xfId="0" applyNumberFormat="1" applyFont="1" applyFill="1" applyBorder="1" applyAlignment="1">
      <alignment horizontal="right"/>
    </xf>
    <xf numFmtId="179" fontId="35" fillId="0" borderId="0" xfId="95" applyNumberFormat="1" applyFont="1" applyFill="1" applyBorder="1" applyAlignment="1">
      <alignment horizontal="right"/>
    </xf>
    <xf numFmtId="193" fontId="35" fillId="0" borderId="16" xfId="96" applyNumberFormat="1" applyFont="1" applyFill="1" applyBorder="1" applyAlignment="1">
      <alignment horizontal="right"/>
    </xf>
    <xf numFmtId="179" fontId="59" fillId="0" borderId="0" xfId="95" applyNumberFormat="1" applyFont="1" applyFill="1" applyBorder="1" applyAlignment="1">
      <alignment horizontal="right"/>
    </xf>
    <xf numFmtId="179" fontId="41" fillId="0" borderId="0" xfId="95" applyNumberFormat="1" applyFont="1" applyFill="1" applyBorder="1" applyAlignment="1">
      <alignment horizontal="right"/>
    </xf>
    <xf numFmtId="169" fontId="41" fillId="0" borderId="0" xfId="1" applyNumberFormat="1" applyFont="1" applyAlignment="1">
      <alignment horizontal="right" shrinkToFit="1"/>
    </xf>
    <xf numFmtId="169" fontId="36" fillId="0" borderId="14" xfId="1" applyNumberFormat="1" applyFont="1" applyBorder="1" applyAlignment="1">
      <alignment horizontal="right" shrinkToFit="1"/>
    </xf>
    <xf numFmtId="169" fontId="36" fillId="0" borderId="0" xfId="1" applyNumberFormat="1" applyFont="1" applyAlignment="1">
      <alignment horizontal="right" shrinkToFit="1"/>
    </xf>
    <xf numFmtId="169" fontId="39" fillId="0" borderId="15" xfId="1" applyNumberFormat="1" applyFont="1" applyBorder="1" applyAlignment="1">
      <alignment horizontal="right" shrinkToFit="1"/>
    </xf>
    <xf numFmtId="169" fontId="39" fillId="0" borderId="0" xfId="1" applyNumberFormat="1" applyFont="1" applyAlignment="1">
      <alignment horizontal="right" shrinkToFit="1"/>
    </xf>
    <xf numFmtId="169" fontId="91" fillId="0" borderId="0" xfId="0" applyNumberFormat="1" applyFont="1" applyAlignment="1">
      <alignment horizontal="right"/>
    </xf>
    <xf numFmtId="169" fontId="55" fillId="0" borderId="0" xfId="1" applyNumberFormat="1" applyFont="1" applyAlignment="1">
      <alignment horizontal="right" shrinkToFit="1"/>
    </xf>
    <xf numFmtId="169" fontId="67" fillId="0" borderId="0" xfId="1" applyNumberFormat="1" applyFont="1" applyAlignment="1">
      <alignment horizontal="right" wrapText="1"/>
    </xf>
    <xf numFmtId="169" fontId="54" fillId="28" borderId="0" xfId="1" applyNumberFormat="1" applyFont="1" applyFill="1" applyAlignment="1">
      <alignment horizontal="right" wrapText="1"/>
    </xf>
    <xf numFmtId="196" fontId="50" fillId="0" borderId="0" xfId="1" applyNumberFormat="1" applyFont="1" applyAlignment="1">
      <alignment horizontal="right" wrapText="1"/>
    </xf>
    <xf numFmtId="169" fontId="54" fillId="0" borderId="0" xfId="79" applyNumberFormat="1" applyFont="1" applyAlignment="1">
      <alignment horizontal="right" wrapText="1"/>
    </xf>
    <xf numFmtId="169" fontId="0" fillId="0" borderId="0" xfId="0" applyNumberFormat="1" applyAlignment="1">
      <alignment horizontal="right"/>
    </xf>
    <xf numFmtId="169" fontId="67" fillId="0" borderId="0" xfId="0" applyNumberFormat="1" applyFont="1" applyAlignment="1">
      <alignment horizontal="right"/>
    </xf>
    <xf numFmtId="169" fontId="36" fillId="0" borderId="13" xfId="0" applyNumberFormat="1" applyFont="1" applyBorder="1" applyAlignment="1">
      <alignment horizontal="right"/>
    </xf>
    <xf numFmtId="182" fontId="35" fillId="0" borderId="0" xfId="0" applyNumberFormat="1" applyFont="1" applyAlignment="1">
      <alignment horizontal="right"/>
    </xf>
    <xf numFmtId="187" fontId="35" fillId="0" borderId="0" xfId="0" applyNumberFormat="1" applyFont="1" applyAlignment="1">
      <alignment horizontal="right"/>
    </xf>
    <xf numFmtId="182" fontId="35" fillId="0" borderId="13" xfId="0" applyNumberFormat="1" applyFont="1" applyBorder="1" applyAlignment="1">
      <alignment horizontal="right"/>
    </xf>
    <xf numFmtId="187" fontId="35" fillId="0" borderId="0" xfId="0" applyNumberFormat="1" applyFont="1" applyAlignment="1">
      <alignment horizontal="center"/>
    </xf>
    <xf numFmtId="183" fontId="35" fillId="0" borderId="21" xfId="0" applyNumberFormat="1" applyFont="1" applyBorder="1" applyAlignment="1">
      <alignment horizontal="right"/>
    </xf>
    <xf numFmtId="183" fontId="35" fillId="0" borderId="28" xfId="0" applyNumberFormat="1" applyFont="1" applyBorder="1" applyAlignment="1">
      <alignment horizontal="right"/>
    </xf>
    <xf numFmtId="187" fontId="35" fillId="0" borderId="13" xfId="0" applyNumberFormat="1" applyFont="1" applyBorder="1" applyAlignment="1">
      <alignment horizontal="right"/>
    </xf>
    <xf numFmtId="187" fontId="35" fillId="0" borderId="24" xfId="0" applyNumberFormat="1" applyFont="1" applyBorder="1" applyAlignment="1">
      <alignment horizontal="right"/>
    </xf>
    <xf numFmtId="187" fontId="35" fillId="0" borderId="26" xfId="0" applyNumberFormat="1" applyFont="1" applyBorder="1" applyAlignment="1">
      <alignment horizontal="right"/>
    </xf>
    <xf numFmtId="189" fontId="35" fillId="0" borderId="0" xfId="0" applyNumberFormat="1" applyFont="1" applyAlignment="1">
      <alignment horizontal="center"/>
    </xf>
    <xf numFmtId="187" fontId="99" fillId="0" borderId="0" xfId="0" applyNumberFormat="1" applyFont="1" applyAlignment="1">
      <alignment horizontal="center"/>
    </xf>
    <xf numFmtId="183" fontId="99" fillId="0" borderId="0" xfId="0" applyNumberFormat="1" applyFont="1" applyAlignment="1">
      <alignment horizontal="center"/>
    </xf>
    <xf numFmtId="187" fontId="35" fillId="31" borderId="0" xfId="0" applyNumberFormat="1" applyFont="1" applyFill="1" applyAlignment="1">
      <alignment horizontal="center"/>
    </xf>
    <xf numFmtId="187" fontId="35" fillId="0" borderId="26" xfId="0" applyNumberFormat="1" applyFont="1" applyBorder="1" applyAlignment="1">
      <alignment horizontal="center"/>
    </xf>
    <xf numFmtId="183" fontId="35" fillId="0" borderId="0" xfId="0" applyNumberFormat="1" applyFont="1" applyAlignment="1">
      <alignment horizontal="center"/>
    </xf>
    <xf numFmtId="183" fontId="35" fillId="0" borderId="21" xfId="0" applyNumberFormat="1" applyFont="1" applyBorder="1" applyAlignment="1">
      <alignment horizontal="center"/>
    </xf>
    <xf numFmtId="187" fontId="35" fillId="0" borderId="21" xfId="0" applyNumberFormat="1" applyFont="1" applyBorder="1" applyAlignment="1">
      <alignment horizontal="center"/>
    </xf>
    <xf numFmtId="187" fontId="35" fillId="0" borderId="28" xfId="0" applyNumberFormat="1" applyFont="1" applyBorder="1" applyAlignment="1">
      <alignment horizontal="center"/>
    </xf>
    <xf numFmtId="187" fontId="35" fillId="25" borderId="0" xfId="0" applyNumberFormat="1" applyFont="1" applyFill="1" applyAlignment="1">
      <alignment horizontal="center"/>
    </xf>
    <xf numFmtId="183" fontId="35" fillId="0" borderId="26" xfId="0" applyNumberFormat="1" applyFont="1" applyBorder="1" applyAlignment="1">
      <alignment horizontal="center"/>
    </xf>
    <xf numFmtId="183" fontId="35" fillId="0" borderId="28" xfId="0" applyNumberFormat="1" applyFont="1" applyBorder="1" applyAlignment="1">
      <alignment horizontal="center"/>
    </xf>
    <xf numFmtId="183" fontId="35" fillId="25" borderId="0" xfId="0" applyNumberFormat="1" applyFont="1" applyFill="1" applyAlignment="1">
      <alignment horizontal="center"/>
    </xf>
    <xf numFmtId="183" fontId="35" fillId="31" borderId="0" xfId="0" applyNumberFormat="1" applyFont="1" applyFill="1" applyAlignment="1">
      <alignment horizontal="center"/>
    </xf>
    <xf numFmtId="169" fontId="41" fillId="0" borderId="0" xfId="79" applyNumberFormat="1" applyFont="1" applyAlignment="1">
      <alignment horizontal="right" wrapText="1"/>
    </xf>
    <xf numFmtId="169" fontId="54" fillId="28" borderId="0" xfId="0" applyNumberFormat="1" applyFont="1" applyFill="1" applyAlignment="1">
      <alignment horizontal="right"/>
    </xf>
    <xf numFmtId="169" fontId="55" fillId="0" borderId="0" xfId="0" applyNumberFormat="1" applyFont="1"/>
    <xf numFmtId="169" fontId="54" fillId="28" borderId="0" xfId="0" applyNumberFormat="1" applyFont="1" applyFill="1"/>
    <xf numFmtId="0" fontId="40" fillId="0" borderId="1" xfId="78" applyFont="1" applyBorder="1" applyAlignment="1">
      <alignment horizontal="left" indent="1"/>
    </xf>
    <xf numFmtId="0" fontId="40" fillId="0" borderId="14" xfId="78" applyFont="1" applyBorder="1" applyAlignment="1">
      <alignment horizontal="left" indent="1"/>
    </xf>
    <xf numFmtId="0" fontId="40" fillId="0" borderId="2" xfId="78" applyFont="1" applyBorder="1" applyAlignment="1">
      <alignment horizontal="left" indent="1"/>
    </xf>
    <xf numFmtId="0" fontId="84" fillId="0" borderId="35" xfId="78" applyFont="1" applyBorder="1" applyAlignment="1">
      <alignment horizontal="left" indent="1"/>
    </xf>
    <xf numFmtId="0" fontId="68" fillId="0" borderId="0" xfId="1" applyFont="1" applyAlignment="1">
      <alignment horizontal="center" vertical="top" wrapText="1"/>
    </xf>
    <xf numFmtId="0" fontId="68" fillId="0" borderId="0" xfId="1" applyFont="1" applyAlignment="1">
      <alignment horizontal="left" vertical="top" wrapText="1"/>
    </xf>
    <xf numFmtId="191" fontId="84" fillId="0" borderId="35" xfId="78" applyNumberFormat="1" applyFont="1" applyBorder="1" applyAlignment="1">
      <alignment horizontal="left" indent="1"/>
    </xf>
    <xf numFmtId="14" fontId="84" fillId="0" borderId="35" xfId="78" applyNumberFormat="1" applyFont="1" applyBorder="1" applyAlignment="1">
      <alignment horizontal="left" indent="1"/>
    </xf>
    <xf numFmtId="0" fontId="68" fillId="0" borderId="0" xfId="1" applyFont="1" applyAlignment="1">
      <alignment horizontal="right" vertical="top" wrapText="1"/>
    </xf>
    <xf numFmtId="9" fontId="71" fillId="0" borderId="0" xfId="1" applyNumberFormat="1" applyFont="1" applyAlignment="1">
      <alignment horizontal="center" vertical="top" shrinkToFit="1"/>
    </xf>
    <xf numFmtId="0" fontId="69" fillId="0" borderId="0" xfId="1" applyFont="1" applyAlignment="1">
      <alignment horizontal="left" vertical="top" wrapText="1"/>
    </xf>
    <xf numFmtId="3" fontId="70" fillId="0" borderId="0" xfId="1" applyNumberFormat="1" applyFont="1" applyAlignment="1">
      <alignment horizontal="right" vertical="top" shrinkToFit="1"/>
    </xf>
    <xf numFmtId="9" fontId="70" fillId="0" borderId="0" xfId="1" applyNumberFormat="1" applyFont="1" applyAlignment="1">
      <alignment horizontal="center" vertical="top" shrinkToFit="1"/>
    </xf>
    <xf numFmtId="0" fontId="0" fillId="0" borderId="0" xfId="0" applyAlignment="1">
      <alignment horizontal="center"/>
    </xf>
    <xf numFmtId="0" fontId="37" fillId="24" borderId="0" xfId="0" applyFont="1" applyFill="1" applyAlignment="1">
      <alignment horizontal="center"/>
    </xf>
    <xf numFmtId="0" fontId="37" fillId="24" borderId="1" xfId="0" applyFont="1" applyFill="1" applyBorder="1" applyAlignment="1">
      <alignment horizontal="center"/>
    </xf>
    <xf numFmtId="0" fontId="37" fillId="24" borderId="14" xfId="0" applyFont="1" applyFill="1" applyBorder="1" applyAlignment="1">
      <alignment horizontal="center"/>
    </xf>
    <xf numFmtId="0" fontId="37" fillId="24" borderId="2" xfId="0" applyFont="1" applyFill="1" applyBorder="1" applyAlignment="1">
      <alignment horizontal="center"/>
    </xf>
    <xf numFmtId="0" fontId="6" fillId="0" borderId="0" xfId="98" applyFill="1" applyAlignment="1">
      <alignment horizontal="left" indent="1"/>
    </xf>
  </cellXfs>
  <cellStyles count="99">
    <cellStyle name="$ 2" xfId="72" xr:uid="{00000000-0005-0000-0000-000000000000}"/>
    <cellStyle name=".0\ 6" xfId="73" xr:uid="{00000000-0005-0000-0000-000001000000}"/>
    <cellStyle name=".0\ 6 2" xfId="93" xr:uid="{00000000-0005-0000-0000-000002000000}"/>
    <cellStyle name="20% - Accent1 2" xfId="7" xr:uid="{00000000-0005-0000-0000-000003000000}"/>
    <cellStyle name="20% - Accent2 2" xfId="8" xr:uid="{00000000-0005-0000-0000-000004000000}"/>
    <cellStyle name="20% - Accent3 2" xfId="9" xr:uid="{00000000-0005-0000-0000-000005000000}"/>
    <cellStyle name="20% - Accent4 2" xfId="10" xr:uid="{00000000-0005-0000-0000-000006000000}"/>
    <cellStyle name="20% - Accent5 2" xfId="11" xr:uid="{00000000-0005-0000-0000-000007000000}"/>
    <cellStyle name="20% - Accent6 2" xfId="12" xr:uid="{00000000-0005-0000-0000-000008000000}"/>
    <cellStyle name="40% - Accent1 2" xfId="13" xr:uid="{00000000-0005-0000-0000-000009000000}"/>
    <cellStyle name="40% - Accent2 2" xfId="14" xr:uid="{00000000-0005-0000-0000-00000A000000}"/>
    <cellStyle name="40% - Accent3 2" xfId="15" xr:uid="{00000000-0005-0000-0000-00000B000000}"/>
    <cellStyle name="40% - Accent4 2" xfId="16" xr:uid="{00000000-0005-0000-0000-00000C000000}"/>
    <cellStyle name="40% - Accent5 2" xfId="17" xr:uid="{00000000-0005-0000-0000-00000D000000}"/>
    <cellStyle name="40% - Accent6 2" xfId="18" xr:uid="{00000000-0005-0000-0000-00000E000000}"/>
    <cellStyle name="60% - Accent1 2" xfId="19" xr:uid="{00000000-0005-0000-0000-00000F000000}"/>
    <cellStyle name="60% - Accent2 2" xfId="20" xr:uid="{00000000-0005-0000-0000-000010000000}"/>
    <cellStyle name="60% - Accent3 2" xfId="21" xr:uid="{00000000-0005-0000-0000-000011000000}"/>
    <cellStyle name="60% - Accent4 2" xfId="22" xr:uid="{00000000-0005-0000-0000-000012000000}"/>
    <cellStyle name="60% - Accent5 2" xfId="23" xr:uid="{00000000-0005-0000-0000-000013000000}"/>
    <cellStyle name="60% - Accent6 2" xfId="24" xr:uid="{00000000-0005-0000-0000-000014000000}"/>
    <cellStyle name="Accent1 2" xfId="25" xr:uid="{00000000-0005-0000-0000-000015000000}"/>
    <cellStyle name="Accent2 2" xfId="26" xr:uid="{00000000-0005-0000-0000-000016000000}"/>
    <cellStyle name="Accent3 2" xfId="27" xr:uid="{00000000-0005-0000-0000-000017000000}"/>
    <cellStyle name="Accent4 2" xfId="28" xr:uid="{00000000-0005-0000-0000-000018000000}"/>
    <cellStyle name="Accent5 2" xfId="29" xr:uid="{00000000-0005-0000-0000-000019000000}"/>
    <cellStyle name="Accent6 2" xfId="30" xr:uid="{00000000-0005-0000-0000-00001A000000}"/>
    <cellStyle name="Bad 2" xfId="31" xr:uid="{00000000-0005-0000-0000-00001B000000}"/>
    <cellStyle name="Calculation 2" xfId="32" xr:uid="{00000000-0005-0000-0000-00001C000000}"/>
    <cellStyle name="Calculation 3" xfId="94" xr:uid="{00000000-0005-0000-0000-00001D000000}"/>
    <cellStyle name="Check Cell 2" xfId="33" xr:uid="{00000000-0005-0000-0000-00001E000000}"/>
    <cellStyle name="Comma 2" xfId="2" xr:uid="{00000000-0005-0000-0000-00001F000000}"/>
    <cellStyle name="Comma 2 2" xfId="63" xr:uid="{00000000-0005-0000-0000-000020000000}"/>
    <cellStyle name="Comma 2 2 3" xfId="86" xr:uid="{00000000-0005-0000-0000-000021000000}"/>
    <cellStyle name="Comma 2 3" xfId="84" xr:uid="{00000000-0005-0000-0000-000022000000}"/>
    <cellStyle name="Comma 2 4" xfId="55" xr:uid="{00000000-0005-0000-0000-000023000000}"/>
    <cellStyle name="Comma 3" xfId="4" xr:uid="{00000000-0005-0000-0000-000024000000}"/>
    <cellStyle name="Comma 3 2" xfId="76" xr:uid="{00000000-0005-0000-0000-000025000000}"/>
    <cellStyle name="Comma 3 3" xfId="95" xr:uid="{00000000-0005-0000-0000-000026000000}"/>
    <cellStyle name="Comma 4" xfId="83" xr:uid="{00000000-0005-0000-0000-000027000000}"/>
    <cellStyle name="Comma 5" xfId="80" xr:uid="{00000000-0005-0000-0000-000028000000}"/>
    <cellStyle name="Currency 2" xfId="5" xr:uid="{00000000-0005-0000-0000-000029000000}"/>
    <cellStyle name="Currency 2 2" xfId="65" xr:uid="{00000000-0005-0000-0000-00002A000000}"/>
    <cellStyle name="Currency 2 3" xfId="52" xr:uid="{00000000-0005-0000-0000-00002B000000}"/>
    <cellStyle name="Currency 3" xfId="57" xr:uid="{00000000-0005-0000-0000-00002C000000}"/>
    <cellStyle name="Currency 4" xfId="85" xr:uid="{00000000-0005-0000-0000-00002D000000}"/>
    <cellStyle name="Currency 5" xfId="34" xr:uid="{00000000-0005-0000-0000-00002E000000}"/>
    <cellStyle name="Explanatory Text 2" xfId="35" xr:uid="{00000000-0005-0000-0000-00002F000000}"/>
    <cellStyle name="Good 2" xfId="36" xr:uid="{00000000-0005-0000-0000-000030000000}"/>
    <cellStyle name="Heading 1 2" xfId="37" xr:uid="{00000000-0005-0000-0000-000031000000}"/>
    <cellStyle name="Heading 2 2" xfId="38" xr:uid="{00000000-0005-0000-0000-000032000000}"/>
    <cellStyle name="Heading 3 2" xfId="39" xr:uid="{00000000-0005-0000-0000-000033000000}"/>
    <cellStyle name="Heading 4 2" xfId="40" xr:uid="{00000000-0005-0000-0000-000034000000}"/>
    <cellStyle name="Hyperlink" xfId="98" builtinId="8"/>
    <cellStyle name="Hyperlink 2" xfId="70" xr:uid="{00000000-0005-0000-0000-000035000000}"/>
    <cellStyle name="Hyperlink 2 3" xfId="62" xr:uid="{00000000-0005-0000-0000-000036000000}"/>
    <cellStyle name="Hyperlink 3" xfId="41" xr:uid="{00000000-0005-0000-0000-000037000000}"/>
    <cellStyle name="Input 2" xfId="42" xr:uid="{00000000-0005-0000-0000-000038000000}"/>
    <cellStyle name="Input 3" xfId="91" xr:uid="{00000000-0005-0000-0000-000039000000}"/>
    <cellStyle name="Linked Cell 2" xfId="43" xr:uid="{00000000-0005-0000-0000-00003A000000}"/>
    <cellStyle name="Neutral 2" xfId="44" xr:uid="{00000000-0005-0000-0000-00003B000000}"/>
    <cellStyle name="Normal" xfId="0" builtinId="0"/>
    <cellStyle name="Normal 2" xfId="1" xr:uid="{00000000-0005-0000-0000-00003D000000}"/>
    <cellStyle name="Normal 2 2" xfId="54" xr:uid="{00000000-0005-0000-0000-00003E000000}"/>
    <cellStyle name="Normal 2 2 2" xfId="79" xr:uid="{00000000-0005-0000-0000-00003F000000}"/>
    <cellStyle name="Normal 2 3" xfId="82" xr:uid="{00000000-0005-0000-0000-000040000000}"/>
    <cellStyle name="Normal 2 4" xfId="51" xr:uid="{00000000-0005-0000-0000-000041000000}"/>
    <cellStyle name="Normal 2 5" xfId="3" xr:uid="{00000000-0005-0000-0000-000042000000}"/>
    <cellStyle name="Normal 2_Magic Arts financials" xfId="74" xr:uid="{00000000-0005-0000-0000-000043000000}"/>
    <cellStyle name="Normal 20" xfId="67" xr:uid="{00000000-0005-0000-0000-000044000000}"/>
    <cellStyle name="Normal 3" xfId="56" xr:uid="{00000000-0005-0000-0000-000045000000}"/>
    <cellStyle name="Normal 3 2" xfId="59" xr:uid="{00000000-0005-0000-0000-000046000000}"/>
    <cellStyle name="Normal 3 2 2" xfId="68" xr:uid="{00000000-0005-0000-0000-000047000000}"/>
    <cellStyle name="Normal 3 3" xfId="87" xr:uid="{00000000-0005-0000-0000-000048000000}"/>
    <cellStyle name="Normal 4" xfId="60" xr:uid="{00000000-0005-0000-0000-000049000000}"/>
    <cellStyle name="Normal 5" xfId="61" xr:uid="{00000000-0005-0000-0000-00004A000000}"/>
    <cellStyle name="Normal 5 2" xfId="69" xr:uid="{00000000-0005-0000-0000-00004B000000}"/>
    <cellStyle name="Normal 6" xfId="75" xr:uid="{00000000-0005-0000-0000-00004C000000}"/>
    <cellStyle name="Normal 7" xfId="78" xr:uid="{00000000-0005-0000-0000-00004D000000}"/>
    <cellStyle name="Normal 8" xfId="81" xr:uid="{00000000-0005-0000-0000-00004E000000}"/>
    <cellStyle name="Note 2" xfId="45" xr:uid="{00000000-0005-0000-0000-00004F000000}"/>
    <cellStyle name="Note 3" xfId="90" xr:uid="{00000000-0005-0000-0000-000050000000}"/>
    <cellStyle name="Output 2" xfId="46" xr:uid="{00000000-0005-0000-0000-000051000000}"/>
    <cellStyle name="Output 3" xfId="89" xr:uid="{00000000-0005-0000-0000-000052000000}"/>
    <cellStyle name="Percent" xfId="96" builtinId="5"/>
    <cellStyle name="Percent 10 2" xfId="97" xr:uid="{00000000-0005-0000-0000-000054000000}"/>
    <cellStyle name="Percent 2" xfId="6" xr:uid="{00000000-0005-0000-0000-000055000000}"/>
    <cellStyle name="Percent 2 2" xfId="58" xr:uid="{00000000-0005-0000-0000-000056000000}"/>
    <cellStyle name="Percent 2 3" xfId="66" xr:uid="{00000000-0005-0000-0000-000057000000}"/>
    <cellStyle name="Percent 2 4" xfId="53" xr:uid="{00000000-0005-0000-0000-000058000000}"/>
    <cellStyle name="Percent 3" xfId="64" xr:uid="{00000000-0005-0000-0000-000059000000}"/>
    <cellStyle name="Percent 4" xfId="71" xr:uid="{00000000-0005-0000-0000-00005A000000}"/>
    <cellStyle name="Percent 5" xfId="77" xr:uid="{00000000-0005-0000-0000-00005B000000}"/>
    <cellStyle name="Percent 6" xfId="88" xr:uid="{00000000-0005-0000-0000-00005C000000}"/>
    <cellStyle name="Percent 7" xfId="47" xr:uid="{00000000-0005-0000-0000-00005D000000}"/>
    <cellStyle name="Title 2" xfId="48" xr:uid="{00000000-0005-0000-0000-00005E000000}"/>
    <cellStyle name="Total 2" xfId="49" xr:uid="{00000000-0005-0000-0000-00005F000000}"/>
    <cellStyle name="Total 3" xfId="92" xr:uid="{00000000-0005-0000-0000-000060000000}"/>
    <cellStyle name="Warning Text 2" xfId="50" xr:uid="{00000000-0005-0000-0000-000061000000}"/>
  </cellStyles>
  <dxfs count="0"/>
  <tableStyles count="0" defaultTableStyle="TableStyleMedium2" defaultPivotStyle="PivotStyleLight16"/>
  <colors>
    <mruColors>
      <color rgb="FFCCCCFF"/>
      <color rgb="FFFFFF99"/>
      <color rgb="FFFF66FF"/>
      <color rgb="FFF7FB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9.xml"/><Relationship Id="rId117" Type="http://schemas.openxmlformats.org/officeDocument/2006/relationships/externalLink" Target="externalLinks/externalLink100.xml"/><Relationship Id="rId21" Type="http://schemas.openxmlformats.org/officeDocument/2006/relationships/externalLink" Target="externalLinks/externalLink4.xml"/><Relationship Id="rId42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30.xml"/><Relationship Id="rId63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51.xml"/><Relationship Id="rId84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72.xml"/><Relationship Id="rId112" Type="http://schemas.openxmlformats.org/officeDocument/2006/relationships/externalLink" Target="externalLinks/externalLink95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90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20.xml"/><Relationship Id="rId53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41.xml"/><Relationship Id="rId74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62.xml"/><Relationship Id="rId102" Type="http://schemas.openxmlformats.org/officeDocument/2006/relationships/externalLink" Target="externalLinks/externalLink85.xml"/><Relationship Id="rId123" Type="http://schemas.openxmlformats.org/officeDocument/2006/relationships/externalLink" Target="externalLinks/externalLink106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3.xml"/><Relationship Id="rId95" Type="http://schemas.openxmlformats.org/officeDocument/2006/relationships/externalLink" Target="externalLinks/externalLink78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43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31.xml"/><Relationship Id="rId64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52.xml"/><Relationship Id="rId113" Type="http://schemas.openxmlformats.org/officeDocument/2006/relationships/externalLink" Target="externalLinks/externalLink96.xml"/><Relationship Id="rId118" Type="http://schemas.openxmlformats.org/officeDocument/2006/relationships/externalLink" Target="externalLinks/externalLink101.xml"/><Relationship Id="rId80" Type="http://schemas.openxmlformats.org/officeDocument/2006/relationships/externalLink" Target="externalLinks/externalLink63.xml"/><Relationship Id="rId85" Type="http://schemas.openxmlformats.org/officeDocument/2006/relationships/externalLink" Target="externalLinks/externalLink68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21.xml"/><Relationship Id="rId59" Type="http://schemas.openxmlformats.org/officeDocument/2006/relationships/externalLink" Target="externalLinks/externalLink42.xml"/><Relationship Id="rId103" Type="http://schemas.openxmlformats.org/officeDocument/2006/relationships/externalLink" Target="externalLinks/externalLink86.xml"/><Relationship Id="rId108" Type="http://schemas.openxmlformats.org/officeDocument/2006/relationships/externalLink" Target="externalLinks/externalLink91.xml"/><Relationship Id="rId124" Type="http://schemas.openxmlformats.org/officeDocument/2006/relationships/theme" Target="theme/theme1.xml"/><Relationship Id="rId54" Type="http://schemas.openxmlformats.org/officeDocument/2006/relationships/externalLink" Target="externalLinks/externalLink37.xml"/><Relationship Id="rId70" Type="http://schemas.openxmlformats.org/officeDocument/2006/relationships/externalLink" Target="externalLinks/externalLink53.xml"/><Relationship Id="rId75" Type="http://schemas.openxmlformats.org/officeDocument/2006/relationships/externalLink" Target="externalLinks/externalLink58.xml"/><Relationship Id="rId91" Type="http://schemas.openxmlformats.org/officeDocument/2006/relationships/externalLink" Target="externalLinks/externalLink74.xml"/><Relationship Id="rId96" Type="http://schemas.openxmlformats.org/officeDocument/2006/relationships/externalLink" Target="externalLinks/externalLink7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49" Type="http://schemas.openxmlformats.org/officeDocument/2006/relationships/externalLink" Target="externalLinks/externalLink32.xml"/><Relationship Id="rId114" Type="http://schemas.openxmlformats.org/officeDocument/2006/relationships/externalLink" Target="externalLinks/externalLink97.xml"/><Relationship Id="rId119" Type="http://schemas.openxmlformats.org/officeDocument/2006/relationships/externalLink" Target="externalLinks/externalLink102.xml"/><Relationship Id="rId44" Type="http://schemas.openxmlformats.org/officeDocument/2006/relationships/externalLink" Target="externalLinks/externalLink27.xml"/><Relationship Id="rId60" Type="http://schemas.openxmlformats.org/officeDocument/2006/relationships/externalLink" Target="externalLinks/externalLink43.xml"/><Relationship Id="rId65" Type="http://schemas.openxmlformats.org/officeDocument/2006/relationships/externalLink" Target="externalLinks/externalLink48.xml"/><Relationship Id="rId81" Type="http://schemas.openxmlformats.org/officeDocument/2006/relationships/externalLink" Target="externalLinks/externalLink64.xml"/><Relationship Id="rId86" Type="http://schemas.openxmlformats.org/officeDocument/2006/relationships/externalLink" Target="externalLinks/externalLink6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9" Type="http://schemas.openxmlformats.org/officeDocument/2006/relationships/externalLink" Target="externalLinks/externalLink22.xml"/><Relationship Id="rId109" Type="http://schemas.openxmlformats.org/officeDocument/2006/relationships/externalLink" Target="externalLinks/externalLink92.xml"/><Relationship Id="rId34" Type="http://schemas.openxmlformats.org/officeDocument/2006/relationships/externalLink" Target="externalLinks/externalLink17.xml"/><Relationship Id="rId50" Type="http://schemas.openxmlformats.org/officeDocument/2006/relationships/externalLink" Target="externalLinks/externalLink33.xml"/><Relationship Id="rId55" Type="http://schemas.openxmlformats.org/officeDocument/2006/relationships/externalLink" Target="externalLinks/externalLink38.xml"/><Relationship Id="rId76" Type="http://schemas.openxmlformats.org/officeDocument/2006/relationships/externalLink" Target="externalLinks/externalLink59.xml"/><Relationship Id="rId97" Type="http://schemas.openxmlformats.org/officeDocument/2006/relationships/externalLink" Target="externalLinks/externalLink80.xml"/><Relationship Id="rId104" Type="http://schemas.openxmlformats.org/officeDocument/2006/relationships/externalLink" Target="externalLinks/externalLink87.xml"/><Relationship Id="rId120" Type="http://schemas.openxmlformats.org/officeDocument/2006/relationships/externalLink" Target="externalLinks/externalLink103.xml"/><Relationship Id="rId125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4.xml"/><Relationship Id="rId92" Type="http://schemas.openxmlformats.org/officeDocument/2006/relationships/externalLink" Target="externalLinks/externalLink75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2.xml"/><Relationship Id="rId24" Type="http://schemas.openxmlformats.org/officeDocument/2006/relationships/externalLink" Target="externalLinks/externalLink7.xml"/><Relationship Id="rId40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28.xml"/><Relationship Id="rId66" Type="http://schemas.openxmlformats.org/officeDocument/2006/relationships/externalLink" Target="externalLinks/externalLink49.xml"/><Relationship Id="rId87" Type="http://schemas.openxmlformats.org/officeDocument/2006/relationships/externalLink" Target="externalLinks/externalLink70.xml"/><Relationship Id="rId110" Type="http://schemas.openxmlformats.org/officeDocument/2006/relationships/externalLink" Target="externalLinks/externalLink93.xml"/><Relationship Id="rId115" Type="http://schemas.openxmlformats.org/officeDocument/2006/relationships/externalLink" Target="externalLinks/externalLink98.xml"/><Relationship Id="rId61" Type="http://schemas.openxmlformats.org/officeDocument/2006/relationships/externalLink" Target="externalLinks/externalLink44.xml"/><Relationship Id="rId82" Type="http://schemas.openxmlformats.org/officeDocument/2006/relationships/externalLink" Target="externalLinks/externalLink65.xml"/><Relationship Id="rId19" Type="http://schemas.openxmlformats.org/officeDocument/2006/relationships/externalLink" Target="externalLinks/externalLink2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56" Type="http://schemas.openxmlformats.org/officeDocument/2006/relationships/externalLink" Target="externalLinks/externalLink39.xml"/><Relationship Id="rId77" Type="http://schemas.openxmlformats.org/officeDocument/2006/relationships/externalLink" Target="externalLinks/externalLink60.xml"/><Relationship Id="rId100" Type="http://schemas.openxmlformats.org/officeDocument/2006/relationships/externalLink" Target="externalLinks/externalLink83.xml"/><Relationship Id="rId105" Type="http://schemas.openxmlformats.org/officeDocument/2006/relationships/externalLink" Target="externalLinks/externalLink88.xml"/><Relationship Id="rId12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4.xml"/><Relationship Id="rId72" Type="http://schemas.openxmlformats.org/officeDocument/2006/relationships/externalLink" Target="externalLinks/externalLink55.xml"/><Relationship Id="rId93" Type="http://schemas.openxmlformats.org/officeDocument/2006/relationships/externalLink" Target="externalLinks/externalLink76.xml"/><Relationship Id="rId98" Type="http://schemas.openxmlformats.org/officeDocument/2006/relationships/externalLink" Target="externalLinks/externalLink81.xml"/><Relationship Id="rId121" Type="http://schemas.openxmlformats.org/officeDocument/2006/relationships/externalLink" Target="externalLinks/externalLink104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8.xml"/><Relationship Id="rId46" Type="http://schemas.openxmlformats.org/officeDocument/2006/relationships/externalLink" Target="externalLinks/externalLink29.xml"/><Relationship Id="rId67" Type="http://schemas.openxmlformats.org/officeDocument/2006/relationships/externalLink" Target="externalLinks/externalLink50.xml"/><Relationship Id="rId116" Type="http://schemas.openxmlformats.org/officeDocument/2006/relationships/externalLink" Target="externalLinks/externalLink99.xml"/><Relationship Id="rId20" Type="http://schemas.openxmlformats.org/officeDocument/2006/relationships/externalLink" Target="externalLinks/externalLink3.xml"/><Relationship Id="rId41" Type="http://schemas.openxmlformats.org/officeDocument/2006/relationships/externalLink" Target="externalLinks/externalLink24.xml"/><Relationship Id="rId62" Type="http://schemas.openxmlformats.org/officeDocument/2006/relationships/externalLink" Target="externalLinks/externalLink45.xml"/><Relationship Id="rId83" Type="http://schemas.openxmlformats.org/officeDocument/2006/relationships/externalLink" Target="externalLinks/externalLink66.xml"/><Relationship Id="rId88" Type="http://schemas.openxmlformats.org/officeDocument/2006/relationships/externalLink" Target="externalLinks/externalLink71.xml"/><Relationship Id="rId111" Type="http://schemas.openxmlformats.org/officeDocument/2006/relationships/externalLink" Target="externalLinks/externalLink94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19.xml"/><Relationship Id="rId57" Type="http://schemas.openxmlformats.org/officeDocument/2006/relationships/externalLink" Target="externalLinks/externalLink40.xml"/><Relationship Id="rId106" Type="http://schemas.openxmlformats.org/officeDocument/2006/relationships/externalLink" Target="externalLinks/externalLink89.xml"/><Relationship Id="rId12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4.xml"/><Relationship Id="rId52" Type="http://schemas.openxmlformats.org/officeDocument/2006/relationships/externalLink" Target="externalLinks/externalLink35.xml"/><Relationship Id="rId73" Type="http://schemas.openxmlformats.org/officeDocument/2006/relationships/externalLink" Target="externalLinks/externalLink56.xml"/><Relationship Id="rId78" Type="http://schemas.openxmlformats.org/officeDocument/2006/relationships/externalLink" Target="externalLinks/externalLink61.xml"/><Relationship Id="rId94" Type="http://schemas.openxmlformats.org/officeDocument/2006/relationships/externalLink" Target="externalLinks/externalLink77.xml"/><Relationship Id="rId99" Type="http://schemas.openxmlformats.org/officeDocument/2006/relationships/externalLink" Target="externalLinks/externalLink82.xml"/><Relationship Id="rId101" Type="http://schemas.openxmlformats.org/officeDocument/2006/relationships/externalLink" Target="externalLinks/externalLink84.xml"/><Relationship Id="rId122" Type="http://schemas.openxmlformats.org/officeDocument/2006/relationships/externalLink" Target="externalLinks/externalLink10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1"/>
    </mc:Choice>
    <mc:Fallback>
      <c:style val="11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SHAREHOLDERS HOLDING MORE THAN 5% OF SHARES</a:t>
            </a:r>
          </a:p>
          <a:p>
            <a:pPr>
              <a:defRPr sz="1200"/>
            </a:pPr>
            <a:r>
              <a:rPr lang="en-US" sz="1200"/>
              <a:t> (CLASS EQUITY)</a:t>
            </a:r>
          </a:p>
        </c:rich>
      </c:tx>
      <c:overlay val="1"/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v>AMAR</c:v>
          </c:tx>
          <c:explosion val="25"/>
          <c:dLbls>
            <c:dLbl>
              <c:idx val="0"/>
              <c:layout>
                <c:manualLayout>
                  <c:x val="-0.16391119860017497"/>
                  <c:y val="5.124890638670161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D4A-4187-9195-98061EBC89EE}"/>
                </c:ext>
              </c:extLst>
            </c:dLbl>
            <c:dLbl>
              <c:idx val="1"/>
              <c:layout>
                <c:manualLayout>
                  <c:x val="-2.7788713910761155E-3"/>
                  <c:y val="-0.23185549722951299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D4A-4187-9195-98061EBC89EE}"/>
                </c:ext>
              </c:extLst>
            </c:dLbl>
            <c:spPr>
              <a:solidFill>
                <a:schemeClr val="bg1">
                  <a:alpha val="84000"/>
                </a:schemeClr>
              </a:solidFill>
              <a:ln>
                <a:noFill/>
              </a:ln>
              <a:effectLst>
                <a:glow rad="203200">
                  <a:schemeClr val="bg1">
                    <a:alpha val="7000"/>
                  </a:schemeClr>
                </a:glow>
                <a:outerShdw blurRad="152400" dist="317500" dir="5400000" sx="90000" sy="-19000" rotWithShape="0">
                  <a:schemeClr val="tx2">
                    <a:lumMod val="20000"/>
                    <a:lumOff val="80000"/>
                    <a:alpha val="15000"/>
                  </a:schemeClr>
                </a:outerShdw>
                <a:softEdge rad="31750"/>
              </a:effectLst>
              <a:scene3d>
                <a:camera prst="orthographicFront"/>
                <a:lightRig rig="threePt" dir="t"/>
              </a:scene3d>
              <a:sp3d/>
            </c:spPr>
            <c:txPr>
              <a:bodyPr rot="0"/>
              <a:lstStyle/>
              <a:p>
                <a:pPr>
                  <a:defRPr sz="100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eparator>; 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AMAR</c:v>
              </c:pt>
              <c:pt idx="1">
                <c:v>AKBAR</c:v>
              </c:pt>
              <c:pt idx="2">
                <c:v>ANTHONY</c:v>
              </c:pt>
            </c:strLit>
          </c:cat>
          <c:val>
            <c:numRef>
              <c:f>Cover!$D$20:$D$22</c:f>
              <c:numCache>
                <c:formatCode>#,##0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9489-6447-A9E0-519BAD777D96}"/>
            </c:ext>
          </c:extLst>
        </c:ser>
        <c:ser>
          <c:idx val="1"/>
          <c:order val="1"/>
          <c:tx>
            <c:v>AKBAR</c:v>
          </c:tx>
          <c:explosion val="25"/>
          <c:cat>
            <c:strLit>
              <c:ptCount val="3"/>
              <c:pt idx="0">
                <c:v>AMAR</c:v>
              </c:pt>
              <c:pt idx="1">
                <c:v>AKBAR</c:v>
              </c:pt>
              <c:pt idx="2">
                <c:v>ANTHONY</c:v>
              </c:pt>
            </c:strLit>
          </c:cat>
          <c:val>
            <c:numRef>
              <c:f>Cover!$E$20:$E$22</c:f>
              <c:numCache>
                <c:formatCode>#,##0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9489-6447-A9E0-519BAD777D96}"/>
            </c:ext>
          </c:extLst>
        </c:ser>
        <c:ser>
          <c:idx val="2"/>
          <c:order val="2"/>
          <c:explosion val="25"/>
          <c:cat>
            <c:strLit>
              <c:ptCount val="3"/>
              <c:pt idx="0">
                <c:v>AMAR</c:v>
              </c:pt>
              <c:pt idx="1">
                <c:v>AKBAR</c:v>
              </c:pt>
              <c:pt idx="2">
                <c:v>ANTHONY</c:v>
              </c:pt>
            </c:strLit>
          </c:cat>
          <c:val>
            <c:numRef>
              <c:f>Cover!$F$20:$F$22</c:f>
              <c:numCache>
                <c:formatCode>#,##0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2-9489-6447-A9E0-519BAD777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</c:plotArea>
    <c:legend>
      <c:legendPos val="b"/>
      <c:layout>
        <c:manualLayout>
          <c:xMode val="edge"/>
          <c:yMode val="edge"/>
          <c:x val="0.25142587404969746"/>
          <c:y val="0.9032984306890508"/>
          <c:w val="0.4587192483918992"/>
          <c:h val="8.7071336141772204E-2"/>
        </c:manualLayout>
      </c:layout>
      <c:overlay val="0"/>
      <c:spPr>
        <a:noFill/>
        <a:ln>
          <a:noFill/>
        </a:ln>
      </c:spPr>
      <c:txPr>
        <a:bodyPr/>
        <a:lstStyle/>
        <a:p>
          <a:pPr rtl="0">
            <a:defRPr sz="1050"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view3D>
      <c:rotX val="40"/>
      <c:rotY val="10"/>
      <c:rAngAx val="0"/>
      <c:perspective val="2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5.5039346112171171E-2"/>
          <c:y val="6.8788713697382223E-2"/>
          <c:w val="0.89299077680272687"/>
          <c:h val="0.91362566235085274"/>
        </c:manualLayout>
      </c:layout>
      <c:pie3DChart>
        <c:varyColors val="1"/>
        <c:ser>
          <c:idx val="0"/>
          <c:order val="0"/>
          <c:dPt>
            <c:idx val="0"/>
            <c:bubble3D val="0"/>
            <c:explosion val="9"/>
            <c:extLst>
              <c:ext xmlns:c16="http://schemas.microsoft.com/office/drawing/2014/chart" uri="{C3380CC4-5D6E-409C-BE32-E72D297353CC}">
                <c16:uniqueId val="{00000000-33A5-4F2B-ABA8-B81A9D86A726}"/>
              </c:ext>
            </c:extLst>
          </c:dPt>
          <c:dPt>
            <c:idx val="1"/>
            <c:bubble3D val="0"/>
            <c:explosion val="16"/>
            <c:extLst>
              <c:ext xmlns:c16="http://schemas.microsoft.com/office/drawing/2014/chart" uri="{C3380CC4-5D6E-409C-BE32-E72D297353CC}">
                <c16:uniqueId val="{00000001-33A5-4F2B-ABA8-B81A9D86A726}"/>
              </c:ext>
            </c:extLst>
          </c:dPt>
          <c:dPt>
            <c:idx val="2"/>
            <c:bubble3D val="0"/>
            <c:explosion val="6"/>
            <c:extLst>
              <c:ext xmlns:c16="http://schemas.microsoft.com/office/drawing/2014/chart" uri="{C3380CC4-5D6E-409C-BE32-E72D297353CC}">
                <c16:uniqueId val="{00000002-33A5-4F2B-ABA8-B81A9D86A72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sz="1050" b="1">
                        <a:solidFill>
                          <a:schemeClr val="bg1"/>
                        </a:solidFill>
                      </a:rPr>
                      <a:t>70,000
34%</a:t>
                    </a:r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33A5-4F2B-ABA8-B81A9D86A726}"/>
                </c:ext>
              </c:extLst>
            </c:dLbl>
            <c:dLbl>
              <c:idx val="1"/>
              <c:layout>
                <c:manualLayout>
                  <c:x val="5.0783224232104886E-2"/>
                  <c:y val="-0.26046867781399397"/>
                </c:manualLayout>
              </c:layout>
              <c:tx>
                <c:rich>
                  <a:bodyPr/>
                  <a:lstStyle/>
                  <a:p>
                    <a:r>
                      <a:rPr lang="en-US" sz="1050" b="1">
                        <a:solidFill>
                          <a:schemeClr val="bg1"/>
                        </a:solidFill>
                      </a:rPr>
                      <a:t>70,000
33%</a:t>
                    </a:r>
                    <a:endParaRPr lang="en-US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33A5-4F2B-ABA8-B81A9D86A72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1050" b="1">
                        <a:solidFill>
                          <a:schemeClr val="bg1"/>
                        </a:solidFill>
                      </a:rPr>
                      <a:t>70,000
33%</a:t>
                    </a:r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33A5-4F2B-ABA8-B81A9D86A726}"/>
                </c:ext>
              </c:extLst>
            </c:dLbl>
            <c:numFmt formatCode="General" sourceLinked="0"/>
            <c:spPr>
              <a:ln>
                <a:noFill/>
              </a:ln>
              <a:effectLst>
                <a:glow rad="1600200">
                  <a:schemeClr val="accent1">
                    <a:satMod val="175000"/>
                    <a:alpha val="40000"/>
                  </a:schemeClr>
                </a:glow>
                <a:softEdge rad="863600"/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txPr>
              <a:bodyPr/>
              <a:lstStyle/>
              <a:p>
                <a:pPr>
                  <a:defRPr sz="1050"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val>
            <c:numRef>
              <c:f>Cover!$K$22:$K$24</c:f>
              <c:numCache>
                <c:formatCode>General</c:formatCode>
                <c:ptCount val="3"/>
                <c:pt idx="0">
                  <c:v>70000</c:v>
                </c:pt>
                <c:pt idx="1">
                  <c:v>70000</c:v>
                </c:pt>
                <c:pt idx="2">
                  <c:v>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64-774A-9154-A4543E63A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</c:plotArea>
    <c:plotVisOnly val="1"/>
    <c:dispBlanksAs val="gap"/>
    <c:showDLblsOverMax val="0"/>
  </c:chart>
  <c:spPr>
    <a:noFill/>
    <a:ln>
      <a:noFill/>
    </a:ln>
    <a:effectLst>
      <a:glow rad="1905000">
        <a:schemeClr val="accent1">
          <a:alpha val="0"/>
        </a:schemeClr>
      </a:glow>
    </a:effectLst>
    <a:scene3d>
      <a:camera prst="orthographicFront"/>
      <a:lightRig rig="threePt" dir="t"/>
    </a:scene3d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v>REVENUE</c:v>
          </c:tx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[106]PL!$C$11:$K$11</c:f>
              <c:numCache>
                <c:formatCode>General</c:formatCode>
                <c:ptCount val="9"/>
                <c:pt idx="0">
                  <c:v>176606.91899999999</c:v>
                </c:pt>
                <c:pt idx="1">
                  <c:v>214657.878</c:v>
                </c:pt>
                <c:pt idx="2">
                  <c:v>261287.04899999997</c:v>
                </c:pt>
                <c:pt idx="3">
                  <c:v>293121.52100000001</c:v>
                </c:pt>
                <c:pt idx="4">
                  <c:v>400110.87616152281</c:v>
                </c:pt>
                <c:pt idx="5">
                  <c:v>546151.34796912014</c:v>
                </c:pt>
                <c:pt idx="6">
                  <c:v>688150.72309848247</c:v>
                </c:pt>
                <c:pt idx="7">
                  <c:v>830941.99251871649</c:v>
                </c:pt>
                <c:pt idx="8">
                  <c:v>959737.99718613003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B4-F045-AAFD-30C15FF56F5C}"/>
            </c:ext>
          </c:extLst>
        </c:ser>
        <c:ser>
          <c:idx val="1"/>
          <c:order val="1"/>
          <c:tx>
            <c:v>EBIT</c:v>
          </c:tx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[106]PL!$C$30:$K$30</c:f>
              <c:numCache>
                <c:formatCode>General</c:formatCode>
                <c:ptCount val="9"/>
                <c:pt idx="0">
                  <c:v>19447.949999999997</c:v>
                </c:pt>
                <c:pt idx="1">
                  <c:v>21056.049999999988</c:v>
                </c:pt>
                <c:pt idx="2">
                  <c:v>25136.302999999971</c:v>
                </c:pt>
                <c:pt idx="3">
                  <c:v>31703.881000000008</c:v>
                </c:pt>
                <c:pt idx="4">
                  <c:v>65392.648080996936</c:v>
                </c:pt>
                <c:pt idx="5">
                  <c:v>98658.351119506988</c:v>
                </c:pt>
                <c:pt idx="6">
                  <c:v>133967.51351438943</c:v>
                </c:pt>
                <c:pt idx="7">
                  <c:v>172255.35955288523</c:v>
                </c:pt>
                <c:pt idx="8">
                  <c:v>210180.27416999644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B4-F045-AAFD-30C15FF56F5C}"/>
            </c:ext>
          </c:extLst>
        </c:ser>
        <c:ser>
          <c:idx val="2"/>
          <c:order val="2"/>
          <c:tx>
            <c:v>NET PROFIT AFTER TAX</c:v>
          </c:tx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[106]PL!$C$51:$K$51</c:f>
              <c:numCache>
                <c:formatCode>General</c:formatCode>
                <c:ptCount val="9"/>
                <c:pt idx="0">
                  <c:v>4769.2079999999969</c:v>
                </c:pt>
                <c:pt idx="1">
                  <c:v>4326.22299999999</c:v>
                </c:pt>
                <c:pt idx="2">
                  <c:v>5693.9351299999698</c:v>
                </c:pt>
                <c:pt idx="3">
                  <c:v>1567.0730000000067</c:v>
                </c:pt>
                <c:pt idx="4">
                  <c:v>37223.860732097855</c:v>
                </c:pt>
                <c:pt idx="5">
                  <c:v>60820.230522104888</c:v>
                </c:pt>
                <c:pt idx="6">
                  <c:v>87348.071809225105</c:v>
                </c:pt>
                <c:pt idx="7">
                  <c:v>114898.53902813929</c:v>
                </c:pt>
                <c:pt idx="8">
                  <c:v>141597.93213412919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B4-F045-AAFD-30C15FF56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411840"/>
        <c:axId val="245413376"/>
      </c:lineChart>
      <c:catAx>
        <c:axId val="24541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45413376"/>
        <c:crosses val="autoZero"/>
        <c:auto val="1"/>
        <c:lblAlgn val="ctr"/>
        <c:lblOffset val="100"/>
        <c:noMultiLvlLbl val="0"/>
      </c:catAx>
      <c:valAx>
        <c:axId val="245413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ln w="9525">
            <a:solidFill>
              <a:schemeClr val="tx1"/>
            </a:solidFill>
          </a:ln>
        </c:spPr>
        <c:crossAx val="245411840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2.1507409202399963E-2"/>
                <c:y val="0.32906277340332463"/>
              </c:manualLayout>
            </c:layout>
            <c:txPr>
              <a:bodyPr/>
              <a:lstStyle/>
              <a:p>
                <a:pPr>
                  <a:defRPr sz="1050"/>
                </a:pPr>
                <a:endParaRPr lang="en-US"/>
              </a:p>
            </c:txPr>
          </c:dispUnitsLbl>
        </c:dispUnits>
      </c:valAx>
    </c:plotArea>
    <c:legend>
      <c:legendPos val="b"/>
      <c:layout>
        <c:manualLayout>
          <c:xMode val="edge"/>
          <c:yMode val="edge"/>
          <c:x val="0.23959915854763253"/>
          <c:y val="0.91628280839895015"/>
          <c:w val="0.46891234443558222"/>
          <c:h val="8.3717191601049873E-2"/>
        </c:manualLayout>
      </c:layout>
      <c:overlay val="0"/>
      <c:txPr>
        <a:bodyPr/>
        <a:lstStyle/>
        <a:p>
          <a:pPr>
            <a:defRPr sz="1100"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view3D>
      <c:rotX val="15"/>
      <c:rotY val="20"/>
      <c:rAngAx val="1"/>
    </c:view3D>
    <c:floor>
      <c:thickness val="0"/>
      <c:spPr>
        <a:noFill/>
        <a:ln w="9525">
          <a:noFill/>
        </a:ln>
      </c:spPr>
    </c:floor>
    <c:sideWall>
      <c:thickness val="0"/>
      <c:spPr>
        <a:noFill/>
      </c:spPr>
    </c:sideWall>
    <c:backWall>
      <c:thickness val="0"/>
      <c:spPr>
        <a:noFill/>
        <a:ln w="25400">
          <a:noFill/>
        </a:ln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Operating </c:v>
          </c:tx>
          <c:invertIfNegative val="0"/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CFS!$C$30:$K$30</c:f>
              <c:numCache>
                <c:formatCode>_(* #,##0.0_);_(* \(#,##0.0\);_(* "-"??_);_(@_)</c:formatCode>
                <c:ptCount val="9"/>
                <c:pt idx="0">
                  <c:v>33758.215999999993</c:v>
                </c:pt>
                <c:pt idx="1">
                  <c:v>53339.907869999981</c:v>
                </c:pt>
                <c:pt idx="2">
                  <c:v>48380.200999999972</c:v>
                </c:pt>
                <c:pt idx="3">
                  <c:v>59210.865000000005</c:v>
                </c:pt>
                <c:pt idx="4">
                  <c:v>33755.588170319577</c:v>
                </c:pt>
                <c:pt idx="5">
                  <c:v>62977.460261847547</c:v>
                </c:pt>
                <c:pt idx="6">
                  <c:v>87144.809697398043</c:v>
                </c:pt>
                <c:pt idx="7">
                  <c:v>112982.24829226034</c:v>
                </c:pt>
                <c:pt idx="8">
                  <c:v>140126.4648312635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F-184A-94EA-D3FE3A3638F9}"/>
            </c:ext>
          </c:extLst>
        </c:ser>
        <c:ser>
          <c:idx val="1"/>
          <c:order val="1"/>
          <c:tx>
            <c:v>Investing</c:v>
          </c:tx>
          <c:invertIfNegative val="0"/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CFS!$C$39:$K$39</c:f>
              <c:numCache>
                <c:formatCode>_(* #,##0.0_);_(* \(#,##0.0\);_(* "-"??_);_(@_)</c:formatCode>
                <c:ptCount val="9"/>
                <c:pt idx="0">
                  <c:v>-55358.626999999993</c:v>
                </c:pt>
                <c:pt idx="1">
                  <c:v>-32650.412000000008</c:v>
                </c:pt>
                <c:pt idx="2">
                  <c:v>-12011.391000000003</c:v>
                </c:pt>
                <c:pt idx="3">
                  <c:v>-5301.6710000000021</c:v>
                </c:pt>
                <c:pt idx="4">
                  <c:v>-5999.9999999999927</c:v>
                </c:pt>
                <c:pt idx="5">
                  <c:v>-6000.0000000000146</c:v>
                </c:pt>
                <c:pt idx="6">
                  <c:v>-5999.9999999999964</c:v>
                </c:pt>
                <c:pt idx="7">
                  <c:v>-5999.9999999999982</c:v>
                </c:pt>
                <c:pt idx="8">
                  <c:v>-6000.0000000000018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F-184A-94EA-D3FE3A3638F9}"/>
            </c:ext>
          </c:extLst>
        </c:ser>
        <c:ser>
          <c:idx val="2"/>
          <c:order val="2"/>
          <c:tx>
            <c:v>Financing</c:v>
          </c:tx>
          <c:invertIfNegative val="0"/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CFS!$C$48:$K$48</c:f>
              <c:numCache>
                <c:formatCode>_(* #,##0.0_);_(* \(#,##0.0\);_(* "-"??_);_(@_)</c:formatCode>
                <c:ptCount val="9"/>
                <c:pt idx="0">
                  <c:v>23148.510999999995</c:v>
                </c:pt>
                <c:pt idx="1">
                  <c:v>-17917.127000000004</c:v>
                </c:pt>
                <c:pt idx="2">
                  <c:v>-40833.377870000004</c:v>
                </c:pt>
                <c:pt idx="3">
                  <c:v>-43695.179999999993</c:v>
                </c:pt>
                <c:pt idx="4">
                  <c:v>-4929.6592970000038</c:v>
                </c:pt>
                <c:pt idx="5">
                  <c:v>-5950.1995620000016</c:v>
                </c:pt>
                <c:pt idx="6">
                  <c:v>-6766.4182733000016</c:v>
                </c:pt>
                <c:pt idx="7">
                  <c:v>-7892.3020881849989</c:v>
                </c:pt>
                <c:pt idx="8">
                  <c:v>-8067.85794797575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EF-184A-94EA-D3FE3A363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4060928"/>
        <c:axId val="244062464"/>
        <c:axId val="0"/>
      </c:bar3DChart>
      <c:catAx>
        <c:axId val="24406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4062464"/>
        <c:crosses val="autoZero"/>
        <c:auto val="1"/>
        <c:lblAlgn val="ctr"/>
        <c:lblOffset val="100"/>
        <c:noMultiLvlLbl val="0"/>
      </c:catAx>
      <c:valAx>
        <c:axId val="244062464"/>
        <c:scaling>
          <c:orientation val="minMax"/>
        </c:scaling>
        <c:delete val="0"/>
        <c:axPos val="l"/>
        <c:numFmt formatCode="_(* #,##0.0_);_(* \(#,##0.0\);_(* &quot;-&quot;??_);_(@_)" sourceLinked="1"/>
        <c:majorTickMark val="out"/>
        <c:minorTickMark val="none"/>
        <c:tickLblPos val="nextTo"/>
        <c:crossAx val="244060928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2.2301051784585323E-2"/>
                <c:y val="0.3824732427178591"/>
              </c:manualLayout>
            </c:layout>
          </c:dispUnitsLbl>
        </c:dispUnits>
      </c:valAx>
      <c:spPr>
        <a:ln w="25400">
          <a:noFill/>
        </a:ln>
      </c:spPr>
    </c:plotArea>
    <c:legend>
      <c:legendPos val="b"/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Current Ratio</c:v>
          </c:tx>
          <c:invertIfNegative val="0"/>
          <c:cat>
            <c:numLit>
              <c:formatCode>General</c:formatCode>
              <c:ptCount val="10"/>
              <c:pt idx="0">
                <c:v>2016</c:v>
              </c:pt>
              <c:pt idx="1">
                <c:v>2017</c:v>
              </c:pt>
              <c:pt idx="2">
                <c:v>2018</c:v>
              </c:pt>
              <c:pt idx="3">
                <c:v>2019</c:v>
              </c:pt>
              <c:pt idx="4">
                <c:v>2020</c:v>
              </c:pt>
              <c:pt idx="5">
                <c:v>2021</c:v>
              </c:pt>
              <c:pt idx="6">
                <c:v>2022</c:v>
              </c:pt>
              <c:pt idx="7">
                <c:v>2023</c:v>
              </c:pt>
              <c:pt idx="8">
                <c:v>2024</c:v>
              </c:pt>
              <c:pt idx="9">
                <c:v>2025</c:v>
              </c:pt>
            </c:numLit>
          </c:cat>
          <c:val>
            <c:numRef>
              <c:f>Ratios!$C$26:$K$26</c:f>
              <c:numCache>
                <c:formatCode>0.0</c:formatCode>
                <c:ptCount val="9"/>
                <c:pt idx="0">
                  <c:v>1.0489908407796746</c:v>
                </c:pt>
                <c:pt idx="1">
                  <c:v>0.85048878726823118</c:v>
                </c:pt>
                <c:pt idx="2">
                  <c:v>0.76401577776194818</c:v>
                </c:pt>
                <c:pt idx="3">
                  <c:v>0.75323657129330035</c:v>
                </c:pt>
                <c:pt idx="4">
                  <c:v>1.3345311528069141</c:v>
                </c:pt>
                <c:pt idx="5">
                  <c:v>2.0243457226829902</c:v>
                </c:pt>
                <c:pt idx="6">
                  <c:v>2.8215890778554016</c:v>
                </c:pt>
                <c:pt idx="7">
                  <c:v>3.732405270699187</c:v>
                </c:pt>
                <c:pt idx="8">
                  <c:v>4.7884675363697369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C-FA48-90F1-02D5517EB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5554176"/>
        <c:axId val="245555968"/>
        <c:axId val="0"/>
      </c:bar3DChart>
      <c:catAx>
        <c:axId val="245554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5555968"/>
        <c:crosses val="autoZero"/>
        <c:auto val="1"/>
        <c:lblAlgn val="ctr"/>
        <c:lblOffset val="100"/>
        <c:noMultiLvlLbl val="0"/>
      </c:catAx>
      <c:valAx>
        <c:axId val="245555968"/>
        <c:scaling>
          <c:orientation val="minMax"/>
        </c:scaling>
        <c:delete val="0"/>
        <c:axPos val="l"/>
        <c:numFmt formatCode="0.0" sourceLinked="1"/>
        <c:majorTickMark val="out"/>
        <c:minorTickMark val="none"/>
        <c:tickLblPos val="nextTo"/>
        <c:crossAx val="24555417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  <c:spPr>
        <a:noFill/>
      </c:spPr>
    </c:sideWall>
    <c:backWall>
      <c:thickness val="0"/>
      <c:spPr>
        <a:noFill/>
        <a:ln w="25400">
          <a:noFill/>
        </a:ln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Gross Profit Margin</c:v>
          </c:tx>
          <c:invertIfNegative val="0"/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Ratios!$C$9:$K$9</c:f>
              <c:numCache>
                <c:formatCode>0.0%</c:formatCode>
                <c:ptCount val="9"/>
                <c:pt idx="0">
                  <c:v>0.41351711707285943</c:v>
                </c:pt>
                <c:pt idx="1">
                  <c:v>0.4130166375724631</c:v>
                </c:pt>
                <c:pt idx="2">
                  <c:v>0.40922804023095677</c:v>
                </c:pt>
                <c:pt idx="3">
                  <c:v>0.43441980160849397</c:v>
                </c:pt>
                <c:pt idx="4">
                  <c:v>0.45441980160849405</c:v>
                </c:pt>
                <c:pt idx="5">
                  <c:v>0.47441980160849406</c:v>
                </c:pt>
                <c:pt idx="6">
                  <c:v>0.49441980160849414</c:v>
                </c:pt>
                <c:pt idx="7">
                  <c:v>0.51441980160849399</c:v>
                </c:pt>
                <c:pt idx="8">
                  <c:v>0.53441980160849401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0-E745-8FBA-483DB3038BE1}"/>
            </c:ext>
          </c:extLst>
        </c:ser>
        <c:ser>
          <c:idx val="1"/>
          <c:order val="1"/>
          <c:tx>
            <c:v>Operating Margin</c:v>
          </c:tx>
          <c:invertIfNegative val="0"/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Ratios!$C$10:$K$10</c:f>
              <c:numCache>
                <c:formatCode>0.0%</c:formatCode>
                <c:ptCount val="9"/>
                <c:pt idx="0">
                  <c:v>0.11011997780222868</c:v>
                </c:pt>
                <c:pt idx="1">
                  <c:v>9.8091205392424441E-2</c:v>
                </c:pt>
                <c:pt idx="2">
                  <c:v>9.620187106939225E-2</c:v>
                </c:pt>
                <c:pt idx="3">
                  <c:v>0.10815951313243904</c:v>
                </c:pt>
                <c:pt idx="4">
                  <c:v>0.16343631722393628</c:v>
                </c:pt>
                <c:pt idx="5">
                  <c:v>0.18064287756856759</c:v>
                </c:pt>
                <c:pt idx="6">
                  <c:v>0.19467757376473074</c:v>
                </c:pt>
                <c:pt idx="7">
                  <c:v>0.2073013048055905</c:v>
                </c:pt>
                <c:pt idx="8">
                  <c:v>0.21899755406786817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E0-E745-8FBA-483DB3038BE1}"/>
            </c:ext>
          </c:extLst>
        </c:ser>
        <c:ser>
          <c:idx val="2"/>
          <c:order val="2"/>
          <c:tx>
            <c:v>Net Profit Margin</c:v>
          </c:tx>
          <c:invertIfNegative val="0"/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Ratios!$C$11:$K$11</c:f>
              <c:numCache>
                <c:formatCode>0.0%</c:formatCode>
                <c:ptCount val="9"/>
                <c:pt idx="0">
                  <c:v>2.7004649800838193E-2</c:v>
                </c:pt>
                <c:pt idx="1">
                  <c:v>2.0154037859258022E-2</c:v>
                </c:pt>
                <c:pt idx="2">
                  <c:v>2.179187660388009E-2</c:v>
                </c:pt>
                <c:pt idx="3">
                  <c:v>5.3461547096707602E-3</c:v>
                </c:pt>
                <c:pt idx="4">
                  <c:v>0.10314556025024425</c:v>
                </c:pt>
                <c:pt idx="5">
                  <c:v>0.11700235878406486</c:v>
                </c:pt>
                <c:pt idx="6">
                  <c:v>0.12802833544992873</c:v>
                </c:pt>
                <c:pt idx="7">
                  <c:v>0.13739835631662284</c:v>
                </c:pt>
                <c:pt idx="8">
                  <c:v>0.14654605669392845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E0-E745-8FBA-483DB3038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5308800"/>
        <c:axId val="245351552"/>
        <c:axId val="0"/>
      </c:bar3DChart>
      <c:catAx>
        <c:axId val="245308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5351552"/>
        <c:crosses val="autoZero"/>
        <c:auto val="1"/>
        <c:lblAlgn val="ctr"/>
        <c:lblOffset val="100"/>
        <c:noMultiLvlLbl val="0"/>
      </c:catAx>
      <c:valAx>
        <c:axId val="245351552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crossAx val="245308800"/>
        <c:crosses val="autoZero"/>
        <c:crossBetween val="between"/>
      </c:valAx>
      <c:spPr>
        <a:ln w="25400">
          <a:noFill/>
        </a:ln>
      </c:spPr>
    </c:plotArea>
    <c:legend>
      <c:legendPos val="b"/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LBO PL'!A4"/><Relationship Id="rId3" Type="http://schemas.openxmlformats.org/officeDocument/2006/relationships/hyperlink" Target="#CFS!A1"/><Relationship Id="rId7" Type="http://schemas.openxmlformats.org/officeDocument/2006/relationships/hyperlink" Target="#LBO!A1"/><Relationship Id="rId12" Type="http://schemas.openxmlformats.org/officeDocument/2006/relationships/hyperlink" Target="#'LBO CFS'!A1"/><Relationship Id="rId2" Type="http://schemas.openxmlformats.org/officeDocument/2006/relationships/hyperlink" Target="#BS!A1"/><Relationship Id="rId1" Type="http://schemas.openxmlformats.org/officeDocument/2006/relationships/hyperlink" Target="#PL!A1"/><Relationship Id="rId6" Type="http://schemas.openxmlformats.org/officeDocument/2006/relationships/hyperlink" Target="#SUMMARY!A4"/><Relationship Id="rId11" Type="http://schemas.openxmlformats.org/officeDocument/2006/relationships/hyperlink" Target="#CHARTS!A1"/><Relationship Id="rId5" Type="http://schemas.openxmlformats.org/officeDocument/2006/relationships/hyperlink" Target="#RATIOS!A4"/><Relationship Id="rId10" Type="http://schemas.openxmlformats.org/officeDocument/2006/relationships/hyperlink" Target="#'LBO DEBT'!A1"/><Relationship Id="rId4" Type="http://schemas.openxmlformats.org/officeDocument/2006/relationships/hyperlink" Target="#ASSUMPTIONS!A4"/><Relationship Id="rId9" Type="http://schemas.openxmlformats.org/officeDocument/2006/relationships/hyperlink" Target="#'LBO BS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26958</xdr:colOff>
      <xdr:row>14</xdr:row>
      <xdr:rowOff>175043</xdr:rowOff>
    </xdr:from>
    <xdr:to>
      <xdr:col>10</xdr:col>
      <xdr:colOff>476250</xdr:colOff>
      <xdr:row>30</xdr:row>
      <xdr:rowOff>47625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143774</xdr:colOff>
      <xdr:row>16</xdr:row>
      <xdr:rowOff>107830</xdr:rowOff>
    </xdr:from>
    <xdr:to>
      <xdr:col>10</xdr:col>
      <xdr:colOff>197688</xdr:colOff>
      <xdr:row>28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3</xdr:row>
      <xdr:rowOff>9524</xdr:rowOff>
    </xdr:from>
    <xdr:to>
      <xdr:col>4</xdr:col>
      <xdr:colOff>114300</xdr:colOff>
      <xdr:row>6</xdr:row>
      <xdr:rowOff>152400</xdr:rowOff>
    </xdr:to>
    <xdr:sp macro="[105]!RoundedRectangle1_Click" textlink="">
      <xdr:nvSpPr>
        <xdr:cNvPr id="4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638175" y="1933574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STATEMENTS OF PROFIT AND LOSS</a:t>
          </a:r>
        </a:p>
      </xdr:txBody>
    </xdr:sp>
    <xdr:clientData/>
  </xdr:twoCellAnchor>
  <xdr:twoCellAnchor>
    <xdr:from>
      <xdr:col>6</xdr:col>
      <xdr:colOff>19050</xdr:colOff>
      <xdr:row>3</xdr:row>
      <xdr:rowOff>9525</xdr:rowOff>
    </xdr:from>
    <xdr:to>
      <xdr:col>8</xdr:col>
      <xdr:colOff>104775</xdr:colOff>
      <xdr:row>6</xdr:row>
      <xdr:rowOff>152401</xdr:rowOff>
    </xdr:to>
    <xdr:sp macro="[105]!RoundedRectangle1_Click" textlink="">
      <xdr:nvSpPr>
        <xdr:cNvPr id="5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3067050" y="1933575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BALANCE SHEETS</a:t>
          </a:r>
        </a:p>
      </xdr:txBody>
    </xdr:sp>
    <xdr:clientData/>
  </xdr:twoCellAnchor>
  <xdr:twoCellAnchor>
    <xdr:from>
      <xdr:col>2</xdr:col>
      <xdr:colOff>28575</xdr:colOff>
      <xdr:row>9</xdr:row>
      <xdr:rowOff>9524</xdr:rowOff>
    </xdr:from>
    <xdr:to>
      <xdr:col>4</xdr:col>
      <xdr:colOff>114300</xdr:colOff>
      <xdr:row>12</xdr:row>
      <xdr:rowOff>152400</xdr:rowOff>
    </xdr:to>
    <xdr:sp macro="[105]!RoundedRectangle1_Click" textlink="">
      <xdr:nvSpPr>
        <xdr:cNvPr id="6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638175" y="3076574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CASH FLOW STATEMENTS</a:t>
          </a:r>
        </a:p>
      </xdr:txBody>
    </xdr:sp>
    <xdr:clientData/>
  </xdr:twoCellAnchor>
  <xdr:twoCellAnchor>
    <xdr:from>
      <xdr:col>6</xdr:col>
      <xdr:colOff>19050</xdr:colOff>
      <xdr:row>9</xdr:row>
      <xdr:rowOff>9525</xdr:rowOff>
    </xdr:from>
    <xdr:to>
      <xdr:col>8</xdr:col>
      <xdr:colOff>104775</xdr:colOff>
      <xdr:row>12</xdr:row>
      <xdr:rowOff>152401</xdr:rowOff>
    </xdr:to>
    <xdr:sp macro="[105]!RoundedRectangle1_Click" textlink="">
      <xdr:nvSpPr>
        <xdr:cNvPr id="7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3067050" y="3076575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ASSUMPTIONS</a:t>
          </a:r>
        </a:p>
      </xdr:txBody>
    </xdr:sp>
    <xdr:clientData/>
  </xdr:twoCellAnchor>
  <xdr:twoCellAnchor>
    <xdr:from>
      <xdr:col>2</xdr:col>
      <xdr:colOff>28575</xdr:colOff>
      <xdr:row>15</xdr:row>
      <xdr:rowOff>9524</xdr:rowOff>
    </xdr:from>
    <xdr:to>
      <xdr:col>4</xdr:col>
      <xdr:colOff>114300</xdr:colOff>
      <xdr:row>18</xdr:row>
      <xdr:rowOff>152400</xdr:rowOff>
    </xdr:to>
    <xdr:sp macro="[105]!RoundedRectangle1_Click" textlink="">
      <xdr:nvSpPr>
        <xdr:cNvPr id="8" name="Rounded Rectangle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638175" y="4219574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KEY FINANCIAL RATIOS</a:t>
          </a:r>
        </a:p>
      </xdr:txBody>
    </xdr:sp>
    <xdr:clientData/>
  </xdr:twoCellAnchor>
  <xdr:twoCellAnchor>
    <xdr:from>
      <xdr:col>6</xdr:col>
      <xdr:colOff>47625</xdr:colOff>
      <xdr:row>14</xdr:row>
      <xdr:rowOff>190499</xdr:rowOff>
    </xdr:from>
    <xdr:to>
      <xdr:col>8</xdr:col>
      <xdr:colOff>133350</xdr:colOff>
      <xdr:row>18</xdr:row>
      <xdr:rowOff>142875</xdr:rowOff>
    </xdr:to>
    <xdr:sp macro="[105]!RoundedRectangle1_Click" textlink="">
      <xdr:nvSpPr>
        <xdr:cNvPr id="9" name="Rounded Rectangl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3095625" y="4210049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FINANCIAL SUMMARY</a:t>
          </a:r>
        </a:p>
      </xdr:txBody>
    </xdr:sp>
    <xdr:clientData/>
  </xdr:twoCellAnchor>
  <xdr:twoCellAnchor>
    <xdr:from>
      <xdr:col>2</xdr:col>
      <xdr:colOff>28575</xdr:colOff>
      <xdr:row>21</xdr:row>
      <xdr:rowOff>9524</xdr:rowOff>
    </xdr:from>
    <xdr:to>
      <xdr:col>4</xdr:col>
      <xdr:colOff>114300</xdr:colOff>
      <xdr:row>24</xdr:row>
      <xdr:rowOff>152400</xdr:rowOff>
    </xdr:to>
    <xdr:sp macro="[105]!RoundedRectangle1_Click" textlink="">
      <xdr:nvSpPr>
        <xdr:cNvPr id="10" name="Rounded Rectangle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638175" y="5362574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LEVERAGED BUYOUT ANALYSIS</a:t>
          </a:r>
        </a:p>
      </xdr:txBody>
    </xdr:sp>
    <xdr:clientData/>
  </xdr:twoCellAnchor>
  <xdr:twoCellAnchor>
    <xdr:from>
      <xdr:col>6</xdr:col>
      <xdr:colOff>19050</xdr:colOff>
      <xdr:row>21</xdr:row>
      <xdr:rowOff>9525</xdr:rowOff>
    </xdr:from>
    <xdr:to>
      <xdr:col>8</xdr:col>
      <xdr:colOff>104775</xdr:colOff>
      <xdr:row>24</xdr:row>
      <xdr:rowOff>152401</xdr:rowOff>
    </xdr:to>
    <xdr:sp macro="[105]!RoundedRectangle1_Click" textlink="">
      <xdr:nvSpPr>
        <xdr:cNvPr id="11" name="Rounded Rectangle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3067050" y="5362575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LBO STATEMENTS OF PROFIT AND LOSS</a:t>
          </a:r>
        </a:p>
      </xdr:txBody>
    </xdr:sp>
    <xdr:clientData/>
  </xdr:twoCellAnchor>
  <xdr:twoCellAnchor>
    <xdr:from>
      <xdr:col>2</xdr:col>
      <xdr:colOff>28575</xdr:colOff>
      <xdr:row>27</xdr:row>
      <xdr:rowOff>9524</xdr:rowOff>
    </xdr:from>
    <xdr:to>
      <xdr:col>4</xdr:col>
      <xdr:colOff>114300</xdr:colOff>
      <xdr:row>30</xdr:row>
      <xdr:rowOff>152400</xdr:rowOff>
    </xdr:to>
    <xdr:sp macro="[105]!RoundedRectangle1_Click" textlink="">
      <xdr:nvSpPr>
        <xdr:cNvPr id="12" name="Rounded Rectangle 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638175" y="6505574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LBO BALANCE SHEETS</a:t>
          </a:r>
        </a:p>
      </xdr:txBody>
    </xdr:sp>
    <xdr:clientData/>
  </xdr:twoCellAnchor>
  <xdr:twoCellAnchor>
    <xdr:from>
      <xdr:col>2</xdr:col>
      <xdr:colOff>40218</xdr:colOff>
      <xdr:row>33</xdr:row>
      <xdr:rowOff>9525</xdr:rowOff>
    </xdr:from>
    <xdr:to>
      <xdr:col>4</xdr:col>
      <xdr:colOff>125942</xdr:colOff>
      <xdr:row>36</xdr:row>
      <xdr:rowOff>152401</xdr:rowOff>
    </xdr:to>
    <xdr:sp macro="[105]!RoundedRectangle1_Click" textlink="">
      <xdr:nvSpPr>
        <xdr:cNvPr id="13" name="Rounded Rectangle 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781051" y="6465358"/>
          <a:ext cx="1313391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LBO DEBT</a:t>
          </a:r>
        </a:p>
      </xdr:txBody>
    </xdr:sp>
    <xdr:clientData/>
  </xdr:twoCellAnchor>
  <xdr:twoCellAnchor>
    <xdr:from>
      <xdr:col>6</xdr:col>
      <xdr:colOff>63499</xdr:colOff>
      <xdr:row>33</xdr:row>
      <xdr:rowOff>29631</xdr:rowOff>
    </xdr:from>
    <xdr:to>
      <xdr:col>8</xdr:col>
      <xdr:colOff>149225</xdr:colOff>
      <xdr:row>36</xdr:row>
      <xdr:rowOff>172507</xdr:rowOff>
    </xdr:to>
    <xdr:sp macro="[105]!RoundedRectangle1_Click" textlink="">
      <xdr:nvSpPr>
        <xdr:cNvPr id="14" name="Rounded Rectangle 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3259666" y="6485464"/>
          <a:ext cx="1313392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CHARTS</a:t>
          </a:r>
        </a:p>
      </xdr:txBody>
    </xdr:sp>
    <xdr:clientData/>
  </xdr:twoCellAnchor>
  <xdr:twoCellAnchor>
    <xdr:from>
      <xdr:col>6</xdr:col>
      <xdr:colOff>74084</xdr:colOff>
      <xdr:row>27</xdr:row>
      <xdr:rowOff>10583</xdr:rowOff>
    </xdr:from>
    <xdr:to>
      <xdr:col>8</xdr:col>
      <xdr:colOff>159810</xdr:colOff>
      <xdr:row>30</xdr:row>
      <xdr:rowOff>153459</xdr:rowOff>
    </xdr:to>
    <xdr:sp macro="[105]!RoundedRectangle1_Click" textlink="">
      <xdr:nvSpPr>
        <xdr:cNvPr id="15" name="Rounded Rectangle 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3270251" y="5323416"/>
          <a:ext cx="1313392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LBO CASH FLOW STATEMENTS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1354668</xdr:colOff>
      <xdr:row>4</xdr:row>
      <xdr:rowOff>176312</xdr:rowOff>
    </xdr:from>
    <xdr:to>
      <xdr:col>3</xdr:col>
      <xdr:colOff>433916</xdr:colOff>
      <xdr:row>6</xdr:row>
      <xdr:rowOff>4832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23" t="31255" r="88359" b="65229"/>
        <a:stretch/>
      </xdr:blipFill>
      <xdr:spPr>
        <a:xfrm>
          <a:off x="4497918" y="1234645"/>
          <a:ext cx="603248" cy="2095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40968</xdr:colOff>
      <xdr:row>4</xdr:row>
      <xdr:rowOff>82755</xdr:rowOff>
    </xdr:from>
    <xdr:to>
      <xdr:col>11</xdr:col>
      <xdr:colOff>450645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57150</xdr:colOff>
      <xdr:row>22</xdr:row>
      <xdr:rowOff>171449</xdr:rowOff>
    </xdr:from>
    <xdr:to>
      <xdr:col>10</xdr:col>
      <xdr:colOff>609599</xdr:colOff>
      <xdr:row>40</xdr:row>
      <xdr:rowOff>47624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66674</xdr:colOff>
      <xdr:row>43</xdr:row>
      <xdr:rowOff>85725</xdr:rowOff>
    </xdr:from>
    <xdr:to>
      <xdr:col>10</xdr:col>
      <xdr:colOff>723899</xdr:colOff>
      <xdr:row>57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60</xdr:row>
      <xdr:rowOff>142875</xdr:rowOff>
    </xdr:from>
    <xdr:to>
      <xdr:col>10</xdr:col>
      <xdr:colOff>704850</xdr:colOff>
      <xdr:row>76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dc0021\dfc-finance\sal-maa-working\DFc%20Bdgt%20Models-2006-08\2006%20budget%20updated%20in%20Feb%2006\Business%20Park%20LLC%202104\DFC%20Budget-v3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useles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n1fls01\Shared\Temp\herco_cus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inance\BUDGETS\LOTUSDAT\FORECAST\2002\1st%20Update\Analysis\PL_Sum_1R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suep2/Susan%20Peters/16011510sincePetesdeparture/ACQ397SM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eakin/My%20Documents/Finance/Metrics/Sales%20Pipeline/Sales_Bookings_Analysis(FY06%20-%20FY08_12_20_08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a0531f13\SYS1\Documents%20and%20Settings\bjagoe\My%20Documents\Data\First%20Reserve\Tri%20Tool\Tri%20Tool%20Templat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dc0021\dfc-finance\Edith\AFGRE\Budget%202007%20final\AFGRE-2007_BUDGET%20V8a2devt_v5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EFINFS\VOL1\755\SRMGMT\1996\OPSGRPH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WINDOWS/TEMP/Year%202000%20PW%20SIZE%20STUDY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Link%20Busta%20(DO%20NOT%20DELETE%20THIS%20FILE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ueqt08\ENGINEERING\A-TEAM\company\senior\snr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WINDOWS\TEMP\notesE1EF34\Budget%202009%20Templat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VAL/Active/Omaha%20World%20Herald%20BEV%2003/Analysis/World%20Investments/Prarie%20Systems/WrldInvest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ACTG_DPT/JWS/CORPRPT/NFS0900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crodriguez\Local%20Settings\Temporary%20Internet%20Files\OLK8DE\ACS%20Media%20Model%2004240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Link%20Busta%20(DO%20NOT%20DELETE%20THIS%20FILE)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9040832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FM/2000/Resource%20Allocation%20Process/Jan%2031/January%2031%20update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ACTIVE/Toro/Excel/TANT/MA_Model_TTC_TANT_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__M&amp;A\GENERAL\SAP_EBD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Startup" Target="Doug%20Allen/Presentations/creative%203_8_99%20excel%20suppor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sterdmhealthcare-my.sharepoint.com/Users/user/AppData/Roaming/Microsoft/Excel/WINDOWS/TEMP/gen/AUG'02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10.8\ShareResource\Doug%20Allen\Presentations\creative%203_8_99%20excel%20suppor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I1FLS02\Shared\Link%20Busta%20(DO%20NOT%20DELETE%20THIS%20FILE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ug%20Allen\Presentations\creative%203_8_99%20excel%20support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9-05046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NANCIA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123/Plan2001/BUDG200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ldfi41\c\Shripad\MIS2000\RXJANDC00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MPA_DATA\DATA\FINANCE\Strategic%20Planning\1999\Budget%20%2099\Budget%2099%20Third%20Iteration%20UNE\Enhanced\FR%20Dir%20Conn%20Access%20Line%20Bas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_msg_02\USERS\USERS\MISCELL\DRC\gen\AUG'02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10.8\ShareResource\DOCUMENT\NANCY\1105REC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fpny01\sagent%20share\1%20Projects\Rockwell%20Automation\Project%20CO2\Presentations\Management%20Presentation\Excel%20Backup\Financials_Build_07_02_06_v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fpny01\sagent%20share\1%20Projects\Rockwell%20Automation\Project%20CO2\Presentations\Board%20Presentation\Excel%20Backup\Table%20and%20Charts_03.22.06_v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echnology\Common\Companies\Boeing\Models\4%20Pager_summary%20financial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fpny01\sagent%20share\1%20Projects\Rockwell%20Automation\Project%20CO2\Presentations\Management%20Presentation\Excel%20Backup\Financials_Build_07_10_06_v0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fpny01\sagent%20share\1%20Projects\Rockwell%20Automation\Project%20CO2\Presentations\Management%20Presentation\Excel%20Backup\Table%20and%20Charts_03.22.06_v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eh\wam\Comps\Internet\Internet_Trading_Comps_11-30-04_NG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eyondTrust%20Valuation%20v1%20HG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Models/4%20pager%20Project/mini_comb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AllCompanies/Shah%20Capital%20Partners/2005-08-16%20Shah%20Capital/Backup/Comp%20analysis/Copy%20of%20Smart%20Modular%20Semis%20Scarcity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ervices.intralinks.com/Datadir/CO2/Management%20Presentation/Consolidated%20Excel%20Backup_7_21_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fpny01\sagent%20share\1%20Projects\Rockwell%20Automation\Project%20CO2\CIM\Excel%20backup\Financials_Build_06_22_06_v0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ojection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Ingram%20Medical%20Valuation%20v5.xlsm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w%20Final%20DCF%20LBO%20Model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Companies/Veraz%20Networks/2006-03%20Bake-off/Comps/Comm%20Equip%20Comps_%204.24.06%20for%20Martin%20v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M&amp;a/Technology/Clients/ADP/Ciena/Models/Alaska%20Graph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AllCompanies/Cirrus%20Logic/Integrated%20Circuit%20Systems/Auxil%20Files/Other%20Info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vfile1.sky.dom\JohnZ$\Financials\2000\July\Fin%20pkg%20July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eh\wam\AllCompanies\Advanced%20Analogic%20Technologies\2004_12_06%20Dinner\Comps\ElectronicsComps_11_12_04_v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UIBD08\IBDSHARE3\Generalistes\Kangourou-PAR07516\Execution\Models\Barnaby\UserData\Russell\Af63\Tempo\SYNTHVAL3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Technology/Common/Companies/ACS/PinkRoccade/Backup%20Files/pink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l1fls01\HC_Valuation\My%20Documents\Projects\prjctlst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Users/Chris/Global/ML&amp;CM%20Closing/TM09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amrooms.insidenci.com/cash/CPDEPT/Journal/JRLENTRY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updated%20model%2026120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mmr/0005/bstsc_0005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pbclfs02\group$\cash\CPDEPT\Journal\JRLENTRY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o1fls01\shared\06_Valuation\Clients\Berry%20Plastics\2003%20PPA\Intangible%20Assets\Dead%20Link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izziconi/Downloads/Round%20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WARLTD/PRESBOO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10.8\ShareResource\groups\Securities\Securities-New\Research\Majors\Models\Published\ModelDrives_Old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l1fls01\HC_Valuation\Acct-Files\2001\Business%20Model\Current%20Models\010403-Bud-Rev%20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Small%20Cap%20Gas%200103%20(Corrected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eq120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10.8\ShareResource\Documents%20and%20Settings\gsmith\Local%20Settings\Temporary%20Internet%20Files\OLK7D\Merger_model_4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iclufs\groups\Securities\COMPCO\2003\FLCO0703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DOCUME~1/SSETHI~1/LOCALS~1/Temp/Homestore%20-%20Market%20rev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FAS/00Fas_Cvc/CLIENTS/Projections%20Unlimited/Final/Projections-Summary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Documents%20and%20Settings/wpurcell/Local%20Settings/Temporary%20Internet%20Files/OLK5/Clients/Kingston/Intel/Draft/Kingston%20-%20MCM%20Model%20-%20011501(RevSizeGrowth)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CLIENTS/ASHI%20-%20New/Draft/Market%20-%20Jan/Market(JAN)%2012110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/Plan/2001/Guidant%20Out/Cash%20Flow%20Plan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sterdmhealthcare-my.sharepoint.com/Users/annalee.quinto/Downloads/Sales%20Seasonality%20by%20Month9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lin\clients\Documents%20and%20Settings\fli\Local%20Settings\Temporary%20Internet%20Files\OLK32\Clients\SRD\Buyer%20List\Sahara%20buyer%20list_MASTER_092004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windows/TEMP/FY99/Month%20end%20close/P7/financial%20template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FAS/00Fas_Cvc/BP%20Industries/multiplecalc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10.8\ShareResource\shared\RX%20LIQUOR%20STATEMENTS%2007\RX%20LIQ%20STATEMENTS\1.9%20-%20Pages%20100,%20200,%20300,%20400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Accounting/LMcNeill/Month-End%20Revenue%20Packet/April%202002/BU-April02update5-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I1FLS02\Shared\Documents%20and%20Settings\u047778.000\Local%20Settings\Temp\c.data.U047778.notes_cdi\Projects\Blank%20models%20and%20Calcs\Blank%20270%20model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selKwok/Dropbox%20(Atlas%20Tech%20Group)/ATG%20Shared%20Folder/Deal%20Folders/Consero%20Global/Valuation/Consero%20Comps%20(MASTER)%20Jun%2019%202018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amrooms.insidenci.com/Documents%20and%20Settings/RPARMELEE002/Desktop/Valuation%20Files/Beta/BITS%20Historical%20Beta%20Calculation%20Template.xlsm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amrooms.insidenci.com/DOCUME~1/RPINSK~2/LOCALS~1/Temp/notesC9812B/CapIQ%20beta%20calculation%20with%20MSCI%20ACWI%20(All%20Country%20World%20Index)%207.8.11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CEOSTAKE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bm/Downloads/Crown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amrooms.insidenci.com/NCI_VFRM_Valuation_NonPHI_NII/Team_Valuation/Valuation%20Clients%202016/Beach%20Point/Investments/ThunderRoad/Warrant/2018%2001/ThunderRoad%20Warrant%202018-01.xlsm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Hedgefund\Apex%20Ursa\1995%20Disk\1995%20Tax%20Returns\K1DB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FT\97&#8811;o&#185;Y&#177;a\9705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sterdmhealthcare-my.sharepoint.com/Users/annalee.quinto/Downloads/Service%20Invoice97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VAL/Active/GEMS%20-%20Amersham%2004/Intangible%20Assets/Client%20Data/IPR&amp;D/IPR&amp;D%20Models%20from%20Konstantin/Amyloid_Binding%20Agent%20Valuation%20(2leads)%2003Sep03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l1fls01\HC_Valuation\Tax\V\VSG\VSG%20TEAM%202\VSG%20CLIENTS\ITXC-Efusion\Analysis\PP%20Allocation%20eFusion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ldfi110\behal\Shripad\MIS2000\RXJANDC00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330%20Allowance%20for%20Doubtful%20Accounts%20Testing%20-%20CM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10.8\ShareResource\Users\heather.stewart\Desktop\Deferred%20Revenue\Hardware%20&amp;%20ID%20Solutions%20Reporting%202012\Deferred%20Revenue%20%2012-11%20to%20%204-12%20Hardware%20-%20ID%20Solutions%20HS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(C)%207111%20Equity%20Rollforward%20&amp;%20Testing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1\New%20Transfer\Users\hopecarroll\Documents\Fp-del1-1\Stock%20options\My%20document\MAR%2002%20IND%20AUDIT\F%20A%20summary%20-%2031%2003%2002-SBI%20copy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8130%20Revenue%20Detail%20Testing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10.8\ShareResource\Documents%20and%20Settings\sofia.saucedo\Mis%20documentos\D\A-Sof&#237;a%20Saucedo\Contabilidad\2005\Fiscal%202005\Dep%2005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611%20Subsumaria%20de%20activo%20fijo,%20adiciones%20y%20baja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ate/var/folders/nd/br8mcprn5lx1vbxz5ywrqz_80000gn/T/com.microsoft.Outlook/Outlook%20Temp/Copy%20of%20B08_1.4c%20FINAL%20KWH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izziconi/Downloads/SOMILO%20B07%201.14%20-%208%20January%202007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Aparna/Colgate/Colgate%20Palmolive_AparnaBirle_07111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y-PC/Downloads/Alpha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Summary"/>
      <sheetName val="05-With Actuals"/>
      <sheetName val="2037-con"/>
      <sheetName val="37000-Sap"/>
      <sheetName val="05"/>
      <sheetName val="06"/>
      <sheetName val="Executive"/>
      <sheetName val="37001"/>
      <sheetName val="AFI UAE Corp"/>
      <sheetName val="Finance"/>
      <sheetName val="37002"/>
      <sheetName val="Human Resources"/>
      <sheetName val="37003"/>
      <sheetName val="Construction"/>
      <sheetName val="37007"/>
      <sheetName val="37008"/>
      <sheetName val="Design"/>
      <sheetName val="37011"/>
      <sheetName val="Contract"/>
      <sheetName val="37012"/>
      <sheetName val="Development"/>
      <sheetName val="37014"/>
      <sheetName val="General"/>
      <sheetName val="37015"/>
      <sheetName val="Barge"/>
      <sheetName val="37016"/>
      <sheetName val="Leasing"/>
      <sheetName val="37020"/>
      <sheetName val="Document Control"/>
      <sheetName val="37021"/>
      <sheetName val="Project Safety Mgt."/>
      <sheetName val="37022"/>
      <sheetName val="Quality Assurance"/>
      <sheetName val="37023"/>
      <sheetName val="External Cons - HOK"/>
      <sheetName val="37028"/>
      <sheetName val="External Cons - Hyder"/>
      <sheetName val="37029"/>
      <sheetName val="Asset Mgt"/>
      <sheetName val="37030"/>
      <sheetName val="Property Mgt Fee"/>
      <sheetName val="37032"/>
      <sheetName val="Crescent"/>
      <sheetName val="37209"/>
      <sheetName val="Corporate"/>
      <sheetName val="37212"/>
      <sheetName val="Retail Leasing"/>
      <sheetName val="37213"/>
      <sheetName val="Residential Leasing"/>
      <sheetName val="37214"/>
      <sheetName val="Design &amp; Construction"/>
      <sheetName val="37215"/>
      <sheetName val="Zone 8"/>
      <sheetName val="37216-0ct-05-tb"/>
      <sheetName val="Engineering Services"/>
      <sheetName val="37217"/>
      <sheetName val="Site Wide MArketing"/>
      <sheetName val="INfrastructure Income"/>
      <sheetName val="BSCrd"/>
      <sheetName val="BS-AFRP"/>
      <sheetName val="Graphs"/>
      <sheetName val="Infrastructure"/>
      <sheetName val="smry-Con-sal"/>
      <sheetName val="Site Wide MArketing (2)"/>
      <sheetName val="smri-r3"/>
      <sheetName val="Fin-BDGT-AFRP"/>
      <sheetName val="Summry IS for R 3"/>
      <sheetName val="Key Info-afrp"/>
      <sheetName val="smy-infr"/>
      <sheetName val="RED-Smry"/>
      <sheetName val="Smry-REM"/>
      <sheetName val="Smry-Admin"/>
      <sheetName val="Infrastructure-2"/>
      <sheetName val="smry-DFC-Con"/>
      <sheetName val="Sum_2006-08"/>
      <sheetName val="Interst On lOans"/>
      <sheetName val="Consolidated"/>
      <sheetName val="Marketing Recon"/>
      <sheetName val="Fixed Assets Schedule"/>
      <sheetName val="Salaries-2006-08"/>
      <sheetName val="Real Est Develop"/>
      <sheetName val="Smry-mkt &amp; Lesing"/>
      <sheetName val="Marketing &amp; Leasing"/>
      <sheetName val="ADMINIStration"/>
      <sheetName val="Real Est manag costs"/>
      <sheetName val="Corp-2037"/>
      <sheetName val="BS-06-08"/>
      <sheetName val="rEVENUE sCHDEULE"/>
      <sheetName val="Smry-REM (5)"/>
      <sheetName val="37218"/>
      <sheetName val="37219"/>
      <sheetName val="Building Projects"/>
      <sheetName val="Legal &amp; Public Relations"/>
      <sheetName val="37009"/>
      <sheetName val="fORMAT"/>
      <sheetName val="Golf Course"/>
      <sheetName val="37019"/>
      <sheetName val="AF Capital LLC"/>
      <sheetName val="37025"/>
      <sheetName val="37034"/>
      <sheetName val="Global village"/>
      <sheetName val="37101"/>
      <sheetName val="Festival Center"/>
      <sheetName val="37220"/>
      <sheetName val="Operations "/>
      <sheetName val="37221"/>
      <sheetName val="Golf Course Operations"/>
      <sheetName val="Hill Side Housing"/>
      <sheetName val="37202"/>
      <sheetName val="Value Retail"/>
      <sheetName val="Corniche Residential"/>
      <sheetName val="Corniche"/>
      <sheetName val="American School"/>
      <sheetName val="British School"/>
      <sheetName val="Capex"/>
      <sheetName val="Key Info"/>
      <sheetName val="format-new"/>
      <sheetName val="Mkt-bdgt-new-06"/>
      <sheetName val="Operating budget-infra"/>
      <sheetName val="Operating Exp-2037"/>
      <sheetName val="capex-2037"/>
      <sheetName val="Capex-infra-co-level"/>
      <sheetName val="Infra-DFC Global"/>
      <sheetName val="BSSSC"/>
      <sheetName val="capex-dfc"/>
      <sheetName val="Asset Map Z16"/>
      <sheetName val="Summary"/>
      <sheetName val="Marketing"/>
      <sheetName val="Infrastructure LLC"/>
      <sheetName val="Cost centre Hirearchy-2006"/>
      <sheetName val="Cost centre Hirearchy-2007"/>
      <sheetName val="Cost centre Hirearchy-2006-2"/>
      <sheetName val="Cost centre Hirearchy-2008"/>
      <sheetName val="FMT"/>
      <sheetName val="3rd prty mang"/>
      <sheetName val="BS-oct-nov"/>
      <sheetName val="Consolidated Sheet-f"/>
      <sheetName val="37223"/>
      <sheetName val="37222"/>
      <sheetName val="37211"/>
      <sheetName val="37210"/>
      <sheetName val="37208"/>
      <sheetName val="37201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less"/>
      <sheetName val="Cust List"/>
      <sheetName val="TELEWEST"/>
      <sheetName val="PRIMACOM"/>
      <sheetName val="COMCAST"/>
      <sheetName val="TELE2"/>
      <sheetName val="Sheet1"/>
      <sheetName val="Sheet2"/>
      <sheetName val="Sheet3"/>
      <sheetName val="RU info matrix"/>
      <sheetName val="BEV"/>
      <sheetName val="Index"/>
      <sheetName val="Country premiums"/>
      <sheetName val="COBI"/>
      <sheetName val="External"/>
      <sheetName val="Below EBITDA"/>
      <sheetName val="BR IRL CR P&amp;L"/>
      <sheetName val="Bal Sheet"/>
      <sheetName val="BS P&amp;L"/>
      <sheetName val="CS P&amp;L"/>
      <sheetName val="HM P&amp;L"/>
      <sheetName val="HM Phased"/>
      <sheetName val="IT P&amp;L"/>
      <sheetName val="Wholesale"/>
      <sheetName val="NW P&amp;L"/>
      <sheetName val="Opex Divs"/>
      <sheetName val="P&amp;L Divs"/>
      <sheetName val="Phased"/>
      <sheetName val="Non recurring"/>
      <sheetName val="Control Sheet"/>
      <sheetName val="Control"/>
      <sheetName val="LBO"/>
      <sheetName val="Projections"/>
      <sheetName val="BusUnit_Mar1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ttrition Rate"/>
      <sheetName val="SALE00"/>
      <sheetName val="SALES99"/>
      <sheetName val="SALES98"/>
      <sheetName val="SALES97"/>
      <sheetName val="SALES96"/>
      <sheetName val="SALES9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7">
          <cell r="A7" t="str">
            <v>TEL</v>
          </cell>
        </row>
      </sheetData>
      <sheetData sheetId="6" refreshError="1"/>
      <sheetData sheetId="7">
        <row r="7">
          <cell r="P7">
            <v>61792.5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XXX0"/>
      <sheetName val="XXXXXX"/>
      <sheetName val="XXXXX0"/>
      <sheetName val="XXXXX1"/>
      <sheetName val="XXXXX2"/>
      <sheetName val="XXXXX3"/>
      <sheetName val="XXX1"/>
      <sheetName val="XXXXX4"/>
      <sheetName val="XXXXX5"/>
      <sheetName val="XXX2"/>
      <sheetName val="XXXXX6"/>
      <sheetName val="XXXXX7"/>
      <sheetName val="XXXXX8"/>
      <sheetName val="CONTROL"/>
      <sheetName val="ENTRIES"/>
      <sheetName val="HISTORICAL"/>
      <sheetName val="CONSTANT"/>
      <sheetName val="DANA DETAIL"/>
      <sheetName val="TBG DETAIL"/>
      <sheetName val="TBG SUMMARY"/>
      <sheetName val="DANA SUM1"/>
      <sheetName val="DANA SUM2"/>
      <sheetName val="DANA SUM3"/>
      <sheetName val="DETAIL vs ACTUAL"/>
      <sheetName val="EFFECT OF INTEREST"/>
      <sheetName val="2001 ACT CONST vs HIST"/>
      <sheetName val="2001 LASTYR VS. YEAR_H"/>
      <sheetName val="2002 OB CONST vs HIST"/>
      <sheetName val="1RE vs OB"/>
      <sheetName val="REVISIONS"/>
      <sheetName val="Asset Explanations"/>
      <sheetName val="A1"/>
      <sheetName val="PL_Sum_1RE"/>
      <sheetName val="DANA_DETAIL"/>
      <sheetName val="TBG_DETAIL"/>
      <sheetName val="TBG_SUMMARY"/>
      <sheetName val="DANA_SUM1"/>
      <sheetName val="DANA_SUM2"/>
      <sheetName val="DANA_SUM3"/>
      <sheetName val="DETAIL_vs_ACTUAL"/>
      <sheetName val="EFFECT_OF_INTEREST"/>
      <sheetName val="2001_ACT_CONST_vs_HIST"/>
      <sheetName val="2001_LASTYR_VS__YEAR_H"/>
      <sheetName val="2002_OB_CONST_vs_HIST"/>
      <sheetName val="1RE_vs_OB"/>
      <sheetName val="Asset_Explanations"/>
      <sheetName val="Payroll Cost"/>
      <sheetName val="Everyday Usage"/>
      <sheetName val="Trini Trolley"/>
      <sheetName val="Mktng Committee"/>
      <sheetName val="Digital"/>
      <sheetName val="Admin"/>
      <sheetName val="DANA_DETAIL1"/>
      <sheetName val="Data"/>
      <sheetName val="Tables"/>
      <sheetName val="Entity_List"/>
      <sheetName val="Set-up"/>
    </sheetNames>
    <sheetDataSet>
      <sheetData sheetId="0">
        <row r="24">
          <cell r="B24" t="str">
            <v>Lowe Direct Creations Belgium</v>
          </cell>
        </row>
      </sheetData>
      <sheetData sheetId="1">
        <row r="24">
          <cell r="B24" t="str">
            <v>Lowe Direct Creations Belgium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4">
          <cell r="B24" t="str">
            <v>Lowe Direct Creations Belgium</v>
          </cell>
        </row>
      </sheetData>
      <sheetData sheetId="13">
        <row r="24">
          <cell r="B24" t="str">
            <v>Lowe Direct Creations Belgium</v>
          </cell>
        </row>
      </sheetData>
      <sheetData sheetId="14" refreshError="1">
        <row r="24">
          <cell r="B24" t="str">
            <v>Lowe Direct Creations Belgium</v>
          </cell>
        </row>
        <row r="77">
          <cell r="A77" t="str">
            <v>AUSL</v>
          </cell>
          <cell r="B77" t="str">
            <v>Lowe Australia</v>
          </cell>
          <cell r="C77">
            <v>1</v>
          </cell>
          <cell r="D77">
            <v>7488</v>
          </cell>
          <cell r="E77">
            <v>618</v>
          </cell>
          <cell r="F77">
            <v>721</v>
          </cell>
          <cell r="H77">
            <v>4015.7245800000028</v>
          </cell>
          <cell r="I77">
            <v>4043.3104800000006</v>
          </cell>
          <cell r="J77">
            <v>4043.5200000000004</v>
          </cell>
          <cell r="L77">
            <v>300.76488000000057</v>
          </cell>
          <cell r="M77">
            <v>333.63306000000028</v>
          </cell>
          <cell r="N77">
            <v>333.72</v>
          </cell>
          <cell r="P77">
            <v>318.69828000000211</v>
          </cell>
          <cell r="Q77">
            <v>389.20824000000022</v>
          </cell>
          <cell r="R77">
            <v>389.34000000000003</v>
          </cell>
        </row>
        <row r="78">
          <cell r="A78" t="str">
            <v xml:space="preserve">LGNZEA_AUC1AD.$ </v>
          </cell>
          <cell r="B78" t="str">
            <v>Lowe New Zealand</v>
          </cell>
          <cell r="C78">
            <v>1</v>
          </cell>
          <cell r="D78">
            <v>6789</v>
          </cell>
          <cell r="E78">
            <v>819</v>
          </cell>
          <cell r="F78">
            <v>751</v>
          </cell>
          <cell r="H78">
            <v>2636.9280000000012</v>
          </cell>
          <cell r="I78">
            <v>2960.0039999999999</v>
          </cell>
          <cell r="J78">
            <v>2960.0039999999999</v>
          </cell>
          <cell r="L78">
            <v>315.22800000000069</v>
          </cell>
          <cell r="M78">
            <v>357.15942799999993</v>
          </cell>
          <cell r="N78">
            <v>357.084</v>
          </cell>
          <cell r="P78">
            <v>287.32400000000069</v>
          </cell>
          <cell r="Q78">
            <v>327.51142799999997</v>
          </cell>
          <cell r="R78">
            <v>327.43599999999998</v>
          </cell>
        </row>
        <row r="79">
          <cell r="A79" t="str">
            <v xml:space="preserve">LGUSAX_OCEEAD </v>
          </cell>
          <cell r="B79" t="str">
            <v>Oceania Eliminations</v>
          </cell>
          <cell r="D79" t="str">
            <v>ENTRY</v>
          </cell>
          <cell r="E79" t="str">
            <v>ENTRY</v>
          </cell>
          <cell r="F79" t="str">
            <v>ENTRY</v>
          </cell>
          <cell r="H79">
            <v>0</v>
          </cell>
          <cell r="I79">
            <v>0</v>
          </cell>
          <cell r="J79">
            <v>0</v>
          </cell>
          <cell r="L79">
            <v>-282.99999995999997</v>
          </cell>
          <cell r="M79">
            <v>-282.99700000000001</v>
          </cell>
          <cell r="N79">
            <v>0</v>
          </cell>
          <cell r="P79">
            <v>-353.12740995999997</v>
          </cell>
          <cell r="Q79">
            <v>-301.71325547999999</v>
          </cell>
          <cell r="R79">
            <v>0</v>
          </cell>
        </row>
        <row r="80">
          <cell r="B80" t="str">
            <v>TOTAL OCEANIA</v>
          </cell>
          <cell r="H80">
            <v>6652.6525800000036</v>
          </cell>
          <cell r="I80">
            <v>7003.3144800000009</v>
          </cell>
          <cell r="J80">
            <v>7003.5240000000003</v>
          </cell>
          <cell r="L80">
            <v>332.9928800400013</v>
          </cell>
          <cell r="M80">
            <v>407.79548800000026</v>
          </cell>
          <cell r="N80">
            <v>690.80400000000009</v>
          </cell>
          <cell r="P80">
            <v>252.8948700400029</v>
          </cell>
          <cell r="Q80">
            <v>415.0064125200002</v>
          </cell>
          <cell r="R80">
            <v>716.77600000000007</v>
          </cell>
        </row>
        <row r="81">
          <cell r="A81" t="str">
            <v>OCEANA</v>
          </cell>
          <cell r="B81" t="str">
            <v xml:space="preserve"> TOTAL - per HP</v>
          </cell>
          <cell r="H81">
            <v>6652.6525800000045</v>
          </cell>
          <cell r="I81">
            <v>7003.31448</v>
          </cell>
          <cell r="L81">
            <v>332.99288004000135</v>
          </cell>
          <cell r="M81">
            <v>407.79548800000026</v>
          </cell>
          <cell r="P81">
            <v>252.89487004000387</v>
          </cell>
          <cell r="Q81">
            <v>415.00641251999969</v>
          </cell>
        </row>
        <row r="82">
          <cell r="B82" t="str">
            <v>DIFFERENCE</v>
          </cell>
          <cell r="H82">
            <v>0</v>
          </cell>
          <cell r="I82">
            <v>0</v>
          </cell>
          <cell r="L82">
            <v>0</v>
          </cell>
          <cell r="M82">
            <v>0</v>
          </cell>
          <cell r="P82">
            <v>9.6633812063373625E-13</v>
          </cell>
          <cell r="Q82">
            <v>-5.1159076974727213E-13</v>
          </cell>
        </row>
        <row r="84">
          <cell r="B84" t="str">
            <v>OCEANIA MINORITIES</v>
          </cell>
        </row>
        <row r="85">
          <cell r="A85" t="str">
            <v>mAUSL_CU.$</v>
          </cell>
          <cell r="B85" t="str">
            <v>Cummins &amp; Partners Australia</v>
          </cell>
          <cell r="C85">
            <v>1</v>
          </cell>
          <cell r="D85">
            <v>4162</v>
          </cell>
          <cell r="E85">
            <v>910</v>
          </cell>
          <cell r="F85">
            <v>633</v>
          </cell>
          <cell r="H85">
            <v>0</v>
          </cell>
          <cell r="I85">
            <v>2247.3223200000002</v>
          </cell>
          <cell r="J85">
            <v>2247.48</v>
          </cell>
          <cell r="L85">
            <v>0</v>
          </cell>
          <cell r="M85">
            <v>491.22612000000021</v>
          </cell>
          <cell r="N85">
            <v>491.40000000000003</v>
          </cell>
          <cell r="P85">
            <v>0</v>
          </cell>
          <cell r="Q85">
            <v>342.0435600000003</v>
          </cell>
          <cell r="R85">
            <v>341.82000000000005</v>
          </cell>
        </row>
        <row r="87">
          <cell r="B87" t="str">
            <v>ASIA</v>
          </cell>
        </row>
        <row r="88">
          <cell r="A88" t="str">
            <v>LGCHIN_CHI0TT</v>
          </cell>
          <cell r="B88" t="str">
            <v>Lowe China (Shanghai &amp; Beijing)</v>
          </cell>
          <cell r="C88">
            <v>2</v>
          </cell>
          <cell r="D88">
            <v>58006</v>
          </cell>
          <cell r="E88">
            <v>1120</v>
          </cell>
          <cell r="F88">
            <v>9915</v>
          </cell>
          <cell r="H88">
            <v>7005.1699676792523</v>
          </cell>
          <cell r="I88">
            <v>7008.2708037398397</v>
          </cell>
          <cell r="J88">
            <v>7008.2640378400001</v>
          </cell>
          <cell r="L88">
            <v>700.40036956943902</v>
          </cell>
          <cell r="M88">
            <v>135.20273486344013</v>
          </cell>
          <cell r="N88">
            <v>135.3179968</v>
          </cell>
          <cell r="P88">
            <v>1717.6732104360442</v>
          </cell>
          <cell r="Q88">
            <v>1197.9535525600802</v>
          </cell>
          <cell r="R88">
            <v>1197.9267306000002</v>
          </cell>
        </row>
        <row r="89">
          <cell r="A89" t="str">
            <v xml:space="preserve">LGHKON_LIV1AD.$ </v>
          </cell>
          <cell r="B89" t="str">
            <v>Lowe Live Comm. Hong Kong - Revised March 8</v>
          </cell>
          <cell r="C89">
            <v>1</v>
          </cell>
          <cell r="D89">
            <v>35831</v>
          </cell>
          <cell r="E89">
            <v>-4027</v>
          </cell>
          <cell r="F89">
            <v>-3590</v>
          </cell>
          <cell r="H89">
            <v>5180.6410173520071</v>
          </cell>
          <cell r="I89">
            <v>4039.3589678960002</v>
          </cell>
          <cell r="J89">
            <v>4593.7179413679996</v>
          </cell>
          <cell r="L89">
            <v>314.94871744480281</v>
          </cell>
          <cell r="M89">
            <v>84.377948582943759</v>
          </cell>
          <cell r="N89">
            <v>-516.28205045599998</v>
          </cell>
          <cell r="P89">
            <v>239.26435859153884</v>
          </cell>
          <cell r="Q89">
            <v>44.224615313855928</v>
          </cell>
          <cell r="R89">
            <v>-460.25640952000003</v>
          </cell>
        </row>
        <row r="90">
          <cell r="A90" t="str">
            <v xml:space="preserve">LGCHIN_LIV1AD.$ </v>
          </cell>
          <cell r="B90" t="str">
            <v>Lowe Live Communications China</v>
          </cell>
          <cell r="C90">
            <v>1</v>
          </cell>
          <cell r="D90">
            <v>11006</v>
          </cell>
          <cell r="E90">
            <v>3637</v>
          </cell>
          <cell r="F90">
            <v>2941</v>
          </cell>
          <cell r="H90">
            <v>1329.7312922688016</v>
          </cell>
          <cell r="I90">
            <v>1329.74095784</v>
          </cell>
          <cell r="J90">
            <v>1329.74095784</v>
          </cell>
          <cell r="L90">
            <v>439.3985582269612</v>
          </cell>
          <cell r="M90">
            <v>439.41317740340008</v>
          </cell>
          <cell r="N90">
            <v>439.42103068</v>
          </cell>
          <cell r="P90">
            <v>355.27848797516106</v>
          </cell>
          <cell r="Q90">
            <v>355.30518911560006</v>
          </cell>
          <cell r="R90">
            <v>355.33056124000001</v>
          </cell>
        </row>
        <row r="91">
          <cell r="A91" t="str">
            <v>LGINDI_IND1AD.$</v>
          </cell>
          <cell r="B91" t="str">
            <v>Lowe India</v>
          </cell>
          <cell r="C91">
            <v>1</v>
          </cell>
          <cell r="D91">
            <v>1120679</v>
          </cell>
          <cell r="E91">
            <v>235720</v>
          </cell>
          <cell r="F91">
            <v>223019</v>
          </cell>
          <cell r="H91">
            <v>24924.455816000034</v>
          </cell>
          <cell r="I91">
            <v>23354.779859418602</v>
          </cell>
          <cell r="J91">
            <v>23354.777775433999</v>
          </cell>
          <cell r="L91">
            <v>5668.3008816140964</v>
          </cell>
          <cell r="M91">
            <v>5312.3749427564144</v>
          </cell>
          <cell r="N91">
            <v>4912.3684991199998</v>
          </cell>
          <cell r="P91">
            <v>5202.2784531353373</v>
          </cell>
          <cell r="Q91">
            <v>4893.6714477654141</v>
          </cell>
          <cell r="R91">
            <v>4647.6816150739996</v>
          </cell>
        </row>
        <row r="92">
          <cell r="A92" t="str">
            <v>LGINDI_QUA1AD.$</v>
          </cell>
          <cell r="B92" t="str">
            <v>Quadrant India</v>
          </cell>
          <cell r="C92">
            <v>1</v>
          </cell>
          <cell r="D92">
            <v>82600</v>
          </cell>
          <cell r="E92">
            <v>15838</v>
          </cell>
          <cell r="F92">
            <v>11598</v>
          </cell>
          <cell r="H92">
            <v>1798.4787098000027</v>
          </cell>
          <cell r="I92">
            <v>1721.3712796</v>
          </cell>
          <cell r="J92">
            <v>1721.3712796</v>
          </cell>
          <cell r="L92">
            <v>326.53954697400138</v>
          </cell>
          <cell r="M92">
            <v>330.06271049891393</v>
          </cell>
          <cell r="N92">
            <v>330.061480948</v>
          </cell>
          <cell r="P92">
            <v>242.49244805600131</v>
          </cell>
          <cell r="Q92">
            <v>241.70053390800007</v>
          </cell>
          <cell r="R92">
            <v>241.70053390799998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01 Detail information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2"/>
      <sheetName val="Consolidated Metrics v2"/>
      <sheetName val="Consolidated Metrics"/>
      <sheetName val="Int'l FY 10"/>
      <sheetName val="Int'l FY 09"/>
      <sheetName val="Int'l FY 08"/>
      <sheetName val="Int'l FY 07"/>
      <sheetName val="1Q 06 Bookings"/>
      <sheetName val="Q2 06 Bookings"/>
      <sheetName val="Q3 06 Bookings"/>
      <sheetName val="Q4 06 Bookings"/>
      <sheetName val="1Q 07 Bookings"/>
      <sheetName val="Q2 07 Bookings"/>
      <sheetName val="Q3 07 Bookings"/>
      <sheetName val="Q4 07 Bookings"/>
      <sheetName val="1Q 08 Bookings"/>
      <sheetName val="Q2 08 Bookings"/>
      <sheetName val="Q3 08 Bookings"/>
      <sheetName val="Q4 08 Bookings"/>
      <sheetName val="1Q 09 Bookings"/>
      <sheetName val="Q2 09 Bookings"/>
      <sheetName val="Q3 09 Bookings"/>
      <sheetName val="Q4 09 Bookings"/>
      <sheetName val="Q1 10 Bookings"/>
      <sheetName val="PT"/>
      <sheetName val="Raw Data Sort"/>
      <sheetName val="Summary_Analysis By Month"/>
      <sheetName val="Chart1"/>
      <sheetName val="Summary_Analysis By Quarter"/>
      <sheetName val="PT_Consulting Bookings"/>
      <sheetName val="Consulting Graphs"/>
      <sheetName val="Sheet1"/>
      <sheetName val="Consulting Bookings"/>
      <sheetName val="Client BY product"/>
      <sheetName val="Q2 FY10 Bookings"/>
      <sheetName val="Q3 FY10 Bookings"/>
      <sheetName val="Q4 FY10 Bookings"/>
      <sheetName val="GPS_Bookings By Month"/>
    </sheetNames>
    <sheetDataSet>
      <sheetData sheetId="0" refreshError="1"/>
      <sheetData sheetId="1">
        <row r="376">
          <cell r="U376">
            <v>176.22</v>
          </cell>
        </row>
        <row r="377">
          <cell r="U377">
            <v>0</v>
          </cell>
        </row>
        <row r="378">
          <cell r="U378">
            <v>21.396000000000001</v>
          </cell>
        </row>
        <row r="379">
          <cell r="U379">
            <v>43.88</v>
          </cell>
        </row>
        <row r="380">
          <cell r="U380">
            <v>179.02199999999999</v>
          </cell>
        </row>
        <row r="381">
          <cell r="U381">
            <v>1120.422</v>
          </cell>
        </row>
        <row r="382">
          <cell r="U382">
            <v>1977.6970000000001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lines"/>
      <sheetName val="To do"/>
      <sheetName val="Issues"/>
      <sheetName val="Requests"/>
      <sheetName val="Questions2"/>
      <sheetName val="Questions1"/>
      <sheetName val="Non op ex"/>
      <sheetName val="Summary IS"/>
      <sheetName val="A"/>
      <sheetName val="Historical IS"/>
      <sheetName val="Hist sales GM"/>
      <sheetName val="EBITDA"/>
      <sheetName val="R&amp;D Rpt"/>
      <sheetName val="R&amp;D"/>
      <sheetName val="Selling Rpt"/>
      <sheetName val="Selling"/>
      <sheetName val="G&amp;A rpt"/>
      <sheetName val="G&amp;A"/>
      <sheetName val="Hdct"/>
      <sheetName val="Other op ex"/>
      <sheetName val="Notes"/>
      <sheetName val="Sheet1"/>
      <sheetName val="DSO"/>
      <sheetName val="NWC grap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Sheet"/>
      <sheetName val="DevtPres"/>
      <sheetName val="OpsPres"/>
      <sheetName val="ComPres"/>
      <sheetName val="BSC PPT Final"/>
      <sheetName val="MA PPT Final"/>
      <sheetName val="InitialBudget"/>
      <sheetName val="Key Info"/>
      <sheetName val="Balance Sheet"/>
      <sheetName val="Final Consolidation"/>
      <sheetName val="NewDevFee"/>
      <sheetName val="RevisedMPC"/>
      <sheetName val="OVERHD"/>
      <sheetName val="MKTG COST"/>
      <sheetName val="DEV'T DIV"/>
      <sheetName val="PROJ MGMT DIV"/>
      <sheetName val="LSNG&amp;PROP MGMT DIV"/>
      <sheetName val="SUPRT SERV DIV"/>
      <sheetName val="cfcdetail"/>
      <sheetName val="CFC P&amp;L"/>
      <sheetName val="COML-DEVT"/>
      <sheetName val="HO &amp; QA-DEVT"/>
      <sheetName val="DEVT MGMT "/>
      <sheetName val="DESIGN-DEVT"/>
      <sheetName val="COML-PM"/>
      <sheetName val="TENANT-COORD"/>
      <sheetName val="PROJ MGMT"/>
      <sheetName val="HO &amp; QA-PM"/>
      <sheetName val="DESIGN-PM"/>
      <sheetName val="Legal"/>
      <sheetName val="OFF ADMIN"/>
      <sheetName val="DEVT ADMIN"/>
      <sheetName val="DVPT_FIN"/>
      <sheetName val="HRD"/>
      <sheetName val="INFRA MGMT-20504851"/>
      <sheetName val="LEASING_20503741"/>
      <sheetName val="PROP MGMT-20504901"/>
      <sheetName val="SCCRE Admn"/>
      <sheetName val="SCCRE Finance"/>
      <sheetName val="MKTG"/>
      <sheetName val="DFC G.Director-37001"/>
      <sheetName val="Sheet1"/>
      <sheetName val="DEVT INCOME"/>
      <sheetName val="OPSRev"/>
      <sheetName val="rev_opsreV"/>
      <sheetName val="RevDevFee"/>
      <sheetName val="DevtFee"/>
      <sheetName val="Cost Center wise MP Cost 2007"/>
      <sheetName val="CorporateS"/>
      <sheetName val="Capex"/>
      <sheetName val="AFGRE_dfc COST split"/>
      <sheetName val="Manpower cost"/>
      <sheetName val="DEPT COST ITEMS"/>
      <sheetName val="MAnagement fees"/>
      <sheetName val="18th "/>
      <sheetName val="Sheet3"/>
      <sheetName val="new afgre"/>
      <sheetName val="Headcount"/>
      <sheetName val="TB2006"/>
      <sheetName val="Operations Rev"/>
      <sheetName val="OVERHEAD"/>
      <sheetName val="AFGRE manpowercost"/>
      <sheetName val="AFGRE manpower cost"/>
      <sheetName val="OH"/>
      <sheetName val="MPC details"/>
      <sheetName val="TOTAL manpower cost"/>
      <sheetName val="FA"/>
      <sheetName val="P&amp;L 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MgtChart"/>
      <sheetName val="PerfMgtData"/>
      <sheetName val="GrowthCAGR"/>
      <sheetName val="Gross Margin %"/>
      <sheetName val="Orders per Day"/>
      <sheetName val="Group Ships Per Day"/>
      <sheetName val="Ships per Employee"/>
      <sheetName val="AR Days"/>
      <sheetName val="Inventory Days"/>
      <sheetName val="Comm Exp per Day"/>
      <sheetName val="Inpatient ICD9"/>
      <sheetName val="Outpatient CPT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nk Sheet"/>
      <sheetName val="Summary A"/>
      <sheetName val="Summary D"/>
      <sheetName val="Summary B"/>
      <sheetName val="Exh A-1"/>
      <sheetName val="Exh A-2"/>
      <sheetName val="Exh A-3"/>
      <sheetName val="Exh A-4"/>
      <sheetName val="Exh A-5"/>
      <sheetName val="Exh A-6"/>
      <sheetName val="Exh A-7"/>
      <sheetName val="Exh A-8"/>
      <sheetName val="Exh B-1"/>
      <sheetName val="Exh B-2"/>
      <sheetName val="Exh B-3"/>
      <sheetName val="Exh B-4"/>
      <sheetName val="Exh B-5"/>
      <sheetName val="Exh B-6"/>
      <sheetName val="Exh B-7"/>
      <sheetName val="Exh B-8"/>
      <sheetName val="Exh C-1"/>
      <sheetName val="Exh C-2"/>
      <sheetName val="Exh C-3"/>
      <sheetName val="Exh C-4"/>
      <sheetName val="Exh C-5"/>
      <sheetName val="Exh C-6"/>
      <sheetName val="Exh C-7"/>
      <sheetName val="Exh C-8"/>
      <sheetName val="Exh D-1"/>
      <sheetName val="Exh D-2"/>
      <sheetName val="Exh D-3"/>
      <sheetName val="Print Macros"/>
      <sheetName val="Data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TL-IP-Dep-FA"/>
      <sheetName val="Assumptions"/>
      <sheetName val="#REF"/>
      <sheetName val="Link Busta (DO NOT DELETE THIS "/>
      <sheetName val="IPRD"/>
      <sheetName val="IA - Summary"/>
      <sheetName val="Inventec"/>
      <sheetName val="Broadcom"/>
      <sheetName val="VARS"/>
      <sheetName val="7 Qtr (1Q00-3Q01)"/>
      <sheetName val="Cap-FA"/>
      <sheetName val="Assumptions and Inputs"/>
      <sheetName val="Summary"/>
      <sheetName val="Risk Data"/>
      <sheetName val="Bal Sht 9-30-01"/>
      <sheetName val="LOH0197"/>
      <sheetName val="CAPITAL"/>
      <sheetName val="Do not use"/>
      <sheetName val="CAPMIP"/>
      <sheetName val="EPG"/>
      <sheetName val="Music"/>
      <sheetName val="Shopping"/>
      <sheetName val="Weather"/>
      <sheetName val="Banking"/>
      <sheetName val="Cost to Customer"/>
      <sheetName val="2001"/>
      <sheetName val="Q3"/>
      <sheetName val="Q4"/>
      <sheetName val="Existing"/>
      <sheetName val="Projections 2"/>
      <sheetName val="INPUT"/>
      <sheetName val="DCF"/>
      <sheetName val="Historical IS"/>
      <sheetName val="Detail Schedules"/>
      <sheetName val="Forecast"/>
      <sheetName val="Jobs"/>
      <sheetName val="dom-salaries"/>
      <sheetName val="Trends &amp; Rates"/>
      <sheetName val="Deferred Maint - old"/>
      <sheetName val="Deferred Add"/>
      <sheetName val="Inputs"/>
      <sheetName val="key_inputs"/>
      <sheetName val="Proj. Financials"/>
      <sheetName val="KeyMultInputs"/>
      <sheetName val="Attrition"/>
      <sheetName val="Iowa Curves"/>
      <sheetName val="Historical"/>
      <sheetName val="Mult-3yr"/>
      <sheetName val="WP_Hist ABC"/>
      <sheetName val="Exb II.1_Summary Tai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orma"/>
      <sheetName val="drivers"/>
      <sheetName val="SNR"/>
      <sheetName val="Divs Summary"/>
      <sheetName val="Divisions"/>
      <sheetName val="Breakdown"/>
      <sheetName val="Valu"/>
      <sheetName val="Corporate"/>
      <sheetName val="Valuation"/>
      <sheetName val="Address"/>
      <sheetName val="Template"/>
      <sheetName val="Aero"/>
      <sheetName val="Auto"/>
      <sheetName val="Industrial"/>
      <sheetName val="QUAR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PNL"/>
      <sheetName val="CFS"/>
      <sheetName val="KP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ESS-IS"/>
      <sheetName val="ESS-BS"/>
      <sheetName val="ESSwacc"/>
      <sheetName val="ESS-DCF"/>
      <sheetName val="ESS-DCFa"/>
      <sheetName val="ESS-GC data"/>
      <sheetName val="ESS- GC multiples"/>
      <sheetName val="ESS-guide"/>
      <sheetName val="ESS-sum1"/>
      <sheetName val="unsure--&gt;"/>
      <sheetName val="PubCos"/>
      <sheetName val="ESS-month"/>
      <sheetName val="ESS-Month New"/>
      <sheetName val="ESS-options"/>
      <sheetName val="ESS-wkppr"/>
      <sheetName val="WEB"/>
      <sheetName val="PS-IS"/>
      <sheetName val="PS-BS"/>
      <sheetName val="PS-wacc"/>
      <sheetName val="PS-Wacc source"/>
      <sheetName val="PS-DCF"/>
      <sheetName val="PS-DCFa"/>
      <sheetName val="PS-gc"/>
      <sheetName val="PS-sum"/>
      <sheetName val="Sheet1"/>
      <sheetName val="Heartland-sum"/>
      <sheetName val="McCarthy-sum"/>
      <sheetName val="Acc-IS"/>
      <sheetName val="Acc-BS"/>
      <sheetName val="Acc-DCF"/>
      <sheetName val="Acc-GC"/>
      <sheetName val="Acc-sum"/>
      <sheetName val="WEB-IS"/>
      <sheetName val="WEB-BS"/>
      <sheetName val="WEB-DCF"/>
      <sheetName val="not used=&gt;"/>
      <sheetName val="ESS-holding"/>
      <sheetName val="ESS-stub"/>
      <sheetName val="ESS-FYEIS"/>
      <sheetName val="ESS-FYEBS"/>
      <sheetName val="ESS-sum2"/>
      <sheetName val="ESS-sum3"/>
      <sheetName val="ESS-sum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D IS"/>
      <sheetName val="Index"/>
      <sheetName val="IntExp"/>
      <sheetName val="TB Nonaud"/>
      <sheetName val="TB Audited"/>
      <sheetName val="OldIS"/>
      <sheetName val="Consol IS"/>
      <sheetName val="A1 - Income Statement"/>
      <sheetName val="BS Detail-NonAud"/>
      <sheetName val="BS Detail-Aud"/>
      <sheetName val="Old BalSheet"/>
      <sheetName val="Balance Sheet"/>
      <sheetName val="A2 - Balance Sheet"/>
      <sheetName val="B1 - Investment Rollforward"/>
      <sheetName val="B2 - Sales of Investments"/>
      <sheetName val="B3 - Unrealized Gain (Loss)"/>
      <sheetName val="D - Stock Loan Receivables"/>
      <sheetName val="E - Fixed Assets Roll"/>
      <sheetName val="F - Goodwill &amp; Intangible Roll"/>
      <sheetName val="G - Due Parent Recon."/>
      <sheetName val="M - Debt and Leases Roll"/>
      <sheetName val="N - Equity rollforward"/>
      <sheetName val="CFI Info"/>
      <sheetName val="Tax"/>
      <sheetName val="RE Roll"/>
      <sheetName val="Equity roll-Syn."/>
      <sheetName val="N - Equity roll JHK"/>
      <sheetName val="P - Reserve Change"/>
      <sheetName val="S - YTD Labor Cost Summary"/>
      <sheetName val="T - EBITDA"/>
      <sheetName val="Inventory"/>
      <sheetName val="X1 Reserve Schedule"/>
      <sheetName val="X2 - Fixed Assets Cutoff"/>
      <sheetName val="X3 - Unbilled Receivables"/>
      <sheetName val="X4 - Related Party Transaction"/>
      <sheetName val="X5 - Outstanding SPA Analysis"/>
      <sheetName val="X6 - Funded Backlog Summary"/>
      <sheetName val="X7 - CIP Status Summary"/>
      <sheetName val="X8 - Acct. Recon. Checklist"/>
      <sheetName val="X9 - Account Reconciliation"/>
      <sheetName val="X-10 Instruciton for Recon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Summary"/>
      <sheetName val="Financial Forecast"/>
      <sheetName val="Customer Relationships"/>
      <sheetName val="Contracts"/>
      <sheetName val="WACC"/>
      <sheetName val="BEV"/>
      <sheetName val="Issues"/>
      <sheetName val="Technology Sum"/>
      <sheetName val="Technology Inputs"/>
      <sheetName val="Percent of Op Inc"/>
      <sheetName val="Technology-RFR"/>
      <sheetName val="Cust - PBC"/>
      <sheetName val="Non-Compete-Sum"/>
      <sheetName val="Non-Compete-With"/>
      <sheetName val="Non-Compete-WO"/>
      <sheetName val="Backlog"/>
      <sheetName val="Backlog--PBC"/>
      <sheetName val="Inventory"/>
      <sheetName val="INV Step-up Inputs"/>
      <sheetName val="CBS-INV --PBC"/>
      <sheetName val="PHX-INV--PBC"/>
      <sheetName val="AW-PHX"/>
      <sheetName val="AW-CBS"/>
      <sheetName val="Cont. Charges"/>
      <sheetName val="BS"/>
      <sheetName val="NWC"/>
      <sheetName val="PP&amp;E"/>
      <sheetName val="Technology-Excess Earnings"/>
      <sheetName val="Tax Amort Schedule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TL-IP-Dep-FA"/>
      <sheetName val="Assumptions"/>
      <sheetName val="#REF"/>
      <sheetName val="Link Busta (DO NOT DELETE THIS "/>
      <sheetName val="IPRD"/>
      <sheetName val="IA - Summary"/>
      <sheetName val="Inventec"/>
      <sheetName val="Broadcom"/>
      <sheetName val="VARS"/>
      <sheetName val="7 Qtr (1Q00-3Q01)"/>
      <sheetName val="Cap-FA"/>
      <sheetName val="Assumptions and Inputs"/>
      <sheetName val="Summary"/>
      <sheetName val="Risk Data"/>
      <sheetName val="Bal Sht 9-30-01"/>
      <sheetName val="LOH0197"/>
      <sheetName val="CAPITAL"/>
      <sheetName val="Do not use"/>
      <sheetName val="CAPMIP"/>
      <sheetName val="EPG"/>
      <sheetName val="Music"/>
      <sheetName val="Shopping"/>
      <sheetName val="Weather"/>
      <sheetName val="Banking"/>
      <sheetName val="Cost to Customer"/>
      <sheetName val="2001"/>
      <sheetName val="Q3"/>
      <sheetName val="Q4"/>
      <sheetName val="Existing"/>
      <sheetName val="Projections 2"/>
      <sheetName val="INPUT"/>
      <sheetName val="DCF"/>
      <sheetName val="Historical IS"/>
      <sheetName val="Detail Schedules"/>
      <sheetName val="Forecast"/>
      <sheetName val="Jobs"/>
      <sheetName val="dom-salaries"/>
      <sheetName val="Trends &amp; Rates"/>
      <sheetName val="Deferred Maint - old"/>
      <sheetName val="Deferred Add"/>
      <sheetName val="Inputs"/>
      <sheetName val="key_inputs"/>
      <sheetName val="Proj. Financials"/>
      <sheetName val="KeyMultInputs"/>
      <sheetName val="Attrition"/>
      <sheetName val="Iowa Curves"/>
      <sheetName val="Historical"/>
      <sheetName val="Mult-3yr"/>
      <sheetName val="WP_Hist ABC"/>
      <sheetName val="Exb II.1_Summary Tai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tock Price"/>
      <sheetName val="Price of Comps-1yr (UHS)"/>
      <sheetName val="Price of Comps-1yr (UNH)"/>
      <sheetName val="Price of Comps-3yrs (UHS)"/>
      <sheetName val="Price of Comps-3yrs (UNH)"/>
      <sheetName val="critical"/>
      <sheetName val="medical"/>
      <sheetName val="manor"/>
      <sheetName val="Stock Price (4)"/>
      <sheetName val="Shareholder Value"/>
      <sheetName val="Shareholder Value (2)"/>
      <sheetName val="Shareholder Value (3)"/>
      <sheetName val="theatre"/>
      <sheetName val="StockPrice"/>
      <sheetName val="Calculations"/>
      <sheetName val="Source --&gt;"/>
      <sheetName val="Main"/>
      <sheetName val="2014-2015 BBR"/>
      <sheetName val="2013 BBR"/>
      <sheetName val="data"/>
      <sheetName val="all"/>
      <sheetName val="BBR-2015"/>
      <sheetName val="ACV-2015"/>
      <sheetName val="MRB"/>
      <sheetName val="Stock_Price"/>
      <sheetName val="Price_of_Comps-1yr_(UHS)"/>
      <sheetName val="Price_of_Comps-1yr_(UNH)"/>
      <sheetName val="Price_of_Comps-3yrs_(UHS)"/>
      <sheetName val="Price_of_Comps-3yrs_(UNH)"/>
      <sheetName val="Stock_Price_(4)"/>
      <sheetName val="Shareholder_Value"/>
      <sheetName val="Shareholder_Value_(2)"/>
      <sheetName val="Shareholder_Value_(3)"/>
      <sheetName val="Total"/>
      <sheetName val="99 JULY SALE"/>
      <sheetName val="Graph"/>
      <sheetName val="Clec_Comp"/>
      <sheetName val="Assump"/>
      <sheetName val="DCF_Rider_Term_Mult"/>
      <sheetName val="Horus_P&amp;L"/>
      <sheetName val="Assumptions"/>
      <sheetName val="sales_vol_"/>
      <sheetName val="NewGLP_Assumptions"/>
      <sheetName val="Revenue"/>
      <sheetName val="3"/>
      <sheetName val="Acc_Dil"/>
      <sheetName val="6b"/>
      <sheetName val="ValMatrix"/>
      <sheetName val="Overview_1"/>
      <sheetName val="Value_Creation"/>
      <sheetName val="Controls"/>
      <sheetName val="budg_act"/>
      <sheetName val="1"/>
      <sheetName val="Admin"/>
      <sheetName val="Constants"/>
      <sheetName val="Model"/>
      <sheetName val="MOE"/>
      <sheetName val="Financials_Old"/>
      <sheetName val="5a"/>
      <sheetName val="Side_by_Side"/>
      <sheetName val="CA"/>
      <sheetName val="Overview_2"/>
      <sheetName val="Value_Creation_Chart"/>
      <sheetName val="PF__Cash_EPS_Graph"/>
      <sheetName val="Cash_Flow"/>
      <sheetName val="4"/>
      <sheetName val="Contribution"/>
      <sheetName val="middle-market_-_new"/>
      <sheetName val="7"/>
      <sheetName val="DRDs"/>
      <sheetName val="SX3"/>
      <sheetName val="QuickMerge"/>
      <sheetName val="CONTROL"/>
      <sheetName val="Parameters"/>
      <sheetName val="NOPAT_VDF"/>
      <sheetName val="RC"/>
      <sheetName val="Chapter_7"/>
      <sheetName val="Invested_capital_VDF"/>
      <sheetName val="DCF_VDF"/>
      <sheetName val="MWV-BAL"/>
      <sheetName val="Balance_Sheet"/>
      <sheetName val="US_dollar_mkt"/>
      <sheetName val="riderF"/>
      <sheetName val="cd_Data"/>
      <sheetName val="Colour_Hierarchy"/>
      <sheetName val="graphdialog"/>
      <sheetName val="CID"/>
      <sheetName val="Inputs"/>
      <sheetName val="Customers"/>
      <sheetName val="WEEKLYVLS"/>
      <sheetName val="Market_Share"/>
      <sheetName val="DCF"/>
      <sheetName val="lev_loan_raw_data"/>
      <sheetName val="Valuation_Matrix"/>
      <sheetName val="MLP_IPO_Yields_vs_MLP_Index"/>
      <sheetName val="Forecast"/>
      <sheetName val="Financing_Memo"/>
      <sheetName val="Force_Count"/>
      <sheetName val="Instructions"/>
      <sheetName val="MWV-FUN"/>
      <sheetName val="FX_Rates"/>
      <sheetName val="Delhaize"/>
      <sheetName val="Income_Stmt"/>
      <sheetName val="Income_Statement"/>
      <sheetName val="Input"/>
      <sheetName val="Accretion_SensitivityOutput"/>
      <sheetName val="Summary"/>
      <sheetName val="IRR"/>
      <sheetName val="Lookup"/>
      <sheetName val="Budget"/>
      <sheetName val="WACC_VDF"/>
      <sheetName val="Minutes"/>
      <sheetName val="Monthly_IS"/>
      <sheetName val="Scenario_Manager"/>
      <sheetName val="PV_of_Op_Leases_VDF"/>
      <sheetName val="Sensitivity"/>
      <sheetName val="LBO_Model"/>
      <sheetName val="1991_-_1999_Drilling_Type"/>
      <sheetName val="MWV-QTR1"/>
      <sheetName val="LookupRanges"/>
      <sheetName val="Ali_Synergy_Est_(2)"/>
      <sheetName val="Summary_Inc_Stmt"/>
      <sheetName val="f3"/>
      <sheetName val="MarketData"/>
      <sheetName val="Definitions"/>
      <sheetName val="Team_Award"/>
      <sheetName val="Income_Statement_VDF"/>
      <sheetName val="Neste_Oy"/>
      <sheetName val="yc_Formula"/>
      <sheetName val="SEP"/>
      <sheetName val="Stock_Price1"/>
      <sheetName val="Price_of_Comps-1yr_(UHS)1"/>
      <sheetName val="Price_of_Comps-1yr_(UNH)1"/>
      <sheetName val="Price_of_Comps-3yrs_(UHS)1"/>
      <sheetName val="Price_of_Comps-3yrs_(UNH)1"/>
      <sheetName val="Stock_Price_(4)1"/>
      <sheetName val="Shareholder_Value1"/>
      <sheetName val="Shareholder_Value_(2)1"/>
      <sheetName val="Shareholder_Value_(3)1"/>
      <sheetName val="Stock_Price2"/>
      <sheetName val="Price_of_Comps-1yr_(UHS)2"/>
      <sheetName val="Price_of_Comps-1yr_(UNH)2"/>
      <sheetName val="Price_of_Comps-3yrs_(UHS)2"/>
      <sheetName val="Price_of_Comps-3yrs_(UNH)2"/>
      <sheetName val="Stock_Price_(4)2"/>
      <sheetName val="Shareholder_Value2"/>
      <sheetName val="Shareholder_Value_(2)2"/>
      <sheetName val="Shareholder_Value_(3)2"/>
      <sheetName val="Stock_Price3"/>
      <sheetName val="Price_of_Comps-1yr_(UHS)3"/>
      <sheetName val="Price_of_Comps-1yr_(UNH)3"/>
      <sheetName val="Price_of_Comps-3yrs_(UHS)3"/>
      <sheetName val="Price_of_Comps-3yrs_(UNH)3"/>
      <sheetName val="Stock_Price_(4)3"/>
      <sheetName val="Shareholder_Value3"/>
      <sheetName val="Shareholder_Value_(2)3"/>
      <sheetName val="Shareholder_Value_(3)3"/>
      <sheetName val="EuroInputs"/>
      <sheetName val="Price_of_Compsjà_x0013__x0000_¤ß_x0013__x0000_lâ_x0013_"/>
      <sheetName val="sales vol."/>
      <sheetName val="Refunds Weekly"/>
      <sheetName val="Final Payments"/>
      <sheetName val="FootballField"/>
      <sheetName val="CNST"/>
      <sheetName val="AL &amp; NHY"/>
      <sheetName val="SEE"/>
      <sheetName val="Quarters"/>
      <sheetName val="oldSEG"/>
      <sheetName val="P&amp;L"/>
      <sheetName val="company"/>
      <sheetName val="Sheet2"/>
      <sheetName val="consolidated"/>
      <sheetName val="A.2"/>
      <sheetName val="9040832n"/>
      <sheetName val="Entry data"/>
      <sheetName val="Price_of_Compsjà_x0013_"/>
    </sheetNames>
    <sheetDataSet>
      <sheetData sheetId="0" refreshError="1"/>
      <sheetData sheetId="1" refreshError="1">
        <row r="4">
          <cell r="A4">
            <v>35464</v>
          </cell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  <cell r="G4">
            <v>1</v>
          </cell>
        </row>
        <row r="5">
          <cell r="A5">
            <v>35465</v>
          </cell>
          <cell r="B5">
            <v>0.99669966996699666</v>
          </cell>
          <cell r="C5">
            <v>1.0280811232449298</v>
          </cell>
          <cell r="D5">
            <v>1</v>
          </cell>
          <cell r="E5">
            <v>0.99328859060402686</v>
          </cell>
          <cell r="F5">
            <v>0.97093023255813948</v>
          </cell>
          <cell r="G5">
            <v>1.0113636363636365</v>
          </cell>
        </row>
        <row r="6">
          <cell r="A6">
            <v>35466</v>
          </cell>
          <cell r="B6">
            <v>0.97689768976897695</v>
          </cell>
          <cell r="C6">
            <v>0.97347893915756634</v>
          </cell>
          <cell r="D6">
            <v>1.0112781954887218</v>
          </cell>
          <cell r="E6">
            <v>0.96644295302013428</v>
          </cell>
          <cell r="F6">
            <v>0.95813953488372094</v>
          </cell>
          <cell r="G6">
            <v>0.96590909090909094</v>
          </cell>
        </row>
        <row r="7">
          <cell r="A7">
            <v>35467</v>
          </cell>
          <cell r="B7">
            <v>0.99339933993399343</v>
          </cell>
          <cell r="C7">
            <v>0.96567862714508579</v>
          </cell>
          <cell r="D7">
            <v>1.0263157894736843</v>
          </cell>
          <cell r="E7">
            <v>0.95302013422818788</v>
          </cell>
          <cell r="F7">
            <v>0.92093023255813955</v>
          </cell>
          <cell r="G7">
            <v>0.95454545454545459</v>
          </cell>
        </row>
        <row r="8">
          <cell r="A8">
            <v>35468</v>
          </cell>
          <cell r="B8">
            <v>1.0297029702970297</v>
          </cell>
          <cell r="C8">
            <v>0.97347893915756634</v>
          </cell>
          <cell r="D8">
            <v>1.0413533834586466</v>
          </cell>
          <cell r="E8">
            <v>0.97315436241610742</v>
          </cell>
          <cell r="F8">
            <v>0.95581395348837206</v>
          </cell>
          <cell r="G8">
            <v>0.96590909090909094</v>
          </cell>
        </row>
        <row r="9">
          <cell r="A9">
            <v>35471</v>
          </cell>
          <cell r="B9">
            <v>1.033003300330033</v>
          </cell>
          <cell r="C9">
            <v>0.99375975039001563</v>
          </cell>
          <cell r="D9">
            <v>1.0883458646616542</v>
          </cell>
          <cell r="E9">
            <v>0.98657718120805371</v>
          </cell>
          <cell r="F9">
            <v>0.94883720930232562</v>
          </cell>
          <cell r="G9">
            <v>0.95454545454545459</v>
          </cell>
        </row>
        <row r="10">
          <cell r="A10">
            <v>35472</v>
          </cell>
          <cell r="B10">
            <v>1.0594059405940595</v>
          </cell>
          <cell r="C10">
            <v>0.99843993759750393</v>
          </cell>
          <cell r="D10">
            <v>1.0676691729323309</v>
          </cell>
          <cell r="E10">
            <v>1.0067114093959733</v>
          </cell>
          <cell r="F10">
            <v>0.96976744186046515</v>
          </cell>
          <cell r="G10">
            <v>0.95454545454545459</v>
          </cell>
        </row>
        <row r="11">
          <cell r="A11">
            <v>35473</v>
          </cell>
          <cell r="B11">
            <v>1.0734323432343233</v>
          </cell>
          <cell r="C11">
            <v>1.0265210608424338</v>
          </cell>
          <cell r="D11">
            <v>1.0864661654135339</v>
          </cell>
          <cell r="E11">
            <v>1.0067114093959733</v>
          </cell>
          <cell r="F11">
            <v>1.0418604651162791</v>
          </cell>
          <cell r="G11">
            <v>0.96590909090909094</v>
          </cell>
        </row>
        <row r="12">
          <cell r="A12">
            <v>35474</v>
          </cell>
          <cell r="B12">
            <v>1.0981848184818481</v>
          </cell>
          <cell r="C12">
            <v>1.0733229329173166</v>
          </cell>
          <cell r="D12">
            <v>1.1165413533834587</v>
          </cell>
          <cell r="E12">
            <v>1.0536912751677852</v>
          </cell>
          <cell r="F12">
            <v>1.1046511627906976</v>
          </cell>
          <cell r="G12">
            <v>0.98863636363636365</v>
          </cell>
        </row>
        <row r="13">
          <cell r="A13">
            <v>35475</v>
          </cell>
          <cell r="B13">
            <v>1.1056105610561056</v>
          </cell>
          <cell r="C13">
            <v>1.0795631825273011</v>
          </cell>
          <cell r="D13">
            <v>1.131578947368421</v>
          </cell>
          <cell r="E13">
            <v>1.0738255033557047</v>
          </cell>
          <cell r="F13">
            <v>1.1441860465116278</v>
          </cell>
          <cell r="G13">
            <v>1.2159090909090908</v>
          </cell>
        </row>
        <row r="14">
          <cell r="A14">
            <v>35478</v>
          </cell>
          <cell r="B14">
            <v>1.1056105610561056</v>
          </cell>
          <cell r="C14">
            <v>1.0795631825273011</v>
          </cell>
          <cell r="D14">
            <v>1.131578947368421</v>
          </cell>
          <cell r="E14">
            <v>1.0738255033557047</v>
          </cell>
          <cell r="F14">
            <v>1.1441860465116278</v>
          </cell>
          <cell r="G14">
            <v>1.2159090909090908</v>
          </cell>
        </row>
        <row r="15">
          <cell r="A15">
            <v>35479</v>
          </cell>
          <cell r="B15">
            <v>1.0990099009900991</v>
          </cell>
          <cell r="C15">
            <v>1.0608424336973479</v>
          </cell>
          <cell r="D15">
            <v>1.1090225563909775</v>
          </cell>
          <cell r="E15">
            <v>1.0738255033557047</v>
          </cell>
          <cell r="F15">
            <v>1.1000000000000001</v>
          </cell>
          <cell r="G15">
            <v>1.2159090909090908</v>
          </cell>
        </row>
        <row r="16">
          <cell r="A16">
            <v>35480</v>
          </cell>
          <cell r="B16">
            <v>1.1122112211221122</v>
          </cell>
          <cell r="C16">
            <v>1.0717628705148206</v>
          </cell>
          <cell r="D16">
            <v>1.131578947368421</v>
          </cell>
          <cell r="E16">
            <v>1.0268456375838926</v>
          </cell>
          <cell r="F16">
            <v>1.1046511627906976</v>
          </cell>
          <cell r="G16">
            <v>1.2159090909090908</v>
          </cell>
        </row>
        <row r="17">
          <cell r="A17">
            <v>35481</v>
          </cell>
          <cell r="B17">
            <v>1.1056105610561056</v>
          </cell>
          <cell r="C17">
            <v>1.0592823712948518</v>
          </cell>
          <cell r="D17">
            <v>1.1099624060150375</v>
          </cell>
          <cell r="E17">
            <v>1.0671140939597314</v>
          </cell>
          <cell r="F17">
            <v>1.0930232558139534</v>
          </cell>
          <cell r="G17">
            <v>1.2045454545454546</v>
          </cell>
        </row>
        <row r="18">
          <cell r="A18">
            <v>35482</v>
          </cell>
          <cell r="B18">
            <v>1.0990099009900991</v>
          </cell>
          <cell r="C18">
            <v>1.0608424336973479</v>
          </cell>
          <cell r="D18">
            <v>1.1353383458646618</v>
          </cell>
          <cell r="E18">
            <v>1.0738255033557047</v>
          </cell>
          <cell r="F18">
            <v>1.0953488372093023</v>
          </cell>
          <cell r="G18">
            <v>1.2159090909090908</v>
          </cell>
        </row>
        <row r="19">
          <cell r="A19">
            <v>35485</v>
          </cell>
          <cell r="B19">
            <v>1.0808580858085808</v>
          </cell>
          <cell r="C19">
            <v>1.0702028081123245</v>
          </cell>
          <cell r="D19">
            <v>1.1390977443609023</v>
          </cell>
          <cell r="E19">
            <v>1.0604026845637584</v>
          </cell>
          <cell r="F19">
            <v>1.0627906976744186</v>
          </cell>
          <cell r="G19">
            <v>1.2045454545454546</v>
          </cell>
        </row>
        <row r="20">
          <cell r="A20">
            <v>35486</v>
          </cell>
          <cell r="B20">
            <v>1.0990099009900991</v>
          </cell>
          <cell r="C20">
            <v>1.0670826833073324</v>
          </cell>
          <cell r="D20">
            <v>1.1503759398496241</v>
          </cell>
          <cell r="E20">
            <v>1.0738255033557047</v>
          </cell>
          <cell r="F20">
            <v>1.069767441860465</v>
          </cell>
          <cell r="G20">
            <v>1.2045454545454546</v>
          </cell>
        </row>
        <row r="21">
          <cell r="A21">
            <v>35487</v>
          </cell>
          <cell r="B21">
            <v>1.0940594059405941</v>
          </cell>
          <cell r="C21">
            <v>1.0405616224648986</v>
          </cell>
          <cell r="D21">
            <v>1.1503759398496241</v>
          </cell>
          <cell r="E21">
            <v>1.0134228187919463</v>
          </cell>
          <cell r="F21">
            <v>1.0488372093023255</v>
          </cell>
          <cell r="G21">
            <v>1.2045454545454546</v>
          </cell>
        </row>
        <row r="22">
          <cell r="A22">
            <v>35488</v>
          </cell>
          <cell r="B22">
            <v>1.0990099009900991</v>
          </cell>
          <cell r="C22">
            <v>1.0468018720748831</v>
          </cell>
          <cell r="D22">
            <v>1.1390977443609023</v>
          </cell>
          <cell r="E22">
            <v>1.0201342281879195</v>
          </cell>
          <cell r="F22">
            <v>1.0372093023255815</v>
          </cell>
          <cell r="G22">
            <v>1.2045454545454546</v>
          </cell>
        </row>
        <row r="23">
          <cell r="A23">
            <v>35489</v>
          </cell>
          <cell r="B23">
            <v>1.1056105610561056</v>
          </cell>
          <cell r="C23">
            <v>1.0374414976599065</v>
          </cell>
          <cell r="D23">
            <v>1.1353383458646618</v>
          </cell>
          <cell r="E23">
            <v>1.0536912751677852</v>
          </cell>
          <cell r="F23">
            <v>1.0372093023255815</v>
          </cell>
          <cell r="G23">
            <v>1.1931818181818181</v>
          </cell>
        </row>
        <row r="24">
          <cell r="A24">
            <v>35492</v>
          </cell>
          <cell r="B24">
            <v>1.0965346534653466</v>
          </cell>
          <cell r="C24">
            <v>1.0577223088923557</v>
          </cell>
          <cell r="D24">
            <v>1.1390977443609023</v>
          </cell>
          <cell r="E24">
            <v>1.1342281879194631</v>
          </cell>
          <cell r="F24">
            <v>1.0325581395348837</v>
          </cell>
          <cell r="G24">
            <v>1.2159090909090908</v>
          </cell>
        </row>
        <row r="25">
          <cell r="A25">
            <v>35493</v>
          </cell>
          <cell r="B25">
            <v>1.0973597359735974</v>
          </cell>
          <cell r="C25">
            <v>1.06396255850234</v>
          </cell>
          <cell r="D25">
            <v>1.1353383458646618</v>
          </cell>
          <cell r="E25">
            <v>1.1610738255033557</v>
          </cell>
          <cell r="F25">
            <v>1.069767441860465</v>
          </cell>
          <cell r="G25">
            <v>1.2159090909090908</v>
          </cell>
        </row>
        <row r="26">
          <cell r="A26">
            <v>35494</v>
          </cell>
          <cell r="B26">
            <v>1.113861386138614</v>
          </cell>
          <cell r="C26">
            <v>1.076443057722309</v>
          </cell>
          <cell r="D26">
            <v>1.1278195488721805</v>
          </cell>
          <cell r="E26">
            <v>1.174496644295302</v>
          </cell>
          <cell r="F26">
            <v>1.1255813953488372</v>
          </cell>
          <cell r="G26">
            <v>1.2727272727272727</v>
          </cell>
        </row>
        <row r="27">
          <cell r="A27">
            <v>35495</v>
          </cell>
          <cell r="B27">
            <v>1.1460396039603959</v>
          </cell>
          <cell r="C27">
            <v>1.0717628705148206</v>
          </cell>
          <cell r="D27">
            <v>1.1090225563909775</v>
          </cell>
          <cell r="E27">
            <v>1.1208053691275168</v>
          </cell>
          <cell r="F27">
            <v>1.1093023255813954</v>
          </cell>
          <cell r="G27">
            <v>1.2272727272727273</v>
          </cell>
        </row>
        <row r="28">
          <cell r="A28">
            <v>35496</v>
          </cell>
          <cell r="B28">
            <v>1.165016501650165</v>
          </cell>
          <cell r="C28">
            <v>1.1216848673946958</v>
          </cell>
          <cell r="D28">
            <v>1.1541353383458646</v>
          </cell>
          <cell r="E28">
            <v>1.2147651006711409</v>
          </cell>
          <cell r="F28">
            <v>1.1511627906976745</v>
          </cell>
          <cell r="G28">
            <v>1.2386363636363635</v>
          </cell>
        </row>
        <row r="29">
          <cell r="A29">
            <v>35499</v>
          </cell>
          <cell r="B29">
            <v>1.165016501650165</v>
          </cell>
          <cell r="C29">
            <v>1.1372854914196568</v>
          </cell>
          <cell r="D29">
            <v>1.1766917293233083</v>
          </cell>
          <cell r="E29">
            <v>1.2348993288590604</v>
          </cell>
          <cell r="F29">
            <v>1.2069767441860466</v>
          </cell>
          <cell r="G29">
            <v>1.3068181818181819</v>
          </cell>
        </row>
        <row r="30">
          <cell r="A30">
            <v>35500</v>
          </cell>
          <cell r="B30">
            <v>1.1452145214521452</v>
          </cell>
          <cell r="C30">
            <v>1.1528861154446177</v>
          </cell>
          <cell r="D30">
            <v>1.1766917293233083</v>
          </cell>
          <cell r="E30">
            <v>1.2348993288590604</v>
          </cell>
          <cell r="F30">
            <v>1.2255813953488373</v>
          </cell>
          <cell r="G30">
            <v>1.2954545454545454</v>
          </cell>
        </row>
        <row r="31">
          <cell r="A31">
            <v>35501</v>
          </cell>
          <cell r="B31">
            <v>1.1386138613861385</v>
          </cell>
          <cell r="C31">
            <v>1.1591263650546022</v>
          </cell>
          <cell r="D31">
            <v>1.1879699248120301</v>
          </cell>
          <cell r="E31">
            <v>1.2214765100671141</v>
          </cell>
          <cell r="F31">
            <v>1.213953488372093</v>
          </cell>
          <cell r="G31">
            <v>1.2954545454545454</v>
          </cell>
        </row>
        <row r="32">
          <cell r="A32">
            <v>35502</v>
          </cell>
          <cell r="B32">
            <v>1.1353135313531353</v>
          </cell>
          <cell r="C32">
            <v>1.1232449297971918</v>
          </cell>
          <cell r="D32">
            <v>1.1766917293233083</v>
          </cell>
          <cell r="E32">
            <v>1.1879194630872483</v>
          </cell>
          <cell r="F32">
            <v>1.1895348837209303</v>
          </cell>
          <cell r="G32">
            <v>1.2954545454545454</v>
          </cell>
        </row>
        <row r="33">
          <cell r="A33">
            <v>35503</v>
          </cell>
          <cell r="B33">
            <v>1.1353135313531353</v>
          </cell>
          <cell r="C33">
            <v>1.1341653666146645</v>
          </cell>
          <cell r="D33">
            <v>1.1691729323308271</v>
          </cell>
          <cell r="E33">
            <v>1.2281879194630871</v>
          </cell>
          <cell r="F33">
            <v>1.1837209302325582</v>
          </cell>
          <cell r="G33">
            <v>1.2954545454545454</v>
          </cell>
        </row>
        <row r="34">
          <cell r="A34">
            <v>35506</v>
          </cell>
          <cell r="B34">
            <v>1.1377887788778878</v>
          </cell>
          <cell r="C34">
            <v>1.1216848673946958</v>
          </cell>
          <cell r="D34">
            <v>1.1541353383458646</v>
          </cell>
          <cell r="E34">
            <v>1.1946308724832215</v>
          </cell>
          <cell r="F34">
            <v>1.1348837209302325</v>
          </cell>
          <cell r="G34">
            <v>1.2954545454545454</v>
          </cell>
        </row>
        <row r="35">
          <cell r="A35">
            <v>35507</v>
          </cell>
          <cell r="B35">
            <v>1.1287128712871286</v>
          </cell>
          <cell r="C35">
            <v>1.1154446177847115</v>
          </cell>
          <cell r="D35">
            <v>1.1428571428571428</v>
          </cell>
          <cell r="E35">
            <v>1.1946308724832215</v>
          </cell>
          <cell r="F35">
            <v>1.1093023255813954</v>
          </cell>
          <cell r="G35">
            <v>1.3068181818181819</v>
          </cell>
        </row>
        <row r="36">
          <cell r="A36">
            <v>35508</v>
          </cell>
          <cell r="B36">
            <v>1.1287128712871286</v>
          </cell>
          <cell r="C36">
            <v>1.0936037441497659</v>
          </cell>
          <cell r="D36">
            <v>1.1466165413533835</v>
          </cell>
          <cell r="E36">
            <v>1.174496644295302</v>
          </cell>
          <cell r="F36">
            <v>1.1232558139534883</v>
          </cell>
          <cell r="G36">
            <v>1.2954545454545454</v>
          </cell>
        </row>
        <row r="37">
          <cell r="A37">
            <v>35509</v>
          </cell>
          <cell r="B37">
            <v>1.1303630363036303</v>
          </cell>
          <cell r="C37">
            <v>1.0998439937597504</v>
          </cell>
          <cell r="D37">
            <v>1.1503759398496241</v>
          </cell>
          <cell r="E37">
            <v>1.1677852348993289</v>
          </cell>
          <cell r="F37">
            <v>1.155813953488372</v>
          </cell>
          <cell r="G37">
            <v>1.2954545454545454</v>
          </cell>
        </row>
        <row r="38">
          <cell r="A38">
            <v>35510</v>
          </cell>
          <cell r="B38">
            <v>1.1221122112211221</v>
          </cell>
          <cell r="C38">
            <v>1.1014040561622465</v>
          </cell>
          <cell r="D38">
            <v>1.1466165413533835</v>
          </cell>
          <cell r="E38">
            <v>1.1812080536912752</v>
          </cell>
          <cell r="F38">
            <v>1.1441860465116278</v>
          </cell>
          <cell r="G38">
            <v>1.2954545454545454</v>
          </cell>
        </row>
        <row r="39">
          <cell r="A39">
            <v>35513</v>
          </cell>
          <cell r="B39">
            <v>1.0965346534653466</v>
          </cell>
          <cell r="C39">
            <v>1.0951638065522622</v>
          </cell>
          <cell r="D39">
            <v>1.1353383458646618</v>
          </cell>
          <cell r="E39">
            <v>1.1677852348993289</v>
          </cell>
          <cell r="F39">
            <v>1.1441860465116278</v>
          </cell>
          <cell r="G39">
            <v>1.2954545454545454</v>
          </cell>
        </row>
        <row r="40">
          <cell r="A40">
            <v>35514</v>
          </cell>
          <cell r="B40">
            <v>1.1221122112211221</v>
          </cell>
          <cell r="C40">
            <v>1.1232449297971918</v>
          </cell>
          <cell r="D40">
            <v>1.131578947368421</v>
          </cell>
          <cell r="E40">
            <v>1.1812080536912752</v>
          </cell>
          <cell r="F40">
            <v>1.1790697674418604</v>
          </cell>
          <cell r="G40">
            <v>1.2954545454545454</v>
          </cell>
        </row>
        <row r="41">
          <cell r="A41">
            <v>35515</v>
          </cell>
          <cell r="B41">
            <v>1.1435643564356435</v>
          </cell>
          <cell r="C41">
            <v>1.1185647425897036</v>
          </cell>
          <cell r="D41">
            <v>1.112781954887218</v>
          </cell>
          <cell r="E41">
            <v>1.2013422818791946</v>
          </cell>
          <cell r="F41">
            <v>1.1697674418604651</v>
          </cell>
          <cell r="G41">
            <v>1.2954545454545454</v>
          </cell>
        </row>
        <row r="42">
          <cell r="A42">
            <v>35516</v>
          </cell>
          <cell r="B42">
            <v>1.141914191419142</v>
          </cell>
          <cell r="C42">
            <v>1.0904836193447738</v>
          </cell>
          <cell r="D42">
            <v>1.1052631578947369</v>
          </cell>
          <cell r="E42">
            <v>1.174496644295302</v>
          </cell>
          <cell r="F42">
            <v>1.1372093023255814</v>
          </cell>
          <cell r="G42">
            <v>1.2954545454545454</v>
          </cell>
        </row>
        <row r="43">
          <cell r="A43">
            <v>35517</v>
          </cell>
          <cell r="B43">
            <v>1.141914191419142</v>
          </cell>
          <cell r="C43">
            <v>1.0904836193447738</v>
          </cell>
          <cell r="D43">
            <v>1.1052631578947369</v>
          </cell>
          <cell r="E43">
            <v>1.174496644295302</v>
          </cell>
          <cell r="F43">
            <v>1.1372093023255814</v>
          </cell>
          <cell r="G43">
            <v>1.2954545454545454</v>
          </cell>
        </row>
        <row r="44">
          <cell r="A44">
            <v>35520</v>
          </cell>
          <cell r="B44">
            <v>1.1386138613861385</v>
          </cell>
          <cell r="C44">
            <v>1.0717628705148206</v>
          </cell>
          <cell r="D44">
            <v>1.0977443609022557</v>
          </cell>
          <cell r="E44">
            <v>1.1812080536912752</v>
          </cell>
          <cell r="F44">
            <v>1.0906976744186045</v>
          </cell>
          <cell r="G44">
            <v>1.2954545454545454</v>
          </cell>
        </row>
        <row r="45">
          <cell r="A45">
            <v>35521</v>
          </cell>
          <cell r="B45">
            <v>1.1056105610561056</v>
          </cell>
          <cell r="C45">
            <v>1.0748829953198127</v>
          </cell>
          <cell r="D45">
            <v>1.1090225563909775</v>
          </cell>
          <cell r="E45">
            <v>1.1342281879194631</v>
          </cell>
          <cell r="F45">
            <v>1.0604651162790697</v>
          </cell>
          <cell r="G45">
            <v>1.2954545454545454</v>
          </cell>
        </row>
        <row r="46">
          <cell r="A46">
            <v>35522</v>
          </cell>
          <cell r="B46">
            <v>1.0973597359735974</v>
          </cell>
          <cell r="C46">
            <v>1.0748829953198127</v>
          </cell>
          <cell r="D46">
            <v>0.84586466165413532</v>
          </cell>
          <cell r="E46">
            <v>1.1140939597315436</v>
          </cell>
          <cell r="F46">
            <v>1.0511627906976744</v>
          </cell>
          <cell r="G46">
            <v>1.2954545454545454</v>
          </cell>
        </row>
        <row r="47">
          <cell r="A47">
            <v>35523</v>
          </cell>
          <cell r="B47">
            <v>1.0957095709570956</v>
          </cell>
          <cell r="C47">
            <v>1.0842433697347893</v>
          </cell>
          <cell r="D47">
            <v>0.82330827067669177</v>
          </cell>
          <cell r="E47">
            <v>1.1342281879194631</v>
          </cell>
          <cell r="F47">
            <v>1.0813953488372092</v>
          </cell>
          <cell r="G47">
            <v>1.2840909090909092</v>
          </cell>
        </row>
        <row r="48">
          <cell r="A48">
            <v>35524</v>
          </cell>
          <cell r="B48">
            <v>1.1023102310231023</v>
          </cell>
          <cell r="C48">
            <v>1.076443057722309</v>
          </cell>
          <cell r="D48">
            <v>0.83082706766917291</v>
          </cell>
          <cell r="E48">
            <v>1.1342281879194631</v>
          </cell>
          <cell r="F48">
            <v>1.0790697674418606</v>
          </cell>
          <cell r="G48">
            <v>1.2954545454545454</v>
          </cell>
        </row>
        <row r="49">
          <cell r="A49">
            <v>35527</v>
          </cell>
          <cell r="B49">
            <v>1.0907590759075907</v>
          </cell>
          <cell r="C49">
            <v>1.0670826833073324</v>
          </cell>
          <cell r="D49">
            <v>0.82706766917293228</v>
          </cell>
          <cell r="E49">
            <v>1.1677852348993289</v>
          </cell>
          <cell r="F49">
            <v>1.1093023255813954</v>
          </cell>
          <cell r="G49">
            <v>1.2954545454545454</v>
          </cell>
        </row>
        <row r="50">
          <cell r="A50">
            <v>35528</v>
          </cell>
          <cell r="B50">
            <v>1.0907590759075907</v>
          </cell>
          <cell r="C50">
            <v>1.0686427457098284</v>
          </cell>
          <cell r="D50">
            <v>0.81578947368421051</v>
          </cell>
          <cell r="E50">
            <v>1.1610738255033557</v>
          </cell>
          <cell r="F50">
            <v>1.1418604651162791</v>
          </cell>
          <cell r="G50">
            <v>1.2840909090909092</v>
          </cell>
        </row>
        <row r="51">
          <cell r="A51">
            <v>35529</v>
          </cell>
          <cell r="B51">
            <v>1.0874587458745875</v>
          </cell>
          <cell r="C51">
            <v>1.0655226209048363</v>
          </cell>
          <cell r="D51">
            <v>0.83834586466165417</v>
          </cell>
          <cell r="E51">
            <v>1.1208053691275168</v>
          </cell>
          <cell r="F51">
            <v>1.1744186046511629</v>
          </cell>
          <cell r="G51">
            <v>1.3068181818181819</v>
          </cell>
        </row>
        <row r="52">
          <cell r="A52">
            <v>35530</v>
          </cell>
          <cell r="B52">
            <v>1.0891089108910892</v>
          </cell>
          <cell r="C52">
            <v>1.076443057722309</v>
          </cell>
          <cell r="D52">
            <v>0.83458646616541354</v>
          </cell>
          <cell r="E52">
            <v>1.1409395973154361</v>
          </cell>
          <cell r="F52">
            <v>1.1976744186046511</v>
          </cell>
          <cell r="G52">
            <v>1.2954545454545454</v>
          </cell>
        </row>
        <row r="53">
          <cell r="A53">
            <v>35531</v>
          </cell>
          <cell r="B53">
            <v>1.0577557755775577</v>
          </cell>
          <cell r="C53">
            <v>1.0436817472698907</v>
          </cell>
          <cell r="D53">
            <v>0.81203007518796988</v>
          </cell>
          <cell r="E53">
            <v>1.1140939597315436</v>
          </cell>
          <cell r="F53">
            <v>1.1232558139534883</v>
          </cell>
          <cell r="G53">
            <v>1.2840909090909092</v>
          </cell>
        </row>
        <row r="54">
          <cell r="A54">
            <v>35534</v>
          </cell>
          <cell r="B54">
            <v>1.0379537953795379</v>
          </cell>
          <cell r="C54">
            <v>1.0748829953198127</v>
          </cell>
          <cell r="D54">
            <v>0.82330827067669177</v>
          </cell>
          <cell r="E54">
            <v>1.1275167785234899</v>
          </cell>
          <cell r="F54">
            <v>1.1534883720930234</v>
          </cell>
          <cell r="G54">
            <v>1.2727272727272727</v>
          </cell>
        </row>
        <row r="55">
          <cell r="A55">
            <v>35535</v>
          </cell>
          <cell r="B55">
            <v>1.0742574257425743</v>
          </cell>
          <cell r="C55">
            <v>1.1045241809672386</v>
          </cell>
          <cell r="D55">
            <v>0.84586466165413532</v>
          </cell>
          <cell r="E55">
            <v>1.1476510067114094</v>
          </cell>
          <cell r="F55">
            <v>1.1767441860465115</v>
          </cell>
          <cell r="G55">
            <v>1.2727272727272727</v>
          </cell>
        </row>
        <row r="56">
          <cell r="A56">
            <v>35536</v>
          </cell>
          <cell r="B56">
            <v>1.1039603960396041</v>
          </cell>
          <cell r="C56">
            <v>1.1201248049921997</v>
          </cell>
          <cell r="D56">
            <v>0.86466165413533835</v>
          </cell>
          <cell r="E56">
            <v>1.1476510067114094</v>
          </cell>
          <cell r="F56">
            <v>1.1476744186046512</v>
          </cell>
          <cell r="G56">
            <v>1.2840909090909092</v>
          </cell>
        </row>
        <row r="57">
          <cell r="A57">
            <v>35537</v>
          </cell>
          <cell r="B57">
            <v>1.0990099009900991</v>
          </cell>
          <cell r="C57">
            <v>1.0982839313572543</v>
          </cell>
          <cell r="D57">
            <v>0.84962406015037595</v>
          </cell>
          <cell r="E57">
            <v>1.1409395973154361</v>
          </cell>
          <cell r="F57">
            <v>1.1627906976744187</v>
          </cell>
          <cell r="G57">
            <v>1.2840909090909092</v>
          </cell>
        </row>
        <row r="58">
          <cell r="A58">
            <v>35538</v>
          </cell>
          <cell r="B58">
            <v>1.0577557755775577</v>
          </cell>
          <cell r="C58">
            <v>1.0717628705148206</v>
          </cell>
          <cell r="D58">
            <v>0.80451127819548873</v>
          </cell>
          <cell r="E58">
            <v>1.080536912751678</v>
          </cell>
          <cell r="F58">
            <v>1.1232558139534883</v>
          </cell>
          <cell r="G58">
            <v>1.2840909090909092</v>
          </cell>
        </row>
        <row r="59">
          <cell r="A59">
            <v>35541</v>
          </cell>
          <cell r="B59">
            <v>1.0445544554455446</v>
          </cell>
          <cell r="C59">
            <v>1.0624024960998439</v>
          </cell>
          <cell r="D59">
            <v>0.77819548872180455</v>
          </cell>
          <cell r="E59">
            <v>1.0939597315436242</v>
          </cell>
          <cell r="F59">
            <v>1.1232558139534883</v>
          </cell>
          <cell r="G59">
            <v>1.2727272727272727</v>
          </cell>
        </row>
        <row r="60">
          <cell r="A60">
            <v>35542</v>
          </cell>
          <cell r="B60">
            <v>1.0297029702970297</v>
          </cell>
          <cell r="C60">
            <v>1.0702028081123245</v>
          </cell>
          <cell r="D60">
            <v>0.76691729323308266</v>
          </cell>
          <cell r="E60">
            <v>1.1073825503355705</v>
          </cell>
          <cell r="F60">
            <v>1.1418604651162791</v>
          </cell>
          <cell r="G60">
            <v>1.2727272727272727</v>
          </cell>
        </row>
        <row r="61">
          <cell r="A61">
            <v>35543</v>
          </cell>
          <cell r="B61">
            <v>1.0148514851485149</v>
          </cell>
          <cell r="C61">
            <v>1.0686427457098284</v>
          </cell>
          <cell r="D61">
            <v>0.75563909774436089</v>
          </cell>
          <cell r="E61">
            <v>1.1208053691275168</v>
          </cell>
          <cell r="F61">
            <v>1.1488372093023256</v>
          </cell>
          <cell r="G61">
            <v>1.2727272727272727</v>
          </cell>
        </row>
        <row r="62">
          <cell r="A62">
            <v>35544</v>
          </cell>
          <cell r="B62">
            <v>1.0198019801980198</v>
          </cell>
          <cell r="C62">
            <v>1.0530421216848673</v>
          </cell>
          <cell r="D62">
            <v>0.75939849624060152</v>
          </cell>
          <cell r="E62">
            <v>1.080536912751678</v>
          </cell>
          <cell r="F62">
            <v>1.1395348837209303</v>
          </cell>
          <cell r="G62">
            <v>1.2727272727272727</v>
          </cell>
        </row>
        <row r="63">
          <cell r="A63">
            <v>35545</v>
          </cell>
          <cell r="B63">
            <v>1.0156765676567656</v>
          </cell>
          <cell r="C63">
            <v>1.0483619344773791</v>
          </cell>
          <cell r="D63">
            <v>0.74060150375939848</v>
          </cell>
          <cell r="E63">
            <v>1.0939597315436242</v>
          </cell>
          <cell r="F63">
            <v>1.1046511627906976</v>
          </cell>
          <cell r="G63">
            <v>1.2727272727272727</v>
          </cell>
        </row>
        <row r="64">
          <cell r="A64">
            <v>35548</v>
          </cell>
          <cell r="B64">
            <v>1.0099009900990099</v>
          </cell>
          <cell r="C64">
            <v>1.0468018720748831</v>
          </cell>
          <cell r="D64">
            <v>0.73308270676691734</v>
          </cell>
          <cell r="E64">
            <v>1.087248322147651</v>
          </cell>
          <cell r="F64">
            <v>1.0976744186046512</v>
          </cell>
          <cell r="G64">
            <v>1.2613636363636365</v>
          </cell>
        </row>
        <row r="65">
          <cell r="A65">
            <v>35549</v>
          </cell>
          <cell r="B65">
            <v>1.033003300330033</v>
          </cell>
          <cell r="C65">
            <v>1.1185647425897036</v>
          </cell>
          <cell r="D65">
            <v>0.77067669172932329</v>
          </cell>
          <cell r="E65">
            <v>1.1543624161073827</v>
          </cell>
          <cell r="F65">
            <v>1.1674418604651162</v>
          </cell>
          <cell r="G65">
            <v>1.2613636363636365</v>
          </cell>
        </row>
        <row r="66">
          <cell r="A66">
            <v>35550</v>
          </cell>
          <cell r="B66">
            <v>1.0594059405940595</v>
          </cell>
          <cell r="C66">
            <v>1.1372854914196568</v>
          </cell>
          <cell r="D66">
            <v>0.81203007518796988</v>
          </cell>
          <cell r="E66">
            <v>1.1677852348993289</v>
          </cell>
          <cell r="F66">
            <v>1.2255813953488373</v>
          </cell>
          <cell r="G66">
            <v>1.2613636363636365</v>
          </cell>
        </row>
        <row r="67">
          <cell r="A67">
            <v>35551</v>
          </cell>
          <cell r="B67">
            <v>1.0148514851485149</v>
          </cell>
          <cell r="C67">
            <v>1.1216848673946958</v>
          </cell>
          <cell r="D67">
            <v>0.80451127819548873</v>
          </cell>
          <cell r="E67">
            <v>1.1610738255033557</v>
          </cell>
          <cell r="F67">
            <v>1.213953488372093</v>
          </cell>
          <cell r="G67">
            <v>1.2727272727272727</v>
          </cell>
        </row>
        <row r="68">
          <cell r="A68">
            <v>35552</v>
          </cell>
          <cell r="B68">
            <v>1.0181518151815181</v>
          </cell>
          <cell r="C68">
            <v>1.1216848673946958</v>
          </cell>
          <cell r="D68">
            <v>0.82330827067669177</v>
          </cell>
          <cell r="E68">
            <v>1.174496644295302</v>
          </cell>
          <cell r="F68">
            <v>1.2720930232558139</v>
          </cell>
          <cell r="G68">
            <v>1.2727272727272727</v>
          </cell>
        </row>
        <row r="69">
          <cell r="A69">
            <v>35555</v>
          </cell>
          <cell r="B69">
            <v>1.0396039603960396</v>
          </cell>
          <cell r="C69">
            <v>1.1310452418096724</v>
          </cell>
          <cell r="D69">
            <v>0.83458646616541354</v>
          </cell>
          <cell r="E69">
            <v>1.1543624161073827</v>
          </cell>
          <cell r="F69">
            <v>1.2</v>
          </cell>
          <cell r="G69">
            <v>1.2954545454545454</v>
          </cell>
        </row>
        <row r="70">
          <cell r="A70">
            <v>35556</v>
          </cell>
          <cell r="B70">
            <v>1.056930693069307</v>
          </cell>
          <cell r="C70">
            <v>1.1965678627145087</v>
          </cell>
          <cell r="D70">
            <v>0.81203007518796988</v>
          </cell>
          <cell r="E70">
            <v>1.1543624161073827</v>
          </cell>
          <cell r="F70">
            <v>1.2441860465116279</v>
          </cell>
          <cell r="G70">
            <v>1.2727272727272727</v>
          </cell>
        </row>
        <row r="71">
          <cell r="A71">
            <v>35557</v>
          </cell>
          <cell r="B71">
            <v>1.0627062706270627</v>
          </cell>
          <cell r="C71">
            <v>1.2059282371294853</v>
          </cell>
          <cell r="D71">
            <v>0.81203007518796988</v>
          </cell>
          <cell r="E71">
            <v>1.1610738255033557</v>
          </cell>
          <cell r="F71">
            <v>1.2511627906976743</v>
          </cell>
          <cell r="G71">
            <v>1.2840909090909092</v>
          </cell>
        </row>
        <row r="72">
          <cell r="A72">
            <v>35558</v>
          </cell>
          <cell r="B72">
            <v>1.0412541254125414</v>
          </cell>
          <cell r="C72">
            <v>1.2246489859594383</v>
          </cell>
          <cell r="D72">
            <v>0.80451127819548873</v>
          </cell>
          <cell r="E72">
            <v>1.1476510067114094</v>
          </cell>
          <cell r="F72">
            <v>1.2279069767441861</v>
          </cell>
          <cell r="G72">
            <v>1.2727272727272727</v>
          </cell>
        </row>
        <row r="73">
          <cell r="A73">
            <v>35559</v>
          </cell>
          <cell r="B73">
            <v>1.028052805280528</v>
          </cell>
          <cell r="C73">
            <v>1.2293291731669267</v>
          </cell>
          <cell r="D73">
            <v>0.81578947368421051</v>
          </cell>
          <cell r="E73">
            <v>1.1409395973154361</v>
          </cell>
          <cell r="F73">
            <v>1.2069767441860466</v>
          </cell>
          <cell r="G73">
            <v>1.2840909090909092</v>
          </cell>
        </row>
        <row r="74">
          <cell r="A74">
            <v>35562</v>
          </cell>
          <cell r="B74">
            <v>1.033003300330033</v>
          </cell>
          <cell r="C74">
            <v>1.2402496099843994</v>
          </cell>
          <cell r="D74">
            <v>0.83834586466165417</v>
          </cell>
          <cell r="E74">
            <v>1.174496644295302</v>
          </cell>
          <cell r="F74">
            <v>1.2279069767441861</v>
          </cell>
          <cell r="G74">
            <v>1.2840909090909092</v>
          </cell>
        </row>
        <row r="75">
          <cell r="A75">
            <v>35563</v>
          </cell>
          <cell r="B75">
            <v>0.98844884488448848</v>
          </cell>
          <cell r="C75">
            <v>1.2308892355694228</v>
          </cell>
          <cell r="D75">
            <v>0.83458646616541354</v>
          </cell>
          <cell r="E75">
            <v>1.2013422818791946</v>
          </cell>
          <cell r="F75">
            <v>1.2127906976744185</v>
          </cell>
          <cell r="G75">
            <v>1.2840909090909092</v>
          </cell>
        </row>
        <row r="76">
          <cell r="A76">
            <v>35564</v>
          </cell>
          <cell r="B76">
            <v>0.95379537953795379</v>
          </cell>
          <cell r="C76">
            <v>1.218408736349454</v>
          </cell>
          <cell r="D76">
            <v>0.83458646616541354</v>
          </cell>
          <cell r="E76">
            <v>1.1543624161073827</v>
          </cell>
          <cell r="F76">
            <v>1.1883720930232557</v>
          </cell>
          <cell r="G76">
            <v>1.2727272727272727</v>
          </cell>
        </row>
        <row r="77">
          <cell r="A77">
            <v>35565</v>
          </cell>
          <cell r="B77">
            <v>0.96039603960396036</v>
          </cell>
          <cell r="C77">
            <v>1.2090483619344774</v>
          </cell>
          <cell r="D77">
            <v>0.83834586466165417</v>
          </cell>
          <cell r="E77">
            <v>1.1610738255033557</v>
          </cell>
          <cell r="F77">
            <v>1.1744186046511629</v>
          </cell>
          <cell r="G77">
            <v>1.2840909090909092</v>
          </cell>
        </row>
        <row r="78">
          <cell r="A78">
            <v>35566</v>
          </cell>
          <cell r="B78">
            <v>0.97029702970297027</v>
          </cell>
          <cell r="C78">
            <v>1.1825273010920436</v>
          </cell>
          <cell r="D78">
            <v>0.83834586466165417</v>
          </cell>
          <cell r="E78">
            <v>1.1409395973154361</v>
          </cell>
          <cell r="F78">
            <v>1.1790697674418604</v>
          </cell>
          <cell r="G78">
            <v>1.2840909090909092</v>
          </cell>
        </row>
        <row r="79">
          <cell r="A79">
            <v>35569</v>
          </cell>
          <cell r="B79">
            <v>0.97854785478547857</v>
          </cell>
          <cell r="C79">
            <v>1.204368174726989</v>
          </cell>
          <cell r="D79">
            <v>0.84210526315789469</v>
          </cell>
          <cell r="E79">
            <v>1.1610738255033557</v>
          </cell>
          <cell r="F79">
            <v>1.2186046511627906</v>
          </cell>
          <cell r="G79">
            <v>1.2840909090909092</v>
          </cell>
        </row>
        <row r="80">
          <cell r="A80">
            <v>35570</v>
          </cell>
          <cell r="B80">
            <v>0.98679867986798675</v>
          </cell>
          <cell r="C80">
            <v>1.204368174726989</v>
          </cell>
          <cell r="D80">
            <v>0.83834586466165417</v>
          </cell>
          <cell r="E80">
            <v>1.1677852348993289</v>
          </cell>
          <cell r="F80">
            <v>1.2488372093023257</v>
          </cell>
          <cell r="G80">
            <v>1.2840909090909092</v>
          </cell>
        </row>
        <row r="81">
          <cell r="A81">
            <v>35571</v>
          </cell>
          <cell r="B81">
            <v>0.98514851485148514</v>
          </cell>
          <cell r="C81">
            <v>1.1778471138845554</v>
          </cell>
          <cell r="D81">
            <v>0.84586466165413532</v>
          </cell>
          <cell r="E81">
            <v>1.1409395973154361</v>
          </cell>
          <cell r="F81">
            <v>1.2244186046511627</v>
          </cell>
          <cell r="G81">
            <v>1.2840909090909092</v>
          </cell>
        </row>
        <row r="82">
          <cell r="A82">
            <v>35572</v>
          </cell>
          <cell r="B82">
            <v>1.0148514851485149</v>
          </cell>
          <cell r="C82">
            <v>1.1825273010920436</v>
          </cell>
          <cell r="D82">
            <v>0.84962406015037595</v>
          </cell>
          <cell r="E82">
            <v>1.1342281879194631</v>
          </cell>
          <cell r="F82">
            <v>1.2116279069767442</v>
          </cell>
          <cell r="G82">
            <v>1.3068181818181819</v>
          </cell>
        </row>
        <row r="83">
          <cell r="A83">
            <v>35573</v>
          </cell>
          <cell r="B83">
            <v>1.0066006600660067</v>
          </cell>
          <cell r="C83">
            <v>1.1887675507020281</v>
          </cell>
          <cell r="D83">
            <v>0.8571428571428571</v>
          </cell>
          <cell r="E83">
            <v>1.1677852348993289</v>
          </cell>
          <cell r="F83">
            <v>1.2116279069767442</v>
          </cell>
          <cell r="G83">
            <v>1.2954545454545454</v>
          </cell>
        </row>
        <row r="84">
          <cell r="A84">
            <v>35576</v>
          </cell>
          <cell r="B84">
            <v>1.0066006600660067</v>
          </cell>
          <cell r="C84">
            <v>1.1887675507020281</v>
          </cell>
          <cell r="D84">
            <v>0.8571428571428571</v>
          </cell>
          <cell r="E84">
            <v>1.1677852348993289</v>
          </cell>
          <cell r="F84">
            <v>1.2116279069767442</v>
          </cell>
          <cell r="G84">
            <v>1.2954545454545454</v>
          </cell>
        </row>
        <row r="85">
          <cell r="A85">
            <v>35577</v>
          </cell>
          <cell r="B85">
            <v>1.0066006600660067</v>
          </cell>
          <cell r="C85">
            <v>1.1903276131045242</v>
          </cell>
          <cell r="D85">
            <v>0.8721804511278195</v>
          </cell>
          <cell r="E85">
            <v>1.1543624161073827</v>
          </cell>
          <cell r="F85">
            <v>1.2232558139534884</v>
          </cell>
          <cell r="G85">
            <v>1.3068181818181819</v>
          </cell>
        </row>
        <row r="86">
          <cell r="A86">
            <v>35578</v>
          </cell>
          <cell r="B86">
            <v>1.0066006600660067</v>
          </cell>
          <cell r="C86">
            <v>1.1825273010920436</v>
          </cell>
          <cell r="D86">
            <v>0.88345864661654139</v>
          </cell>
          <cell r="E86">
            <v>1.1342281879194631</v>
          </cell>
          <cell r="F86">
            <v>1.2093023255813953</v>
          </cell>
          <cell r="G86">
            <v>1.3068181818181819</v>
          </cell>
        </row>
        <row r="87">
          <cell r="A87">
            <v>35579</v>
          </cell>
          <cell r="B87">
            <v>1.0297029702970297</v>
          </cell>
          <cell r="C87">
            <v>1.1965678627145087</v>
          </cell>
          <cell r="D87">
            <v>0.86842105263157898</v>
          </cell>
          <cell r="E87">
            <v>1.1543624161073827</v>
          </cell>
          <cell r="F87">
            <v>1.2116279069767442</v>
          </cell>
          <cell r="G87">
            <v>1.3068181818181819</v>
          </cell>
        </row>
        <row r="88">
          <cell r="A88">
            <v>35580</v>
          </cell>
          <cell r="B88">
            <v>1.0462046204620461</v>
          </cell>
          <cell r="C88">
            <v>1.2605304212168487</v>
          </cell>
          <cell r="D88">
            <v>0.89849624060150379</v>
          </cell>
          <cell r="E88">
            <v>1.2214765100671141</v>
          </cell>
          <cell r="F88">
            <v>1.3116279069767443</v>
          </cell>
          <cell r="G88">
            <v>1.3181818181818181</v>
          </cell>
        </row>
        <row r="89">
          <cell r="A89">
            <v>35583</v>
          </cell>
          <cell r="B89">
            <v>1.0511551155115511</v>
          </cell>
          <cell r="C89">
            <v>1.2480499219968799</v>
          </cell>
          <cell r="D89">
            <v>0.90225563909774431</v>
          </cell>
          <cell r="E89">
            <v>1.2483221476510067</v>
          </cell>
          <cell r="F89">
            <v>1.344186046511628</v>
          </cell>
          <cell r="G89">
            <v>1.3068181818181819</v>
          </cell>
        </row>
        <row r="90">
          <cell r="A90">
            <v>35584</v>
          </cell>
          <cell r="B90">
            <v>1.056105610561056</v>
          </cell>
          <cell r="C90">
            <v>1.2371294851794072</v>
          </cell>
          <cell r="D90">
            <v>0.92481203007518797</v>
          </cell>
          <cell r="E90">
            <v>1.2684563758389262</v>
          </cell>
          <cell r="F90">
            <v>1.35</v>
          </cell>
          <cell r="G90">
            <v>1.3068181818181819</v>
          </cell>
        </row>
        <row r="91">
          <cell r="A91">
            <v>35585</v>
          </cell>
          <cell r="B91">
            <v>1.0833333333333333</v>
          </cell>
          <cell r="C91">
            <v>1.2605304212168487</v>
          </cell>
          <cell r="D91">
            <v>0.9135338345864662</v>
          </cell>
          <cell r="E91">
            <v>1.2483221476510067</v>
          </cell>
          <cell r="F91">
            <v>1.3779069767441861</v>
          </cell>
          <cell r="G91">
            <v>1.3181818181818181</v>
          </cell>
        </row>
        <row r="92">
          <cell r="A92">
            <v>35586</v>
          </cell>
          <cell r="B92">
            <v>1.0891089108910892</v>
          </cell>
          <cell r="C92">
            <v>1.2854914196567864</v>
          </cell>
          <cell r="D92">
            <v>0.90977443609022557</v>
          </cell>
          <cell r="E92">
            <v>1.2550335570469799</v>
          </cell>
          <cell r="F92">
            <v>1.3395348837209302</v>
          </cell>
          <cell r="G92">
            <v>1.3068181818181819</v>
          </cell>
        </row>
        <row r="93">
          <cell r="A93">
            <v>35587</v>
          </cell>
          <cell r="B93">
            <v>1.0726072607260726</v>
          </cell>
          <cell r="C93">
            <v>1.313572542901716</v>
          </cell>
          <cell r="D93">
            <v>0.93233082706766912</v>
          </cell>
          <cell r="E93">
            <v>1.2416107382550337</v>
          </cell>
          <cell r="F93">
            <v>1.3162790697674418</v>
          </cell>
          <cell r="G93">
            <v>1.3068181818181819</v>
          </cell>
        </row>
        <row r="94">
          <cell r="A94">
            <v>35590</v>
          </cell>
          <cell r="B94">
            <v>1.0874587458745875</v>
          </cell>
          <cell r="C94">
            <v>1.3494539781591264</v>
          </cell>
          <cell r="D94">
            <v>0.94360902255639101</v>
          </cell>
          <cell r="E94">
            <v>1.2818791946308725</v>
          </cell>
          <cell r="F94">
            <v>1.3523255813953488</v>
          </cell>
          <cell r="G94">
            <v>1.3068181818181819</v>
          </cell>
        </row>
        <row r="95">
          <cell r="A95">
            <v>35591</v>
          </cell>
          <cell r="B95">
            <v>1.0808580858085808</v>
          </cell>
          <cell r="C95">
            <v>1.3416536661466458</v>
          </cell>
          <cell r="D95">
            <v>0.96240601503759393</v>
          </cell>
          <cell r="E95">
            <v>1.3020134228187918</v>
          </cell>
          <cell r="F95">
            <v>1.3383720930232559</v>
          </cell>
          <cell r="G95">
            <v>1.3295454545454546</v>
          </cell>
        </row>
        <row r="96">
          <cell r="A96">
            <v>35592</v>
          </cell>
          <cell r="B96">
            <v>1.1105610561056105</v>
          </cell>
          <cell r="C96">
            <v>1.3541341653666146</v>
          </cell>
          <cell r="D96">
            <v>0.98496240601503759</v>
          </cell>
          <cell r="E96">
            <v>1.2953020134228188</v>
          </cell>
          <cell r="F96">
            <v>1.3395348837209302</v>
          </cell>
          <cell r="G96">
            <v>1.3181818181818181</v>
          </cell>
        </row>
        <row r="97">
          <cell r="A97">
            <v>35593</v>
          </cell>
          <cell r="B97">
            <v>1.1468646864686469</v>
          </cell>
          <cell r="C97">
            <v>1.3884555382215289</v>
          </cell>
          <cell r="D97">
            <v>0.96992481203007519</v>
          </cell>
          <cell r="E97">
            <v>1.2818791946308725</v>
          </cell>
          <cell r="F97">
            <v>1.3209302325581396</v>
          </cell>
          <cell r="G97">
            <v>1.3181818181818181</v>
          </cell>
        </row>
        <row r="98">
          <cell r="A98">
            <v>35594</v>
          </cell>
          <cell r="B98">
            <v>1.1534653465346534</v>
          </cell>
          <cell r="C98">
            <v>1.4071762870514821</v>
          </cell>
          <cell r="D98">
            <v>0.97744360902255634</v>
          </cell>
          <cell r="E98">
            <v>1.3020134228187918</v>
          </cell>
          <cell r="F98">
            <v>1.3186046511627907</v>
          </cell>
          <cell r="G98">
            <v>1.3181818181818181</v>
          </cell>
        </row>
        <row r="99">
          <cell r="A99">
            <v>35597</v>
          </cell>
          <cell r="B99">
            <v>1.136138613861386</v>
          </cell>
          <cell r="C99">
            <v>1.3666146645865835</v>
          </cell>
          <cell r="D99">
            <v>0.96240601503759393</v>
          </cell>
          <cell r="E99">
            <v>1.2751677852348993</v>
          </cell>
          <cell r="F99">
            <v>1.2872093023255815</v>
          </cell>
          <cell r="G99">
            <v>1.3181818181818181</v>
          </cell>
        </row>
        <row r="100">
          <cell r="A100">
            <v>35598</v>
          </cell>
          <cell r="B100">
            <v>1.1303630363036303</v>
          </cell>
          <cell r="C100">
            <v>1.3650546021840875</v>
          </cell>
          <cell r="D100">
            <v>0.93984962406015038</v>
          </cell>
          <cell r="E100">
            <v>1.2818791946308725</v>
          </cell>
          <cell r="F100">
            <v>1.286046511627907</v>
          </cell>
          <cell r="G100">
            <v>1.3181818181818181</v>
          </cell>
        </row>
        <row r="101">
          <cell r="A101">
            <v>35599</v>
          </cell>
          <cell r="B101">
            <v>1.0973597359735974</v>
          </cell>
          <cell r="C101">
            <v>1.3338533541341653</v>
          </cell>
          <cell r="D101">
            <v>0.94360902255639101</v>
          </cell>
          <cell r="E101">
            <v>1.2751677852348993</v>
          </cell>
          <cell r="F101">
            <v>1.2790697674418605</v>
          </cell>
          <cell r="G101">
            <v>1.3181818181818181</v>
          </cell>
        </row>
        <row r="102">
          <cell r="A102">
            <v>35600</v>
          </cell>
          <cell r="B102">
            <v>1.1171617161716172</v>
          </cell>
          <cell r="C102">
            <v>1.3634945397815912</v>
          </cell>
          <cell r="D102">
            <v>0.97744360902255634</v>
          </cell>
          <cell r="E102">
            <v>1.2885906040268456</v>
          </cell>
          <cell r="F102">
            <v>1.3813953488372093</v>
          </cell>
          <cell r="G102">
            <v>1.3295454545454546</v>
          </cell>
        </row>
        <row r="103">
          <cell r="A103">
            <v>35601</v>
          </cell>
          <cell r="B103">
            <v>1.1320132013201321</v>
          </cell>
          <cell r="C103">
            <v>1.3494539781591264</v>
          </cell>
          <cell r="D103">
            <v>0.98496240601503759</v>
          </cell>
          <cell r="E103">
            <v>1.2751677852348993</v>
          </cell>
          <cell r="F103">
            <v>1.3651162790697675</v>
          </cell>
          <cell r="G103">
            <v>1.3295454545454546</v>
          </cell>
        </row>
        <row r="104">
          <cell r="A104">
            <v>35604</v>
          </cell>
          <cell r="B104">
            <v>1.1287128712871286</v>
          </cell>
          <cell r="C104">
            <v>1.3354134165366616</v>
          </cell>
          <cell r="D104">
            <v>0.97368421052631582</v>
          </cell>
          <cell r="E104">
            <v>1.2550335570469799</v>
          </cell>
          <cell r="F104">
            <v>1.3616279069767443</v>
          </cell>
          <cell r="G104">
            <v>1.3295454545454546</v>
          </cell>
        </row>
        <row r="105">
          <cell r="A105">
            <v>35605</v>
          </cell>
          <cell r="B105">
            <v>0.88118811881188119</v>
          </cell>
          <cell r="C105">
            <v>1.3494539781591264</v>
          </cell>
          <cell r="D105">
            <v>0.94736842105263153</v>
          </cell>
          <cell r="E105">
            <v>1.2483221476510067</v>
          </cell>
          <cell r="F105">
            <v>1.3651162790697675</v>
          </cell>
          <cell r="G105">
            <v>1.3295454545454546</v>
          </cell>
        </row>
        <row r="106">
          <cell r="A106">
            <v>35606</v>
          </cell>
          <cell r="B106">
            <v>0.92409240924092406</v>
          </cell>
          <cell r="C106">
            <v>1.3361934477379096</v>
          </cell>
          <cell r="D106">
            <v>0.94360902255639101</v>
          </cell>
          <cell r="E106">
            <v>1.2449664429530201</v>
          </cell>
          <cell r="F106">
            <v>1.3813953488372093</v>
          </cell>
          <cell r="G106">
            <v>1.3295454545454546</v>
          </cell>
        </row>
        <row r="107">
          <cell r="A107">
            <v>35607</v>
          </cell>
          <cell r="B107">
            <v>0.91171617161716167</v>
          </cell>
          <cell r="C107">
            <v>1.3299531981279251</v>
          </cell>
          <cell r="D107">
            <v>0.93609022556390975</v>
          </cell>
          <cell r="E107">
            <v>1.2315436241610738</v>
          </cell>
          <cell r="F107">
            <v>1.3744186046511628</v>
          </cell>
          <cell r="G107">
            <v>1.3238636363636365</v>
          </cell>
        </row>
        <row r="108">
          <cell r="A108">
            <v>35608</v>
          </cell>
          <cell r="B108">
            <v>0.83003300330033003</v>
          </cell>
          <cell r="C108">
            <v>1.2971918876755071</v>
          </cell>
          <cell r="D108">
            <v>0.93984962406015038</v>
          </cell>
          <cell r="E108">
            <v>1.2281879194630871</v>
          </cell>
          <cell r="F108">
            <v>1.3581395348837209</v>
          </cell>
          <cell r="G108">
            <v>1.3295454545454546</v>
          </cell>
        </row>
        <row r="109">
          <cell r="A109">
            <v>35611</v>
          </cell>
          <cell r="B109">
            <v>0.84323432343234328</v>
          </cell>
          <cell r="C109">
            <v>1.2776911076443058</v>
          </cell>
          <cell r="D109">
            <v>0.91165413533834583</v>
          </cell>
          <cell r="E109">
            <v>1.2416107382550337</v>
          </cell>
          <cell r="F109">
            <v>1.3348837209302327</v>
          </cell>
          <cell r="G109">
            <v>1.3295454545454546</v>
          </cell>
        </row>
        <row r="110">
          <cell r="A110">
            <v>35612</v>
          </cell>
          <cell r="B110">
            <v>0.84818481848184824</v>
          </cell>
          <cell r="C110">
            <v>1.2761310452418098</v>
          </cell>
          <cell r="D110">
            <v>0.9285714285714286</v>
          </cell>
          <cell r="E110">
            <v>1.238255033557047</v>
          </cell>
          <cell r="F110">
            <v>1.3837209302325582</v>
          </cell>
          <cell r="G110">
            <v>1.3295454545454546</v>
          </cell>
        </row>
        <row r="111">
          <cell r="A111">
            <v>35613</v>
          </cell>
          <cell r="B111">
            <v>0.8366336633663366</v>
          </cell>
          <cell r="C111">
            <v>1.2901716068642746</v>
          </cell>
          <cell r="D111">
            <v>0.9285714285714286</v>
          </cell>
          <cell r="E111">
            <v>1.2449664429530201</v>
          </cell>
          <cell r="F111">
            <v>1.4116279069767441</v>
          </cell>
          <cell r="G111">
            <v>1.3181818181818181</v>
          </cell>
        </row>
        <row r="112">
          <cell r="A112">
            <v>35614</v>
          </cell>
          <cell r="B112">
            <v>0.84570957095709576</v>
          </cell>
          <cell r="C112">
            <v>1.3151326053042123</v>
          </cell>
          <cell r="D112">
            <v>0.93421052631578949</v>
          </cell>
          <cell r="E112">
            <v>1.2348993288590604</v>
          </cell>
          <cell r="F112">
            <v>1.4290697674418604</v>
          </cell>
          <cell r="G112">
            <v>1.3125</v>
          </cell>
        </row>
        <row r="113">
          <cell r="A113">
            <v>35615</v>
          </cell>
          <cell r="B113">
            <v>0.84570957095709576</v>
          </cell>
          <cell r="C113">
            <v>1.3151326053042123</v>
          </cell>
          <cell r="D113">
            <v>0.93421052631578949</v>
          </cell>
          <cell r="E113">
            <v>1.2348993288590604</v>
          </cell>
          <cell r="F113">
            <v>1.4290697674418604</v>
          </cell>
          <cell r="G113">
            <v>1.3125</v>
          </cell>
        </row>
        <row r="114">
          <cell r="A114">
            <v>35618</v>
          </cell>
          <cell r="B114">
            <v>0.84158415841584155</v>
          </cell>
          <cell r="C114">
            <v>1.3018720748829953</v>
          </cell>
          <cell r="D114">
            <v>0.93984962406015038</v>
          </cell>
          <cell r="E114">
            <v>1.238255033557047</v>
          </cell>
          <cell r="F114">
            <v>1.4162790697674419</v>
          </cell>
          <cell r="G114">
            <v>1.3181818181818181</v>
          </cell>
        </row>
        <row r="115">
          <cell r="A115">
            <v>35619</v>
          </cell>
          <cell r="B115">
            <v>0.85808580858085803</v>
          </cell>
          <cell r="C115">
            <v>1.3112324492979719</v>
          </cell>
          <cell r="D115">
            <v>0.9285714285714286</v>
          </cell>
          <cell r="E115">
            <v>1.2315436241610738</v>
          </cell>
          <cell r="F115">
            <v>1.4953488372093022</v>
          </cell>
          <cell r="G115">
            <v>1.3181818181818181</v>
          </cell>
        </row>
        <row r="116">
          <cell r="A116">
            <v>35620</v>
          </cell>
          <cell r="B116">
            <v>0.86303630363036299</v>
          </cell>
          <cell r="C116">
            <v>1.2893915756630265</v>
          </cell>
          <cell r="D116">
            <v>0.90977443609022557</v>
          </cell>
          <cell r="E116">
            <v>1.2348993288590604</v>
          </cell>
          <cell r="F116">
            <v>1.4441860465116279</v>
          </cell>
          <cell r="G116">
            <v>1.3295454545454546</v>
          </cell>
        </row>
        <row r="117">
          <cell r="A117">
            <v>35621</v>
          </cell>
          <cell r="B117">
            <v>0.86138613861386137</v>
          </cell>
          <cell r="C117">
            <v>1.2901716068642746</v>
          </cell>
          <cell r="D117">
            <v>0.91917293233082709</v>
          </cell>
          <cell r="E117">
            <v>1.261744966442953</v>
          </cell>
          <cell r="F117">
            <v>1.4744186046511627</v>
          </cell>
          <cell r="G117">
            <v>1.3295454545454546</v>
          </cell>
        </row>
        <row r="118">
          <cell r="A118">
            <v>35622</v>
          </cell>
          <cell r="B118">
            <v>0.83333333333333337</v>
          </cell>
          <cell r="C118">
            <v>1.3096723868954758</v>
          </cell>
          <cell r="D118">
            <v>0.9135338345864662</v>
          </cell>
          <cell r="E118">
            <v>1.2751677852348993</v>
          </cell>
          <cell r="F118">
            <v>1.5069767441860464</v>
          </cell>
          <cell r="G118">
            <v>1.3181818181818181</v>
          </cell>
        </row>
        <row r="119">
          <cell r="A119">
            <v>35625</v>
          </cell>
          <cell r="B119">
            <v>0.84818481848184824</v>
          </cell>
          <cell r="C119">
            <v>1.3010920436817472</v>
          </cell>
          <cell r="D119">
            <v>0.92293233082706772</v>
          </cell>
          <cell r="E119">
            <v>1.261744966442953</v>
          </cell>
          <cell r="F119">
            <v>1.4697674418604652</v>
          </cell>
          <cell r="G119">
            <v>1.3295454545454546</v>
          </cell>
        </row>
        <row r="120">
          <cell r="A120">
            <v>35626</v>
          </cell>
          <cell r="B120">
            <v>0.85231023102310233</v>
          </cell>
          <cell r="C120">
            <v>1.3042121684867394</v>
          </cell>
          <cell r="D120">
            <v>0.93045112781954886</v>
          </cell>
          <cell r="E120">
            <v>1.2651006711409396</v>
          </cell>
          <cell r="F120">
            <v>1.5139534883720931</v>
          </cell>
          <cell r="G120">
            <v>1.3181818181818181</v>
          </cell>
        </row>
        <row r="121">
          <cell r="A121">
            <v>35627</v>
          </cell>
          <cell r="B121">
            <v>0.84983498349834985</v>
          </cell>
          <cell r="C121">
            <v>1.3424336973478939</v>
          </cell>
          <cell r="D121">
            <v>0.9135338345864662</v>
          </cell>
          <cell r="E121">
            <v>1.2885906040268456</v>
          </cell>
          <cell r="F121">
            <v>1.569767441860465</v>
          </cell>
          <cell r="G121">
            <v>1.2954545454545454</v>
          </cell>
        </row>
        <row r="122">
          <cell r="A122">
            <v>35628</v>
          </cell>
          <cell r="B122">
            <v>0.85313531353135319</v>
          </cell>
          <cell r="C122">
            <v>1.3338533541341653</v>
          </cell>
          <cell r="D122">
            <v>0.91541353383458646</v>
          </cell>
          <cell r="E122">
            <v>1.2684563758389262</v>
          </cell>
          <cell r="F122">
            <v>1.6069767441860465</v>
          </cell>
          <cell r="G122">
            <v>1.3068181818181819</v>
          </cell>
        </row>
        <row r="123">
          <cell r="A123">
            <v>35629</v>
          </cell>
          <cell r="B123">
            <v>0.84653465346534651</v>
          </cell>
          <cell r="C123">
            <v>1.3018720748829953</v>
          </cell>
          <cell r="D123">
            <v>0.91541353383458646</v>
          </cell>
          <cell r="E123">
            <v>1.2583892617449663</v>
          </cell>
          <cell r="F123">
            <v>1.6046511627906976</v>
          </cell>
          <cell r="G123">
            <v>1.2954545454545454</v>
          </cell>
        </row>
        <row r="124">
          <cell r="A124">
            <v>35632</v>
          </cell>
          <cell r="B124">
            <v>0.83993399339933994</v>
          </cell>
          <cell r="C124">
            <v>1.3252730109204369</v>
          </cell>
          <cell r="D124">
            <v>0.90037593984962405</v>
          </cell>
          <cell r="E124">
            <v>1.2483221476510067</v>
          </cell>
          <cell r="F124">
            <v>1.5488372093023255</v>
          </cell>
          <cell r="G124">
            <v>1.3125</v>
          </cell>
        </row>
        <row r="125">
          <cell r="A125">
            <v>35633</v>
          </cell>
          <cell r="B125">
            <v>0.84488448844884489</v>
          </cell>
          <cell r="C125">
            <v>1.3400936037441498</v>
          </cell>
          <cell r="D125">
            <v>0.90413533834586468</v>
          </cell>
          <cell r="E125">
            <v>1.2751677852348993</v>
          </cell>
          <cell r="F125">
            <v>1.5813953488372092</v>
          </cell>
          <cell r="G125">
            <v>1.3238636363636365</v>
          </cell>
        </row>
        <row r="126">
          <cell r="A126">
            <v>35634</v>
          </cell>
          <cell r="B126">
            <v>0.84158415841584155</v>
          </cell>
          <cell r="C126">
            <v>1.3837753510140405</v>
          </cell>
          <cell r="D126">
            <v>0.90601503759398494</v>
          </cell>
          <cell r="E126">
            <v>1.2483221476510067</v>
          </cell>
          <cell r="F126">
            <v>1.5930232558139534</v>
          </cell>
          <cell r="G126">
            <v>1.3238636363636365</v>
          </cell>
        </row>
        <row r="127">
          <cell r="A127">
            <v>35635</v>
          </cell>
          <cell r="B127">
            <v>0.86551155115511547</v>
          </cell>
          <cell r="C127">
            <v>1.43603744149766</v>
          </cell>
          <cell r="D127">
            <v>0.95676691729323304</v>
          </cell>
          <cell r="E127">
            <v>1.3154362416107384</v>
          </cell>
          <cell r="F127">
            <v>1.6279069767441861</v>
          </cell>
          <cell r="G127">
            <v>1.3238636363636365</v>
          </cell>
        </row>
        <row r="128">
          <cell r="A128">
            <v>35636</v>
          </cell>
          <cell r="B128">
            <v>0.86963696369636967</v>
          </cell>
          <cell r="C128">
            <v>1.4056162246489861</v>
          </cell>
          <cell r="D128">
            <v>0.9285714285714286</v>
          </cell>
          <cell r="E128">
            <v>1.2651006711409396</v>
          </cell>
          <cell r="F128">
            <v>1.5837209302325581</v>
          </cell>
          <cell r="G128">
            <v>1.3238636363636365</v>
          </cell>
        </row>
        <row r="129">
          <cell r="A129">
            <v>35639</v>
          </cell>
          <cell r="B129">
            <v>0.85643564356435642</v>
          </cell>
          <cell r="C129">
            <v>1.3759750390015602</v>
          </cell>
          <cell r="D129">
            <v>0.9285714285714286</v>
          </cell>
          <cell r="E129">
            <v>1.2416107382550337</v>
          </cell>
          <cell r="F129">
            <v>1.5418604651162791</v>
          </cell>
          <cell r="G129">
            <v>1.3181818181818181</v>
          </cell>
        </row>
        <row r="130">
          <cell r="A130">
            <v>35640</v>
          </cell>
          <cell r="B130">
            <v>0.8729372937293729</v>
          </cell>
          <cell r="C130">
            <v>1.4149765990639624</v>
          </cell>
          <cell r="D130">
            <v>0.94360902255639101</v>
          </cell>
          <cell r="E130">
            <v>1.2550335570469799</v>
          </cell>
          <cell r="F130">
            <v>1.5441860465116279</v>
          </cell>
          <cell r="G130">
            <v>1.3125</v>
          </cell>
        </row>
        <row r="131">
          <cell r="A131">
            <v>35641</v>
          </cell>
          <cell r="B131">
            <v>0.9455445544554455</v>
          </cell>
          <cell r="C131">
            <v>1.4266770670826834</v>
          </cell>
          <cell r="D131">
            <v>0.96804511278195493</v>
          </cell>
          <cell r="E131">
            <v>1.2751677852348993</v>
          </cell>
          <cell r="F131">
            <v>1.5767441860465117</v>
          </cell>
          <cell r="G131">
            <v>1.3181818181818181</v>
          </cell>
        </row>
        <row r="132">
          <cell r="A132">
            <v>35642</v>
          </cell>
          <cell r="B132">
            <v>0.93399339933993397</v>
          </cell>
          <cell r="C132">
            <v>1.421996879875195</v>
          </cell>
          <cell r="D132">
            <v>0.97368421052631582</v>
          </cell>
          <cell r="E132">
            <v>1.3087248322147651</v>
          </cell>
          <cell r="F132">
            <v>1.5639534883720929</v>
          </cell>
          <cell r="G132">
            <v>1.3181818181818181</v>
          </cell>
        </row>
        <row r="133">
          <cell r="A133">
            <v>35643</v>
          </cell>
          <cell r="B133">
            <v>0.8910891089108911</v>
          </cell>
          <cell r="C133">
            <v>1.422776911076443</v>
          </cell>
          <cell r="D133">
            <v>0.96240601503759393</v>
          </cell>
          <cell r="E133">
            <v>1.2852348993288591</v>
          </cell>
          <cell r="F133">
            <v>1.5488372093023255</v>
          </cell>
          <cell r="G133">
            <v>1.3181818181818181</v>
          </cell>
        </row>
        <row r="134">
          <cell r="A134">
            <v>35646</v>
          </cell>
          <cell r="B134">
            <v>0.90594059405940597</v>
          </cell>
          <cell r="C134">
            <v>1.4602184087363494</v>
          </cell>
          <cell r="D134">
            <v>0.99436090225563911</v>
          </cell>
          <cell r="E134">
            <v>1.3087248322147651</v>
          </cell>
          <cell r="F134">
            <v>1.5965116279069766</v>
          </cell>
          <cell r="G134">
            <v>1.3181818181818181</v>
          </cell>
        </row>
        <row r="135">
          <cell r="A135">
            <v>35647</v>
          </cell>
          <cell r="B135">
            <v>0.8952145214521452</v>
          </cell>
          <cell r="C135">
            <v>1.282371294851794</v>
          </cell>
          <cell r="D135">
            <v>0.97556390977443608</v>
          </cell>
          <cell r="E135">
            <v>1.2885906040268456</v>
          </cell>
          <cell r="F135">
            <v>1.527906976744186</v>
          </cell>
          <cell r="G135">
            <v>1.3238636363636365</v>
          </cell>
        </row>
        <row r="136">
          <cell r="A136">
            <v>35648</v>
          </cell>
          <cell r="B136">
            <v>0.8910891089108911</v>
          </cell>
          <cell r="C136">
            <v>1.2730109204368174</v>
          </cell>
          <cell r="D136">
            <v>0.94736842105263153</v>
          </cell>
          <cell r="E136">
            <v>1.3154362416107384</v>
          </cell>
          <cell r="F136">
            <v>1.4744186046511627</v>
          </cell>
          <cell r="G136">
            <v>1.3125</v>
          </cell>
        </row>
        <row r="137">
          <cell r="A137">
            <v>35649</v>
          </cell>
          <cell r="B137">
            <v>0.88778877887788776</v>
          </cell>
          <cell r="C137">
            <v>1.2074882995319813</v>
          </cell>
          <cell r="D137">
            <v>0.91165413533834583</v>
          </cell>
          <cell r="E137">
            <v>1.2751677852348993</v>
          </cell>
          <cell r="F137">
            <v>1.3767441860465117</v>
          </cell>
          <cell r="G137">
            <v>1.2954545454545454</v>
          </cell>
        </row>
        <row r="138">
          <cell r="A138">
            <v>35650</v>
          </cell>
          <cell r="B138">
            <v>0.91089108910891092</v>
          </cell>
          <cell r="C138">
            <v>1.218408736349454</v>
          </cell>
          <cell r="D138">
            <v>0.91729323308270672</v>
          </cell>
          <cell r="E138">
            <v>1.2583892617449663</v>
          </cell>
          <cell r="F138">
            <v>1.3767441860465117</v>
          </cell>
          <cell r="G138">
            <v>1.3125</v>
          </cell>
        </row>
        <row r="139">
          <cell r="A139">
            <v>35653</v>
          </cell>
          <cell r="B139">
            <v>0.91749174917491749</v>
          </cell>
          <cell r="C139">
            <v>1.2199687987519501</v>
          </cell>
          <cell r="D139">
            <v>0.9135338345864662</v>
          </cell>
          <cell r="E139">
            <v>1.2818791946308725</v>
          </cell>
          <cell r="F139">
            <v>1.3813953488372093</v>
          </cell>
          <cell r="G139">
            <v>1.3295454545454546</v>
          </cell>
        </row>
        <row r="140">
          <cell r="A140">
            <v>35654</v>
          </cell>
          <cell r="B140">
            <v>0.91254125412541254</v>
          </cell>
          <cell r="C140">
            <v>1.217628705148206</v>
          </cell>
          <cell r="D140">
            <v>0.90789473684210531</v>
          </cell>
          <cell r="E140">
            <v>1.2550335570469799</v>
          </cell>
          <cell r="F140">
            <v>1.386046511627907</v>
          </cell>
          <cell r="G140">
            <v>1.3295454545454546</v>
          </cell>
        </row>
        <row r="141">
          <cell r="A141">
            <v>35655</v>
          </cell>
          <cell r="B141">
            <v>0.93399339933993397</v>
          </cell>
          <cell r="C141">
            <v>1.2012480499219969</v>
          </cell>
          <cell r="D141">
            <v>0.9135338345864662</v>
          </cell>
          <cell r="E141">
            <v>1.2248322147651007</v>
          </cell>
          <cell r="F141">
            <v>1.3558139534883722</v>
          </cell>
          <cell r="G141">
            <v>1.3295454545454546</v>
          </cell>
        </row>
        <row r="142">
          <cell r="A142">
            <v>35656</v>
          </cell>
          <cell r="B142">
            <v>0.95132013201320131</v>
          </cell>
          <cell r="C142">
            <v>1.2082683307332294</v>
          </cell>
          <cell r="D142">
            <v>0.9135338345864662</v>
          </cell>
          <cell r="E142">
            <v>1.2483221476510067</v>
          </cell>
          <cell r="F142">
            <v>1.3953488372093024</v>
          </cell>
          <cell r="G142">
            <v>1.3295454545454546</v>
          </cell>
        </row>
        <row r="143">
          <cell r="A143">
            <v>35657</v>
          </cell>
          <cell r="B143">
            <v>0.94884488448844884</v>
          </cell>
          <cell r="C143">
            <v>1.1950078003120126</v>
          </cell>
          <cell r="D143">
            <v>0.90977443609022557</v>
          </cell>
          <cell r="E143">
            <v>1.2684563758389262</v>
          </cell>
          <cell r="F143">
            <v>1.4</v>
          </cell>
          <cell r="G143">
            <v>1.3295454545454546</v>
          </cell>
        </row>
        <row r="144">
          <cell r="A144">
            <v>35660</v>
          </cell>
          <cell r="B144">
            <v>0.9356435643564357</v>
          </cell>
          <cell r="C144">
            <v>1.1895475819032761</v>
          </cell>
          <cell r="D144">
            <v>0.90601503759398494</v>
          </cell>
          <cell r="E144">
            <v>1.2651006711409396</v>
          </cell>
          <cell r="F144">
            <v>1.413953488372093</v>
          </cell>
          <cell r="G144">
            <v>1.3352272727272727</v>
          </cell>
        </row>
        <row r="145">
          <cell r="A145">
            <v>35661</v>
          </cell>
          <cell r="B145">
            <v>0.94224422442244227</v>
          </cell>
          <cell r="C145">
            <v>1.1770670826833074</v>
          </cell>
          <cell r="D145">
            <v>0.92481203007518797</v>
          </cell>
          <cell r="E145">
            <v>1.2986577181208054</v>
          </cell>
          <cell r="F145">
            <v>1.4604651162790698</v>
          </cell>
          <cell r="G145">
            <v>1.3522727272727273</v>
          </cell>
        </row>
        <row r="146">
          <cell r="A146">
            <v>35662</v>
          </cell>
          <cell r="B146">
            <v>0.95049504950495045</v>
          </cell>
          <cell r="C146">
            <v>1.173166926677067</v>
          </cell>
          <cell r="D146">
            <v>0.9135338345864662</v>
          </cell>
          <cell r="E146">
            <v>1.2986577181208054</v>
          </cell>
          <cell r="F146">
            <v>1.4767441860465116</v>
          </cell>
          <cell r="G146">
            <v>1.3522727272727273</v>
          </cell>
        </row>
        <row r="147">
          <cell r="A147">
            <v>35663</v>
          </cell>
          <cell r="B147">
            <v>0.92904290429042902</v>
          </cell>
          <cell r="C147">
            <v>1.1669266770670828</v>
          </cell>
          <cell r="D147">
            <v>0.91165413533834583</v>
          </cell>
          <cell r="E147">
            <v>1.2684563758389262</v>
          </cell>
          <cell r="F147">
            <v>1.4279069767441861</v>
          </cell>
          <cell r="G147">
            <v>1.3522727272727273</v>
          </cell>
        </row>
        <row r="148">
          <cell r="A148">
            <v>35664</v>
          </cell>
          <cell r="B148">
            <v>0.93894389438943893</v>
          </cell>
          <cell r="C148">
            <v>1.1653666146645867</v>
          </cell>
          <cell r="D148">
            <v>0.93984962406015038</v>
          </cell>
          <cell r="E148">
            <v>1.261744966442953</v>
          </cell>
          <cell r="F148">
            <v>1.430232558139535</v>
          </cell>
          <cell r="G148">
            <v>1.3522727272727273</v>
          </cell>
        </row>
        <row r="149">
          <cell r="A149">
            <v>35667</v>
          </cell>
          <cell r="B149">
            <v>0.91584158415841588</v>
          </cell>
          <cell r="C149">
            <v>1.187207488299532</v>
          </cell>
          <cell r="D149">
            <v>0.94548872180451127</v>
          </cell>
          <cell r="E149">
            <v>1.2919463087248322</v>
          </cell>
          <cell r="F149">
            <v>1.4244186046511629</v>
          </cell>
          <cell r="G149">
            <v>1.3465909090909092</v>
          </cell>
        </row>
        <row r="150">
          <cell r="A150">
            <v>35668</v>
          </cell>
          <cell r="B150">
            <v>0.92409240924092406</v>
          </cell>
          <cell r="C150">
            <v>1.1981279251170047</v>
          </cell>
          <cell r="D150">
            <v>0.92669172932330823</v>
          </cell>
          <cell r="E150">
            <v>1.2953020134228188</v>
          </cell>
          <cell r="F150">
            <v>1.4162790697674419</v>
          </cell>
          <cell r="G150">
            <v>1.3465909090909092</v>
          </cell>
        </row>
        <row r="151">
          <cell r="A151">
            <v>35669</v>
          </cell>
          <cell r="B151">
            <v>0.91254125412541254</v>
          </cell>
          <cell r="C151">
            <v>1.2098283931357254</v>
          </cell>
          <cell r="D151">
            <v>0.94736842105263153</v>
          </cell>
          <cell r="E151">
            <v>1.2818791946308725</v>
          </cell>
          <cell r="F151">
            <v>1.3930232558139535</v>
          </cell>
          <cell r="G151">
            <v>1.3522727272727273</v>
          </cell>
        </row>
        <row r="152">
          <cell r="A152">
            <v>35670</v>
          </cell>
          <cell r="B152">
            <v>0.9092409240924092</v>
          </cell>
          <cell r="C152">
            <v>1.1989079563182528</v>
          </cell>
          <cell r="D152">
            <v>0.95864661654135341</v>
          </cell>
          <cell r="E152">
            <v>1.2785234899328859</v>
          </cell>
          <cell r="F152">
            <v>1.3651162790697675</v>
          </cell>
          <cell r="G152">
            <v>1.3522727272727273</v>
          </cell>
        </row>
        <row r="153">
          <cell r="A153">
            <v>35671</v>
          </cell>
          <cell r="B153">
            <v>0.90264026402640263</v>
          </cell>
          <cell r="C153">
            <v>1.1911076443057722</v>
          </cell>
          <cell r="D153">
            <v>0.95676691729323304</v>
          </cell>
          <cell r="E153">
            <v>1.2651006711409396</v>
          </cell>
          <cell r="F153">
            <v>1.3604651162790697</v>
          </cell>
          <cell r="G153">
            <v>1.3522727272727273</v>
          </cell>
        </row>
        <row r="154">
          <cell r="A154">
            <v>35674</v>
          </cell>
          <cell r="B154">
            <v>0.90264026402640263</v>
          </cell>
          <cell r="C154">
            <v>1.1911076443057722</v>
          </cell>
          <cell r="D154">
            <v>0.95676691729323304</v>
          </cell>
          <cell r="E154">
            <v>1.2651006711409396</v>
          </cell>
          <cell r="F154">
            <v>1.3604651162790697</v>
          </cell>
          <cell r="G154">
            <v>1.3522727272727273</v>
          </cell>
        </row>
        <row r="155">
          <cell r="A155">
            <v>35675</v>
          </cell>
          <cell r="B155">
            <v>0.94801980198019797</v>
          </cell>
          <cell r="C155">
            <v>1.2207488299531981</v>
          </cell>
          <cell r="D155">
            <v>0.97368421052631582</v>
          </cell>
          <cell r="E155">
            <v>1.2516778523489933</v>
          </cell>
          <cell r="F155">
            <v>1.3813953488372093</v>
          </cell>
          <cell r="G155">
            <v>1.3579545454545454</v>
          </cell>
        </row>
        <row r="156">
          <cell r="A156">
            <v>35676</v>
          </cell>
          <cell r="B156">
            <v>0.95049504950495045</v>
          </cell>
          <cell r="C156">
            <v>1.2394695787831513</v>
          </cell>
          <cell r="D156">
            <v>0.98872180451127822</v>
          </cell>
          <cell r="E156">
            <v>1.3087248322147651</v>
          </cell>
          <cell r="F156">
            <v>1.4075581395348837</v>
          </cell>
          <cell r="G156">
            <v>1.3636363636363635</v>
          </cell>
        </row>
        <row r="157">
          <cell r="A157">
            <v>35677</v>
          </cell>
          <cell r="B157">
            <v>0.94059405940594054</v>
          </cell>
          <cell r="C157">
            <v>1.2464898595943839</v>
          </cell>
          <cell r="D157">
            <v>0.97744360902255634</v>
          </cell>
          <cell r="E157">
            <v>1.2885906040268456</v>
          </cell>
          <cell r="F157">
            <v>1.4046511627906977</v>
          </cell>
          <cell r="G157">
            <v>1.3522727272727273</v>
          </cell>
        </row>
        <row r="158">
          <cell r="A158">
            <v>35678</v>
          </cell>
          <cell r="B158">
            <v>0.94884488448844884</v>
          </cell>
          <cell r="C158">
            <v>1.2636505460218408</v>
          </cell>
          <cell r="D158">
            <v>0.99812030075187974</v>
          </cell>
          <cell r="E158">
            <v>1.3120805369127517</v>
          </cell>
          <cell r="F158">
            <v>1.4395348837209303</v>
          </cell>
          <cell r="G158">
            <v>1.3522727272727273</v>
          </cell>
        </row>
        <row r="159">
          <cell r="A159">
            <v>35681</v>
          </cell>
          <cell r="B159">
            <v>0.94636963696369636</v>
          </cell>
          <cell r="C159">
            <v>1.2659906396255851</v>
          </cell>
          <cell r="D159">
            <v>0.99248120300751874</v>
          </cell>
          <cell r="E159">
            <v>1.2818791946308725</v>
          </cell>
          <cell r="F159">
            <v>1.4186046511627908</v>
          </cell>
          <cell r="G159">
            <v>1.3636363636363635</v>
          </cell>
        </row>
        <row r="160">
          <cell r="A160">
            <v>35682</v>
          </cell>
          <cell r="B160">
            <v>0.95049504950495045</v>
          </cell>
          <cell r="C160">
            <v>1.2730109204368174</v>
          </cell>
          <cell r="D160">
            <v>0.99624060150375937</v>
          </cell>
          <cell r="E160">
            <v>1.2953020134228188</v>
          </cell>
          <cell r="F160">
            <v>1.4209302325581394</v>
          </cell>
          <cell r="G160">
            <v>1.3579545454545454</v>
          </cell>
        </row>
        <row r="161">
          <cell r="A161">
            <v>35683</v>
          </cell>
          <cell r="B161">
            <v>0.95379537953795379</v>
          </cell>
          <cell r="C161">
            <v>1.2652106084243371</v>
          </cell>
          <cell r="D161">
            <v>0.99624060150375937</v>
          </cell>
          <cell r="E161">
            <v>1.2953020134228188</v>
          </cell>
          <cell r="F161">
            <v>1.4162790697674419</v>
          </cell>
          <cell r="G161">
            <v>1.3636363636363635</v>
          </cell>
        </row>
        <row r="162">
          <cell r="A162">
            <v>35684</v>
          </cell>
          <cell r="B162">
            <v>0.95049504950495045</v>
          </cell>
          <cell r="C162">
            <v>1.2480499219968799</v>
          </cell>
          <cell r="D162">
            <v>0.99060150375939848</v>
          </cell>
          <cell r="E162">
            <v>1.2785234899328859</v>
          </cell>
          <cell r="F162">
            <v>1.4395348837209303</v>
          </cell>
          <cell r="G162">
            <v>1.3579545454545454</v>
          </cell>
        </row>
        <row r="163">
          <cell r="A163">
            <v>35685</v>
          </cell>
          <cell r="B163">
            <v>0.98679867986798675</v>
          </cell>
          <cell r="C163">
            <v>1.2730109204368174</v>
          </cell>
          <cell r="D163">
            <v>1.013157894736842</v>
          </cell>
          <cell r="E163">
            <v>1.3389261744966443</v>
          </cell>
          <cell r="F163">
            <v>1.45</v>
          </cell>
          <cell r="G163">
            <v>1.3579545454545454</v>
          </cell>
        </row>
        <row r="164">
          <cell r="A164">
            <v>35688</v>
          </cell>
          <cell r="B164">
            <v>0.97689768976897695</v>
          </cell>
          <cell r="C164">
            <v>1.2862714508580344</v>
          </cell>
          <cell r="D164">
            <v>1.0018796992481203</v>
          </cell>
          <cell r="E164">
            <v>1.2885906040268456</v>
          </cell>
          <cell r="F164">
            <v>1.413953488372093</v>
          </cell>
          <cell r="G164">
            <v>1.3522727272727273</v>
          </cell>
        </row>
        <row r="165">
          <cell r="A165">
            <v>35689</v>
          </cell>
          <cell r="B165">
            <v>0.96534653465346532</v>
          </cell>
          <cell r="C165">
            <v>1.3213728549141965</v>
          </cell>
          <cell r="D165">
            <v>1.005639097744361</v>
          </cell>
          <cell r="E165">
            <v>1.3355704697986577</v>
          </cell>
          <cell r="F165">
            <v>1.4511627906976745</v>
          </cell>
          <cell r="G165">
            <v>1.3579545454545454</v>
          </cell>
        </row>
        <row r="166">
          <cell r="A166">
            <v>35690</v>
          </cell>
          <cell r="B166">
            <v>0.9636963696369637</v>
          </cell>
          <cell r="C166">
            <v>1.3237129485179406</v>
          </cell>
          <cell r="D166">
            <v>0.99436090225563911</v>
          </cell>
          <cell r="E166">
            <v>1.3355704697986577</v>
          </cell>
          <cell r="F166">
            <v>1.4279069767441861</v>
          </cell>
          <cell r="G166">
            <v>1.3636363636363635</v>
          </cell>
        </row>
        <row r="167">
          <cell r="A167">
            <v>35691</v>
          </cell>
          <cell r="B167">
            <v>0.96039603960396036</v>
          </cell>
          <cell r="C167">
            <v>1.3244929797191887</v>
          </cell>
          <cell r="D167">
            <v>1.0075187969924813</v>
          </cell>
          <cell r="E167">
            <v>1.3288590604026846</v>
          </cell>
          <cell r="F167">
            <v>1.430232558139535</v>
          </cell>
          <cell r="G167">
            <v>1.3636363636363635</v>
          </cell>
        </row>
        <row r="168">
          <cell r="A168">
            <v>35692</v>
          </cell>
          <cell r="B168">
            <v>0.96204620462046209</v>
          </cell>
          <cell r="C168">
            <v>1.3057722308892357</v>
          </cell>
          <cell r="D168">
            <v>1.0093984962406015</v>
          </cell>
          <cell r="E168">
            <v>1.3154362416107384</v>
          </cell>
          <cell r="F168">
            <v>1.4232558139534883</v>
          </cell>
          <cell r="G168">
            <v>1.3636363636363635</v>
          </cell>
        </row>
        <row r="169">
          <cell r="A169">
            <v>35695</v>
          </cell>
          <cell r="B169">
            <v>0.95709570957095713</v>
          </cell>
          <cell r="C169">
            <v>1.282371294851794</v>
          </cell>
          <cell r="D169">
            <v>1.0075187969924813</v>
          </cell>
          <cell r="E169">
            <v>1.3020134228187918</v>
          </cell>
          <cell r="F169">
            <v>1.4476744186046511</v>
          </cell>
          <cell r="G169">
            <v>1.3636363636363635</v>
          </cell>
        </row>
        <row r="170">
          <cell r="A170">
            <v>35696</v>
          </cell>
          <cell r="B170">
            <v>0.92574257425742579</v>
          </cell>
          <cell r="C170">
            <v>1.1692667706708268</v>
          </cell>
          <cell r="D170">
            <v>0.99812030075187974</v>
          </cell>
          <cell r="E170">
            <v>1.2785234899328859</v>
          </cell>
          <cell r="F170">
            <v>1.4313953488372093</v>
          </cell>
          <cell r="G170">
            <v>1.3636363636363635</v>
          </cell>
        </row>
        <row r="171">
          <cell r="A171">
            <v>35697</v>
          </cell>
          <cell r="B171">
            <v>0.92409240924092406</v>
          </cell>
          <cell r="C171">
            <v>1.1560062402496101</v>
          </cell>
          <cell r="D171">
            <v>0.98872180451127822</v>
          </cell>
          <cell r="E171">
            <v>1.2684563758389262</v>
          </cell>
          <cell r="F171">
            <v>1.4162790697674419</v>
          </cell>
          <cell r="G171">
            <v>1.3636363636363635</v>
          </cell>
        </row>
        <row r="172">
          <cell r="A172">
            <v>35698</v>
          </cell>
          <cell r="B172">
            <v>0.92079207920792083</v>
          </cell>
          <cell r="C172">
            <v>1.1248049921996879</v>
          </cell>
          <cell r="D172">
            <v>0.99436090225563911</v>
          </cell>
          <cell r="E172">
            <v>1.238255033557047</v>
          </cell>
          <cell r="F172">
            <v>1.3941860465116278</v>
          </cell>
          <cell r="G172">
            <v>1.3636363636363635</v>
          </cell>
        </row>
        <row r="173">
          <cell r="A173">
            <v>35699</v>
          </cell>
          <cell r="B173">
            <v>0.8952145214521452</v>
          </cell>
          <cell r="C173">
            <v>1.1294851794071763</v>
          </cell>
          <cell r="D173">
            <v>0.97556390977443608</v>
          </cell>
          <cell r="E173">
            <v>1.2550335570469799</v>
          </cell>
          <cell r="F173">
            <v>1.4511627906976745</v>
          </cell>
          <cell r="G173">
            <v>1.3636363636363635</v>
          </cell>
        </row>
        <row r="174">
          <cell r="A174">
            <v>35702</v>
          </cell>
          <cell r="B174">
            <v>0.88778877887788776</v>
          </cell>
          <cell r="C174">
            <v>1.0109204368174727</v>
          </cell>
          <cell r="D174">
            <v>0.96052631578947367</v>
          </cell>
          <cell r="E174">
            <v>1.2550335570469799</v>
          </cell>
          <cell r="F174">
            <v>1.4116279069767441</v>
          </cell>
          <cell r="G174">
            <v>1.3636363636363635</v>
          </cell>
        </row>
        <row r="175">
          <cell r="A175">
            <v>35703</v>
          </cell>
          <cell r="B175">
            <v>0.89933993399339929</v>
          </cell>
          <cell r="C175">
            <v>1.0163806552262091</v>
          </cell>
          <cell r="D175">
            <v>0.96240601503759393</v>
          </cell>
          <cell r="E175">
            <v>1.2785234899328859</v>
          </cell>
          <cell r="F175">
            <v>1.3930232558139535</v>
          </cell>
          <cell r="G175">
            <v>1.3636363636363635</v>
          </cell>
        </row>
        <row r="176">
          <cell r="A176">
            <v>35704</v>
          </cell>
          <cell r="B176">
            <v>0.88448844884488453</v>
          </cell>
          <cell r="C176">
            <v>0.99531981279251169</v>
          </cell>
          <cell r="D176">
            <v>0.97932330827067671</v>
          </cell>
          <cell r="E176">
            <v>1.2550335570469799</v>
          </cell>
          <cell r="F176">
            <v>1.336046511627907</v>
          </cell>
          <cell r="G176">
            <v>1.3636363636363635</v>
          </cell>
        </row>
        <row r="177">
          <cell r="A177">
            <v>35705</v>
          </cell>
          <cell r="B177">
            <v>0.88531353135313529</v>
          </cell>
          <cell r="C177">
            <v>0.97659906396255847</v>
          </cell>
          <cell r="D177">
            <v>0.96240601503759393</v>
          </cell>
          <cell r="E177">
            <v>1.1946308724832215</v>
          </cell>
          <cell r="F177">
            <v>1.3255813953488371</v>
          </cell>
          <cell r="G177">
            <v>1.3636363636363635</v>
          </cell>
        </row>
        <row r="178">
          <cell r="A178">
            <v>35706</v>
          </cell>
          <cell r="B178">
            <v>0.89603960396039606</v>
          </cell>
          <cell r="C178">
            <v>0.9726989079563183</v>
          </cell>
          <cell r="D178">
            <v>0.96240601503759393</v>
          </cell>
          <cell r="E178">
            <v>1.2516778523489933</v>
          </cell>
          <cell r="F178">
            <v>1.3720930232558139</v>
          </cell>
          <cell r="G178">
            <v>1.3636363636363635</v>
          </cell>
        </row>
        <row r="179">
          <cell r="A179">
            <v>35709</v>
          </cell>
          <cell r="B179">
            <v>0.90594059405940597</v>
          </cell>
          <cell r="C179">
            <v>0.9726989079563183</v>
          </cell>
          <cell r="D179">
            <v>0.95676691729323304</v>
          </cell>
          <cell r="E179">
            <v>1.2348993288590604</v>
          </cell>
          <cell r="F179">
            <v>1.3232558139534885</v>
          </cell>
          <cell r="G179">
            <v>1.3636363636363635</v>
          </cell>
        </row>
        <row r="180">
          <cell r="A180">
            <v>35710</v>
          </cell>
          <cell r="B180">
            <v>0.94059405940594054</v>
          </cell>
          <cell r="C180">
            <v>1.0015600624024961</v>
          </cell>
          <cell r="D180">
            <v>1.0037593984962405</v>
          </cell>
          <cell r="E180">
            <v>1.3154362416107384</v>
          </cell>
          <cell r="F180">
            <v>1.4267441860465115</v>
          </cell>
          <cell r="G180">
            <v>1.3636363636363635</v>
          </cell>
        </row>
        <row r="181">
          <cell r="A181">
            <v>35711</v>
          </cell>
          <cell r="B181">
            <v>0.92904290429042902</v>
          </cell>
          <cell r="C181">
            <v>0.98751950078003126</v>
          </cell>
          <cell r="D181">
            <v>0.99812030075187974</v>
          </cell>
          <cell r="E181">
            <v>1.2718120805369129</v>
          </cell>
          <cell r="F181">
            <v>1.4488372093023256</v>
          </cell>
          <cell r="G181">
            <v>1.3636363636363635</v>
          </cell>
        </row>
        <row r="182">
          <cell r="A182">
            <v>35712</v>
          </cell>
          <cell r="B182">
            <v>0.93234323432343236</v>
          </cell>
          <cell r="C182">
            <v>0.98595943837753508</v>
          </cell>
          <cell r="D182">
            <v>0.98308270676691734</v>
          </cell>
          <cell r="E182">
            <v>1.2785234899328859</v>
          </cell>
          <cell r="F182">
            <v>1.430232558139535</v>
          </cell>
          <cell r="G182">
            <v>1.3636363636363635</v>
          </cell>
        </row>
        <row r="183">
          <cell r="A183">
            <v>35713</v>
          </cell>
          <cell r="B183">
            <v>0.92079207920792083</v>
          </cell>
          <cell r="C183">
            <v>0.98049921996879874</v>
          </cell>
          <cell r="D183">
            <v>0.98308270676691734</v>
          </cell>
          <cell r="E183">
            <v>1.2651006711409396</v>
          </cell>
          <cell r="F183">
            <v>1.3720930232558139</v>
          </cell>
          <cell r="G183">
            <v>1.3636363636363635</v>
          </cell>
        </row>
        <row r="184">
          <cell r="A184">
            <v>35716</v>
          </cell>
          <cell r="B184">
            <v>0.91419141914191415</v>
          </cell>
          <cell r="C184">
            <v>0.99687987519500776</v>
          </cell>
          <cell r="D184">
            <v>0.98684210526315785</v>
          </cell>
          <cell r="E184">
            <v>1.2885906040268456</v>
          </cell>
          <cell r="F184">
            <v>1.4162790697674419</v>
          </cell>
          <cell r="G184">
            <v>1.3636363636363635</v>
          </cell>
        </row>
        <row r="185">
          <cell r="A185">
            <v>35717</v>
          </cell>
          <cell r="B185">
            <v>0.91914191419141911</v>
          </cell>
          <cell r="C185">
            <v>0.98985959438377535</v>
          </cell>
          <cell r="D185">
            <v>0.99248120300751874</v>
          </cell>
          <cell r="E185">
            <v>1.2818791946308725</v>
          </cell>
          <cell r="F185">
            <v>1.3767441860465117</v>
          </cell>
          <cell r="G185">
            <v>1.3636363636363635</v>
          </cell>
        </row>
        <row r="186">
          <cell r="A186">
            <v>35718</v>
          </cell>
          <cell r="B186">
            <v>0.91089108910891092</v>
          </cell>
          <cell r="C186">
            <v>0.98361934477379098</v>
          </cell>
          <cell r="D186">
            <v>0.98308270676691734</v>
          </cell>
          <cell r="E186">
            <v>1.2919463087248322</v>
          </cell>
          <cell r="F186">
            <v>1.3674418604651162</v>
          </cell>
          <cell r="G186">
            <v>1.3636363636363635</v>
          </cell>
        </row>
        <row r="187">
          <cell r="A187">
            <v>35719</v>
          </cell>
          <cell r="B187">
            <v>0.91419141914191415</v>
          </cell>
          <cell r="C187">
            <v>0.95865834633385338</v>
          </cell>
          <cell r="D187">
            <v>0.95864661654135341</v>
          </cell>
          <cell r="E187">
            <v>1.2651006711409396</v>
          </cell>
          <cell r="F187">
            <v>1.3465116279069766</v>
          </cell>
          <cell r="G187">
            <v>1.3636363636363635</v>
          </cell>
        </row>
        <row r="188">
          <cell r="A188">
            <v>35720</v>
          </cell>
          <cell r="B188">
            <v>0.90594059405940597</v>
          </cell>
          <cell r="C188">
            <v>0.93369734789391579</v>
          </cell>
          <cell r="D188">
            <v>0.96804511278195493</v>
          </cell>
          <cell r="E188">
            <v>1.2718120805369129</v>
          </cell>
          <cell r="F188">
            <v>1.3104651162790697</v>
          </cell>
          <cell r="G188">
            <v>1.3636363636363635</v>
          </cell>
        </row>
        <row r="189">
          <cell r="A189">
            <v>35723</v>
          </cell>
          <cell r="B189">
            <v>0.91584158415841588</v>
          </cell>
          <cell r="C189">
            <v>0.9430577223088924</v>
          </cell>
          <cell r="D189">
            <v>0.99624060150375937</v>
          </cell>
          <cell r="E189">
            <v>1.2986577181208054</v>
          </cell>
          <cell r="F189">
            <v>1.3511627906976744</v>
          </cell>
          <cell r="G189">
            <v>1.3636363636363635</v>
          </cell>
        </row>
        <row r="190">
          <cell r="A190">
            <v>35724</v>
          </cell>
          <cell r="B190">
            <v>0.94059405940594054</v>
          </cell>
          <cell r="C190">
            <v>0.96567862714508579</v>
          </cell>
          <cell r="D190">
            <v>0.98308270676691734</v>
          </cell>
          <cell r="E190">
            <v>1.3221476510067114</v>
          </cell>
          <cell r="F190">
            <v>1.3604651162790697</v>
          </cell>
          <cell r="G190">
            <v>1.3636363636363635</v>
          </cell>
        </row>
        <row r="191">
          <cell r="A191">
            <v>35725</v>
          </cell>
          <cell r="B191">
            <v>0.93151815181518149</v>
          </cell>
          <cell r="C191">
            <v>0.95865834633385338</v>
          </cell>
          <cell r="D191">
            <v>0.96992481203007519</v>
          </cell>
          <cell r="E191">
            <v>1.2818791946308725</v>
          </cell>
          <cell r="F191">
            <v>1.3627906976744186</v>
          </cell>
          <cell r="G191">
            <v>1.3636363636363635</v>
          </cell>
        </row>
        <row r="192">
          <cell r="A192">
            <v>35726</v>
          </cell>
          <cell r="B192">
            <v>0.93069306930693074</v>
          </cell>
          <cell r="C192">
            <v>0.95163806552262087</v>
          </cell>
          <cell r="D192">
            <v>0.96052631578947367</v>
          </cell>
          <cell r="E192">
            <v>1.2449664429530201</v>
          </cell>
          <cell r="F192">
            <v>1.3209302325581396</v>
          </cell>
          <cell r="G192">
            <v>1.3636363636363635</v>
          </cell>
        </row>
        <row r="193">
          <cell r="A193">
            <v>35727</v>
          </cell>
          <cell r="B193">
            <v>0.9092409240924092</v>
          </cell>
          <cell r="C193">
            <v>0.94071762870514819</v>
          </cell>
          <cell r="D193">
            <v>0.96240601503759393</v>
          </cell>
          <cell r="E193">
            <v>1.2147651006711409</v>
          </cell>
          <cell r="F193">
            <v>1.2790697674418605</v>
          </cell>
          <cell r="G193">
            <v>1.3636363636363635</v>
          </cell>
        </row>
        <row r="194">
          <cell r="A194">
            <v>35730</v>
          </cell>
          <cell r="B194">
            <v>0.83333333333333337</v>
          </cell>
          <cell r="C194">
            <v>0.86115444617784709</v>
          </cell>
          <cell r="D194">
            <v>0.89473684210526316</v>
          </cell>
          <cell r="E194">
            <v>1.1241610738255035</v>
          </cell>
          <cell r="F194">
            <v>0.4813953488372093</v>
          </cell>
          <cell r="G194">
            <v>1.3636363636363635</v>
          </cell>
        </row>
        <row r="195">
          <cell r="A195">
            <v>35731</v>
          </cell>
          <cell r="B195">
            <v>0.87458745874587462</v>
          </cell>
          <cell r="C195">
            <v>0.89781591263650551</v>
          </cell>
          <cell r="D195">
            <v>0.91917293233082709</v>
          </cell>
          <cell r="E195">
            <v>1.1543624161073827</v>
          </cell>
          <cell r="F195">
            <v>0.47209302325581393</v>
          </cell>
          <cell r="G195">
            <v>1.3636363636363635</v>
          </cell>
        </row>
        <row r="196">
          <cell r="A196">
            <v>35732</v>
          </cell>
          <cell r="B196">
            <v>0.85973597359735976</v>
          </cell>
          <cell r="C196">
            <v>0.90561622464898595</v>
          </cell>
          <cell r="D196">
            <v>0.90601503759398494</v>
          </cell>
          <cell r="E196">
            <v>1.1577181208053691</v>
          </cell>
          <cell r="F196">
            <v>0.5058139534883721</v>
          </cell>
          <cell r="G196">
            <v>1.3636363636363635</v>
          </cell>
        </row>
        <row r="197">
          <cell r="A197">
            <v>35733</v>
          </cell>
          <cell r="B197">
            <v>0.85313531353135319</v>
          </cell>
          <cell r="C197">
            <v>0.8931357254290172</v>
          </cell>
          <cell r="D197">
            <v>0.89097744360902253</v>
          </cell>
          <cell r="E197">
            <v>1.1208053691275168</v>
          </cell>
          <cell r="F197">
            <v>0.48023255813953486</v>
          </cell>
          <cell r="G197">
            <v>1.3636363636363635</v>
          </cell>
        </row>
        <row r="198">
          <cell r="A198">
            <v>35734</v>
          </cell>
          <cell r="B198">
            <v>0.8547854785478548</v>
          </cell>
          <cell r="C198">
            <v>0.88689547581903272</v>
          </cell>
          <cell r="D198">
            <v>0.86466165413533835</v>
          </cell>
          <cell r="E198">
            <v>1.1241610738255035</v>
          </cell>
          <cell r="F198">
            <v>0.48023255813953486</v>
          </cell>
          <cell r="G198">
            <v>1.3636363636363635</v>
          </cell>
        </row>
        <row r="199">
          <cell r="A199">
            <v>35737</v>
          </cell>
          <cell r="B199">
            <v>0.86138613861386137</v>
          </cell>
          <cell r="C199">
            <v>0.90717628705148201</v>
          </cell>
          <cell r="D199">
            <v>0.8778195488721805</v>
          </cell>
          <cell r="E199">
            <v>1.1677852348993289</v>
          </cell>
          <cell r="F199">
            <v>0.48372093023255813</v>
          </cell>
          <cell r="G199">
            <v>1.3636363636363635</v>
          </cell>
        </row>
        <row r="200">
          <cell r="A200">
            <v>35738</v>
          </cell>
          <cell r="B200">
            <v>0.85973597359735976</v>
          </cell>
          <cell r="C200">
            <v>0.92433697347893917</v>
          </cell>
          <cell r="D200">
            <v>0.88157894736842102</v>
          </cell>
          <cell r="E200">
            <v>1.1845637583892616</v>
          </cell>
          <cell r="F200">
            <v>0.47093023255813954</v>
          </cell>
          <cell r="G200">
            <v>1.3636363636363635</v>
          </cell>
        </row>
        <row r="201">
          <cell r="A201">
            <v>35739</v>
          </cell>
          <cell r="B201">
            <v>0.86138613861386137</v>
          </cell>
          <cell r="C201">
            <v>0.89937597503900157</v>
          </cell>
          <cell r="D201">
            <v>0.89473684210526316</v>
          </cell>
          <cell r="E201">
            <v>1.1845637583892616</v>
          </cell>
          <cell r="F201">
            <v>0.44418604651162791</v>
          </cell>
          <cell r="G201">
            <v>1.3636363636363635</v>
          </cell>
        </row>
        <row r="202">
          <cell r="A202">
            <v>35740</v>
          </cell>
          <cell r="B202">
            <v>0.90264026402640263</v>
          </cell>
          <cell r="C202">
            <v>0.90639625585023398</v>
          </cell>
          <cell r="D202">
            <v>0.89097744360902253</v>
          </cell>
          <cell r="E202">
            <v>1.2080536912751678</v>
          </cell>
          <cell r="F202">
            <v>0.45930232558139533</v>
          </cell>
          <cell r="G202">
            <v>1.3636363636363635</v>
          </cell>
        </row>
        <row r="203">
          <cell r="A203">
            <v>35741</v>
          </cell>
          <cell r="B203">
            <v>0.9273927392739274</v>
          </cell>
          <cell r="C203">
            <v>0.92667706708268327</v>
          </cell>
          <cell r="D203">
            <v>0.87593984962406013</v>
          </cell>
          <cell r="E203">
            <v>1.2013422818791946</v>
          </cell>
          <cell r="F203">
            <v>0.47325581395348837</v>
          </cell>
          <cell r="G203">
            <v>1.3636363636363635</v>
          </cell>
        </row>
        <row r="204">
          <cell r="A204">
            <v>35744</v>
          </cell>
          <cell r="B204">
            <v>0.94389438943894388</v>
          </cell>
          <cell r="C204">
            <v>0.94461778471138846</v>
          </cell>
          <cell r="D204">
            <v>0.89473684210526316</v>
          </cell>
          <cell r="E204">
            <v>1.2214765100671141</v>
          </cell>
          <cell r="F204">
            <v>0.46046511627906977</v>
          </cell>
          <cell r="G204">
            <v>1.3636363636363635</v>
          </cell>
        </row>
        <row r="205">
          <cell r="A205">
            <v>35745</v>
          </cell>
          <cell r="B205">
            <v>0.94884488448844884</v>
          </cell>
          <cell r="C205">
            <v>0.97191887675507016</v>
          </cell>
          <cell r="D205">
            <v>0.92105263157894735</v>
          </cell>
          <cell r="E205">
            <v>1.2214765100671141</v>
          </cell>
          <cell r="F205">
            <v>0.46395348837209305</v>
          </cell>
          <cell r="G205">
            <v>1.3636363636363635</v>
          </cell>
        </row>
        <row r="206">
          <cell r="A206">
            <v>35746</v>
          </cell>
          <cell r="B206">
            <v>0.9092409240924092</v>
          </cell>
          <cell r="C206">
            <v>0.96099843993759748</v>
          </cell>
          <cell r="D206">
            <v>0.90601503759398494</v>
          </cell>
          <cell r="E206">
            <v>1.1812080536912752</v>
          </cell>
          <cell r="F206">
            <v>0.44534883720930235</v>
          </cell>
          <cell r="G206">
            <v>1.3636363636363635</v>
          </cell>
        </row>
        <row r="207">
          <cell r="A207">
            <v>35747</v>
          </cell>
          <cell r="B207">
            <v>0.91254125412541254</v>
          </cell>
          <cell r="C207">
            <v>0.95865834633385338</v>
          </cell>
          <cell r="D207">
            <v>0.91541353383458646</v>
          </cell>
          <cell r="E207">
            <v>1.1644295302013423</v>
          </cell>
          <cell r="F207">
            <v>0.43604651162790697</v>
          </cell>
          <cell r="G207">
            <v>1.3636363636363635</v>
          </cell>
        </row>
        <row r="208">
          <cell r="A208">
            <v>35748</v>
          </cell>
          <cell r="B208">
            <v>0.89768976897689767</v>
          </cell>
          <cell r="C208">
            <v>0.96723868954758185</v>
          </cell>
          <cell r="D208">
            <v>0.89473684210526316</v>
          </cell>
          <cell r="E208">
            <v>1.1644295302013423</v>
          </cell>
          <cell r="F208">
            <v>0.46279069767441861</v>
          </cell>
          <cell r="G208">
            <v>1.3636363636363635</v>
          </cell>
        </row>
        <row r="209">
          <cell r="A209">
            <v>35751</v>
          </cell>
          <cell r="B209">
            <v>0.90429042904290424</v>
          </cell>
          <cell r="C209">
            <v>0.98595943837753508</v>
          </cell>
          <cell r="D209">
            <v>0.90601503759398494</v>
          </cell>
          <cell r="E209">
            <v>1.1946308724832215</v>
          </cell>
          <cell r="F209">
            <v>0.44883720930232557</v>
          </cell>
          <cell r="G209">
            <v>1.3636363636363635</v>
          </cell>
        </row>
        <row r="210">
          <cell r="A210">
            <v>35752</v>
          </cell>
          <cell r="B210">
            <v>0.89273927392739272</v>
          </cell>
          <cell r="C210">
            <v>0.9773790951638065</v>
          </cell>
          <cell r="D210">
            <v>0.89849624060150379</v>
          </cell>
          <cell r="E210">
            <v>1.1979865771812082</v>
          </cell>
          <cell r="F210">
            <v>0.4325581395348837</v>
          </cell>
          <cell r="G210">
            <v>1.3636363636363635</v>
          </cell>
        </row>
        <row r="211">
          <cell r="A211">
            <v>35753</v>
          </cell>
          <cell r="B211">
            <v>0.89603960396039606</v>
          </cell>
          <cell r="C211">
            <v>0.97581903276131043</v>
          </cell>
          <cell r="D211">
            <v>0.87969924812030076</v>
          </cell>
          <cell r="E211">
            <v>1.1711409395973154</v>
          </cell>
          <cell r="F211">
            <v>0.44069767441860463</v>
          </cell>
          <cell r="G211">
            <v>1.3636363636363635</v>
          </cell>
        </row>
        <row r="212">
          <cell r="A212">
            <v>35754</v>
          </cell>
          <cell r="B212">
            <v>0.87128712871287128</v>
          </cell>
          <cell r="C212">
            <v>0.9726989079563183</v>
          </cell>
          <cell r="D212">
            <v>0.90037593984962405</v>
          </cell>
          <cell r="E212">
            <v>1.1812080536912752</v>
          </cell>
          <cell r="F212">
            <v>0.4325581395348837</v>
          </cell>
          <cell r="G212">
            <v>1.3636363636363635</v>
          </cell>
        </row>
        <row r="213">
          <cell r="A213">
            <v>35755</v>
          </cell>
          <cell r="B213">
            <v>0.88613861386138615</v>
          </cell>
          <cell r="C213">
            <v>0.97035881435257409</v>
          </cell>
          <cell r="D213">
            <v>0.8928571428571429</v>
          </cell>
          <cell r="E213">
            <v>1.1912751677852349</v>
          </cell>
          <cell r="F213">
            <v>0.42674418604651165</v>
          </cell>
          <cell r="G213">
            <v>1.3636363636363635</v>
          </cell>
        </row>
        <row r="214">
          <cell r="A214">
            <v>35758</v>
          </cell>
          <cell r="B214">
            <v>0.86468646864686471</v>
          </cell>
          <cell r="C214">
            <v>0.94929797191887677</v>
          </cell>
          <cell r="D214">
            <v>0.8928571428571429</v>
          </cell>
          <cell r="E214">
            <v>1.174496644295302</v>
          </cell>
          <cell r="F214">
            <v>0.42441860465116277</v>
          </cell>
          <cell r="G214">
            <v>1.3636363636363635</v>
          </cell>
        </row>
        <row r="215">
          <cell r="A215">
            <v>35759</v>
          </cell>
          <cell r="B215">
            <v>0.68151815181518149</v>
          </cell>
          <cell r="C215">
            <v>0.93369734789391579</v>
          </cell>
          <cell r="D215">
            <v>0.88721804511278191</v>
          </cell>
          <cell r="E215">
            <v>1.1812080536912752</v>
          </cell>
          <cell r="F215">
            <v>0.42790697674418604</v>
          </cell>
          <cell r="G215">
            <v>1.3636363636363635</v>
          </cell>
        </row>
        <row r="216">
          <cell r="A216">
            <v>35760</v>
          </cell>
          <cell r="B216">
            <v>0.70792079207920788</v>
          </cell>
          <cell r="C216">
            <v>0.93447737909516382</v>
          </cell>
          <cell r="D216">
            <v>0.84774436090225569</v>
          </cell>
          <cell r="E216">
            <v>1.1845637583892616</v>
          </cell>
          <cell r="F216">
            <v>0.43604651162790697</v>
          </cell>
          <cell r="G216">
            <v>1.3636363636363635</v>
          </cell>
        </row>
        <row r="217">
          <cell r="A217">
            <v>35761</v>
          </cell>
          <cell r="B217">
            <v>0.70792079207920788</v>
          </cell>
          <cell r="C217">
            <v>0.93447737909516382</v>
          </cell>
          <cell r="D217">
            <v>0.84774436090225569</v>
          </cell>
          <cell r="E217">
            <v>1.1845637583892616</v>
          </cell>
          <cell r="F217">
            <v>0.43604651162790697</v>
          </cell>
          <cell r="G217">
            <v>1.3636363636363635</v>
          </cell>
        </row>
        <row r="218">
          <cell r="A218">
            <v>35762</v>
          </cell>
          <cell r="B218">
            <v>0.70957095709570961</v>
          </cell>
          <cell r="C218">
            <v>0.93603744149765988</v>
          </cell>
          <cell r="D218">
            <v>0.84398496240601506</v>
          </cell>
          <cell r="E218">
            <v>1.1912751677852349</v>
          </cell>
          <cell r="F218">
            <v>0.44418604651162791</v>
          </cell>
          <cell r="G218">
            <v>1.3636363636363635</v>
          </cell>
        </row>
        <row r="219">
          <cell r="A219">
            <v>35765</v>
          </cell>
          <cell r="B219">
            <v>0.72277227722772275</v>
          </cell>
          <cell r="C219">
            <v>0.96723868954758185</v>
          </cell>
          <cell r="D219">
            <v>0.85902255639097747</v>
          </cell>
          <cell r="E219">
            <v>1.2281879194630871</v>
          </cell>
          <cell r="F219">
            <v>0.45348837209302323</v>
          </cell>
          <cell r="G219">
            <v>1.3636363636363635</v>
          </cell>
        </row>
        <row r="220">
          <cell r="A220">
            <v>35766</v>
          </cell>
          <cell r="B220">
            <v>0.70132013201320131</v>
          </cell>
          <cell r="C220">
            <v>0.98283931357254295</v>
          </cell>
          <cell r="D220">
            <v>0.84586466165413532</v>
          </cell>
          <cell r="E220">
            <v>1.2080536912751678</v>
          </cell>
          <cell r="F220">
            <v>0.43720930232558142</v>
          </cell>
          <cell r="G220">
            <v>1.3636363636363635</v>
          </cell>
        </row>
        <row r="221">
          <cell r="A221">
            <v>35767</v>
          </cell>
          <cell r="B221">
            <v>0.71122112211221122</v>
          </cell>
          <cell r="C221">
            <v>1.0015600624024961</v>
          </cell>
          <cell r="D221">
            <v>0.84586466165413532</v>
          </cell>
          <cell r="E221">
            <v>1.1879194630872483</v>
          </cell>
          <cell r="F221">
            <v>0.44186046511627908</v>
          </cell>
          <cell r="G221">
            <v>1.3636363636363635</v>
          </cell>
        </row>
        <row r="222">
          <cell r="A222">
            <v>35768</v>
          </cell>
          <cell r="B222">
            <v>0.70709570957095713</v>
          </cell>
          <cell r="C222">
            <v>0.9929797191887676</v>
          </cell>
          <cell r="D222">
            <v>0.84210526315789469</v>
          </cell>
          <cell r="E222">
            <v>1.2483221476510067</v>
          </cell>
          <cell r="F222">
            <v>0.39302325581395348</v>
          </cell>
          <cell r="G222">
            <v>1.3636363636363635</v>
          </cell>
        </row>
        <row r="223">
          <cell r="A223">
            <v>35769</v>
          </cell>
          <cell r="B223">
            <v>0.71452145214521456</v>
          </cell>
          <cell r="C223">
            <v>0.99687987519500776</v>
          </cell>
          <cell r="D223">
            <v>0.84210526315789469</v>
          </cell>
          <cell r="E223">
            <v>1.2583892617449663</v>
          </cell>
          <cell r="F223">
            <v>0.413953488372093</v>
          </cell>
          <cell r="G223">
            <v>1.3636363636363635</v>
          </cell>
        </row>
        <row r="224">
          <cell r="A224">
            <v>35772</v>
          </cell>
          <cell r="B224">
            <v>0.72277227722772275</v>
          </cell>
          <cell r="C224">
            <v>0.98673946957878311</v>
          </cell>
          <cell r="D224">
            <v>0.82518796992481203</v>
          </cell>
          <cell r="E224">
            <v>1.2483221476510067</v>
          </cell>
          <cell r="F224">
            <v>0.39767441860465114</v>
          </cell>
          <cell r="G224">
            <v>1.3636363636363635</v>
          </cell>
        </row>
        <row r="225">
          <cell r="A225">
            <v>35773</v>
          </cell>
          <cell r="B225">
            <v>0.71617161716171618</v>
          </cell>
          <cell r="C225">
            <v>0.99219968798751945</v>
          </cell>
          <cell r="D225">
            <v>0.80639097744360899</v>
          </cell>
          <cell r="E225">
            <v>1.2751677852348993</v>
          </cell>
          <cell r="F225">
            <v>0.37325581395348839</v>
          </cell>
          <cell r="G225">
            <v>1.3636363636363635</v>
          </cell>
        </row>
        <row r="226">
          <cell r="A226">
            <v>35774</v>
          </cell>
          <cell r="B226">
            <v>0.70792079207920788</v>
          </cell>
          <cell r="C226">
            <v>0.98751950078003126</v>
          </cell>
          <cell r="D226">
            <v>0.76315789473684215</v>
          </cell>
          <cell r="E226">
            <v>1.1476510067114094</v>
          </cell>
          <cell r="F226">
            <v>0.31860465116279069</v>
          </cell>
          <cell r="G226">
            <v>1.3636363636363635</v>
          </cell>
        </row>
        <row r="227">
          <cell r="A227">
            <v>35775</v>
          </cell>
          <cell r="B227">
            <v>0.70709570957095713</v>
          </cell>
          <cell r="C227">
            <v>0.9750390015600624</v>
          </cell>
          <cell r="D227">
            <v>0.75939849624060152</v>
          </cell>
          <cell r="E227">
            <v>1.1275167785234899</v>
          </cell>
          <cell r="F227">
            <v>0.30813953488372092</v>
          </cell>
          <cell r="G227">
            <v>1.3636363636363635</v>
          </cell>
        </row>
        <row r="228">
          <cell r="A228">
            <v>35776</v>
          </cell>
          <cell r="B228">
            <v>0.70297029702970293</v>
          </cell>
          <cell r="C228">
            <v>0.98517940717628705</v>
          </cell>
          <cell r="D228">
            <v>0.75939849624060152</v>
          </cell>
          <cell r="E228">
            <v>1.1241610738255035</v>
          </cell>
          <cell r="F228">
            <v>0.28953488372093023</v>
          </cell>
          <cell r="G228">
            <v>1.3636363636363635</v>
          </cell>
        </row>
        <row r="229">
          <cell r="A229">
            <v>35779</v>
          </cell>
          <cell r="B229">
            <v>0.71122112211221122</v>
          </cell>
          <cell r="C229">
            <v>1.0031201248049921</v>
          </cell>
          <cell r="D229">
            <v>0.73684210526315785</v>
          </cell>
          <cell r="E229">
            <v>1.1174496644295302</v>
          </cell>
          <cell r="F229">
            <v>0.2930232558139535</v>
          </cell>
          <cell r="G229">
            <v>1.3636363636363635</v>
          </cell>
        </row>
        <row r="230">
          <cell r="A230">
            <v>35780</v>
          </cell>
          <cell r="B230">
            <v>0.71947194719471952</v>
          </cell>
          <cell r="C230">
            <v>0.99375975039001563</v>
          </cell>
          <cell r="D230">
            <v>0.73872180451127822</v>
          </cell>
          <cell r="E230">
            <v>1.0906040268456376</v>
          </cell>
          <cell r="F230">
            <v>0.30116279069767443</v>
          </cell>
          <cell r="G230">
            <v>1.3636363636363635</v>
          </cell>
        </row>
        <row r="231">
          <cell r="A231">
            <v>35781</v>
          </cell>
          <cell r="B231">
            <v>0.71782178217821779</v>
          </cell>
          <cell r="C231">
            <v>0.98439937597503901</v>
          </cell>
          <cell r="D231">
            <v>0.75375939849624063</v>
          </cell>
          <cell r="E231">
            <v>1.080536912751678</v>
          </cell>
          <cell r="F231">
            <v>0.3</v>
          </cell>
          <cell r="G231">
            <v>1.3636363636363635</v>
          </cell>
        </row>
        <row r="232">
          <cell r="A232">
            <v>35782</v>
          </cell>
          <cell r="B232">
            <v>0.71122112211221122</v>
          </cell>
          <cell r="C232">
            <v>0.86739469578783146</v>
          </cell>
          <cell r="D232">
            <v>0.71240601503759393</v>
          </cell>
          <cell r="E232">
            <v>1.0671140939597314</v>
          </cell>
          <cell r="F232">
            <v>0.27790697674418607</v>
          </cell>
          <cell r="G232">
            <v>1.3636363636363635</v>
          </cell>
        </row>
        <row r="233">
          <cell r="A233">
            <v>35783</v>
          </cell>
          <cell r="B233">
            <v>0.70379537953795379</v>
          </cell>
          <cell r="C233">
            <v>0.84789391575663031</v>
          </cell>
          <cell r="D233">
            <v>0.68045112781954886</v>
          </cell>
          <cell r="E233">
            <v>1.0503355704697988</v>
          </cell>
          <cell r="F233">
            <v>0.28255813953488373</v>
          </cell>
          <cell r="G233">
            <v>1.3636363636363635</v>
          </cell>
        </row>
        <row r="234">
          <cell r="A234">
            <v>35786</v>
          </cell>
          <cell r="B234">
            <v>0.71947194719471952</v>
          </cell>
          <cell r="C234">
            <v>0.8408736349453978</v>
          </cell>
          <cell r="D234">
            <v>0.68045112781954886</v>
          </cell>
          <cell r="E234">
            <v>1.0402684563758389</v>
          </cell>
          <cell r="F234">
            <v>0.28139534883720929</v>
          </cell>
          <cell r="G234">
            <v>1.3636363636363635</v>
          </cell>
        </row>
        <row r="235">
          <cell r="A235">
            <v>35787</v>
          </cell>
          <cell r="B235">
            <v>0.70627062706270627</v>
          </cell>
          <cell r="C235">
            <v>0.8408736349453978</v>
          </cell>
          <cell r="D235">
            <v>0.67669172932330823</v>
          </cell>
          <cell r="E235">
            <v>1.0201342281879195</v>
          </cell>
          <cell r="F235">
            <v>0.27209302325581397</v>
          </cell>
          <cell r="G235">
            <v>1.3636363636363635</v>
          </cell>
        </row>
        <row r="236">
          <cell r="A236">
            <v>35788</v>
          </cell>
          <cell r="B236">
            <v>0.70297029702970293</v>
          </cell>
          <cell r="C236">
            <v>0.83619344773790949</v>
          </cell>
          <cell r="D236">
            <v>0.68421052631578949</v>
          </cell>
          <cell r="E236">
            <v>1.0134228187919463</v>
          </cell>
          <cell r="F236">
            <v>0.26976744186046514</v>
          </cell>
          <cell r="G236">
            <v>1.3636363636363635</v>
          </cell>
        </row>
        <row r="237">
          <cell r="A237">
            <v>35789</v>
          </cell>
          <cell r="B237">
            <v>0.70297029702970293</v>
          </cell>
          <cell r="C237">
            <v>0.83619344773790949</v>
          </cell>
          <cell r="D237">
            <v>0.68421052631578949</v>
          </cell>
          <cell r="E237">
            <v>1.0134228187919463</v>
          </cell>
          <cell r="F237">
            <v>0.26976744186046514</v>
          </cell>
          <cell r="G237">
            <v>1.3636363636363635</v>
          </cell>
        </row>
        <row r="238">
          <cell r="A238">
            <v>35790</v>
          </cell>
          <cell r="B238">
            <v>0.70462046204620465</v>
          </cell>
          <cell r="C238">
            <v>0.8408736349453978</v>
          </cell>
          <cell r="D238">
            <v>0.68233082706766912</v>
          </cell>
          <cell r="E238">
            <v>1.0134228187919463</v>
          </cell>
          <cell r="F238">
            <v>0.2686046511627907</v>
          </cell>
          <cell r="G238">
            <v>1.3636363636363635</v>
          </cell>
        </row>
        <row r="239">
          <cell r="A239">
            <v>35793</v>
          </cell>
          <cell r="B239">
            <v>0.68976897689768979</v>
          </cell>
          <cell r="C239">
            <v>0.84165366614664583</v>
          </cell>
          <cell r="D239">
            <v>0.68045112781954886</v>
          </cell>
          <cell r="E239">
            <v>1.0335570469798658</v>
          </cell>
          <cell r="F239">
            <v>0.2686046511627907</v>
          </cell>
          <cell r="G239">
            <v>1.3636363636363635</v>
          </cell>
        </row>
        <row r="240">
          <cell r="A240">
            <v>35794</v>
          </cell>
          <cell r="B240">
            <v>0.69471947194719474</v>
          </cell>
          <cell r="C240">
            <v>0.87363494539781594</v>
          </cell>
          <cell r="D240">
            <v>0.6992481203007519</v>
          </cell>
          <cell r="E240">
            <v>1.080536912751678</v>
          </cell>
          <cell r="F240">
            <v>0.28837209302325584</v>
          </cell>
          <cell r="G240">
            <v>1.3636363636363635</v>
          </cell>
        </row>
        <row r="241">
          <cell r="A241">
            <v>35795</v>
          </cell>
          <cell r="B241">
            <v>0.6914191419141914</v>
          </cell>
          <cell r="C241">
            <v>0.88065522620904835</v>
          </cell>
          <cell r="D241">
            <v>0.66917293233082709</v>
          </cell>
          <cell r="E241">
            <v>1.1140939597315436</v>
          </cell>
          <cell r="F241">
            <v>0.28953488372093023</v>
          </cell>
          <cell r="G241">
            <v>1.3636363636363635</v>
          </cell>
        </row>
        <row r="242">
          <cell r="A242">
            <v>35796</v>
          </cell>
          <cell r="B242">
            <v>0.6914191419141914</v>
          </cell>
          <cell r="C242">
            <v>0.88065522620904835</v>
          </cell>
          <cell r="D242">
            <v>0.66917293233082709</v>
          </cell>
          <cell r="E242">
            <v>1.1140939597315436</v>
          </cell>
          <cell r="F242">
            <v>0.28953488372093023</v>
          </cell>
          <cell r="G242">
            <v>1.3636363636363635</v>
          </cell>
        </row>
        <row r="243">
          <cell r="A243">
            <v>35797</v>
          </cell>
          <cell r="B243">
            <v>0.69636963696369636</v>
          </cell>
          <cell r="C243">
            <v>0.87363494539781594</v>
          </cell>
          <cell r="D243">
            <v>0.69548872180451127</v>
          </cell>
          <cell r="E243">
            <v>1.1342281879194631</v>
          </cell>
          <cell r="F243">
            <v>0.31860465116279069</v>
          </cell>
          <cell r="G243">
            <v>1.3636363636363635</v>
          </cell>
        </row>
        <row r="244">
          <cell r="A244">
            <v>35800</v>
          </cell>
          <cell r="B244">
            <v>0.68811881188118806</v>
          </cell>
          <cell r="C244">
            <v>0.87831513260530425</v>
          </cell>
          <cell r="D244">
            <v>0.69548872180451127</v>
          </cell>
          <cell r="E244">
            <v>1.1409395973154361</v>
          </cell>
          <cell r="F244">
            <v>0.33953488372093021</v>
          </cell>
          <cell r="G244">
            <v>1.3636363636363635</v>
          </cell>
        </row>
        <row r="245">
          <cell r="A245">
            <v>35801</v>
          </cell>
          <cell r="B245">
            <v>0.66666666666666663</v>
          </cell>
          <cell r="C245">
            <v>0.9024960998439937</v>
          </cell>
          <cell r="D245">
            <v>0.69172932330827064</v>
          </cell>
          <cell r="E245">
            <v>1.1140939597315436</v>
          </cell>
          <cell r="F245">
            <v>0.32558139534883723</v>
          </cell>
          <cell r="G245">
            <v>1.3636363636363635</v>
          </cell>
        </row>
        <row r="246">
          <cell r="A246">
            <v>35802</v>
          </cell>
          <cell r="B246">
            <v>0.72607260726072609</v>
          </cell>
          <cell r="C246">
            <v>0.91107644305772228</v>
          </cell>
          <cell r="D246">
            <v>0.73308270676691734</v>
          </cell>
          <cell r="E246">
            <v>1.1677852348993289</v>
          </cell>
          <cell r="F246">
            <v>0.3174418604651163</v>
          </cell>
          <cell r="G246">
            <v>1.3636363636363635</v>
          </cell>
        </row>
        <row r="247">
          <cell r="A247">
            <v>35803</v>
          </cell>
          <cell r="B247">
            <v>0.68646864686468645</v>
          </cell>
          <cell r="C247">
            <v>0.88767550702028086</v>
          </cell>
          <cell r="D247">
            <v>0.74060150375939848</v>
          </cell>
          <cell r="E247">
            <v>1.1174496644295302</v>
          </cell>
          <cell r="F247">
            <v>0.30465116279069765</v>
          </cell>
          <cell r="G247">
            <v>1.3636363636363635</v>
          </cell>
        </row>
        <row r="248">
          <cell r="A248">
            <v>35804</v>
          </cell>
          <cell r="B248">
            <v>0.65841584158415845</v>
          </cell>
          <cell r="C248">
            <v>0.86895475819032764</v>
          </cell>
          <cell r="D248">
            <v>0.74060150375939848</v>
          </cell>
          <cell r="E248">
            <v>1.0536912751677852</v>
          </cell>
          <cell r="F248">
            <v>0.29186046511627906</v>
          </cell>
          <cell r="G248">
            <v>1.3636363636363635</v>
          </cell>
        </row>
        <row r="249">
          <cell r="A249">
            <v>35807</v>
          </cell>
          <cell r="B249">
            <v>0.65676567656765672</v>
          </cell>
          <cell r="C249">
            <v>0.87909516380655228</v>
          </cell>
          <cell r="D249">
            <v>0.74060150375939848</v>
          </cell>
          <cell r="E249">
            <v>1.0738255033557047</v>
          </cell>
          <cell r="F249">
            <v>0.28255813953488373</v>
          </cell>
          <cell r="G249">
            <v>1.3636363636363635</v>
          </cell>
        </row>
        <row r="250">
          <cell r="A250">
            <v>35808</v>
          </cell>
          <cell r="B250">
            <v>0.66666666666666663</v>
          </cell>
          <cell r="C250">
            <v>0.87753510140405622</v>
          </cell>
          <cell r="D250">
            <v>0.73684210526315785</v>
          </cell>
          <cell r="E250">
            <v>1.0604026845637584</v>
          </cell>
          <cell r="F250">
            <v>0.28720930232558139</v>
          </cell>
          <cell r="G250">
            <v>1.3636363636363635</v>
          </cell>
        </row>
        <row r="251">
          <cell r="A251">
            <v>35809</v>
          </cell>
          <cell r="B251">
            <v>0.68316831683168322</v>
          </cell>
          <cell r="C251">
            <v>0.87597503900156004</v>
          </cell>
          <cell r="D251">
            <v>0.72556390977443608</v>
          </cell>
          <cell r="E251">
            <v>1.0939597315436242</v>
          </cell>
          <cell r="F251">
            <v>0.29534883720930233</v>
          </cell>
          <cell r="G251">
            <v>1.3636363636363635</v>
          </cell>
        </row>
        <row r="252">
          <cell r="A252">
            <v>35810</v>
          </cell>
          <cell r="B252">
            <v>0.71287128712871284</v>
          </cell>
          <cell r="C252">
            <v>0.89235569422776906</v>
          </cell>
          <cell r="D252">
            <v>0.73496240601503759</v>
          </cell>
          <cell r="E252">
            <v>1.0704697986577181</v>
          </cell>
          <cell r="F252">
            <v>0.29418604651162789</v>
          </cell>
          <cell r="G252">
            <v>1.3636363636363635</v>
          </cell>
        </row>
        <row r="253">
          <cell r="A253">
            <v>35811</v>
          </cell>
          <cell r="B253">
            <v>0.7277227722772277</v>
          </cell>
          <cell r="C253">
            <v>0.89703588143525737</v>
          </cell>
          <cell r="D253">
            <v>0.75187969924812026</v>
          </cell>
          <cell r="E253">
            <v>1.0838926174496644</v>
          </cell>
          <cell r="F253">
            <v>0.29534883720930233</v>
          </cell>
          <cell r="G253">
            <v>1.3636363636363635</v>
          </cell>
        </row>
        <row r="254">
          <cell r="A254">
            <v>35814</v>
          </cell>
          <cell r="B254">
            <v>0.7277227722772277</v>
          </cell>
          <cell r="C254">
            <v>0.89703588143525737</v>
          </cell>
          <cell r="D254">
            <v>0.75187969924812026</v>
          </cell>
          <cell r="E254">
            <v>1.0838926174496644</v>
          </cell>
          <cell r="F254">
            <v>0.29534883720930233</v>
          </cell>
          <cell r="G254">
            <v>1.3636363636363635</v>
          </cell>
        </row>
        <row r="255">
          <cell r="A255">
            <v>35815</v>
          </cell>
          <cell r="B255">
            <v>0.73019801980198018</v>
          </cell>
          <cell r="C255">
            <v>0.90873634945397819</v>
          </cell>
          <cell r="D255">
            <v>0.77067669172932329</v>
          </cell>
          <cell r="E255">
            <v>1.0738255033557047</v>
          </cell>
          <cell r="F255">
            <v>0.27906976744186046</v>
          </cell>
          <cell r="G255">
            <v>1.3636363636363635</v>
          </cell>
        </row>
        <row r="256">
          <cell r="A256">
            <v>35816</v>
          </cell>
          <cell r="B256">
            <v>0.76567656765676573</v>
          </cell>
          <cell r="C256">
            <v>0.91575663026521059</v>
          </cell>
          <cell r="D256">
            <v>0.77631578947368418</v>
          </cell>
          <cell r="E256">
            <v>1.0704697986577181</v>
          </cell>
          <cell r="F256">
            <v>0.27209302325581397</v>
          </cell>
          <cell r="G256">
            <v>1.3636363636363635</v>
          </cell>
        </row>
        <row r="257">
          <cell r="A257">
            <v>35817</v>
          </cell>
          <cell r="B257">
            <v>0.7722772277227723</v>
          </cell>
          <cell r="C257">
            <v>0.92823712948517945</v>
          </cell>
          <cell r="D257">
            <v>0.77819548872180455</v>
          </cell>
          <cell r="E257">
            <v>1.063758389261745</v>
          </cell>
          <cell r="F257">
            <v>0.2744186046511628</v>
          </cell>
          <cell r="G257">
            <v>1.3636363636363635</v>
          </cell>
        </row>
        <row r="258">
          <cell r="A258">
            <v>35818</v>
          </cell>
          <cell r="B258">
            <v>0.77516501650165015</v>
          </cell>
          <cell r="C258">
            <v>0.92199687987519496</v>
          </cell>
          <cell r="D258">
            <v>0.75563909774436089</v>
          </cell>
          <cell r="E258">
            <v>1.0469798657718121</v>
          </cell>
          <cell r="F258">
            <v>0.27325581395348836</v>
          </cell>
          <cell r="G258">
            <v>1.3636363636363635</v>
          </cell>
        </row>
        <row r="259">
          <cell r="A259">
            <v>35821</v>
          </cell>
          <cell r="B259">
            <v>0.7722772277227723</v>
          </cell>
          <cell r="C259">
            <v>0.93447737909516382</v>
          </cell>
          <cell r="D259">
            <v>0.74812030075187974</v>
          </cell>
          <cell r="E259">
            <v>1.0604026845637584</v>
          </cell>
          <cell r="F259">
            <v>0.27093023255813953</v>
          </cell>
          <cell r="G259">
            <v>1.3636363636363635</v>
          </cell>
        </row>
        <row r="260">
          <cell r="A260">
            <v>35822</v>
          </cell>
          <cell r="B260">
            <v>0.78382838283828382</v>
          </cell>
          <cell r="C260">
            <v>0.94929797191887677</v>
          </cell>
          <cell r="D260">
            <v>0.75187969924812026</v>
          </cell>
          <cell r="E260">
            <v>1.0704697986577181</v>
          </cell>
          <cell r="F260">
            <v>0.2686046511627907</v>
          </cell>
          <cell r="G260">
            <v>1.3636363636363635</v>
          </cell>
        </row>
        <row r="261">
          <cell r="A261">
            <v>35823</v>
          </cell>
          <cell r="B261">
            <v>0.77557755775577553</v>
          </cell>
          <cell r="C261">
            <v>0.94149765990639622</v>
          </cell>
          <cell r="D261">
            <v>0.76879699248120303</v>
          </cell>
          <cell r="E261">
            <v>1.0771812080536913</v>
          </cell>
          <cell r="F261">
            <v>0.26279069767441859</v>
          </cell>
          <cell r="G261">
            <v>1.3636363636363635</v>
          </cell>
        </row>
        <row r="262">
          <cell r="A262">
            <v>35824</v>
          </cell>
          <cell r="B262">
            <v>0.75247524752475248</v>
          </cell>
          <cell r="C262">
            <v>0.93837753510140409</v>
          </cell>
          <cell r="D262">
            <v>0.78947368421052633</v>
          </cell>
          <cell r="E262">
            <v>1.080536912751678</v>
          </cell>
          <cell r="F262">
            <v>0.2686046511627907</v>
          </cell>
          <cell r="G262">
            <v>1.3636363636363635</v>
          </cell>
        </row>
        <row r="263">
          <cell r="A263">
            <v>35825</v>
          </cell>
          <cell r="B263">
            <v>0.76567656765676573</v>
          </cell>
          <cell r="C263">
            <v>0.91731669266770666</v>
          </cell>
          <cell r="D263">
            <v>0.78007518796992481</v>
          </cell>
          <cell r="E263">
            <v>1.0771812080536913</v>
          </cell>
          <cell r="F263">
            <v>0.32558139534883723</v>
          </cell>
          <cell r="G263">
            <v>1.3636363636363635</v>
          </cell>
        </row>
        <row r="264">
          <cell r="A264">
            <v>35828</v>
          </cell>
          <cell r="B264">
            <v>0.7722772277227723</v>
          </cell>
          <cell r="C264">
            <v>0.95709828393135721</v>
          </cell>
          <cell r="D264">
            <v>0.79135338345864659</v>
          </cell>
          <cell r="E264">
            <v>1.1073825503355705</v>
          </cell>
          <cell r="F264">
            <v>0.33023255813953489</v>
          </cell>
          <cell r="G264">
            <v>1.3636363636363635</v>
          </cell>
        </row>
        <row r="265">
          <cell r="A265">
            <v>35829</v>
          </cell>
          <cell r="B265">
            <v>0.78877887788778878</v>
          </cell>
          <cell r="C265">
            <v>0.95397815912636508</v>
          </cell>
          <cell r="D265">
            <v>0.77631578947368418</v>
          </cell>
          <cell r="E265">
            <v>1.0973154362416107</v>
          </cell>
          <cell r="F265">
            <v>0.30813953488372092</v>
          </cell>
          <cell r="G265">
            <v>1.3636363636363635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>
        <row r="4">
          <cell r="A4" t="str">
            <v>Customer Name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Data"/>
      <sheetName val="Guide to Use"/>
      <sheetName val="Highlight"/>
      <sheetName val="Summary of results"/>
      <sheetName val="cover"/>
      <sheetName val="Assumptions Core"/>
      <sheetName val="Assums SEI"/>
      <sheetName val="Assums SO"/>
      <sheetName val="NIROE-99"/>
      <sheetName val="99 F. Proj."/>
      <sheetName val="Monthly Actual"/>
      <sheetName val="EPS "/>
      <sheetName val="EPS contribution"/>
      <sheetName val="Financial Sum"/>
      <sheetName val="Equity Returns"/>
      <sheetName val="Fin Perf of SoCo"/>
      <sheetName val="CapEX"/>
      <sheetName val="Plants core"/>
      <sheetName val="Plants SEI"/>
      <sheetName val="SoCo SU Summary"/>
      <sheetName val="Core SU Sum "/>
      <sheetName val="SEI SU 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lgDecimals"/>
      <sheetName val="Financial Presentation Page"/>
      <sheetName val="ACC_DIL_present"/>
      <sheetName val="Contribution Analysis"/>
      <sheetName val="Model Assumptions"/>
      <sheetName val="Deal Summary"/>
      <sheetName val="Deal"/>
      <sheetName val="Acquiror"/>
      <sheetName val="Target"/>
      <sheetName val="Valuation"/>
      <sheetName val="LBO Summary"/>
      <sheetName val="LBO Fins"/>
      <sheetName val="BAS Financing"/>
      <sheetName val="ValMatrix"/>
      <sheetName val="Sensitivities"/>
      <sheetName val="Summary"/>
      <sheetName val="Instructions"/>
      <sheetName val="wCodeTable"/>
      <sheetName val="TestingMacros"/>
      <sheetName val="mMain"/>
      <sheetName val="mdPrintMgr"/>
      <sheetName val="mGlobal"/>
      <sheetName val="dPrintMgr"/>
      <sheetName val="dGoto"/>
      <sheetName val="dScenarioMgr"/>
      <sheetName val="mDataTables"/>
      <sheetName val="mdecimals"/>
      <sheetName val="mdScenarioMgr"/>
      <sheetName val="mdGoto"/>
      <sheetName val="mSavePS"/>
      <sheetName val="mErrorHandler"/>
      <sheetName val="synthgraph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Input"/>
      <sheetName val="ISLE Ownership"/>
      <sheetName val="RAM Ownership"/>
      <sheetName val="RAM Financials"/>
      <sheetName val="Sheet1"/>
      <sheetName val="Sheet2"/>
      <sheetName val="Sheet3"/>
      <sheetName val="#REF"/>
      <sheetName val="TargDCF"/>
      <sheetName val="TargIS"/>
      <sheetName val="TargBSCF"/>
      <sheetName val="PF Pies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Fcst"/>
      <sheetName val="J_N slide (2)"/>
      <sheetName val="A (2)"/>
      <sheetName val="J_N slide"/>
      <sheetName val="Order taking _fulfillment (2)"/>
      <sheetName val="Sheet1"/>
      <sheetName val="A"/>
      <sheetName val="Order taking _fulfillment"/>
      <sheetName val="Net Sales Graph"/>
      <sheetName val="Op inc graph"/>
      <sheetName val="op inc as pct t"/>
      <sheetName val="Fall Plan"/>
      <sheetName val="Balance Sheet"/>
      <sheetName val="Fiscal Year"/>
      <sheetName val="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ibution"/>
      <sheetName val="Profit Plan"/>
      <sheetName val="C"/>
      <sheetName val="Receivable"/>
      <sheetName val="RECANALY"/>
      <sheetName val="EBTreco"/>
      <sheetName val="H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>
        <row r="67">
          <cell r="L67">
            <v>75.013999999999996</v>
          </cell>
          <cell r="M67">
            <v>110.49</v>
          </cell>
          <cell r="N67">
            <v>111.66</v>
          </cell>
          <cell r="O67">
            <v>57.14</v>
          </cell>
          <cell r="P67">
            <v>78.14</v>
          </cell>
          <cell r="Q67">
            <v>100</v>
          </cell>
          <cell r="R67">
            <v>42.56</v>
          </cell>
          <cell r="S67">
            <v>80.27</v>
          </cell>
          <cell r="T67">
            <v>110.04</v>
          </cell>
          <cell r="U67">
            <v>100.51</v>
          </cell>
          <cell r="V67">
            <v>140.57000000000002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Fcst"/>
      <sheetName val="J_N slide (2)"/>
      <sheetName val="A (2)"/>
      <sheetName val="J_N slide"/>
      <sheetName val="Order taking _fulfillment (2)"/>
      <sheetName val="Sheet1"/>
      <sheetName val="A"/>
      <sheetName val="Order taking _fulfillment"/>
      <sheetName val="Net Sales Graph"/>
      <sheetName val="Op inc graph"/>
      <sheetName val="op inc as pct t"/>
      <sheetName val="Fall Plan"/>
      <sheetName val="Balance Sheet"/>
      <sheetName val="Fiscal Year"/>
      <sheetName val="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TL-IP-Dep-FA"/>
      <sheetName val="Assumptions"/>
      <sheetName val="#REF"/>
      <sheetName val="Link Busta (DO NOT DELETE THIS "/>
      <sheetName val="IPRD"/>
      <sheetName val="IA - Summary"/>
      <sheetName val="Inventec"/>
      <sheetName val="Broadcom"/>
      <sheetName val="VARS"/>
      <sheetName val="7 Qtr (1Q00-3Q01)"/>
      <sheetName val="Cap-FA"/>
      <sheetName val="Assumptions and Inputs"/>
      <sheetName val="Summary"/>
      <sheetName val="Risk Data"/>
      <sheetName val="Bal Sht 9-30-01"/>
      <sheetName val="LOH0197"/>
      <sheetName val="CAPITAL"/>
      <sheetName val="Do not use"/>
      <sheetName val="CAPMIP"/>
      <sheetName val="EPG"/>
      <sheetName val="Music"/>
      <sheetName val="Shopping"/>
      <sheetName val="Weather"/>
      <sheetName val="Banking"/>
      <sheetName val="Cost to Customer"/>
      <sheetName val="2001"/>
      <sheetName val="Q3"/>
      <sheetName val="Q4"/>
      <sheetName val="Existing"/>
      <sheetName val="Projections 2"/>
      <sheetName val="INPUT"/>
      <sheetName val="DCF"/>
      <sheetName val="Historical IS"/>
      <sheetName val="Detail Schedules"/>
      <sheetName val="Forecast"/>
      <sheetName val="Jobs"/>
      <sheetName val="dom-salaries"/>
      <sheetName val="Trends &amp; Rates"/>
      <sheetName val="Deferred Maint - old"/>
      <sheetName val="Deferred Add"/>
      <sheetName val="Inputs"/>
      <sheetName val="key_inputs"/>
      <sheetName val="Proj. Financials"/>
      <sheetName val="KeyMultInputs"/>
      <sheetName val="Attrition"/>
      <sheetName val="Iowa Curves"/>
      <sheetName val="Historical"/>
      <sheetName val="Mult-3yr"/>
      <sheetName val="WP_Hist ABC"/>
      <sheetName val="Exb II.1_Summary Tai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Fcst"/>
      <sheetName val="J_N slide (2)"/>
      <sheetName val="A (2)"/>
      <sheetName val="J_N slide"/>
      <sheetName val="Order taking _fulfillment (2)"/>
      <sheetName val="Sheet1"/>
      <sheetName val="A"/>
      <sheetName val="Order taking _fulfillment"/>
      <sheetName val="Net Sales Graph"/>
      <sheetName val="Op inc graph"/>
      <sheetName val="op inc as pct t"/>
      <sheetName val="Fall Plan"/>
      <sheetName val="Balance Sheet"/>
      <sheetName val="Fiscal Year"/>
      <sheetName val="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4"/>
      <sheetName val="09"/>
      <sheetName val="10"/>
      <sheetName val="11"/>
      <sheetName val="Total"/>
      <sheetName val="Europe"/>
      <sheetName val="US"/>
      <sheetName val="Sheet3"/>
      <sheetName val="DIV Y"/>
      <sheetName val="Swell "/>
      <sheetName val="Book1"/>
      <sheetName val="Delhaize"/>
      <sheetName val="Route 1"/>
      <sheetName val="Summary 1-Ph1"/>
      <sheetName val="Summary 1-Ph1&amp;2"/>
      <sheetName val="Summary 4-Ph1&amp;2"/>
      <sheetName val="Input Sheet"/>
      <sheetName val="Revision Control"/>
      <sheetName val="Summary 1-All Phases"/>
      <sheetName val="Summary 4-All Phases"/>
      <sheetName val="Summary-Precomm-All Phases"/>
      <sheetName val="Summary 2-DONOTUSE"/>
      <sheetName val="Summary 3-DONOTUSE"/>
      <sheetName val="Labor-Peaker-Ph1"/>
      <sheetName val="Labor-Yr2"/>
      <sheetName val="Labor-Yr3+"/>
      <sheetName val="Labor-Peaker-Ph2"/>
      <sheetName val="Labor-CCGT-Ph1"/>
      <sheetName val="Routine O &amp; M-Peaker"/>
      <sheetName val="Routine O &amp; M-CCGT"/>
      <sheetName val="General Plant Operations-CCGT"/>
      <sheetName val="G&amp;A-Peaker"/>
      <sheetName val="MM Gas Turbine"/>
      <sheetName val="MM GT Spares"/>
      <sheetName val="Major Maint"/>
      <sheetName val="Major Maint-2"/>
      <sheetName val="Other Oper. Exp.(Ins,Taxes etc)"/>
      <sheetName val="Pre-Comm-CCGT"/>
      <sheetName val="Precomm LaborA-CCGT"/>
      <sheetName val="Precomm LaborB-CCGT"/>
      <sheetName val="Capital-CCGT"/>
      <sheetName val="Capital Sched"/>
      <sheetName val="Pre-Comm-Peaker"/>
      <sheetName val="Precomm LaborA-Peaker"/>
      <sheetName val="Precomm LaborB-Peaker"/>
      <sheetName val="Capital-Peaker"/>
      <sheetName val="Degradation-Starts"/>
      <sheetName val="Dispatch"/>
      <sheetName val="Asset Management"/>
      <sheetName val="AssetMgt Labor-Yrs1-30-CCGT"/>
      <sheetName val="Degradation-Hrs"/>
      <sheetName val="Summary 4-Ph1"/>
      <sheetName val="Summary-Precomm-Ph1"/>
      <sheetName val="Labor-CCGT-Ph2"/>
      <sheetName val="Routine O &amp; M-CCGT-Ph2"/>
      <sheetName val="General Plant Ops-CCGT-Ph2"/>
      <sheetName val="AssetMgt Labor-Yrs1-30-Ph3"/>
      <sheetName val="Regular&amp;Modified Outage Costs"/>
      <sheetName val="Questions &amp; Answers"/>
      <sheetName val="StartCost-VS-NormalStarts"/>
      <sheetName val="StartCost-VS-Ratio"/>
      <sheetName val="Regional Labor Coeff"/>
      <sheetName val="AssetMgt Labor-Yrs1-30-Peaker"/>
      <sheetName val="Topline"/>
      <sheetName val="Multiples"/>
      <sheetName val="Sheet1"/>
      <sheetName val="Sheet2"/>
      <sheetName val="Admin"/>
      <sheetName val="FS ing"/>
      <sheetName val="Extra 2"/>
      <sheetName val="TB_ HSG"/>
      <sheetName val="#REF"/>
      <sheetName val="TB"/>
      <sheetName val="FS"/>
      <sheetName val="AJE"/>
      <sheetName val="Consolidating BS-PL 2007"/>
      <sheetName val="SD AJE"/>
      <sheetName val="DN AJE"/>
      <sheetName val="AJES2"/>
      <sheetName val="AJES3"/>
      <sheetName val="EJE"/>
      <sheetName val="SD TB"/>
      <sheetName val="DN TB"/>
      <sheetName val="TBS2"/>
      <sheetName val="TBS3"/>
      <sheetName val="TBS4"/>
      <sheetName val="AJES4"/>
      <sheetName val="TB_LUXOR"/>
      <sheetName val="TB_EXEC - Done"/>
      <sheetName val="TB_GPS"/>
      <sheetName val="Series Description"/>
      <sheetName val="Economic Series Chart"/>
      <sheetName val="Series Values"/>
      <sheetName val="data"/>
      <sheetName val="P &amp;L"/>
      <sheetName val="Balance"/>
      <sheetName val="Situation"/>
      <sheetName val="DETBIL"/>
      <sheetName val="Aus-P"/>
      <sheetName val="Stock Price"/>
      <sheetName val="SEC bridge"/>
      <sheetName val="EMC format"/>
      <sheetName val="Overview"/>
      <sheetName val="M A Private Placements"/>
      <sheetName val="Period Cost"/>
      <sheetName val="Orders to Revenue"/>
      <sheetName val="LISTPRICE"/>
      <sheetName val="Drop Down"/>
      <sheetName val="Transaction Clients"/>
      <sheetName val="NESTLE"/>
      <sheetName val="top 30"/>
      <sheetName val="Accounts Payable (11)"/>
      <sheetName val="AP Concentrations"/>
      <sheetName val="FS - BS (2)"/>
      <sheetName val="FS - BS Det (2)"/>
      <sheetName val="FS- IS (2)"/>
      <sheetName val="Layout"/>
      <sheetName val="Front"/>
      <sheetName val="Concentrations"/>
      <sheetName val="Delinquent Accounts "/>
      <sheetName val="Ship Test"/>
      <sheetName val="Mgmt Letter"/>
      <sheetName val="AR Roll"/>
      <sheetName val="Non-Primes"/>
      <sheetName val="Sheet4"/>
      <sheetName val="Misc - Tax(NIC)"/>
      <sheetName val="CM Test "/>
      <sheetName val="Conc (NIC)"/>
      <sheetName val="AR Roll "/>
      <sheetName val="Misc - Tax"/>
      <sheetName val="AR Statistics - Consolidated"/>
      <sheetName val="AR Activity - Domestic"/>
      <sheetName val="AR Activity - Canada"/>
      <sheetName val="Cash - Lockbox"/>
      <sheetName val="INV-Cost Test (Bottled)"/>
      <sheetName val="INV - Counts AHP"/>
      <sheetName val="INV - Costs"/>
      <sheetName val="Ship Test "/>
      <sheetName val="INV - Counts Div B"/>
      <sheetName val="AR Stats Input"/>
      <sheetName val="Cash Diagram (3)"/>
      <sheetName val="Cash  (2)"/>
      <sheetName val="INV-Counts  (2)"/>
      <sheetName val="CM Test (sales credits)"/>
      <sheetName val="H"/>
      <sheetName val="S"/>
      <sheetName val="Cash -Lockbox"/>
      <sheetName val="INV - Counts Roto"/>
      <sheetName val="Cash - Operating Fleet"/>
      <sheetName val="Cash - Operating Trustco"/>
      <sheetName val="Cash Diagram"/>
      <sheetName val="Reconciliations"/>
      <sheetName val="AP - stats"/>
      <sheetName val="AP Factored By CIT (2)"/>
      <sheetName val="INV-IEC"/>
      <sheetName val="INV-CMI"/>
      <sheetName val="INV-CC"/>
      <sheetName val="INV - Costs Intl Environmental"/>
      <sheetName val="INV - Costs Climate Master"/>
      <sheetName val="INV - Costs Climate Craft"/>
      <sheetName val="Flash Pg-1"/>
      <sheetName val="Conc"/>
      <sheetName val="Expanded Shipping Test"/>
      <sheetName val="Conc-Merc.Air Cargo"/>
      <sheetName val="AP - conc"/>
      <sheetName val=" AP Delinq "/>
      <sheetName val="CM Test"/>
      <sheetName val="Missing Doc Rpt"/>
      <sheetName val="AR Roll Consol"/>
      <sheetName val="BU Color &amp; Specialties"/>
      <sheetName val="BRISTOL"/>
      <sheetName val="Manuf Chem Cleveland"/>
      <sheetName val="Organic Pigments"/>
      <sheetName val="AP Conc"/>
      <sheetName val="AP Disb"/>
      <sheetName val="Concs"/>
      <sheetName val="Delinq"/>
      <sheetName val="INV - Counts Nashville"/>
      <sheetName val="FS- IS"/>
      <sheetName val=" Cons. Financials - EIG"/>
      <sheetName val="DETAILS 1 (3)"/>
      <sheetName val="Accounts Payable _11_"/>
      <sheetName val="Sources &amp; Uses"/>
      <sheetName val="sum"/>
      <sheetName val="Input"/>
      <sheetName val="Data Sheet 1"/>
      <sheetName val="main"/>
      <sheetName val="Setup"/>
      <sheetName val="Finance IT &amp; Pro (2)"/>
      <sheetName val="Dashboard"/>
      <sheetName val="WCOL INDEX"/>
      <sheetName val="WCOL INPUT"/>
      <sheetName val="F'cast to go"/>
      <sheetName val="MF 2002"/>
      <sheetName val="Actual"/>
      <sheetName val="713-3"/>
      <sheetName val="713-3-1"/>
      <sheetName val="713-6"/>
      <sheetName val="713-6-1"/>
      <sheetName val="713-7"/>
      <sheetName val="713-7-1"/>
      <sheetName val="713-8"/>
      <sheetName val="713-8-1"/>
      <sheetName val="2.6 Fxs Prov IG post al cierre"/>
      <sheetName val="目录"/>
      <sheetName val="fin"/>
      <sheetName val="ｷｬｯｼｭﾌﾛｰ"/>
      <sheetName val="概要"/>
      <sheetName val="ＦＫ＋ＷＰＲ"/>
      <sheetName val="予測ISj"/>
      <sheetName val="予測BSj"/>
      <sheetName val="Sheet2 (3)"/>
      <sheetName val="Sheet2 (4)"/>
      <sheetName val="Screening"/>
      <sheetName val="Aggregates"/>
      <sheetName val="Screen Criteria"/>
      <sheetName val="Income"/>
      <sheetName val="Wynne"/>
      <sheetName val="data_Account Manager Scorecar"/>
      <sheetName val="s_3data_Account Manager Score"/>
      <sheetName val="data_Page1_1_1"/>
      <sheetName val="data_Page1_1_2"/>
      <sheetName val="Ass"/>
      <sheetName val="Underperform"/>
      <sheetName val="DSO 2005"/>
      <sheetName val="FS2000"/>
      <sheetName val="Region-Dist-Loc US"/>
      <sheetName val="Month to Date"/>
      <sheetName val="11090"/>
      <sheetName val="Month"/>
      <sheetName val="Service Parts Rejects (RPPM)"/>
      <sheetName val="Freight Issues"/>
      <sheetName val="Carole Worksheet Table"/>
      <sheetName val="Fcst Var"/>
      <sheetName val="Lastyr Conv Cost"/>
      <sheetName val="March Conv Cost"/>
      <sheetName val="March Conv Cost 2008"/>
      <sheetName val="March EQU"/>
      <sheetName val="March EQU 2008"/>
      <sheetName val="March Var"/>
      <sheetName val="March Var 2008"/>
      <sheetName val="B"/>
      <sheetName val="RFQ Instructions"/>
      <sheetName val="Quote Cover Page"/>
      <sheetName val="outbound Oct"/>
      <sheetName val="Rejects PPM"/>
      <sheetName val="Gap"/>
      <sheetName val="ProForma"/>
      <sheetName val="Sheet5"/>
      <sheetName val="Sheet6"/>
      <sheetName val="EBITDA"/>
      <sheetName val="Earnings Model"/>
      <sheetName val="Renovation Schedule (3)"/>
      <sheetName val="EV-EBITDAValuation "/>
      <sheetName val="FCF"/>
      <sheetName val="ADR Chart"/>
      <sheetName val="Pricing Power"/>
      <sheetName val="Chart Relative ADR"/>
      <sheetName val="Pricing Vs. Comp Set"/>
      <sheetName val="Expansion Yields"/>
      <sheetName val="Same Store RevPAR Growth"/>
      <sheetName val="Mgmt. Team"/>
      <sheetName val="Renovation Schecule (2)"/>
      <sheetName val="DCF Model"/>
      <sheetName val="RevPAR estimates"/>
      <sheetName val="Debt"/>
      <sheetName val="FCF Table"/>
      <sheetName val="IPO"/>
      <sheetName val="Biz Units"/>
      <sheetName val="Chart EBITDA Mix"/>
      <sheetName val="EBITDA MIX"/>
      <sheetName val="RevPAR Comps cut n paste"/>
      <sheetName val="RevPAR Comps"/>
      <sheetName val="Valuation  1-10-01"/>
      <sheetName val="Earnings Model   "/>
      <sheetName val="Debt @ 3Q00"/>
      <sheetName val="Valuation - old"/>
      <sheetName val="RevPAR By Qtr"/>
      <sheetName val="CIGA Analysis"/>
      <sheetName val="RevPAR 3Q00"/>
      <sheetName val="EBITDA Mix "/>
      <sheetName val="EBITDA Mix 9-00"/>
      <sheetName val="2Q00 Comparison"/>
      <sheetName val="bas buying hot 6-00 cash deal"/>
      <sheetName val="bas hlt cash stock merger"/>
      <sheetName val="Valuation"/>
      <sheetName val="Valuation (2)"/>
      <sheetName val="EBITDA Multiples"/>
      <sheetName val="EPS Multiples"/>
      <sheetName val="Balance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22">
          <cell r="C322" t="str">
            <v>Quality 1</v>
          </cell>
          <cell r="D322">
            <v>54</v>
          </cell>
        </row>
        <row r="323">
          <cell r="C323" t="str">
            <v>Quality 2</v>
          </cell>
          <cell r="D323">
            <v>37</v>
          </cell>
        </row>
        <row r="324">
          <cell r="C324" t="str">
            <v>Quality 3</v>
          </cell>
          <cell r="D324">
            <v>33</v>
          </cell>
        </row>
        <row r="325">
          <cell r="C325" t="str">
            <v>Quality 4</v>
          </cell>
          <cell r="D325">
            <v>173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>
        <row r="322">
          <cell r="C322" t="str">
            <v>Quality 1</v>
          </cell>
        </row>
      </sheetData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/>
      <sheetData sheetId="252"/>
      <sheetData sheetId="253"/>
      <sheetData sheetId="254"/>
      <sheetData sheetId="255" refreshError="1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down"/>
      <sheetName val="20 year"/>
      <sheetName val="ten year"/>
      <sheetName val="5 year"/>
      <sheetName val="spread"/>
      <sheetName val="Trading Summary"/>
      <sheetName val="Expected European Inv"/>
      <sheetName val="Diageo's investor base"/>
      <sheetName val="sales vol."/>
      <sheetName val="spread perf."/>
      <sheetName val="spread 2"/>
      <sheetName val="Global dist"/>
      <sheetName val="Global distribution"/>
      <sheetName val="Internat dist"/>
      <sheetName val="Post launch (6)"/>
      <sheetName val="Recent trading (7)"/>
      <sheetName val="salesvol_"/>
      <sheetName val="sales vol_"/>
      <sheetName val="Financials"/>
      <sheetName val="Stock Price"/>
      <sheetName val="20_year"/>
      <sheetName val="ten_year"/>
      <sheetName val="5_year"/>
      <sheetName val="Trading_Summary"/>
      <sheetName val="Expected_European_Inv"/>
      <sheetName val="Diageo's_investor_base"/>
      <sheetName val="sales_vol_"/>
      <sheetName val="spread_perf_"/>
      <sheetName val="spread_2"/>
      <sheetName val="Global_dist"/>
      <sheetName val="Global_distribution"/>
      <sheetName val="Internat_dist"/>
      <sheetName val="Post_launch_(6)"/>
      <sheetName val="Recent_trading_(7)"/>
      <sheetName val="sales_vol_1"/>
      <sheetName val="Stock_Price"/>
      <sheetName val="20_year1"/>
      <sheetName val="ten_year1"/>
      <sheetName val="5_year1"/>
      <sheetName val="Trading_Summary1"/>
      <sheetName val="Expected_European_Inv1"/>
      <sheetName val="Diageo's_investor_base1"/>
      <sheetName val="sales_vol_2"/>
      <sheetName val="spread_perf_1"/>
      <sheetName val="spread_21"/>
      <sheetName val="Global_dist1"/>
      <sheetName val="Global_distribution1"/>
      <sheetName val="Internat_dist1"/>
      <sheetName val="Post_launch_(6)1"/>
      <sheetName val="Recent_trading_(7)1"/>
      <sheetName val="sales_vol_3"/>
      <sheetName val="Stock_Price1"/>
      <sheetName val="20_year2"/>
      <sheetName val="ten_year2"/>
      <sheetName val="5_year2"/>
      <sheetName val="Trading_Summary2"/>
      <sheetName val="Expected_European_Inv2"/>
      <sheetName val="Diageo's_investor_base2"/>
      <sheetName val="sales_vol_4"/>
      <sheetName val="spread_perf_2"/>
      <sheetName val="spread_22"/>
      <sheetName val="Global_dist2"/>
      <sheetName val="Global_distribution2"/>
      <sheetName val="Internat_dist2"/>
      <sheetName val="Post_launch_(6)2"/>
      <sheetName val="Recent_trading_(7)2"/>
      <sheetName val="sales_vol_5"/>
      <sheetName val="Stock_Price2"/>
      <sheetName val="Input Projected"/>
      <sheetName val="consolidated"/>
      <sheetName val="Summary"/>
      <sheetName val="Total"/>
      <sheetName val="Lists"/>
      <sheetName val="Codes"/>
      <sheetName val="Input"/>
      <sheetName val="ProForma"/>
      <sheetName val="__FDSCACHE__"/>
      <sheetName val="Output"/>
      <sheetName val="Sheet1"/>
      <sheetName val="NCV Pivot"/>
      <sheetName val="exec sum (ncv) (3)"/>
      <sheetName val="Data Control"/>
      <sheetName val="Headcount Report"/>
      <sheetName val="oldSEG"/>
      <sheetName val="Quarters"/>
      <sheetName val="Financial Overview ShortProfile"/>
      <sheetName val="BTMAIN"/>
      <sheetName val="EBITDA"/>
      <sheetName val="Price Performance Output"/>
      <sheetName val="Historical Multiples Output"/>
      <sheetName val="Straw Man"/>
      <sheetName val="MedSolutions Financial Data"/>
      <sheetName val="CUS Image"/>
      <sheetName val="9-05046L"/>
      <sheetName val="CAPITAL PH1"/>
      <sheetName val=" BUDGET P1"/>
      <sheetName val="Football Field "/>
      <sheetName val="DCF"/>
      <sheetName val="Assumptions"/>
      <sheetName val="OPER"/>
      <sheetName val="RSR"/>
      <sheetName val="Weeklies"/>
      <sheetName val="Opportunity Codes "/>
      <sheetName val="2013"/>
      <sheetName val="Sheet2"/>
      <sheetName val="Sheet3"/>
      <sheetName val="Sheet4"/>
      <sheetName val="Delhaize"/>
      <sheetName val="EuroInputs"/>
      <sheetName val="MktAss"/>
      <sheetName val="A"/>
      <sheetName val="Model"/>
      <sheetName val="MLP IPO Yields vs MLP Index"/>
      <sheetName val="Corp Overhead"/>
      <sheetName val="Control Panel"/>
      <sheetName val="Market"/>
      <sheetName val="Country Risk"/>
      <sheetName val="Quarterly rates"/>
      <sheetName val="MWC"/>
      <sheetName val="Corp_Overhead"/>
      <sheetName val="Corp_Overhead1"/>
      <sheetName val="Corp_Overhead2"/>
      <sheetName val="CAPEX"/>
      <sheetName val="Parameters"/>
      <sheetName val="INPUT ACQUIROR DATA"/>
      <sheetName val="Transaction-Assum."/>
      <sheetName val="Gráfico"/>
      <sheetName val="P&amp;L --KRON"/>
      <sheetName val="P&amp;L -BayTV"/>
      <sheetName val="Data"/>
      <sheetName val="All Sum"/>
      <sheetName val="Amarillo I-40-HI"/>
      <sheetName val="Summary Financials"/>
      <sheetName val="LTM"/>
      <sheetName val="CREDIT STATS"/>
      <sheetName val="DropZone"/>
      <sheetName val="Cover"/>
      <sheetName val="Prop Model"/>
      <sheetName val="company"/>
      <sheetName val="Total Firm"/>
      <sheetName val="Data for 03-04 Base Position"/>
      <sheetName val="215002"/>
      <sheetName val="BS Rollup"/>
      <sheetName val="ONYX"/>
      <sheetName val="Office Data"/>
      <sheetName val="Divisional Model"/>
      <sheetName val="Ferco - CCC"/>
      <sheetName val="Journal Entries"/>
      <sheetName val="Pro forma IS"/>
      <sheetName val="BEV"/>
      <sheetName val="Qcharts"/>
      <sheetName val="Charts"/>
      <sheetName val="Offers G&amp;C"/>
      <sheetName val="Offers GE"/>
      <sheetName val="Offers GS"/>
      <sheetName val="Offers MC"/>
      <sheetName val="13199"/>
      <sheetName val="PNGOil"/>
      <sheetName val="DO NOT USE PRINT! Macro Data"/>
      <sheetName val="#REF"/>
      <sheetName val="Main Menu"/>
      <sheetName val="Instructions"/>
      <sheetName val="Profit &amp; Loss"/>
      <sheetName val="Balanço reunião"/>
      <sheetName val="GEN Inputs"/>
      <sheetName val="Inputs"/>
      <sheetName val="Detail"/>
      <sheetName val="RESUMO"/>
      <sheetName val="GERAL"/>
      <sheetName val="Imob custo"/>
      <sheetName val="Imob dep"/>
      <sheetName val="RLP"/>
      <sheetName val="Equity Main"/>
      <sheetName val="Produtos"/>
      <sheetName val="Serie Fat"/>
      <sheetName val="Serie Filial"/>
      <sheetName val="Revisão ativo-passivo"/>
      <sheetName val="XREF"/>
      <sheetName val="brazil risk"/>
      <sheetName val="Amort Sched"/>
      <sheetName val="Comps"/>
      <sheetName val="20_year3"/>
      <sheetName val="ten_year3"/>
      <sheetName val="5_year3"/>
      <sheetName val="Trading_Summary3"/>
      <sheetName val="Expected_European_Inv3"/>
      <sheetName val="Diageo's_investor_base3"/>
      <sheetName val="sales_vol_6"/>
      <sheetName val="spread_perf_3"/>
      <sheetName val="spread_23"/>
      <sheetName val="Global_dist3"/>
      <sheetName val="Global_distribution3"/>
      <sheetName val="Internat_dist3"/>
      <sheetName val="Post_launch_(6)3"/>
      <sheetName val="Recent_trading_(7)3"/>
      <sheetName val="Corp_Overhead3"/>
      <sheetName val="INPUT_ACQUIROR_DATA"/>
      <sheetName val="Transaction-Assum_"/>
      <sheetName val="All_Sum"/>
      <sheetName val="Input_Projected"/>
      <sheetName val="Summary_Financials"/>
      <sheetName val="P&amp;L_--KRON"/>
      <sheetName val="P&amp;L_-BayTV"/>
      <sheetName val="Amarillo_I-40-HI"/>
      <sheetName val="CREDIT_STATS"/>
      <sheetName val="Total_Firm"/>
      <sheetName val="Data_for_03-04_Base_Position"/>
      <sheetName val="Prop_Model"/>
      <sheetName val="BS_Rollup"/>
      <sheetName val="Office_Data"/>
      <sheetName val="Divisional_Model"/>
      <sheetName val="sales_vol_7"/>
      <sheetName val="Stock_Price3"/>
      <sheetName val="Opportunity_Codes_"/>
      <sheetName val="CAPITAL_PH1"/>
      <sheetName val="_BUDGET_P1"/>
      <sheetName val="Financial_Overview_ShortProfile"/>
      <sheetName val="CUS_Image"/>
      <sheetName val="category uomo"/>
      <sheetName val="contr partner"/>
      <sheetName val="EO-IVA"/>
      <sheetName val="OVIESSE"/>
      <sheetName val="codici - partime"/>
      <sheetName val="Bloom Links"/>
      <sheetName val="stmcro"/>
      <sheetName val="SINTESI"/>
      <sheetName val="2009-2010 Sales Target2.2"/>
      <sheetName val="Act vs. Budget"/>
      <sheetName val="Precedents"/>
      <sheetName val="NCV_Pivot"/>
      <sheetName val="exec_sum_(ncv)_(3)"/>
      <sheetName val="Data_Control"/>
      <sheetName val="Headcount_Report"/>
      <sheetName val="Revenue"/>
      <sheetName val="Time Periods"/>
      <sheetName val="Sheet1 (2)"/>
      <sheetName val="fxrates"/>
      <sheetName val="SD NA - Revenue - SD"/>
      <sheetName val="NA - Revenue"/>
      <sheetName val="NA - Revenue - SD"/>
      <sheetName val="CCC"/>
      <sheetName val="Consolidated_Divisions"/>
      <sheetName val="Div1"/>
      <sheetName val="Div2"/>
      <sheetName val="Div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4">
          <cell r="J34" t="str">
            <v>Europe</v>
          </cell>
        </row>
        <row r="35">
          <cell r="J35" t="str">
            <v>Other</v>
          </cell>
        </row>
        <row r="36">
          <cell r="J36" t="str">
            <v>Swiss</v>
          </cell>
        </row>
        <row r="37">
          <cell r="J37" t="str">
            <v>UK</v>
          </cell>
        </row>
        <row r="211">
          <cell r="J211" t="str">
            <v>Europe</v>
          </cell>
          <cell r="K211">
            <v>42560000</v>
          </cell>
        </row>
        <row r="212">
          <cell r="J212" t="str">
            <v>Other</v>
          </cell>
          <cell r="K212">
            <v>87425000</v>
          </cell>
        </row>
        <row r="213">
          <cell r="J213" t="str">
            <v>Swiss</v>
          </cell>
          <cell r="K213">
            <v>24660000</v>
          </cell>
        </row>
        <row r="214">
          <cell r="J214" t="str">
            <v>UK</v>
          </cell>
          <cell r="K214">
            <v>42000000</v>
          </cell>
        </row>
        <row r="398">
          <cell r="J398" t="str">
            <v>Europe</v>
          </cell>
          <cell r="K398">
            <v>33000000</v>
          </cell>
        </row>
        <row r="399">
          <cell r="J399" t="str">
            <v>Other</v>
          </cell>
          <cell r="K399">
            <v>21500000</v>
          </cell>
        </row>
        <row r="400">
          <cell r="J400" t="str">
            <v>Swiss</v>
          </cell>
          <cell r="K400">
            <v>116440000</v>
          </cell>
        </row>
        <row r="401">
          <cell r="J401" t="str">
            <v>UK</v>
          </cell>
          <cell r="K401">
            <v>101448000</v>
          </cell>
        </row>
        <row r="1121">
          <cell r="I1121" t="str">
            <v>Europe</v>
          </cell>
          <cell r="J1121">
            <v>11000000</v>
          </cell>
        </row>
        <row r="1122">
          <cell r="I1122" t="str">
            <v>Swiss</v>
          </cell>
          <cell r="J1122">
            <v>3370000</v>
          </cell>
        </row>
        <row r="1632">
          <cell r="I1632" t="str">
            <v>Europe</v>
          </cell>
          <cell r="J1632">
            <v>96300000</v>
          </cell>
        </row>
        <row r="1633">
          <cell r="I1633" t="str">
            <v>Other</v>
          </cell>
          <cell r="J1633">
            <v>39000000</v>
          </cell>
        </row>
        <row r="1634">
          <cell r="I1634" t="str">
            <v>Swiss</v>
          </cell>
          <cell r="J1634">
            <v>92900000</v>
          </cell>
        </row>
        <row r="1635">
          <cell r="I1635" t="str">
            <v>UK</v>
          </cell>
          <cell r="J1635">
            <v>64000000</v>
          </cell>
        </row>
        <row r="2248">
          <cell r="I2248" t="str">
            <v>Europe</v>
          </cell>
          <cell r="J2248">
            <v>12600000</v>
          </cell>
        </row>
        <row r="2249">
          <cell r="I2249" t="str">
            <v>Other</v>
          </cell>
          <cell r="J2249">
            <v>24500000</v>
          </cell>
        </row>
        <row r="2250">
          <cell r="I2250" t="str">
            <v>Swiss</v>
          </cell>
          <cell r="J2250">
            <v>56200000</v>
          </cell>
        </row>
        <row r="2251">
          <cell r="I2251" t="str">
            <v>UK</v>
          </cell>
          <cell r="J2251">
            <v>56400000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>
        <row r="34">
          <cell r="J34" t="str">
            <v>Europe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>
        <row r="34">
          <cell r="J34" t="str">
            <v>Europe</v>
          </cell>
        </row>
      </sheetData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/>
      <sheetData sheetId="230"/>
      <sheetData sheetId="231"/>
      <sheetData sheetId="232"/>
      <sheetData sheetId="233" refreshError="1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ALS"/>
      <sheetName val="Table 1.1"/>
      <sheetName val="Index"/>
      <sheetName val="C&amp;C PPA IMG"/>
      <sheetName val="DCF IMG"/>
      <sheetName val="Tech Assump IMG"/>
      <sheetName val="ip Reports IMG"/>
      <sheetName val="ip Holos IMG"/>
      <sheetName val="ip Info IMG"/>
      <sheetName val="dev Reports IMG"/>
      <sheetName val="dev Holos IMG"/>
      <sheetName val="dev Info IMG"/>
      <sheetName val="Gw IMG"/>
      <sheetName val="WACC IMG"/>
      <sheetName val="BEV"/>
      <sheetName val="summary"/>
      <sheetName val="Entry Sheet"/>
      <sheetName val="TRin"/>
      <sheetName val="Notes"/>
      <sheetName val="Compco"/>
      <sheetName val="Suppliers"/>
      <sheetName val="Storage"/>
      <sheetName val="FFgrapes"/>
      <sheetName val="FFwinemaking"/>
      <sheetName val="FFppe"/>
      <sheetName val="FFsales"/>
      <sheetName val="Input"/>
      <sheetName val="PerCaseCalcs"/>
      <sheetName val="COGS"/>
      <sheetName val="Taxes"/>
      <sheetName val="CF"/>
      <sheetName val="Advances"/>
      <sheetName val="O-1 (277)"/>
      <sheetName val="O-1 (425)"/>
      <sheetName val="O-1 (521)"/>
      <sheetName val="O-1 (626) "/>
      <sheetName val="PM3,4,5"/>
      <sheetName val="WFS"/>
      <sheetName val="Menu"/>
      <sheetName val="Sum"/>
      <sheetName val="Comp"/>
      <sheetName val="TB 3-07"/>
      <sheetName val="IncStmt 3-07"/>
      <sheetName val="BalSheet 3-07"/>
      <sheetName val="RealtyRates.data"/>
      <sheetName val="Attributes"/>
      <sheetName val="Inputs"/>
      <sheetName val="Sch 2"/>
      <sheetName val="ICI"/>
      <sheetName val="BS"/>
      <sheetName val="2241101"/>
      <sheetName val="51512"/>
      <sheetName val="51513"/>
      <sheetName val="511119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. MENU"/>
      <sheetName val="SALARY INPUT"/>
      <sheetName val="AUTOMATION"/>
      <sheetName val="OPERATING EXPS."/>
      <sheetName val="SUMMARY"/>
      <sheetName val="MONTHLY SALARY"/>
      <sheetName val="Oracle"/>
      <sheetName val="Module1"/>
      <sheetName val="Module2"/>
      <sheetName val="Module3"/>
      <sheetName val="Module4"/>
      <sheetName val="Module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CINDEX"/>
      <sheetName val="CONTB"/>
      <sheetName val="SEGMENT"/>
      <sheetName val="PROFIT PLAN"/>
      <sheetName val="Sheet1"/>
      <sheetName val="REGPROF"/>
      <sheetName val="PRDVT"/>
      <sheetName val="RECEIVABLES"/>
      <sheetName val="WORCAP"/>
      <sheetName val="CASHFLOW"/>
      <sheetName val="bonfrs"/>
      <sheetName val="SANEXP"/>
      <sheetName val="STCKPROJ"/>
      <sheetName val="EXPENSES"/>
      <sheetName val="LETTER"/>
      <sheetName val="FLASH"/>
      <sheetName val="NFLASH"/>
      <sheetName val="DPCO"/>
      <sheetName val="EBT"/>
      <sheetName val="PROJEXP"/>
      <sheetName val="TREND"/>
      <sheetName val="TREND2"/>
      <sheetName val="CONT1"/>
      <sheetName val="CONT2"/>
      <sheetName val="SEGMENT1"/>
      <sheetName val="LNCH"/>
      <sheetName val="EBT1"/>
      <sheetName val="EXP"/>
      <sheetName val="BALS"/>
      <sheetName val="INDEX"/>
      <sheetName val="BACKUP"/>
      <sheetName val="BONUSOFFER"/>
      <sheetName val="EBTRECO"/>
      <sheetName val="RMP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31">
          <cell r="E31">
            <v>55.33</v>
          </cell>
          <cell r="F31">
            <v>51.54</v>
          </cell>
          <cell r="G31">
            <v>69.540000000000006</v>
          </cell>
          <cell r="H31">
            <v>62.71</v>
          </cell>
          <cell r="I31">
            <v>52.49</v>
          </cell>
          <cell r="J31">
            <v>81.569999999999993</v>
          </cell>
          <cell r="K31">
            <v>95.98</v>
          </cell>
          <cell r="L31">
            <v>76.17</v>
          </cell>
        </row>
        <row r="33">
          <cell r="E33">
            <v>1.89</v>
          </cell>
          <cell r="F33">
            <v>1.94</v>
          </cell>
          <cell r="G33">
            <v>1.26</v>
          </cell>
          <cell r="H33">
            <v>2.31</v>
          </cell>
          <cell r="I33">
            <v>1.21</v>
          </cell>
          <cell r="J33">
            <v>1.38</v>
          </cell>
          <cell r="K33">
            <v>2.5</v>
          </cell>
          <cell r="L33">
            <v>3.34</v>
          </cell>
        </row>
        <row r="64">
          <cell r="E64">
            <v>114</v>
          </cell>
          <cell r="F64">
            <v>98</v>
          </cell>
          <cell r="G64">
            <v>58</v>
          </cell>
          <cell r="H64">
            <v>51</v>
          </cell>
          <cell r="I64">
            <v>50</v>
          </cell>
          <cell r="J64">
            <v>41</v>
          </cell>
          <cell r="K64">
            <v>52</v>
          </cell>
          <cell r="L64">
            <v>63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ICI"/>
      <sheetName val="Summary"/>
      <sheetName val="MERGER"/>
      <sheetName val="Control Sheet"/>
      <sheetName val="**_x0000_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ibution"/>
      <sheetName val="Profit Plan"/>
      <sheetName val="C"/>
      <sheetName val="Receivable"/>
      <sheetName val="RECANALY"/>
      <sheetName val="EBTreco"/>
      <sheetName val="H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>
        <row r="52">
          <cell r="L52">
            <v>43</v>
          </cell>
          <cell r="M52">
            <v>39</v>
          </cell>
          <cell r="N52">
            <v>39</v>
          </cell>
          <cell r="O52">
            <v>47</v>
          </cell>
          <cell r="P52">
            <v>51</v>
          </cell>
          <cell r="Q52">
            <v>51</v>
          </cell>
          <cell r="R52">
            <v>55</v>
          </cell>
          <cell r="S52">
            <v>63</v>
          </cell>
          <cell r="T52">
            <v>47</v>
          </cell>
          <cell r="U52">
            <v>47</v>
          </cell>
          <cell r="V52">
            <v>46</v>
          </cell>
        </row>
        <row r="88">
          <cell r="L88">
            <v>6.14</v>
          </cell>
          <cell r="M88">
            <v>5.14</v>
          </cell>
          <cell r="N88">
            <v>5.75</v>
          </cell>
          <cell r="O88">
            <v>5.67</v>
          </cell>
          <cell r="P88">
            <v>5.61</v>
          </cell>
          <cell r="Q88">
            <v>5.83</v>
          </cell>
          <cell r="R88">
            <v>14.14</v>
          </cell>
          <cell r="S88">
            <v>10.709999999999999</v>
          </cell>
          <cell r="T88">
            <v>9.9600000000000009</v>
          </cell>
          <cell r="U88">
            <v>12.81</v>
          </cell>
          <cell r="V88">
            <v>9.35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5REC"/>
    </sheetNames>
    <sheetDataSet>
      <sheetData sheetId="0" refreshError="1">
        <row r="1006">
          <cell r="AR1006">
            <v>317922.31000000006</v>
          </cell>
        </row>
        <row r="1007">
          <cell r="AR1007">
            <v>22652.02</v>
          </cell>
        </row>
        <row r="1008">
          <cell r="AR1008">
            <v>301486.05</v>
          </cell>
        </row>
        <row r="1009">
          <cell r="AR1009">
            <v>-6215.7599999999511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ilities"/>
      <sheetName val="Ops Facilities"/>
      <sheetName val="Mkts"/>
      <sheetName val="EBITDA Bridge"/>
      <sheetName val="Rev Bridge"/>
      <sheetName val="Rev_EBITDA Chart"/>
      <sheetName val="Rev Chart"/>
      <sheetName val="Key Apps"/>
      <sheetName val="Exec Summ Pies"/>
      <sheetName val="Sheet1"/>
      <sheetName val="New Products"/>
      <sheetName val="Timeline"/>
      <sheetName val="Union Contracts"/>
      <sheetName val="Injury"/>
      <sheetName val="Raw Materials"/>
      <sheetName val="Employees"/>
      <sheetName val="Service Facilities"/>
      <sheetName val="Customers"/>
      <sheetName val="Consol Pie Charts"/>
      <sheetName val="Market Ranks"/>
      <sheetName val="PS Consol"/>
      <sheetName val="Dodge&gt;&gt;&gt;"/>
      <sheetName val="Dodge Financial Performance"/>
      <sheetName val="Mounted Bearings Sales"/>
      <sheetName val="Gearing Sales"/>
      <sheetName val="PT Components Sales"/>
      <sheetName val="Dodge Revenue Breakdown"/>
      <sheetName val="Market Share"/>
      <sheetName val="Reliance&gt;&gt;&gt;"/>
      <sheetName val="Reliance Financial Performance"/>
      <sheetName val="Large AC &amp; Specialty Sales"/>
      <sheetName val="Small &amp; Medium AC Sales"/>
      <sheetName val="VS Motors &amp; Drives Sales"/>
      <sheetName val="Service Sales"/>
      <sheetName val="Reliance Revenue Breakdown"/>
      <sheetName val="Reliance Market Share"/>
      <sheetName val="Appendix&gt;&gt;&gt;"/>
    </sheetNames>
    <sheetDataSet>
      <sheetData sheetId="0">
        <row r="4">
          <cell r="D4" t="str">
            <v xml:space="preserve">Athens, GA </v>
          </cell>
          <cell r="F4" t="str">
            <v xml:space="preserve">Gainesville, GA </v>
          </cell>
          <cell r="H4" t="str">
            <v xml:space="preserve">Kings Mountain, NC </v>
          </cell>
          <cell r="J4" t="str">
            <v xml:space="preserve">Madison, IN </v>
          </cell>
          <cell r="L4" t="str">
            <v xml:space="preserve">Stratford, Canada </v>
          </cell>
        </row>
        <row r="6">
          <cell r="B6" t="str">
            <v>Products</v>
          </cell>
          <cell r="D6" t="str">
            <v>Small and medium AC motors</v>
          </cell>
          <cell r="F6" t="str">
            <v>Small and medium AC motors</v>
          </cell>
          <cell r="H6" t="str">
            <v>Large AC, large DC, mining and hermetic motors</v>
          </cell>
          <cell r="J6" t="str">
            <v>Small AC and hermetic motors</v>
          </cell>
          <cell r="L6" t="str">
            <v>Large AC motors &amp; CST™</v>
          </cell>
        </row>
        <row r="7">
          <cell r="B7" t="str">
            <v>Size (Sq. Ft.)</v>
          </cell>
          <cell r="D7">
            <v>320000</v>
          </cell>
          <cell r="F7">
            <v>220000</v>
          </cell>
          <cell r="H7">
            <v>245000</v>
          </cell>
          <cell r="J7">
            <v>213200</v>
          </cell>
          <cell r="L7">
            <v>55000</v>
          </cell>
        </row>
        <row r="8">
          <cell r="B8" t="str">
            <v>Operations</v>
          </cell>
          <cell r="D8" t="str">
            <v>[Machining, polishing, motor winding]</v>
          </cell>
          <cell r="F8" t="str">
            <v>[        ]</v>
          </cell>
          <cell r="H8" t="str">
            <v>[        ]</v>
          </cell>
          <cell r="J8" t="str">
            <v>[        ]</v>
          </cell>
          <cell r="L8" t="str">
            <v>[        ]</v>
          </cell>
        </row>
        <row r="9">
          <cell r="B9" t="str">
            <v>Owned/Leased</v>
          </cell>
          <cell r="D9" t="str">
            <v>Leased</v>
          </cell>
          <cell r="F9" t="str">
            <v>Leased</v>
          </cell>
          <cell r="H9" t="str">
            <v>Leased</v>
          </cell>
          <cell r="J9" t="str">
            <v>Leased</v>
          </cell>
          <cell r="L9" t="str">
            <v>Leased</v>
          </cell>
        </row>
        <row r="10">
          <cell r="B10" t="str">
            <v>Rent</v>
          </cell>
          <cell r="D10" t="str">
            <v>[$    ]</v>
          </cell>
          <cell r="F10" t="str">
            <v>[$    ]</v>
          </cell>
          <cell r="H10" t="str">
            <v>[$    ]</v>
          </cell>
          <cell r="J10" t="str">
            <v>[$    ]</v>
          </cell>
          <cell r="L10" t="str">
            <v>[$    ]</v>
          </cell>
        </row>
        <row r="11">
          <cell r="B11" t="str">
            <v>Hourly Labor Rates</v>
          </cell>
          <cell r="D11" t="str">
            <v>[$    ]</v>
          </cell>
          <cell r="F11" t="str">
            <v>[$    ]</v>
          </cell>
          <cell r="H11" t="str">
            <v>[$    ]</v>
          </cell>
          <cell r="J11" t="str">
            <v>[$    ]</v>
          </cell>
          <cell r="L11" t="str">
            <v>[$    ]</v>
          </cell>
        </row>
        <row r="12">
          <cell r="B12" t="str">
            <v># of Hourly Employees</v>
          </cell>
          <cell r="D12" t="str">
            <v>[    ]</v>
          </cell>
          <cell r="F12" t="str">
            <v>[    ]</v>
          </cell>
          <cell r="H12" t="str">
            <v>[    ]</v>
          </cell>
          <cell r="J12" t="str">
            <v>[    ]</v>
          </cell>
          <cell r="L12" t="str">
            <v>[    ]</v>
          </cell>
        </row>
        <row r="13">
          <cell r="B13" t="str">
            <v># of Shifts</v>
          </cell>
          <cell r="D13" t="str">
            <v>[    ]</v>
          </cell>
          <cell r="F13" t="str">
            <v>[    ]</v>
          </cell>
          <cell r="H13" t="str">
            <v>[    ]</v>
          </cell>
          <cell r="J13" t="str">
            <v>[    ]</v>
          </cell>
          <cell r="L13" t="str">
            <v>[    ]</v>
          </cell>
        </row>
        <row r="14">
          <cell r="B14" t="str">
            <v>Capacity Utilization</v>
          </cell>
          <cell r="D14" t="str">
            <v>[      %]</v>
          </cell>
          <cell r="F14" t="str">
            <v>[      %]</v>
          </cell>
          <cell r="H14" t="str">
            <v>[      %]</v>
          </cell>
          <cell r="J14" t="str">
            <v>[      %]</v>
          </cell>
          <cell r="L14" t="str">
            <v>[      %]</v>
          </cell>
        </row>
        <row r="17">
          <cell r="D17" t="str">
            <v>Asheville, NC</v>
          </cell>
          <cell r="F17" t="str">
            <v>Belton, SC</v>
          </cell>
          <cell r="H17" t="str">
            <v>Clio, SC</v>
          </cell>
          <cell r="J17" t="str">
            <v xml:space="preserve">Columbus, IN </v>
          </cell>
          <cell r="L17" t="str">
            <v xml:space="preserve">Greenville, SC </v>
          </cell>
        </row>
        <row r="19">
          <cell r="B19" t="str">
            <v>Products</v>
          </cell>
          <cell r="D19" t="str">
            <v>Couplings, bushings and sheaves</v>
          </cell>
          <cell r="F19" t="str">
            <v>Enclosed worm and helical gearing</v>
          </cell>
          <cell r="H19" t="str">
            <v>Conveyor pulleys, Torque ArmTM motor mounts and bearing take-up frames</v>
          </cell>
          <cell r="J19" t="str">
            <v>Clutch/brake modules, enclosed helical and custom gearing, large-bore roller and Sleevoil® hydrodynamic bearings</v>
          </cell>
          <cell r="L19" t="str">
            <v>Shaft mount and concentric gear reducers</v>
          </cell>
        </row>
        <row r="20">
          <cell r="B20" t="str">
            <v>Size (Sq. Ft.)</v>
          </cell>
          <cell r="D20">
            <v>166000</v>
          </cell>
          <cell r="F20">
            <v>90000</v>
          </cell>
          <cell r="H20">
            <v>165400</v>
          </cell>
          <cell r="J20">
            <v>220000</v>
          </cell>
          <cell r="L20">
            <v>239000</v>
          </cell>
        </row>
        <row r="21">
          <cell r="B21" t="str">
            <v>Operations</v>
          </cell>
          <cell r="D21" t="str">
            <v>[        ]</v>
          </cell>
          <cell r="F21" t="str">
            <v>[        ]</v>
          </cell>
          <cell r="H21" t="str">
            <v>[        ]</v>
          </cell>
          <cell r="J21" t="str">
            <v>[        ]</v>
          </cell>
          <cell r="L21" t="str">
            <v>[        ]</v>
          </cell>
        </row>
        <row r="22">
          <cell r="B22" t="str">
            <v>Owned/Leased</v>
          </cell>
          <cell r="D22" t="str">
            <v>Leased</v>
          </cell>
          <cell r="F22" t="str">
            <v>Owned</v>
          </cell>
          <cell r="H22" t="str">
            <v>Owned</v>
          </cell>
          <cell r="J22" t="str">
            <v>Leased</v>
          </cell>
          <cell r="L22" t="str">
            <v>Leased</v>
          </cell>
        </row>
        <row r="23">
          <cell r="B23" t="str">
            <v>Rent</v>
          </cell>
          <cell r="D23" t="str">
            <v>[$    ]</v>
          </cell>
          <cell r="F23" t="str">
            <v>NA</v>
          </cell>
          <cell r="H23" t="str">
            <v>NA</v>
          </cell>
          <cell r="J23" t="str">
            <v>[$    ]</v>
          </cell>
          <cell r="L23" t="str">
            <v>[$    ]</v>
          </cell>
        </row>
        <row r="24">
          <cell r="B24" t="str">
            <v>Hourly Labor Rates</v>
          </cell>
          <cell r="D24" t="str">
            <v>[$    ]</v>
          </cell>
          <cell r="F24" t="str">
            <v>[$    ]</v>
          </cell>
          <cell r="H24" t="str">
            <v>[$    ]</v>
          </cell>
          <cell r="J24" t="str">
            <v>[$    ]</v>
          </cell>
          <cell r="L24" t="str">
            <v>[$    ]</v>
          </cell>
        </row>
        <row r="25">
          <cell r="B25" t="str">
            <v># of Hourly Employees</v>
          </cell>
          <cell r="D25" t="str">
            <v>[    ]</v>
          </cell>
          <cell r="F25" t="str">
            <v>[    ]</v>
          </cell>
          <cell r="H25" t="str">
            <v>[    ]</v>
          </cell>
          <cell r="J25" t="str">
            <v>[    ]</v>
          </cell>
          <cell r="L25" t="str">
            <v>[    ]</v>
          </cell>
        </row>
        <row r="26">
          <cell r="B26" t="str">
            <v># of Shifts</v>
          </cell>
          <cell r="D26" t="str">
            <v>[    ]</v>
          </cell>
          <cell r="F26" t="str">
            <v>[    ]</v>
          </cell>
          <cell r="H26" t="str">
            <v>[    ]</v>
          </cell>
          <cell r="J26" t="str">
            <v>[    ]</v>
          </cell>
          <cell r="L26" t="str">
            <v>[    ]</v>
          </cell>
        </row>
        <row r="27">
          <cell r="B27" t="str">
            <v>Capacity Utilization</v>
          </cell>
          <cell r="D27" t="str">
            <v>[      %]</v>
          </cell>
          <cell r="F27" t="str">
            <v>[      %]</v>
          </cell>
          <cell r="H27" t="str">
            <v>[      %]</v>
          </cell>
          <cell r="J27" t="str">
            <v>[      %]</v>
          </cell>
          <cell r="L27" t="str">
            <v>[      %]</v>
          </cell>
        </row>
        <row r="30">
          <cell r="D30" t="str">
            <v>Guadalajara, Mexico</v>
          </cell>
          <cell r="F30" t="str">
            <v>Marion, NC</v>
          </cell>
          <cell r="H30" t="str">
            <v xml:space="preserve">Rogersville, TN </v>
          </cell>
          <cell r="J30" t="str">
            <v>Shanghai, China</v>
          </cell>
        </row>
        <row r="32">
          <cell r="B32" t="str">
            <v>Products</v>
          </cell>
          <cell r="D32" t="str">
            <v>Ball, roller and spherical bearings, V-belt and synchronous sheaves, and Quantis® assembly center</v>
          </cell>
          <cell r="F32" t="str">
            <v>Mounted roller bearings</v>
          </cell>
          <cell r="H32" t="str">
            <v>Mounted ball bearings and plain bearings</v>
          </cell>
          <cell r="J32" t="str">
            <v>CST™ and RPM AC™ motors</v>
          </cell>
        </row>
        <row r="33">
          <cell r="B33" t="str">
            <v>Size (Sq. Ft.)</v>
          </cell>
          <cell r="D33">
            <v>79700</v>
          </cell>
          <cell r="F33">
            <v>174000</v>
          </cell>
          <cell r="H33">
            <v>221000</v>
          </cell>
          <cell r="J33">
            <v>88000</v>
          </cell>
        </row>
        <row r="34">
          <cell r="B34" t="str">
            <v>Operations</v>
          </cell>
          <cell r="D34" t="str">
            <v>[Stamping, grinding]</v>
          </cell>
          <cell r="F34" t="str">
            <v>[        ]</v>
          </cell>
          <cell r="H34" t="str">
            <v>[        ]</v>
          </cell>
          <cell r="J34" t="str">
            <v>[        ]</v>
          </cell>
        </row>
        <row r="35">
          <cell r="B35" t="str">
            <v>Owned/Leased</v>
          </cell>
          <cell r="D35" t="str">
            <v>Owned</v>
          </cell>
          <cell r="F35" t="str">
            <v>Owned</v>
          </cell>
          <cell r="H35" t="str">
            <v>Leased</v>
          </cell>
          <cell r="J35" t="str">
            <v>Leased</v>
          </cell>
        </row>
        <row r="36">
          <cell r="B36" t="str">
            <v>Rent</v>
          </cell>
          <cell r="D36" t="str">
            <v>[$    ]</v>
          </cell>
          <cell r="F36" t="str">
            <v>[$    ]</v>
          </cell>
          <cell r="H36" t="str">
            <v>[$    ]</v>
          </cell>
          <cell r="J36" t="str">
            <v>[$    ]</v>
          </cell>
        </row>
        <row r="37">
          <cell r="B37" t="str">
            <v>Hourly Labor Rates</v>
          </cell>
          <cell r="D37" t="str">
            <v>[$    ]</v>
          </cell>
          <cell r="F37" t="str">
            <v>[$    ]</v>
          </cell>
          <cell r="H37" t="str">
            <v>[$    ]</v>
          </cell>
          <cell r="J37" t="str">
            <v>[$    ]</v>
          </cell>
        </row>
        <row r="38">
          <cell r="B38" t="str">
            <v># of Hourly Employees</v>
          </cell>
          <cell r="D38" t="str">
            <v>[    ]</v>
          </cell>
          <cell r="F38" t="str">
            <v>[    ]</v>
          </cell>
          <cell r="H38" t="str">
            <v>[    ]</v>
          </cell>
          <cell r="J38" t="str">
            <v>[    ]</v>
          </cell>
        </row>
        <row r="39">
          <cell r="B39" t="str">
            <v># of Shifts</v>
          </cell>
          <cell r="D39" t="str">
            <v>[    ]</v>
          </cell>
          <cell r="F39" t="str">
            <v>[    ]</v>
          </cell>
          <cell r="H39" t="str">
            <v>[    ]</v>
          </cell>
          <cell r="J39" t="str">
            <v>[    ]</v>
          </cell>
        </row>
        <row r="40">
          <cell r="B40" t="str">
            <v>Capacity Utilization</v>
          </cell>
          <cell r="D40" t="str">
            <v>[      %]</v>
          </cell>
          <cell r="F40" t="str">
            <v>[      %]</v>
          </cell>
          <cell r="H40" t="str">
            <v>[      %]</v>
          </cell>
          <cell r="J40" t="str">
            <v>[      %]</v>
          </cell>
        </row>
      </sheetData>
      <sheetData sheetId="1">
        <row r="3">
          <cell r="B3" t="str">
            <v>Manufacturing Facilities</v>
          </cell>
        </row>
        <row r="5">
          <cell r="B5" t="str">
            <v>Location</v>
          </cell>
          <cell r="D5" t="str">
            <v>Key Products</v>
          </cell>
          <cell r="F5" t="str">
            <v>Square Footage</v>
          </cell>
          <cell r="J5" t="str">
            <v>Number of Employees (2)</v>
          </cell>
        </row>
        <row r="7">
          <cell r="B7" t="str">
            <v>Electrical</v>
          </cell>
        </row>
        <row r="9">
          <cell r="B9" t="str">
            <v xml:space="preserve">Athens, GA </v>
          </cell>
          <cell r="D9" t="str">
            <v>Small and medium AC motors</v>
          </cell>
          <cell r="F9">
            <v>320000</v>
          </cell>
          <cell r="J9">
            <v>450</v>
          </cell>
        </row>
        <row r="10">
          <cell r="B10" t="str">
            <v xml:space="preserve">Gainesville, GA </v>
          </cell>
          <cell r="D10" t="str">
            <v>Small and medium AC motors</v>
          </cell>
          <cell r="F10">
            <v>220000</v>
          </cell>
          <cell r="J10">
            <v>360</v>
          </cell>
        </row>
        <row r="11">
          <cell r="B11" t="str">
            <v xml:space="preserve">Kings Mountain, NC </v>
          </cell>
          <cell r="D11" t="str">
            <v>Large AC, large DC, mining and hermetic motors</v>
          </cell>
          <cell r="F11">
            <v>245000</v>
          </cell>
          <cell r="J11">
            <v>429</v>
          </cell>
        </row>
        <row r="12">
          <cell r="B12" t="str">
            <v xml:space="preserve">Madison, IN </v>
          </cell>
          <cell r="D12" t="str">
            <v>Small AC and hermetic motors</v>
          </cell>
          <cell r="F12">
            <v>213200</v>
          </cell>
          <cell r="J12">
            <v>221</v>
          </cell>
        </row>
        <row r="13">
          <cell r="B13" t="str">
            <v xml:space="preserve">Stratford, Canada </v>
          </cell>
          <cell r="D13" t="str">
            <v>Large AC motors &amp; CST™</v>
          </cell>
          <cell r="F13">
            <v>55000</v>
          </cell>
          <cell r="J13">
            <v>70</v>
          </cell>
        </row>
        <row r="15">
          <cell r="B15" t="str">
            <v>Mechanical</v>
          </cell>
        </row>
        <row r="17">
          <cell r="B17" t="str">
            <v>Asheville, NC</v>
          </cell>
          <cell r="D17" t="str">
            <v>Couplings, bushings and sheaves</v>
          </cell>
          <cell r="F17">
            <v>166000</v>
          </cell>
          <cell r="J17">
            <v>141</v>
          </cell>
        </row>
        <row r="18">
          <cell r="B18" t="str">
            <v>Belton, SC*</v>
          </cell>
          <cell r="D18" t="str">
            <v>Enclosed worm and helical gearing</v>
          </cell>
          <cell r="F18">
            <v>90000</v>
          </cell>
          <cell r="J18">
            <v>131</v>
          </cell>
        </row>
        <row r="19">
          <cell r="B19" t="str">
            <v xml:space="preserve">Clio, SC* </v>
          </cell>
          <cell r="D19" t="str">
            <v>Conveyor pulleys, Torque ArmTM motor mounts and bearing take-up frames</v>
          </cell>
          <cell r="F19">
            <v>165400</v>
          </cell>
          <cell r="J19">
            <v>116</v>
          </cell>
        </row>
        <row r="20">
          <cell r="B20" t="str">
            <v xml:space="preserve">Columbus, IN </v>
          </cell>
          <cell r="D20" t="str">
            <v>Clutch/brake modules, enclosed helical and custom gearing, large-bore roller and SleevoilTM hydrodynamic bearings</v>
          </cell>
          <cell r="F20">
            <v>220000</v>
          </cell>
          <cell r="J20">
            <v>198</v>
          </cell>
        </row>
        <row r="21">
          <cell r="B21" t="str">
            <v xml:space="preserve">Greenville, SC </v>
          </cell>
          <cell r="D21" t="str">
            <v>Shaft mount and concentric gear reducers</v>
          </cell>
          <cell r="F21">
            <v>239000</v>
          </cell>
          <cell r="J21">
            <v>298</v>
          </cell>
        </row>
        <row r="22">
          <cell r="B22" t="str">
            <v xml:space="preserve">Guadalajara, Mexico* </v>
          </cell>
          <cell r="D22" t="str">
            <v>Ball, roller and spherical bearings, V-belt and synchronous sheaves, and Quantis® assembly center</v>
          </cell>
          <cell r="F22">
            <v>79700</v>
          </cell>
          <cell r="J22">
            <v>109</v>
          </cell>
        </row>
        <row r="23">
          <cell r="B23" t="str">
            <v>Marion, NC*</v>
          </cell>
          <cell r="D23" t="str">
            <v>Mounted roller bearings</v>
          </cell>
          <cell r="F23">
            <v>174000</v>
          </cell>
          <cell r="J23">
            <v>109</v>
          </cell>
        </row>
        <row r="24">
          <cell r="B24" t="str">
            <v xml:space="preserve">Rogersville, TN </v>
          </cell>
          <cell r="D24" t="str">
            <v>Mounted ball bearings and plain bearings</v>
          </cell>
          <cell r="F24">
            <v>221000</v>
          </cell>
          <cell r="J24">
            <v>228</v>
          </cell>
        </row>
        <row r="25">
          <cell r="B25" t="str">
            <v>Shanghai, China</v>
          </cell>
          <cell r="D25" t="str">
            <v>CST™ and RPM AC™ motors</v>
          </cell>
          <cell r="F25">
            <v>88000</v>
          </cell>
          <cell r="J25" t="str">
            <v>[   ]</v>
          </cell>
        </row>
      </sheetData>
      <sheetData sheetId="2">
        <row r="2">
          <cell r="C2" t="str">
            <v>Mounted Bearings</v>
          </cell>
        </row>
        <row r="3">
          <cell r="C3" t="str">
            <v>(Dollars in millions)</v>
          </cell>
        </row>
        <row r="4">
          <cell r="E4" t="str">
            <v>U.S. Market</v>
          </cell>
          <cell r="I4" t="str">
            <v>Global</v>
          </cell>
          <cell r="K4" t="str">
            <v>Sales Mix</v>
          </cell>
        </row>
        <row r="5">
          <cell r="C5" t="str">
            <v>Product</v>
          </cell>
          <cell r="E5" t="str">
            <v>Size</v>
          </cell>
          <cell r="G5" t="str">
            <v>Rank</v>
          </cell>
          <cell r="I5" t="str">
            <v>Market Size</v>
          </cell>
          <cell r="K5" t="str">
            <v>Distributor</v>
          </cell>
          <cell r="M5" t="str">
            <v>Direct</v>
          </cell>
          <cell r="O5" t="str">
            <v>Key Competitors</v>
          </cell>
        </row>
        <row r="7">
          <cell r="C7" t="str">
            <v>Ball</v>
          </cell>
          <cell r="E7">
            <v>229</v>
          </cell>
          <cell r="G7">
            <v>1</v>
          </cell>
          <cell r="I7">
            <v>640</v>
          </cell>
          <cell r="K7">
            <v>0.82</v>
          </cell>
          <cell r="M7">
            <v>0.16</v>
          </cell>
        </row>
        <row r="8">
          <cell r="C8" t="str">
            <v>Roller</v>
          </cell>
          <cell r="E8">
            <v>232</v>
          </cell>
          <cell r="G8">
            <v>1</v>
          </cell>
          <cell r="I8">
            <v>546</v>
          </cell>
          <cell r="K8">
            <v>0.88</v>
          </cell>
          <cell r="M8">
            <v>0.12</v>
          </cell>
        </row>
        <row r="9">
          <cell r="C9" t="str">
            <v>Plain</v>
          </cell>
          <cell r="E9">
            <v>24</v>
          </cell>
          <cell r="G9">
            <v>1</v>
          </cell>
          <cell r="I9">
            <v>66</v>
          </cell>
          <cell r="K9">
            <v>0.74</v>
          </cell>
          <cell r="M9">
            <v>0.26</v>
          </cell>
        </row>
        <row r="13">
          <cell r="C13" t="str">
            <v>Enclosed Gearing</v>
          </cell>
        </row>
        <row r="14">
          <cell r="C14" t="str">
            <v>(Dollars in millions)</v>
          </cell>
        </row>
        <row r="15">
          <cell r="E15" t="str">
            <v>U.S. Market</v>
          </cell>
          <cell r="I15" t="str">
            <v>Global</v>
          </cell>
          <cell r="K15" t="str">
            <v>Sales Mix</v>
          </cell>
        </row>
        <row r="16">
          <cell r="C16" t="str">
            <v>Product</v>
          </cell>
          <cell r="E16" t="str">
            <v>Size</v>
          </cell>
          <cell r="G16" t="str">
            <v>Rank</v>
          </cell>
          <cell r="I16" t="str">
            <v>Market Size</v>
          </cell>
          <cell r="K16" t="str">
            <v>Distributor</v>
          </cell>
          <cell r="M16" t="str">
            <v>Direct</v>
          </cell>
          <cell r="O16" t="str">
            <v>Key Competitors</v>
          </cell>
        </row>
        <row r="18">
          <cell r="C18" t="str">
            <v>Shaft Mount</v>
          </cell>
          <cell r="E18">
            <v>158</v>
          </cell>
          <cell r="G18">
            <v>1</v>
          </cell>
          <cell r="I18">
            <v>190</v>
          </cell>
          <cell r="K18">
            <v>0.85</v>
          </cell>
          <cell r="M18">
            <v>0.15</v>
          </cell>
        </row>
        <row r="19">
          <cell r="C19" t="str">
            <v>Small Helical</v>
          </cell>
          <cell r="E19">
            <v>200</v>
          </cell>
          <cell r="G19">
            <v>3</v>
          </cell>
          <cell r="I19">
            <v>800</v>
          </cell>
          <cell r="K19">
            <v>0.8</v>
          </cell>
          <cell r="M19">
            <v>0.2</v>
          </cell>
        </row>
        <row r="20">
          <cell r="C20" t="str">
            <v>Small Worm</v>
          </cell>
          <cell r="E20">
            <v>265</v>
          </cell>
          <cell r="G20">
            <v>2</v>
          </cell>
          <cell r="I20">
            <v>500</v>
          </cell>
          <cell r="K20">
            <v>0.7</v>
          </cell>
          <cell r="M20">
            <v>0.3</v>
          </cell>
        </row>
        <row r="24">
          <cell r="C24" t="str">
            <v>PT Components</v>
          </cell>
        </row>
        <row r="25">
          <cell r="C25" t="str">
            <v>(Dollars in millions)</v>
          </cell>
        </row>
        <row r="26">
          <cell r="E26" t="str">
            <v>U.S. Market</v>
          </cell>
          <cell r="I26" t="str">
            <v>Global</v>
          </cell>
          <cell r="K26" t="str">
            <v>Sales Mix</v>
          </cell>
        </row>
        <row r="27">
          <cell r="C27" t="str">
            <v>Product</v>
          </cell>
          <cell r="E27" t="str">
            <v>Size</v>
          </cell>
          <cell r="G27" t="str">
            <v>Rank</v>
          </cell>
          <cell r="I27" t="str">
            <v>Market Size</v>
          </cell>
          <cell r="K27" t="str">
            <v>Distributor</v>
          </cell>
          <cell r="M27" t="str">
            <v>Direct</v>
          </cell>
          <cell r="O27" t="str">
            <v>Key Competitors</v>
          </cell>
        </row>
        <row r="29">
          <cell r="C29" t="str">
            <v>Mechanical Drives</v>
          </cell>
          <cell r="E29">
            <v>163</v>
          </cell>
          <cell r="G29">
            <v>2</v>
          </cell>
          <cell r="I29">
            <v>390</v>
          </cell>
          <cell r="K29">
            <v>0.57999999999999996</v>
          </cell>
          <cell r="M29">
            <v>0.42</v>
          </cell>
        </row>
        <row r="30">
          <cell r="C30" t="str">
            <v>Couplings/Clutch Brakes</v>
          </cell>
          <cell r="E30">
            <v>124</v>
          </cell>
          <cell r="G30">
            <v>3</v>
          </cell>
          <cell r="I30">
            <v>365</v>
          </cell>
          <cell r="K30">
            <v>0.84</v>
          </cell>
          <cell r="M30">
            <v>0.16</v>
          </cell>
        </row>
        <row r="31">
          <cell r="C31" t="str">
            <v>Conveyor Components</v>
          </cell>
          <cell r="E31">
            <v>72</v>
          </cell>
          <cell r="G31">
            <v>2</v>
          </cell>
          <cell r="I31">
            <v>257</v>
          </cell>
          <cell r="K31">
            <v>0.45</v>
          </cell>
          <cell r="M31">
            <v>0.55000000000000004</v>
          </cell>
        </row>
        <row r="35">
          <cell r="C35" t="str">
            <v>Large AC &amp; Custom Motors</v>
          </cell>
        </row>
        <row r="36">
          <cell r="C36" t="str">
            <v>(Dollars in millions)</v>
          </cell>
        </row>
        <row r="37">
          <cell r="E37" t="str">
            <v>U.S. Market</v>
          </cell>
          <cell r="I37" t="str">
            <v>Global</v>
          </cell>
          <cell r="K37" t="str">
            <v>Sales Mix</v>
          </cell>
        </row>
        <row r="38">
          <cell r="C38" t="str">
            <v>Product</v>
          </cell>
          <cell r="E38" t="str">
            <v>Size</v>
          </cell>
          <cell r="G38" t="str">
            <v>Rank</v>
          </cell>
          <cell r="I38" t="str">
            <v>Market Size</v>
          </cell>
          <cell r="K38" t="str">
            <v>Distributor</v>
          </cell>
          <cell r="M38" t="str">
            <v>Direct</v>
          </cell>
          <cell r="O38" t="str">
            <v>Key Competitors</v>
          </cell>
        </row>
        <row r="40">
          <cell r="C40" t="str">
            <v>Large AC</v>
          </cell>
          <cell r="E40">
            <v>302</v>
          </cell>
          <cell r="G40">
            <v>2</v>
          </cell>
          <cell r="I40">
            <v>1084</v>
          </cell>
          <cell r="K40">
            <v>0.22</v>
          </cell>
          <cell r="M40">
            <v>0.78</v>
          </cell>
        </row>
        <row r="41">
          <cell r="C41" t="str">
            <v>Nuclear</v>
          </cell>
          <cell r="E41">
            <v>13</v>
          </cell>
          <cell r="G41">
            <v>3</v>
          </cell>
          <cell r="I41">
            <v>86</v>
          </cell>
          <cell r="K41">
            <v>0</v>
          </cell>
          <cell r="M41">
            <v>1</v>
          </cell>
        </row>
        <row r="42">
          <cell r="C42" t="str">
            <v>Hermetics</v>
          </cell>
          <cell r="E42">
            <v>108</v>
          </cell>
          <cell r="G42">
            <v>3</v>
          </cell>
          <cell r="I42">
            <v>230</v>
          </cell>
          <cell r="K42">
            <v>0</v>
          </cell>
          <cell r="M42">
            <v>1</v>
          </cell>
        </row>
        <row r="43">
          <cell r="C43" t="str">
            <v>Mining</v>
          </cell>
          <cell r="E43">
            <v>68</v>
          </cell>
          <cell r="G43">
            <v>1</v>
          </cell>
          <cell r="I43">
            <v>84</v>
          </cell>
          <cell r="K43">
            <v>0.05</v>
          </cell>
          <cell r="M43">
            <v>0.95</v>
          </cell>
        </row>
        <row r="44">
          <cell r="C44" t="str">
            <v>Navy</v>
          </cell>
          <cell r="E44">
            <v>19</v>
          </cell>
          <cell r="G44">
            <v>1</v>
          </cell>
          <cell r="I44">
            <v>40</v>
          </cell>
          <cell r="K44">
            <v>0.05</v>
          </cell>
          <cell r="M44">
            <v>0.95</v>
          </cell>
        </row>
        <row r="48">
          <cell r="C48" t="str">
            <v>Variable-Speed &amp; Specialty</v>
          </cell>
        </row>
        <row r="49">
          <cell r="C49" t="str">
            <v>(Dollars in millions)</v>
          </cell>
        </row>
        <row r="50">
          <cell r="E50" t="str">
            <v>U.S. Market</v>
          </cell>
          <cell r="I50" t="str">
            <v>Global</v>
          </cell>
          <cell r="K50" t="str">
            <v>Sales Mix</v>
          </cell>
        </row>
        <row r="51">
          <cell r="C51" t="str">
            <v>Product</v>
          </cell>
          <cell r="E51" t="str">
            <v>Size</v>
          </cell>
          <cell r="G51" t="str">
            <v>Rank</v>
          </cell>
          <cell r="I51" t="str">
            <v>Market Size</v>
          </cell>
          <cell r="K51" t="str">
            <v>Distributor</v>
          </cell>
          <cell r="M51" t="str">
            <v>Direct</v>
          </cell>
          <cell r="O51" t="str">
            <v>Key Competitors</v>
          </cell>
        </row>
        <row r="53">
          <cell r="C53" t="str">
            <v>VS Motors AC</v>
          </cell>
          <cell r="E53">
            <v>152</v>
          </cell>
          <cell r="G53">
            <v>1</v>
          </cell>
          <cell r="I53">
            <v>444</v>
          </cell>
          <cell r="K53">
            <v>0.34</v>
          </cell>
          <cell r="M53">
            <v>0.66</v>
          </cell>
        </row>
        <row r="54">
          <cell r="C54" t="str">
            <v>VS Motors DC</v>
          </cell>
          <cell r="E54">
            <v>125</v>
          </cell>
          <cell r="G54">
            <v>2</v>
          </cell>
          <cell r="I54">
            <v>426</v>
          </cell>
          <cell r="K54">
            <v>0.77</v>
          </cell>
          <cell r="M54">
            <v>0.23</v>
          </cell>
        </row>
        <row r="58">
          <cell r="C58" t="str">
            <v>Small &amp; Medium AC</v>
          </cell>
        </row>
        <row r="59">
          <cell r="C59" t="str">
            <v>(Dollars in millions)</v>
          </cell>
        </row>
        <row r="60">
          <cell r="E60" t="str">
            <v>U.S. Market</v>
          </cell>
          <cell r="I60" t="str">
            <v>Global</v>
          </cell>
          <cell r="K60" t="str">
            <v>Sales Mix</v>
          </cell>
        </row>
        <row r="61">
          <cell r="C61" t="str">
            <v>Product</v>
          </cell>
          <cell r="E61" t="str">
            <v>Size</v>
          </cell>
          <cell r="G61" t="str">
            <v>Rank</v>
          </cell>
          <cell r="I61" t="str">
            <v>Market Size</v>
          </cell>
          <cell r="K61" t="str">
            <v>Distributor</v>
          </cell>
          <cell r="M61" t="str">
            <v>Direct</v>
          </cell>
          <cell r="O61" t="str">
            <v>Key Competitors</v>
          </cell>
        </row>
        <row r="63">
          <cell r="C63" t="str">
            <v>Small &amp; Medium AC</v>
          </cell>
          <cell r="E63">
            <v>1900</v>
          </cell>
          <cell r="G63">
            <v>4</v>
          </cell>
          <cell r="I63">
            <v>7600</v>
          </cell>
          <cell r="K63">
            <v>0.41</v>
          </cell>
          <cell r="M63">
            <v>0.59</v>
          </cell>
        </row>
        <row r="67">
          <cell r="C67" t="str">
            <v>Services</v>
          </cell>
        </row>
        <row r="68">
          <cell r="C68" t="str">
            <v>(Dollars in millions)</v>
          </cell>
        </row>
        <row r="69">
          <cell r="E69" t="str">
            <v>U.S. Market</v>
          </cell>
          <cell r="I69" t="str">
            <v>Global</v>
          </cell>
          <cell r="K69" t="str">
            <v>Sales Mix</v>
          </cell>
        </row>
        <row r="70">
          <cell r="C70" t="str">
            <v>Product</v>
          </cell>
          <cell r="E70" t="str">
            <v>Size</v>
          </cell>
          <cell r="G70" t="str">
            <v>Rank</v>
          </cell>
          <cell r="I70" t="str">
            <v>Market Size</v>
          </cell>
          <cell r="K70" t="str">
            <v>Distributor</v>
          </cell>
          <cell r="M70" t="str">
            <v>Direct</v>
          </cell>
          <cell r="O70" t="str">
            <v>Key Competitors</v>
          </cell>
        </row>
        <row r="72">
          <cell r="C72" t="str">
            <v>Level I</v>
          </cell>
        </row>
        <row r="73">
          <cell r="C73" t="str">
            <v>Level II</v>
          </cell>
        </row>
        <row r="74">
          <cell r="C74" t="str">
            <v>Level III</v>
          </cell>
        </row>
      </sheetData>
      <sheetData sheetId="3">
        <row r="6">
          <cell r="B6" t="str">
            <v>2005 EBITDA</v>
          </cell>
          <cell r="C6">
            <v>0</v>
          </cell>
          <cell r="D6">
            <v>158.83500000000001</v>
          </cell>
          <cell r="E6">
            <v>158.83500000000001</v>
          </cell>
        </row>
        <row r="7">
          <cell r="B7" t="str">
            <v>PriceGrowth</v>
          </cell>
          <cell r="C7">
            <v>158.83500000000001</v>
          </cell>
          <cell r="D7">
            <v>10</v>
          </cell>
          <cell r="E7">
            <v>10</v>
          </cell>
        </row>
        <row r="8">
          <cell r="B8" t="str">
            <v>Material CostReduction</v>
          </cell>
          <cell r="C8">
            <v>168.83500000000001</v>
          </cell>
          <cell r="D8">
            <v>10</v>
          </cell>
          <cell r="E8">
            <v>10</v>
          </cell>
        </row>
        <row r="9">
          <cell r="B9" t="str">
            <v>Fixed CostsReductions</v>
          </cell>
          <cell r="C9">
            <v>178.83500000000001</v>
          </cell>
          <cell r="D9">
            <v>10</v>
          </cell>
          <cell r="E9">
            <v>10</v>
          </cell>
        </row>
        <row r="10">
          <cell r="B10" t="str">
            <v>In-sourcingof Functions</v>
          </cell>
          <cell r="C10">
            <v>188.83500000000001</v>
          </cell>
          <cell r="D10">
            <v>8</v>
          </cell>
          <cell r="E10">
            <v>8</v>
          </cell>
        </row>
        <row r="11">
          <cell r="B11" t="str">
            <v>Increases inEfficiency</v>
          </cell>
          <cell r="C11">
            <v>196.83500000000001</v>
          </cell>
          <cell r="D11">
            <v>15.3</v>
          </cell>
          <cell r="E11">
            <v>15.3</v>
          </cell>
        </row>
        <row r="12">
          <cell r="B12" t="str">
            <v>SG&amp;A Growth</v>
          </cell>
          <cell r="C12">
            <v>206.13500000000002</v>
          </cell>
          <cell r="D12">
            <v>6</v>
          </cell>
          <cell r="E12">
            <v>-6</v>
          </cell>
        </row>
        <row r="13">
          <cell r="B13" t="str">
            <v>2006 EBITDA</v>
          </cell>
          <cell r="C13">
            <v>0</v>
          </cell>
          <cell r="D13">
            <v>206.13500000000002</v>
          </cell>
          <cell r="E13">
            <v>206.13500000000002</v>
          </cell>
        </row>
      </sheetData>
      <sheetData sheetId="4">
        <row r="6">
          <cell r="B6" t="str">
            <v>2005 Net Revenue</v>
          </cell>
          <cell r="C6">
            <v>0</v>
          </cell>
          <cell r="D6">
            <v>849.2</v>
          </cell>
          <cell r="E6">
            <v>849.2</v>
          </cell>
        </row>
        <row r="7">
          <cell r="B7" t="str">
            <v>Mechanical Volume Growth</v>
          </cell>
          <cell r="C7">
            <v>849.2</v>
          </cell>
          <cell r="D7">
            <v>50</v>
          </cell>
          <cell r="E7">
            <v>50</v>
          </cell>
        </row>
        <row r="8">
          <cell r="B8" t="str">
            <v>Electrical Volume Growth</v>
          </cell>
          <cell r="C8">
            <v>899.2</v>
          </cell>
          <cell r="D8">
            <v>50</v>
          </cell>
          <cell r="E8">
            <v>50</v>
          </cell>
        </row>
        <row r="9">
          <cell r="B9" t="str">
            <v>Mechanical Price Growth</v>
          </cell>
          <cell r="C9">
            <v>949.2</v>
          </cell>
          <cell r="D9">
            <v>25</v>
          </cell>
          <cell r="E9">
            <v>25</v>
          </cell>
        </row>
        <row r="10">
          <cell r="B10" t="str">
            <v>Electrical Price Growth</v>
          </cell>
          <cell r="C10">
            <v>974.2</v>
          </cell>
          <cell r="D10">
            <v>25</v>
          </cell>
          <cell r="E10">
            <v>25</v>
          </cell>
        </row>
        <row r="11">
          <cell r="B11" t="str">
            <v>Services</v>
          </cell>
          <cell r="C11">
            <v>999.2</v>
          </cell>
          <cell r="D11">
            <v>30</v>
          </cell>
          <cell r="E11">
            <v>30</v>
          </cell>
        </row>
        <row r="12">
          <cell r="B12" t="str">
            <v>International</v>
          </cell>
          <cell r="C12">
            <v>1029.2</v>
          </cell>
          <cell r="D12">
            <v>35</v>
          </cell>
          <cell r="E12">
            <v>35</v>
          </cell>
        </row>
        <row r="13">
          <cell r="B13" t="str">
            <v>Losses</v>
          </cell>
          <cell r="C13">
            <v>974.2</v>
          </cell>
          <cell r="D13">
            <v>90</v>
          </cell>
          <cell r="E13">
            <v>-90</v>
          </cell>
        </row>
        <row r="14">
          <cell r="B14" t="str">
            <v>2006 Net Revenue</v>
          </cell>
          <cell r="C14">
            <v>0</v>
          </cell>
          <cell r="D14">
            <v>974.2</v>
          </cell>
          <cell r="E14">
            <v>974.2</v>
          </cell>
        </row>
      </sheetData>
      <sheetData sheetId="5">
        <row r="3">
          <cell r="B3">
            <v>2001</v>
          </cell>
          <cell r="C3">
            <v>2002</v>
          </cell>
          <cell r="D3">
            <v>2003</v>
          </cell>
          <cell r="E3">
            <v>2004</v>
          </cell>
          <cell r="F3">
            <v>2005</v>
          </cell>
        </row>
        <row r="4">
          <cell r="A4" t="str">
            <v>Mechanical</v>
          </cell>
          <cell r="B4">
            <v>355.9</v>
          </cell>
          <cell r="C4">
            <v>338.95</v>
          </cell>
          <cell r="D4">
            <v>347.9</v>
          </cell>
          <cell r="E4">
            <v>372.4</v>
          </cell>
          <cell r="F4">
            <v>436.9</v>
          </cell>
        </row>
        <row r="5">
          <cell r="A5" t="str">
            <v>Services</v>
          </cell>
          <cell r="B5">
            <v>50.101999999999997</v>
          </cell>
          <cell r="C5">
            <v>58.372</v>
          </cell>
          <cell r="D5">
            <v>58.021000000000001</v>
          </cell>
          <cell r="E5">
            <v>62.225999999999999</v>
          </cell>
          <cell r="F5">
            <v>69.197999999999993</v>
          </cell>
        </row>
        <row r="6">
          <cell r="A6" t="str">
            <v>Electrical</v>
          </cell>
          <cell r="B6">
            <v>343.89800000000002</v>
          </cell>
          <cell r="C6">
            <v>304.32799999999997</v>
          </cell>
          <cell r="D6">
            <v>281.37899999999996</v>
          </cell>
          <cell r="E6">
            <v>284.07400000000001</v>
          </cell>
          <cell r="F6">
            <v>343.10200000000003</v>
          </cell>
        </row>
        <row r="7">
          <cell r="B7">
            <v>749.9</v>
          </cell>
          <cell r="C7">
            <v>701.65</v>
          </cell>
          <cell r="D7">
            <v>687.3</v>
          </cell>
          <cell r="E7">
            <v>718.7</v>
          </cell>
          <cell r="F7">
            <v>849.2</v>
          </cell>
        </row>
        <row r="43">
          <cell r="B43">
            <v>2005</v>
          </cell>
          <cell r="C43">
            <v>2006</v>
          </cell>
          <cell r="D43" t="str">
            <v>LTM</v>
          </cell>
        </row>
        <row r="44">
          <cell r="A44" t="str">
            <v>Mechanical</v>
          </cell>
          <cell r="B44">
            <v>208.8</v>
          </cell>
          <cell r="C44">
            <v>232.4</v>
          </cell>
          <cell r="D44">
            <v>460.5</v>
          </cell>
        </row>
        <row r="45">
          <cell r="A45" t="str">
            <v>Services</v>
          </cell>
          <cell r="B45">
            <v>30</v>
          </cell>
          <cell r="C45">
            <v>30</v>
          </cell>
          <cell r="D45">
            <v>60</v>
          </cell>
        </row>
        <row r="46">
          <cell r="A46" t="str">
            <v>Electrical</v>
          </cell>
          <cell r="B46">
            <v>165.3</v>
          </cell>
          <cell r="C46">
            <v>205.7</v>
          </cell>
          <cell r="D46">
            <v>392.7</v>
          </cell>
        </row>
      </sheetData>
      <sheetData sheetId="6">
        <row r="3">
          <cell r="B3">
            <v>1996</v>
          </cell>
          <cell r="C3">
            <v>1997</v>
          </cell>
          <cell r="D3">
            <v>1998</v>
          </cell>
          <cell r="E3">
            <v>1999</v>
          </cell>
          <cell r="F3">
            <v>2000</v>
          </cell>
          <cell r="G3">
            <v>2001</v>
          </cell>
          <cell r="H3">
            <v>2002</v>
          </cell>
          <cell r="I3">
            <v>2003</v>
          </cell>
          <cell r="J3">
            <v>2004</v>
          </cell>
          <cell r="K3">
            <v>2005</v>
          </cell>
          <cell r="L3" t="str">
            <v>FY 2006E</v>
          </cell>
        </row>
        <row r="4">
          <cell r="A4" t="str">
            <v>Mechanical</v>
          </cell>
          <cell r="B4">
            <v>398</v>
          </cell>
          <cell r="C4">
            <v>424</v>
          </cell>
          <cell r="D4">
            <v>441</v>
          </cell>
          <cell r="E4">
            <v>425</v>
          </cell>
          <cell r="F4">
            <v>408</v>
          </cell>
          <cell r="G4">
            <v>355.9</v>
          </cell>
          <cell r="H4">
            <v>338.95</v>
          </cell>
          <cell r="I4">
            <v>347.9</v>
          </cell>
          <cell r="J4">
            <v>372.4</v>
          </cell>
          <cell r="K4">
            <v>436.9</v>
          </cell>
          <cell r="L4">
            <v>493.7</v>
          </cell>
        </row>
        <row r="5">
          <cell r="A5" t="str">
            <v>Services</v>
          </cell>
          <cell r="B5">
            <v>50</v>
          </cell>
          <cell r="C5">
            <v>50</v>
          </cell>
          <cell r="D5">
            <v>50</v>
          </cell>
          <cell r="E5">
            <v>50</v>
          </cell>
          <cell r="F5">
            <v>50</v>
          </cell>
          <cell r="G5">
            <v>50.101999999999997</v>
          </cell>
          <cell r="H5">
            <v>58.372</v>
          </cell>
          <cell r="I5">
            <v>58.021000000000001</v>
          </cell>
          <cell r="J5">
            <v>62.225999999999999</v>
          </cell>
          <cell r="K5">
            <v>69.197999999999993</v>
          </cell>
          <cell r="L5">
            <v>81.766999999999996</v>
          </cell>
        </row>
        <row r="6">
          <cell r="A6" t="str">
            <v>Electrical</v>
          </cell>
          <cell r="B6">
            <v>457</v>
          </cell>
          <cell r="C6">
            <v>523</v>
          </cell>
          <cell r="D6">
            <v>426</v>
          </cell>
          <cell r="E6">
            <v>385</v>
          </cell>
          <cell r="F6">
            <v>365</v>
          </cell>
          <cell r="G6">
            <v>343.89800000000002</v>
          </cell>
          <cell r="H6">
            <v>304.32799999999997</v>
          </cell>
          <cell r="I6">
            <v>281.37899999999996</v>
          </cell>
          <cell r="J6">
            <v>284.07400000000001</v>
          </cell>
          <cell r="K6">
            <v>343.10200000000003</v>
          </cell>
          <cell r="L6">
            <v>450</v>
          </cell>
        </row>
        <row r="7">
          <cell r="B7">
            <v>905</v>
          </cell>
          <cell r="C7">
            <v>997</v>
          </cell>
          <cell r="D7">
            <v>917</v>
          </cell>
          <cell r="E7">
            <v>860</v>
          </cell>
          <cell r="F7">
            <v>823</v>
          </cell>
          <cell r="G7">
            <v>749.9</v>
          </cell>
          <cell r="H7">
            <v>701.65</v>
          </cell>
          <cell r="I7">
            <v>687.3</v>
          </cell>
          <cell r="J7">
            <v>718.7</v>
          </cell>
          <cell r="K7">
            <v>849.2</v>
          </cell>
          <cell r="L7">
            <v>1025.4670000000001</v>
          </cell>
        </row>
      </sheetData>
      <sheetData sheetId="7">
        <row r="4">
          <cell r="D4" t="str">
            <v>% of Dodge Business</v>
          </cell>
          <cell r="F4" t="str">
            <v>Description</v>
          </cell>
          <cell r="H4" t="str">
            <v>Products Used</v>
          </cell>
        </row>
        <row r="5">
          <cell r="D5" t="str">
            <v/>
          </cell>
          <cell r="F5" t="str">
            <v/>
          </cell>
          <cell r="H5" t="str">
            <v/>
          </cell>
        </row>
        <row r="6">
          <cell r="B6" t="str">
            <v>Light Duty Conveying</v>
          </cell>
          <cell r="D6" t="str">
            <v>[25%]</v>
          </cell>
          <cell r="F6" t="str">
            <v>- Handles packages, bottles and boxes- Food and consumer product uses (Kraft?)- Mail sorting (USPS, FedEx?)</v>
          </cell>
        </row>
        <row r="12">
          <cell r="B12" t="str">
            <v>Medium Duty Conveying</v>
          </cell>
          <cell r="D12" t="str">
            <v>[25%]</v>
          </cell>
          <cell r="F12" t="str">
            <v>- Airport baggage systems (Dematic GmbH, Bosch   Rexroth Corp.?)</v>
          </cell>
        </row>
        <row r="18">
          <cell r="B18" t="str">
            <v>Heavy Duty Conveying</v>
          </cell>
          <cell r="D18" t="str">
            <v>[50%]</v>
          </cell>
          <cell r="F18" t="str">
            <v>- Bulk material conveying- Mining, aggregate &amp; cement uses (Joy?)</v>
          </cell>
        </row>
        <row r="23"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</row>
      </sheetData>
      <sheetData sheetId="8"/>
      <sheetData sheetId="9">
        <row r="2">
          <cell r="B2" t="str">
            <v/>
          </cell>
          <cell r="D2" t="str">
            <v>Market Size</v>
          </cell>
          <cell r="J2" t="str">
            <v>Sales Mix</v>
          </cell>
        </row>
        <row r="3">
          <cell r="B3" t="str">
            <v>Product</v>
          </cell>
          <cell r="D3" t="str">
            <v>Global</v>
          </cell>
          <cell r="E3" t="str">
            <v>Share</v>
          </cell>
          <cell r="F3" t="str">
            <v>US</v>
          </cell>
          <cell r="G3" t="str">
            <v>Share</v>
          </cell>
          <cell r="H3" t="str">
            <v>Rank</v>
          </cell>
          <cell r="J3" t="str">
            <v>Distr.</v>
          </cell>
          <cell r="K3" t="str">
            <v>Direct</v>
          </cell>
        </row>
        <row r="4">
          <cell r="B4" t="str">
            <v>Bearings</v>
          </cell>
        </row>
        <row r="5">
          <cell r="B5" t="str">
            <v>Ball</v>
          </cell>
          <cell r="D5">
            <v>640</v>
          </cell>
          <cell r="E5">
            <v>0.12</v>
          </cell>
          <cell r="F5">
            <v>229</v>
          </cell>
          <cell r="G5">
            <v>0.32</v>
          </cell>
          <cell r="H5">
            <v>1</v>
          </cell>
          <cell r="J5">
            <v>0.82</v>
          </cell>
          <cell r="K5">
            <v>0.16</v>
          </cell>
        </row>
        <row r="6">
          <cell r="B6" t="str">
            <v>Roller</v>
          </cell>
          <cell r="D6">
            <v>546</v>
          </cell>
          <cell r="E6">
            <v>0.2</v>
          </cell>
          <cell r="F6">
            <v>232</v>
          </cell>
          <cell r="G6">
            <v>0.44</v>
          </cell>
          <cell r="H6">
            <v>1</v>
          </cell>
          <cell r="J6">
            <v>0.88</v>
          </cell>
          <cell r="K6">
            <v>0.12</v>
          </cell>
        </row>
        <row r="7">
          <cell r="B7" t="str">
            <v>Plain</v>
          </cell>
          <cell r="D7">
            <v>66</v>
          </cell>
          <cell r="E7">
            <v>0.32</v>
          </cell>
          <cell r="F7">
            <v>24</v>
          </cell>
          <cell r="G7">
            <v>0.79</v>
          </cell>
          <cell r="H7">
            <v>1</v>
          </cell>
          <cell r="J7">
            <v>0.74</v>
          </cell>
          <cell r="K7">
            <v>0.26</v>
          </cell>
        </row>
        <row r="8">
          <cell r="B8" t="str">
            <v>Total</v>
          </cell>
          <cell r="D8">
            <v>1252</v>
          </cell>
          <cell r="E8">
            <v>0.16500000000000001</v>
          </cell>
          <cell r="F8">
            <v>485</v>
          </cell>
          <cell r="G8">
            <v>0.4</v>
          </cell>
          <cell r="J8">
            <v>0.84</v>
          </cell>
          <cell r="K8">
            <v>0.16</v>
          </cell>
        </row>
        <row r="11">
          <cell r="B11" t="str">
            <v/>
          </cell>
          <cell r="D11" t="str">
            <v>Market Size</v>
          </cell>
          <cell r="J11" t="str">
            <v>Sales Mix</v>
          </cell>
        </row>
        <row r="12">
          <cell r="B12" t="str">
            <v>Product</v>
          </cell>
          <cell r="D12" t="str">
            <v>Global</v>
          </cell>
          <cell r="E12" t="str">
            <v>Share</v>
          </cell>
          <cell r="F12" t="str">
            <v>US</v>
          </cell>
          <cell r="G12" t="str">
            <v>Share</v>
          </cell>
          <cell r="H12" t="str">
            <v>Rank</v>
          </cell>
          <cell r="J12" t="str">
            <v>Distr.</v>
          </cell>
          <cell r="K12" t="str">
            <v>Direct</v>
          </cell>
        </row>
        <row r="13">
          <cell r="B13" t="str">
            <v>Gearing</v>
          </cell>
        </row>
        <row r="14">
          <cell r="B14" t="str">
            <v>Shaft Mount</v>
          </cell>
          <cell r="D14">
            <v>190</v>
          </cell>
          <cell r="E14">
            <v>0.53</v>
          </cell>
          <cell r="F14">
            <v>158</v>
          </cell>
          <cell r="G14">
            <v>0.63</v>
          </cell>
          <cell r="H14">
            <v>1</v>
          </cell>
          <cell r="J14">
            <v>0.85</v>
          </cell>
          <cell r="K14">
            <v>0.15</v>
          </cell>
        </row>
        <row r="15">
          <cell r="B15" t="str">
            <v>Small Helical</v>
          </cell>
          <cell r="D15">
            <v>800</v>
          </cell>
          <cell r="E15">
            <v>0.03</v>
          </cell>
          <cell r="F15">
            <v>200</v>
          </cell>
          <cell r="G15">
            <v>0.09</v>
          </cell>
          <cell r="H15">
            <v>3</v>
          </cell>
          <cell r="J15">
            <v>0.8</v>
          </cell>
          <cell r="K15">
            <v>0.2</v>
          </cell>
        </row>
        <row r="16">
          <cell r="B16" t="str">
            <v>Small Worm</v>
          </cell>
          <cell r="D16">
            <v>500</v>
          </cell>
          <cell r="E16">
            <v>0.06</v>
          </cell>
          <cell r="F16">
            <v>265</v>
          </cell>
          <cell r="G16">
            <v>0.11</v>
          </cell>
          <cell r="H16">
            <v>2</v>
          </cell>
          <cell r="J16">
            <v>0.7</v>
          </cell>
          <cell r="K16">
            <v>0.3</v>
          </cell>
        </row>
        <row r="19">
          <cell r="B19" t="str">
            <v/>
          </cell>
          <cell r="D19" t="str">
            <v>Market Size</v>
          </cell>
          <cell r="J19" t="str">
            <v>Sales Mix</v>
          </cell>
        </row>
        <row r="20">
          <cell r="B20" t="str">
            <v>Product</v>
          </cell>
          <cell r="D20" t="str">
            <v>Global</v>
          </cell>
          <cell r="E20" t="str">
            <v>Share</v>
          </cell>
          <cell r="F20" t="str">
            <v>US</v>
          </cell>
          <cell r="G20" t="str">
            <v>Share</v>
          </cell>
          <cell r="H20" t="str">
            <v>Rank</v>
          </cell>
          <cell r="J20" t="str">
            <v>Distr.</v>
          </cell>
          <cell r="K20" t="str">
            <v>Direct</v>
          </cell>
        </row>
        <row r="21">
          <cell r="B21" t="str">
            <v>PT Components</v>
          </cell>
        </row>
        <row r="22">
          <cell r="B22" t="str">
            <v>Mechanical Drives</v>
          </cell>
          <cell r="D22">
            <v>390</v>
          </cell>
          <cell r="E22">
            <v>0.1</v>
          </cell>
          <cell r="F22">
            <v>163</v>
          </cell>
          <cell r="G22">
            <v>0.23</v>
          </cell>
          <cell r="H22">
            <v>2</v>
          </cell>
          <cell r="J22">
            <v>0.57999999999999996</v>
          </cell>
          <cell r="K22">
            <v>0.42</v>
          </cell>
        </row>
        <row r="23">
          <cell r="B23" t="str">
            <v>Couplings/Clutch Brakes</v>
          </cell>
          <cell r="D23">
            <v>365</v>
          </cell>
          <cell r="E23">
            <v>0.04</v>
          </cell>
          <cell r="F23">
            <v>124</v>
          </cell>
          <cell r="G23">
            <v>0.13</v>
          </cell>
          <cell r="H23">
            <v>3</v>
          </cell>
          <cell r="J23">
            <v>0.84</v>
          </cell>
          <cell r="K23">
            <v>0.16</v>
          </cell>
        </row>
        <row r="24">
          <cell r="B24" t="str">
            <v>Conveyor Components</v>
          </cell>
          <cell r="D24">
            <v>257</v>
          </cell>
          <cell r="E24">
            <v>0.06</v>
          </cell>
          <cell r="F24">
            <v>72</v>
          </cell>
          <cell r="G24">
            <v>0.23</v>
          </cell>
          <cell r="H24">
            <v>2</v>
          </cell>
          <cell r="J24">
            <v>0.45</v>
          </cell>
          <cell r="K24">
            <v>0.55000000000000004</v>
          </cell>
        </row>
        <row r="27">
          <cell r="B27" t="str">
            <v/>
          </cell>
          <cell r="D27" t="str">
            <v>Market Size</v>
          </cell>
          <cell r="J27" t="str">
            <v>Sales Mix</v>
          </cell>
        </row>
        <row r="28">
          <cell r="B28" t="str">
            <v>Product</v>
          </cell>
          <cell r="D28" t="str">
            <v>Global</v>
          </cell>
          <cell r="E28" t="str">
            <v>Share</v>
          </cell>
          <cell r="F28" t="str">
            <v>US</v>
          </cell>
          <cell r="G28" t="str">
            <v>Share</v>
          </cell>
          <cell r="H28" t="str">
            <v>Rank</v>
          </cell>
          <cell r="J28" t="str">
            <v>Distr.</v>
          </cell>
          <cell r="K28" t="str">
            <v>Direct</v>
          </cell>
        </row>
        <row r="29">
          <cell r="B29" t="str">
            <v>Small &amp; Medium AC</v>
          </cell>
          <cell r="D29">
            <v>7600</v>
          </cell>
          <cell r="E29">
            <v>0.02</v>
          </cell>
          <cell r="F29">
            <v>1900</v>
          </cell>
          <cell r="G29">
            <v>0.08</v>
          </cell>
          <cell r="H29">
            <v>4</v>
          </cell>
          <cell r="J29">
            <v>0.41</v>
          </cell>
          <cell r="K29">
            <v>0.59</v>
          </cell>
        </row>
        <row r="32">
          <cell r="B32" t="str">
            <v/>
          </cell>
          <cell r="D32" t="str">
            <v>Market Size</v>
          </cell>
          <cell r="J32" t="str">
            <v>Sales Mix</v>
          </cell>
        </row>
        <row r="33">
          <cell r="B33" t="str">
            <v>Product</v>
          </cell>
          <cell r="D33" t="str">
            <v>Global</v>
          </cell>
          <cell r="E33" t="str">
            <v>Share</v>
          </cell>
          <cell r="F33" t="str">
            <v>US</v>
          </cell>
          <cell r="G33" t="str">
            <v>Share</v>
          </cell>
          <cell r="H33" t="str">
            <v>Rank</v>
          </cell>
          <cell r="J33" t="str">
            <v>Distr.</v>
          </cell>
          <cell r="K33" t="str">
            <v>Direct</v>
          </cell>
        </row>
        <row r="34">
          <cell r="B34" t="str">
            <v>Large AC</v>
          </cell>
          <cell r="D34">
            <v>1084</v>
          </cell>
          <cell r="E34">
            <v>0.05</v>
          </cell>
          <cell r="F34">
            <v>302</v>
          </cell>
          <cell r="G34">
            <v>0.14000000000000001</v>
          </cell>
          <cell r="H34">
            <v>2</v>
          </cell>
          <cell r="J34">
            <v>0.22</v>
          </cell>
          <cell r="K34">
            <v>0.78</v>
          </cell>
        </row>
        <row r="35">
          <cell r="B35" t="str">
            <v>Nuclear</v>
          </cell>
          <cell r="D35">
            <v>86</v>
          </cell>
          <cell r="E35">
            <v>0.03</v>
          </cell>
          <cell r="F35">
            <v>13</v>
          </cell>
          <cell r="G35">
            <v>0.19</v>
          </cell>
          <cell r="H35">
            <v>3</v>
          </cell>
          <cell r="J35">
            <v>0</v>
          </cell>
          <cell r="K35">
            <v>1</v>
          </cell>
        </row>
        <row r="36">
          <cell r="B36" t="str">
            <v>Hermetics</v>
          </cell>
          <cell r="D36">
            <v>230</v>
          </cell>
          <cell r="E36">
            <v>0.16</v>
          </cell>
          <cell r="F36">
            <v>108</v>
          </cell>
          <cell r="G36">
            <v>0.34</v>
          </cell>
          <cell r="H36">
            <v>3</v>
          </cell>
          <cell r="J36">
            <v>0</v>
          </cell>
          <cell r="K36">
            <v>1</v>
          </cell>
        </row>
        <row r="37">
          <cell r="B37" t="str">
            <v>Mining</v>
          </cell>
          <cell r="D37">
            <v>84</v>
          </cell>
          <cell r="E37">
            <v>0.55000000000000004</v>
          </cell>
          <cell r="F37">
            <v>68</v>
          </cell>
          <cell r="G37">
            <v>0.68</v>
          </cell>
          <cell r="H37">
            <v>1</v>
          </cell>
          <cell r="J37">
            <v>0.05</v>
          </cell>
          <cell r="K37">
            <v>0.95</v>
          </cell>
        </row>
        <row r="38">
          <cell r="B38" t="str">
            <v>Navy</v>
          </cell>
          <cell r="D38">
            <v>40</v>
          </cell>
          <cell r="E38">
            <v>0.25</v>
          </cell>
          <cell r="F38">
            <v>19</v>
          </cell>
          <cell r="G38">
            <v>0.53</v>
          </cell>
          <cell r="H38">
            <v>1</v>
          </cell>
          <cell r="J38">
            <v>0.05</v>
          </cell>
          <cell r="K38">
            <v>0.95</v>
          </cell>
        </row>
        <row r="41">
          <cell r="B41" t="str">
            <v/>
          </cell>
          <cell r="D41" t="str">
            <v>Market Size</v>
          </cell>
          <cell r="J41" t="str">
            <v>Sales Mix</v>
          </cell>
        </row>
        <row r="42">
          <cell r="B42" t="str">
            <v>Product</v>
          </cell>
          <cell r="D42" t="str">
            <v>Global</v>
          </cell>
          <cell r="E42" t="str">
            <v>Share</v>
          </cell>
          <cell r="F42" t="str">
            <v>US</v>
          </cell>
          <cell r="G42" t="str">
            <v>Share</v>
          </cell>
          <cell r="H42" t="str">
            <v>Rank</v>
          </cell>
          <cell r="J42" t="str">
            <v>Distr.</v>
          </cell>
          <cell r="K42" t="str">
            <v>Direct</v>
          </cell>
        </row>
        <row r="43">
          <cell r="B43" t="str">
            <v>V*S Drives</v>
          </cell>
          <cell r="D43">
            <v>5200</v>
          </cell>
          <cell r="E43">
            <v>0.01</v>
          </cell>
          <cell r="F43">
            <v>1100</v>
          </cell>
          <cell r="G43">
            <v>0.04</v>
          </cell>
          <cell r="H43">
            <v>8</v>
          </cell>
          <cell r="J43">
            <v>0.52</v>
          </cell>
          <cell r="K43">
            <v>0.48</v>
          </cell>
        </row>
        <row r="44">
          <cell r="B44" t="str">
            <v>V*S Motors AC</v>
          </cell>
          <cell r="D44">
            <v>444</v>
          </cell>
          <cell r="E44">
            <v>0.06</v>
          </cell>
          <cell r="F44">
            <v>152</v>
          </cell>
          <cell r="G44">
            <v>0.18</v>
          </cell>
          <cell r="H44">
            <v>1</v>
          </cell>
          <cell r="J44">
            <v>0.34</v>
          </cell>
          <cell r="K44">
            <v>0.66</v>
          </cell>
        </row>
        <row r="45">
          <cell r="B45" t="str">
            <v>V*S Motors DC</v>
          </cell>
          <cell r="D45">
            <v>426</v>
          </cell>
          <cell r="E45">
            <v>0.05</v>
          </cell>
          <cell r="F45">
            <v>125</v>
          </cell>
          <cell r="G45">
            <v>0.17</v>
          </cell>
          <cell r="H45">
            <v>2</v>
          </cell>
          <cell r="J45">
            <v>0.77</v>
          </cell>
          <cell r="K45">
            <v>0.23</v>
          </cell>
        </row>
        <row r="46">
          <cell r="B46" t="str">
            <v>V*S Motors Total</v>
          </cell>
          <cell r="D46">
            <v>870</v>
          </cell>
          <cell r="E46">
            <v>0.05</v>
          </cell>
          <cell r="F46">
            <v>277</v>
          </cell>
          <cell r="G46">
            <v>0.18</v>
          </cell>
          <cell r="H46">
            <v>2</v>
          </cell>
          <cell r="J46">
            <v>0.53</v>
          </cell>
          <cell r="K46">
            <v>0.47</v>
          </cell>
        </row>
        <row r="49">
          <cell r="B49" t="str">
            <v/>
          </cell>
          <cell r="C49" t="str">
            <v>Market Size</v>
          </cell>
          <cell r="D49" t="str">
            <v>Market Size</v>
          </cell>
          <cell r="J49" t="str">
            <v>Sales Mix</v>
          </cell>
        </row>
        <row r="50">
          <cell r="B50" t="str">
            <v>Product</v>
          </cell>
          <cell r="D50" t="str">
            <v>Global</v>
          </cell>
          <cell r="E50" t="str">
            <v>Share</v>
          </cell>
          <cell r="F50" t="str">
            <v>US</v>
          </cell>
          <cell r="G50" t="str">
            <v>Share</v>
          </cell>
          <cell r="H50" t="str">
            <v>Rank</v>
          </cell>
          <cell r="J50" t="str">
            <v>Distr.</v>
          </cell>
          <cell r="K50" t="str">
            <v>Direct</v>
          </cell>
        </row>
        <row r="51">
          <cell r="B51" t="str">
            <v>Repair / Field Service</v>
          </cell>
          <cell r="F51">
            <v>5600</v>
          </cell>
          <cell r="G51">
            <v>1.2999999999999999E-2</v>
          </cell>
          <cell r="J51">
            <v>0.05</v>
          </cell>
          <cell r="K51">
            <v>0.95</v>
          </cell>
        </row>
      </sheetData>
      <sheetData sheetId="10">
        <row r="3">
          <cell r="B3" t="str">
            <v>Examples of New Products</v>
          </cell>
        </row>
        <row r="5">
          <cell r="B5" t="str">
            <v>Year</v>
          </cell>
          <cell r="D5" t="str">
            <v xml:space="preserve">Mechanical </v>
          </cell>
          <cell r="F5" t="str">
            <v>Electrical</v>
          </cell>
        </row>
        <row r="7">
          <cell r="B7">
            <v>2006</v>
          </cell>
        </row>
        <row r="9">
          <cell r="B9">
            <v>2005</v>
          </cell>
        </row>
        <row r="11">
          <cell r="B11">
            <v>2004</v>
          </cell>
        </row>
        <row r="13">
          <cell r="B13">
            <v>2003</v>
          </cell>
        </row>
      </sheetData>
      <sheetData sheetId="11">
        <row r="2">
          <cell r="B2" t="str">
            <v>Milestone Events in Power Systems History</v>
          </cell>
        </row>
        <row r="4">
          <cell r="B4" t="str">
            <v>Year</v>
          </cell>
          <cell r="D4" t="str">
            <v>Event</v>
          </cell>
        </row>
        <row r="5">
          <cell r="B5">
            <v>1967</v>
          </cell>
          <cell r="D5" t="str">
            <v>Dodge and Reliance Electric merged</v>
          </cell>
        </row>
        <row r="7">
          <cell r="B7">
            <v>1979</v>
          </cell>
          <cell r="D7" t="str">
            <v>Reliance Electric acquired by Exxon</v>
          </cell>
        </row>
        <row r="9">
          <cell r="B9">
            <v>1986</v>
          </cell>
          <cell r="D9" t="str">
            <v>Reliance Electric LBO</v>
          </cell>
        </row>
        <row r="11">
          <cell r="B11">
            <v>1992</v>
          </cell>
          <cell r="D11" t="str">
            <v>Reliance Electric IPO – NYSE listed</v>
          </cell>
        </row>
        <row r="13">
          <cell r="B13">
            <v>1994</v>
          </cell>
          <cell r="D13" t="str">
            <v>Reliance Electric acquired by Rockwell International</v>
          </cell>
        </row>
        <row r="15">
          <cell r="B15">
            <v>1998</v>
          </cell>
          <cell r="D15" t="str">
            <v>Dodge mechanical and Reliance Electric motor businesses combined</v>
          </cell>
        </row>
        <row r="17">
          <cell r="B17">
            <v>2000</v>
          </cell>
          <cell r="D17" t="str">
            <v>Reliance Electric Motor Services business added</v>
          </cell>
        </row>
        <row r="19">
          <cell r="B19">
            <v>2006</v>
          </cell>
          <cell r="D19" t="str">
            <v>Rockwell announces intention to divest Power Systems</v>
          </cell>
        </row>
      </sheetData>
      <sheetData sheetId="12">
        <row r="2">
          <cell r="B2" t="str">
            <v>Summary of Union Contracts</v>
          </cell>
        </row>
        <row r="4">
          <cell r="B4" t="str">
            <v>Facility</v>
          </cell>
          <cell r="D4" t="str">
            <v>Union</v>
          </cell>
          <cell r="F4" t="str">
            <v>ContractExpiration</v>
          </cell>
        </row>
        <row r="6">
          <cell r="B6" t="str">
            <v>Manfacturing Facilities</v>
          </cell>
        </row>
        <row r="8">
          <cell r="B8" t="str">
            <v>Columbus, IN</v>
          </cell>
          <cell r="D8" t="str">
            <v>International Association of Machinists</v>
          </cell>
          <cell r="F8">
            <v>38930</v>
          </cell>
        </row>
        <row r="9">
          <cell r="B9" t="str">
            <v xml:space="preserve">Madison, IN </v>
          </cell>
          <cell r="D9" t="str">
            <v>International Association of Machinists</v>
          </cell>
          <cell r="F9">
            <v>40513</v>
          </cell>
        </row>
        <row r="10">
          <cell r="B10" t="str">
            <v xml:space="preserve">Stratford, Canada </v>
          </cell>
          <cell r="D10" t="str">
            <v>Power Systems Employee Association</v>
          </cell>
          <cell r="F10">
            <v>39479</v>
          </cell>
        </row>
        <row r="11">
          <cell r="B11" t="str">
            <v>Guadalajara, Mexico</v>
          </cell>
          <cell r="D11" t="str">
            <v>Sindicato de Trabajadores de la Industria de la Tranformación Metal Mecánica del Estado de Jalisco</v>
          </cell>
          <cell r="F11">
            <v>39448</v>
          </cell>
        </row>
        <row r="13">
          <cell r="B13" t="str">
            <v>Service Centers</v>
          </cell>
        </row>
        <row r="15">
          <cell r="B15" t="str">
            <v>Washington, PA</v>
          </cell>
          <cell r="D15" t="str">
            <v>United Steelworkers of America</v>
          </cell>
          <cell r="F15">
            <v>39600</v>
          </cell>
        </row>
        <row r="16">
          <cell r="B16" t="str">
            <v>Chicago, IL</v>
          </cell>
          <cell r="D16" t="str">
            <v>International Brotherhood of Electrical Workers</v>
          </cell>
          <cell r="F16">
            <v>40360</v>
          </cell>
        </row>
        <row r="17">
          <cell r="B17" t="str">
            <v>Hamilton, OH</v>
          </cell>
          <cell r="D17" t="str">
            <v>United Auto Workers</v>
          </cell>
          <cell r="F17">
            <v>40118</v>
          </cell>
        </row>
        <row r="18">
          <cell r="B18" t="str">
            <v>Portland, OR</v>
          </cell>
          <cell r="D18" t="str">
            <v>International Association of Machinists</v>
          </cell>
          <cell r="F18">
            <v>38961</v>
          </cell>
        </row>
      </sheetData>
      <sheetData sheetId="13">
        <row r="3">
          <cell r="B3" t="str">
            <v>Injury and Illness Cases</v>
          </cell>
        </row>
        <row r="5">
          <cell r="D5">
            <v>2003</v>
          </cell>
          <cell r="F5">
            <v>2004</v>
          </cell>
          <cell r="H5">
            <v>2005</v>
          </cell>
        </row>
        <row r="7">
          <cell r="B7" t="str">
            <v>Lost Work Day Case Rate</v>
          </cell>
          <cell r="D7">
            <v>0.19</v>
          </cell>
          <cell r="F7">
            <v>0.21</v>
          </cell>
          <cell r="H7">
            <v>0.1</v>
          </cell>
        </row>
        <row r="9">
          <cell r="B9" t="str">
            <v>Lost Work Day Rate</v>
          </cell>
          <cell r="D9">
            <v>3.83</v>
          </cell>
          <cell r="F9" t="str">
            <v>[16.57]</v>
          </cell>
          <cell r="H9">
            <v>1.02</v>
          </cell>
        </row>
        <row r="11">
          <cell r="B11" t="str">
            <v>Total Recordable Case Rate</v>
          </cell>
          <cell r="D11">
            <v>2.66</v>
          </cell>
          <cell r="F11">
            <v>2.82</v>
          </cell>
          <cell r="H11">
            <v>2.67</v>
          </cell>
        </row>
      </sheetData>
      <sheetData sheetId="14">
        <row r="3">
          <cell r="B3" t="str">
            <v>Top 10 Suppliers of Raw Materials</v>
          </cell>
        </row>
        <row r="5">
          <cell r="B5" t="str">
            <v>Supplier</v>
          </cell>
          <cell r="D5" t="str">
            <v>Raw Material(s)</v>
          </cell>
          <cell r="F5" t="str">
            <v>2005 Purchases</v>
          </cell>
        </row>
        <row r="7">
          <cell r="B7" t="str">
            <v>Supplier A</v>
          </cell>
          <cell r="D7" t="str">
            <v>Steel</v>
          </cell>
          <cell r="F7" t="str">
            <v>$[    ]</v>
          </cell>
        </row>
        <row r="8">
          <cell r="B8" t="str">
            <v>B</v>
          </cell>
        </row>
        <row r="9">
          <cell r="B9" t="str">
            <v>C</v>
          </cell>
        </row>
        <row r="10">
          <cell r="B10" t="str">
            <v>D</v>
          </cell>
        </row>
        <row r="11">
          <cell r="B11" t="str">
            <v>E</v>
          </cell>
        </row>
        <row r="12">
          <cell r="B12" t="str">
            <v>F</v>
          </cell>
        </row>
        <row r="13">
          <cell r="B13" t="str">
            <v>G</v>
          </cell>
        </row>
        <row r="14">
          <cell r="B14" t="str">
            <v>H</v>
          </cell>
        </row>
        <row r="15">
          <cell r="B15" t="str">
            <v>I</v>
          </cell>
        </row>
        <row r="16">
          <cell r="B16" t="str">
            <v>J</v>
          </cell>
        </row>
      </sheetData>
      <sheetData sheetId="15">
        <row r="3">
          <cell r="B3" t="str">
            <v>Employee Statistics [dummy data]</v>
          </cell>
        </row>
        <row r="5">
          <cell r="B5" t="str">
            <v>Function</v>
          </cell>
          <cell r="H5" t="str">
            <v>Total</v>
          </cell>
        </row>
        <row r="7">
          <cell r="B7" t="str">
            <v>Executive Management</v>
          </cell>
          <cell r="H7">
            <v>0</v>
          </cell>
        </row>
        <row r="8">
          <cell r="B8" t="str">
            <v>Administration</v>
          </cell>
          <cell r="H8">
            <v>0</v>
          </cell>
        </row>
        <row r="9">
          <cell r="B9" t="str">
            <v>Internal Sales and Marketing</v>
          </cell>
          <cell r="H9">
            <v>0</v>
          </cell>
        </row>
        <row r="10">
          <cell r="B10" t="str">
            <v>Distribution and Assembly</v>
          </cell>
          <cell r="H10">
            <v>0</v>
          </cell>
        </row>
        <row r="11">
          <cell r="B11" t="str">
            <v>Information Technology</v>
          </cell>
          <cell r="H11">
            <v>0</v>
          </cell>
        </row>
        <row r="12">
          <cell r="B12" t="str">
            <v>Product Management/Marketing</v>
          </cell>
          <cell r="H12">
            <v>0</v>
          </cell>
        </row>
        <row r="13">
          <cell r="B13" t="str">
            <v>Other 1</v>
          </cell>
          <cell r="H13">
            <v>0</v>
          </cell>
        </row>
        <row r="14">
          <cell r="B14" t="str">
            <v>Other 2</v>
          </cell>
          <cell r="H14">
            <v>0</v>
          </cell>
        </row>
        <row r="15">
          <cell r="B15" t="str">
            <v>Other 3</v>
          </cell>
          <cell r="H15">
            <v>0</v>
          </cell>
        </row>
        <row r="16">
          <cell r="B16" t="str">
            <v>Total</v>
          </cell>
          <cell r="H16">
            <v>0</v>
          </cell>
        </row>
      </sheetData>
      <sheetData sheetId="16">
        <row r="3">
          <cell r="B3" t="str">
            <v>Service Centers</v>
          </cell>
        </row>
        <row r="5">
          <cell r="B5" t="str">
            <v>United States</v>
          </cell>
          <cell r="D5" t="str">
            <v>Rest of North America</v>
          </cell>
          <cell r="F5" t="str">
            <v>Asia/Pacific</v>
          </cell>
        </row>
        <row r="7">
          <cell r="B7" t="str">
            <v>Birmingham, AL</v>
          </cell>
          <cell r="D7" t="str">
            <v>Ft. McMurray, Canada</v>
          </cell>
          <cell r="F7" t="str">
            <v>Shanghai, China</v>
          </cell>
        </row>
        <row r="8">
          <cell r="B8" t="str">
            <v>Chicago, IL</v>
          </cell>
          <cell r="D8" t="str">
            <v>Guadalajara, Mexico*</v>
          </cell>
        </row>
        <row r="9">
          <cell r="B9" t="str">
            <v>Cincinnati, OH</v>
          </cell>
          <cell r="D9" t="str">
            <v>Mexico City, Mexico</v>
          </cell>
        </row>
        <row r="10">
          <cell r="B10" t="str">
            <v>Denver, CO</v>
          </cell>
        </row>
        <row r="11">
          <cell r="B11" t="str">
            <v>Houston, TX</v>
          </cell>
        </row>
        <row r="12">
          <cell r="B12" t="str">
            <v>Philadelphia, PA</v>
          </cell>
        </row>
        <row r="13">
          <cell r="B13" t="str">
            <v>Pittsburgh, PA</v>
          </cell>
        </row>
        <row r="14">
          <cell r="B14" t="str">
            <v>Portland, OR</v>
          </cell>
        </row>
        <row r="15">
          <cell r="B15" t="str">
            <v>Rock Hill, SC</v>
          </cell>
        </row>
        <row r="16">
          <cell r="B16" t="str">
            <v>Rock Springs, WY</v>
          </cell>
        </row>
        <row r="17">
          <cell r="B17" t="str">
            <v>Shreveport, LA</v>
          </cell>
        </row>
      </sheetData>
      <sheetData sheetId="17">
        <row r="3">
          <cell r="B3" t="str">
            <v>Top Ten Dodge Customers in 2005</v>
          </cell>
        </row>
        <row r="5">
          <cell r="B5" t="str">
            <v>Rank</v>
          </cell>
          <cell r="D5" t="str">
            <v>Customer</v>
          </cell>
          <cell r="F5" t="str">
            <v>Key Purchases</v>
          </cell>
          <cell r="H5" t="str">
            <v>Industry</v>
          </cell>
          <cell r="J5" t="str">
            <v>2005 Revenue</v>
          </cell>
        </row>
        <row r="7">
          <cell r="B7">
            <v>1</v>
          </cell>
          <cell r="D7" t="str">
            <v xml:space="preserve">Applied Industrial </v>
          </cell>
          <cell r="F7" t="str">
            <v>All Dodge products</v>
          </cell>
          <cell r="H7" t="str">
            <v>Distributor</v>
          </cell>
          <cell r="J7" t="str">
            <v>$xx</v>
          </cell>
        </row>
        <row r="8">
          <cell r="B8">
            <v>2</v>
          </cell>
          <cell r="D8" t="str">
            <v>Motion Industries</v>
          </cell>
          <cell r="F8" t="str">
            <v>All Dodge products</v>
          </cell>
          <cell r="H8" t="str">
            <v>Distributor</v>
          </cell>
          <cell r="J8" t="str">
            <v>$xx</v>
          </cell>
        </row>
        <row r="9">
          <cell r="B9">
            <v>3</v>
          </cell>
          <cell r="D9" t="str">
            <v>Kaman</v>
          </cell>
          <cell r="F9" t="str">
            <v>All Dodge products</v>
          </cell>
          <cell r="H9" t="str">
            <v>Distributor</v>
          </cell>
          <cell r="J9" t="str">
            <v>$xx</v>
          </cell>
        </row>
        <row r="10">
          <cell r="B10">
            <v>4</v>
          </cell>
        </row>
        <row r="11">
          <cell r="B11">
            <v>5</v>
          </cell>
        </row>
        <row r="12">
          <cell r="B12">
            <v>6</v>
          </cell>
        </row>
        <row r="13">
          <cell r="B13">
            <v>7</v>
          </cell>
        </row>
        <row r="14">
          <cell r="B14">
            <v>8</v>
          </cell>
        </row>
        <row r="15">
          <cell r="B15">
            <v>9</v>
          </cell>
        </row>
        <row r="16">
          <cell r="B16">
            <v>10</v>
          </cell>
        </row>
        <row r="18">
          <cell r="H18" t="str">
            <v>Total Top Ten</v>
          </cell>
        </row>
        <row r="19">
          <cell r="H19" t="str">
            <v>All Others</v>
          </cell>
        </row>
        <row r="20">
          <cell r="H20" t="str">
            <v>Total</v>
          </cell>
        </row>
        <row r="25">
          <cell r="B25" t="str">
            <v>Top Ten Reliance Electric Customers in 2005</v>
          </cell>
        </row>
        <row r="27">
          <cell r="B27" t="str">
            <v>Rank</v>
          </cell>
          <cell r="D27" t="str">
            <v>Customer</v>
          </cell>
          <cell r="F27" t="str">
            <v>Key Purchases</v>
          </cell>
          <cell r="H27" t="str">
            <v>Industry</v>
          </cell>
          <cell r="J27" t="str">
            <v>2005 Revenue</v>
          </cell>
        </row>
        <row r="29">
          <cell r="B29">
            <v>1</v>
          </cell>
          <cell r="D29" t="str">
            <v>Trane Company</v>
          </cell>
          <cell r="F29" t="str">
            <v>[Hermetic Motors]</v>
          </cell>
          <cell r="H29" t="str">
            <v>OEM - HVAC</v>
          </cell>
          <cell r="J29">
            <v>35.039000000000001</v>
          </cell>
        </row>
        <row r="31">
          <cell r="B31">
            <v>2</v>
          </cell>
          <cell r="D31" t="str">
            <v>Joy Global</v>
          </cell>
          <cell r="F31" t="str">
            <v>[Large AC Motors]</v>
          </cell>
          <cell r="H31" t="str">
            <v>OEM - Mining Equipment</v>
          </cell>
          <cell r="J31">
            <v>32.162999999999997</v>
          </cell>
        </row>
        <row r="33">
          <cell r="B33">
            <v>3</v>
          </cell>
          <cell r="D33" t="str">
            <v>Motion Industries</v>
          </cell>
          <cell r="F33" t="str">
            <v>[Many Products]</v>
          </cell>
          <cell r="H33" t="str">
            <v>Distributor</v>
          </cell>
          <cell r="J33">
            <v>21.196999999999999</v>
          </cell>
        </row>
        <row r="35">
          <cell r="B35">
            <v>4</v>
          </cell>
          <cell r="D35" t="str">
            <v>Applied Industrial Tech.</v>
          </cell>
          <cell r="F35" t="str">
            <v>[Many Products]</v>
          </cell>
          <cell r="H35" t="str">
            <v>Distributor</v>
          </cell>
          <cell r="J35">
            <v>15.124000000000001</v>
          </cell>
        </row>
        <row r="37">
          <cell r="B37">
            <v>5</v>
          </cell>
          <cell r="D37" t="str">
            <v>DBT America</v>
          </cell>
          <cell r="F37" t="str">
            <v>[Large AC Motors]</v>
          </cell>
          <cell r="H37" t="str">
            <v>OEM - Mining Equipment</v>
          </cell>
          <cell r="J37">
            <v>11.65</v>
          </cell>
        </row>
        <row r="39">
          <cell r="B39">
            <v>6</v>
          </cell>
          <cell r="D39" t="str">
            <v>Sulzer Pumps</v>
          </cell>
          <cell r="F39" t="str">
            <v>[Variable-Speed Motors]</v>
          </cell>
          <cell r="H39" t="str">
            <v>OEM - Pumps</v>
          </cell>
          <cell r="J39">
            <v>8.44</v>
          </cell>
        </row>
        <row r="41">
          <cell r="B41">
            <v>7</v>
          </cell>
          <cell r="D41" t="str">
            <v>Flowserve Corp.</v>
          </cell>
          <cell r="F41" t="str">
            <v>[Variable-Speed Motors]</v>
          </cell>
          <cell r="H41" t="str">
            <v>OEM - Pumps</v>
          </cell>
          <cell r="J41">
            <v>7.8920000000000003</v>
          </cell>
        </row>
        <row r="43">
          <cell r="B43">
            <v>8</v>
          </cell>
          <cell r="D43" t="str">
            <v>Kaman Industrial Tech.</v>
          </cell>
          <cell r="F43" t="str">
            <v>[Many Products]</v>
          </cell>
          <cell r="H43" t="str">
            <v>Distributor</v>
          </cell>
          <cell r="J43">
            <v>7.2690000000000001</v>
          </cell>
        </row>
        <row r="45">
          <cell r="B45">
            <v>9</v>
          </cell>
          <cell r="D45" t="str">
            <v>Thermoking</v>
          </cell>
          <cell r="F45" t="str">
            <v>[Hermetic Motors]</v>
          </cell>
          <cell r="H45" t="str">
            <v>OEM - HVAC</v>
          </cell>
          <cell r="J45">
            <v>6.2329999999999997</v>
          </cell>
        </row>
        <row r="47">
          <cell r="B47">
            <v>10</v>
          </cell>
          <cell r="D47" t="str">
            <v>BP Amoco</v>
          </cell>
          <cell r="F47" t="str">
            <v>[Variable-Speed Motors]</v>
          </cell>
          <cell r="H47" t="str">
            <v>User - Petroleum</v>
          </cell>
          <cell r="J47">
            <v>5.7039999999999997</v>
          </cell>
        </row>
        <row r="50">
          <cell r="H50" t="str">
            <v>Total Top Ten</v>
          </cell>
          <cell r="J50">
            <v>150.71100000000001</v>
          </cell>
        </row>
        <row r="52">
          <cell r="H52" t="str">
            <v>All Others</v>
          </cell>
          <cell r="J52">
            <v>261.589</v>
          </cell>
        </row>
        <row r="55">
          <cell r="H55" t="str">
            <v>Total</v>
          </cell>
          <cell r="J55">
            <v>412.3</v>
          </cell>
        </row>
        <row r="60">
          <cell r="B60" t="str">
            <v>Top Ten Services Customers in 2005</v>
          </cell>
        </row>
        <row r="62">
          <cell r="B62" t="str">
            <v>Rank</v>
          </cell>
          <cell r="D62" t="str">
            <v>Customer</v>
          </cell>
          <cell r="F62" t="str">
            <v>Services Purchased</v>
          </cell>
          <cell r="H62" t="str">
            <v>Industry</v>
          </cell>
          <cell r="J62" t="str">
            <v>2005 Revenue</v>
          </cell>
        </row>
        <row r="64">
          <cell r="B64">
            <v>1</v>
          </cell>
          <cell r="D64" t="str">
            <v>[Actual Name]</v>
          </cell>
          <cell r="F64" t="str">
            <v>[Level I and II]</v>
          </cell>
          <cell r="H64" t="str">
            <v>[OEM – Mining]</v>
          </cell>
          <cell r="J64" t="str">
            <v>$xx</v>
          </cell>
        </row>
        <row r="66">
          <cell r="B66">
            <v>2</v>
          </cell>
        </row>
        <row r="68">
          <cell r="B68">
            <v>3</v>
          </cell>
        </row>
        <row r="70">
          <cell r="B70">
            <v>4</v>
          </cell>
        </row>
        <row r="72">
          <cell r="B72">
            <v>5</v>
          </cell>
        </row>
        <row r="74">
          <cell r="B74">
            <v>6</v>
          </cell>
        </row>
        <row r="76">
          <cell r="B76">
            <v>7</v>
          </cell>
        </row>
        <row r="78">
          <cell r="B78">
            <v>8</v>
          </cell>
        </row>
        <row r="80">
          <cell r="B80">
            <v>9</v>
          </cell>
        </row>
        <row r="82">
          <cell r="B82">
            <v>10</v>
          </cell>
        </row>
        <row r="85">
          <cell r="H85" t="str">
            <v>Total Top Ten</v>
          </cell>
        </row>
        <row r="87">
          <cell r="H87" t="str">
            <v>All Others</v>
          </cell>
        </row>
        <row r="89">
          <cell r="H89" t="str">
            <v>Total</v>
          </cell>
        </row>
      </sheetData>
      <sheetData sheetId="18">
        <row r="2">
          <cell r="C2" t="str">
            <v xml:space="preserve">Dodge </v>
          </cell>
          <cell r="D2" t="str">
            <v>Reliance</v>
          </cell>
        </row>
        <row r="3">
          <cell r="A3" t="str">
            <v>2005 Revenue</v>
          </cell>
          <cell r="C3">
            <v>436.15100000000001</v>
          </cell>
          <cell r="D3">
            <v>413.04900000000004</v>
          </cell>
        </row>
        <row r="5">
          <cell r="A5" t="str">
            <v>2005 EBITDA</v>
          </cell>
          <cell r="C5">
            <v>100.456</v>
          </cell>
          <cell r="D5">
            <v>58.344000000000008</v>
          </cell>
        </row>
      </sheetData>
      <sheetData sheetId="19">
        <row r="2">
          <cell r="A2" t="str">
            <v>Leading Positions</v>
          </cell>
        </row>
        <row r="4">
          <cell r="A4" t="str">
            <v>Product Category</v>
          </cell>
          <cell r="C4" t="str">
            <v>U.S. Rank</v>
          </cell>
          <cell r="E4" t="str">
            <v>Product Category</v>
          </cell>
          <cell r="G4" t="str">
            <v>U.S. Rank</v>
          </cell>
        </row>
        <row r="6">
          <cell r="A6" t="str">
            <v>Mining Motors</v>
          </cell>
          <cell r="C6" t="str">
            <v>#1</v>
          </cell>
          <cell r="E6" t="str">
            <v>Mounted Bearings</v>
          </cell>
          <cell r="G6" t="str">
            <v>#1</v>
          </cell>
        </row>
        <row r="8">
          <cell r="A8" t="str">
            <v>Variable-Speed AC Motors</v>
          </cell>
          <cell r="C8" t="str">
            <v>#1</v>
          </cell>
          <cell r="E8" t="str">
            <v>Enclosed Shaft-Mounted Gearing</v>
          </cell>
          <cell r="G8" t="str">
            <v>#1</v>
          </cell>
        </row>
        <row r="10">
          <cell r="A10" t="str">
            <v>Navy Motors</v>
          </cell>
          <cell r="C10" t="str">
            <v>#1</v>
          </cell>
          <cell r="E10" t="str">
            <v>Enclosed Worm Gearing</v>
          </cell>
          <cell r="G10" t="str">
            <v>#2</v>
          </cell>
        </row>
        <row r="12">
          <cell r="A12" t="str">
            <v>Large AC Motors</v>
          </cell>
          <cell r="C12" t="str">
            <v>#2</v>
          </cell>
          <cell r="E12" t="str">
            <v>Conveyor Pulleys</v>
          </cell>
          <cell r="G12" t="str">
            <v>#2</v>
          </cell>
        </row>
        <row r="14">
          <cell r="A14" t="str">
            <v>Variable-Speed DC Motors</v>
          </cell>
          <cell r="C14" t="str">
            <v>#2</v>
          </cell>
        </row>
      </sheetData>
      <sheetData sheetId="20">
        <row r="2">
          <cell r="A2" t="str">
            <v>Power Systems Historical and Projected Financial Information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 FYE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687.3</v>
          </cell>
          <cell r="E8">
            <v>718.7</v>
          </cell>
          <cell r="G8">
            <v>849.2</v>
          </cell>
          <cell r="J8">
            <v>404.1</v>
          </cell>
          <cell r="L8">
            <v>468.1</v>
          </cell>
          <cell r="O8">
            <v>974</v>
          </cell>
          <cell r="Q8">
            <v>1046.8</v>
          </cell>
        </row>
        <row r="9">
          <cell r="A9" t="str">
            <v>% Growth</v>
          </cell>
          <cell r="C9">
            <v>-2.1000000000000001E-2</v>
          </cell>
          <cell r="E9">
            <v>4.5686017750618424E-2</v>
          </cell>
          <cell r="G9">
            <v>0.18157784889383599</v>
          </cell>
          <cell r="J9">
            <v>0.223</v>
          </cell>
          <cell r="L9">
            <v>0.15837663944568181</v>
          </cell>
          <cell r="O9">
            <v>0.14696184644371169</v>
          </cell>
          <cell r="Q9">
            <v>7.4743326488706296E-2</v>
          </cell>
        </row>
        <row r="11">
          <cell r="A11" t="str">
            <v>Gross Profit</v>
          </cell>
          <cell r="C11">
            <v>165.2</v>
          </cell>
          <cell r="E11">
            <v>179.6</v>
          </cell>
          <cell r="G11">
            <v>234.9</v>
          </cell>
          <cell r="J11">
            <v>112.3</v>
          </cell>
          <cell r="L11">
            <v>139.69999999999999</v>
          </cell>
          <cell r="O11">
            <v>287.2</v>
          </cell>
          <cell r="Q11">
            <v>315.60000000000002</v>
          </cell>
        </row>
        <row r="12">
          <cell r="A12" t="str">
            <v>Gross Margin</v>
          </cell>
          <cell r="C12">
            <v>0.24</v>
          </cell>
          <cell r="E12">
            <v>0.24989564491442881</v>
          </cell>
          <cell r="G12">
            <v>0.27661328308996702</v>
          </cell>
          <cell r="J12">
            <v>0.27790150952734471</v>
          </cell>
          <cell r="L12">
            <v>0.29799999999999999</v>
          </cell>
          <cell r="O12">
            <v>0.29486652977412731</v>
          </cell>
          <cell r="Q12">
            <v>0.30199999999999999</v>
          </cell>
        </row>
        <row r="14">
          <cell r="A14" t="str">
            <v>EBITDA</v>
          </cell>
          <cell r="C14">
            <v>100.3</v>
          </cell>
          <cell r="E14">
            <v>113</v>
          </cell>
          <cell r="G14">
            <v>158.80000000000001</v>
          </cell>
          <cell r="J14">
            <v>76.2</v>
          </cell>
          <cell r="L14">
            <v>101.1</v>
          </cell>
          <cell r="O14">
            <v>206.1</v>
          </cell>
          <cell r="Q14">
            <v>228.4</v>
          </cell>
        </row>
        <row r="15">
          <cell r="A15" t="str">
            <v>EBITDA Margin</v>
          </cell>
          <cell r="C15">
            <v>0.14593336243270771</v>
          </cell>
          <cell r="E15">
            <v>0.15722832892722971</v>
          </cell>
          <cell r="G15">
            <v>0.18699952896844088</v>
          </cell>
          <cell r="J15">
            <v>0.18856718634001485</v>
          </cell>
          <cell r="L15">
            <v>0.2159794915616321</v>
          </cell>
          <cell r="O15">
            <v>0.21160164271047227</v>
          </cell>
          <cell r="Q15">
            <v>0.21818876576232329</v>
          </cell>
        </row>
        <row r="17">
          <cell r="A17" t="str">
            <v>EBIT</v>
          </cell>
          <cell r="C17">
            <v>50</v>
          </cell>
          <cell r="E17">
            <v>65.2</v>
          </cell>
          <cell r="G17">
            <v>115.9</v>
          </cell>
          <cell r="J17">
            <v>55.3</v>
          </cell>
          <cell r="L17">
            <v>82.8</v>
          </cell>
          <cell r="O17">
            <v>170.2</v>
          </cell>
          <cell r="Q17">
            <v>191.5</v>
          </cell>
        </row>
        <row r="18">
          <cell r="A18" t="str">
            <v>EBIT Margin</v>
          </cell>
          <cell r="C18">
            <v>7.2748435908627965E-2</v>
          </cell>
          <cell r="E18">
            <v>9.0719354389870596E-2</v>
          </cell>
          <cell r="G18">
            <v>0.13648139425341499</v>
          </cell>
          <cell r="J18">
            <v>0.13684731502103439</v>
          </cell>
          <cell r="L18">
            <v>0.17688528092287972</v>
          </cell>
          <cell r="O18">
            <v>0.17474332648870636</v>
          </cell>
          <cell r="Q18">
            <v>0.18293847917462744</v>
          </cell>
        </row>
        <row r="20">
          <cell r="A20" t="str">
            <v>Net Working Capital</v>
          </cell>
          <cell r="C20">
            <v>190.5</v>
          </cell>
          <cell r="E20">
            <v>183.2</v>
          </cell>
          <cell r="G20">
            <v>206.8</v>
          </cell>
          <cell r="J20">
            <v>221.3</v>
          </cell>
          <cell r="L20">
            <v>229</v>
          </cell>
          <cell r="O20">
            <v>226.9</v>
          </cell>
          <cell r="Q20">
            <v>239.8</v>
          </cell>
        </row>
        <row r="22">
          <cell r="A22" t="str">
            <v>Capital Expenditures</v>
          </cell>
          <cell r="C22">
            <v>28.818999999999999</v>
          </cell>
          <cell r="E22">
            <v>26.771000000000001</v>
          </cell>
          <cell r="G22">
            <v>22.256</v>
          </cell>
          <cell r="J22">
            <v>10.103999999999999</v>
          </cell>
          <cell r="L22">
            <v>9.2449999999999992</v>
          </cell>
          <cell r="O22">
            <v>29</v>
          </cell>
          <cell r="Q22">
            <v>32.6</v>
          </cell>
        </row>
      </sheetData>
      <sheetData sheetId="21"/>
      <sheetData sheetId="22">
        <row r="2">
          <cell r="A2" t="str">
            <v>Mechanical Financial Performance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347.9</v>
          </cell>
          <cell r="E8">
            <v>372.4</v>
          </cell>
          <cell r="G8">
            <v>436.9</v>
          </cell>
          <cell r="J8">
            <v>208.8</v>
          </cell>
          <cell r="L8">
            <v>232.369</v>
          </cell>
          <cell r="O8">
            <v>493.7</v>
          </cell>
          <cell r="Q8">
            <v>526.29999999999995</v>
          </cell>
        </row>
        <row r="9">
          <cell r="A9" t="str">
            <v>% Growth</v>
          </cell>
          <cell r="C9">
            <v>2.5999999999999999E-2</v>
          </cell>
          <cell r="E9">
            <v>7.0422535211267512E-2</v>
          </cell>
          <cell r="G9">
            <v>0.17320085929108497</v>
          </cell>
          <cell r="J9">
            <v>0.27300000000000002</v>
          </cell>
          <cell r="L9">
            <v>0.11287835249042133</v>
          </cell>
          <cell r="O9">
            <v>0.1300068665598535</v>
          </cell>
          <cell r="Q9">
            <v>6.6032003240834358E-2</v>
          </cell>
        </row>
        <row r="11">
          <cell r="A11" t="str">
            <v>EBITDA</v>
          </cell>
          <cell r="C11">
            <v>78.599999999999994</v>
          </cell>
          <cell r="E11">
            <v>84.1</v>
          </cell>
          <cell r="G11">
            <v>107.1</v>
          </cell>
          <cell r="J11">
            <v>52.7</v>
          </cell>
          <cell r="L11">
            <v>65.5</v>
          </cell>
          <cell r="O11">
            <v>139.69999999999999</v>
          </cell>
          <cell r="Q11">
            <v>150.80000000000001</v>
          </cell>
        </row>
        <row r="12">
          <cell r="A12" t="str">
            <v>EBITDA Margin</v>
          </cell>
          <cell r="C12">
            <v>0.22600000000000001</v>
          </cell>
          <cell r="E12">
            <v>0.22583243823845328</v>
          </cell>
          <cell r="G12">
            <v>0.24513618677042801</v>
          </cell>
          <cell r="J12">
            <v>0.25239463601532569</v>
          </cell>
          <cell r="L12">
            <v>0.28187925239597367</v>
          </cell>
          <cell r="O12">
            <v>0.28296536358112212</v>
          </cell>
          <cell r="Q12">
            <v>0.28652859585787577</v>
          </cell>
        </row>
        <row r="14">
          <cell r="A14" t="str">
            <v>EBIT</v>
          </cell>
          <cell r="C14">
            <v>56</v>
          </cell>
          <cell r="E14">
            <v>63.6</v>
          </cell>
          <cell r="G14">
            <v>87.9</v>
          </cell>
          <cell r="J14">
            <v>42.8</v>
          </cell>
          <cell r="L14">
            <v>56.2</v>
          </cell>
          <cell r="O14">
            <v>121.2</v>
          </cell>
          <cell r="Q14">
            <v>131.69999999999999</v>
          </cell>
        </row>
        <row r="15">
          <cell r="A15" t="str">
            <v>EBIT Margin</v>
          </cell>
          <cell r="C15">
            <v>0.16096579476861167</v>
          </cell>
          <cell r="E15">
            <v>0.1707841031149302</v>
          </cell>
          <cell r="G15">
            <v>0.20119020370794236</v>
          </cell>
          <cell r="J15">
            <v>0.20498084291187738</v>
          </cell>
          <cell r="L15">
            <v>0.24185670205578197</v>
          </cell>
          <cell r="O15">
            <v>0.24549321450273445</v>
          </cell>
          <cell r="Q15">
            <v>0.25023750712521375</v>
          </cell>
        </row>
      </sheetData>
      <sheetData sheetId="23">
        <row r="2">
          <cell r="A2" t="str">
            <v>Mounted Bearings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164</v>
          </cell>
          <cell r="E8">
            <v>169.3</v>
          </cell>
          <cell r="G8">
            <v>198.17699999999999</v>
          </cell>
          <cell r="J8">
            <v>95.6</v>
          </cell>
          <cell r="L8">
            <v>106.4</v>
          </cell>
        </row>
        <row r="9">
          <cell r="A9" t="str">
            <v>% Growth</v>
          </cell>
          <cell r="C9">
            <v>6.5000000000000002E-2</v>
          </cell>
          <cell r="E9">
            <v>3.2317073170731847E-2</v>
          </cell>
          <cell r="G9">
            <v>0.17056704075605422</v>
          </cell>
          <cell r="J9" t="str">
            <v>[    ]</v>
          </cell>
          <cell r="L9">
            <v>0.11297071129707126</v>
          </cell>
        </row>
      </sheetData>
      <sheetData sheetId="24">
        <row r="2">
          <cell r="A2" t="str">
            <v>Enclosed Gearing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132.5</v>
          </cell>
          <cell r="E8">
            <v>146.69999999999999</v>
          </cell>
          <cell r="G8">
            <v>170.9</v>
          </cell>
          <cell r="J8">
            <v>80</v>
          </cell>
          <cell r="L8">
            <v>88.3</v>
          </cell>
        </row>
        <row r="9">
          <cell r="A9" t="str">
            <v>% Growth</v>
          </cell>
          <cell r="C9">
            <v>7.0000000000000001E-3</v>
          </cell>
          <cell r="E9">
            <v>0.10716981132075465</v>
          </cell>
          <cell r="G9">
            <v>0.16496250852079086</v>
          </cell>
          <cell r="J9" t="str">
            <v>[    ]</v>
          </cell>
          <cell r="L9">
            <v>0.10375000000000001</v>
          </cell>
        </row>
      </sheetData>
      <sheetData sheetId="25">
        <row r="2">
          <cell r="A2" t="str">
            <v>PT Components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52.1</v>
          </cell>
          <cell r="E8">
            <v>55.9</v>
          </cell>
          <cell r="G8">
            <v>67.2</v>
          </cell>
          <cell r="J8">
            <v>32.299999999999997</v>
          </cell>
          <cell r="L8">
            <v>37</v>
          </cell>
        </row>
        <row r="9">
          <cell r="A9" t="str">
            <v>% Growth</v>
          </cell>
          <cell r="C9">
            <v>-2.5999999999999999E-2</v>
          </cell>
          <cell r="E9">
            <v>7.2936660268714038E-2</v>
          </cell>
          <cell r="G9">
            <v>0.20214669051878364</v>
          </cell>
          <cell r="J9" t="str">
            <v>[    ]</v>
          </cell>
          <cell r="L9">
            <v>0.14551083591331282</v>
          </cell>
        </row>
      </sheetData>
      <sheetData sheetId="26">
        <row r="1">
          <cell r="A1" t="str">
            <v>Bid/MSA</v>
          </cell>
        </row>
        <row r="3">
          <cell r="A3" t="str">
            <v>Bid</v>
          </cell>
          <cell r="B3">
            <v>162.71491800000001</v>
          </cell>
        </row>
        <row r="4">
          <cell r="A4" t="str">
            <v>MSA</v>
          </cell>
          <cell r="B4">
            <v>162.71459100000001</v>
          </cell>
        </row>
        <row r="18">
          <cell r="A18" t="str">
            <v>New/Replacement</v>
          </cell>
        </row>
        <row r="20">
          <cell r="A20" t="str">
            <v>New Build</v>
          </cell>
          <cell r="B20">
            <v>158.596439</v>
          </cell>
        </row>
        <row r="21">
          <cell r="A21" t="str">
            <v>Replace</v>
          </cell>
          <cell r="B21">
            <v>166.83306999999999</v>
          </cell>
        </row>
        <row r="28">
          <cell r="A28" t="str">
            <v>Application Breakdown</v>
          </cell>
        </row>
        <row r="30">
          <cell r="A30" t="str">
            <v>Fluid</v>
          </cell>
          <cell r="B30">
            <v>25</v>
          </cell>
        </row>
        <row r="31">
          <cell r="A31" t="str">
            <v>Conveying</v>
          </cell>
          <cell r="B31">
            <v>50</v>
          </cell>
        </row>
        <row r="32">
          <cell r="A32" t="str">
            <v>Air</v>
          </cell>
          <cell r="B32">
            <v>25</v>
          </cell>
        </row>
        <row r="34">
          <cell r="A34" t="str">
            <v>End-Market Breakdown</v>
          </cell>
        </row>
        <row r="36">
          <cell r="A36" t="str">
            <v>Mining</v>
          </cell>
          <cell r="B36">
            <v>25</v>
          </cell>
        </row>
        <row r="37">
          <cell r="A37" t="str">
            <v>Petrochemical</v>
          </cell>
          <cell r="B37">
            <v>25</v>
          </cell>
        </row>
        <row r="38">
          <cell r="A38" t="str">
            <v>Food/Beverage</v>
          </cell>
          <cell r="B38">
            <v>25</v>
          </cell>
        </row>
        <row r="39">
          <cell r="A39" t="str">
            <v>Power Generation</v>
          </cell>
          <cell r="B39">
            <v>25</v>
          </cell>
        </row>
        <row r="40">
          <cell r="A40" t="str">
            <v>Aggregate</v>
          </cell>
          <cell r="B40">
            <v>25</v>
          </cell>
        </row>
        <row r="41">
          <cell r="A41" t="str">
            <v>Forest Products</v>
          </cell>
          <cell r="B41">
            <v>25</v>
          </cell>
        </row>
      </sheetData>
      <sheetData sheetId="27">
        <row r="2">
          <cell r="A2" t="str">
            <v>U.S. Rankings in Mechanical Product Categories</v>
          </cell>
        </row>
        <row r="4">
          <cell r="A4" t="str">
            <v>Mounted Bearings</v>
          </cell>
          <cell r="C4" t="str">
            <v>Rank</v>
          </cell>
          <cell r="E4" t="str">
            <v>Enclosed Gearing</v>
          </cell>
          <cell r="G4" t="str">
            <v>Rank</v>
          </cell>
          <cell r="I4" t="str">
            <v>PT Components</v>
          </cell>
          <cell r="K4" t="str">
            <v>Rank</v>
          </cell>
        </row>
        <row r="6">
          <cell r="A6" t="str">
            <v>Ball Bearings</v>
          </cell>
          <cell r="C6" t="str">
            <v>#1</v>
          </cell>
          <cell r="E6" t="str">
            <v>Enclosed Shaft Mount Gearing</v>
          </cell>
          <cell r="G6" t="str">
            <v>#1</v>
          </cell>
          <cell r="I6" t="str">
            <v>Mechanical Drives</v>
          </cell>
          <cell r="K6" t="str">
            <v>#2</v>
          </cell>
        </row>
        <row r="7">
          <cell r="A7" t="str">
            <v>Roller Bearings</v>
          </cell>
          <cell r="C7" t="str">
            <v>#1</v>
          </cell>
          <cell r="E7" t="str">
            <v>Enclosed Helical Gearing</v>
          </cell>
          <cell r="G7" t="str">
            <v>#3</v>
          </cell>
          <cell r="I7" t="str">
            <v>Couplings and Brakes</v>
          </cell>
          <cell r="K7" t="str">
            <v>#3</v>
          </cell>
        </row>
        <row r="8">
          <cell r="A8" t="str">
            <v>Plain Bearings</v>
          </cell>
          <cell r="C8" t="str">
            <v>#1</v>
          </cell>
          <cell r="E8" t="str">
            <v>Enclosed Worm Gearing</v>
          </cell>
          <cell r="G8" t="str">
            <v>#2</v>
          </cell>
          <cell r="I8" t="str">
            <v>Conveyor Pulleys</v>
          </cell>
          <cell r="K8" t="str">
            <v>#2</v>
          </cell>
        </row>
      </sheetData>
      <sheetData sheetId="28"/>
      <sheetData sheetId="29">
        <row r="2">
          <cell r="A2" t="str">
            <v>Electrical Financial Performance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339.4</v>
          </cell>
          <cell r="E8">
            <v>346.3</v>
          </cell>
          <cell r="G8">
            <v>412.3</v>
          </cell>
          <cell r="J8">
            <v>195.3</v>
          </cell>
          <cell r="L8">
            <v>235.7</v>
          </cell>
          <cell r="O8">
            <v>480.3</v>
          </cell>
          <cell r="Q8">
            <v>520.5</v>
          </cell>
        </row>
        <row r="9">
          <cell r="A9" t="str">
            <v>% Growth</v>
          </cell>
          <cell r="C9">
            <v>-6.4000000000000001E-2</v>
          </cell>
          <cell r="E9">
            <v>2.0329994107248117E-2</v>
          </cell>
          <cell r="G9">
            <v>0.19058619693907008</v>
          </cell>
          <cell r="J9">
            <v>0.17399999999999999</v>
          </cell>
          <cell r="L9">
            <v>0.20686123911930343</v>
          </cell>
          <cell r="O9">
            <v>0.16492845015765223</v>
          </cell>
          <cell r="Q9">
            <v>8.3697688944409654E-2</v>
          </cell>
        </row>
        <row r="11">
          <cell r="A11" t="str">
            <v>EBITDA</v>
          </cell>
          <cell r="C11">
            <v>22.1</v>
          </cell>
          <cell r="E11">
            <v>29</v>
          </cell>
          <cell r="G11">
            <v>52.7</v>
          </cell>
          <cell r="J11">
            <v>24</v>
          </cell>
          <cell r="L11">
            <v>36.200000000000003</v>
          </cell>
          <cell r="O11">
            <v>67.599999999999994</v>
          </cell>
          <cell r="Q11">
            <v>78.7</v>
          </cell>
        </row>
        <row r="12">
          <cell r="A12" t="str">
            <v>EBITDA Margin</v>
          </cell>
          <cell r="C12">
            <v>6.511490866234533E-2</v>
          </cell>
          <cell r="E12">
            <v>8.3742419867167198E-2</v>
          </cell>
          <cell r="G12">
            <v>0.12781954887218044</v>
          </cell>
          <cell r="J12">
            <v>0.12288786482334868</v>
          </cell>
          <cell r="L12">
            <v>0.154</v>
          </cell>
          <cell r="O12">
            <v>0.14074536747865915</v>
          </cell>
          <cell r="Q12">
            <v>0.15120076849183478</v>
          </cell>
        </row>
        <row r="14">
          <cell r="A14" t="str">
            <v>EBIT</v>
          </cell>
          <cell r="C14">
            <v>6.5</v>
          </cell>
          <cell r="E14">
            <v>14.4</v>
          </cell>
          <cell r="G14">
            <v>33.799999999999997</v>
          </cell>
          <cell r="J14">
            <v>16.8</v>
          </cell>
          <cell r="L14">
            <v>28.4</v>
          </cell>
          <cell r="O14">
            <v>52.6</v>
          </cell>
          <cell r="Q14">
            <v>63.2</v>
          </cell>
        </row>
        <row r="15">
          <cell r="A15" t="str">
            <v>EBIT Margin</v>
          </cell>
          <cell r="C15">
            <v>1.9151443724219213E-2</v>
          </cell>
          <cell r="E15">
            <v>4.1582442968524404E-2</v>
          </cell>
          <cell r="G15">
            <v>8.1979141401891817E-2</v>
          </cell>
          <cell r="J15">
            <v>8.6021505376344079E-2</v>
          </cell>
          <cell r="L15">
            <v>0.121</v>
          </cell>
          <cell r="O15">
            <v>0.10951488652925255</v>
          </cell>
          <cell r="Q15">
            <v>0.12142170989433237</v>
          </cell>
        </row>
      </sheetData>
      <sheetData sheetId="30">
        <row r="2">
          <cell r="A2" t="str">
            <v>Large AC &amp; Custom Motors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87.7</v>
          </cell>
          <cell r="E8">
            <v>92.1</v>
          </cell>
          <cell r="G8">
            <v>111.98699999999999</v>
          </cell>
          <cell r="J8">
            <v>52.7</v>
          </cell>
          <cell r="L8">
            <v>61.8</v>
          </cell>
        </row>
        <row r="9">
          <cell r="A9" t="str">
            <v>% Growth</v>
          </cell>
          <cell r="C9">
            <v>-0.10299999999999999</v>
          </cell>
          <cell r="E9">
            <v>5.0171037628278015E-2</v>
          </cell>
          <cell r="G9">
            <v>0.21592833876221507</v>
          </cell>
          <cell r="J9" t="str">
            <v>[     ]</v>
          </cell>
          <cell r="L9">
            <v>0.17267552182163182</v>
          </cell>
        </row>
      </sheetData>
      <sheetData sheetId="31">
        <row r="2">
          <cell r="A2" t="str">
            <v>Small &amp; Medium AC Motors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128.5</v>
          </cell>
          <cell r="E8">
            <v>124.7</v>
          </cell>
          <cell r="G8">
            <v>150.4</v>
          </cell>
          <cell r="J8">
            <v>71.7</v>
          </cell>
          <cell r="L8">
            <v>84.9</v>
          </cell>
        </row>
        <row r="9">
          <cell r="A9" t="str">
            <v>% Growth</v>
          </cell>
          <cell r="C9">
            <v>-5.3999999999999999E-2</v>
          </cell>
          <cell r="E9">
            <v>-2.9571984435797671E-2</v>
          </cell>
          <cell r="G9">
            <v>0.20609462710505211</v>
          </cell>
          <cell r="J9" t="str">
            <v>[    ]</v>
          </cell>
          <cell r="L9">
            <v>0.18410041841004188</v>
          </cell>
        </row>
      </sheetData>
      <sheetData sheetId="32">
        <row r="2">
          <cell r="A2" t="str">
            <v>VS &amp; Specialty Motors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55.1</v>
          </cell>
          <cell r="E8">
            <v>55.6</v>
          </cell>
          <cell r="G8">
            <v>68.400000000000006</v>
          </cell>
          <cell r="J8">
            <v>31.2</v>
          </cell>
          <cell r="L8">
            <v>41.8</v>
          </cell>
        </row>
        <row r="9">
          <cell r="A9" t="str">
            <v>% Growth</v>
          </cell>
          <cell r="C9">
            <v>-9.4E-2</v>
          </cell>
          <cell r="E9">
            <v>9.0744101633393193E-3</v>
          </cell>
          <cell r="G9">
            <v>0.23021582733812962</v>
          </cell>
          <cell r="J9" t="str">
            <v>[   ]</v>
          </cell>
          <cell r="L9">
            <v>0.33974358974358965</v>
          </cell>
        </row>
      </sheetData>
      <sheetData sheetId="33">
        <row r="2">
          <cell r="A2" t="str">
            <v>Services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58</v>
          </cell>
          <cell r="E8">
            <v>62.2</v>
          </cell>
          <cell r="G8">
            <v>69.2</v>
          </cell>
          <cell r="J8">
            <v>33</v>
          </cell>
          <cell r="L8">
            <v>41.4</v>
          </cell>
        </row>
        <row r="9">
          <cell r="A9" t="str">
            <v>% Growth</v>
          </cell>
          <cell r="C9">
            <v>7.0000000000000001E-3</v>
          </cell>
          <cell r="E9">
            <v>7.241379310344831E-2</v>
          </cell>
          <cell r="G9">
            <v>0.112540192926045</v>
          </cell>
          <cell r="J9" t="str">
            <v>[   ]</v>
          </cell>
          <cell r="L9">
            <v>0.25454545454545441</v>
          </cell>
        </row>
      </sheetData>
      <sheetData sheetId="34">
        <row r="1">
          <cell r="A1" t="str">
            <v>Bid/MSA</v>
          </cell>
        </row>
        <row r="3">
          <cell r="A3" t="str">
            <v>Bid</v>
          </cell>
          <cell r="B3">
            <v>162.71491800000001</v>
          </cell>
        </row>
        <row r="4">
          <cell r="A4" t="str">
            <v>MSA</v>
          </cell>
          <cell r="B4">
            <v>162.71459100000001</v>
          </cell>
        </row>
        <row r="18">
          <cell r="A18" t="str">
            <v>New/Replacement</v>
          </cell>
        </row>
        <row r="20">
          <cell r="A20" t="str">
            <v>New Build</v>
          </cell>
          <cell r="B20">
            <v>158.596439</v>
          </cell>
        </row>
        <row r="21">
          <cell r="A21" t="str">
            <v>Replace</v>
          </cell>
          <cell r="B21">
            <v>166.83306999999999</v>
          </cell>
        </row>
        <row r="28">
          <cell r="A28" t="str">
            <v>Application Breakdown</v>
          </cell>
        </row>
        <row r="30">
          <cell r="A30" t="str">
            <v>Fluid</v>
          </cell>
          <cell r="B30">
            <v>25</v>
          </cell>
        </row>
        <row r="31">
          <cell r="A31" t="str">
            <v>Material</v>
          </cell>
          <cell r="B31">
            <v>25</v>
          </cell>
        </row>
        <row r="32">
          <cell r="A32" t="str">
            <v>Unit</v>
          </cell>
          <cell r="B32">
            <v>25</v>
          </cell>
        </row>
        <row r="33">
          <cell r="A33" t="str">
            <v>Air</v>
          </cell>
          <cell r="B33">
            <v>25</v>
          </cell>
        </row>
        <row r="35">
          <cell r="A35" t="str">
            <v>End-Market Breakdown</v>
          </cell>
        </row>
        <row r="37">
          <cell r="A37" t="str">
            <v>Mining</v>
          </cell>
          <cell r="B37">
            <v>25</v>
          </cell>
        </row>
        <row r="38">
          <cell r="A38" t="str">
            <v>Petrochemical</v>
          </cell>
          <cell r="B38">
            <v>25</v>
          </cell>
        </row>
        <row r="39">
          <cell r="A39" t="str">
            <v>Food/Beverage</v>
          </cell>
          <cell r="B39">
            <v>25</v>
          </cell>
        </row>
        <row r="40">
          <cell r="A40" t="str">
            <v>Power Generation</v>
          </cell>
          <cell r="B40">
            <v>25</v>
          </cell>
        </row>
        <row r="41">
          <cell r="A41" t="str">
            <v>Aggregate</v>
          </cell>
          <cell r="B41">
            <v>25</v>
          </cell>
        </row>
        <row r="42">
          <cell r="A42" t="str">
            <v>Forest Products</v>
          </cell>
          <cell r="B42">
            <v>25</v>
          </cell>
        </row>
      </sheetData>
      <sheetData sheetId="35">
        <row r="2">
          <cell r="A2" t="str">
            <v>Small &amp; Medium AC Motors</v>
          </cell>
        </row>
        <row r="5">
          <cell r="A5" t="str">
            <v>(Dollars in millions)</v>
          </cell>
          <cell r="C5" t="str">
            <v>Global Market</v>
          </cell>
          <cell r="E5" t="str">
            <v>U.S. Market</v>
          </cell>
        </row>
        <row r="6">
          <cell r="C6" t="str">
            <v>Size</v>
          </cell>
          <cell r="E6" t="str">
            <v>Size</v>
          </cell>
          <cell r="G6" t="str">
            <v>Rank</v>
          </cell>
        </row>
        <row r="8">
          <cell r="A8" t="str">
            <v>Small &amp; Medium AC</v>
          </cell>
          <cell r="C8">
            <v>7600</v>
          </cell>
          <cell r="E8">
            <v>1900</v>
          </cell>
          <cell r="G8">
            <v>4</v>
          </cell>
        </row>
        <row r="12">
          <cell r="A12" t="str">
            <v>Large AC &amp; Specialty Motors</v>
          </cell>
        </row>
        <row r="15">
          <cell r="A15" t="str">
            <v>(Dollars in millions)</v>
          </cell>
          <cell r="C15" t="str">
            <v>Global Market</v>
          </cell>
          <cell r="E15" t="str">
            <v>U.S. Market</v>
          </cell>
        </row>
        <row r="16">
          <cell r="C16" t="str">
            <v>Size</v>
          </cell>
          <cell r="E16" t="str">
            <v>Size</v>
          </cell>
          <cell r="G16" t="str">
            <v>Rank</v>
          </cell>
        </row>
        <row r="18">
          <cell r="A18" t="str">
            <v>Large AC</v>
          </cell>
          <cell r="C18">
            <v>1084</v>
          </cell>
          <cell r="E18">
            <v>302</v>
          </cell>
          <cell r="G18">
            <v>2</v>
          </cell>
        </row>
        <row r="19">
          <cell r="A19" t="str">
            <v>Nuclear</v>
          </cell>
          <cell r="C19">
            <v>86</v>
          </cell>
          <cell r="E19">
            <v>13</v>
          </cell>
          <cell r="G19">
            <v>3</v>
          </cell>
        </row>
        <row r="20">
          <cell r="A20" t="str">
            <v>Hermetics</v>
          </cell>
          <cell r="C20">
            <v>230</v>
          </cell>
          <cell r="E20">
            <v>108</v>
          </cell>
          <cell r="G20">
            <v>3</v>
          </cell>
        </row>
        <row r="21">
          <cell r="A21" t="str">
            <v>Mining</v>
          </cell>
          <cell r="C21">
            <v>84</v>
          </cell>
          <cell r="E21">
            <v>68</v>
          </cell>
          <cell r="G21">
            <v>1</v>
          </cell>
        </row>
        <row r="22">
          <cell r="A22" t="str">
            <v>Navy</v>
          </cell>
          <cell r="C22">
            <v>40</v>
          </cell>
          <cell r="E22">
            <v>19</v>
          </cell>
          <cell r="G22">
            <v>1</v>
          </cell>
        </row>
        <row r="23">
          <cell r="C23" t="str">
            <v/>
          </cell>
          <cell r="E23" t="str">
            <v/>
          </cell>
          <cell r="G23" t="str">
            <v/>
          </cell>
        </row>
        <row r="24">
          <cell r="A24" t="str">
            <v>Total</v>
          </cell>
          <cell r="C24">
            <v>1524</v>
          </cell>
          <cell r="E24">
            <v>510</v>
          </cell>
        </row>
        <row r="28">
          <cell r="A28" t="str">
            <v>VS Motors [&amp; Drives]</v>
          </cell>
        </row>
        <row r="31">
          <cell r="A31" t="str">
            <v>(Dollars in millions)</v>
          </cell>
          <cell r="C31" t="str">
            <v>Global Market</v>
          </cell>
          <cell r="E31" t="str">
            <v>U.S. Market</v>
          </cell>
        </row>
        <row r="32">
          <cell r="C32" t="str">
            <v>Size</v>
          </cell>
          <cell r="E32" t="str">
            <v>Size</v>
          </cell>
          <cell r="G32" t="str">
            <v>Rank</v>
          </cell>
        </row>
        <row r="34">
          <cell r="A34" t="str">
            <v>Drives</v>
          </cell>
          <cell r="C34">
            <v>5200</v>
          </cell>
          <cell r="E34">
            <v>1100</v>
          </cell>
          <cell r="G34">
            <v>8</v>
          </cell>
        </row>
        <row r="35">
          <cell r="A35" t="str">
            <v>VS AC Motors</v>
          </cell>
          <cell r="C35">
            <v>444</v>
          </cell>
          <cell r="E35">
            <v>152</v>
          </cell>
          <cell r="G35">
            <v>1</v>
          </cell>
        </row>
        <row r="36">
          <cell r="A36" t="str">
            <v>VS DC Motors</v>
          </cell>
          <cell r="C36">
            <v>426</v>
          </cell>
          <cell r="E36">
            <v>125</v>
          </cell>
          <cell r="G36">
            <v>2</v>
          </cell>
        </row>
        <row r="37">
          <cell r="C37" t="str">
            <v/>
          </cell>
          <cell r="E37" t="str">
            <v/>
          </cell>
          <cell r="G37" t="str">
            <v/>
          </cell>
        </row>
        <row r="38">
          <cell r="A38" t="str">
            <v>Total</v>
          </cell>
          <cell r="C38">
            <v>6070</v>
          </cell>
          <cell r="E38">
            <v>1377</v>
          </cell>
        </row>
        <row r="43">
          <cell r="A43" t="str">
            <v>U.S. Rankings in Electrical Product Categories</v>
          </cell>
        </row>
        <row r="45">
          <cell r="A45" t="str">
            <v>Large AC &amp;Custom Motors</v>
          </cell>
          <cell r="C45" t="str">
            <v>Rank</v>
          </cell>
          <cell r="E45" t="str">
            <v>VS Motors</v>
          </cell>
          <cell r="G45" t="str">
            <v>Rank</v>
          </cell>
          <cell r="I45" t="str">
            <v>Small &amp; MediumAC Motors</v>
          </cell>
          <cell r="K45" t="str">
            <v>Rank</v>
          </cell>
        </row>
        <row r="47">
          <cell r="A47" t="str">
            <v>Large AC</v>
          </cell>
          <cell r="C47" t="str">
            <v>#2</v>
          </cell>
          <cell r="E47" t="str">
            <v>VS AC Motors</v>
          </cell>
          <cell r="G47" t="str">
            <v>#1</v>
          </cell>
          <cell r="I47" t="str">
            <v>Small &amp; Medium AC</v>
          </cell>
          <cell r="K47" t="str">
            <v>#4</v>
          </cell>
        </row>
        <row r="48">
          <cell r="A48" t="str">
            <v>Nuclear</v>
          </cell>
          <cell r="C48" t="str">
            <v>#3</v>
          </cell>
          <cell r="E48" t="str">
            <v>VS DC Motors</v>
          </cell>
          <cell r="G48" t="str">
            <v>#2</v>
          </cell>
        </row>
        <row r="49">
          <cell r="A49" t="str">
            <v>Hermetics</v>
          </cell>
          <cell r="C49" t="str">
            <v>#3</v>
          </cell>
          <cell r="K49" t="str">
            <v/>
          </cell>
        </row>
        <row r="50">
          <cell r="A50" t="str">
            <v>Mining</v>
          </cell>
          <cell r="C50" t="str">
            <v>#1</v>
          </cell>
        </row>
        <row r="51">
          <cell r="A51" t="str">
            <v>Navy</v>
          </cell>
          <cell r="C51" t="str">
            <v>#1</v>
          </cell>
        </row>
      </sheetData>
      <sheetData sheetId="36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&amp;A_Annual"/>
      <sheetName val="MA2"/>
      <sheetName val="MA"/>
      <sheetName val="MA_Data"/>
      <sheetName val="Interest Rates"/>
      <sheetName val="GDP"/>
      <sheetName val="Buyers"/>
      <sheetName val="Company Data"/>
      <sheetName val="Index Chart"/>
      <sheetName val="Capacity Utilization"/>
      <sheetName val="Trading Comps"/>
      <sheetName val="M&amp;A Comps"/>
      <sheetName val="ISM PMI"/>
      <sheetName val="Alternatives Summ"/>
      <sheetName val="Distribution Network"/>
      <sheetName val="Firm-Wide Customers"/>
    </sheetNames>
    <sheetDataSet>
      <sheetData sheetId="0" refreshError="1">
        <row r="1">
          <cell r="B1" t="str">
            <v>($ in billions)</v>
          </cell>
        </row>
        <row r="3">
          <cell r="B3" t="str">
            <v>Year</v>
          </cell>
          <cell r="C3" t="str">
            <v>Non-Sponsors</v>
          </cell>
          <cell r="D3" t="str">
            <v>Sponsors</v>
          </cell>
          <cell r="E3" t="str">
            <v>Sponsor as a % of Non-Sponsors</v>
          </cell>
        </row>
        <row r="5">
          <cell r="B5" t="str">
            <v>'98</v>
          </cell>
          <cell r="C5">
            <v>1478.808385000001</v>
          </cell>
          <cell r="D5">
            <v>30.002301000000003</v>
          </cell>
          <cell r="E5">
            <v>2.0288159915998843E-2</v>
          </cell>
        </row>
        <row r="6">
          <cell r="B6" t="str">
            <v>'99</v>
          </cell>
          <cell r="C6">
            <v>1422.2281949999999</v>
          </cell>
          <cell r="D6">
            <v>63.905894999999987</v>
          </cell>
          <cell r="E6">
            <v>4.4933643718123584E-2</v>
          </cell>
        </row>
        <row r="7">
          <cell r="B7" t="str">
            <v>'00</v>
          </cell>
          <cell r="C7">
            <v>1581.1309419999986</v>
          </cell>
          <cell r="D7">
            <v>57.252284999999986</v>
          </cell>
          <cell r="E7">
            <v>3.6209705015057526E-2</v>
          </cell>
        </row>
        <row r="8">
          <cell r="B8" t="str">
            <v>'01</v>
          </cell>
          <cell r="C8">
            <v>708.44345500000043</v>
          </cell>
          <cell r="D8">
            <v>24.430306000000002</v>
          </cell>
          <cell r="E8">
            <v>3.448448260419032E-2</v>
          </cell>
        </row>
        <row r="9">
          <cell r="B9" t="str">
            <v>'02</v>
          </cell>
          <cell r="C9">
            <v>376.50457299999886</v>
          </cell>
          <cell r="D9">
            <v>50.089663999999985</v>
          </cell>
          <cell r="E9">
            <v>0.13303866032989761</v>
          </cell>
        </row>
        <row r="10">
          <cell r="B10" t="str">
            <v>'03</v>
          </cell>
          <cell r="C10">
            <v>497.10615899999948</v>
          </cell>
          <cell r="D10">
            <v>50.219497000000018</v>
          </cell>
          <cell r="E10">
            <v>0.10102368697467712</v>
          </cell>
        </row>
        <row r="11">
          <cell r="B11" t="str">
            <v>'04</v>
          </cell>
          <cell r="C11">
            <v>634.58610599999986</v>
          </cell>
          <cell r="D11">
            <v>103.87534600000004</v>
          </cell>
          <cell r="E11">
            <v>0.163689915391876</v>
          </cell>
        </row>
        <row r="12">
          <cell r="B12" t="str">
            <v>'05</v>
          </cell>
          <cell r="C12">
            <v>943.25682000000006</v>
          </cell>
          <cell r="D12">
            <v>133.63359100000005</v>
          </cell>
          <cell r="E12">
            <v>0.14167254152479919</v>
          </cell>
        </row>
        <row r="13">
          <cell r="B13" t="str">
            <v>'06YTD</v>
          </cell>
          <cell r="C13">
            <v>229.2466449999998</v>
          </cell>
          <cell r="D13">
            <v>48.294436000000012</v>
          </cell>
          <cell r="E13">
            <v>0.21066583548038426</v>
          </cell>
        </row>
        <row r="17">
          <cell r="B17" t="str">
            <v xml:space="preserve">  DateAnnounced</v>
          </cell>
          <cell r="C17" t="str">
            <v>Target Name</v>
          </cell>
          <cell r="D17" t="str">
            <v>Acquiror Name</v>
          </cell>
          <cell r="E17" t="str">
            <v>Value ofTransaction($mil)</v>
          </cell>
          <cell r="F17" t="str">
            <v>BuysideFin SponsorActivity Flag</v>
          </cell>
        </row>
        <row r="18">
          <cell r="B18">
            <v>38796</v>
          </cell>
          <cell r="C18" t="str">
            <v>Sony Ericsson Mobile-M2M</v>
          </cell>
          <cell r="D18" t="str">
            <v>Wavecom SA</v>
          </cell>
          <cell r="E18">
            <v>39.514000000000003</v>
          </cell>
          <cell r="F18" t="str">
            <v>N</v>
          </cell>
        </row>
        <row r="19">
          <cell r="B19">
            <v>38796</v>
          </cell>
          <cell r="C19" t="str">
            <v>Outlook Group Corp</v>
          </cell>
          <cell r="D19" t="str">
            <v>Vista Group Holdings LLC</v>
          </cell>
          <cell r="E19">
            <v>45.838999999999999</v>
          </cell>
          <cell r="F19" t="str">
            <v>N</v>
          </cell>
          <cell r="H19" t="str">
            <v>Date Effective/Unconditional</v>
          </cell>
          <cell r="I19" t="str">
            <v>Ranking Value inc. Net Debt of Target ($ Mil)</v>
          </cell>
          <cell r="K19" t="str">
            <v>–</v>
          </cell>
        </row>
        <row r="20">
          <cell r="B20">
            <v>38796</v>
          </cell>
          <cell r="C20" t="str">
            <v>m-Qube Inc</v>
          </cell>
          <cell r="D20" t="str">
            <v>VeriSign Inc</v>
          </cell>
          <cell r="E20">
            <v>250</v>
          </cell>
          <cell r="F20" t="str">
            <v>N</v>
          </cell>
          <cell r="H20" t="str">
            <v>January 1997</v>
          </cell>
          <cell r="I20">
            <v>4354.7999999999993</v>
          </cell>
        </row>
        <row r="21">
          <cell r="B21">
            <v>38796</v>
          </cell>
          <cell r="C21" t="str">
            <v>Undisclosed Retail Ppty(3)</v>
          </cell>
          <cell r="D21" t="str">
            <v>Urstadt Biddle Properties Inc</v>
          </cell>
          <cell r="E21">
            <v>16.600000000000001</v>
          </cell>
          <cell r="F21" t="str">
            <v>N</v>
          </cell>
          <cell r="H21" t="str">
            <v>February 1997</v>
          </cell>
          <cell r="I21">
            <v>9480.0999999999985</v>
          </cell>
        </row>
        <row r="22">
          <cell r="B22">
            <v>38796</v>
          </cell>
          <cell r="C22" t="str">
            <v>Sunrise Senior-Assisted Living</v>
          </cell>
          <cell r="D22" t="str">
            <v>Sunrise Senior Living REIT</v>
          </cell>
          <cell r="E22">
            <v>36.5</v>
          </cell>
          <cell r="F22" t="str">
            <v>N</v>
          </cell>
          <cell r="H22" t="str">
            <v>March 1997</v>
          </cell>
          <cell r="I22">
            <v>17351.3</v>
          </cell>
        </row>
        <row r="23">
          <cell r="B23">
            <v>38796</v>
          </cell>
          <cell r="C23" t="str">
            <v>WorldWinner Inc</v>
          </cell>
          <cell r="D23" t="str">
            <v>SkillJam Technologies Corp</v>
          </cell>
          <cell r="E23">
            <v>23</v>
          </cell>
          <cell r="F23" t="str">
            <v>N</v>
          </cell>
          <cell r="H23" t="str">
            <v>April 1997</v>
          </cell>
          <cell r="I23">
            <v>17319</v>
          </cell>
        </row>
        <row r="24">
          <cell r="B24">
            <v>38796</v>
          </cell>
          <cell r="C24" t="str">
            <v>OfficeTiger LLC</v>
          </cell>
          <cell r="D24" t="str">
            <v>RR Donnelley &amp; Sons Co</v>
          </cell>
          <cell r="E24">
            <v>250</v>
          </cell>
          <cell r="F24" t="str">
            <v>N</v>
          </cell>
          <cell r="H24" t="str">
            <v>May 1997</v>
          </cell>
          <cell r="I24">
            <v>38005.699999999997</v>
          </cell>
        </row>
        <row r="25">
          <cell r="B25">
            <v>38796</v>
          </cell>
          <cell r="C25" t="str">
            <v>SBS Technologies Inc</v>
          </cell>
          <cell r="D25" t="str">
            <v>GE Fanuc Embedded Systems Inc</v>
          </cell>
          <cell r="E25">
            <v>269.69299999999998</v>
          </cell>
          <cell r="F25" t="str">
            <v>N</v>
          </cell>
          <cell r="H25" t="str">
            <v>June 1997</v>
          </cell>
          <cell r="I25">
            <v>47039.399999999994</v>
          </cell>
        </row>
        <row r="26">
          <cell r="B26">
            <v>38796</v>
          </cell>
          <cell r="C26" t="str">
            <v>Little Giant Pump Co</v>
          </cell>
          <cell r="D26" t="str">
            <v>Franklin Electric Co</v>
          </cell>
          <cell r="E26">
            <v>121</v>
          </cell>
          <cell r="F26" t="str">
            <v>N</v>
          </cell>
          <cell r="H26" t="str">
            <v>July 1997</v>
          </cell>
          <cell r="I26">
            <v>51482.6</v>
          </cell>
        </row>
        <row r="27">
          <cell r="B27">
            <v>38796</v>
          </cell>
          <cell r="C27" t="str">
            <v>Unisys Corp-Unigen Operation</v>
          </cell>
          <cell r="D27" t="str">
            <v>Delta Design</v>
          </cell>
          <cell r="E27">
            <v>8</v>
          </cell>
          <cell r="F27" t="str">
            <v>N</v>
          </cell>
          <cell r="H27" t="str">
            <v>August 1997</v>
          </cell>
          <cell r="I27">
            <v>47822.2</v>
          </cell>
        </row>
        <row r="28">
          <cell r="B28">
            <v>38796</v>
          </cell>
          <cell r="C28" t="str">
            <v>Opobox Inc</v>
          </cell>
          <cell r="D28" t="str">
            <v>ClassMates Online Inc</v>
          </cell>
          <cell r="E28">
            <v>10</v>
          </cell>
          <cell r="F28" t="str">
            <v>N</v>
          </cell>
          <cell r="H28" t="str">
            <v>September 1997</v>
          </cell>
          <cell r="I28">
            <v>47155.899999999994</v>
          </cell>
        </row>
        <row r="29">
          <cell r="B29">
            <v>38793</v>
          </cell>
          <cell r="C29" t="str">
            <v>AAT Communications Corp</v>
          </cell>
          <cell r="D29" t="str">
            <v>SBA Communications Corp</v>
          </cell>
          <cell r="E29">
            <v>1001.9699999999999</v>
          </cell>
          <cell r="F29" t="str">
            <v>N</v>
          </cell>
          <cell r="H29" t="str">
            <v>October 1997</v>
          </cell>
          <cell r="I29">
            <v>76026</v>
          </cell>
        </row>
        <row r="30">
          <cell r="B30">
            <v>38793</v>
          </cell>
          <cell r="C30" t="str">
            <v>Royal Casket Co Inc</v>
          </cell>
          <cell r="D30" t="str">
            <v>Matthews International Corp</v>
          </cell>
          <cell r="E30">
            <v>18</v>
          </cell>
          <cell r="F30" t="str">
            <v>N</v>
          </cell>
          <cell r="H30" t="str">
            <v>November 1997</v>
          </cell>
          <cell r="I30">
            <v>50176</v>
          </cell>
        </row>
        <row r="31">
          <cell r="B31">
            <v>38793</v>
          </cell>
          <cell r="C31" t="str">
            <v>DreamWorks SKG-Film Library</v>
          </cell>
          <cell r="D31" t="str">
            <v>Investor Group</v>
          </cell>
          <cell r="E31">
            <v>900</v>
          </cell>
          <cell r="F31" t="str">
            <v>Y</v>
          </cell>
          <cell r="H31" t="str">
            <v>December 1997</v>
          </cell>
          <cell r="I31">
            <v>103145.5</v>
          </cell>
        </row>
        <row r="32">
          <cell r="B32">
            <v>38793</v>
          </cell>
          <cell r="C32" t="str">
            <v>Pointe Hilton Tapatio Cliffs</v>
          </cell>
          <cell r="D32" t="str">
            <v>Highland Hospitality Corp</v>
          </cell>
          <cell r="E32">
            <v>85</v>
          </cell>
          <cell r="F32" t="str">
            <v>N</v>
          </cell>
          <cell r="H32" t="str">
            <v>January 1998</v>
          </cell>
          <cell r="I32">
            <v>78698.899999999994</v>
          </cell>
          <cell r="J32" t="str">
            <v>January 1998</v>
          </cell>
          <cell r="K32">
            <v>45235.18461538462</v>
          </cell>
          <cell r="L32">
            <v>30.002301000000003</v>
          </cell>
          <cell r="M32">
            <v>1478.808385000001</v>
          </cell>
        </row>
        <row r="33">
          <cell r="B33">
            <v>38793</v>
          </cell>
          <cell r="C33" t="str">
            <v>Bristol Babcock Inc</v>
          </cell>
          <cell r="D33" t="str">
            <v>Emerson Electric Co</v>
          </cell>
          <cell r="E33">
            <v>121</v>
          </cell>
          <cell r="F33" t="str">
            <v>N</v>
          </cell>
          <cell r="H33" t="str">
            <v>February 1998</v>
          </cell>
          <cell r="I33">
            <v>62067.7</v>
          </cell>
          <cell r="J33" t="str">
            <v>February 1998</v>
          </cell>
          <cell r="K33">
            <v>49674.63846153846</v>
          </cell>
          <cell r="L33">
            <v>30.002301000000003</v>
          </cell>
          <cell r="M33">
            <v>1478.808385000001</v>
          </cell>
        </row>
        <row r="34">
          <cell r="B34">
            <v>38793</v>
          </cell>
          <cell r="C34" t="str">
            <v>Bayou Steel Corp</v>
          </cell>
          <cell r="D34" t="str">
            <v>Black Diamond Capital</v>
          </cell>
          <cell r="E34">
            <v>150</v>
          </cell>
          <cell r="F34" t="str">
            <v>Y</v>
          </cell>
          <cell r="H34" t="str">
            <v>March 1998</v>
          </cell>
          <cell r="I34">
            <v>74505.2</v>
          </cell>
          <cell r="J34" t="str">
            <v>March 1998</v>
          </cell>
          <cell r="K34">
            <v>54676.569230769222</v>
          </cell>
          <cell r="L34">
            <v>30.002301000000003</v>
          </cell>
          <cell r="M34">
            <v>1478.808385000001</v>
          </cell>
        </row>
        <row r="35">
          <cell r="B35">
            <v>38793</v>
          </cell>
          <cell r="C35" t="str">
            <v>Village of Manteno Water Sys</v>
          </cell>
          <cell r="D35" t="str">
            <v>Aqua Illinois Inc</v>
          </cell>
          <cell r="E35">
            <v>4.5</v>
          </cell>
          <cell r="F35" t="str">
            <v>N</v>
          </cell>
          <cell r="H35" t="str">
            <v>April 1998</v>
          </cell>
          <cell r="I35">
            <v>106255.4</v>
          </cell>
          <cell r="J35" t="str">
            <v>April 1998</v>
          </cell>
          <cell r="K35">
            <v>61515.346153846156</v>
          </cell>
          <cell r="L35">
            <v>30.002301000000003</v>
          </cell>
          <cell r="M35">
            <v>1478.808385000001</v>
          </cell>
        </row>
        <row r="36">
          <cell r="B36">
            <v>38793</v>
          </cell>
          <cell r="C36" t="str">
            <v>Reserve at Fox Creek</v>
          </cell>
          <cell r="D36" t="str">
            <v>American Land Lease Inc</v>
          </cell>
          <cell r="E36">
            <v>11</v>
          </cell>
          <cell r="F36" t="str">
            <v>N</v>
          </cell>
          <cell r="H36" t="str">
            <v>May 1998</v>
          </cell>
          <cell r="I36">
            <v>58558.299999999996</v>
          </cell>
          <cell r="J36" t="str">
            <v>May 1998</v>
          </cell>
          <cell r="K36">
            <v>64687.600000000006</v>
          </cell>
          <cell r="L36">
            <v>30.002301000000003</v>
          </cell>
          <cell r="M36">
            <v>1478.808385000001</v>
          </cell>
        </row>
        <row r="37">
          <cell r="B37">
            <v>38792</v>
          </cell>
          <cell r="C37" t="str">
            <v>Suncoast Bancorp Inc,FL</v>
          </cell>
          <cell r="D37" t="str">
            <v>NBC Capital Corp,Starkville,MS</v>
          </cell>
          <cell r="E37">
            <v>34.799999999999997</v>
          </cell>
          <cell r="F37" t="str">
            <v>N</v>
          </cell>
          <cell r="H37" t="str">
            <v>June 1998</v>
          </cell>
          <cell r="I37">
            <v>145728.79999999999</v>
          </cell>
          <cell r="J37" t="str">
            <v>June 1998</v>
          </cell>
          <cell r="K37">
            <v>72973.992307692301</v>
          </cell>
          <cell r="L37">
            <v>30.002301000000003</v>
          </cell>
          <cell r="M37">
            <v>1478.808385000001</v>
          </cell>
        </row>
        <row r="38">
          <cell r="B38">
            <v>38792</v>
          </cell>
          <cell r="C38" t="str">
            <v>J&amp;L American Inc</v>
          </cell>
          <cell r="D38" t="str">
            <v>MSC Industrial Direct Co Inc</v>
          </cell>
          <cell r="E38">
            <v>349.5</v>
          </cell>
          <cell r="F38" t="str">
            <v>N</v>
          </cell>
          <cell r="H38" t="str">
            <v>July 1998</v>
          </cell>
          <cell r="I38">
            <v>113244.9</v>
          </cell>
          <cell r="J38" t="str">
            <v>July 1998</v>
          </cell>
          <cell r="K38">
            <v>78066.723076923081</v>
          </cell>
          <cell r="L38">
            <v>30.002301000000003</v>
          </cell>
          <cell r="M38">
            <v>1478.808385000001</v>
          </cell>
        </row>
        <row r="39">
          <cell r="B39">
            <v>38792</v>
          </cell>
          <cell r="C39" t="str">
            <v>RecepTec LLC</v>
          </cell>
          <cell r="D39" t="str">
            <v>Laird Technologies Inc</v>
          </cell>
          <cell r="E39">
            <v>89</v>
          </cell>
          <cell r="F39" t="str">
            <v>N</v>
          </cell>
          <cell r="H39" t="str">
            <v>August 1998</v>
          </cell>
          <cell r="I39">
            <v>63924.299999999996</v>
          </cell>
          <cell r="J39" t="str">
            <v>August 1998</v>
          </cell>
          <cell r="K39">
            <v>79023.776923076934</v>
          </cell>
          <cell r="L39">
            <v>30.002301000000003</v>
          </cell>
          <cell r="M39">
            <v>1478.808385000001</v>
          </cell>
        </row>
        <row r="40">
          <cell r="B40">
            <v>38792</v>
          </cell>
          <cell r="C40" t="str">
            <v>World Envi Solutions-Plant</v>
          </cell>
          <cell r="D40" t="str">
            <v>Internal Hydro Intl Inc</v>
          </cell>
          <cell r="E40">
            <v>2</v>
          </cell>
          <cell r="F40" t="str">
            <v>N</v>
          </cell>
          <cell r="H40" t="str">
            <v>September 1998</v>
          </cell>
          <cell r="I40">
            <v>173788.1</v>
          </cell>
          <cell r="J40" t="str">
            <v>September 1998</v>
          </cell>
          <cell r="K40">
            <v>88713.461538461561</v>
          </cell>
          <cell r="L40">
            <v>30.002301000000003</v>
          </cell>
          <cell r="M40">
            <v>1478.808385000001</v>
          </cell>
        </row>
        <row r="41">
          <cell r="B41">
            <v>38792</v>
          </cell>
          <cell r="C41" t="str">
            <v>MeterTek LLC</v>
          </cell>
          <cell r="D41" t="str">
            <v>Great Lakes Bancorp-5 Lansing</v>
          </cell>
          <cell r="E41">
            <v>1.0799999999999998</v>
          </cell>
          <cell r="F41" t="str">
            <v>N</v>
          </cell>
          <cell r="H41" t="str">
            <v>October 1998</v>
          </cell>
          <cell r="I41">
            <v>178864.3</v>
          </cell>
          <cell r="J41" t="str">
            <v>October 1998</v>
          </cell>
          <cell r="K41">
            <v>98844.876923076939</v>
          </cell>
          <cell r="L41">
            <v>30.002301000000003</v>
          </cell>
          <cell r="M41">
            <v>1478.808385000001</v>
          </cell>
        </row>
        <row r="42">
          <cell r="B42">
            <v>38792</v>
          </cell>
          <cell r="C42" t="str">
            <v>Nanogen Inc</v>
          </cell>
          <cell r="D42" t="str">
            <v>Fisher Scientific Intl Inc</v>
          </cell>
          <cell r="E42">
            <v>15.104999999999999</v>
          </cell>
          <cell r="F42" t="str">
            <v>Y</v>
          </cell>
          <cell r="H42" t="str">
            <v>November 1998</v>
          </cell>
          <cell r="I42">
            <v>139871.29999999999</v>
          </cell>
          <cell r="J42" t="str">
            <v>November 1998</v>
          </cell>
          <cell r="K42">
            <v>103756.05384615387</v>
          </cell>
          <cell r="L42">
            <v>30.002301000000003</v>
          </cell>
          <cell r="M42">
            <v>1478.808385000001</v>
          </cell>
        </row>
        <row r="43">
          <cell r="B43">
            <v>38792</v>
          </cell>
          <cell r="C43" t="str">
            <v>Athena Diagnostics Inc</v>
          </cell>
          <cell r="D43" t="str">
            <v>Fisher Scientific Intl Inc</v>
          </cell>
          <cell r="E43">
            <v>283</v>
          </cell>
          <cell r="F43" t="str">
            <v>Y</v>
          </cell>
          <cell r="H43" t="str">
            <v>December 1998</v>
          </cell>
          <cell r="I43">
            <v>153121.29999999999</v>
          </cell>
          <cell r="J43" t="str">
            <v>December 1998</v>
          </cell>
          <cell r="K43">
            <v>111674.92307692308</v>
          </cell>
          <cell r="L43">
            <v>30.002301000000003</v>
          </cell>
          <cell r="M43">
            <v>1478.808385000001</v>
          </cell>
        </row>
        <row r="44">
          <cell r="B44">
            <v>38792</v>
          </cell>
          <cell r="C44" t="str">
            <v>Kraft Foods Inc-Milk-Bone Pet</v>
          </cell>
          <cell r="D44" t="str">
            <v>Del Monte Foods Co</v>
          </cell>
          <cell r="E44">
            <v>580</v>
          </cell>
          <cell r="F44" t="str">
            <v>N</v>
          </cell>
          <cell r="H44" t="str">
            <v>January 1999</v>
          </cell>
          <cell r="I44">
            <v>78980.800000000003</v>
          </cell>
          <cell r="J44" t="str">
            <v>January 1999</v>
          </cell>
          <cell r="K44">
            <v>109816.1</v>
          </cell>
          <cell r="L44">
            <v>63.905894999999987</v>
          </cell>
          <cell r="M44">
            <v>1422.2281949999999</v>
          </cell>
        </row>
        <row r="45">
          <cell r="B45">
            <v>38792</v>
          </cell>
          <cell r="C45" t="str">
            <v>Arques Technology</v>
          </cell>
          <cell r="D45" t="str">
            <v>California Micro Devices Corp</v>
          </cell>
          <cell r="E45">
            <v>8</v>
          </cell>
          <cell r="F45" t="str">
            <v>N</v>
          </cell>
          <cell r="H45" t="str">
            <v>February 1999</v>
          </cell>
          <cell r="I45">
            <v>33740</v>
          </cell>
          <cell r="J45" t="str">
            <v>February 1999</v>
          </cell>
          <cell r="K45">
            <v>106357.72307692308</v>
          </cell>
          <cell r="L45">
            <v>63.905894999999987</v>
          </cell>
          <cell r="M45">
            <v>1422.2281949999999</v>
          </cell>
        </row>
        <row r="46">
          <cell r="B46">
            <v>38792</v>
          </cell>
          <cell r="C46" t="str">
            <v>Hawaii Biotech Inc-Vaccine Bus</v>
          </cell>
          <cell r="D46" t="str">
            <v>Avantogen Ltd-Vaccine Business</v>
          </cell>
          <cell r="E46">
            <v>1</v>
          </cell>
          <cell r="F46" t="str">
            <v>N</v>
          </cell>
          <cell r="H46" t="str">
            <v>March 1999</v>
          </cell>
          <cell r="I46">
            <v>139365.1</v>
          </cell>
          <cell r="J46" t="str">
            <v>March 1999</v>
          </cell>
          <cell r="K46">
            <v>112303.67692307694</v>
          </cell>
          <cell r="L46">
            <v>63.905894999999987</v>
          </cell>
          <cell r="M46">
            <v>1422.2281949999999</v>
          </cell>
        </row>
        <row r="47">
          <cell r="B47">
            <v>38792</v>
          </cell>
          <cell r="C47" t="str">
            <v>Whittier Goodrich Pharmacy-Ast</v>
          </cell>
          <cell r="D47" t="str">
            <v>Allion Healthcare Inc</v>
          </cell>
          <cell r="E47">
            <v>20</v>
          </cell>
          <cell r="F47" t="str">
            <v>N</v>
          </cell>
          <cell r="H47" t="str">
            <v>April 1999</v>
          </cell>
          <cell r="I47">
            <v>63680.399999999994</v>
          </cell>
          <cell r="J47" t="str">
            <v>April 1999</v>
          </cell>
          <cell r="K47">
            <v>111471.00000000001</v>
          </cell>
          <cell r="L47">
            <v>63.905894999999987</v>
          </cell>
          <cell r="M47">
            <v>1422.2281949999999</v>
          </cell>
        </row>
        <row r="48">
          <cell r="B48">
            <v>38791</v>
          </cell>
          <cell r="C48" t="str">
            <v>Kontiki Inc</v>
          </cell>
          <cell r="D48" t="str">
            <v>VeriSign Inc</v>
          </cell>
          <cell r="E48">
            <v>62</v>
          </cell>
          <cell r="F48" t="str">
            <v>N</v>
          </cell>
          <cell r="H48" t="str">
            <v>May 1999</v>
          </cell>
          <cell r="I48">
            <v>92003.4</v>
          </cell>
          <cell r="J48" t="str">
            <v>May 1999</v>
          </cell>
          <cell r="K48">
            <v>110374.69230769231</v>
          </cell>
          <cell r="L48">
            <v>63.905894999999987</v>
          </cell>
          <cell r="M48">
            <v>1422.2281949999999</v>
          </cell>
        </row>
        <row r="49">
          <cell r="B49">
            <v>38791</v>
          </cell>
          <cell r="C49" t="str">
            <v>Andrews Petroleum Inc</v>
          </cell>
          <cell r="D49" t="str">
            <v>Plains LPG Services LP</v>
          </cell>
          <cell r="E49">
            <v>205</v>
          </cell>
          <cell r="F49" t="str">
            <v>N</v>
          </cell>
          <cell r="H49" t="str">
            <v>June 1999</v>
          </cell>
          <cell r="I49">
            <v>196241.3</v>
          </cell>
          <cell r="J49" t="str">
            <v>June 1999</v>
          </cell>
          <cell r="K49">
            <v>120965.69230769231</v>
          </cell>
          <cell r="L49">
            <v>63.905894999999987</v>
          </cell>
          <cell r="M49">
            <v>1422.2281949999999</v>
          </cell>
        </row>
        <row r="50">
          <cell r="B50">
            <v>38791</v>
          </cell>
          <cell r="C50" t="str">
            <v>Vela Pharmaceuticals Inc</v>
          </cell>
          <cell r="D50" t="str">
            <v>Pharmos Corp</v>
          </cell>
          <cell r="E50">
            <v>29.725000000000001</v>
          </cell>
          <cell r="F50" t="str">
            <v>N</v>
          </cell>
          <cell r="H50" t="str">
            <v>July 1999</v>
          </cell>
          <cell r="I50">
            <v>91545.099999999991</v>
          </cell>
          <cell r="J50" t="str">
            <v>July 1999</v>
          </cell>
          <cell r="K50">
            <v>116797.71538461541</v>
          </cell>
          <cell r="L50">
            <v>63.905894999999987</v>
          </cell>
          <cell r="M50">
            <v>1422.2281949999999</v>
          </cell>
        </row>
        <row r="51">
          <cell r="B51">
            <v>38791</v>
          </cell>
          <cell r="C51" t="str">
            <v>Soluris Inc</v>
          </cell>
          <cell r="D51" t="str">
            <v>Nanometrics Inc</v>
          </cell>
          <cell r="E51">
            <v>7</v>
          </cell>
          <cell r="F51" t="str">
            <v>N</v>
          </cell>
          <cell r="H51" t="str">
            <v>August 1999</v>
          </cell>
          <cell r="I51">
            <v>72549.399999999994</v>
          </cell>
          <cell r="J51" t="str">
            <v>August 1999</v>
          </cell>
          <cell r="K51">
            <v>113667.29230769232</v>
          </cell>
          <cell r="L51">
            <v>63.905894999999987</v>
          </cell>
          <cell r="M51">
            <v>1422.2281949999999</v>
          </cell>
        </row>
        <row r="52">
          <cell r="B52">
            <v>38791</v>
          </cell>
          <cell r="C52" t="str">
            <v>Melrose Hotel,Washington,DC</v>
          </cell>
          <cell r="D52" t="str">
            <v>Highland Hospitality Corp</v>
          </cell>
          <cell r="E52">
            <v>76</v>
          </cell>
          <cell r="F52" t="str">
            <v>N</v>
          </cell>
          <cell r="H52" t="str">
            <v>September 1999</v>
          </cell>
          <cell r="I52">
            <v>72249.600000000006</v>
          </cell>
          <cell r="J52" t="str">
            <v>September 1999</v>
          </cell>
          <cell r="K52">
            <v>114307.70000000001</v>
          </cell>
          <cell r="L52">
            <v>63.905894999999987</v>
          </cell>
          <cell r="M52">
            <v>1422.2281949999999</v>
          </cell>
        </row>
        <row r="53">
          <cell r="B53">
            <v>38791</v>
          </cell>
          <cell r="C53" t="str">
            <v>Fitch Inc</v>
          </cell>
          <cell r="D53" t="str">
            <v>Hearst Corp</v>
          </cell>
          <cell r="E53">
            <v>592</v>
          </cell>
          <cell r="F53" t="str">
            <v>N</v>
          </cell>
          <cell r="H53" t="str">
            <v>October 1999</v>
          </cell>
          <cell r="I53">
            <v>179569.6</v>
          </cell>
          <cell r="J53" t="str">
            <v>October 1999</v>
          </cell>
          <cell r="K53">
            <v>114752.43076923078</v>
          </cell>
          <cell r="L53">
            <v>63.905894999999987</v>
          </cell>
          <cell r="M53">
            <v>1422.2281949999999</v>
          </cell>
        </row>
        <row r="54">
          <cell r="B54">
            <v>38791</v>
          </cell>
          <cell r="C54" t="str">
            <v>TJX Cos Inc-Distn Facility</v>
          </cell>
          <cell r="D54" t="str">
            <v>Capital Lease Funding Inc</v>
          </cell>
          <cell r="E54">
            <v>90.1</v>
          </cell>
          <cell r="F54" t="str">
            <v>N</v>
          </cell>
          <cell r="H54" t="str">
            <v>November 1999</v>
          </cell>
          <cell r="I54">
            <v>201140.5</v>
          </cell>
          <cell r="J54" t="str">
            <v>November 1999</v>
          </cell>
          <cell r="K54">
            <v>116465.98461538463</v>
          </cell>
          <cell r="L54">
            <v>63.905894999999987</v>
          </cell>
          <cell r="M54">
            <v>1422.2281949999999</v>
          </cell>
        </row>
        <row r="55">
          <cell r="B55">
            <v>38790</v>
          </cell>
          <cell r="C55" t="str">
            <v>Sizeler Property Investors Inc</v>
          </cell>
          <cell r="D55" t="str">
            <v>Undisclosed Acquiror</v>
          </cell>
          <cell r="E55">
            <v>19.875</v>
          </cell>
          <cell r="F55" t="str">
            <v>N</v>
          </cell>
          <cell r="H55" t="str">
            <v>December 1999</v>
          </cell>
          <cell r="I55">
            <v>103798.1</v>
          </cell>
          <cell r="J55" t="str">
            <v>December 1999</v>
          </cell>
          <cell r="K55">
            <v>113691.12307692309</v>
          </cell>
          <cell r="L55">
            <v>63.905894999999987</v>
          </cell>
          <cell r="M55">
            <v>1422.2281949999999</v>
          </cell>
        </row>
        <row r="56">
          <cell r="B56">
            <v>38790</v>
          </cell>
          <cell r="C56" t="str">
            <v>Superior Air Parts Inc</v>
          </cell>
          <cell r="D56" t="str">
            <v>Thielert Motoren AG</v>
          </cell>
          <cell r="E56">
            <v>10</v>
          </cell>
          <cell r="F56" t="str">
            <v>N</v>
          </cell>
          <cell r="H56" t="str">
            <v>January 2000</v>
          </cell>
          <cell r="I56">
            <v>83967.7</v>
          </cell>
          <cell r="J56" t="str">
            <v>January 2000</v>
          </cell>
          <cell r="K56">
            <v>108371.61538461539</v>
          </cell>
          <cell r="L56">
            <v>57.252284999999986</v>
          </cell>
          <cell r="M56">
            <v>1581.1309419999986</v>
          </cell>
        </row>
        <row r="57">
          <cell r="B57">
            <v>38790</v>
          </cell>
          <cell r="C57" t="str">
            <v>Royal Wolf Group</v>
          </cell>
          <cell r="D57" t="str">
            <v>Mobile Mini Inc</v>
          </cell>
          <cell r="E57">
            <v>52.5</v>
          </cell>
          <cell r="F57" t="str">
            <v>N</v>
          </cell>
          <cell r="H57" t="str">
            <v>February 2000</v>
          </cell>
          <cell r="I57">
            <v>60463.199999999997</v>
          </cell>
          <cell r="J57" t="str">
            <v>February 2000</v>
          </cell>
          <cell r="K57">
            <v>106947.18461538461</v>
          </cell>
          <cell r="L57">
            <v>57.252284999999986</v>
          </cell>
          <cell r="M57">
            <v>1581.1309419999986</v>
          </cell>
        </row>
        <row r="58">
          <cell r="B58">
            <v>38790</v>
          </cell>
          <cell r="C58" t="str">
            <v>Unify Corp</v>
          </cell>
          <cell r="D58" t="str">
            <v>HALO Technology Holdings Inc</v>
          </cell>
          <cell r="E58">
            <v>19.815000000000001</v>
          </cell>
          <cell r="F58" t="str">
            <v>N</v>
          </cell>
          <cell r="H58" t="str">
            <v>March 2000</v>
          </cell>
          <cell r="I58">
            <v>133843.79999999999</v>
          </cell>
          <cell r="J58" t="str">
            <v>March 2000</v>
          </cell>
          <cell r="K58">
            <v>114647.47692307692</v>
          </cell>
          <cell r="L58">
            <v>57.252284999999986</v>
          </cell>
          <cell r="M58">
            <v>1581.1309419999986</v>
          </cell>
        </row>
        <row r="59">
          <cell r="B59">
            <v>38790</v>
          </cell>
          <cell r="C59" t="str">
            <v>Golden Triangle Mall</v>
          </cell>
          <cell r="D59" t="str">
            <v>Feldman Mall Properties Inc</v>
          </cell>
          <cell r="E59">
            <v>40</v>
          </cell>
          <cell r="F59" t="str">
            <v>N</v>
          </cell>
          <cell r="H59" t="str">
            <v>April 2000</v>
          </cell>
          <cell r="I59">
            <v>135244.70000000001</v>
          </cell>
          <cell r="J59" t="str">
            <v>April 2000</v>
          </cell>
          <cell r="K59">
            <v>114330.52307692307</v>
          </cell>
          <cell r="L59">
            <v>57.252284999999986</v>
          </cell>
          <cell r="M59">
            <v>1581.1309419999986</v>
          </cell>
        </row>
        <row r="60">
          <cell r="B60">
            <v>38790</v>
          </cell>
          <cell r="C60" t="str">
            <v>BriteSmile Inc</v>
          </cell>
          <cell r="D60" t="str">
            <v>Discus Dental Inc</v>
          </cell>
          <cell r="E60">
            <v>35</v>
          </cell>
          <cell r="F60" t="str">
            <v>N</v>
          </cell>
          <cell r="H60" t="str">
            <v>May 2000</v>
          </cell>
          <cell r="I60">
            <v>143906.79999999999</v>
          </cell>
          <cell r="J60" t="str">
            <v>May 2000</v>
          </cell>
          <cell r="K60">
            <v>120501.78461538462</v>
          </cell>
          <cell r="L60">
            <v>57.252284999999986</v>
          </cell>
          <cell r="M60">
            <v>1581.1309419999986</v>
          </cell>
        </row>
        <row r="61">
          <cell r="B61">
            <v>38789</v>
          </cell>
          <cell r="C61" t="str">
            <v>Andrx Corp</v>
          </cell>
          <cell r="D61" t="str">
            <v>Watson Pharmaceuticals Inc</v>
          </cell>
          <cell r="E61">
            <v>1864.1089999999999</v>
          </cell>
          <cell r="F61" t="str">
            <v>N</v>
          </cell>
          <cell r="H61" t="str">
            <v>June 2000</v>
          </cell>
          <cell r="I61">
            <v>461712.2</v>
          </cell>
          <cell r="J61" t="str">
            <v>June 2000</v>
          </cell>
          <cell r="K61">
            <v>148940.92307692306</v>
          </cell>
          <cell r="L61">
            <v>57.252284999999986</v>
          </cell>
          <cell r="M61">
            <v>1581.1309419999986</v>
          </cell>
        </row>
        <row r="62">
          <cell r="B62">
            <v>38789</v>
          </cell>
          <cell r="C62" t="str">
            <v>Artemis Intl Solutions Corp</v>
          </cell>
          <cell r="D62" t="str">
            <v>Versata Inc</v>
          </cell>
          <cell r="E62">
            <v>32.982999999999997</v>
          </cell>
          <cell r="F62" t="str">
            <v>N</v>
          </cell>
          <cell r="H62" t="str">
            <v>July 2000</v>
          </cell>
          <cell r="I62">
            <v>111561.9</v>
          </cell>
          <cell r="J62" t="str">
            <v>July 2000</v>
          </cell>
          <cell r="K62">
            <v>142427.12307692305</v>
          </cell>
          <cell r="L62">
            <v>57.252284999999986</v>
          </cell>
          <cell r="M62">
            <v>1581.1309419999986</v>
          </cell>
        </row>
        <row r="63">
          <cell r="B63">
            <v>38789</v>
          </cell>
          <cell r="C63" t="str">
            <v>Synergos Inc</v>
          </cell>
          <cell r="D63" t="str">
            <v>Ventiv Health Inc</v>
          </cell>
          <cell r="E63">
            <v>5.75</v>
          </cell>
          <cell r="F63" t="str">
            <v>N</v>
          </cell>
          <cell r="H63" t="str">
            <v>August 2000</v>
          </cell>
          <cell r="I63">
            <v>106287.9</v>
          </cell>
          <cell r="J63" t="str">
            <v>August 2000</v>
          </cell>
          <cell r="K63">
            <v>143561.18461538458</v>
          </cell>
          <cell r="L63">
            <v>57.252284999999986</v>
          </cell>
          <cell r="M63">
            <v>1581.1309419999986</v>
          </cell>
        </row>
        <row r="64">
          <cell r="B64">
            <v>38789</v>
          </cell>
          <cell r="C64" t="str">
            <v>First Montauk Financial Corp</v>
          </cell>
          <cell r="D64" t="str">
            <v>Undisclosed Acquiror</v>
          </cell>
          <cell r="E64">
            <v>16.879000000000001</v>
          </cell>
          <cell r="F64" t="str">
            <v>N</v>
          </cell>
          <cell r="H64" t="str">
            <v>September 2000</v>
          </cell>
          <cell r="I64">
            <v>79528.2</v>
          </cell>
          <cell r="J64" t="str">
            <v>September 2000</v>
          </cell>
          <cell r="K64">
            <v>144098.01538461537</v>
          </cell>
          <cell r="L64">
            <v>57.252284999999986</v>
          </cell>
          <cell r="M64">
            <v>1581.1309419999986</v>
          </cell>
        </row>
        <row r="65">
          <cell r="B65">
            <v>38789</v>
          </cell>
          <cell r="C65" t="str">
            <v>CDX Gas LLC</v>
          </cell>
          <cell r="D65" t="str">
            <v>TCW Group Inc</v>
          </cell>
          <cell r="E65">
            <v>835</v>
          </cell>
          <cell r="F65" t="str">
            <v>N</v>
          </cell>
          <cell r="H65" t="str">
            <v>October 2000</v>
          </cell>
          <cell r="I65">
            <v>149600.29999999999</v>
          </cell>
          <cell r="J65" t="str">
            <v>October 2000</v>
          </cell>
          <cell r="K65">
            <v>150048.06923076921</v>
          </cell>
          <cell r="L65">
            <v>57.252284999999986</v>
          </cell>
          <cell r="M65">
            <v>1581.1309419999986</v>
          </cell>
        </row>
        <row r="66">
          <cell r="B66">
            <v>38789</v>
          </cell>
          <cell r="C66" t="str">
            <v>Jamba Juice Co</v>
          </cell>
          <cell r="D66" t="str">
            <v>Services Acquisition Corp</v>
          </cell>
          <cell r="E66">
            <v>265</v>
          </cell>
          <cell r="F66" t="str">
            <v>N</v>
          </cell>
          <cell r="H66" t="str">
            <v>November 2000</v>
          </cell>
          <cell r="I66">
            <v>161594.70000000001</v>
          </cell>
          <cell r="J66" t="str">
            <v>November 2000</v>
          </cell>
          <cell r="K66">
            <v>148665.3846153846</v>
          </cell>
          <cell r="L66">
            <v>57.252284999999986</v>
          </cell>
          <cell r="M66">
            <v>1581.1309419999986</v>
          </cell>
        </row>
        <row r="67">
          <cell r="B67">
            <v>38789</v>
          </cell>
          <cell r="C67" t="str">
            <v>Aztar Corp</v>
          </cell>
          <cell r="D67" t="str">
            <v>Pinnacle Entertainment Inc</v>
          </cell>
          <cell r="E67">
            <v>1363.9259999999999</v>
          </cell>
          <cell r="F67" t="str">
            <v>N</v>
          </cell>
          <cell r="H67" t="str">
            <v>December 2000</v>
          </cell>
          <cell r="I67">
            <v>137830.39999999999</v>
          </cell>
          <cell r="J67" t="str">
            <v>December 2000</v>
          </cell>
          <cell r="K67">
            <v>143795.3769230769</v>
          </cell>
          <cell r="L67">
            <v>57.252284999999986</v>
          </cell>
          <cell r="M67">
            <v>1581.1309419999986</v>
          </cell>
        </row>
        <row r="68">
          <cell r="B68">
            <v>38789</v>
          </cell>
          <cell r="C68" t="str">
            <v>Prescott Manufacturing LLC</v>
          </cell>
          <cell r="D68" t="str">
            <v>NQL Energy Services Inc</v>
          </cell>
          <cell r="E68">
            <v>18</v>
          </cell>
          <cell r="F68" t="str">
            <v>N</v>
          </cell>
          <cell r="H68" t="str">
            <v>January 2001</v>
          </cell>
          <cell r="I68">
            <v>275323</v>
          </cell>
          <cell r="J68" t="str">
            <v>January 2001</v>
          </cell>
          <cell r="K68">
            <v>156989.59999999998</v>
          </cell>
          <cell r="L68">
            <v>24.430306000000002</v>
          </cell>
          <cell r="M68">
            <v>708.44345500000043</v>
          </cell>
        </row>
        <row r="69">
          <cell r="B69">
            <v>38789</v>
          </cell>
          <cell r="C69" t="str">
            <v>Knight Ridder Inc</v>
          </cell>
          <cell r="D69" t="str">
            <v>McClatchy Co</v>
          </cell>
          <cell r="E69">
            <v>4572.7</v>
          </cell>
          <cell r="F69" t="str">
            <v>N</v>
          </cell>
          <cell r="H69" t="str">
            <v>February 2001</v>
          </cell>
          <cell r="I69">
            <v>129228.6</v>
          </cell>
          <cell r="J69" t="str">
            <v>February 2001</v>
          </cell>
          <cell r="K69">
            <v>160471.20769230768</v>
          </cell>
          <cell r="L69">
            <v>24.430306000000002</v>
          </cell>
          <cell r="M69">
            <v>708.44345500000043</v>
          </cell>
        </row>
        <row r="70">
          <cell r="B70">
            <v>38789</v>
          </cell>
          <cell r="C70" t="str">
            <v>Chaparral Resources Inc</v>
          </cell>
          <cell r="D70" t="str">
            <v>Lukoil Overseas Holding Ltd</v>
          </cell>
          <cell r="E70">
            <v>221.61500000000001</v>
          </cell>
          <cell r="F70" t="str">
            <v>N</v>
          </cell>
          <cell r="H70" t="str">
            <v>March 2001</v>
          </cell>
          <cell r="I70">
            <v>50836.2</v>
          </cell>
          <cell r="J70" t="str">
            <v>March 2001</v>
          </cell>
          <cell r="K70">
            <v>159730.66923076921</v>
          </cell>
          <cell r="L70">
            <v>24.430306000000002</v>
          </cell>
          <cell r="M70">
            <v>708.44345500000043</v>
          </cell>
        </row>
        <row r="71">
          <cell r="B71">
            <v>38789</v>
          </cell>
          <cell r="C71" t="str">
            <v>SteelCo Inc</v>
          </cell>
          <cell r="D71" t="str">
            <v>Lippert Components Inc</v>
          </cell>
          <cell r="E71">
            <v>4.5</v>
          </cell>
          <cell r="F71" t="str">
            <v>N</v>
          </cell>
          <cell r="H71" t="str">
            <v>April 2001</v>
          </cell>
          <cell r="I71">
            <v>63992.7</v>
          </cell>
          <cell r="J71" t="str">
            <v>April 2001</v>
          </cell>
          <cell r="K71">
            <v>154357.50769230767</v>
          </cell>
          <cell r="L71">
            <v>24.430306000000002</v>
          </cell>
          <cell r="M71">
            <v>708.44345500000043</v>
          </cell>
        </row>
        <row r="72">
          <cell r="B72">
            <v>38789</v>
          </cell>
          <cell r="C72" t="str">
            <v>Transaction Network Svcs Inc</v>
          </cell>
          <cell r="D72" t="str">
            <v>Investor Group</v>
          </cell>
          <cell r="E72">
            <v>527.29399999999998</v>
          </cell>
          <cell r="F72" t="str">
            <v>Y</v>
          </cell>
          <cell r="H72" t="str">
            <v>May 2001</v>
          </cell>
          <cell r="I72">
            <v>76845.299999999988</v>
          </cell>
          <cell r="J72" t="str">
            <v>May 2001</v>
          </cell>
          <cell r="K72">
            <v>149865.24615384615</v>
          </cell>
          <cell r="L72">
            <v>24.430306000000002</v>
          </cell>
          <cell r="M72">
            <v>708.44345500000043</v>
          </cell>
        </row>
        <row r="73">
          <cell r="B73">
            <v>38789</v>
          </cell>
          <cell r="C73" t="str">
            <v>ClearStory Sys-Integrated</v>
          </cell>
          <cell r="D73" t="str">
            <v>Datawatch Corp</v>
          </cell>
          <cell r="E73">
            <v>4.3</v>
          </cell>
          <cell r="F73" t="str">
            <v>N</v>
          </cell>
          <cell r="H73" t="str">
            <v>June 2001</v>
          </cell>
          <cell r="I73">
            <v>68730.899999999994</v>
          </cell>
          <cell r="J73" t="str">
            <v>June 2001</v>
          </cell>
          <cell r="K73">
            <v>144082.4846153846</v>
          </cell>
          <cell r="L73">
            <v>24.430306000000002</v>
          </cell>
          <cell r="M73">
            <v>708.44345500000043</v>
          </cell>
        </row>
        <row r="74">
          <cell r="B74">
            <v>38789</v>
          </cell>
          <cell r="C74" t="str">
            <v>Ready Mix Concrete Co</v>
          </cell>
          <cell r="D74" t="str">
            <v>Cia de Cementos Argos SA</v>
          </cell>
          <cell r="E74">
            <v>435</v>
          </cell>
          <cell r="F74" t="str">
            <v>N</v>
          </cell>
          <cell r="H74" t="str">
            <v>July 2001</v>
          </cell>
          <cell r="I74">
            <v>81839.199999999997</v>
          </cell>
          <cell r="J74" t="str">
            <v>July 2001</v>
          </cell>
          <cell r="K74">
            <v>114861.4846153846</v>
          </cell>
          <cell r="L74">
            <v>24.430306000000002</v>
          </cell>
          <cell r="M74">
            <v>708.44345500000043</v>
          </cell>
        </row>
        <row r="75">
          <cell r="B75">
            <v>38789</v>
          </cell>
          <cell r="C75" t="str">
            <v>North Fork Bancorp,Melville,NY</v>
          </cell>
          <cell r="D75" t="str">
            <v>Capital One Financial Corp</v>
          </cell>
          <cell r="E75">
            <v>15132.87</v>
          </cell>
          <cell r="F75" t="str">
            <v>N</v>
          </cell>
          <cell r="H75" t="str">
            <v>August 2001</v>
          </cell>
          <cell r="I75">
            <v>147322.9</v>
          </cell>
          <cell r="J75" t="str">
            <v>August 2001</v>
          </cell>
          <cell r="K75">
            <v>117612.33076923076</v>
          </cell>
          <cell r="L75">
            <v>24.430306000000002</v>
          </cell>
          <cell r="M75">
            <v>708.44345500000043</v>
          </cell>
        </row>
        <row r="76">
          <cell r="B76">
            <v>38789</v>
          </cell>
          <cell r="C76" t="str">
            <v>HS Maiman Rx Inc-Certain Asts</v>
          </cell>
          <cell r="D76" t="str">
            <v>Allion Healthcare Inc</v>
          </cell>
          <cell r="E76">
            <v>5.25</v>
          </cell>
          <cell r="F76" t="str">
            <v>N</v>
          </cell>
          <cell r="H76" t="str">
            <v>September 2001</v>
          </cell>
          <cell r="I76">
            <v>47781.1</v>
          </cell>
          <cell r="J76" t="str">
            <v>September 2001</v>
          </cell>
          <cell r="K76">
            <v>113111.80769230767</v>
          </cell>
          <cell r="L76">
            <v>24.430306000000002</v>
          </cell>
          <cell r="M76">
            <v>708.44345500000043</v>
          </cell>
        </row>
        <row r="77">
          <cell r="B77">
            <v>38786</v>
          </cell>
          <cell r="C77" t="str">
            <v>Modf.tv-Internet Channel</v>
          </cell>
          <cell r="D77" t="str">
            <v>TVZIN</v>
          </cell>
          <cell r="E77">
            <v>11</v>
          </cell>
          <cell r="F77" t="str">
            <v>N</v>
          </cell>
          <cell r="H77" t="str">
            <v>October 2001</v>
          </cell>
          <cell r="I77">
            <v>104773.7</v>
          </cell>
          <cell r="J77" t="str">
            <v>October 2001</v>
          </cell>
          <cell r="K77">
            <v>115053.76923076922</v>
          </cell>
          <cell r="L77">
            <v>24.430306000000002</v>
          </cell>
          <cell r="M77">
            <v>708.44345500000043</v>
          </cell>
        </row>
        <row r="78">
          <cell r="B78">
            <v>38786</v>
          </cell>
          <cell r="C78" t="str">
            <v>AGY Holding Corp</v>
          </cell>
          <cell r="D78" t="str">
            <v>Kohlberg &amp; Co LP</v>
          </cell>
          <cell r="E78">
            <v>283</v>
          </cell>
          <cell r="F78" t="str">
            <v>Y</v>
          </cell>
          <cell r="H78" t="str">
            <v>November 2001</v>
          </cell>
          <cell r="I78">
            <v>61330.7</v>
          </cell>
          <cell r="J78" t="str">
            <v>November 2001</v>
          </cell>
          <cell r="K78">
            <v>108263.79999999999</v>
          </cell>
          <cell r="L78">
            <v>24.430306000000002</v>
          </cell>
          <cell r="M78">
            <v>708.44345500000043</v>
          </cell>
        </row>
        <row r="79">
          <cell r="B79">
            <v>38786</v>
          </cell>
          <cell r="C79" t="str">
            <v>Carbon County Project,UT</v>
          </cell>
          <cell r="D79" t="str">
            <v>Investor Group</v>
          </cell>
          <cell r="E79">
            <v>3</v>
          </cell>
          <cell r="F79" t="str">
            <v>N</v>
          </cell>
          <cell r="H79" t="str">
            <v>December 2001</v>
          </cell>
          <cell r="I79">
            <v>60842.299999999996</v>
          </cell>
          <cell r="J79" t="str">
            <v>December 2001</v>
          </cell>
          <cell r="K79">
            <v>100513.61538461539</v>
          </cell>
          <cell r="L79">
            <v>24.430306000000002</v>
          </cell>
          <cell r="M79">
            <v>708.44345500000043</v>
          </cell>
        </row>
        <row r="80">
          <cell r="B80">
            <v>38786</v>
          </cell>
          <cell r="C80" t="str">
            <v>TransAtlantic-Bayou Couba Ener</v>
          </cell>
          <cell r="D80" t="str">
            <v>American Natural Energy Corp</v>
          </cell>
          <cell r="E80">
            <v>3.2770000000000001</v>
          </cell>
          <cell r="F80" t="str">
            <v>N</v>
          </cell>
          <cell r="H80" t="str">
            <v>January 2002</v>
          </cell>
          <cell r="I80">
            <v>50676.5</v>
          </cell>
          <cell r="J80" t="str">
            <v>January 2002</v>
          </cell>
          <cell r="K80">
            <v>93809.469230769231</v>
          </cell>
          <cell r="L80">
            <v>50.089663999999985</v>
          </cell>
          <cell r="M80">
            <v>376.50457299999886</v>
          </cell>
        </row>
        <row r="81">
          <cell r="B81">
            <v>38785</v>
          </cell>
          <cell r="C81" t="str">
            <v>ASC Industries Inc</v>
          </cell>
          <cell r="D81" t="str">
            <v>United Components Inc</v>
          </cell>
          <cell r="E81">
            <v>158.69999999999999</v>
          </cell>
          <cell r="F81" t="str">
            <v>Y</v>
          </cell>
          <cell r="H81" t="str">
            <v>February 2002</v>
          </cell>
          <cell r="I81">
            <v>40150.699999999997</v>
          </cell>
          <cell r="J81" t="str">
            <v>February 2002</v>
          </cell>
          <cell r="K81">
            <v>75719.292307692289</v>
          </cell>
          <cell r="L81">
            <v>50.089663999999985</v>
          </cell>
          <cell r="M81">
            <v>376.50457299999886</v>
          </cell>
        </row>
        <row r="82">
          <cell r="B82">
            <v>38785</v>
          </cell>
          <cell r="C82" t="str">
            <v>Epic Divers Inc</v>
          </cell>
          <cell r="D82" t="str">
            <v>TETRA Technologies Inc</v>
          </cell>
          <cell r="E82">
            <v>50</v>
          </cell>
          <cell r="F82" t="str">
            <v>N</v>
          </cell>
          <cell r="H82" t="str">
            <v>March 2002</v>
          </cell>
          <cell r="I82">
            <v>34243.1</v>
          </cell>
          <cell r="J82" t="str">
            <v>March 2002</v>
          </cell>
          <cell r="K82">
            <v>68412.715384615367</v>
          </cell>
          <cell r="L82">
            <v>50.089663999999985</v>
          </cell>
          <cell r="M82">
            <v>376.50457299999886</v>
          </cell>
        </row>
        <row r="83">
          <cell r="B83">
            <v>38785</v>
          </cell>
          <cell r="C83" t="str">
            <v>Royster-Clark Inc-East Dubuque</v>
          </cell>
          <cell r="D83" t="str">
            <v>Rentech Development Corp</v>
          </cell>
          <cell r="E83">
            <v>50</v>
          </cell>
          <cell r="F83" t="str">
            <v>N</v>
          </cell>
          <cell r="H83" t="str">
            <v>April 2002</v>
          </cell>
          <cell r="I83">
            <v>34658.6</v>
          </cell>
          <cell r="J83" t="str">
            <v>April 2002</v>
          </cell>
          <cell r="K83">
            <v>67168.284615384604</v>
          </cell>
          <cell r="L83">
            <v>50.089663999999985</v>
          </cell>
          <cell r="M83">
            <v>376.50457299999886</v>
          </cell>
        </row>
        <row r="84">
          <cell r="B84">
            <v>38785</v>
          </cell>
          <cell r="C84" t="str">
            <v>WIFE-FM</v>
          </cell>
          <cell r="D84" t="str">
            <v>Radio One Inc</v>
          </cell>
          <cell r="E84">
            <v>18</v>
          </cell>
          <cell r="F84" t="str">
            <v>N</v>
          </cell>
          <cell r="H84" t="str">
            <v>May 2002</v>
          </cell>
          <cell r="I84">
            <v>64238.2</v>
          </cell>
          <cell r="J84" t="str">
            <v>May 2002</v>
          </cell>
          <cell r="K84">
            <v>67187.169230769214</v>
          </cell>
          <cell r="L84">
            <v>50.089663999999985</v>
          </cell>
          <cell r="M84">
            <v>376.50457299999886</v>
          </cell>
        </row>
        <row r="85">
          <cell r="B85">
            <v>38785</v>
          </cell>
          <cell r="C85" t="str">
            <v>Woodridge Labs Inc</v>
          </cell>
          <cell r="D85" t="str">
            <v>Nextera Enterprises Inc</v>
          </cell>
          <cell r="E85">
            <v>30.619999999999997</v>
          </cell>
          <cell r="F85" t="str">
            <v>N</v>
          </cell>
          <cell r="H85" t="str">
            <v>June 2002</v>
          </cell>
          <cell r="I85">
            <v>28678.1</v>
          </cell>
          <cell r="J85" t="str">
            <v>June 2002</v>
          </cell>
          <cell r="K85">
            <v>63481.999999999993</v>
          </cell>
          <cell r="L85">
            <v>50.089663999999985</v>
          </cell>
          <cell r="M85">
            <v>376.50457299999886</v>
          </cell>
        </row>
        <row r="86">
          <cell r="B86">
            <v>38785</v>
          </cell>
          <cell r="C86" t="str">
            <v>Gray Wireline Service Inc</v>
          </cell>
          <cell r="D86" t="str">
            <v>Investor Group</v>
          </cell>
          <cell r="E86">
            <v>24</v>
          </cell>
          <cell r="F86" t="str">
            <v>Y</v>
          </cell>
          <cell r="H86" t="str">
            <v>July 2002</v>
          </cell>
          <cell r="I86">
            <v>49019.6</v>
          </cell>
          <cell r="J86" t="str">
            <v>July 2002</v>
          </cell>
          <cell r="K86">
            <v>61965.746153846136</v>
          </cell>
          <cell r="L86">
            <v>50.089663999999985</v>
          </cell>
          <cell r="M86">
            <v>376.50457299999886</v>
          </cell>
        </row>
        <row r="87">
          <cell r="B87">
            <v>38785</v>
          </cell>
          <cell r="C87" t="str">
            <v>Quincy Energy Corp</v>
          </cell>
          <cell r="D87" t="str">
            <v>Energy Metals Corp</v>
          </cell>
          <cell r="E87">
            <v>23.126999999999999</v>
          </cell>
          <cell r="F87" t="str">
            <v>N</v>
          </cell>
          <cell r="H87" t="str">
            <v>August 2002</v>
          </cell>
          <cell r="I87">
            <v>72982.5</v>
          </cell>
          <cell r="J87" t="str">
            <v>August 2002</v>
          </cell>
          <cell r="K87">
            <v>61284.461538461532</v>
          </cell>
          <cell r="L87">
            <v>50.089663999999985</v>
          </cell>
          <cell r="M87">
            <v>376.50457299999886</v>
          </cell>
        </row>
        <row r="88">
          <cell r="B88">
            <v>38785</v>
          </cell>
          <cell r="C88" t="str">
            <v>Pitney Bowes-Imagistics-Lease</v>
          </cell>
          <cell r="D88" t="str">
            <v>De Lage Landen Operational</v>
          </cell>
          <cell r="E88">
            <v>290</v>
          </cell>
          <cell r="F88" t="str">
            <v>N</v>
          </cell>
          <cell r="H88" t="str">
            <v>September 2002</v>
          </cell>
          <cell r="I88">
            <v>29665.599999999999</v>
          </cell>
          <cell r="J88" t="str">
            <v>September 2002</v>
          </cell>
          <cell r="K88">
            <v>52233.899999999994</v>
          </cell>
          <cell r="L88">
            <v>50.089663999999985</v>
          </cell>
          <cell r="M88">
            <v>376.50457299999886</v>
          </cell>
        </row>
        <row r="89">
          <cell r="B89">
            <v>38785</v>
          </cell>
          <cell r="C89" t="str">
            <v>Lodore Resources Inc-Oil,Gas</v>
          </cell>
          <cell r="D89" t="str">
            <v>Coniston International Capital</v>
          </cell>
          <cell r="E89">
            <v>42.5</v>
          </cell>
          <cell r="F89" t="str">
            <v>N</v>
          </cell>
          <cell r="H89" t="str">
            <v>October 2002</v>
          </cell>
          <cell r="I89">
            <v>23331.599999999999</v>
          </cell>
          <cell r="J89" t="str">
            <v>October 2002</v>
          </cell>
          <cell r="K89">
            <v>50353.169230769228</v>
          </cell>
          <cell r="L89">
            <v>50.089663999999985</v>
          </cell>
          <cell r="M89">
            <v>376.50457299999886</v>
          </cell>
        </row>
        <row r="90">
          <cell r="B90">
            <v>38785</v>
          </cell>
          <cell r="C90" t="str">
            <v>InnerCool Therapies Inc</v>
          </cell>
          <cell r="D90" t="str">
            <v>Cardium Therapeutics Inc</v>
          </cell>
          <cell r="E90">
            <v>6.4349999999999996</v>
          </cell>
          <cell r="F90" t="str">
            <v>N</v>
          </cell>
          <cell r="H90" t="str">
            <v>November 2002</v>
          </cell>
          <cell r="I90">
            <v>96126.399999999994</v>
          </cell>
          <cell r="J90" t="str">
            <v>November 2002</v>
          </cell>
          <cell r="K90">
            <v>49687.992307692308</v>
          </cell>
          <cell r="L90">
            <v>50.089663999999985</v>
          </cell>
          <cell r="M90">
            <v>376.50457299999886</v>
          </cell>
        </row>
        <row r="91">
          <cell r="B91">
            <v>38784</v>
          </cell>
          <cell r="C91" t="str">
            <v>CC-State &amp; Local Govt Practice</v>
          </cell>
          <cell r="D91" t="str">
            <v>Saber Consulting Inc</v>
          </cell>
          <cell r="E91">
            <v>40</v>
          </cell>
          <cell r="F91" t="str">
            <v>Y</v>
          </cell>
          <cell r="H91" t="str">
            <v>December 2002</v>
          </cell>
          <cell r="I91">
            <v>43398.7</v>
          </cell>
          <cell r="J91" t="str">
            <v>December 2002</v>
          </cell>
          <cell r="K91">
            <v>48308.607692307683</v>
          </cell>
          <cell r="L91">
            <v>50.089663999999985</v>
          </cell>
          <cell r="M91">
            <v>376.50457299999886</v>
          </cell>
        </row>
        <row r="92">
          <cell r="B92">
            <v>38784</v>
          </cell>
          <cell r="C92" t="str">
            <v>Brandywine Senior Care-Skilled</v>
          </cell>
          <cell r="D92" t="str">
            <v>Retirement Residences REIT</v>
          </cell>
          <cell r="E92">
            <v>100</v>
          </cell>
          <cell r="F92" t="str">
            <v>N</v>
          </cell>
          <cell r="H92" t="str">
            <v>January 2003</v>
          </cell>
          <cell r="I92">
            <v>35061</v>
          </cell>
          <cell r="J92" t="str">
            <v>January 2003</v>
          </cell>
          <cell r="K92">
            <v>46325.430769230756</v>
          </cell>
          <cell r="L92">
            <v>50.219497000000018</v>
          </cell>
          <cell r="M92">
            <v>497.10615899999948</v>
          </cell>
        </row>
        <row r="93">
          <cell r="B93">
            <v>38784</v>
          </cell>
          <cell r="C93" t="str">
            <v>Allstate Corp-Variable Annuity</v>
          </cell>
          <cell r="D93" t="str">
            <v>Prudential Financial Inc</v>
          </cell>
          <cell r="E93">
            <v>560</v>
          </cell>
          <cell r="F93" t="str">
            <v>N</v>
          </cell>
          <cell r="H93" t="str">
            <v>February 2003</v>
          </cell>
          <cell r="I93">
            <v>20844.199999999997</v>
          </cell>
          <cell r="J93" t="str">
            <v>February 2003</v>
          </cell>
          <cell r="K93">
            <v>44030.638461538445</v>
          </cell>
          <cell r="L93">
            <v>50.219497000000018</v>
          </cell>
          <cell r="M93">
            <v>497.10615899999948</v>
          </cell>
        </row>
        <row r="94">
          <cell r="B94">
            <v>38784</v>
          </cell>
          <cell r="C94" t="str">
            <v>Helio Precision Products Inc</v>
          </cell>
          <cell r="D94" t="str">
            <v>Precision Partners Holding Co</v>
          </cell>
          <cell r="E94">
            <v>20</v>
          </cell>
          <cell r="F94" t="str">
            <v>N</v>
          </cell>
          <cell r="H94" t="str">
            <v>March 2003</v>
          </cell>
          <cell r="I94">
            <v>50117.899999999994</v>
          </cell>
          <cell r="J94" t="str">
            <v>March 2003</v>
          </cell>
          <cell r="K94">
            <v>44797.346153846156</v>
          </cell>
          <cell r="L94">
            <v>50.219497000000018</v>
          </cell>
          <cell r="M94">
            <v>497.10615899999948</v>
          </cell>
        </row>
        <row r="95">
          <cell r="B95">
            <v>38784</v>
          </cell>
          <cell r="C95" t="str">
            <v>Lexar Media Inc</v>
          </cell>
          <cell r="D95" t="str">
            <v>Micron Technology Inc</v>
          </cell>
          <cell r="E95">
            <v>769.26800000000003</v>
          </cell>
          <cell r="F95" t="str">
            <v>N</v>
          </cell>
          <cell r="H95" t="str">
            <v>April 2003</v>
          </cell>
          <cell r="I95">
            <v>81946.7</v>
          </cell>
          <cell r="J95" t="str">
            <v>April 2003</v>
          </cell>
          <cell r="K95">
            <v>48466.853846153841</v>
          </cell>
          <cell r="L95">
            <v>50.219497000000018</v>
          </cell>
          <cell r="M95">
            <v>497.10615899999948</v>
          </cell>
        </row>
        <row r="96">
          <cell r="B96">
            <v>38784</v>
          </cell>
          <cell r="C96" t="str">
            <v>Aeroground Inc</v>
          </cell>
          <cell r="D96" t="str">
            <v>Menzies Aviation  PLC</v>
          </cell>
          <cell r="E96">
            <v>30</v>
          </cell>
          <cell r="F96" t="str">
            <v>N</v>
          </cell>
          <cell r="H96" t="str">
            <v>May 2003</v>
          </cell>
          <cell r="I96">
            <v>28161.8</v>
          </cell>
          <cell r="J96" t="str">
            <v>May 2003</v>
          </cell>
          <cell r="K96">
            <v>47967.100000000006</v>
          </cell>
          <cell r="L96">
            <v>50.219497000000018</v>
          </cell>
          <cell r="M96">
            <v>497.10615899999948</v>
          </cell>
        </row>
        <row r="97">
          <cell r="B97">
            <v>38784</v>
          </cell>
          <cell r="C97" t="str">
            <v>Antenex Inc</v>
          </cell>
          <cell r="D97" t="str">
            <v>Laird Group PLC</v>
          </cell>
          <cell r="E97">
            <v>15</v>
          </cell>
          <cell r="F97" t="str">
            <v>N</v>
          </cell>
          <cell r="H97" t="str">
            <v>June 2003</v>
          </cell>
          <cell r="I97">
            <v>23542</v>
          </cell>
          <cell r="J97" t="str">
            <v>June 2003</v>
          </cell>
          <cell r="K97">
            <v>44836.623076923082</v>
          </cell>
          <cell r="L97">
            <v>50.219497000000018</v>
          </cell>
          <cell r="M97">
            <v>497.10615899999948</v>
          </cell>
        </row>
        <row r="98">
          <cell r="B98">
            <v>38784</v>
          </cell>
          <cell r="C98" t="str">
            <v>Witt Biomedical Corp</v>
          </cell>
          <cell r="D98" t="str">
            <v>Koninklijke Philips Electronic</v>
          </cell>
          <cell r="E98">
            <v>165</v>
          </cell>
          <cell r="F98" t="str">
            <v>N</v>
          </cell>
          <cell r="H98" t="str">
            <v>July 2003</v>
          </cell>
          <cell r="I98">
            <v>24884.5</v>
          </cell>
          <cell r="J98" t="str">
            <v>July 2003</v>
          </cell>
          <cell r="K98">
            <v>44544.807692307702</v>
          </cell>
          <cell r="L98">
            <v>50.219497000000018</v>
          </cell>
          <cell r="M98">
            <v>497.10615899999948</v>
          </cell>
        </row>
        <row r="99">
          <cell r="B99">
            <v>38784</v>
          </cell>
          <cell r="C99" t="str">
            <v>Davis Petroleum Corp</v>
          </cell>
          <cell r="D99" t="str">
            <v>Investor Group</v>
          </cell>
          <cell r="E99">
            <v>150</v>
          </cell>
          <cell r="F99" t="str">
            <v>Y</v>
          </cell>
          <cell r="H99" t="str">
            <v>August 2003</v>
          </cell>
          <cell r="I99">
            <v>33754.1</v>
          </cell>
          <cell r="J99" t="str">
            <v>August 2003</v>
          </cell>
          <cell r="K99">
            <v>43370.538461538461</v>
          </cell>
          <cell r="L99">
            <v>50.219497000000018</v>
          </cell>
          <cell r="M99">
            <v>497.10615899999948</v>
          </cell>
        </row>
        <row r="100">
          <cell r="B100">
            <v>38784</v>
          </cell>
          <cell r="C100" t="str">
            <v>Open Ratings Inc</v>
          </cell>
          <cell r="D100" t="str">
            <v>Dun &amp; Bradstreet Corp</v>
          </cell>
          <cell r="E100">
            <v>8</v>
          </cell>
          <cell r="F100" t="str">
            <v>N</v>
          </cell>
          <cell r="H100" t="str">
            <v>September 2003</v>
          </cell>
          <cell r="I100">
            <v>35083.300000000003</v>
          </cell>
          <cell r="J100" t="str">
            <v>September 2003</v>
          </cell>
          <cell r="K100">
            <v>40455.215384615389</v>
          </cell>
          <cell r="L100">
            <v>50.219497000000018</v>
          </cell>
          <cell r="M100">
            <v>497.10615899999948</v>
          </cell>
        </row>
        <row r="101">
          <cell r="B101">
            <v>38784</v>
          </cell>
          <cell r="C101" t="str">
            <v>Global Casinos Inc</v>
          </cell>
          <cell r="D101" t="str">
            <v>DTLL Inc</v>
          </cell>
          <cell r="E101">
            <v>12.872</v>
          </cell>
          <cell r="F101" t="str">
            <v>N</v>
          </cell>
          <cell r="H101" t="str">
            <v>October 2003</v>
          </cell>
          <cell r="I101">
            <v>28721.5</v>
          </cell>
          <cell r="J101" t="str">
            <v>October 2003</v>
          </cell>
          <cell r="K101">
            <v>40382.592307692306</v>
          </cell>
          <cell r="L101">
            <v>50.219497000000018</v>
          </cell>
          <cell r="M101">
            <v>497.10615899999948</v>
          </cell>
        </row>
        <row r="102">
          <cell r="B102">
            <v>38784</v>
          </cell>
          <cell r="C102" t="str">
            <v>ParMed Pharmaceuticals Inc</v>
          </cell>
          <cell r="D102" t="str">
            <v>Cardinal Health Inc</v>
          </cell>
          <cell r="E102">
            <v>40.099999999999994</v>
          </cell>
          <cell r="F102" t="str">
            <v>N</v>
          </cell>
          <cell r="H102" t="str">
            <v>November 2003</v>
          </cell>
          <cell r="I102">
            <v>41311.599999999999</v>
          </cell>
          <cell r="J102" t="str">
            <v>November 2003</v>
          </cell>
          <cell r="K102">
            <v>41765.669230769228</v>
          </cell>
          <cell r="L102">
            <v>50.219497000000018</v>
          </cell>
          <cell r="M102">
            <v>497.10615899999948</v>
          </cell>
        </row>
        <row r="103">
          <cell r="B103">
            <v>38783</v>
          </cell>
          <cell r="C103" t="str">
            <v>Undisclosed Medical Plaza(3)</v>
          </cell>
          <cell r="D103" t="str">
            <v>Windrose Med Ppty Trust</v>
          </cell>
          <cell r="E103">
            <v>81.3</v>
          </cell>
          <cell r="F103" t="str">
            <v>N</v>
          </cell>
          <cell r="H103" t="str">
            <v>December 2003</v>
          </cell>
          <cell r="I103">
            <v>52013.599999999999</v>
          </cell>
          <cell r="J103" t="str">
            <v>December 2003</v>
          </cell>
          <cell r="K103">
            <v>38372.376923076918</v>
          </cell>
          <cell r="L103">
            <v>50.219497000000018</v>
          </cell>
          <cell r="M103">
            <v>497.10615899999948</v>
          </cell>
        </row>
        <row r="104">
          <cell r="B104">
            <v>38783</v>
          </cell>
          <cell r="C104" t="str">
            <v>Market Industries Ltd</v>
          </cell>
          <cell r="D104" t="str">
            <v>UTi Worldwide Inc</v>
          </cell>
          <cell r="E104">
            <v>197.1</v>
          </cell>
          <cell r="F104" t="str">
            <v>N</v>
          </cell>
          <cell r="H104" t="str">
            <v>January 2004</v>
          </cell>
          <cell r="I104">
            <v>24518.799999999999</v>
          </cell>
          <cell r="J104" t="str">
            <v>January 2004</v>
          </cell>
          <cell r="K104">
            <v>36920.076923076915</v>
          </cell>
          <cell r="L104">
            <v>103.87534600000004</v>
          </cell>
          <cell r="M104">
            <v>634.58610599999986</v>
          </cell>
        </row>
        <row r="105">
          <cell r="B105">
            <v>38783</v>
          </cell>
          <cell r="C105" t="str">
            <v>Sane Solutions LLC</v>
          </cell>
          <cell r="D105" t="str">
            <v>Unica Corp</v>
          </cell>
          <cell r="E105">
            <v>28</v>
          </cell>
          <cell r="F105" t="str">
            <v>N</v>
          </cell>
          <cell r="H105" t="str">
            <v>February 2004</v>
          </cell>
          <cell r="I105">
            <v>32673.5</v>
          </cell>
          <cell r="J105" t="str">
            <v>February 2004</v>
          </cell>
          <cell r="K105">
            <v>36736.423076923071</v>
          </cell>
          <cell r="L105">
            <v>103.87534600000004</v>
          </cell>
          <cell r="M105">
            <v>634.58610599999986</v>
          </cell>
        </row>
        <row r="106">
          <cell r="B106">
            <v>38783</v>
          </cell>
          <cell r="C106" t="str">
            <v>Great Western Dining-Red Robin</v>
          </cell>
          <cell r="D106" t="str">
            <v>Red Robin Gourmet Burgers Inc</v>
          </cell>
          <cell r="E106">
            <v>42</v>
          </cell>
          <cell r="F106" t="str">
            <v>N</v>
          </cell>
          <cell r="H106" t="str">
            <v>March 2004</v>
          </cell>
          <cell r="I106">
            <v>32693.1</v>
          </cell>
          <cell r="J106" t="str">
            <v>March 2004</v>
          </cell>
          <cell r="K106">
            <v>37647.876923076918</v>
          </cell>
          <cell r="L106">
            <v>103.87534600000004</v>
          </cell>
          <cell r="M106">
            <v>634.58610599999986</v>
          </cell>
        </row>
        <row r="107">
          <cell r="B107">
            <v>38783</v>
          </cell>
          <cell r="C107" t="str">
            <v>Neulevel Inc</v>
          </cell>
          <cell r="D107" t="str">
            <v>NeuStar Inc</v>
          </cell>
          <cell r="E107">
            <v>4.3</v>
          </cell>
          <cell r="F107" t="str">
            <v>N</v>
          </cell>
          <cell r="H107" t="str">
            <v>April 2004</v>
          </cell>
          <cell r="I107">
            <v>139381.4</v>
          </cell>
          <cell r="J107" t="str">
            <v>April 2004</v>
          </cell>
          <cell r="K107">
            <v>44514.299999999996</v>
          </cell>
          <cell r="L107">
            <v>103.87534600000004</v>
          </cell>
          <cell r="M107">
            <v>634.58610599999986</v>
          </cell>
        </row>
        <row r="108">
          <cell r="B108">
            <v>38783</v>
          </cell>
          <cell r="C108" t="str">
            <v>Interactive Composition Corp</v>
          </cell>
          <cell r="D108" t="str">
            <v>Macmillan India Ltd</v>
          </cell>
          <cell r="E108">
            <v>150</v>
          </cell>
          <cell r="F108" t="str">
            <v>N</v>
          </cell>
          <cell r="H108" t="str">
            <v>May 2004</v>
          </cell>
          <cell r="I108">
            <v>44759.399999999994</v>
          </cell>
          <cell r="J108" t="str">
            <v>May 2004</v>
          </cell>
          <cell r="K108">
            <v>41653.738461538458</v>
          </cell>
          <cell r="L108">
            <v>103.87534600000004</v>
          </cell>
          <cell r="M108">
            <v>634.58610599999986</v>
          </cell>
        </row>
        <row r="109">
          <cell r="B109">
            <v>38783</v>
          </cell>
          <cell r="C109" t="str">
            <v>Biospecifics Tech-Topical</v>
          </cell>
          <cell r="D109" t="str">
            <v>Healthpoint Ltd</v>
          </cell>
          <cell r="E109">
            <v>8</v>
          </cell>
          <cell r="F109" t="str">
            <v>N</v>
          </cell>
          <cell r="H109" t="str">
            <v>June 2004</v>
          </cell>
          <cell r="I109">
            <v>39688.300000000003</v>
          </cell>
          <cell r="J109" t="str">
            <v>June 2004</v>
          </cell>
          <cell r="K109">
            <v>42540.392307692317</v>
          </cell>
          <cell r="L109">
            <v>103.87534600000004</v>
          </cell>
          <cell r="M109">
            <v>634.58610599999986</v>
          </cell>
        </row>
        <row r="110">
          <cell r="B110">
            <v>38783</v>
          </cell>
          <cell r="C110" t="str">
            <v>Advance Global Commun Inc</v>
          </cell>
          <cell r="D110" t="str">
            <v>Future Internet Tech PLC</v>
          </cell>
          <cell r="E110">
            <v>83.765000000000001</v>
          </cell>
          <cell r="F110" t="str">
            <v>N</v>
          </cell>
          <cell r="H110" t="str">
            <v>July 2004</v>
          </cell>
          <cell r="I110">
            <v>119029.8</v>
          </cell>
          <cell r="J110" t="str">
            <v>July 2004</v>
          </cell>
          <cell r="K110">
            <v>49885.607692307705</v>
          </cell>
          <cell r="L110">
            <v>103.87534600000004</v>
          </cell>
          <cell r="M110">
            <v>634.58610599999986</v>
          </cell>
        </row>
        <row r="111">
          <cell r="B111">
            <v>38783</v>
          </cell>
          <cell r="C111" t="str">
            <v>Advance Global Commun Inc</v>
          </cell>
          <cell r="D111" t="str">
            <v>Future Internet Tech PLC</v>
          </cell>
          <cell r="E111">
            <v>82.037999999999997</v>
          </cell>
          <cell r="F111" t="str">
            <v>N</v>
          </cell>
          <cell r="H111" t="str">
            <v>August 2004</v>
          </cell>
          <cell r="I111">
            <v>69286.899999999994</v>
          </cell>
          <cell r="J111" t="str">
            <v>August 2004</v>
          </cell>
          <cell r="K111">
            <v>53301.176923076928</v>
          </cell>
          <cell r="L111">
            <v>103.87534600000004</v>
          </cell>
          <cell r="M111">
            <v>634.58610599999986</v>
          </cell>
        </row>
        <row r="112">
          <cell r="B112">
            <v>38783</v>
          </cell>
          <cell r="C112" t="str">
            <v>BidPay.com Inc</v>
          </cell>
          <cell r="D112" t="str">
            <v>CyberSource Corp</v>
          </cell>
          <cell r="E112">
            <v>1.7999999999999998</v>
          </cell>
          <cell r="F112" t="str">
            <v>N</v>
          </cell>
          <cell r="H112" t="str">
            <v>September 2004</v>
          </cell>
          <cell r="I112">
            <v>32925.899999999994</v>
          </cell>
          <cell r="J112" t="str">
            <v>September 2004</v>
          </cell>
          <cell r="K112">
            <v>53237.469230769238</v>
          </cell>
          <cell r="L112">
            <v>103.87534600000004</v>
          </cell>
          <cell r="M112">
            <v>634.58610599999986</v>
          </cell>
        </row>
        <row r="113">
          <cell r="B113">
            <v>38783</v>
          </cell>
          <cell r="C113" t="str">
            <v>CGD USA Holding Co</v>
          </cell>
          <cell r="D113" t="str">
            <v>Crown Bank NA</v>
          </cell>
          <cell r="E113">
            <v>25</v>
          </cell>
          <cell r="F113" t="str">
            <v>N</v>
          </cell>
          <cell r="H113" t="str">
            <v>October 2004</v>
          </cell>
          <cell r="I113">
            <v>105400.9</v>
          </cell>
          <cell r="J113" t="str">
            <v>October 2004</v>
          </cell>
          <cell r="K113">
            <v>58646.515384615392</v>
          </cell>
          <cell r="L113">
            <v>103.87534600000004</v>
          </cell>
          <cell r="M113">
            <v>634.58610599999986</v>
          </cell>
        </row>
        <row r="114">
          <cell r="B114">
            <v>38783</v>
          </cell>
          <cell r="C114" t="str">
            <v>SyPixx Networks Inc</v>
          </cell>
          <cell r="D114" t="str">
            <v>Cisco Systems Inc</v>
          </cell>
          <cell r="E114">
            <v>51</v>
          </cell>
          <cell r="F114" t="str">
            <v>N</v>
          </cell>
          <cell r="H114" t="str">
            <v>November 2004</v>
          </cell>
          <cell r="I114">
            <v>82582.5</v>
          </cell>
          <cell r="J114" t="str">
            <v>November 2004</v>
          </cell>
          <cell r="K114">
            <v>62789.669230769236</v>
          </cell>
          <cell r="L114">
            <v>103.87534600000004</v>
          </cell>
          <cell r="M114">
            <v>634.58610599999986</v>
          </cell>
        </row>
        <row r="115">
          <cell r="B115">
            <v>38783</v>
          </cell>
          <cell r="C115" t="str">
            <v>Bristol Bank,Coral Gables,FL</v>
          </cell>
          <cell r="D115" t="str">
            <v>Bancshares of Florida Inc,FL</v>
          </cell>
          <cell r="E115">
            <v>20.9</v>
          </cell>
          <cell r="F115" t="str">
            <v>N</v>
          </cell>
          <cell r="H115" t="str">
            <v>December 2004</v>
          </cell>
          <cell r="I115">
            <v>54135.7</v>
          </cell>
          <cell r="J115" t="str">
            <v>December 2004</v>
          </cell>
          <cell r="K115">
            <v>63776.138461538467</v>
          </cell>
          <cell r="L115">
            <v>103.87534600000004</v>
          </cell>
          <cell r="M115">
            <v>634.58610599999986</v>
          </cell>
        </row>
        <row r="116">
          <cell r="B116">
            <v>38783</v>
          </cell>
          <cell r="C116" t="str">
            <v>SourceCorp Inc</v>
          </cell>
          <cell r="D116" t="str">
            <v>Apollo Management LP</v>
          </cell>
          <cell r="E116">
            <v>389.76900000000001</v>
          </cell>
          <cell r="F116" t="str">
            <v>Y</v>
          </cell>
          <cell r="H116" t="str">
            <v>January 2005</v>
          </cell>
          <cell r="I116">
            <v>59776.6</v>
          </cell>
          <cell r="J116" t="str">
            <v>January 2005</v>
          </cell>
          <cell r="K116">
            <v>64373.292307692303</v>
          </cell>
          <cell r="L116">
            <v>133.63359100000005</v>
          </cell>
          <cell r="M116">
            <v>943.25682000000006</v>
          </cell>
        </row>
        <row r="117">
          <cell r="B117">
            <v>38782</v>
          </cell>
          <cell r="C117" t="str">
            <v>Interlake Corp</v>
          </cell>
          <cell r="D117" t="str">
            <v>United Fixtures Co Inc</v>
          </cell>
          <cell r="E117">
            <v>48</v>
          </cell>
          <cell r="F117" t="str">
            <v>Y</v>
          </cell>
          <cell r="H117" t="str">
            <v>February 2005</v>
          </cell>
          <cell r="I117">
            <v>33739.199999999997</v>
          </cell>
          <cell r="J117" t="str">
            <v>February 2005</v>
          </cell>
          <cell r="K117">
            <v>65082.553846153845</v>
          </cell>
          <cell r="L117">
            <v>133.63359100000005</v>
          </cell>
          <cell r="M117">
            <v>943.25682000000006</v>
          </cell>
        </row>
        <row r="118">
          <cell r="B118">
            <v>38782</v>
          </cell>
          <cell r="C118" t="str">
            <v>i-Logix Inc</v>
          </cell>
          <cell r="D118" t="str">
            <v>Telelogic AB</v>
          </cell>
          <cell r="E118">
            <v>80</v>
          </cell>
          <cell r="F118" t="str">
            <v>N</v>
          </cell>
          <cell r="H118" t="str">
            <v>March 2005</v>
          </cell>
          <cell r="I118">
            <v>63209.2</v>
          </cell>
          <cell r="J118" t="str">
            <v>March 2005</v>
          </cell>
          <cell r="K118">
            <v>67431.453846153832</v>
          </cell>
          <cell r="L118">
            <v>133.63359100000005</v>
          </cell>
          <cell r="M118">
            <v>943.25682000000006</v>
          </cell>
        </row>
        <row r="119">
          <cell r="B119">
            <v>38782</v>
          </cell>
          <cell r="C119" t="str">
            <v>Cogent Management Inc</v>
          </cell>
          <cell r="D119" t="str">
            <v>SS&amp;C Technologies Inc</v>
          </cell>
          <cell r="E119">
            <v>12.25</v>
          </cell>
          <cell r="F119" t="str">
            <v>Y</v>
          </cell>
          <cell r="H119" t="str">
            <v>April 2005</v>
          </cell>
          <cell r="I119">
            <v>50336.899999999994</v>
          </cell>
          <cell r="J119" t="str">
            <v>April 2005</v>
          </cell>
          <cell r="K119">
            <v>68788.669230769214</v>
          </cell>
          <cell r="L119">
            <v>133.63359100000005</v>
          </cell>
          <cell r="M119">
            <v>943.25682000000006</v>
          </cell>
        </row>
        <row r="120">
          <cell r="B120">
            <v>38782</v>
          </cell>
          <cell r="C120" t="str">
            <v>nxtMOVE LLC</v>
          </cell>
          <cell r="D120" t="str">
            <v>Optimisa PLC</v>
          </cell>
          <cell r="E120">
            <v>1.5499999999999998</v>
          </cell>
          <cell r="F120" t="str">
            <v>N</v>
          </cell>
          <cell r="H120" t="str">
            <v>May 2005</v>
          </cell>
          <cell r="I120">
            <v>43161.899999999994</v>
          </cell>
          <cell r="J120" t="str">
            <v>May 2005</v>
          </cell>
          <cell r="K120">
            <v>61387.169230769228</v>
          </cell>
          <cell r="L120">
            <v>133.63359100000005</v>
          </cell>
          <cell r="M120">
            <v>943.25682000000006</v>
          </cell>
        </row>
        <row r="121">
          <cell r="B121">
            <v>38782</v>
          </cell>
          <cell r="C121" t="str">
            <v>Undisclosed Mortgage Portfolio</v>
          </cell>
          <cell r="D121" t="str">
            <v>Newcastle Investment Corp</v>
          </cell>
          <cell r="E121">
            <v>1500</v>
          </cell>
          <cell r="F121" t="str">
            <v>N</v>
          </cell>
          <cell r="H121" t="str">
            <v>June 2005</v>
          </cell>
          <cell r="I121">
            <v>71310.299999999988</v>
          </cell>
          <cell r="J121" t="str">
            <v>June 2005</v>
          </cell>
          <cell r="K121">
            <v>63429.546153846153</v>
          </cell>
          <cell r="L121">
            <v>133.63359100000005</v>
          </cell>
          <cell r="M121">
            <v>943.25682000000006</v>
          </cell>
        </row>
        <row r="122">
          <cell r="B122">
            <v>38782</v>
          </cell>
          <cell r="C122" t="str">
            <v>iVillage Inc</v>
          </cell>
          <cell r="D122" t="str">
            <v>NBC Universal Inc</v>
          </cell>
          <cell r="E122">
            <v>625.59400000000005</v>
          </cell>
          <cell r="F122" t="str">
            <v>N</v>
          </cell>
          <cell r="H122" t="str">
            <v>July 2005</v>
          </cell>
          <cell r="I122">
            <v>87850.4</v>
          </cell>
          <cell r="J122" t="str">
            <v>July 2005</v>
          </cell>
          <cell r="K122">
            <v>67134.323076923087</v>
          </cell>
          <cell r="L122">
            <v>133.63359100000005</v>
          </cell>
          <cell r="M122">
            <v>943.25682000000006</v>
          </cell>
        </row>
        <row r="123">
          <cell r="B123">
            <v>38782</v>
          </cell>
          <cell r="C123" t="str">
            <v>ProCare Auto Svc Solutions</v>
          </cell>
          <cell r="D123" t="str">
            <v>Monro Muffler Brake Inc</v>
          </cell>
          <cell r="E123">
            <v>14</v>
          </cell>
          <cell r="F123" t="str">
            <v>N</v>
          </cell>
          <cell r="H123" t="str">
            <v>August 2005</v>
          </cell>
          <cell r="I123">
            <v>153441.9</v>
          </cell>
          <cell r="J123" t="str">
            <v>August 2005</v>
          </cell>
          <cell r="K123">
            <v>69781.407692307694</v>
          </cell>
          <cell r="L123">
            <v>133.63359100000005</v>
          </cell>
          <cell r="M123">
            <v>943.25682000000006</v>
          </cell>
        </row>
        <row r="124">
          <cell r="B124">
            <v>38782</v>
          </cell>
          <cell r="C124" t="str">
            <v>JMJ Industries Inc</v>
          </cell>
          <cell r="D124" t="str">
            <v>K-Tron International Inc</v>
          </cell>
          <cell r="E124">
            <v>9.1549999999999994</v>
          </cell>
          <cell r="F124" t="str">
            <v>N</v>
          </cell>
          <cell r="H124" t="str">
            <v>September 2005</v>
          </cell>
          <cell r="I124">
            <v>50260</v>
          </cell>
          <cell r="J124" t="str">
            <v>September 2005</v>
          </cell>
          <cell r="K124">
            <v>68317.800000000017</v>
          </cell>
          <cell r="L124">
            <v>133.63359100000005</v>
          </cell>
          <cell r="M124">
            <v>943.25682000000006</v>
          </cell>
        </row>
        <row r="125">
          <cell r="B125">
            <v>38782</v>
          </cell>
          <cell r="C125" t="str">
            <v>Kohls Corp-Credit Card</v>
          </cell>
          <cell r="D125" t="str">
            <v>JP Morgan Chase &amp; Co</v>
          </cell>
          <cell r="E125">
            <v>105</v>
          </cell>
          <cell r="F125" t="str">
            <v>N</v>
          </cell>
          <cell r="H125" t="str">
            <v>October 2005</v>
          </cell>
          <cell r="I125">
            <v>112807.7</v>
          </cell>
          <cell r="J125" t="str">
            <v>October 2005</v>
          </cell>
          <cell r="K125">
            <v>74462.553846153853</v>
          </cell>
          <cell r="L125">
            <v>133.63359100000005</v>
          </cell>
          <cell r="M125">
            <v>943.25682000000006</v>
          </cell>
        </row>
        <row r="126">
          <cell r="B126">
            <v>38782</v>
          </cell>
          <cell r="C126" t="str">
            <v>Education Management Corp</v>
          </cell>
          <cell r="D126" t="str">
            <v>Investor Group</v>
          </cell>
          <cell r="E126">
            <v>3354.2370000000001</v>
          </cell>
          <cell r="F126" t="str">
            <v>Y</v>
          </cell>
          <cell r="H126" t="str">
            <v>November 2005</v>
          </cell>
          <cell r="I126">
            <v>58244.1</v>
          </cell>
          <cell r="J126" t="str">
            <v>November 2005</v>
          </cell>
          <cell r="K126">
            <v>70835.107692307691</v>
          </cell>
          <cell r="L126">
            <v>133.63359100000005</v>
          </cell>
          <cell r="M126">
            <v>943.25682000000006</v>
          </cell>
        </row>
        <row r="127">
          <cell r="B127">
            <v>38782</v>
          </cell>
          <cell r="C127" t="str">
            <v>Crown Bank NA</v>
          </cell>
          <cell r="D127" t="str">
            <v>Investor Group</v>
          </cell>
          <cell r="E127">
            <v>25</v>
          </cell>
          <cell r="F127" t="str">
            <v>Y</v>
          </cell>
          <cell r="H127" t="str">
            <v>December 2005</v>
          </cell>
          <cell r="I127">
            <v>106667</v>
          </cell>
          <cell r="J127" t="str">
            <v>December 2005</v>
          </cell>
          <cell r="K127">
            <v>72687.761538461535</v>
          </cell>
          <cell r="L127">
            <v>133.63359100000005</v>
          </cell>
          <cell r="M127">
            <v>943.25682000000006</v>
          </cell>
        </row>
        <row r="128">
          <cell r="B128">
            <v>38782</v>
          </cell>
          <cell r="C128" t="str">
            <v>Accor-US Sofitel Hotels(6)</v>
          </cell>
          <cell r="D128" t="str">
            <v>Investor Group</v>
          </cell>
          <cell r="E128">
            <v>370</v>
          </cell>
          <cell r="F128" t="str">
            <v>N</v>
          </cell>
          <cell r="H128" t="str">
            <v>January 2006</v>
          </cell>
          <cell r="I128">
            <v>146255.79999999999</v>
          </cell>
          <cell r="J128" t="str">
            <v>January 2006</v>
          </cell>
          <cell r="K128">
            <v>79773.923076923078</v>
          </cell>
          <cell r="L128">
            <v>48.294436000000012</v>
          </cell>
          <cell r="M128">
            <v>229.2466449999998</v>
          </cell>
        </row>
        <row r="129">
          <cell r="B129">
            <v>38782</v>
          </cell>
          <cell r="C129" t="str">
            <v>Quote.com Inc</v>
          </cell>
          <cell r="D129" t="str">
            <v>Interactive Data Corp</v>
          </cell>
          <cell r="E129">
            <v>30</v>
          </cell>
          <cell r="F129" t="str">
            <v>N</v>
          </cell>
          <cell r="H129" t="str">
            <v>February 2006</v>
          </cell>
          <cell r="I129">
            <v>49529.399999999994</v>
          </cell>
          <cell r="J129" t="str">
            <v>February 2006</v>
          </cell>
          <cell r="K129">
            <v>78985.676923076913</v>
          </cell>
          <cell r="L129">
            <v>48.294436000000012</v>
          </cell>
          <cell r="M129">
            <v>229.2466449999998</v>
          </cell>
        </row>
        <row r="130">
          <cell r="B130">
            <v>38782</v>
          </cell>
          <cell r="C130" t="str">
            <v>EnCana Corp-Gas Storage Bus</v>
          </cell>
          <cell r="D130" t="str">
            <v>Carlyle Riverstone Global</v>
          </cell>
          <cell r="E130">
            <v>1500</v>
          </cell>
          <cell r="F130" t="str">
            <v>Y</v>
          </cell>
          <cell r="H130" t="str">
            <v>March 2006</v>
          </cell>
          <cell r="I130">
            <v>40366.899999999994</v>
          </cell>
          <cell r="J130" t="str">
            <v>March 2006</v>
          </cell>
          <cell r="K130">
            <v>79495.5</v>
          </cell>
          <cell r="L130">
            <v>48.294436000000012</v>
          </cell>
          <cell r="M130">
            <v>229.2466449999998</v>
          </cell>
        </row>
        <row r="131">
          <cell r="B131">
            <v>38782</v>
          </cell>
          <cell r="C131" t="str">
            <v>Schawk Inc-Pre-Media Operation</v>
          </cell>
          <cell r="D131" t="str">
            <v>CAPS Group</v>
          </cell>
          <cell r="E131">
            <v>29</v>
          </cell>
          <cell r="F131" t="str">
            <v>N</v>
          </cell>
        </row>
        <row r="132">
          <cell r="B132">
            <v>38782</v>
          </cell>
          <cell r="C132" t="str">
            <v>CarrAmerica Realty Corp</v>
          </cell>
          <cell r="D132" t="str">
            <v>Blackstone Group LP</v>
          </cell>
          <cell r="E132">
            <v>2941.8119999999999</v>
          </cell>
          <cell r="F132" t="str">
            <v>Y</v>
          </cell>
        </row>
        <row r="133">
          <cell r="B133">
            <v>38782</v>
          </cell>
          <cell r="C133" t="str">
            <v>Kensington Bankshares Inc,FL</v>
          </cell>
          <cell r="D133" t="str">
            <v>Banc Corp,Birmingham,Alabama</v>
          </cell>
          <cell r="E133">
            <v>71.199999999999989</v>
          </cell>
          <cell r="F133" t="str">
            <v>N</v>
          </cell>
        </row>
        <row r="134">
          <cell r="B134">
            <v>38781</v>
          </cell>
          <cell r="C134" t="str">
            <v>BellSouth Corp</v>
          </cell>
          <cell r="D134" t="str">
            <v>AT&amp;T Inc</v>
          </cell>
          <cell r="E134">
            <v>72670.997000000003</v>
          </cell>
          <cell r="F134" t="str">
            <v>N</v>
          </cell>
        </row>
        <row r="135">
          <cell r="B135">
            <v>38780</v>
          </cell>
          <cell r="C135" t="str">
            <v>Phelps Dodge High Performance</v>
          </cell>
          <cell r="D135" t="str">
            <v>International Wire Group Inc</v>
          </cell>
          <cell r="E135">
            <v>50</v>
          </cell>
          <cell r="F135" t="str">
            <v>N</v>
          </cell>
        </row>
        <row r="136">
          <cell r="B136">
            <v>38779</v>
          </cell>
          <cell r="C136" t="str">
            <v>Wasucom Inc</v>
          </cell>
          <cell r="D136" t="str">
            <v>WASU TV &amp; Commun Hldg Co Ltd</v>
          </cell>
          <cell r="E136">
            <v>5</v>
          </cell>
          <cell r="F136" t="str">
            <v>N</v>
          </cell>
        </row>
        <row r="137">
          <cell r="B137">
            <v>38779</v>
          </cell>
          <cell r="C137" t="str">
            <v>Transcraft Corp</v>
          </cell>
          <cell r="D137" t="str">
            <v>Wabash National Corp</v>
          </cell>
          <cell r="E137">
            <v>75.5</v>
          </cell>
          <cell r="F137" t="str">
            <v>N</v>
          </cell>
        </row>
        <row r="138">
          <cell r="B138">
            <v>38779</v>
          </cell>
          <cell r="C138" t="str">
            <v>North Central Energy Co-Coal</v>
          </cell>
          <cell r="D138" t="str">
            <v>Undisclosed Acquiror</v>
          </cell>
          <cell r="E138">
            <v>5</v>
          </cell>
          <cell r="F138" t="str">
            <v>N</v>
          </cell>
        </row>
        <row r="139">
          <cell r="B139">
            <v>38779</v>
          </cell>
          <cell r="C139" t="str">
            <v>Everest Global Tech Grp LLC</v>
          </cell>
          <cell r="D139" t="str">
            <v>Seaport Capital LLC</v>
          </cell>
          <cell r="E139">
            <v>85.699999999999989</v>
          </cell>
          <cell r="F139" t="str">
            <v>Y</v>
          </cell>
        </row>
        <row r="140">
          <cell r="B140">
            <v>38779</v>
          </cell>
          <cell r="C140" t="str">
            <v>Copper Mountain,AZ</v>
          </cell>
          <cell r="D140" t="str">
            <v>Great West Gold Inc</v>
          </cell>
          <cell r="E140">
            <v>30</v>
          </cell>
          <cell r="F140" t="str">
            <v>N</v>
          </cell>
        </row>
        <row r="141">
          <cell r="B141">
            <v>38779</v>
          </cell>
          <cell r="C141" t="str">
            <v>Treasure King,AZ</v>
          </cell>
          <cell r="D141" t="str">
            <v>Great West Gold Inc</v>
          </cell>
          <cell r="E141">
            <v>2</v>
          </cell>
          <cell r="F141" t="str">
            <v>N</v>
          </cell>
        </row>
        <row r="142">
          <cell r="B142">
            <v>38779</v>
          </cell>
          <cell r="C142" t="str">
            <v>Yaba Gold Mining Project,AZ</v>
          </cell>
          <cell r="D142" t="str">
            <v>Great West Gold Inc</v>
          </cell>
          <cell r="E142">
            <v>1</v>
          </cell>
          <cell r="F142" t="str">
            <v>N</v>
          </cell>
        </row>
        <row r="143">
          <cell r="B143">
            <v>38779</v>
          </cell>
          <cell r="C143" t="str">
            <v>Piedmont Peachtree Crossing</v>
          </cell>
          <cell r="D143" t="str">
            <v>Equity One Inc</v>
          </cell>
          <cell r="E143">
            <v>48</v>
          </cell>
          <cell r="F143" t="str">
            <v>N</v>
          </cell>
        </row>
        <row r="144">
          <cell r="B144">
            <v>38779</v>
          </cell>
          <cell r="C144" t="str">
            <v>Bijoux Terner LLC</v>
          </cell>
          <cell r="D144" t="str">
            <v>Arcapita Inc</v>
          </cell>
          <cell r="E144">
            <v>90</v>
          </cell>
          <cell r="F144" t="str">
            <v>Y</v>
          </cell>
        </row>
        <row r="145">
          <cell r="B145">
            <v>38778</v>
          </cell>
          <cell r="C145" t="str">
            <v>Marine Holdings Inc</v>
          </cell>
          <cell r="D145" t="str">
            <v>Xtreme Cos Inc</v>
          </cell>
          <cell r="E145">
            <v>4.3</v>
          </cell>
          <cell r="F145" t="str">
            <v>N</v>
          </cell>
        </row>
        <row r="146">
          <cell r="B146">
            <v>38778</v>
          </cell>
          <cell r="C146" t="str">
            <v>Del Monte Foods Co-Private</v>
          </cell>
          <cell r="D146" t="str">
            <v>TreeHouse Foods Inc</v>
          </cell>
          <cell r="E146">
            <v>268</v>
          </cell>
          <cell r="F146" t="str">
            <v>N</v>
          </cell>
        </row>
        <row r="147">
          <cell r="B147">
            <v>38778</v>
          </cell>
          <cell r="C147" t="str">
            <v>Beacon Resources LLC</v>
          </cell>
          <cell r="D147" t="str">
            <v>TETRA Technologies Inc</v>
          </cell>
          <cell r="E147">
            <v>15</v>
          </cell>
          <cell r="F147" t="str">
            <v>N</v>
          </cell>
        </row>
        <row r="148">
          <cell r="B148">
            <v>38778</v>
          </cell>
          <cell r="C148" t="str">
            <v>StockerYale Inc-Fiber Optic</v>
          </cell>
          <cell r="D148" t="str">
            <v>Techni-Quip Corp</v>
          </cell>
          <cell r="E148">
            <v>1.095</v>
          </cell>
          <cell r="F148" t="str">
            <v>N</v>
          </cell>
        </row>
        <row r="149">
          <cell r="B149">
            <v>38778</v>
          </cell>
          <cell r="C149" t="str">
            <v>Advantage Sales &amp; Mktg Inc</v>
          </cell>
          <cell r="D149" t="str">
            <v>Investor Group</v>
          </cell>
          <cell r="E149">
            <v>364</v>
          </cell>
          <cell r="F149" t="str">
            <v>Y</v>
          </cell>
        </row>
        <row r="150">
          <cell r="B150">
            <v>38778</v>
          </cell>
          <cell r="C150" t="str">
            <v>Material Service Corp</v>
          </cell>
          <cell r="D150" t="str">
            <v>Hanson Aggregates North</v>
          </cell>
          <cell r="E150">
            <v>300</v>
          </cell>
          <cell r="F150" t="str">
            <v>N</v>
          </cell>
        </row>
        <row r="151">
          <cell r="B151">
            <v>38778</v>
          </cell>
          <cell r="C151" t="str">
            <v>Dominion Resources Inc-Natural</v>
          </cell>
          <cell r="D151" t="str">
            <v>Equitable Resources Inc</v>
          </cell>
          <cell r="E151">
            <v>970</v>
          </cell>
          <cell r="F151" t="str">
            <v>N</v>
          </cell>
        </row>
        <row r="152">
          <cell r="B152">
            <v>38778</v>
          </cell>
          <cell r="C152" t="str">
            <v>Dixie Fuels Ltd</v>
          </cell>
          <cell r="D152" t="str">
            <v>Dixie Offshore Transp Co</v>
          </cell>
          <cell r="E152">
            <v>15.6</v>
          </cell>
          <cell r="F152" t="str">
            <v>N</v>
          </cell>
        </row>
        <row r="153">
          <cell r="B153">
            <v>38778</v>
          </cell>
          <cell r="C153" t="str">
            <v>Meow Mix Holdings Inc</v>
          </cell>
          <cell r="D153" t="str">
            <v>Del Monte Foods Co</v>
          </cell>
          <cell r="E153">
            <v>705</v>
          </cell>
          <cell r="F153" t="str">
            <v>N</v>
          </cell>
        </row>
        <row r="154">
          <cell r="B154">
            <v>38778</v>
          </cell>
          <cell r="C154" t="str">
            <v>MatrixOne Inc</v>
          </cell>
          <cell r="D154" t="str">
            <v>Dassault Systemes SA</v>
          </cell>
          <cell r="E154">
            <v>378.80799999999999</v>
          </cell>
          <cell r="F154" t="str">
            <v>N</v>
          </cell>
        </row>
        <row r="155">
          <cell r="B155">
            <v>38778</v>
          </cell>
          <cell r="C155" t="str">
            <v>Montana Refining Co</v>
          </cell>
          <cell r="D155" t="str">
            <v>Connacher Oil &amp; Gas Ltd</v>
          </cell>
          <cell r="E155">
            <v>55</v>
          </cell>
          <cell r="F155" t="str">
            <v>N</v>
          </cell>
        </row>
        <row r="156">
          <cell r="B156">
            <v>38778</v>
          </cell>
          <cell r="C156" t="str">
            <v>Intravenous Therapy Svcs Inc</v>
          </cell>
          <cell r="D156" t="str">
            <v>BioScrip Inc</v>
          </cell>
          <cell r="E156">
            <v>13</v>
          </cell>
          <cell r="F156" t="str">
            <v>N</v>
          </cell>
        </row>
        <row r="157">
          <cell r="B157">
            <v>38778</v>
          </cell>
          <cell r="C157" t="str">
            <v>Pictage Inc</v>
          </cell>
          <cell r="D157" t="str">
            <v>Apax Partners Inc</v>
          </cell>
          <cell r="E157">
            <v>29</v>
          </cell>
          <cell r="F157" t="str">
            <v>Y</v>
          </cell>
        </row>
        <row r="158">
          <cell r="B158">
            <v>38777</v>
          </cell>
          <cell r="C158" t="str">
            <v>Assurity Tech Inc</v>
          </cell>
          <cell r="D158" t="str">
            <v>Trintech Group PLC</v>
          </cell>
          <cell r="E158">
            <v>5</v>
          </cell>
          <cell r="F158" t="str">
            <v>N</v>
          </cell>
        </row>
        <row r="159">
          <cell r="B159">
            <v>38777</v>
          </cell>
          <cell r="C159" t="str">
            <v>Dial Corp-Armour Dry Food Prod</v>
          </cell>
          <cell r="D159" t="str">
            <v>Pinnacle Foods Group Inc</v>
          </cell>
          <cell r="E159">
            <v>183</v>
          </cell>
          <cell r="F159" t="str">
            <v>N</v>
          </cell>
        </row>
        <row r="160">
          <cell r="B160">
            <v>38777</v>
          </cell>
          <cell r="C160" t="str">
            <v>eServ LLC</v>
          </cell>
          <cell r="D160" t="str">
            <v>Perot Systems Corp</v>
          </cell>
          <cell r="E160">
            <v>21</v>
          </cell>
          <cell r="F160" t="str">
            <v>N</v>
          </cell>
        </row>
        <row r="161">
          <cell r="B161">
            <v>38777</v>
          </cell>
          <cell r="C161" t="str">
            <v>Shops At World Golf Village</v>
          </cell>
          <cell r="D161" t="str">
            <v>MW Golf Properties LLC</v>
          </cell>
          <cell r="E161">
            <v>13.5</v>
          </cell>
          <cell r="F161" t="str">
            <v>N</v>
          </cell>
        </row>
        <row r="162">
          <cell r="B162">
            <v>38777</v>
          </cell>
          <cell r="C162" t="str">
            <v>Bandlock Corp</v>
          </cell>
          <cell r="D162" t="str">
            <v>Laird Group PLC</v>
          </cell>
          <cell r="E162">
            <v>17.5</v>
          </cell>
          <cell r="F162" t="str">
            <v>N</v>
          </cell>
        </row>
        <row r="163">
          <cell r="B163">
            <v>38777</v>
          </cell>
          <cell r="C163" t="str">
            <v>Indiana Land-Coal Res &amp; Rail</v>
          </cell>
          <cell r="D163" t="str">
            <v>James River Coal Co</v>
          </cell>
          <cell r="E163">
            <v>9</v>
          </cell>
          <cell r="F163" t="str">
            <v>N</v>
          </cell>
        </row>
        <row r="164">
          <cell r="B164">
            <v>38777</v>
          </cell>
          <cell r="C164" t="str">
            <v>IXI Mobile Inc</v>
          </cell>
          <cell r="D164" t="str">
            <v>Israel Technology Acquisition</v>
          </cell>
          <cell r="E164">
            <v>41.73</v>
          </cell>
          <cell r="F164" t="str">
            <v>N</v>
          </cell>
        </row>
        <row r="165">
          <cell r="B165">
            <v>38777</v>
          </cell>
          <cell r="C165" t="str">
            <v>Citizens Clair Insurance Group</v>
          </cell>
          <cell r="D165" t="str">
            <v>Hub International Ltd</v>
          </cell>
          <cell r="E165">
            <v>83</v>
          </cell>
          <cell r="F165" t="str">
            <v>N</v>
          </cell>
        </row>
        <row r="166">
          <cell r="B166">
            <v>38777</v>
          </cell>
          <cell r="C166" t="str">
            <v>Eagle High Reach Equipment Inc</v>
          </cell>
          <cell r="D166" t="str">
            <v>H&amp;E Equipment Services Inc</v>
          </cell>
          <cell r="E166">
            <v>59.9</v>
          </cell>
          <cell r="F166" t="str">
            <v>N</v>
          </cell>
        </row>
        <row r="167">
          <cell r="B167">
            <v>38777</v>
          </cell>
          <cell r="C167" t="str">
            <v>Kalmbach Feeds Inc-Feed Supply</v>
          </cell>
          <cell r="D167" t="str">
            <v>Endres Processing LLC</v>
          </cell>
          <cell r="E167">
            <v>1.1000000000000001</v>
          </cell>
          <cell r="F167" t="str">
            <v>N</v>
          </cell>
        </row>
        <row r="168">
          <cell r="B168">
            <v>38777</v>
          </cell>
          <cell r="C168" t="str">
            <v>Telution Inc</v>
          </cell>
          <cell r="D168" t="str">
            <v>CSG Systems International Inc</v>
          </cell>
          <cell r="E168">
            <v>22</v>
          </cell>
          <cell r="F168" t="str">
            <v>N</v>
          </cell>
        </row>
        <row r="169">
          <cell r="B169">
            <v>38777</v>
          </cell>
          <cell r="C169" t="str">
            <v>Venetec International Inc</v>
          </cell>
          <cell r="D169" t="str">
            <v>CR Bard Inc</v>
          </cell>
          <cell r="E169">
            <v>166</v>
          </cell>
          <cell r="F169" t="str">
            <v>N</v>
          </cell>
        </row>
        <row r="170">
          <cell r="B170">
            <v>38777</v>
          </cell>
          <cell r="C170" t="str">
            <v>Vector Products Inc</v>
          </cell>
          <cell r="D170" t="str">
            <v>Black &amp; Decker Corp</v>
          </cell>
          <cell r="E170">
            <v>160</v>
          </cell>
          <cell r="F170" t="str">
            <v>N</v>
          </cell>
        </row>
        <row r="171">
          <cell r="B171">
            <v>38777</v>
          </cell>
          <cell r="C171" t="str">
            <v>Fuego Inc</v>
          </cell>
          <cell r="D171" t="str">
            <v>BEA Systems Inc</v>
          </cell>
          <cell r="E171">
            <v>87.5</v>
          </cell>
          <cell r="F171" t="str">
            <v>N</v>
          </cell>
        </row>
        <row r="172">
          <cell r="B172">
            <v>38777</v>
          </cell>
          <cell r="C172" t="str">
            <v>Great West Gold Inc</v>
          </cell>
          <cell r="D172" t="str">
            <v>Banco Comercial Portugues SA</v>
          </cell>
          <cell r="E172">
            <v>746.3599999999999</v>
          </cell>
          <cell r="F172" t="str">
            <v>N</v>
          </cell>
        </row>
        <row r="173">
          <cell r="B173">
            <v>38777</v>
          </cell>
          <cell r="C173" t="str">
            <v>PokerTek Inc</v>
          </cell>
          <cell r="D173" t="str">
            <v>Aristocrat Leisure Ltd</v>
          </cell>
          <cell r="E173">
            <v>8.6</v>
          </cell>
          <cell r="F173" t="str">
            <v>N</v>
          </cell>
        </row>
        <row r="174">
          <cell r="B174">
            <v>38777</v>
          </cell>
          <cell r="C174" t="str">
            <v>Gold Country Seed Inc</v>
          </cell>
          <cell r="D174" t="str">
            <v>American Seeds Inc</v>
          </cell>
          <cell r="E174">
            <v>8.6999999999999993</v>
          </cell>
          <cell r="F174" t="str">
            <v>N</v>
          </cell>
        </row>
        <row r="175">
          <cell r="B175">
            <v>38776</v>
          </cell>
          <cell r="C175" t="str">
            <v>Beatrice Biodiesel LLC</v>
          </cell>
          <cell r="D175" t="str">
            <v>US Biofuels Inc</v>
          </cell>
          <cell r="E175">
            <v>1.7050000000000001</v>
          </cell>
          <cell r="F175" t="str">
            <v>N</v>
          </cell>
        </row>
        <row r="176">
          <cell r="B176">
            <v>38776</v>
          </cell>
          <cell r="C176" t="str">
            <v>Houston Expl-Gulf of MX Asts</v>
          </cell>
          <cell r="D176" t="str">
            <v>Undisclosed Acquiror</v>
          </cell>
          <cell r="E176">
            <v>220</v>
          </cell>
          <cell r="F176" t="str">
            <v>N</v>
          </cell>
        </row>
        <row r="177">
          <cell r="B177">
            <v>38776</v>
          </cell>
          <cell r="C177" t="str">
            <v>Robeks Corp</v>
          </cell>
          <cell r="D177" t="str">
            <v>Undisclosed Acquiror</v>
          </cell>
          <cell r="E177">
            <v>13.6</v>
          </cell>
          <cell r="F177" t="str">
            <v>N</v>
          </cell>
        </row>
        <row r="178">
          <cell r="B178">
            <v>38776</v>
          </cell>
          <cell r="C178" t="str">
            <v>PerkinElmer Inc-Semiconductor</v>
          </cell>
          <cell r="D178" t="str">
            <v>TARA Capital</v>
          </cell>
          <cell r="E178">
            <v>26.5</v>
          </cell>
          <cell r="F178" t="str">
            <v>Y</v>
          </cell>
        </row>
        <row r="179">
          <cell r="B179">
            <v>38776</v>
          </cell>
          <cell r="C179" t="str">
            <v>Granite Exchange LLC</v>
          </cell>
          <cell r="D179" t="str">
            <v>Granite Exchange Inc</v>
          </cell>
          <cell r="E179">
            <v>5.1999999999999993</v>
          </cell>
          <cell r="F179" t="str">
            <v>N</v>
          </cell>
        </row>
        <row r="180">
          <cell r="B180">
            <v>38776</v>
          </cell>
          <cell r="C180" t="str">
            <v>Sterling Park Bus Ctr,VA</v>
          </cell>
          <cell r="D180" t="str">
            <v>First Potomac Realty Trust</v>
          </cell>
          <cell r="E180">
            <v>30.869999999999997</v>
          </cell>
          <cell r="F180" t="str">
            <v>N</v>
          </cell>
        </row>
        <row r="181">
          <cell r="B181">
            <v>38776</v>
          </cell>
          <cell r="C181" t="str">
            <v>Development Specialists-Coins</v>
          </cell>
          <cell r="D181" t="str">
            <v>Escala Group Inc</v>
          </cell>
          <cell r="E181">
            <v>7.5</v>
          </cell>
          <cell r="F181" t="str">
            <v>N</v>
          </cell>
        </row>
        <row r="182">
          <cell r="B182">
            <v>38776</v>
          </cell>
          <cell r="C182" t="str">
            <v>Charter Commun-VA &amp; WV Cable</v>
          </cell>
          <cell r="D182" t="str">
            <v>Cebridge Connections Inc</v>
          </cell>
          <cell r="E182">
            <v>896</v>
          </cell>
          <cell r="F182" t="str">
            <v>N</v>
          </cell>
        </row>
        <row r="183">
          <cell r="B183">
            <v>38776</v>
          </cell>
          <cell r="C183" t="str">
            <v>Eastern Funding LLC</v>
          </cell>
          <cell r="D183" t="str">
            <v>Brookline Bancorp Inc,MA</v>
          </cell>
          <cell r="E183">
            <v>16.2</v>
          </cell>
          <cell r="F183" t="str">
            <v>N</v>
          </cell>
        </row>
        <row r="184">
          <cell r="B184">
            <v>38776</v>
          </cell>
          <cell r="C184" t="str">
            <v>IP Infusion Inc</v>
          </cell>
          <cell r="D184" t="str">
            <v>Access Co Ltd</v>
          </cell>
          <cell r="E184">
            <v>50</v>
          </cell>
          <cell r="F184" t="str">
            <v>N</v>
          </cell>
        </row>
        <row r="185">
          <cell r="B185">
            <v>38775</v>
          </cell>
          <cell r="C185" t="str">
            <v>TradeWind Technologies LLC</v>
          </cell>
          <cell r="D185" t="str">
            <v>Sirit Inc</v>
          </cell>
          <cell r="E185">
            <v>1.7529999999999999</v>
          </cell>
          <cell r="F185" t="str">
            <v>N</v>
          </cell>
        </row>
        <row r="186">
          <cell r="B186">
            <v>38775</v>
          </cell>
          <cell r="C186" t="str">
            <v>Longleaf Petroleum LLC</v>
          </cell>
          <cell r="D186" t="str">
            <v>Quest Oil Corp</v>
          </cell>
          <cell r="E186">
            <v>6.5</v>
          </cell>
          <cell r="F186" t="str">
            <v>N</v>
          </cell>
        </row>
        <row r="187">
          <cell r="B187">
            <v>38775</v>
          </cell>
          <cell r="C187" t="str">
            <v>Florida Tile Industries Inc</v>
          </cell>
          <cell r="D187" t="str">
            <v>Panariagroup SpA</v>
          </cell>
          <cell r="E187">
            <v>22.5</v>
          </cell>
          <cell r="F187" t="str">
            <v>N</v>
          </cell>
        </row>
        <row r="188">
          <cell r="B188">
            <v>38775</v>
          </cell>
          <cell r="C188" t="str">
            <v>Innovative Media Solutions Inc</v>
          </cell>
          <cell r="D188" t="str">
            <v>Oxford Media Inc</v>
          </cell>
          <cell r="E188">
            <v>10</v>
          </cell>
          <cell r="F188" t="str">
            <v>N</v>
          </cell>
        </row>
        <row r="189">
          <cell r="B189">
            <v>38775</v>
          </cell>
          <cell r="C189" t="str">
            <v>KeySpan Corp</v>
          </cell>
          <cell r="D189" t="str">
            <v>National Grid PLC</v>
          </cell>
          <cell r="E189">
            <v>7422.1850000000004</v>
          </cell>
          <cell r="F189" t="str">
            <v>N</v>
          </cell>
        </row>
        <row r="190">
          <cell r="B190">
            <v>38775</v>
          </cell>
          <cell r="C190" t="str">
            <v>Wilshire Enterprises Inc</v>
          </cell>
          <cell r="D190" t="str">
            <v>Mercury Real Estate Advisors</v>
          </cell>
          <cell r="E190">
            <v>66.763000000000005</v>
          </cell>
          <cell r="F190" t="str">
            <v>N</v>
          </cell>
        </row>
        <row r="191">
          <cell r="B191">
            <v>38775</v>
          </cell>
          <cell r="C191" t="str">
            <v>Schussler Creative Inc-T-Rex</v>
          </cell>
          <cell r="D191" t="str">
            <v>Landry's Restaurants Inc</v>
          </cell>
          <cell r="E191">
            <v>7.6</v>
          </cell>
          <cell r="F191" t="str">
            <v>N</v>
          </cell>
        </row>
        <row r="192">
          <cell r="B192">
            <v>38775</v>
          </cell>
          <cell r="C192" t="str">
            <v>Flagstone Reinsurance Holdings</v>
          </cell>
          <cell r="D192" t="str">
            <v>Investor Group</v>
          </cell>
          <cell r="E192">
            <v>715</v>
          </cell>
          <cell r="F192" t="str">
            <v>Y</v>
          </cell>
        </row>
        <row r="193">
          <cell r="B193">
            <v>38775</v>
          </cell>
          <cell r="C193" t="str">
            <v>Novavax Inc</v>
          </cell>
          <cell r="D193" t="str">
            <v>Investor Group</v>
          </cell>
          <cell r="E193">
            <v>20</v>
          </cell>
          <cell r="F193" t="str">
            <v>Y</v>
          </cell>
        </row>
        <row r="194">
          <cell r="B194">
            <v>38775</v>
          </cell>
          <cell r="C194" t="str">
            <v>American Seafoods Group LLC</v>
          </cell>
          <cell r="D194" t="str">
            <v>Investor Group</v>
          </cell>
          <cell r="E194">
            <v>81.75</v>
          </cell>
          <cell r="F194" t="str">
            <v>Y</v>
          </cell>
        </row>
        <row r="195">
          <cell r="B195">
            <v>38775</v>
          </cell>
          <cell r="C195" t="str">
            <v>Aircast Inc</v>
          </cell>
          <cell r="D195" t="str">
            <v>DJ Orthopedics Inc</v>
          </cell>
          <cell r="E195">
            <v>290</v>
          </cell>
          <cell r="F195" t="str">
            <v>N</v>
          </cell>
        </row>
        <row r="196">
          <cell r="B196">
            <v>38775</v>
          </cell>
          <cell r="C196" t="str">
            <v>Anchor Holdings LLC</v>
          </cell>
          <cell r="D196" t="str">
            <v>Boston Pvt Fin Hldg Inc,MA</v>
          </cell>
          <cell r="E196">
            <v>44</v>
          </cell>
          <cell r="F196" t="str">
            <v>N</v>
          </cell>
        </row>
        <row r="197">
          <cell r="B197">
            <v>38775</v>
          </cell>
          <cell r="C197" t="str">
            <v>Stewart &amp; Stevenson Services</v>
          </cell>
          <cell r="D197" t="str">
            <v>Armor Holdings Inc</v>
          </cell>
          <cell r="E197">
            <v>1024.7199999999998</v>
          </cell>
          <cell r="F197" t="str">
            <v>N</v>
          </cell>
        </row>
        <row r="198">
          <cell r="B198">
            <v>38775</v>
          </cell>
          <cell r="C198" t="str">
            <v>Broadspire Svcs Inc-Disability</v>
          </cell>
          <cell r="D198" t="str">
            <v>Aetna Inc</v>
          </cell>
          <cell r="E198">
            <v>160</v>
          </cell>
          <cell r="F198" t="str">
            <v>N</v>
          </cell>
        </row>
        <row r="199">
          <cell r="B199">
            <v>38773</v>
          </cell>
          <cell r="C199" t="str">
            <v>Aquarion Co</v>
          </cell>
          <cell r="D199" t="str">
            <v>Macquarie Bank Ltd</v>
          </cell>
          <cell r="E199">
            <v>860</v>
          </cell>
          <cell r="F199" t="str">
            <v>Y</v>
          </cell>
        </row>
        <row r="200">
          <cell r="B200">
            <v>38772</v>
          </cell>
          <cell r="C200" t="str">
            <v>Emerson Network-Test Sys Asts</v>
          </cell>
          <cell r="D200" t="str">
            <v>Tollgrade Communications Inc</v>
          </cell>
          <cell r="E200">
            <v>5.5</v>
          </cell>
          <cell r="F200" t="str">
            <v>N</v>
          </cell>
        </row>
        <row r="201">
          <cell r="B201">
            <v>38772</v>
          </cell>
          <cell r="C201" t="str">
            <v>Packaging Dynamics Corp</v>
          </cell>
          <cell r="D201" t="str">
            <v>Thilmany LLC</v>
          </cell>
          <cell r="E201">
            <v>275.79399999999998</v>
          </cell>
          <cell r="F201" t="str">
            <v>Y</v>
          </cell>
        </row>
        <row r="202">
          <cell r="B202">
            <v>38772</v>
          </cell>
          <cell r="C202" t="str">
            <v>Huntsman Corp-US Butadiene Bus</v>
          </cell>
          <cell r="D202" t="str">
            <v>Texas Petrochemicals LP</v>
          </cell>
          <cell r="E202">
            <v>275</v>
          </cell>
          <cell r="F202" t="str">
            <v>N</v>
          </cell>
        </row>
        <row r="203">
          <cell r="B203">
            <v>38772</v>
          </cell>
          <cell r="C203" t="str">
            <v>Westland Development Co Inc</v>
          </cell>
          <cell r="D203" t="str">
            <v>SHNM Acquisition Corp</v>
          </cell>
          <cell r="E203">
            <v>198.732</v>
          </cell>
          <cell r="F203" t="str">
            <v>N</v>
          </cell>
        </row>
        <row r="204">
          <cell r="B204">
            <v>38772</v>
          </cell>
          <cell r="C204" t="str">
            <v>American Finl Rlty Trust-Ppty</v>
          </cell>
          <cell r="D204" t="str">
            <v>Resnick Development Corp</v>
          </cell>
          <cell r="E204">
            <v>301</v>
          </cell>
          <cell r="F204" t="str">
            <v>N</v>
          </cell>
        </row>
        <row r="205">
          <cell r="B205">
            <v>38772</v>
          </cell>
          <cell r="C205" t="str">
            <v>President Riverboat Casino-MO</v>
          </cell>
          <cell r="D205" t="str">
            <v>Pinnacle Entertainment Inc</v>
          </cell>
          <cell r="E205">
            <v>31.5</v>
          </cell>
          <cell r="F205" t="str">
            <v>N</v>
          </cell>
        </row>
        <row r="206">
          <cell r="B206">
            <v>38772</v>
          </cell>
          <cell r="C206" t="str">
            <v>AZ Engineered Inc-Cert Asts</v>
          </cell>
          <cell r="D206" t="str">
            <v>Orthologic Corp</v>
          </cell>
          <cell r="E206">
            <v>8.0730000000000004</v>
          </cell>
          <cell r="F206" t="str">
            <v>N</v>
          </cell>
        </row>
        <row r="207">
          <cell r="B207">
            <v>38772</v>
          </cell>
          <cell r="C207" t="str">
            <v>One Contact Inc</v>
          </cell>
          <cell r="D207" t="str">
            <v>MPVC Inc</v>
          </cell>
          <cell r="E207">
            <v>1.0880000000000001</v>
          </cell>
          <cell r="F207" t="str">
            <v>N</v>
          </cell>
        </row>
        <row r="208">
          <cell r="B208">
            <v>38772</v>
          </cell>
          <cell r="C208" t="str">
            <v>Doyle Group LLC</v>
          </cell>
          <cell r="D208" t="str">
            <v>Matthews International Corp</v>
          </cell>
          <cell r="E208">
            <v>6.5</v>
          </cell>
          <cell r="F208" t="str">
            <v>N</v>
          </cell>
        </row>
        <row r="209">
          <cell r="B209">
            <v>38772</v>
          </cell>
          <cell r="C209" t="str">
            <v>ACON Laboratories Inc</v>
          </cell>
          <cell r="D209" t="str">
            <v>Inverness Med Innovations  Inc</v>
          </cell>
          <cell r="E209">
            <v>175</v>
          </cell>
          <cell r="F209" t="str">
            <v>N</v>
          </cell>
        </row>
        <row r="210">
          <cell r="B210">
            <v>38772</v>
          </cell>
          <cell r="C210" t="str">
            <v>Environmental Treatment Team</v>
          </cell>
          <cell r="D210" t="str">
            <v>CCS Income Trust</v>
          </cell>
          <cell r="E210">
            <v>21.7</v>
          </cell>
          <cell r="F210" t="str">
            <v>N</v>
          </cell>
        </row>
        <row r="211">
          <cell r="B211">
            <v>38771</v>
          </cell>
          <cell r="C211" t="str">
            <v>Undisclosed Oil &amp; Gas Ppty,TX</v>
          </cell>
          <cell r="D211" t="str">
            <v>Peoples Energy Corp</v>
          </cell>
          <cell r="E211">
            <v>139</v>
          </cell>
          <cell r="F211" t="str">
            <v>N</v>
          </cell>
        </row>
        <row r="212">
          <cell r="B212">
            <v>38771</v>
          </cell>
          <cell r="C212" t="str">
            <v>Stream Energy</v>
          </cell>
          <cell r="D212" t="str">
            <v>NGP Energy Capital Management</v>
          </cell>
          <cell r="E212">
            <v>10</v>
          </cell>
          <cell r="F212" t="str">
            <v>N</v>
          </cell>
        </row>
        <row r="213">
          <cell r="B213">
            <v>38771</v>
          </cell>
          <cell r="C213" t="str">
            <v>PacificHealth Lab-Sports Drink</v>
          </cell>
          <cell r="D213" t="str">
            <v>Mott's Inc</v>
          </cell>
          <cell r="E213">
            <v>4</v>
          </cell>
          <cell r="F213" t="str">
            <v>N</v>
          </cell>
        </row>
        <row r="214">
          <cell r="B214">
            <v>38771</v>
          </cell>
          <cell r="C214" t="str">
            <v>Pioneer Natural Resources Co-</v>
          </cell>
          <cell r="D214" t="str">
            <v>Marubeni Offshore Prodn(USA)</v>
          </cell>
          <cell r="E214">
            <v>1300</v>
          </cell>
          <cell r="F214" t="str">
            <v>N</v>
          </cell>
        </row>
        <row r="215">
          <cell r="B215">
            <v>38771</v>
          </cell>
          <cell r="C215" t="str">
            <v>CarrAmerica Realty Corp</v>
          </cell>
          <cell r="D215" t="str">
            <v>Mack-Cali Realty Corp</v>
          </cell>
          <cell r="E215">
            <v>73</v>
          </cell>
          <cell r="F215" t="str">
            <v>N</v>
          </cell>
        </row>
        <row r="216">
          <cell r="B216">
            <v>38771</v>
          </cell>
          <cell r="C216" t="str">
            <v>ADE Corp</v>
          </cell>
          <cell r="D216" t="str">
            <v>KLA-Tencor Corp</v>
          </cell>
          <cell r="E216">
            <v>491.81900000000002</v>
          </cell>
          <cell r="F216" t="str">
            <v>N</v>
          </cell>
        </row>
        <row r="217">
          <cell r="B217">
            <v>38771</v>
          </cell>
          <cell r="C217" t="str">
            <v>Arizona Minerals Inc</v>
          </cell>
          <cell r="D217" t="str">
            <v>Comcorp Ventures Inc</v>
          </cell>
          <cell r="E217">
            <v>57.295000000000002</v>
          </cell>
          <cell r="F217" t="str">
            <v>N</v>
          </cell>
        </row>
        <row r="218">
          <cell r="B218">
            <v>38771</v>
          </cell>
          <cell r="C218" t="str">
            <v>Phyto-Source LP</v>
          </cell>
          <cell r="D218" t="str">
            <v>Chusei Oil Co Ltd</v>
          </cell>
          <cell r="E218">
            <v>25</v>
          </cell>
          <cell r="F218" t="str">
            <v>N</v>
          </cell>
        </row>
        <row r="219">
          <cell r="B219">
            <v>38771</v>
          </cell>
          <cell r="C219" t="str">
            <v>Breeders Choice Pet Foods Inc</v>
          </cell>
          <cell r="D219" t="str">
            <v>Central Garden &amp; Pet Co</v>
          </cell>
          <cell r="E219">
            <v>25</v>
          </cell>
          <cell r="F219" t="str">
            <v>N</v>
          </cell>
        </row>
        <row r="220">
          <cell r="B220">
            <v>38771</v>
          </cell>
          <cell r="C220" t="str">
            <v>W2001 Pac Realty LLC</v>
          </cell>
          <cell r="D220" t="str">
            <v>Ashford Hospitality Trust Inc</v>
          </cell>
          <cell r="E220">
            <v>95</v>
          </cell>
          <cell r="F220" t="str">
            <v>N</v>
          </cell>
        </row>
        <row r="221">
          <cell r="B221">
            <v>38770</v>
          </cell>
          <cell r="C221" t="str">
            <v>NewPage-Carbonless&amp;Papers Bus</v>
          </cell>
          <cell r="D221" t="str">
            <v>PH Glatfelter Co</v>
          </cell>
          <cell r="E221">
            <v>80</v>
          </cell>
          <cell r="F221" t="str">
            <v>N</v>
          </cell>
        </row>
        <row r="222">
          <cell r="B222">
            <v>38770</v>
          </cell>
          <cell r="C222" t="str">
            <v>House of Blues Hotel,IL</v>
          </cell>
          <cell r="D222" t="str">
            <v>LaSalle Hotel Properties</v>
          </cell>
          <cell r="E222">
            <v>114.5</v>
          </cell>
          <cell r="F222" t="str">
            <v>N</v>
          </cell>
        </row>
        <row r="223">
          <cell r="B223">
            <v>38770</v>
          </cell>
          <cell r="C223" t="str">
            <v>Hansen Info Tech</v>
          </cell>
          <cell r="D223" t="str">
            <v>Golden Gate Capital</v>
          </cell>
          <cell r="E223">
            <v>50</v>
          </cell>
          <cell r="F223" t="str">
            <v>Y</v>
          </cell>
        </row>
        <row r="224">
          <cell r="B224">
            <v>38770</v>
          </cell>
          <cell r="C224" t="str">
            <v>Marlin Energy Offshore LLC</v>
          </cell>
          <cell r="D224" t="str">
            <v>Energy XXI Gulf Coast Inc</v>
          </cell>
          <cell r="E224">
            <v>421.09999999999997</v>
          </cell>
          <cell r="F224" t="str">
            <v>N</v>
          </cell>
        </row>
        <row r="225">
          <cell r="B225">
            <v>38770</v>
          </cell>
          <cell r="C225" t="str">
            <v>Deal$-Nothing Over A Dollar</v>
          </cell>
          <cell r="D225" t="str">
            <v>Dollar Tree Stores Inc</v>
          </cell>
          <cell r="E225">
            <v>30.5</v>
          </cell>
          <cell r="F225" t="str">
            <v>N</v>
          </cell>
        </row>
        <row r="226">
          <cell r="B226">
            <v>38770</v>
          </cell>
          <cell r="C226" t="str">
            <v>Methodist Professional Center</v>
          </cell>
          <cell r="D226" t="str">
            <v>Cogdell Spencer Inc</v>
          </cell>
          <cell r="E226">
            <v>39.9</v>
          </cell>
          <cell r="F226" t="str">
            <v>N</v>
          </cell>
        </row>
        <row r="227">
          <cell r="B227">
            <v>38770</v>
          </cell>
          <cell r="C227" t="str">
            <v>Blue Ridge Simulation Inc</v>
          </cell>
          <cell r="D227" t="str">
            <v>BVR Systems (1998) Ltd</v>
          </cell>
          <cell r="E227">
            <v>5</v>
          </cell>
          <cell r="F227" t="str">
            <v>N</v>
          </cell>
        </row>
        <row r="228">
          <cell r="B228">
            <v>38769</v>
          </cell>
          <cell r="C228" t="str">
            <v>Schuff International Inc</v>
          </cell>
          <cell r="D228" t="str">
            <v>Witherspoon Acquisition Corp</v>
          </cell>
          <cell r="E228">
            <v>63.265000000000001</v>
          </cell>
          <cell r="F228" t="str">
            <v>N</v>
          </cell>
        </row>
        <row r="229">
          <cell r="B229">
            <v>38769</v>
          </cell>
          <cell r="C229" t="str">
            <v>B C Moore &amp; Sons Inc</v>
          </cell>
          <cell r="D229" t="str">
            <v>Stage Stores Inc</v>
          </cell>
          <cell r="E229">
            <v>37</v>
          </cell>
          <cell r="F229" t="str">
            <v>N</v>
          </cell>
        </row>
        <row r="230">
          <cell r="B230">
            <v>38769</v>
          </cell>
          <cell r="C230" t="str">
            <v>Calpne COrp-573-MW Gas Project</v>
          </cell>
          <cell r="D230" t="str">
            <v>San Diego Gas &amp; Electric Co</v>
          </cell>
          <cell r="E230">
            <v>739</v>
          </cell>
          <cell r="F230" t="str">
            <v>N</v>
          </cell>
        </row>
        <row r="231">
          <cell r="B231">
            <v>38769</v>
          </cell>
          <cell r="C231" t="str">
            <v>ELS Human Resource Solutions</v>
          </cell>
          <cell r="D231" t="str">
            <v>Resolve Staffing Inc</v>
          </cell>
          <cell r="E231">
            <v>9.9700000000000006</v>
          </cell>
          <cell r="F231" t="str">
            <v>N</v>
          </cell>
        </row>
        <row r="232">
          <cell r="B232">
            <v>38769</v>
          </cell>
          <cell r="C232" t="str">
            <v>Spectrum San Diego Inc</v>
          </cell>
          <cell r="D232" t="str">
            <v>QRSciences Ltd</v>
          </cell>
          <cell r="E232">
            <v>2.5999999999999996</v>
          </cell>
          <cell r="F232" t="str">
            <v>N</v>
          </cell>
        </row>
        <row r="233">
          <cell r="B233">
            <v>38769</v>
          </cell>
          <cell r="C233" t="str">
            <v>Baton Rouge Hospital,LA</v>
          </cell>
          <cell r="D233" t="str">
            <v>Physicians Med Centre of Baton</v>
          </cell>
          <cell r="E233">
            <v>26.5</v>
          </cell>
          <cell r="F233" t="str">
            <v>N</v>
          </cell>
        </row>
        <row r="234">
          <cell r="B234">
            <v>38769</v>
          </cell>
          <cell r="C234" t="str">
            <v>Robertson-Ceco Corp</v>
          </cell>
          <cell r="D234" t="str">
            <v>NCI Building Systems Inc</v>
          </cell>
          <cell r="E234">
            <v>370</v>
          </cell>
          <cell r="F234" t="str">
            <v>N</v>
          </cell>
        </row>
        <row r="235">
          <cell r="B235">
            <v>38769</v>
          </cell>
          <cell r="C235" t="str">
            <v>Singing Machine Co Inc</v>
          </cell>
          <cell r="D235" t="str">
            <v>koncepts International Ltd</v>
          </cell>
          <cell r="E235">
            <v>3</v>
          </cell>
          <cell r="F235" t="str">
            <v>N</v>
          </cell>
        </row>
        <row r="236">
          <cell r="B236">
            <v>38769</v>
          </cell>
          <cell r="C236" t="str">
            <v>Thomas Nelson Inc</v>
          </cell>
          <cell r="D236" t="str">
            <v>Intermedia Partners VII LP</v>
          </cell>
          <cell r="E236">
            <v>499.37200000000001</v>
          </cell>
          <cell r="F236" t="str">
            <v>Y</v>
          </cell>
        </row>
        <row r="237">
          <cell r="B237">
            <v>38769</v>
          </cell>
          <cell r="C237" t="str">
            <v>Reserve at Cedar Lodge LLC</v>
          </cell>
          <cell r="D237" t="str">
            <v>Equus II Inc</v>
          </cell>
          <cell r="E237">
            <v>42</v>
          </cell>
          <cell r="F237" t="str">
            <v>Y</v>
          </cell>
        </row>
        <row r="238">
          <cell r="B238">
            <v>38769</v>
          </cell>
          <cell r="C238" t="str">
            <v>Excel Technology Inc</v>
          </cell>
          <cell r="D238" t="str">
            <v>Coherent Inc</v>
          </cell>
          <cell r="E238">
            <v>375.77499999999998</v>
          </cell>
          <cell r="F238" t="str">
            <v>N</v>
          </cell>
        </row>
        <row r="239">
          <cell r="B239">
            <v>38769</v>
          </cell>
          <cell r="C239" t="str">
            <v>MeriStar Hospitality Corp</v>
          </cell>
          <cell r="D239" t="str">
            <v>Blackstone Group LP</v>
          </cell>
          <cell r="E239">
            <v>1846.251</v>
          </cell>
          <cell r="F239" t="str">
            <v>Y</v>
          </cell>
        </row>
        <row r="240">
          <cell r="B240">
            <v>38769</v>
          </cell>
          <cell r="C240" t="str">
            <v>Spectrum Dental Inc</v>
          </cell>
          <cell r="D240" t="str">
            <v>American Medical Technologies</v>
          </cell>
          <cell r="E240">
            <v>1.0699999999999998</v>
          </cell>
          <cell r="F240" t="str">
            <v>N</v>
          </cell>
        </row>
        <row r="241">
          <cell r="B241">
            <v>38768</v>
          </cell>
          <cell r="C241" t="str">
            <v>cMango Inc</v>
          </cell>
          <cell r="D241" t="str">
            <v>Wipro Ltd</v>
          </cell>
          <cell r="E241">
            <v>20</v>
          </cell>
          <cell r="F241" t="str">
            <v>N</v>
          </cell>
        </row>
        <row r="242">
          <cell r="B242">
            <v>38768</v>
          </cell>
          <cell r="C242" t="str">
            <v>Trout Creek Mining Claims,NV</v>
          </cell>
          <cell r="D242" t="str">
            <v>Luna Gold Corp</v>
          </cell>
          <cell r="E242">
            <v>1</v>
          </cell>
          <cell r="F242" t="str">
            <v>N</v>
          </cell>
        </row>
        <row r="243">
          <cell r="B243">
            <v>38768</v>
          </cell>
          <cell r="C243" t="str">
            <v>St Tropez</v>
          </cell>
          <cell r="D243" t="str">
            <v>Lloyds TSB Bank PLC</v>
          </cell>
          <cell r="E243">
            <v>122.08699999999999</v>
          </cell>
          <cell r="F243" t="str">
            <v>Y</v>
          </cell>
        </row>
        <row r="244">
          <cell r="B244">
            <v>38768</v>
          </cell>
          <cell r="C244" t="str">
            <v>Gillette Co-Deodorant Brands</v>
          </cell>
          <cell r="D244" t="str">
            <v>Dial Corp</v>
          </cell>
          <cell r="E244">
            <v>420</v>
          </cell>
          <cell r="F244" t="str">
            <v>N</v>
          </cell>
        </row>
        <row r="245">
          <cell r="B245">
            <v>38768</v>
          </cell>
          <cell r="C245" t="str">
            <v>First Cellular of Southern IL</v>
          </cell>
          <cell r="D245" t="str">
            <v>ALLTEL Corp</v>
          </cell>
          <cell r="E245">
            <v>17</v>
          </cell>
          <cell r="F245" t="str">
            <v>N</v>
          </cell>
        </row>
        <row r="246">
          <cell r="B246">
            <v>38765</v>
          </cell>
          <cell r="C246" t="str">
            <v>Federated Dept Stores-(3)</v>
          </cell>
          <cell r="D246" t="str">
            <v>Westfield Group</v>
          </cell>
          <cell r="E246">
            <v>18.5</v>
          </cell>
          <cell r="F246" t="str">
            <v>N</v>
          </cell>
        </row>
        <row r="247">
          <cell r="B247">
            <v>38765</v>
          </cell>
          <cell r="C247" t="str">
            <v>Checkers Drive-In Restaurants</v>
          </cell>
          <cell r="D247" t="str">
            <v>Taxi Holding Corp</v>
          </cell>
          <cell r="E247">
            <v>171.95899999999997</v>
          </cell>
          <cell r="F247" t="str">
            <v>Y</v>
          </cell>
        </row>
        <row r="248">
          <cell r="B248">
            <v>38765</v>
          </cell>
          <cell r="C248" t="str">
            <v>Centrus International Inc</v>
          </cell>
          <cell r="D248" t="str">
            <v>Neogen Corp</v>
          </cell>
          <cell r="E248">
            <v>3.3</v>
          </cell>
          <cell r="F248" t="str">
            <v>N</v>
          </cell>
        </row>
        <row r="249">
          <cell r="B249">
            <v>38765</v>
          </cell>
          <cell r="C249" t="str">
            <v>James Hotel Scottsdale</v>
          </cell>
          <cell r="D249" t="str">
            <v>Morgans Hotel Group</v>
          </cell>
          <cell r="E249">
            <v>47.5</v>
          </cell>
          <cell r="F249" t="str">
            <v>N</v>
          </cell>
        </row>
        <row r="250">
          <cell r="B250">
            <v>38765</v>
          </cell>
          <cell r="C250" t="str">
            <v>Zilog Inc-Fabrication Facility</v>
          </cell>
          <cell r="D250" t="str">
            <v>Micron Technology Inc</v>
          </cell>
          <cell r="E250">
            <v>5</v>
          </cell>
          <cell r="F250" t="str">
            <v>N</v>
          </cell>
        </row>
        <row r="251">
          <cell r="B251">
            <v>38765</v>
          </cell>
          <cell r="C251" t="str">
            <v>Avago Technologies-Printer</v>
          </cell>
          <cell r="D251" t="str">
            <v>Marvell Technology Group Ltd</v>
          </cell>
          <cell r="E251">
            <v>275</v>
          </cell>
          <cell r="F251" t="str">
            <v>N</v>
          </cell>
        </row>
        <row r="252">
          <cell r="B252">
            <v>38765</v>
          </cell>
          <cell r="C252" t="str">
            <v>Algonquin Commons</v>
          </cell>
          <cell r="D252" t="str">
            <v>Inland Real Estate Corp</v>
          </cell>
          <cell r="E252">
            <v>154</v>
          </cell>
          <cell r="F252" t="str">
            <v>N</v>
          </cell>
        </row>
        <row r="253">
          <cell r="B253">
            <v>38765</v>
          </cell>
          <cell r="C253" t="str">
            <v>Renaissance Nashville Hotel</v>
          </cell>
          <cell r="D253" t="str">
            <v>Highland Hospitality Corp</v>
          </cell>
          <cell r="E253">
            <v>77</v>
          </cell>
          <cell r="F253" t="str">
            <v>N</v>
          </cell>
        </row>
        <row r="254">
          <cell r="B254">
            <v>38765</v>
          </cell>
          <cell r="C254" t="str">
            <v>Mansfield Bancorp Inc,IL</v>
          </cell>
          <cell r="D254" t="str">
            <v>First Mid-Illinois Bancshares</v>
          </cell>
          <cell r="E254">
            <v>24</v>
          </cell>
          <cell r="F254" t="str">
            <v>N</v>
          </cell>
        </row>
        <row r="255">
          <cell r="B255">
            <v>38764</v>
          </cell>
          <cell r="C255" t="str">
            <v>Operations Excellence Group</v>
          </cell>
          <cell r="D255" t="str">
            <v>Rapid Solutions Corp</v>
          </cell>
          <cell r="E255">
            <v>4.1489999999999991</v>
          </cell>
          <cell r="F255" t="str">
            <v>N</v>
          </cell>
        </row>
        <row r="256">
          <cell r="B256">
            <v>38764</v>
          </cell>
          <cell r="C256" t="str">
            <v>HipCricket Inc</v>
          </cell>
          <cell r="D256" t="str">
            <v>NeoMedia Technologies Inc</v>
          </cell>
          <cell r="E256">
            <v>4.5</v>
          </cell>
          <cell r="F256" t="str">
            <v>N</v>
          </cell>
        </row>
        <row r="257">
          <cell r="B257">
            <v>38764</v>
          </cell>
          <cell r="C257" t="str">
            <v>New England Gas-Rhode Island</v>
          </cell>
          <cell r="D257" t="str">
            <v>National Grid USA</v>
          </cell>
          <cell r="E257">
            <v>575</v>
          </cell>
          <cell r="F257" t="str">
            <v>N</v>
          </cell>
        </row>
        <row r="258">
          <cell r="B258">
            <v>38764</v>
          </cell>
          <cell r="C258" t="str">
            <v>Gale Real Estate Services Co</v>
          </cell>
          <cell r="D258" t="str">
            <v>Mack-Cali Realty Corp</v>
          </cell>
          <cell r="E258">
            <v>545</v>
          </cell>
          <cell r="F258" t="str">
            <v>N</v>
          </cell>
        </row>
        <row r="259">
          <cell r="B259">
            <v>38764</v>
          </cell>
          <cell r="C259" t="str">
            <v>Golden Acres Christian Living</v>
          </cell>
          <cell r="D259" t="str">
            <v>LifeHouse Retirement Ppty Inc</v>
          </cell>
          <cell r="E259">
            <v>3.25</v>
          </cell>
          <cell r="F259" t="str">
            <v>N</v>
          </cell>
        </row>
        <row r="260">
          <cell r="B260">
            <v>38764</v>
          </cell>
          <cell r="C260" t="str">
            <v>Star Gas Partners LP</v>
          </cell>
          <cell r="D260" t="str">
            <v>Investor Group</v>
          </cell>
          <cell r="E260">
            <v>65</v>
          </cell>
          <cell r="F260" t="str">
            <v>N</v>
          </cell>
        </row>
        <row r="261">
          <cell r="B261">
            <v>38764</v>
          </cell>
          <cell r="C261" t="str">
            <v>Total Wells Solutions LLC</v>
          </cell>
          <cell r="D261" t="str">
            <v>Flotek Industries Inc</v>
          </cell>
          <cell r="E261">
            <v>3.1999999999999997</v>
          </cell>
          <cell r="F261" t="str">
            <v>N</v>
          </cell>
        </row>
        <row r="262">
          <cell r="B262">
            <v>38764</v>
          </cell>
          <cell r="C262" t="str">
            <v>AccuFacts Pre-Employment</v>
          </cell>
          <cell r="D262" t="str">
            <v>First Advantage Corp</v>
          </cell>
          <cell r="E262">
            <v>5.0410000000000004</v>
          </cell>
          <cell r="F262" t="str">
            <v>N</v>
          </cell>
        </row>
        <row r="263">
          <cell r="B263">
            <v>38764</v>
          </cell>
          <cell r="C263" t="str">
            <v>Fluent Inc</v>
          </cell>
          <cell r="D263" t="str">
            <v>ANSYS Inc</v>
          </cell>
          <cell r="E263">
            <v>564.66</v>
          </cell>
          <cell r="F263" t="str">
            <v>N</v>
          </cell>
        </row>
        <row r="264">
          <cell r="B264">
            <v>38763</v>
          </cell>
          <cell r="C264" t="str">
            <v>Transit Waste LLC</v>
          </cell>
          <cell r="D264" t="str">
            <v>WCA Waste Corp</v>
          </cell>
          <cell r="E264">
            <v>5.5</v>
          </cell>
          <cell r="F264" t="str">
            <v>N</v>
          </cell>
        </row>
        <row r="265">
          <cell r="B265">
            <v>38763</v>
          </cell>
          <cell r="C265" t="str">
            <v>CNP-Aseptic Bottling Plant,GA</v>
          </cell>
          <cell r="D265" t="str">
            <v>Universal Food &amp; Beverage Co</v>
          </cell>
          <cell r="E265">
            <v>9</v>
          </cell>
          <cell r="F265" t="str">
            <v>N</v>
          </cell>
        </row>
        <row r="266">
          <cell r="B266">
            <v>38763</v>
          </cell>
          <cell r="C266" t="str">
            <v>Northern Border Pipeline Co</v>
          </cell>
          <cell r="D266" t="str">
            <v>TC Pipelines LP</v>
          </cell>
          <cell r="E266">
            <v>420</v>
          </cell>
          <cell r="F266" t="str">
            <v>N</v>
          </cell>
        </row>
        <row r="267">
          <cell r="B267">
            <v>38763</v>
          </cell>
          <cell r="C267" t="str">
            <v>Amphioxus Cell Tech Inc</v>
          </cell>
          <cell r="D267" t="str">
            <v>Stem Cell Innovations Inc</v>
          </cell>
          <cell r="E267">
            <v>3.8</v>
          </cell>
          <cell r="F267" t="str">
            <v>N</v>
          </cell>
        </row>
        <row r="268">
          <cell r="B268">
            <v>38763</v>
          </cell>
          <cell r="C268" t="str">
            <v>PathScale Inc</v>
          </cell>
          <cell r="D268" t="str">
            <v>QLogic Corp</v>
          </cell>
          <cell r="E268">
            <v>109</v>
          </cell>
          <cell r="F268" t="str">
            <v>N</v>
          </cell>
        </row>
        <row r="269">
          <cell r="B269">
            <v>38763</v>
          </cell>
          <cell r="C269" t="str">
            <v>Southwest Cmnty Bancorp,CA</v>
          </cell>
          <cell r="D269" t="str">
            <v>Placer Sierra Bancshares,CA</v>
          </cell>
          <cell r="E269">
            <v>177.44900000000001</v>
          </cell>
          <cell r="F269" t="str">
            <v>Y</v>
          </cell>
        </row>
        <row r="270">
          <cell r="B270">
            <v>38763</v>
          </cell>
          <cell r="C270" t="str">
            <v>Northern Border Partners LP</v>
          </cell>
          <cell r="D270" t="str">
            <v>ONEOK Inc</v>
          </cell>
          <cell r="E270">
            <v>30</v>
          </cell>
          <cell r="F270" t="str">
            <v>N</v>
          </cell>
        </row>
        <row r="271">
          <cell r="B271">
            <v>38763</v>
          </cell>
          <cell r="C271" t="str">
            <v>ONEOK Inc-Natl Gas Liquids</v>
          </cell>
          <cell r="D271" t="str">
            <v>Northern Border Partners LP</v>
          </cell>
          <cell r="E271">
            <v>3000</v>
          </cell>
          <cell r="F271" t="str">
            <v>N</v>
          </cell>
        </row>
        <row r="272">
          <cell r="B272">
            <v>38763</v>
          </cell>
          <cell r="C272" t="str">
            <v>Fresenius-Clinics(100)</v>
          </cell>
          <cell r="D272" t="str">
            <v>National Renal Institutes</v>
          </cell>
          <cell r="E272">
            <v>450</v>
          </cell>
          <cell r="F272" t="str">
            <v>Y</v>
          </cell>
        </row>
        <row r="273">
          <cell r="B273">
            <v>38763</v>
          </cell>
          <cell r="C273" t="str">
            <v>Gecko Energy Technologies Inc</v>
          </cell>
          <cell r="D273" t="str">
            <v>Millennium Cell Inc</v>
          </cell>
          <cell r="E273">
            <v>1</v>
          </cell>
          <cell r="F273" t="str">
            <v>N</v>
          </cell>
        </row>
        <row r="274">
          <cell r="B274">
            <v>38763</v>
          </cell>
          <cell r="C274" t="str">
            <v>G+G Retail Inc</v>
          </cell>
          <cell r="D274" t="str">
            <v>Max Rave LLC</v>
          </cell>
          <cell r="E274">
            <v>35</v>
          </cell>
          <cell r="F274" t="str">
            <v>N</v>
          </cell>
        </row>
        <row r="275">
          <cell r="B275">
            <v>38763</v>
          </cell>
          <cell r="C275" t="str">
            <v>eMeta Corp</v>
          </cell>
          <cell r="D275" t="str">
            <v>Macrovision Corp</v>
          </cell>
          <cell r="E275">
            <v>35</v>
          </cell>
          <cell r="F275" t="str">
            <v>N</v>
          </cell>
        </row>
        <row r="276">
          <cell r="B276">
            <v>38763</v>
          </cell>
          <cell r="C276" t="str">
            <v>GolfWorks</v>
          </cell>
          <cell r="D276" t="str">
            <v>Golf Galaxy Inc</v>
          </cell>
          <cell r="E276">
            <v>15</v>
          </cell>
          <cell r="F276" t="str">
            <v>N</v>
          </cell>
        </row>
        <row r="277">
          <cell r="B277">
            <v>38763</v>
          </cell>
          <cell r="C277" t="str">
            <v>National Decision Systems Inc</v>
          </cell>
          <cell r="D277" t="str">
            <v>Edgewater Technology Inc</v>
          </cell>
          <cell r="E277">
            <v>10.194000000000001</v>
          </cell>
          <cell r="F277" t="str">
            <v>N</v>
          </cell>
        </row>
        <row r="278">
          <cell r="B278">
            <v>38763</v>
          </cell>
          <cell r="C278" t="str">
            <v>Andara Life Science Inc</v>
          </cell>
          <cell r="D278" t="str">
            <v>Cyberkinetics Neurotechnology</v>
          </cell>
          <cell r="E278">
            <v>3.0750000000000002</v>
          </cell>
          <cell r="F278" t="str">
            <v>N</v>
          </cell>
        </row>
        <row r="279">
          <cell r="B279">
            <v>38763</v>
          </cell>
          <cell r="C279" t="str">
            <v>Bancshares Inc</v>
          </cell>
          <cell r="D279" t="str">
            <v>Community Bank Shares of IN</v>
          </cell>
          <cell r="E279">
            <v>30.436</v>
          </cell>
          <cell r="F279" t="str">
            <v>N</v>
          </cell>
        </row>
        <row r="280">
          <cell r="B280">
            <v>38763</v>
          </cell>
          <cell r="C280" t="str">
            <v>Commercial Net Lease-Office</v>
          </cell>
          <cell r="D280" t="str">
            <v>Brookfield Financial Ppty LP</v>
          </cell>
          <cell r="E280">
            <v>330.42999999999995</v>
          </cell>
          <cell r="F280" t="str">
            <v>N</v>
          </cell>
        </row>
        <row r="281">
          <cell r="B281">
            <v>38763</v>
          </cell>
          <cell r="C281" t="str">
            <v>Merrill Lynch Invest Managers</v>
          </cell>
          <cell r="D281" t="str">
            <v>BlackRock Inc</v>
          </cell>
          <cell r="E281">
            <v>9487.4</v>
          </cell>
          <cell r="F281" t="str">
            <v>N</v>
          </cell>
        </row>
        <row r="282">
          <cell r="B282">
            <v>38762</v>
          </cell>
          <cell r="C282" t="str">
            <v>Teck Cominco Amercian Inc-</v>
          </cell>
          <cell r="D282" t="str">
            <v>Oregon Resources Corp</v>
          </cell>
          <cell r="E282">
            <v>3</v>
          </cell>
          <cell r="F282" t="str">
            <v>N</v>
          </cell>
        </row>
        <row r="283">
          <cell r="B283">
            <v>38762</v>
          </cell>
          <cell r="C283" t="str">
            <v>Isle of Capri-Casino(2)</v>
          </cell>
          <cell r="D283" t="str">
            <v>Legends Gaming LLC</v>
          </cell>
          <cell r="E283">
            <v>240</v>
          </cell>
          <cell r="F283" t="str">
            <v>N</v>
          </cell>
        </row>
        <row r="284">
          <cell r="B284">
            <v>38762</v>
          </cell>
          <cell r="C284" t="str">
            <v>Arxceo Corp</v>
          </cell>
          <cell r="D284" t="str">
            <v>Japan Communications Inc</v>
          </cell>
          <cell r="E284">
            <v>15</v>
          </cell>
          <cell r="F284" t="str">
            <v>N</v>
          </cell>
        </row>
        <row r="285">
          <cell r="B285">
            <v>38762</v>
          </cell>
          <cell r="C285" t="str">
            <v>Taskport Inc</v>
          </cell>
          <cell r="D285" t="str">
            <v>Expert Systems Inc</v>
          </cell>
          <cell r="E285">
            <v>69.626999999999995</v>
          </cell>
          <cell r="F285" t="str">
            <v>N</v>
          </cell>
        </row>
        <row r="286">
          <cell r="B286">
            <v>38762</v>
          </cell>
          <cell r="C286" t="str">
            <v>DoubleClick Email Solutions</v>
          </cell>
          <cell r="D286" t="str">
            <v>Epsilon Data Management Inc</v>
          </cell>
          <cell r="E286">
            <v>90</v>
          </cell>
          <cell r="F286" t="str">
            <v>N</v>
          </cell>
        </row>
        <row r="287">
          <cell r="B287">
            <v>38762</v>
          </cell>
          <cell r="C287" t="str">
            <v>US Can Corp-US Operations</v>
          </cell>
          <cell r="D287" t="str">
            <v>Ball Corp</v>
          </cell>
          <cell r="E287">
            <v>593.04300000000001</v>
          </cell>
          <cell r="F287" t="str">
            <v>N</v>
          </cell>
        </row>
        <row r="288">
          <cell r="B288">
            <v>38761</v>
          </cell>
          <cell r="C288" t="str">
            <v>Alon USA Energy Inc-Texas</v>
          </cell>
          <cell r="D288" t="str">
            <v>Sunoco Logistics Partners LP</v>
          </cell>
          <cell r="E288">
            <v>68</v>
          </cell>
          <cell r="F288" t="str">
            <v>N</v>
          </cell>
        </row>
        <row r="289">
          <cell r="B289">
            <v>38761</v>
          </cell>
          <cell r="C289" t="str">
            <v>Lynnwood Financial Group Inc</v>
          </cell>
          <cell r="D289" t="str">
            <v>Sterling Financial Corp,WA</v>
          </cell>
          <cell r="E289">
            <v>63.809999999999995</v>
          </cell>
          <cell r="F289" t="str">
            <v>N</v>
          </cell>
        </row>
        <row r="290">
          <cell r="B290">
            <v>38761</v>
          </cell>
          <cell r="C290" t="str">
            <v>QuadTex Systems Inc</v>
          </cell>
          <cell r="D290" t="str">
            <v>Spirent PLC</v>
          </cell>
          <cell r="E290">
            <v>9</v>
          </cell>
          <cell r="F290" t="str">
            <v>N</v>
          </cell>
        </row>
        <row r="291">
          <cell r="B291">
            <v>38761</v>
          </cell>
          <cell r="C291" t="str">
            <v>White Lodging Svcs Corp-Hotels</v>
          </cell>
          <cell r="D291" t="str">
            <v>RLJ Development LLC</v>
          </cell>
          <cell r="E291">
            <v>1700</v>
          </cell>
          <cell r="F291" t="str">
            <v>N</v>
          </cell>
        </row>
        <row r="292">
          <cell r="B292">
            <v>38761</v>
          </cell>
          <cell r="C292" t="str">
            <v>Equinox Fitness Clubs</v>
          </cell>
          <cell r="D292" t="str">
            <v>Related Cos LP</v>
          </cell>
          <cell r="E292">
            <v>505</v>
          </cell>
          <cell r="F292" t="str">
            <v>N</v>
          </cell>
        </row>
        <row r="293">
          <cell r="B293">
            <v>38761</v>
          </cell>
          <cell r="C293" t="str">
            <v>Class A Multi Family Rental(9)</v>
          </cell>
          <cell r="D293" t="str">
            <v>Prescott Capital Mgmt LLC</v>
          </cell>
          <cell r="E293">
            <v>110</v>
          </cell>
          <cell r="F293" t="str">
            <v>Y</v>
          </cell>
        </row>
        <row r="294">
          <cell r="B294">
            <v>38761</v>
          </cell>
          <cell r="C294" t="str">
            <v>Openera Technologies Inc</v>
          </cell>
          <cell r="D294" t="str">
            <v>NMS Communications Corp</v>
          </cell>
          <cell r="E294">
            <v>16.399999999999999</v>
          </cell>
          <cell r="F294" t="str">
            <v>N</v>
          </cell>
        </row>
        <row r="295">
          <cell r="B295">
            <v>38761</v>
          </cell>
          <cell r="C295" t="str">
            <v>Curlin Medical LLC</v>
          </cell>
          <cell r="D295" t="str">
            <v>Moog Inc</v>
          </cell>
          <cell r="E295">
            <v>75</v>
          </cell>
          <cell r="F295" t="str">
            <v>N</v>
          </cell>
        </row>
        <row r="296">
          <cell r="B296">
            <v>38761</v>
          </cell>
          <cell r="C296" t="str">
            <v>Adjoined Consulting Inc</v>
          </cell>
          <cell r="D296" t="str">
            <v>Kanbay International Inc</v>
          </cell>
          <cell r="E296">
            <v>165</v>
          </cell>
          <cell r="F296" t="str">
            <v>N</v>
          </cell>
        </row>
        <row r="297">
          <cell r="B297">
            <v>38761</v>
          </cell>
          <cell r="C297" t="str">
            <v>Optical Commun Prod-Certain</v>
          </cell>
          <cell r="D297" t="str">
            <v>Furukawa Electric Co Ltd</v>
          </cell>
          <cell r="E297">
            <v>1</v>
          </cell>
          <cell r="F297" t="str">
            <v>N</v>
          </cell>
        </row>
        <row r="298">
          <cell r="B298">
            <v>38761</v>
          </cell>
          <cell r="C298" t="str">
            <v>East Texas Cotton Valley Asset</v>
          </cell>
          <cell r="D298" t="str">
            <v>Forest Oil Corp</v>
          </cell>
          <cell r="E298">
            <v>255</v>
          </cell>
          <cell r="F298" t="str">
            <v>N</v>
          </cell>
        </row>
        <row r="299">
          <cell r="B299">
            <v>38761</v>
          </cell>
          <cell r="C299" t="str">
            <v>Hispanic Media Assets Group</v>
          </cell>
          <cell r="D299" t="str">
            <v>DME Interactive Holdings Inc</v>
          </cell>
          <cell r="E299">
            <v>1.7899999999999998</v>
          </cell>
          <cell r="F299" t="str">
            <v>N</v>
          </cell>
        </row>
        <row r="300">
          <cell r="B300">
            <v>38761</v>
          </cell>
          <cell r="C300" t="str">
            <v>ClickFind Inc</v>
          </cell>
          <cell r="D300" t="str">
            <v>DATATRAK International Inc</v>
          </cell>
          <cell r="E300">
            <v>17.495000000000001</v>
          </cell>
          <cell r="F300" t="str">
            <v>N</v>
          </cell>
        </row>
        <row r="301">
          <cell r="B301">
            <v>38761</v>
          </cell>
          <cell r="C301" t="str">
            <v>Bowen Brothers Fruit Co Inc</v>
          </cell>
          <cell r="D301" t="str">
            <v>Bowen Brothers Fruit LLC</v>
          </cell>
          <cell r="E301">
            <v>1.9</v>
          </cell>
          <cell r="F301" t="str">
            <v>N</v>
          </cell>
        </row>
        <row r="302">
          <cell r="B302">
            <v>38761</v>
          </cell>
          <cell r="C302" t="str">
            <v>Primrose Holdings Inc</v>
          </cell>
          <cell r="D302" t="str">
            <v>American Capital Strategies</v>
          </cell>
          <cell r="E302">
            <v>82.3</v>
          </cell>
          <cell r="F302" t="str">
            <v>Y</v>
          </cell>
        </row>
        <row r="303">
          <cell r="B303">
            <v>38761</v>
          </cell>
          <cell r="C303" t="str">
            <v>Simpson Housing LP</v>
          </cell>
          <cell r="D303" t="str">
            <v>Alaska Permanent Fund Corp</v>
          </cell>
          <cell r="E303">
            <v>1377.7249999999999</v>
          </cell>
          <cell r="F303" t="str">
            <v>N</v>
          </cell>
        </row>
        <row r="304">
          <cell r="B304">
            <v>38758</v>
          </cell>
          <cell r="C304" t="str">
            <v>Knape &amp; Vogt Manufacturing Co</v>
          </cell>
          <cell r="D304" t="str">
            <v>Wind Point Partners</v>
          </cell>
          <cell r="E304">
            <v>49.530999999999999</v>
          </cell>
          <cell r="F304" t="str">
            <v>Y</v>
          </cell>
        </row>
        <row r="305">
          <cell r="B305">
            <v>38758</v>
          </cell>
          <cell r="C305" t="str">
            <v>Snapcentric Inc</v>
          </cell>
          <cell r="D305" t="str">
            <v>VeriSign Inc</v>
          </cell>
          <cell r="E305">
            <v>12</v>
          </cell>
          <cell r="F305" t="str">
            <v>N</v>
          </cell>
        </row>
        <row r="306">
          <cell r="B306">
            <v>38758</v>
          </cell>
          <cell r="C306" t="str">
            <v>Arnold Transportation Svcs Inc</v>
          </cell>
          <cell r="D306" t="str">
            <v>US Xpress Enterprises Inc</v>
          </cell>
          <cell r="E306">
            <v>7.8999999999999995</v>
          </cell>
          <cell r="F306" t="str">
            <v>N</v>
          </cell>
        </row>
        <row r="307">
          <cell r="B307">
            <v>38758</v>
          </cell>
          <cell r="C307" t="str">
            <v>Regency Conversion Inc</v>
          </cell>
          <cell r="D307" t="str">
            <v>Tecstar Automotive Group</v>
          </cell>
          <cell r="E307">
            <v>10.86</v>
          </cell>
          <cell r="F307" t="str">
            <v>N</v>
          </cell>
        </row>
        <row r="308">
          <cell r="B308">
            <v>38758</v>
          </cell>
          <cell r="C308" t="str">
            <v>Bedford Property Investors Inc</v>
          </cell>
          <cell r="D308" t="str">
            <v>LBA Realty LLC</v>
          </cell>
          <cell r="E308">
            <v>435.67599999999999</v>
          </cell>
          <cell r="F308" t="str">
            <v>N</v>
          </cell>
        </row>
        <row r="309">
          <cell r="B309">
            <v>38758</v>
          </cell>
          <cell r="C309" t="str">
            <v>Carlyle Cocoa Co LLC</v>
          </cell>
          <cell r="D309" t="str">
            <v>Guan Chong Cocoa Manufacturer</v>
          </cell>
          <cell r="E309">
            <v>1.0169999999999999</v>
          </cell>
          <cell r="F309" t="str">
            <v>N</v>
          </cell>
        </row>
        <row r="310">
          <cell r="B310">
            <v>38758</v>
          </cell>
          <cell r="C310" t="str">
            <v>Changes in L'attitudes</v>
          </cell>
          <cell r="D310" t="str">
            <v>Dynamic Leisure Group Inc</v>
          </cell>
          <cell r="E310">
            <v>1.75</v>
          </cell>
          <cell r="F310" t="str">
            <v>N</v>
          </cell>
        </row>
        <row r="311">
          <cell r="B311">
            <v>38758</v>
          </cell>
          <cell r="C311" t="str">
            <v>Choice One Communications</v>
          </cell>
          <cell r="D311" t="str">
            <v>CTC Communications Corp</v>
          </cell>
          <cell r="E311">
            <v>15</v>
          </cell>
          <cell r="F311" t="str">
            <v>N</v>
          </cell>
        </row>
        <row r="312">
          <cell r="B312">
            <v>38758</v>
          </cell>
          <cell r="C312" t="str">
            <v>Heritage Bank of Commerce-Loan</v>
          </cell>
          <cell r="D312" t="str">
            <v>County Bank,Merced,California</v>
          </cell>
          <cell r="E312">
            <v>30</v>
          </cell>
          <cell r="F312" t="str">
            <v>N</v>
          </cell>
        </row>
        <row r="313">
          <cell r="B313">
            <v>38758</v>
          </cell>
          <cell r="C313" t="str">
            <v>Xenogen Corp</v>
          </cell>
          <cell r="D313" t="str">
            <v>Caliper Life Sciences Inc</v>
          </cell>
          <cell r="E313">
            <v>69.3</v>
          </cell>
          <cell r="F313" t="str">
            <v>N</v>
          </cell>
        </row>
        <row r="314">
          <cell r="B314">
            <v>38758</v>
          </cell>
          <cell r="C314" t="str">
            <v>Burnett Plaza,Fort Worth,Texas</v>
          </cell>
          <cell r="D314" t="str">
            <v>Behringer Harvard</v>
          </cell>
          <cell r="E314">
            <v>172</v>
          </cell>
          <cell r="F314" t="str">
            <v>N</v>
          </cell>
        </row>
        <row r="315">
          <cell r="B315">
            <v>38757</v>
          </cell>
          <cell r="C315" t="str">
            <v>Lehigh Acquisition Corp</v>
          </cell>
          <cell r="D315" t="str">
            <v>Undisclosed Acquiror</v>
          </cell>
          <cell r="E315">
            <v>5.2799999999999994</v>
          </cell>
          <cell r="F315" t="str">
            <v>N</v>
          </cell>
        </row>
        <row r="316">
          <cell r="B316">
            <v>38757</v>
          </cell>
          <cell r="C316" t="str">
            <v>Fast Rentals Inc</v>
          </cell>
          <cell r="D316" t="str">
            <v>Sunbelt Rentals</v>
          </cell>
          <cell r="E316">
            <v>1.0499999999999998</v>
          </cell>
          <cell r="F316" t="str">
            <v>N</v>
          </cell>
        </row>
        <row r="317">
          <cell r="B317">
            <v>38757</v>
          </cell>
          <cell r="C317" t="str">
            <v>ADP Inc-Claims Services Group</v>
          </cell>
          <cell r="D317" t="str">
            <v>Solera Inc</v>
          </cell>
          <cell r="E317">
            <v>975</v>
          </cell>
          <cell r="F317" t="str">
            <v>N</v>
          </cell>
        </row>
        <row r="318">
          <cell r="B318">
            <v>38757</v>
          </cell>
          <cell r="C318" t="str">
            <v>Oliver Peoples Inc</v>
          </cell>
          <cell r="D318" t="str">
            <v>Oakley Inc</v>
          </cell>
          <cell r="E318">
            <v>55.699999999999996</v>
          </cell>
          <cell r="F318" t="str">
            <v>N</v>
          </cell>
        </row>
        <row r="319">
          <cell r="B319">
            <v>38757</v>
          </cell>
          <cell r="C319" t="str">
            <v>United States Exploration Inc</v>
          </cell>
          <cell r="D319" t="str">
            <v>Noble Energy Inc</v>
          </cell>
          <cell r="E319">
            <v>411</v>
          </cell>
          <cell r="F319" t="str">
            <v>N</v>
          </cell>
        </row>
        <row r="320">
          <cell r="B320">
            <v>38757</v>
          </cell>
          <cell r="C320" t="str">
            <v>Livonia Group</v>
          </cell>
          <cell r="D320" t="str">
            <v>L&amp;W Supply Corp</v>
          </cell>
          <cell r="E320">
            <v>80</v>
          </cell>
          <cell r="F320" t="str">
            <v>N</v>
          </cell>
        </row>
        <row r="321">
          <cell r="B321">
            <v>38757</v>
          </cell>
          <cell r="C321" t="str">
            <v>Sound Federal Bancorp Inc,NY</v>
          </cell>
          <cell r="D321" t="str">
            <v>Hudson City Bancorp Inc</v>
          </cell>
          <cell r="E321">
            <v>265.86399999999998</v>
          </cell>
          <cell r="F321" t="str">
            <v>N</v>
          </cell>
        </row>
        <row r="322">
          <cell r="B322">
            <v>38757</v>
          </cell>
          <cell r="C322" t="str">
            <v>SBR Inc</v>
          </cell>
          <cell r="D322" t="str">
            <v>Fortune Brands Inc</v>
          </cell>
          <cell r="E322">
            <v>630</v>
          </cell>
          <cell r="F322" t="str">
            <v>N</v>
          </cell>
        </row>
        <row r="323">
          <cell r="B323">
            <v>38757</v>
          </cell>
          <cell r="C323" t="str">
            <v>Elan Corp-Prialt Product Right</v>
          </cell>
          <cell r="D323" t="str">
            <v>Eisai Co Ltd</v>
          </cell>
          <cell r="E323">
            <v>100</v>
          </cell>
          <cell r="F323" t="str">
            <v>N</v>
          </cell>
        </row>
        <row r="324">
          <cell r="B324">
            <v>38757</v>
          </cell>
          <cell r="C324" t="str">
            <v>Elance Inc-On-demand</v>
          </cell>
          <cell r="D324" t="str">
            <v>Click Commerce Inc</v>
          </cell>
          <cell r="E324">
            <v>15</v>
          </cell>
          <cell r="F324" t="str">
            <v>N</v>
          </cell>
        </row>
        <row r="325">
          <cell r="B325">
            <v>38756</v>
          </cell>
          <cell r="C325" t="str">
            <v>Sure Save USA Self Storage(24)</v>
          </cell>
          <cell r="D325" t="str">
            <v>U-Store-It Trust</v>
          </cell>
          <cell r="E325">
            <v>164.5</v>
          </cell>
          <cell r="F325" t="str">
            <v>N</v>
          </cell>
        </row>
        <row r="326">
          <cell r="B326">
            <v>38756</v>
          </cell>
          <cell r="C326" t="str">
            <v>SkyStream Networks Inc</v>
          </cell>
          <cell r="D326" t="str">
            <v>TANDBERG Television ASA</v>
          </cell>
          <cell r="E326">
            <v>80</v>
          </cell>
          <cell r="F326" t="str">
            <v>N</v>
          </cell>
        </row>
        <row r="327">
          <cell r="B327">
            <v>38756</v>
          </cell>
          <cell r="C327" t="str">
            <v>Daniel M Friedman &amp; Associates</v>
          </cell>
          <cell r="D327" t="str">
            <v>Steven Madden Ltd</v>
          </cell>
          <cell r="E327">
            <v>18</v>
          </cell>
          <cell r="F327" t="str">
            <v>N</v>
          </cell>
        </row>
        <row r="328">
          <cell r="B328">
            <v>38756</v>
          </cell>
          <cell r="C328" t="str">
            <v>MailFrontier Inc</v>
          </cell>
          <cell r="D328" t="str">
            <v>SonicWALL Inc</v>
          </cell>
          <cell r="E328">
            <v>31</v>
          </cell>
          <cell r="F328" t="str">
            <v>N</v>
          </cell>
        </row>
        <row r="329">
          <cell r="B329">
            <v>38756</v>
          </cell>
          <cell r="C329" t="str">
            <v>Zen Technology Inc</v>
          </cell>
          <cell r="D329" t="str">
            <v>SI Technologies Inc</v>
          </cell>
          <cell r="E329">
            <v>60</v>
          </cell>
          <cell r="F329" t="str">
            <v>N</v>
          </cell>
        </row>
        <row r="330">
          <cell r="B330">
            <v>38756</v>
          </cell>
          <cell r="C330" t="str">
            <v>Evans,Sutherland Computer-Simu</v>
          </cell>
          <cell r="D330" t="str">
            <v>Rockwell Collins Inc</v>
          </cell>
          <cell r="E330">
            <v>71.5</v>
          </cell>
          <cell r="F330" t="str">
            <v>N</v>
          </cell>
        </row>
        <row r="331">
          <cell r="B331">
            <v>38756</v>
          </cell>
          <cell r="C331" t="str">
            <v>Dictaphone Corp</v>
          </cell>
          <cell r="D331" t="str">
            <v>Nuance Communications Inc</v>
          </cell>
          <cell r="E331">
            <v>357</v>
          </cell>
          <cell r="F331" t="str">
            <v>N</v>
          </cell>
        </row>
        <row r="332">
          <cell r="B332">
            <v>38756</v>
          </cell>
          <cell r="C332" t="str">
            <v>Royal American Bank</v>
          </cell>
          <cell r="D332" t="str">
            <v>Midwest Bank &amp; Trust,IL</v>
          </cell>
          <cell r="E332">
            <v>134.08199999999999</v>
          </cell>
          <cell r="F332" t="str">
            <v>N</v>
          </cell>
        </row>
        <row r="333">
          <cell r="B333">
            <v>38756</v>
          </cell>
          <cell r="C333" t="str">
            <v>NYMEX Holdings Inc</v>
          </cell>
          <cell r="D333" t="str">
            <v>General Atlantic LLC</v>
          </cell>
          <cell r="E333">
            <v>160</v>
          </cell>
          <cell r="F333" t="str">
            <v>Y</v>
          </cell>
        </row>
        <row r="334">
          <cell r="B334">
            <v>38756</v>
          </cell>
          <cell r="C334" t="str">
            <v>Plastic Printing Professionals</v>
          </cell>
          <cell r="D334" t="str">
            <v>Document Security Systems Inc</v>
          </cell>
          <cell r="E334">
            <v>1.25</v>
          </cell>
          <cell r="F334" t="str">
            <v>N</v>
          </cell>
        </row>
        <row r="335">
          <cell r="B335">
            <v>38756</v>
          </cell>
          <cell r="C335" t="str">
            <v>FirstLogic Inc</v>
          </cell>
          <cell r="D335" t="str">
            <v>Business Objects SA</v>
          </cell>
          <cell r="E335">
            <v>69</v>
          </cell>
          <cell r="F335" t="str">
            <v>N</v>
          </cell>
        </row>
        <row r="336">
          <cell r="B336">
            <v>38756</v>
          </cell>
          <cell r="C336" t="str">
            <v>Cypress Senior-Communities(4)</v>
          </cell>
          <cell r="D336" t="str">
            <v>American Retirement Corp</v>
          </cell>
          <cell r="E336">
            <v>146.30000000000001</v>
          </cell>
          <cell r="F336" t="str">
            <v>N</v>
          </cell>
        </row>
        <row r="337">
          <cell r="B337">
            <v>38755</v>
          </cell>
          <cell r="C337" t="str">
            <v>Ideas International Inc</v>
          </cell>
          <cell r="D337" t="str">
            <v>Wellpoint Systems Inc</v>
          </cell>
          <cell r="E337">
            <v>6.1499999999999995</v>
          </cell>
          <cell r="F337" t="str">
            <v>N</v>
          </cell>
        </row>
        <row r="338">
          <cell r="B338">
            <v>38755</v>
          </cell>
          <cell r="C338" t="str">
            <v>Strategic Wireless Solutions</v>
          </cell>
          <cell r="D338" t="str">
            <v>WebSky Inc</v>
          </cell>
          <cell r="E338">
            <v>1.6629999999999998</v>
          </cell>
          <cell r="F338" t="str">
            <v>N</v>
          </cell>
        </row>
        <row r="339">
          <cell r="B339">
            <v>38755</v>
          </cell>
          <cell r="C339" t="str">
            <v>Western Sierra Bancorp,CA</v>
          </cell>
          <cell r="D339" t="str">
            <v>Umpqua Holdings Corp</v>
          </cell>
          <cell r="E339">
            <v>347.255</v>
          </cell>
          <cell r="F339" t="str">
            <v>N</v>
          </cell>
        </row>
        <row r="340">
          <cell r="B340">
            <v>38755</v>
          </cell>
          <cell r="C340" t="str">
            <v>Easton Sports Inc</v>
          </cell>
          <cell r="D340" t="str">
            <v>Riddell Bell Holdings Inc</v>
          </cell>
          <cell r="E340">
            <v>400</v>
          </cell>
          <cell r="F340" t="str">
            <v>Y</v>
          </cell>
        </row>
        <row r="341">
          <cell r="B341">
            <v>38755</v>
          </cell>
          <cell r="C341" t="str">
            <v>JPMorgan Chase &amp; Co-Life Ins</v>
          </cell>
          <cell r="D341" t="str">
            <v>Protective Life Corp</v>
          </cell>
          <cell r="E341">
            <v>1200</v>
          </cell>
          <cell r="F341" t="str">
            <v>N</v>
          </cell>
        </row>
        <row r="342">
          <cell r="B342">
            <v>38755</v>
          </cell>
          <cell r="C342" t="str">
            <v>AWC Holding Co</v>
          </cell>
          <cell r="D342" t="str">
            <v>Ply-Gem Industries Inc</v>
          </cell>
          <cell r="E342">
            <v>120</v>
          </cell>
          <cell r="F342" t="str">
            <v>Y</v>
          </cell>
        </row>
        <row r="343">
          <cell r="B343">
            <v>38755</v>
          </cell>
          <cell r="C343" t="str">
            <v>AMLI at Castle Creek,IN</v>
          </cell>
          <cell r="D343" t="str">
            <v>NTS Realty Holdings LP</v>
          </cell>
          <cell r="E343">
            <v>50</v>
          </cell>
          <cell r="F343" t="str">
            <v>N</v>
          </cell>
        </row>
        <row r="344">
          <cell r="B344">
            <v>38755</v>
          </cell>
          <cell r="C344" t="str">
            <v>MRG Entertainment Inc</v>
          </cell>
          <cell r="D344" t="str">
            <v>New Frontier Media Inc</v>
          </cell>
          <cell r="E344">
            <v>20</v>
          </cell>
          <cell r="F344" t="str">
            <v>N</v>
          </cell>
        </row>
        <row r="345">
          <cell r="B345">
            <v>38755</v>
          </cell>
          <cell r="C345" t="str">
            <v>Riverstone Networks-Cert Asts</v>
          </cell>
          <cell r="D345" t="str">
            <v>Lucent Technologies Inc</v>
          </cell>
          <cell r="E345">
            <v>170</v>
          </cell>
          <cell r="F345" t="str">
            <v>N</v>
          </cell>
        </row>
        <row r="346">
          <cell r="B346">
            <v>38755</v>
          </cell>
          <cell r="C346" t="str">
            <v>Electric Lightwave Inc</v>
          </cell>
          <cell r="D346" t="str">
            <v>Integra Telecom</v>
          </cell>
          <cell r="E346">
            <v>247</v>
          </cell>
          <cell r="F346" t="str">
            <v>N</v>
          </cell>
        </row>
        <row r="347">
          <cell r="B347">
            <v>38755</v>
          </cell>
          <cell r="C347" t="str">
            <v>ChromoDynamics Inc</v>
          </cell>
          <cell r="D347" t="str">
            <v>Gooch &amp; Housego PLC</v>
          </cell>
          <cell r="E347">
            <v>1.18</v>
          </cell>
          <cell r="F347" t="str">
            <v>N</v>
          </cell>
        </row>
        <row r="348">
          <cell r="B348">
            <v>38755</v>
          </cell>
          <cell r="C348" t="str">
            <v>Tauren Exploration Inc-Cotton</v>
          </cell>
          <cell r="D348" t="str">
            <v>Cubic Energy Inc</v>
          </cell>
          <cell r="E348">
            <v>5.5</v>
          </cell>
          <cell r="F348" t="str">
            <v>N</v>
          </cell>
        </row>
        <row r="349">
          <cell r="B349">
            <v>38755</v>
          </cell>
          <cell r="C349" t="str">
            <v>RathGibson Inc</v>
          </cell>
          <cell r="D349" t="str">
            <v>Castle Harlan Inc</v>
          </cell>
          <cell r="E349">
            <v>260</v>
          </cell>
          <cell r="F349" t="str">
            <v>Y</v>
          </cell>
        </row>
        <row r="350">
          <cell r="B350">
            <v>38755</v>
          </cell>
          <cell r="C350" t="str">
            <v>Radiant Tech Corp-Certain Asst</v>
          </cell>
          <cell r="D350" t="str">
            <v>BTU International Inc</v>
          </cell>
          <cell r="E350">
            <v>2.0569999999999999</v>
          </cell>
          <cell r="F350" t="str">
            <v>N</v>
          </cell>
        </row>
        <row r="351">
          <cell r="B351">
            <v>38755</v>
          </cell>
          <cell r="C351" t="str">
            <v>AEW Capital Mgmt-Facilities(6)</v>
          </cell>
          <cell r="D351" t="str">
            <v>Brookdale Senior Living Inc</v>
          </cell>
          <cell r="E351">
            <v>209.5</v>
          </cell>
          <cell r="F351" t="str">
            <v>N</v>
          </cell>
        </row>
        <row r="352">
          <cell r="B352">
            <v>38755</v>
          </cell>
          <cell r="C352" t="str">
            <v>Segue Software Inc</v>
          </cell>
          <cell r="D352" t="str">
            <v>Borland Software Corp</v>
          </cell>
          <cell r="E352">
            <v>103.178</v>
          </cell>
          <cell r="F352" t="str">
            <v>N</v>
          </cell>
        </row>
        <row r="353">
          <cell r="B353">
            <v>38755</v>
          </cell>
          <cell r="C353" t="str">
            <v>Emerging Solutions Inc</v>
          </cell>
          <cell r="D353" t="str">
            <v>AutoDesk Inc</v>
          </cell>
          <cell r="E353">
            <v>46</v>
          </cell>
          <cell r="F353" t="str">
            <v>N</v>
          </cell>
        </row>
        <row r="354">
          <cell r="B354">
            <v>38754</v>
          </cell>
          <cell r="C354" t="str">
            <v>Raindance Communications Inc</v>
          </cell>
          <cell r="D354" t="str">
            <v>West Corp</v>
          </cell>
          <cell r="E354">
            <v>157.142</v>
          </cell>
          <cell r="F354" t="str">
            <v>N</v>
          </cell>
        </row>
        <row r="355">
          <cell r="B355">
            <v>38754</v>
          </cell>
          <cell r="C355" t="str">
            <v>Liberty Waste LLC</v>
          </cell>
          <cell r="D355" t="str">
            <v>Waste Services Inc</v>
          </cell>
          <cell r="E355">
            <v>38.5</v>
          </cell>
          <cell r="F355" t="str">
            <v>N</v>
          </cell>
        </row>
        <row r="356">
          <cell r="B356">
            <v>38754</v>
          </cell>
          <cell r="C356" t="str">
            <v>SecuriMetrics Inc</v>
          </cell>
          <cell r="D356" t="str">
            <v>Viisage Technology Inc</v>
          </cell>
          <cell r="E356">
            <v>28</v>
          </cell>
          <cell r="F356" t="str">
            <v>N</v>
          </cell>
        </row>
        <row r="357">
          <cell r="B357">
            <v>38754</v>
          </cell>
          <cell r="C357" t="str">
            <v>Petrohawk Energy Corp-Gulf of</v>
          </cell>
          <cell r="D357" t="str">
            <v>Undisclosed Acquiror</v>
          </cell>
          <cell r="E357">
            <v>52.5</v>
          </cell>
          <cell r="F357" t="str">
            <v>N</v>
          </cell>
        </row>
        <row r="358">
          <cell r="B358">
            <v>38754</v>
          </cell>
          <cell r="C358" t="str">
            <v>Westinghouse Electric Co LLC</v>
          </cell>
          <cell r="D358" t="str">
            <v>Toshiba Corp</v>
          </cell>
          <cell r="E358">
            <v>5400</v>
          </cell>
          <cell r="F358" t="str">
            <v>N</v>
          </cell>
        </row>
        <row r="359">
          <cell r="B359">
            <v>38754</v>
          </cell>
          <cell r="C359" t="str">
            <v>J Jill Group Inc</v>
          </cell>
          <cell r="D359" t="str">
            <v>Talbots Inc</v>
          </cell>
          <cell r="E359">
            <v>516.803</v>
          </cell>
          <cell r="F359" t="str">
            <v>N</v>
          </cell>
        </row>
        <row r="360">
          <cell r="B360">
            <v>38754</v>
          </cell>
          <cell r="C360" t="str">
            <v>A to Z In-Home Tutoring LLC</v>
          </cell>
          <cell r="D360" t="str">
            <v>Providence Service Corp</v>
          </cell>
          <cell r="E360">
            <v>8</v>
          </cell>
          <cell r="F360" t="str">
            <v>N</v>
          </cell>
        </row>
        <row r="361">
          <cell r="B361">
            <v>38754</v>
          </cell>
          <cell r="C361" t="str">
            <v>Innova Solutions</v>
          </cell>
          <cell r="D361" t="str">
            <v>Ness Technologies Inc</v>
          </cell>
          <cell r="E361">
            <v>25</v>
          </cell>
          <cell r="F361" t="str">
            <v>N</v>
          </cell>
        </row>
        <row r="362">
          <cell r="B362">
            <v>38754</v>
          </cell>
          <cell r="C362" t="str">
            <v>AOL Time Warner Book Group Inc</v>
          </cell>
          <cell r="D362" t="str">
            <v>Lagardere SCA</v>
          </cell>
          <cell r="E362">
            <v>537.5</v>
          </cell>
          <cell r="F362" t="str">
            <v>N</v>
          </cell>
        </row>
        <row r="363">
          <cell r="B363">
            <v>38754</v>
          </cell>
          <cell r="C363" t="str">
            <v>Lafarge N America Inc</v>
          </cell>
          <cell r="D363" t="str">
            <v>Lafarge SA</v>
          </cell>
          <cell r="E363">
            <v>2712.0619999999999</v>
          </cell>
          <cell r="F363" t="str">
            <v>N</v>
          </cell>
        </row>
        <row r="364">
          <cell r="B364">
            <v>38754</v>
          </cell>
          <cell r="C364" t="str">
            <v>Builders FirstSource Inc</v>
          </cell>
          <cell r="D364" t="str">
            <v>JLL Partners Fund V LP</v>
          </cell>
          <cell r="E364">
            <v>398.017</v>
          </cell>
          <cell r="F364" t="str">
            <v>Y</v>
          </cell>
        </row>
        <row r="365">
          <cell r="B365">
            <v>38754</v>
          </cell>
          <cell r="C365" t="str">
            <v>ArrowMart Convenience-Store(18</v>
          </cell>
          <cell r="D365" t="str">
            <v>Getty Realty Corp</v>
          </cell>
          <cell r="E365">
            <v>16</v>
          </cell>
          <cell r="F365" t="str">
            <v>N</v>
          </cell>
        </row>
        <row r="366">
          <cell r="B366">
            <v>38754</v>
          </cell>
          <cell r="C366" t="str">
            <v>Duratek Inc</v>
          </cell>
          <cell r="D366" t="str">
            <v>EnergySolutions</v>
          </cell>
          <cell r="E366">
            <v>338.63699999999994</v>
          </cell>
          <cell r="F366" t="str">
            <v>N</v>
          </cell>
        </row>
        <row r="367">
          <cell r="B367">
            <v>38754</v>
          </cell>
          <cell r="C367" t="str">
            <v>Ryerson-Oilfield Distn Asts</v>
          </cell>
          <cell r="D367" t="str">
            <v>Energy Alloys LP</v>
          </cell>
          <cell r="E367">
            <v>46.5</v>
          </cell>
          <cell r="F367" t="str">
            <v>N</v>
          </cell>
        </row>
        <row r="368">
          <cell r="B368">
            <v>38754</v>
          </cell>
          <cell r="C368" t="str">
            <v>ABC Radio Networks</v>
          </cell>
          <cell r="D368" t="str">
            <v>Citadel Broadcasting Corp</v>
          </cell>
          <cell r="E368">
            <v>2700</v>
          </cell>
          <cell r="F368" t="str">
            <v>N</v>
          </cell>
        </row>
        <row r="369">
          <cell r="B369">
            <v>38754</v>
          </cell>
          <cell r="C369" t="str">
            <v>Entegris Inc-Gas Delivery Prod</v>
          </cell>
          <cell r="D369" t="str">
            <v>Celerity Group Inc</v>
          </cell>
          <cell r="E369">
            <v>15.6</v>
          </cell>
          <cell r="F369" t="str">
            <v>Y</v>
          </cell>
        </row>
        <row r="370">
          <cell r="B370">
            <v>38754</v>
          </cell>
          <cell r="C370" t="str">
            <v>Collins Financial Svcs USA Inc</v>
          </cell>
          <cell r="D370" t="str">
            <v>Brazos Private Equity Partners</v>
          </cell>
          <cell r="E370">
            <v>16</v>
          </cell>
          <cell r="F370" t="str">
            <v>Y</v>
          </cell>
        </row>
        <row r="371">
          <cell r="B371">
            <v>38754</v>
          </cell>
          <cell r="C371" t="str">
            <v>SterlingSouth Bank &amp; Trust Co</v>
          </cell>
          <cell r="D371" t="str">
            <v>BNC Bancorp,Thomasville,NC</v>
          </cell>
          <cell r="E371">
            <v>29.175000000000001</v>
          </cell>
          <cell r="F371" t="str">
            <v>N</v>
          </cell>
        </row>
        <row r="372">
          <cell r="B372">
            <v>38754</v>
          </cell>
          <cell r="C372" t="str">
            <v>Gemini Expl-Oil,Gas Mineral</v>
          </cell>
          <cell r="D372" t="str">
            <v>Black Dragon Resource Cos Inc</v>
          </cell>
          <cell r="E372">
            <v>3.1999999999999997</v>
          </cell>
          <cell r="F372" t="str">
            <v>N</v>
          </cell>
        </row>
        <row r="373">
          <cell r="B373">
            <v>38752</v>
          </cell>
          <cell r="C373" t="str">
            <v>Premier Devices Inc</v>
          </cell>
          <cell r="D373" t="str">
            <v>Sirenza Microdevices Inc</v>
          </cell>
          <cell r="E373">
            <v>72.150000000000006</v>
          </cell>
          <cell r="F373" t="str">
            <v>N</v>
          </cell>
        </row>
        <row r="374">
          <cell r="B374">
            <v>38751</v>
          </cell>
          <cell r="C374" t="str">
            <v>Glazed Investments LLC-Certain</v>
          </cell>
          <cell r="D374" t="str">
            <v>Westward Dough LLC</v>
          </cell>
          <cell r="E374">
            <v>10</v>
          </cell>
          <cell r="F374" t="str">
            <v>N</v>
          </cell>
        </row>
        <row r="375">
          <cell r="B375">
            <v>38751</v>
          </cell>
          <cell r="C375" t="str">
            <v>Adheris Inc</v>
          </cell>
          <cell r="D375" t="str">
            <v>Ventiv Health Inc</v>
          </cell>
          <cell r="E375">
            <v>60</v>
          </cell>
          <cell r="F375" t="str">
            <v>N</v>
          </cell>
        </row>
        <row r="376">
          <cell r="B376">
            <v>38751</v>
          </cell>
          <cell r="C376" t="str">
            <v>Lorch Microwave LLC</v>
          </cell>
          <cell r="D376" t="str">
            <v>Smiths Group PLC</v>
          </cell>
          <cell r="E376">
            <v>25</v>
          </cell>
          <cell r="F376" t="str">
            <v>N</v>
          </cell>
        </row>
        <row r="377">
          <cell r="B377">
            <v>38751</v>
          </cell>
          <cell r="C377" t="str">
            <v>Waterfield Mortgage Co,IN</v>
          </cell>
          <cell r="D377" t="str">
            <v>Sky Financial Group Inc,OH</v>
          </cell>
          <cell r="E377">
            <v>330</v>
          </cell>
          <cell r="F377" t="str">
            <v>N</v>
          </cell>
        </row>
        <row r="378">
          <cell r="B378">
            <v>38751</v>
          </cell>
          <cell r="C378" t="str">
            <v>Starwood Hotels,Resorts-Hotels</v>
          </cell>
          <cell r="D378" t="str">
            <v>Pyramid Hotels Opportunity</v>
          </cell>
          <cell r="E378">
            <v>146</v>
          </cell>
          <cell r="F378" t="str">
            <v>N</v>
          </cell>
        </row>
        <row r="379">
          <cell r="B379">
            <v>38751</v>
          </cell>
          <cell r="C379" t="str">
            <v>Pasadena Refining System Inc</v>
          </cell>
          <cell r="D379" t="str">
            <v>Petroleo Brasileiro SA</v>
          </cell>
          <cell r="E379">
            <v>370</v>
          </cell>
          <cell r="F379" t="str">
            <v>N</v>
          </cell>
        </row>
        <row r="380">
          <cell r="B380">
            <v>38751</v>
          </cell>
          <cell r="C380" t="str">
            <v>SurgX Corp</v>
          </cell>
          <cell r="D380" t="str">
            <v>Littelfuse Inc</v>
          </cell>
          <cell r="E380">
            <v>2.5</v>
          </cell>
          <cell r="F380" t="str">
            <v>N</v>
          </cell>
        </row>
        <row r="381">
          <cell r="B381">
            <v>38751</v>
          </cell>
          <cell r="C381" t="str">
            <v>Navigator Systems Inc</v>
          </cell>
          <cell r="D381" t="str">
            <v>Hitachi Consulting Corp</v>
          </cell>
          <cell r="E381">
            <v>15</v>
          </cell>
          <cell r="F381" t="str">
            <v>N</v>
          </cell>
        </row>
        <row r="382">
          <cell r="B382">
            <v>38751</v>
          </cell>
          <cell r="C382" t="str">
            <v>Marketplace,Matteson,IL</v>
          </cell>
          <cell r="D382" t="str">
            <v>Galileo Funds Management Ltd</v>
          </cell>
          <cell r="E382">
            <v>23.939999999999998</v>
          </cell>
          <cell r="F382" t="str">
            <v>N</v>
          </cell>
        </row>
        <row r="383">
          <cell r="B383">
            <v>38751</v>
          </cell>
          <cell r="C383" t="str">
            <v>Clover Leaf Financial Corp</v>
          </cell>
          <cell r="D383" t="str">
            <v>First Federal Finl Svcs Inc</v>
          </cell>
          <cell r="E383">
            <v>362.25400000000002</v>
          </cell>
          <cell r="F383" t="str">
            <v>N</v>
          </cell>
        </row>
        <row r="384">
          <cell r="B384">
            <v>38751</v>
          </cell>
          <cell r="C384" t="str">
            <v>600 Washington</v>
          </cell>
          <cell r="D384" t="str">
            <v>Equity Residential</v>
          </cell>
          <cell r="E384">
            <v>75</v>
          </cell>
          <cell r="F384" t="str">
            <v>N</v>
          </cell>
        </row>
        <row r="385">
          <cell r="B385">
            <v>38751</v>
          </cell>
          <cell r="C385" t="str">
            <v>Bridgeport Energy LLC</v>
          </cell>
          <cell r="D385" t="str">
            <v>Duke Energy Corp</v>
          </cell>
          <cell r="E385">
            <v>71</v>
          </cell>
          <cell r="F385" t="str">
            <v>N</v>
          </cell>
        </row>
        <row r="386">
          <cell r="B386">
            <v>38751</v>
          </cell>
          <cell r="C386" t="str">
            <v>Vitaquest International LLC</v>
          </cell>
          <cell r="D386" t="str">
            <v>CK Life Sciences Intl(Hldg)Inc</v>
          </cell>
          <cell r="E386">
            <v>309.29999999999995</v>
          </cell>
          <cell r="F386" t="str">
            <v>N</v>
          </cell>
        </row>
        <row r="387">
          <cell r="B387">
            <v>38751</v>
          </cell>
          <cell r="C387" t="str">
            <v>Sagebrush Pipeline Equip Co</v>
          </cell>
          <cell r="D387" t="str">
            <v>CIRCOR International Inc</v>
          </cell>
          <cell r="E387">
            <v>12</v>
          </cell>
          <cell r="F387" t="str">
            <v>N</v>
          </cell>
        </row>
        <row r="388">
          <cell r="B388">
            <v>38751</v>
          </cell>
          <cell r="C388" t="str">
            <v>Gradall Industries Inc</v>
          </cell>
          <cell r="D388" t="str">
            <v>Alamo Group Inc</v>
          </cell>
          <cell r="E388">
            <v>39.4</v>
          </cell>
          <cell r="F388" t="str">
            <v>N</v>
          </cell>
        </row>
        <row r="389">
          <cell r="B389">
            <v>38750</v>
          </cell>
          <cell r="C389" t="str">
            <v>Universal Studios Holding I</v>
          </cell>
          <cell r="D389" t="str">
            <v>Vivendi Universal SA</v>
          </cell>
          <cell r="E389">
            <v>1154</v>
          </cell>
          <cell r="F389" t="str">
            <v>N</v>
          </cell>
        </row>
        <row r="390">
          <cell r="B390">
            <v>38750</v>
          </cell>
          <cell r="C390" t="str">
            <v>LTC Properties Inc-Assisted</v>
          </cell>
          <cell r="D390" t="str">
            <v>Undisclosed Acquiror</v>
          </cell>
          <cell r="E390">
            <v>58.5</v>
          </cell>
          <cell r="F390" t="str">
            <v>N</v>
          </cell>
        </row>
        <row r="391">
          <cell r="B391">
            <v>38750</v>
          </cell>
          <cell r="C391" t="str">
            <v>Open Link Financial Inc</v>
          </cell>
          <cell r="D391" t="str">
            <v>TA Associates Ltd</v>
          </cell>
          <cell r="E391">
            <v>100</v>
          </cell>
          <cell r="F391" t="str">
            <v>Y</v>
          </cell>
        </row>
        <row r="392">
          <cell r="B392">
            <v>38750</v>
          </cell>
          <cell r="C392" t="str">
            <v>Coldwater Covers Inc</v>
          </cell>
          <cell r="D392" t="str">
            <v>Stowe Woodward LLC</v>
          </cell>
          <cell r="E392">
            <v>6.8</v>
          </cell>
          <cell r="F392" t="str">
            <v>N</v>
          </cell>
        </row>
        <row r="393">
          <cell r="B393">
            <v>38750</v>
          </cell>
          <cell r="C393" t="str">
            <v>Amphora LLC</v>
          </cell>
          <cell r="D393" t="str">
            <v>Paincare Holdings Inc</v>
          </cell>
          <cell r="E393">
            <v>15</v>
          </cell>
          <cell r="F393" t="str">
            <v>N</v>
          </cell>
        </row>
        <row r="394">
          <cell r="B394">
            <v>38750</v>
          </cell>
          <cell r="C394" t="str">
            <v>ASIX Inc</v>
          </cell>
          <cell r="D394" t="str">
            <v>Manatron Inc</v>
          </cell>
          <cell r="E394">
            <v>11.457000000000001</v>
          </cell>
          <cell r="F394" t="str">
            <v>N</v>
          </cell>
        </row>
        <row r="395">
          <cell r="B395">
            <v>38750</v>
          </cell>
          <cell r="C395" t="str">
            <v>University Fountains Apartment</v>
          </cell>
          <cell r="D395" t="str">
            <v>Evergreen Realty Group LLC</v>
          </cell>
          <cell r="E395">
            <v>32.29</v>
          </cell>
          <cell r="F395" t="str">
            <v>N</v>
          </cell>
        </row>
        <row r="396">
          <cell r="B396">
            <v>38750</v>
          </cell>
          <cell r="C396" t="str">
            <v>Hexagram Inc</v>
          </cell>
          <cell r="D396" t="str">
            <v>ESCO Technologies Inc</v>
          </cell>
          <cell r="E396">
            <v>67.5</v>
          </cell>
          <cell r="F396" t="str">
            <v>N</v>
          </cell>
        </row>
        <row r="397">
          <cell r="B397">
            <v>38750</v>
          </cell>
          <cell r="C397" t="str">
            <v>Armstrong Resources-Hingeline</v>
          </cell>
          <cell r="D397" t="str">
            <v>Delta Petroleum Corp</v>
          </cell>
          <cell r="E397">
            <v>37.265000000000001</v>
          </cell>
          <cell r="F397" t="str">
            <v>N</v>
          </cell>
        </row>
        <row r="398">
          <cell r="B398">
            <v>38750</v>
          </cell>
          <cell r="C398" t="str">
            <v>Hanover Compression-US Asts</v>
          </cell>
          <cell r="D398" t="str">
            <v>Crosstex Energy LP</v>
          </cell>
          <cell r="E398">
            <v>51.5</v>
          </cell>
          <cell r="F398" t="str">
            <v>N</v>
          </cell>
        </row>
        <row r="399">
          <cell r="B399">
            <v>38750</v>
          </cell>
          <cell r="C399" t="str">
            <v>Cutanogen Corp</v>
          </cell>
          <cell r="D399" t="str">
            <v>Cambrex Bio Science</v>
          </cell>
          <cell r="E399">
            <v>6.3</v>
          </cell>
          <cell r="F399" t="str">
            <v>N</v>
          </cell>
        </row>
        <row r="400">
          <cell r="B400">
            <v>38750</v>
          </cell>
          <cell r="C400" t="str">
            <v>Town &amp; Country Trust</v>
          </cell>
          <cell r="D400" t="str">
            <v>Berkshire Property Advisors</v>
          </cell>
          <cell r="E400">
            <v>762.928</v>
          </cell>
          <cell r="F400" t="str">
            <v>N</v>
          </cell>
        </row>
        <row r="401">
          <cell r="B401">
            <v>38749</v>
          </cell>
          <cell r="C401" t="str">
            <v>Mid-West Chandelier Co</v>
          </cell>
          <cell r="D401" t="str">
            <v>West Coast Bancorp,OR</v>
          </cell>
          <cell r="E401">
            <v>21.659999999999997</v>
          </cell>
          <cell r="F401" t="str">
            <v>N</v>
          </cell>
        </row>
        <row r="402">
          <cell r="B402">
            <v>38749</v>
          </cell>
          <cell r="C402" t="str">
            <v>Visual Sciences LLC</v>
          </cell>
          <cell r="D402" t="str">
            <v>WebSideStory Inc</v>
          </cell>
          <cell r="E402">
            <v>57</v>
          </cell>
          <cell r="F402" t="str">
            <v>N</v>
          </cell>
        </row>
        <row r="403">
          <cell r="B403">
            <v>38749</v>
          </cell>
          <cell r="C403" t="str">
            <v>Independence Air-Terminal A</v>
          </cell>
          <cell r="D403" t="str">
            <v>United Air Lines Inc</v>
          </cell>
          <cell r="E403">
            <v>4.3</v>
          </cell>
          <cell r="F403" t="str">
            <v>N</v>
          </cell>
        </row>
        <row r="404">
          <cell r="B404">
            <v>38749</v>
          </cell>
          <cell r="C404" t="str">
            <v>FiberVisions LLC</v>
          </cell>
          <cell r="D404" t="str">
            <v>Snow Phipps &amp; Guggenheim LLC</v>
          </cell>
          <cell r="E404">
            <v>109</v>
          </cell>
          <cell r="F404" t="str">
            <v>Y</v>
          </cell>
        </row>
        <row r="405">
          <cell r="B405">
            <v>38749</v>
          </cell>
          <cell r="C405" t="str">
            <v>Versant Corp-WebSphere Consult</v>
          </cell>
          <cell r="D405" t="str">
            <v>Sima Solutions Inc</v>
          </cell>
          <cell r="E405">
            <v>1.4</v>
          </cell>
          <cell r="F405" t="str">
            <v>N</v>
          </cell>
        </row>
        <row r="406">
          <cell r="B406">
            <v>38749</v>
          </cell>
          <cell r="C406" t="str">
            <v>Aearo Technologies Inc</v>
          </cell>
          <cell r="D406" t="str">
            <v>Permira Beteiligungsberatung</v>
          </cell>
          <cell r="E406">
            <v>765</v>
          </cell>
          <cell r="F406" t="str">
            <v>Y</v>
          </cell>
        </row>
        <row r="407">
          <cell r="B407">
            <v>38749</v>
          </cell>
          <cell r="C407" t="str">
            <v>Payerpath Inc</v>
          </cell>
          <cell r="D407" t="str">
            <v>Misys Healthcare Systems</v>
          </cell>
          <cell r="E407">
            <v>49</v>
          </cell>
          <cell r="F407" t="str">
            <v>N</v>
          </cell>
        </row>
        <row r="408">
          <cell r="B408">
            <v>38749</v>
          </cell>
          <cell r="C408" t="str">
            <v>SafirRosetti</v>
          </cell>
          <cell r="D408" t="str">
            <v>GlobalOptions Group Inc</v>
          </cell>
          <cell r="E408">
            <v>13</v>
          </cell>
          <cell r="F408" t="str">
            <v>N</v>
          </cell>
        </row>
        <row r="409">
          <cell r="B409">
            <v>38749</v>
          </cell>
          <cell r="C409" t="str">
            <v>Artesyn Technologies Inc</v>
          </cell>
          <cell r="D409" t="str">
            <v>Emerson Electric Co</v>
          </cell>
          <cell r="E409">
            <v>459.14100000000002</v>
          </cell>
          <cell r="F409" t="str">
            <v>N</v>
          </cell>
        </row>
        <row r="410">
          <cell r="B410">
            <v>38749</v>
          </cell>
          <cell r="C410" t="str">
            <v>Peladon Software Inc</v>
          </cell>
          <cell r="D410" t="str">
            <v>DRS Data &amp; Research Svcs PLC</v>
          </cell>
          <cell r="E410">
            <v>4.8650000000000002</v>
          </cell>
          <cell r="F410" t="str">
            <v>N</v>
          </cell>
        </row>
        <row r="411">
          <cell r="B411">
            <v>38749</v>
          </cell>
          <cell r="C411" t="str">
            <v>Paris Energy Center,Paris,TX</v>
          </cell>
          <cell r="D411" t="str">
            <v>Direct Energy</v>
          </cell>
          <cell r="E411">
            <v>47.5</v>
          </cell>
          <cell r="F411" t="str">
            <v>N</v>
          </cell>
        </row>
        <row r="412">
          <cell r="B412">
            <v>38749</v>
          </cell>
          <cell r="C412" t="str">
            <v>CommercialWare Inc</v>
          </cell>
          <cell r="D412" t="str">
            <v>Datavantage Corp</v>
          </cell>
          <cell r="E412">
            <v>13.2</v>
          </cell>
          <cell r="F412" t="str">
            <v>N</v>
          </cell>
        </row>
        <row r="413">
          <cell r="B413">
            <v>38749</v>
          </cell>
          <cell r="C413" t="str">
            <v>Technical Ordnance Inc</v>
          </cell>
          <cell r="D413" t="str">
            <v>Chemring Group PLC</v>
          </cell>
          <cell r="E413">
            <v>70</v>
          </cell>
          <cell r="F413" t="str">
            <v>N</v>
          </cell>
        </row>
        <row r="414">
          <cell r="B414">
            <v>38749</v>
          </cell>
          <cell r="C414" t="str">
            <v>MeriStar Hospitality Corp-</v>
          </cell>
          <cell r="D414" t="str">
            <v>Blackstone Group LP</v>
          </cell>
          <cell r="E414">
            <v>367</v>
          </cell>
          <cell r="F414" t="str">
            <v>Y</v>
          </cell>
        </row>
        <row r="415">
          <cell r="B415">
            <v>38749</v>
          </cell>
          <cell r="C415" t="str">
            <v>LeBus Oil Field Services Co</v>
          </cell>
          <cell r="D415" t="str">
            <v>Basic Energy Services Inc</v>
          </cell>
          <cell r="E415">
            <v>26</v>
          </cell>
          <cell r="F415" t="str">
            <v>N</v>
          </cell>
        </row>
        <row r="416">
          <cell r="B416">
            <v>38749</v>
          </cell>
          <cell r="C416" t="str">
            <v>Undisclosed Apartment Cmnty</v>
          </cell>
          <cell r="D416" t="str">
            <v>Archstone-Smith Trust</v>
          </cell>
          <cell r="E416">
            <v>88</v>
          </cell>
          <cell r="F416" t="str">
            <v>N</v>
          </cell>
        </row>
        <row r="417">
          <cell r="B417">
            <v>38749</v>
          </cell>
          <cell r="C417" t="str">
            <v>American Med Instr Holding Inc</v>
          </cell>
          <cell r="D417" t="str">
            <v>Angiotech Pharmaceuticals Inc</v>
          </cell>
          <cell r="E417">
            <v>785</v>
          </cell>
          <cell r="F417" t="str">
            <v>N</v>
          </cell>
        </row>
        <row r="418">
          <cell r="B418">
            <v>38748</v>
          </cell>
          <cell r="C418" t="str">
            <v>Calvin Klein Inc</v>
          </cell>
          <cell r="D418" t="str">
            <v>Warnaco Group Inc</v>
          </cell>
          <cell r="E418">
            <v>35</v>
          </cell>
          <cell r="F418" t="str">
            <v>N</v>
          </cell>
        </row>
        <row r="419">
          <cell r="B419">
            <v>38748</v>
          </cell>
          <cell r="C419" t="str">
            <v>TACS Inc</v>
          </cell>
          <cell r="D419" t="str">
            <v>Tyler Technologies Inc</v>
          </cell>
          <cell r="E419">
            <v>14.146999999999998</v>
          </cell>
          <cell r="F419" t="str">
            <v>N</v>
          </cell>
        </row>
        <row r="420">
          <cell r="B420">
            <v>38748</v>
          </cell>
          <cell r="C420" t="str">
            <v>FiberVisions LLC</v>
          </cell>
          <cell r="D420" t="str">
            <v>Snow Phipps &amp; Guggenheim LLC</v>
          </cell>
          <cell r="E420">
            <v>7.3999999999999995</v>
          </cell>
          <cell r="F420" t="str">
            <v>Y</v>
          </cell>
        </row>
        <row r="421">
          <cell r="B421">
            <v>38748</v>
          </cell>
          <cell r="C421" t="str">
            <v>Delta Wire Corp Inc</v>
          </cell>
          <cell r="D421" t="str">
            <v>NV Bekaert SA</v>
          </cell>
          <cell r="E421">
            <v>10.043999999999999</v>
          </cell>
          <cell r="F421" t="str">
            <v>N</v>
          </cell>
        </row>
        <row r="422">
          <cell r="B422">
            <v>38748</v>
          </cell>
          <cell r="C422" t="str">
            <v>Frst Horizon Mrcht Svs. Inc-Pr</v>
          </cell>
          <cell r="D422" t="str">
            <v>NOVA Information Systems Co</v>
          </cell>
          <cell r="E422">
            <v>433</v>
          </cell>
          <cell r="F422" t="str">
            <v>N</v>
          </cell>
        </row>
        <row r="423">
          <cell r="B423">
            <v>38748</v>
          </cell>
          <cell r="C423" t="str">
            <v>CCNE LLC-Operating Assets</v>
          </cell>
          <cell r="D423" t="str">
            <v>Mueller Water Products Inc</v>
          </cell>
          <cell r="E423">
            <v>8.8000000000000007</v>
          </cell>
          <cell r="F423" t="str">
            <v>N</v>
          </cell>
        </row>
        <row r="424">
          <cell r="B424">
            <v>38748</v>
          </cell>
          <cell r="C424" t="str">
            <v>Radisson Hotel,Cambridge,MA</v>
          </cell>
          <cell r="D424" t="str">
            <v>MSNP Cambridge Acquisitions</v>
          </cell>
          <cell r="E424">
            <v>30</v>
          </cell>
          <cell r="F424" t="str">
            <v>N</v>
          </cell>
        </row>
        <row r="425">
          <cell r="B425">
            <v>38748</v>
          </cell>
          <cell r="C425" t="str">
            <v>Stratford American Corp</v>
          </cell>
          <cell r="D425" t="str">
            <v>JDMD Investment LLC</v>
          </cell>
          <cell r="E425">
            <v>8.8620000000000001</v>
          </cell>
          <cell r="F425" t="str">
            <v>N</v>
          </cell>
        </row>
        <row r="426">
          <cell r="B426">
            <v>38748</v>
          </cell>
          <cell r="C426" t="str">
            <v>Global Industrial Products LLC</v>
          </cell>
          <cell r="D426" t="str">
            <v>Felman Production Inc</v>
          </cell>
          <cell r="E426">
            <v>20</v>
          </cell>
          <cell r="F426" t="str">
            <v>N</v>
          </cell>
        </row>
        <row r="427">
          <cell r="B427">
            <v>38748</v>
          </cell>
          <cell r="C427" t="str">
            <v>Allpoint Network</v>
          </cell>
          <cell r="D427" t="str">
            <v>Cardtronics Inc</v>
          </cell>
          <cell r="E427">
            <v>4.4000000000000004</v>
          </cell>
          <cell r="F427" t="str">
            <v>N</v>
          </cell>
        </row>
        <row r="428">
          <cell r="B428">
            <v>38748</v>
          </cell>
          <cell r="C428" t="str">
            <v>MediPlan Corp</v>
          </cell>
          <cell r="D428" t="str">
            <v>Buckeye Community Health Plan</v>
          </cell>
          <cell r="E428">
            <v>8.5</v>
          </cell>
          <cell r="F428" t="str">
            <v>N</v>
          </cell>
        </row>
        <row r="429">
          <cell r="B429">
            <v>38748</v>
          </cell>
          <cell r="C429" t="str">
            <v>Nova Technologies Inc</v>
          </cell>
          <cell r="D429" t="str">
            <v>Baker Hughes Inc</v>
          </cell>
          <cell r="E429">
            <v>70</v>
          </cell>
          <cell r="F429" t="str">
            <v>N</v>
          </cell>
        </row>
        <row r="430">
          <cell r="B430">
            <v>38748</v>
          </cell>
          <cell r="C430" t="str">
            <v>NOVA Technology Corp</v>
          </cell>
          <cell r="D430" t="str">
            <v>Baker Hughes Inc</v>
          </cell>
          <cell r="E430">
            <v>70</v>
          </cell>
          <cell r="F430" t="str">
            <v>N</v>
          </cell>
        </row>
        <row r="431">
          <cell r="B431">
            <v>38747</v>
          </cell>
          <cell r="C431" t="str">
            <v>Intrado Inc</v>
          </cell>
          <cell r="D431" t="str">
            <v>West Corp</v>
          </cell>
          <cell r="E431">
            <v>511.58699999999999</v>
          </cell>
          <cell r="F431" t="str">
            <v>N</v>
          </cell>
        </row>
        <row r="432">
          <cell r="B432">
            <v>38747</v>
          </cell>
          <cell r="C432" t="str">
            <v>AWAS</v>
          </cell>
          <cell r="D432" t="str">
            <v>Terra Firma Capital Partners</v>
          </cell>
          <cell r="E432">
            <v>2500</v>
          </cell>
          <cell r="F432" t="str">
            <v>Y</v>
          </cell>
        </row>
        <row r="433">
          <cell r="B433">
            <v>38747</v>
          </cell>
          <cell r="C433" t="str">
            <v>Ramco-Gershenson-Shopping(7)</v>
          </cell>
          <cell r="D433" t="str">
            <v>Phillips Edison &amp; Co</v>
          </cell>
          <cell r="E433">
            <v>47</v>
          </cell>
          <cell r="F433" t="str">
            <v>N</v>
          </cell>
        </row>
        <row r="434">
          <cell r="B434">
            <v>38747</v>
          </cell>
          <cell r="C434" t="str">
            <v>Westin Michigan Ave,IL</v>
          </cell>
          <cell r="D434" t="str">
            <v>LaSalle Hotel Properties</v>
          </cell>
          <cell r="E434">
            <v>214.7</v>
          </cell>
          <cell r="F434" t="str">
            <v>N</v>
          </cell>
        </row>
        <row r="435">
          <cell r="B435">
            <v>38747</v>
          </cell>
          <cell r="C435" t="str">
            <v>Roanoke Companies Group Inc</v>
          </cell>
          <cell r="D435" t="str">
            <v>HB Fuller Co</v>
          </cell>
          <cell r="E435">
            <v>285</v>
          </cell>
          <cell r="F435" t="str">
            <v>N</v>
          </cell>
        </row>
        <row r="436">
          <cell r="B436">
            <v>38747</v>
          </cell>
          <cell r="C436" t="str">
            <v>Clayton Field Oil and Gas</v>
          </cell>
          <cell r="D436" t="str">
            <v>Greater Sooner Holdings Inc</v>
          </cell>
          <cell r="E436">
            <v>2.077</v>
          </cell>
          <cell r="F436" t="str">
            <v>N</v>
          </cell>
        </row>
        <row r="437">
          <cell r="B437">
            <v>38746</v>
          </cell>
          <cell r="C437" t="str">
            <v>Lowrance Electronics Inc</v>
          </cell>
          <cell r="D437" t="str">
            <v>Simrad Yatching AS</v>
          </cell>
          <cell r="E437">
            <v>190.01400000000001</v>
          </cell>
          <cell r="F437" t="str">
            <v>Y</v>
          </cell>
        </row>
        <row r="438">
          <cell r="B438">
            <v>38745</v>
          </cell>
          <cell r="C438" t="str">
            <v>Sterling Machine Co Inc</v>
          </cell>
          <cell r="D438" t="str">
            <v>Senior PLC</v>
          </cell>
          <cell r="E438">
            <v>37.599999999999994</v>
          </cell>
          <cell r="F438" t="str">
            <v>N</v>
          </cell>
        </row>
        <row r="439">
          <cell r="B439">
            <v>38744</v>
          </cell>
          <cell r="C439" t="str">
            <v>Steves Shoes Inc</v>
          </cell>
          <cell r="D439" t="str">
            <v>Walking Co</v>
          </cell>
          <cell r="E439">
            <v>4.1999999999999993</v>
          </cell>
          <cell r="F439" t="str">
            <v>N</v>
          </cell>
        </row>
        <row r="440">
          <cell r="B440">
            <v>38744</v>
          </cell>
          <cell r="C440" t="str">
            <v>Montigen Pharmaceuticals Inc</v>
          </cell>
          <cell r="D440" t="str">
            <v>SuperGen Inc</v>
          </cell>
          <cell r="E440">
            <v>40</v>
          </cell>
          <cell r="F440" t="str">
            <v>N</v>
          </cell>
        </row>
        <row r="441">
          <cell r="B441">
            <v>38744</v>
          </cell>
          <cell r="C441" t="str">
            <v>UT College of Massage Therapy</v>
          </cell>
          <cell r="D441" t="str">
            <v>Steiner Leisure Ltd</v>
          </cell>
          <cell r="E441">
            <v>28</v>
          </cell>
          <cell r="F441" t="str">
            <v>N</v>
          </cell>
        </row>
        <row r="442">
          <cell r="B442">
            <v>38744</v>
          </cell>
          <cell r="C442" t="str">
            <v>Cybernet Software Systems Inc</v>
          </cell>
          <cell r="D442" t="str">
            <v>Softbank Asia Infrastructure</v>
          </cell>
          <cell r="E442">
            <v>21</v>
          </cell>
          <cell r="F442" t="str">
            <v>Y</v>
          </cell>
        </row>
        <row r="443">
          <cell r="B443">
            <v>38744</v>
          </cell>
          <cell r="C443" t="str">
            <v>Apollo Gold Corp</v>
          </cell>
          <cell r="D443" t="str">
            <v>Jipangu Inc</v>
          </cell>
          <cell r="E443">
            <v>3.5</v>
          </cell>
          <cell r="F443" t="str">
            <v>N</v>
          </cell>
        </row>
        <row r="444">
          <cell r="B444">
            <v>38744</v>
          </cell>
          <cell r="C444" t="str">
            <v>Northern Savings &amp; Loan Co,OH</v>
          </cell>
          <cell r="D444" t="str">
            <v>First Place Finl,Warren,OH</v>
          </cell>
          <cell r="E444">
            <v>72.218999999999994</v>
          </cell>
          <cell r="F444" t="str">
            <v>N</v>
          </cell>
        </row>
        <row r="445">
          <cell r="B445">
            <v>38744</v>
          </cell>
          <cell r="C445" t="str">
            <v>Complete Power Solutions LLC</v>
          </cell>
          <cell r="D445" t="str">
            <v>China Direct Trading Corp</v>
          </cell>
          <cell r="E445">
            <v>1.837</v>
          </cell>
          <cell r="F445" t="str">
            <v>N</v>
          </cell>
        </row>
        <row r="446">
          <cell r="B446">
            <v>38744</v>
          </cell>
          <cell r="C446" t="str">
            <v>Piceance Basin,Colorado</v>
          </cell>
          <cell r="D446" t="str">
            <v>Berry Petroleum Co</v>
          </cell>
          <cell r="E446">
            <v>159</v>
          </cell>
          <cell r="F446" t="str">
            <v>N</v>
          </cell>
        </row>
        <row r="447">
          <cell r="B447">
            <v>38743</v>
          </cell>
          <cell r="C447" t="str">
            <v>PG Energy Svcs Inc-Gas Asts</v>
          </cell>
          <cell r="D447" t="str">
            <v>UGI Corp</v>
          </cell>
          <cell r="E447">
            <v>580</v>
          </cell>
          <cell r="F447" t="str">
            <v>N</v>
          </cell>
        </row>
        <row r="448">
          <cell r="B448">
            <v>38743</v>
          </cell>
          <cell r="C448" t="str">
            <v>Hilton Time Square,New York,NY</v>
          </cell>
          <cell r="D448" t="str">
            <v>Sunstone Hotel Investors Inc</v>
          </cell>
          <cell r="E448">
            <v>242.5</v>
          </cell>
          <cell r="F448" t="str">
            <v>N</v>
          </cell>
        </row>
        <row r="449">
          <cell r="B449">
            <v>38743</v>
          </cell>
          <cell r="C449" t="str">
            <v>Tandem Energy Corp</v>
          </cell>
          <cell r="D449" t="str">
            <v>Platinum Energy Resources Inc</v>
          </cell>
          <cell r="E449">
            <v>105</v>
          </cell>
          <cell r="F449" t="str">
            <v>N</v>
          </cell>
        </row>
        <row r="450">
          <cell r="B450">
            <v>38743</v>
          </cell>
          <cell r="C450" t="str">
            <v>Orlando Channel 29 Inc</v>
          </cell>
          <cell r="D450" t="str">
            <v>Orogeny Media LLC</v>
          </cell>
          <cell r="E450">
            <v>1</v>
          </cell>
          <cell r="F450" t="str">
            <v>N</v>
          </cell>
        </row>
        <row r="451">
          <cell r="B451">
            <v>38743</v>
          </cell>
          <cell r="C451" t="str">
            <v>HCLB Inc</v>
          </cell>
          <cell r="D451" t="str">
            <v>Molina Healthcare Inc</v>
          </cell>
          <cell r="E451">
            <v>41.599999999999994</v>
          </cell>
          <cell r="F451" t="str">
            <v>N</v>
          </cell>
        </row>
        <row r="452">
          <cell r="B452">
            <v>38743</v>
          </cell>
          <cell r="C452" t="str">
            <v>Saisha Tech and Circuits Intl</v>
          </cell>
          <cell r="D452" t="str">
            <v>MCM Capital Partners LP</v>
          </cell>
          <cell r="E452">
            <v>20.5</v>
          </cell>
          <cell r="F452" t="str">
            <v>Y</v>
          </cell>
        </row>
        <row r="453">
          <cell r="B453">
            <v>38743</v>
          </cell>
          <cell r="C453" t="str">
            <v>Progress Telecom LLC</v>
          </cell>
          <cell r="D453" t="str">
            <v>Level 3 Communications Inc</v>
          </cell>
          <cell r="E453">
            <v>137</v>
          </cell>
          <cell r="F453" t="str">
            <v>N</v>
          </cell>
        </row>
        <row r="454">
          <cell r="B454">
            <v>38743</v>
          </cell>
          <cell r="C454" t="str">
            <v>Buckeye Industrial Mining Co</v>
          </cell>
          <cell r="D454" t="str">
            <v>KFx Inc</v>
          </cell>
          <cell r="E454">
            <v>37.5</v>
          </cell>
          <cell r="F454" t="str">
            <v>N</v>
          </cell>
        </row>
        <row r="455">
          <cell r="B455">
            <v>38743</v>
          </cell>
          <cell r="C455" t="str">
            <v>Lane Ltd-Tobacco Mnfg Facility</v>
          </cell>
          <cell r="D455" t="str">
            <v>Intl Pipes &amp; Accesories LLC</v>
          </cell>
          <cell r="E455">
            <v>4.3</v>
          </cell>
          <cell r="F455" t="str">
            <v>N</v>
          </cell>
        </row>
        <row r="456">
          <cell r="B456">
            <v>38743</v>
          </cell>
          <cell r="C456" t="str">
            <v>Aries Offshore Partners Ltd-ri</v>
          </cell>
          <cell r="D456" t="str">
            <v>Hercules Offshore Inc</v>
          </cell>
          <cell r="E456">
            <v>20.100000000000001</v>
          </cell>
          <cell r="F456" t="str">
            <v>N</v>
          </cell>
        </row>
        <row r="457">
          <cell r="B457">
            <v>38743</v>
          </cell>
          <cell r="C457" t="str">
            <v>Inter National Bank,McAllen,TX</v>
          </cell>
          <cell r="D457" t="str">
            <v>Grupo Financiero Banorte SA de</v>
          </cell>
          <cell r="E457">
            <v>259</v>
          </cell>
          <cell r="F457" t="str">
            <v>N</v>
          </cell>
        </row>
        <row r="458">
          <cell r="B458">
            <v>38743</v>
          </cell>
          <cell r="C458" t="str">
            <v>Oregon Telecom</v>
          </cell>
          <cell r="D458" t="str">
            <v>Eschelon Telecom Inc</v>
          </cell>
          <cell r="E458">
            <v>20</v>
          </cell>
          <cell r="F458" t="str">
            <v>N</v>
          </cell>
        </row>
        <row r="459">
          <cell r="B459">
            <v>38743</v>
          </cell>
          <cell r="C459" t="str">
            <v>Montrail Inc</v>
          </cell>
          <cell r="D459" t="str">
            <v>Columbia Sportswear Co</v>
          </cell>
          <cell r="E459">
            <v>15</v>
          </cell>
          <cell r="F459" t="str">
            <v>N</v>
          </cell>
        </row>
        <row r="460">
          <cell r="B460">
            <v>38743</v>
          </cell>
          <cell r="C460" t="str">
            <v>Cyclades Corp</v>
          </cell>
          <cell r="D460" t="str">
            <v>Avocent Corp</v>
          </cell>
          <cell r="E460">
            <v>90</v>
          </cell>
          <cell r="F460" t="str">
            <v>N</v>
          </cell>
        </row>
        <row r="461">
          <cell r="B461">
            <v>38743</v>
          </cell>
          <cell r="C461" t="str">
            <v>Marriott at Research Triangle</v>
          </cell>
          <cell r="D461" t="str">
            <v>Ashford Hospitality Trust Inc</v>
          </cell>
          <cell r="E461">
            <v>28</v>
          </cell>
          <cell r="F461" t="str">
            <v>N</v>
          </cell>
        </row>
        <row r="462">
          <cell r="B462">
            <v>38742</v>
          </cell>
          <cell r="C462" t="str">
            <v>Sleeper Gold Project,Nevada</v>
          </cell>
          <cell r="D462" t="str">
            <v>X-Cal Resources Ltd</v>
          </cell>
          <cell r="E462">
            <v>7.1310000000000002</v>
          </cell>
          <cell r="F462" t="str">
            <v>N</v>
          </cell>
        </row>
        <row r="463">
          <cell r="B463">
            <v>38742</v>
          </cell>
          <cell r="C463" t="str">
            <v>Stewart &amp; Stevenson-Power Prod</v>
          </cell>
          <cell r="D463" t="str">
            <v>Stewart &amp; Stevenson LLC</v>
          </cell>
          <cell r="E463">
            <v>277</v>
          </cell>
          <cell r="F463" t="str">
            <v>N</v>
          </cell>
        </row>
        <row r="464">
          <cell r="B464">
            <v>38742</v>
          </cell>
          <cell r="C464" t="str">
            <v>Storm Cat-Gas Gathering Asts</v>
          </cell>
          <cell r="D464" t="str">
            <v>PRB Gas Transportation Inc</v>
          </cell>
          <cell r="E464">
            <v>1</v>
          </cell>
          <cell r="F464" t="str">
            <v>N</v>
          </cell>
        </row>
        <row r="465">
          <cell r="B465">
            <v>38742</v>
          </cell>
          <cell r="C465" t="str">
            <v>Cypress Semiconductor-Network</v>
          </cell>
          <cell r="D465" t="str">
            <v>NetLogic Microsystems</v>
          </cell>
          <cell r="E465">
            <v>70</v>
          </cell>
          <cell r="F465" t="str">
            <v>N</v>
          </cell>
        </row>
        <row r="466">
          <cell r="B466">
            <v>38742</v>
          </cell>
          <cell r="C466" t="str">
            <v>Accent Optical Techn Inc</v>
          </cell>
          <cell r="D466" t="str">
            <v>Nanometrics Inc</v>
          </cell>
          <cell r="E466">
            <v>78.8</v>
          </cell>
          <cell r="F466" t="str">
            <v>N</v>
          </cell>
        </row>
        <row r="467">
          <cell r="B467">
            <v>38742</v>
          </cell>
          <cell r="C467" t="str">
            <v>TTS Performance Systems Inc</v>
          </cell>
          <cell r="D467" t="str">
            <v>KBC Advanced Technologies PLC</v>
          </cell>
          <cell r="E467">
            <v>6</v>
          </cell>
          <cell r="F467" t="str">
            <v>N</v>
          </cell>
        </row>
        <row r="468">
          <cell r="B468">
            <v>38742</v>
          </cell>
          <cell r="C468" t="str">
            <v>Champion Windows Holdings Inc</v>
          </cell>
          <cell r="D468" t="str">
            <v>Investor Group</v>
          </cell>
          <cell r="E468">
            <v>98.5</v>
          </cell>
          <cell r="F468" t="str">
            <v>Y</v>
          </cell>
        </row>
        <row r="469">
          <cell r="B469">
            <v>38742</v>
          </cell>
          <cell r="C469" t="str">
            <v>Felcor Lodging Trust Inc-Hotel</v>
          </cell>
          <cell r="D469" t="str">
            <v>Hospitality Properties Trust</v>
          </cell>
          <cell r="E469">
            <v>196.2</v>
          </cell>
          <cell r="F469" t="str">
            <v>N</v>
          </cell>
        </row>
        <row r="470">
          <cell r="B470">
            <v>38742</v>
          </cell>
          <cell r="C470" t="str">
            <v>Western Washington Bancorp,WA</v>
          </cell>
          <cell r="D470" t="str">
            <v>Heritage Financial Corp,WA</v>
          </cell>
          <cell r="E470">
            <v>9.0779999999999994</v>
          </cell>
          <cell r="F470" t="str">
            <v>N</v>
          </cell>
        </row>
        <row r="471">
          <cell r="B471">
            <v>38742</v>
          </cell>
          <cell r="C471" t="str">
            <v>EON Beverage Group Inc</v>
          </cell>
          <cell r="D471" t="str">
            <v>Global Beverage Solutions Inc</v>
          </cell>
          <cell r="E471">
            <v>2.2400000000000002</v>
          </cell>
          <cell r="F471" t="str">
            <v>N</v>
          </cell>
        </row>
        <row r="472">
          <cell r="B472">
            <v>38742</v>
          </cell>
          <cell r="C472" t="str">
            <v>Cass County Telephone Co Ltd</v>
          </cell>
          <cell r="D472" t="str">
            <v>FairPoint Communications Inc</v>
          </cell>
          <cell r="E472">
            <v>33</v>
          </cell>
          <cell r="F472" t="str">
            <v>N</v>
          </cell>
        </row>
        <row r="473">
          <cell r="B473">
            <v>38742</v>
          </cell>
          <cell r="C473" t="str">
            <v>Direct Response Tech Inc</v>
          </cell>
          <cell r="D473" t="str">
            <v>Digital River Inc</v>
          </cell>
          <cell r="E473">
            <v>15</v>
          </cell>
          <cell r="F473" t="str">
            <v>N</v>
          </cell>
        </row>
        <row r="474">
          <cell r="B474">
            <v>38742</v>
          </cell>
          <cell r="C474" t="str">
            <v>Essex Electric Inc</v>
          </cell>
          <cell r="D474" t="str">
            <v>Alpine Group Inc</v>
          </cell>
          <cell r="E474">
            <v>8.5</v>
          </cell>
          <cell r="F474" t="str">
            <v>N</v>
          </cell>
        </row>
        <row r="475">
          <cell r="B475">
            <v>38741</v>
          </cell>
          <cell r="C475" t="str">
            <v>Pixar Inc</v>
          </cell>
          <cell r="D475" t="str">
            <v>Walt Disney Co</v>
          </cell>
          <cell r="E475">
            <v>7531.7389999999996</v>
          </cell>
          <cell r="F475" t="str">
            <v>N</v>
          </cell>
        </row>
        <row r="476">
          <cell r="B476">
            <v>38741</v>
          </cell>
          <cell r="C476" t="str">
            <v>Kulicke &amp; Soffa-Wafer Test Bus</v>
          </cell>
          <cell r="D476" t="str">
            <v>SV Probe Pte Ltd</v>
          </cell>
          <cell r="E476">
            <v>10</v>
          </cell>
          <cell r="F476" t="str">
            <v>N</v>
          </cell>
        </row>
        <row r="477">
          <cell r="B477">
            <v>38741</v>
          </cell>
          <cell r="C477" t="str">
            <v>Dry Gulch Project,Carlin,NV</v>
          </cell>
          <cell r="D477" t="str">
            <v>Strategic Merchant Bancorp Ltd</v>
          </cell>
          <cell r="E477">
            <v>2.86</v>
          </cell>
          <cell r="F477" t="str">
            <v>N</v>
          </cell>
        </row>
        <row r="478">
          <cell r="B478">
            <v>38741</v>
          </cell>
          <cell r="C478" t="str">
            <v>J.C. Ehrlich Co</v>
          </cell>
          <cell r="D478" t="str">
            <v>Rentokil Initial PLC</v>
          </cell>
          <cell r="E478">
            <v>141.80000000000001</v>
          </cell>
          <cell r="F478" t="str">
            <v>N</v>
          </cell>
        </row>
        <row r="479">
          <cell r="B479">
            <v>38741</v>
          </cell>
          <cell r="C479" t="str">
            <v>Hotspot FX Inc</v>
          </cell>
          <cell r="D479" t="str">
            <v>Knight Capital Group Inc</v>
          </cell>
          <cell r="E479">
            <v>77.5</v>
          </cell>
          <cell r="F479" t="str">
            <v>Y</v>
          </cell>
        </row>
        <row r="480">
          <cell r="B480">
            <v>38741</v>
          </cell>
          <cell r="C480" t="str">
            <v>Dilithium Networks Inc-Mobile</v>
          </cell>
          <cell r="D480" t="str">
            <v>IXIA</v>
          </cell>
          <cell r="E480">
            <v>5.0999999999999996</v>
          </cell>
          <cell r="F480" t="str">
            <v>N</v>
          </cell>
        </row>
        <row r="481">
          <cell r="B481">
            <v>38741</v>
          </cell>
          <cell r="C481" t="str">
            <v>Indiana Toll Road</v>
          </cell>
          <cell r="D481" t="str">
            <v>Investor Group</v>
          </cell>
          <cell r="E481">
            <v>3850</v>
          </cell>
          <cell r="F481" t="str">
            <v>N</v>
          </cell>
        </row>
        <row r="482">
          <cell r="B482">
            <v>38741</v>
          </cell>
          <cell r="C482" t="str">
            <v>Westin Long Beach,CA</v>
          </cell>
          <cell r="D482" t="str">
            <v>Investor Group</v>
          </cell>
          <cell r="E482">
            <v>88.399999999999991</v>
          </cell>
          <cell r="F482" t="str">
            <v>N</v>
          </cell>
        </row>
        <row r="483">
          <cell r="B483">
            <v>38741</v>
          </cell>
          <cell r="C483" t="str">
            <v>Generations Bank,MO</v>
          </cell>
          <cell r="D483" t="str">
            <v>Brooke Corp</v>
          </cell>
          <cell r="E483">
            <v>10.1</v>
          </cell>
          <cell r="F483" t="str">
            <v>N</v>
          </cell>
        </row>
        <row r="484">
          <cell r="B484">
            <v>38741</v>
          </cell>
          <cell r="C484" t="str">
            <v>3F Therapeutics</v>
          </cell>
          <cell r="D484" t="str">
            <v>ATS Medical Inc</v>
          </cell>
          <cell r="E484">
            <v>58.33</v>
          </cell>
          <cell r="F484" t="str">
            <v>N</v>
          </cell>
        </row>
        <row r="485">
          <cell r="B485">
            <v>38741</v>
          </cell>
          <cell r="C485" t="str">
            <v>CCL Dispensing Systems LLC</v>
          </cell>
          <cell r="D485" t="str">
            <v>AptarGroup Inc</v>
          </cell>
          <cell r="E485">
            <v>21</v>
          </cell>
          <cell r="F485" t="str">
            <v>N</v>
          </cell>
        </row>
        <row r="486">
          <cell r="B486">
            <v>38740</v>
          </cell>
          <cell r="C486" t="str">
            <v>Kerr-McGee-Gulf of Mexico Ppty</v>
          </cell>
          <cell r="D486" t="str">
            <v>W and T Offshore Inc</v>
          </cell>
          <cell r="E486">
            <v>1475</v>
          </cell>
          <cell r="F486" t="str">
            <v>N</v>
          </cell>
        </row>
        <row r="487">
          <cell r="B487">
            <v>38740</v>
          </cell>
          <cell r="C487" t="str">
            <v>CASA Group LLC-Ppty(3)</v>
          </cell>
          <cell r="D487" t="str">
            <v>Undisclosed Acquiror</v>
          </cell>
          <cell r="E487">
            <v>87.05</v>
          </cell>
          <cell r="F487" t="str">
            <v>N</v>
          </cell>
        </row>
        <row r="488">
          <cell r="B488">
            <v>38740</v>
          </cell>
          <cell r="C488" t="str">
            <v>Four Season Washington, D.C.</v>
          </cell>
          <cell r="D488" t="str">
            <v>Strategic Hotel Capital Inc</v>
          </cell>
          <cell r="E488">
            <v>168.89999999999998</v>
          </cell>
          <cell r="F488" t="str">
            <v>N</v>
          </cell>
        </row>
        <row r="489">
          <cell r="B489">
            <v>38740</v>
          </cell>
          <cell r="C489" t="str">
            <v>Board Dudes Inc</v>
          </cell>
          <cell r="D489" t="str">
            <v>Rose Art Industries</v>
          </cell>
          <cell r="E489">
            <v>17</v>
          </cell>
          <cell r="F489" t="str">
            <v>N</v>
          </cell>
        </row>
        <row r="490">
          <cell r="B490">
            <v>38740</v>
          </cell>
          <cell r="C490" t="str">
            <v>Goldleaf Technologies Inc</v>
          </cell>
          <cell r="D490" t="str">
            <v>Private Business Inc</v>
          </cell>
          <cell r="E490">
            <v>17.149999999999999</v>
          </cell>
          <cell r="F490" t="str">
            <v>N</v>
          </cell>
        </row>
        <row r="491">
          <cell r="B491">
            <v>38740</v>
          </cell>
          <cell r="C491" t="str">
            <v>Polo Jeans Co</v>
          </cell>
          <cell r="D491" t="str">
            <v>Polo Ralph Lauren Corp</v>
          </cell>
          <cell r="E491">
            <v>355</v>
          </cell>
          <cell r="F491" t="str">
            <v>N</v>
          </cell>
        </row>
        <row r="492">
          <cell r="B492">
            <v>38740</v>
          </cell>
          <cell r="C492" t="str">
            <v>RSVP Productions Inc</v>
          </cell>
          <cell r="D492" t="str">
            <v>PlanetOut Inc</v>
          </cell>
          <cell r="E492">
            <v>9.5</v>
          </cell>
          <cell r="F492" t="str">
            <v>N</v>
          </cell>
        </row>
        <row r="493">
          <cell r="B493">
            <v>38740</v>
          </cell>
          <cell r="C493" t="str">
            <v>Promissor Inc</v>
          </cell>
          <cell r="D493" t="str">
            <v>Pearson PLC</v>
          </cell>
          <cell r="E493">
            <v>42</v>
          </cell>
          <cell r="F493" t="str">
            <v>N</v>
          </cell>
        </row>
        <row r="494">
          <cell r="B494">
            <v>38740</v>
          </cell>
          <cell r="C494" t="str">
            <v>Desert Pain Medicine Group</v>
          </cell>
          <cell r="D494" t="str">
            <v>Paincare Holdings Inc</v>
          </cell>
          <cell r="E494">
            <v>6</v>
          </cell>
          <cell r="F494" t="str">
            <v>N</v>
          </cell>
        </row>
        <row r="495">
          <cell r="B495">
            <v>38740</v>
          </cell>
          <cell r="C495" t="str">
            <v>Williamson Dvlp-Coal Reserves</v>
          </cell>
          <cell r="D495" t="str">
            <v>Natural Resource Partners LP</v>
          </cell>
          <cell r="E495">
            <v>35</v>
          </cell>
          <cell r="F495" t="str">
            <v>N</v>
          </cell>
        </row>
        <row r="496">
          <cell r="B496">
            <v>38740</v>
          </cell>
          <cell r="C496" t="str">
            <v>Preserve at Brier Creek Ppty</v>
          </cell>
          <cell r="D496" t="str">
            <v>Mid-America Apt Communities</v>
          </cell>
          <cell r="E496">
            <v>25.7</v>
          </cell>
          <cell r="F496" t="str">
            <v>N</v>
          </cell>
        </row>
        <row r="497">
          <cell r="B497">
            <v>38740</v>
          </cell>
          <cell r="C497" t="str">
            <v>Kennedy-Apartment Mgmt Div</v>
          </cell>
          <cell r="D497" t="str">
            <v>Kenedix Inc</v>
          </cell>
          <cell r="E497">
            <v>9</v>
          </cell>
          <cell r="F497" t="str">
            <v>N</v>
          </cell>
        </row>
        <row r="498">
          <cell r="B498">
            <v>38740</v>
          </cell>
          <cell r="C498" t="str">
            <v>Albertsons Inc</v>
          </cell>
          <cell r="D498" t="str">
            <v>Investor Group</v>
          </cell>
          <cell r="E498">
            <v>17073.785</v>
          </cell>
          <cell r="F498" t="str">
            <v>Y</v>
          </cell>
        </row>
        <row r="499">
          <cell r="B499">
            <v>38740</v>
          </cell>
          <cell r="C499" t="str">
            <v>Undisclosed Student Accomodati</v>
          </cell>
          <cell r="D499" t="str">
            <v>ING Real Est Comm Living Fund</v>
          </cell>
          <cell r="E499">
            <v>110</v>
          </cell>
          <cell r="F499" t="str">
            <v>N</v>
          </cell>
        </row>
        <row r="500">
          <cell r="B500">
            <v>38740</v>
          </cell>
          <cell r="C500" t="str">
            <v>Fulton Bancshares Corp ,pa</v>
          </cell>
          <cell r="D500" t="str">
            <v>Franklin Financial Services</v>
          </cell>
          <cell r="E500">
            <v>23.422999999999998</v>
          </cell>
          <cell r="F500" t="str">
            <v>N</v>
          </cell>
        </row>
        <row r="501">
          <cell r="B501">
            <v>38740</v>
          </cell>
          <cell r="C501" t="str">
            <v>Changing Paradigms LLC</v>
          </cell>
          <cell r="D501" t="str">
            <v>Evercare Co</v>
          </cell>
          <cell r="E501">
            <v>18.2</v>
          </cell>
          <cell r="F501" t="str">
            <v>N</v>
          </cell>
        </row>
        <row r="502">
          <cell r="B502">
            <v>38740</v>
          </cell>
          <cell r="C502" t="str">
            <v>Outtask Inc</v>
          </cell>
          <cell r="D502" t="str">
            <v>Concur Technologies Inc</v>
          </cell>
          <cell r="E502">
            <v>88.045000000000002</v>
          </cell>
          <cell r="F502" t="str">
            <v>N</v>
          </cell>
        </row>
        <row r="503">
          <cell r="B503">
            <v>38740</v>
          </cell>
          <cell r="C503" t="str">
            <v>Remington Oil &amp; Gas Corp</v>
          </cell>
          <cell r="D503" t="str">
            <v>Cal Dive International Inc</v>
          </cell>
          <cell r="E503">
            <v>1331.6310000000001</v>
          </cell>
          <cell r="F503" t="str">
            <v>N</v>
          </cell>
        </row>
        <row r="504">
          <cell r="B504">
            <v>38740</v>
          </cell>
          <cell r="C504" t="str">
            <v>Sandburst Corp</v>
          </cell>
          <cell r="D504" t="str">
            <v>Broadcom Corp</v>
          </cell>
          <cell r="E504">
            <v>80.638000000000005</v>
          </cell>
          <cell r="F504" t="str">
            <v>N</v>
          </cell>
        </row>
        <row r="505">
          <cell r="B505">
            <v>38740</v>
          </cell>
          <cell r="C505" t="str">
            <v>Graphite Technology Group Inc</v>
          </cell>
          <cell r="D505" t="str">
            <v>BPK Resources Inc</v>
          </cell>
          <cell r="E505">
            <v>3.5</v>
          </cell>
          <cell r="F505" t="str">
            <v>N</v>
          </cell>
        </row>
        <row r="506">
          <cell r="B506">
            <v>38740</v>
          </cell>
          <cell r="C506" t="str">
            <v>Campagne Associates Ltd</v>
          </cell>
          <cell r="D506" t="str">
            <v>Blackbaud Inc</v>
          </cell>
          <cell r="E506">
            <v>6</v>
          </cell>
          <cell r="F506" t="str">
            <v>N</v>
          </cell>
        </row>
        <row r="507">
          <cell r="B507">
            <v>38740</v>
          </cell>
          <cell r="C507" t="str">
            <v>Undisclosed Masthope Water and</v>
          </cell>
          <cell r="D507" t="str">
            <v>Aqua Pennsylvania Inc</v>
          </cell>
          <cell r="E507">
            <v>2.2999999999999998</v>
          </cell>
          <cell r="F507" t="str">
            <v>N</v>
          </cell>
        </row>
        <row r="508">
          <cell r="B508">
            <v>38740</v>
          </cell>
          <cell r="C508" t="str">
            <v>PowerShares Capital Mgmt LLC</v>
          </cell>
          <cell r="D508" t="str">
            <v>Amvescap PLC</v>
          </cell>
          <cell r="E508">
            <v>230</v>
          </cell>
          <cell r="F508" t="str">
            <v>N</v>
          </cell>
        </row>
        <row r="509">
          <cell r="B509">
            <v>38739</v>
          </cell>
          <cell r="C509" t="str">
            <v>Sports Authority Inc</v>
          </cell>
          <cell r="D509" t="str">
            <v>Investor Group</v>
          </cell>
          <cell r="E509">
            <v>1020.633</v>
          </cell>
          <cell r="F509" t="str">
            <v>Y</v>
          </cell>
        </row>
        <row r="510">
          <cell r="B510">
            <v>38737</v>
          </cell>
          <cell r="C510" t="str">
            <v>Lundermac Co Inc</v>
          </cell>
          <cell r="D510" t="str">
            <v>Mac-Gray Corp</v>
          </cell>
          <cell r="E510">
            <v>11.5</v>
          </cell>
          <cell r="F510" t="str">
            <v>N</v>
          </cell>
        </row>
        <row r="511">
          <cell r="B511">
            <v>38737</v>
          </cell>
          <cell r="C511" t="str">
            <v>Lafayette Morrison</v>
          </cell>
          <cell r="D511" t="str">
            <v>Investor Group</v>
          </cell>
          <cell r="E511">
            <v>100</v>
          </cell>
          <cell r="F511" t="str">
            <v>N</v>
          </cell>
        </row>
        <row r="512">
          <cell r="B512">
            <v>38737</v>
          </cell>
          <cell r="C512" t="str">
            <v>Continental Life Ins Co</v>
          </cell>
          <cell r="D512" t="str">
            <v>Genworth Financial Inc</v>
          </cell>
          <cell r="E512">
            <v>145</v>
          </cell>
          <cell r="F512" t="str">
            <v>N</v>
          </cell>
        </row>
        <row r="513">
          <cell r="B513">
            <v>38737</v>
          </cell>
          <cell r="C513" t="str">
            <v>First Independent Natl Bk,TX</v>
          </cell>
          <cell r="D513" t="str">
            <v>First Banks Inc,St Louis,MO</v>
          </cell>
          <cell r="E513">
            <v>19.2</v>
          </cell>
          <cell r="F513" t="str">
            <v>N</v>
          </cell>
        </row>
        <row r="514">
          <cell r="B514">
            <v>38737</v>
          </cell>
          <cell r="C514" t="str">
            <v>Lawyers Asset Management Inc</v>
          </cell>
          <cell r="D514" t="str">
            <v>Coml Capital Bancorp Inc,CA</v>
          </cell>
          <cell r="E514">
            <v>8</v>
          </cell>
          <cell r="F514" t="str">
            <v>N</v>
          </cell>
        </row>
        <row r="515">
          <cell r="B515">
            <v>38737</v>
          </cell>
          <cell r="C515" t="str">
            <v>Cargex-Cargo and Truck</v>
          </cell>
          <cell r="D515" t="str">
            <v>Caleast Nat LLC</v>
          </cell>
          <cell r="E515">
            <v>115</v>
          </cell>
          <cell r="F515" t="str">
            <v>N</v>
          </cell>
        </row>
        <row r="516">
          <cell r="B516">
            <v>38736</v>
          </cell>
          <cell r="C516" t="str">
            <v>South County Nursing Center,RI</v>
          </cell>
          <cell r="D516" t="str">
            <v>Retirement Residences REIT</v>
          </cell>
          <cell r="E516">
            <v>20</v>
          </cell>
          <cell r="F516" t="str">
            <v>N</v>
          </cell>
        </row>
        <row r="517">
          <cell r="B517">
            <v>38736</v>
          </cell>
          <cell r="C517" t="str">
            <v>AMP Resources LLC</v>
          </cell>
          <cell r="D517" t="str">
            <v>Raser Technologies Inc</v>
          </cell>
          <cell r="E517">
            <v>263.10000000000002</v>
          </cell>
          <cell r="F517" t="str">
            <v>N</v>
          </cell>
        </row>
        <row r="518">
          <cell r="B518">
            <v>38736</v>
          </cell>
          <cell r="C518" t="str">
            <v>Actional Corp</v>
          </cell>
          <cell r="D518" t="str">
            <v>Progress Software Corp</v>
          </cell>
          <cell r="E518">
            <v>32</v>
          </cell>
          <cell r="F518" t="str">
            <v>N</v>
          </cell>
        </row>
        <row r="519">
          <cell r="B519">
            <v>38736</v>
          </cell>
          <cell r="C519" t="str">
            <v>Duke Energy Gas-Gas Assets</v>
          </cell>
          <cell r="D519" t="str">
            <v>NGAS Gathering LLC</v>
          </cell>
          <cell r="E519">
            <v>18</v>
          </cell>
          <cell r="F519" t="str">
            <v>N</v>
          </cell>
        </row>
        <row r="520">
          <cell r="B520">
            <v>38736</v>
          </cell>
          <cell r="C520" t="str">
            <v>Lifeline Systems Inc</v>
          </cell>
          <cell r="D520" t="str">
            <v>Koninklijke Philips Electronic</v>
          </cell>
          <cell r="E520">
            <v>738.81899999999996</v>
          </cell>
          <cell r="F520" t="str">
            <v>N</v>
          </cell>
        </row>
        <row r="521">
          <cell r="B521">
            <v>38736</v>
          </cell>
          <cell r="C521" t="str">
            <v>Comtrak Inc</v>
          </cell>
          <cell r="D521" t="str">
            <v>Hub Group Inc</v>
          </cell>
          <cell r="E521">
            <v>43</v>
          </cell>
          <cell r="F521" t="str">
            <v>N</v>
          </cell>
        </row>
        <row r="522">
          <cell r="B522">
            <v>38736</v>
          </cell>
          <cell r="C522" t="str">
            <v>Hilton Garden Inn at JFK</v>
          </cell>
          <cell r="D522" t="str">
            <v>Hersha Hospitality Trust</v>
          </cell>
          <cell r="E522">
            <v>76</v>
          </cell>
          <cell r="F522" t="str">
            <v>N</v>
          </cell>
        </row>
        <row r="523">
          <cell r="B523">
            <v>38736</v>
          </cell>
          <cell r="C523" t="str">
            <v>Farnam Cos Inc</v>
          </cell>
          <cell r="D523" t="str">
            <v>Central Garden &amp; Pet Co</v>
          </cell>
          <cell r="E523">
            <v>287</v>
          </cell>
          <cell r="F523" t="str">
            <v>N</v>
          </cell>
        </row>
        <row r="524">
          <cell r="B524">
            <v>38736</v>
          </cell>
          <cell r="C524" t="str">
            <v>New South Cos Inc</v>
          </cell>
          <cell r="D524" t="str">
            <v>Canfor Corp</v>
          </cell>
          <cell r="E524">
            <v>205</v>
          </cell>
          <cell r="F524" t="str">
            <v>N</v>
          </cell>
        </row>
        <row r="525">
          <cell r="B525">
            <v>38736</v>
          </cell>
          <cell r="C525" t="str">
            <v>A4 Health Systems</v>
          </cell>
          <cell r="D525" t="str">
            <v>Allscripts Healthcare Solution</v>
          </cell>
          <cell r="E525">
            <v>272.04999999999995</v>
          </cell>
          <cell r="F525" t="str">
            <v>N</v>
          </cell>
        </row>
        <row r="526">
          <cell r="B526">
            <v>38735</v>
          </cell>
          <cell r="C526" t="str">
            <v>eMedicine.com Inc</v>
          </cell>
          <cell r="D526" t="str">
            <v>WebMD Health Corp</v>
          </cell>
          <cell r="E526">
            <v>25.5</v>
          </cell>
          <cell r="F526" t="str">
            <v>N</v>
          </cell>
        </row>
        <row r="527">
          <cell r="B527">
            <v>38735</v>
          </cell>
          <cell r="C527" t="str">
            <v>Mark VII Equipment Inc</v>
          </cell>
          <cell r="D527" t="str">
            <v>WashTec AG</v>
          </cell>
          <cell r="E527">
            <v>25</v>
          </cell>
          <cell r="F527" t="str">
            <v>N</v>
          </cell>
        </row>
        <row r="528">
          <cell r="B528">
            <v>38735</v>
          </cell>
          <cell r="C528" t="str">
            <v>Undisclosed Winery &amp; Vineyard</v>
          </cell>
          <cell r="D528" t="str">
            <v>Vintage Wine Trust Inc</v>
          </cell>
          <cell r="E528">
            <v>8</v>
          </cell>
          <cell r="F528" t="str">
            <v>N</v>
          </cell>
        </row>
        <row r="529">
          <cell r="B529">
            <v>38735</v>
          </cell>
          <cell r="C529" t="str">
            <v>XSVoice Inc</v>
          </cell>
          <cell r="D529" t="str">
            <v>UpSnap Inc</v>
          </cell>
          <cell r="E529">
            <v>6.3</v>
          </cell>
          <cell r="F529" t="str">
            <v>N</v>
          </cell>
        </row>
        <row r="530">
          <cell r="B530">
            <v>38735</v>
          </cell>
          <cell r="C530" t="str">
            <v>Octopi LLC</v>
          </cell>
          <cell r="D530" t="str">
            <v>SkillJam Technologies Corp</v>
          </cell>
          <cell r="E530">
            <v>6</v>
          </cell>
          <cell r="F530" t="str">
            <v>N</v>
          </cell>
        </row>
        <row r="531">
          <cell r="B531">
            <v>38735</v>
          </cell>
          <cell r="C531" t="str">
            <v>Earle M Jorgensen Co</v>
          </cell>
          <cell r="D531" t="str">
            <v>Reliance Steel &amp; Aluminum Co</v>
          </cell>
          <cell r="E531">
            <v>682.55</v>
          </cell>
          <cell r="F531" t="str">
            <v>N</v>
          </cell>
        </row>
        <row r="532">
          <cell r="B532">
            <v>38735</v>
          </cell>
          <cell r="C532" t="str">
            <v>Innovation Sports Inc</v>
          </cell>
          <cell r="D532" t="str">
            <v>Ossur hf</v>
          </cell>
          <cell r="E532">
            <v>38.4</v>
          </cell>
          <cell r="F532" t="str">
            <v>N</v>
          </cell>
        </row>
        <row r="533">
          <cell r="B533">
            <v>38735</v>
          </cell>
          <cell r="C533" t="str">
            <v>Pinkerton Computer Consultants</v>
          </cell>
          <cell r="D533" t="str">
            <v>Kforce Inc</v>
          </cell>
          <cell r="E533">
            <v>60</v>
          </cell>
          <cell r="F533" t="str">
            <v>N</v>
          </cell>
        </row>
        <row r="534">
          <cell r="B534">
            <v>38735</v>
          </cell>
          <cell r="C534" t="str">
            <v>Creative Designs Intl Ltd</v>
          </cell>
          <cell r="D534" t="str">
            <v>JAKKS Pacific Inc</v>
          </cell>
          <cell r="E534">
            <v>116.33499999999999</v>
          </cell>
          <cell r="F534" t="str">
            <v>N</v>
          </cell>
        </row>
        <row r="535">
          <cell r="B535">
            <v>38735</v>
          </cell>
          <cell r="C535" t="str">
            <v>Independent Portfolio Consult</v>
          </cell>
          <cell r="D535" t="str">
            <v>Investor Group</v>
          </cell>
          <cell r="E535">
            <v>4.5</v>
          </cell>
          <cell r="F535" t="str">
            <v>Y</v>
          </cell>
        </row>
        <row r="536">
          <cell r="B536">
            <v>38735</v>
          </cell>
          <cell r="C536" t="str">
            <v>Pitt Penn  Oil Co LLC</v>
          </cell>
          <cell r="D536" t="str">
            <v>Industrial Enterprises of</v>
          </cell>
          <cell r="E536">
            <v>4</v>
          </cell>
          <cell r="F536" t="str">
            <v>N</v>
          </cell>
        </row>
        <row r="537">
          <cell r="B537">
            <v>38735</v>
          </cell>
          <cell r="C537" t="str">
            <v>Jacob Heights,Mankato,MI</v>
          </cell>
          <cell r="D537" t="str">
            <v>College Park Communities Trust</v>
          </cell>
          <cell r="E537">
            <v>6.3</v>
          </cell>
          <cell r="F537" t="str">
            <v>N</v>
          </cell>
        </row>
        <row r="538">
          <cell r="B538">
            <v>38735</v>
          </cell>
          <cell r="C538" t="str">
            <v>Burlington Coat Factory</v>
          </cell>
          <cell r="D538" t="str">
            <v>Bain Capital Inc</v>
          </cell>
          <cell r="E538">
            <v>2036.9970000000001</v>
          </cell>
          <cell r="F538" t="str">
            <v>Y</v>
          </cell>
        </row>
        <row r="539">
          <cell r="B539">
            <v>38735</v>
          </cell>
          <cell r="C539" t="str">
            <v>Greenhouse,Omaha,NE</v>
          </cell>
          <cell r="D539" t="str">
            <v>America First Apartment Inv</v>
          </cell>
          <cell r="E539">
            <v>15.2</v>
          </cell>
          <cell r="F539" t="str">
            <v>N</v>
          </cell>
        </row>
        <row r="540">
          <cell r="B540">
            <v>38735</v>
          </cell>
          <cell r="C540" t="str">
            <v>Texas Composite Inc</v>
          </cell>
          <cell r="D540" t="str">
            <v>Albany Intl Techniweave Inc</v>
          </cell>
          <cell r="E540">
            <v>15</v>
          </cell>
          <cell r="F540" t="str">
            <v>N</v>
          </cell>
        </row>
        <row r="541">
          <cell r="B541">
            <v>38734</v>
          </cell>
          <cell r="C541" t="str">
            <v>Standard Gypsum LP</v>
          </cell>
          <cell r="D541" t="str">
            <v>Temple-Inland Inc</v>
          </cell>
          <cell r="E541">
            <v>178.1</v>
          </cell>
          <cell r="F541" t="str">
            <v>N</v>
          </cell>
        </row>
        <row r="542">
          <cell r="B542">
            <v>38734</v>
          </cell>
          <cell r="C542" t="str">
            <v>Butter Krust Baking Co</v>
          </cell>
          <cell r="D542" t="str">
            <v>Sara Lee Corp</v>
          </cell>
          <cell r="E542">
            <v>72</v>
          </cell>
          <cell r="F542" t="str">
            <v>N</v>
          </cell>
        </row>
        <row r="543">
          <cell r="B543">
            <v>38734</v>
          </cell>
          <cell r="C543" t="str">
            <v>Genius Products Inc-Baby</v>
          </cell>
          <cell r="D543" t="str">
            <v>Pacific Entertainment Corp</v>
          </cell>
          <cell r="E543">
            <v>3</v>
          </cell>
          <cell r="F543" t="str">
            <v>N</v>
          </cell>
        </row>
        <row r="544">
          <cell r="B544">
            <v>38734</v>
          </cell>
          <cell r="C544" t="str">
            <v>Sports Club Co-Sports Clubs(5)</v>
          </cell>
          <cell r="D544" t="str">
            <v>Millennium Entertainment</v>
          </cell>
          <cell r="E544">
            <v>80</v>
          </cell>
          <cell r="F544" t="str">
            <v>N</v>
          </cell>
        </row>
        <row r="545">
          <cell r="B545">
            <v>38734</v>
          </cell>
          <cell r="C545" t="str">
            <v>First Washington Realty Inc</v>
          </cell>
          <cell r="D545" t="str">
            <v>Macquarie Countrywide Trust</v>
          </cell>
          <cell r="E545">
            <v>269.79999999999995</v>
          </cell>
          <cell r="F545" t="str">
            <v>N</v>
          </cell>
        </row>
        <row r="546">
          <cell r="B546">
            <v>38734</v>
          </cell>
          <cell r="C546" t="str">
            <v>Hilltop Village Shopping Ctr</v>
          </cell>
          <cell r="D546" t="str">
            <v>Macquarie Countrywide Trust</v>
          </cell>
          <cell r="E546">
            <v>9</v>
          </cell>
          <cell r="F546" t="str">
            <v>N</v>
          </cell>
        </row>
        <row r="547">
          <cell r="B547">
            <v>38734</v>
          </cell>
          <cell r="C547" t="str">
            <v>K&amp;L LLC-Trailer Leasing Bus</v>
          </cell>
          <cell r="D547" t="str">
            <v>Investor Group</v>
          </cell>
          <cell r="E547">
            <v>6.5</v>
          </cell>
          <cell r="F547" t="str">
            <v>N</v>
          </cell>
        </row>
        <row r="548">
          <cell r="B548">
            <v>38734</v>
          </cell>
          <cell r="C548" t="str">
            <v>Tulsa Promenade</v>
          </cell>
          <cell r="D548" t="str">
            <v>Glimcher Realty Trust</v>
          </cell>
          <cell r="E548">
            <v>58.3</v>
          </cell>
          <cell r="F548" t="str">
            <v>N</v>
          </cell>
        </row>
        <row r="549">
          <cell r="B549">
            <v>38734</v>
          </cell>
          <cell r="C549" t="str">
            <v>Aksys Ltd</v>
          </cell>
          <cell r="D549" t="str">
            <v>Fusion Capital Fund II LLC</v>
          </cell>
          <cell r="E549">
            <v>20</v>
          </cell>
          <cell r="F549" t="str">
            <v>Y</v>
          </cell>
        </row>
        <row r="550">
          <cell r="B550">
            <v>38734</v>
          </cell>
          <cell r="C550" t="str">
            <v>Royal Riverwood Manor</v>
          </cell>
          <cell r="D550" t="str">
            <v>College Park Communities Trust</v>
          </cell>
          <cell r="E550">
            <v>20.100000000000001</v>
          </cell>
          <cell r="F550" t="str">
            <v>N</v>
          </cell>
        </row>
        <row r="551">
          <cell r="B551">
            <v>38734</v>
          </cell>
          <cell r="C551" t="str">
            <v>Martex Drilling Co LLP-Drillin</v>
          </cell>
          <cell r="D551" t="str">
            <v>Chesapeake Energy Corp</v>
          </cell>
          <cell r="E551">
            <v>150</v>
          </cell>
          <cell r="F551" t="str">
            <v>N</v>
          </cell>
        </row>
        <row r="552">
          <cell r="B552">
            <v>38734</v>
          </cell>
          <cell r="C552" t="str">
            <v>Undisclosed Oil&amp;Gas Ppty,TX</v>
          </cell>
          <cell r="D552" t="str">
            <v>Chesapeake Energy Corp</v>
          </cell>
          <cell r="E552">
            <v>796</v>
          </cell>
          <cell r="F552" t="str">
            <v>N</v>
          </cell>
        </row>
        <row r="553">
          <cell r="B553">
            <v>38734</v>
          </cell>
          <cell r="C553" t="str">
            <v>Hudson Project</v>
          </cell>
          <cell r="D553" t="str">
            <v>Cadence Resources Corp</v>
          </cell>
          <cell r="E553">
            <v>27.5</v>
          </cell>
          <cell r="F553" t="str">
            <v>N</v>
          </cell>
        </row>
        <row r="554">
          <cell r="B554">
            <v>38734</v>
          </cell>
          <cell r="C554" t="str">
            <v>Bank of Nevada</v>
          </cell>
          <cell r="D554" t="str">
            <v>BankWest of Nevada,NV</v>
          </cell>
          <cell r="E554">
            <v>74</v>
          </cell>
          <cell r="F554" t="str">
            <v>N</v>
          </cell>
        </row>
        <row r="555">
          <cell r="B555">
            <v>38734</v>
          </cell>
          <cell r="C555" t="str">
            <v>Boston Scientific Corp</v>
          </cell>
          <cell r="D555" t="str">
            <v>Abbott Laboratories</v>
          </cell>
          <cell r="E555">
            <v>1400</v>
          </cell>
          <cell r="F555" t="str">
            <v>N</v>
          </cell>
        </row>
        <row r="556">
          <cell r="B556">
            <v>38733</v>
          </cell>
          <cell r="C556" t="str">
            <v>Undisclosed Telecom Svc Asts</v>
          </cell>
          <cell r="D556" t="str">
            <v>ZONE Telecom Inc</v>
          </cell>
          <cell r="E556">
            <v>6.5</v>
          </cell>
          <cell r="F556" t="str">
            <v>N</v>
          </cell>
        </row>
        <row r="557">
          <cell r="B557">
            <v>38733</v>
          </cell>
          <cell r="C557" t="str">
            <v>Franklin Reinforcing Steel Co</v>
          </cell>
          <cell r="D557" t="str">
            <v>Harris Rebar Fresno Inc</v>
          </cell>
          <cell r="E557">
            <v>6</v>
          </cell>
          <cell r="F557" t="str">
            <v>N</v>
          </cell>
        </row>
        <row r="558">
          <cell r="B558">
            <v>38733</v>
          </cell>
          <cell r="C558" t="str">
            <v>dMarc Broadcasting Inc</v>
          </cell>
          <cell r="D558" t="str">
            <v>Google Inc</v>
          </cell>
          <cell r="E558">
            <v>102</v>
          </cell>
          <cell r="F558" t="str">
            <v>N</v>
          </cell>
        </row>
        <row r="559">
          <cell r="B559">
            <v>38732</v>
          </cell>
          <cell r="C559" t="str">
            <v>St Francis-Dialysis Business</v>
          </cell>
          <cell r="D559" t="str">
            <v>Liberty Dialysis</v>
          </cell>
          <cell r="E559">
            <v>5.17</v>
          </cell>
          <cell r="F559" t="str">
            <v>N</v>
          </cell>
        </row>
        <row r="560">
          <cell r="B560">
            <v>38731</v>
          </cell>
          <cell r="C560" t="str">
            <v>Sempra Generation-Twin Oaks</v>
          </cell>
          <cell r="D560" t="str">
            <v>PNM Resources Inc</v>
          </cell>
          <cell r="E560">
            <v>480</v>
          </cell>
          <cell r="F560" t="str">
            <v>N</v>
          </cell>
        </row>
        <row r="561">
          <cell r="B561">
            <v>38730</v>
          </cell>
          <cell r="C561" t="str">
            <v>Albemarle First Bk,VA</v>
          </cell>
          <cell r="D561" t="str">
            <v>Premier Community Bankshares</v>
          </cell>
          <cell r="E561">
            <v>19.799999999999997</v>
          </cell>
          <cell r="F561" t="str">
            <v>N</v>
          </cell>
        </row>
        <row r="562">
          <cell r="B562">
            <v>38730</v>
          </cell>
          <cell r="C562" t="str">
            <v>TIMM Medical Technologies Inc</v>
          </cell>
          <cell r="D562" t="str">
            <v>Plethora Solutions Hldg PLC</v>
          </cell>
          <cell r="E562">
            <v>9.5</v>
          </cell>
          <cell r="F562" t="str">
            <v>N</v>
          </cell>
        </row>
        <row r="563">
          <cell r="B563">
            <v>38730</v>
          </cell>
          <cell r="C563" t="str">
            <v>Honey Creek Commons,Terre</v>
          </cell>
          <cell r="D563" t="str">
            <v>Inland Real Estate Corp</v>
          </cell>
          <cell r="E563">
            <v>23.799999999999997</v>
          </cell>
          <cell r="F563" t="str">
            <v>N</v>
          </cell>
        </row>
        <row r="564">
          <cell r="B564">
            <v>38730</v>
          </cell>
          <cell r="C564" t="str">
            <v>WBNG, Channel 12</v>
          </cell>
          <cell r="D564" t="str">
            <v>Granite Broadcasting Corp</v>
          </cell>
          <cell r="E564">
            <v>45</v>
          </cell>
          <cell r="F564" t="str">
            <v>N</v>
          </cell>
        </row>
        <row r="565">
          <cell r="B565">
            <v>38730</v>
          </cell>
          <cell r="C565" t="str">
            <v>James Lee Witt Associates LLC</v>
          </cell>
          <cell r="D565" t="str">
            <v>GlobalOptions Group Inc</v>
          </cell>
          <cell r="E565">
            <v>6</v>
          </cell>
          <cell r="F565" t="str">
            <v>N</v>
          </cell>
        </row>
        <row r="566">
          <cell r="B566">
            <v>38730</v>
          </cell>
          <cell r="C566" t="str">
            <v>Can-Ok Oil Field Services Inc</v>
          </cell>
          <cell r="D566" t="str">
            <v>Flotek Industries Inc</v>
          </cell>
          <cell r="E566">
            <v>7.2750000000000004</v>
          </cell>
          <cell r="F566" t="str">
            <v>N</v>
          </cell>
        </row>
        <row r="567">
          <cell r="B567">
            <v>38730</v>
          </cell>
          <cell r="C567" t="str">
            <v>Banana Bay Resort Marina</v>
          </cell>
          <cell r="D567" t="str">
            <v>Boykin Lodging Co</v>
          </cell>
          <cell r="E567">
            <v>12</v>
          </cell>
          <cell r="F567" t="str">
            <v>N</v>
          </cell>
        </row>
        <row r="568">
          <cell r="B568">
            <v>38730</v>
          </cell>
          <cell r="C568" t="str">
            <v>PoshTots LLC</v>
          </cell>
          <cell r="D568" t="str">
            <v>Baby Universe Inc</v>
          </cell>
          <cell r="E568">
            <v>13.922000000000001</v>
          </cell>
          <cell r="F568" t="str">
            <v>N</v>
          </cell>
        </row>
        <row r="569">
          <cell r="B569">
            <v>38729</v>
          </cell>
          <cell r="C569" t="str">
            <v>ForeverGreen International LLC</v>
          </cell>
          <cell r="D569" t="str">
            <v>Whole Living Inc</v>
          </cell>
          <cell r="E569">
            <v>2.8499999999999996</v>
          </cell>
          <cell r="F569" t="str">
            <v>N</v>
          </cell>
        </row>
        <row r="570">
          <cell r="B570">
            <v>38729</v>
          </cell>
          <cell r="C570" t="str">
            <v>Identix Inc</v>
          </cell>
          <cell r="D570" t="str">
            <v>Viisage Technology Inc</v>
          </cell>
          <cell r="E570">
            <v>764.41399999999999</v>
          </cell>
          <cell r="F570" t="str">
            <v>N</v>
          </cell>
        </row>
        <row r="571">
          <cell r="B571">
            <v>38729</v>
          </cell>
          <cell r="C571" t="str">
            <v>Par Pest Control</v>
          </cell>
          <cell r="D571" t="str">
            <v>Middleton Pest Control Inc</v>
          </cell>
          <cell r="E571">
            <v>1</v>
          </cell>
          <cell r="F571" t="str">
            <v>N</v>
          </cell>
        </row>
        <row r="572">
          <cell r="B572">
            <v>38729</v>
          </cell>
          <cell r="C572" t="str">
            <v>Valley River Center,Eugene,OR</v>
          </cell>
          <cell r="D572" t="str">
            <v>Macerich Partnership LP</v>
          </cell>
          <cell r="E572">
            <v>187.5</v>
          </cell>
          <cell r="F572" t="str">
            <v>N</v>
          </cell>
        </row>
        <row r="573">
          <cell r="B573">
            <v>38729</v>
          </cell>
          <cell r="C573" t="str">
            <v>Cybera Inc</v>
          </cell>
          <cell r="D573" t="str">
            <v>Investor Group</v>
          </cell>
          <cell r="E573">
            <v>12.799999999999999</v>
          </cell>
          <cell r="F573" t="str">
            <v>Y</v>
          </cell>
        </row>
        <row r="574">
          <cell r="B574">
            <v>38729</v>
          </cell>
          <cell r="C574" t="str">
            <v>Tidel Tech-Cash Security Bus</v>
          </cell>
          <cell r="D574" t="str">
            <v>Investor Group</v>
          </cell>
          <cell r="E574">
            <v>17.5</v>
          </cell>
          <cell r="F574" t="str">
            <v>Y</v>
          </cell>
        </row>
        <row r="575">
          <cell r="B575">
            <v>38729</v>
          </cell>
          <cell r="C575" t="str">
            <v>Analog Devices-Prod Line</v>
          </cell>
          <cell r="D575" t="str">
            <v>Ikanos Communications Inc</v>
          </cell>
          <cell r="E575">
            <v>30</v>
          </cell>
          <cell r="F575" t="str">
            <v>N</v>
          </cell>
        </row>
        <row r="576">
          <cell r="B576">
            <v>38729</v>
          </cell>
          <cell r="C576" t="str">
            <v>Bank of the Southwest,AZ</v>
          </cell>
          <cell r="D576" t="str">
            <v>Heartland Finl USA,Dubuque,IA</v>
          </cell>
          <cell r="E576">
            <v>18</v>
          </cell>
          <cell r="F576" t="str">
            <v>N</v>
          </cell>
        </row>
        <row r="577">
          <cell r="B577">
            <v>38729</v>
          </cell>
          <cell r="C577" t="str">
            <v>Beyond Fitness</v>
          </cell>
          <cell r="D577" t="str">
            <v>Health Partnership Inc</v>
          </cell>
          <cell r="E577">
            <v>10</v>
          </cell>
          <cell r="F577" t="str">
            <v>N</v>
          </cell>
        </row>
        <row r="578">
          <cell r="B578">
            <v>38729</v>
          </cell>
          <cell r="C578" t="str">
            <v>Ins Plus Agency Inc-Cert Assts</v>
          </cell>
          <cell r="D578" t="str">
            <v>First Acceptance Corp</v>
          </cell>
          <cell r="E578">
            <v>30</v>
          </cell>
          <cell r="F578" t="str">
            <v>N</v>
          </cell>
        </row>
        <row r="579">
          <cell r="B579">
            <v>38729</v>
          </cell>
          <cell r="C579" t="str">
            <v>Brookside Plaza Shopping Ctr</v>
          </cell>
          <cell r="D579" t="str">
            <v>Equity One Inc</v>
          </cell>
          <cell r="E579">
            <v>28.5</v>
          </cell>
          <cell r="F579" t="str">
            <v>N</v>
          </cell>
        </row>
        <row r="580">
          <cell r="B580">
            <v>38729</v>
          </cell>
          <cell r="C580" t="str">
            <v>K2 Optronics Inc</v>
          </cell>
          <cell r="D580" t="str">
            <v>EMCORE Corp</v>
          </cell>
          <cell r="E580">
            <v>4.8</v>
          </cell>
          <cell r="F580" t="str">
            <v>N</v>
          </cell>
        </row>
        <row r="581">
          <cell r="B581">
            <v>38729</v>
          </cell>
          <cell r="C581" t="str">
            <v>Undisclosed Indl Ppty,IN</v>
          </cell>
          <cell r="D581" t="str">
            <v>Duke Realty Corp</v>
          </cell>
          <cell r="E581">
            <v>194.5</v>
          </cell>
          <cell r="F581" t="str">
            <v>N</v>
          </cell>
        </row>
        <row r="582">
          <cell r="B582">
            <v>38729</v>
          </cell>
          <cell r="C582" t="str">
            <v>Wellington Group-Facilities</v>
          </cell>
          <cell r="D582" t="str">
            <v>Brookdale Senior Living Inc</v>
          </cell>
          <cell r="E582">
            <v>95</v>
          </cell>
          <cell r="F582" t="str">
            <v>N</v>
          </cell>
        </row>
        <row r="583">
          <cell r="B583">
            <v>38729</v>
          </cell>
          <cell r="C583" t="str">
            <v>American Senior-Living(18)</v>
          </cell>
          <cell r="D583" t="str">
            <v>Brookdale Senior Living Inc</v>
          </cell>
          <cell r="E583">
            <v>124</v>
          </cell>
          <cell r="F583" t="str">
            <v>N</v>
          </cell>
        </row>
        <row r="584">
          <cell r="B584">
            <v>38729</v>
          </cell>
          <cell r="C584" t="str">
            <v>First Citizens Bank,Tennessee</v>
          </cell>
          <cell r="D584" t="str">
            <v>BB&amp;T Corp</v>
          </cell>
          <cell r="E584">
            <v>142.6</v>
          </cell>
          <cell r="F584" t="str">
            <v>N</v>
          </cell>
        </row>
        <row r="585">
          <cell r="B585">
            <v>38728</v>
          </cell>
          <cell r="C585" t="str">
            <v>CallVision Inc</v>
          </cell>
          <cell r="D585" t="str">
            <v>VeriSign Inc</v>
          </cell>
          <cell r="E585">
            <v>30</v>
          </cell>
          <cell r="F585" t="str">
            <v>N</v>
          </cell>
        </row>
        <row r="586">
          <cell r="B586">
            <v>38728</v>
          </cell>
          <cell r="C586" t="str">
            <v>MediaLive Intl Inc-Events Asts</v>
          </cell>
          <cell r="D586" t="str">
            <v>United Business Media PLC</v>
          </cell>
          <cell r="E586">
            <v>65</v>
          </cell>
          <cell r="F586" t="str">
            <v>N</v>
          </cell>
        </row>
        <row r="587">
          <cell r="B587">
            <v>38728</v>
          </cell>
          <cell r="C587" t="str">
            <v>Undisclosed Radiation Therapy</v>
          </cell>
          <cell r="D587" t="str">
            <v>Radiation Therapy Services Inc</v>
          </cell>
          <cell r="E587">
            <v>1.75</v>
          </cell>
          <cell r="F587" t="str">
            <v>N</v>
          </cell>
        </row>
        <row r="588">
          <cell r="B588">
            <v>38728</v>
          </cell>
          <cell r="C588" t="str">
            <v>Airgroup Corp</v>
          </cell>
          <cell r="D588" t="str">
            <v>Radiant Logistics Inc</v>
          </cell>
          <cell r="E588">
            <v>14</v>
          </cell>
          <cell r="F588" t="str">
            <v>N</v>
          </cell>
        </row>
        <row r="589">
          <cell r="B589">
            <v>38728</v>
          </cell>
          <cell r="C589" t="str">
            <v>Saratoga Springs Apartments,</v>
          </cell>
          <cell r="D589" t="str">
            <v>Collins Group LLC</v>
          </cell>
          <cell r="E589">
            <v>11.5</v>
          </cell>
          <cell r="F589" t="str">
            <v>N</v>
          </cell>
        </row>
        <row r="590">
          <cell r="B590">
            <v>38728</v>
          </cell>
          <cell r="C590" t="str">
            <v>Rumford-Hydroelectric Facility</v>
          </cell>
          <cell r="D590" t="str">
            <v>Brookfield Power Inc</v>
          </cell>
          <cell r="E590">
            <v>144</v>
          </cell>
          <cell r="F590" t="str">
            <v>N</v>
          </cell>
        </row>
        <row r="591">
          <cell r="B591">
            <v>38727</v>
          </cell>
          <cell r="C591" t="str">
            <v>Berkshires at Marina Mile,FL</v>
          </cell>
          <cell r="D591" t="str">
            <v>Undisclosed Acquiror</v>
          </cell>
          <cell r="E591">
            <v>46.954999999999998</v>
          </cell>
          <cell r="F591" t="str">
            <v>N</v>
          </cell>
        </row>
        <row r="592">
          <cell r="B592">
            <v>38727</v>
          </cell>
          <cell r="C592" t="str">
            <v>CRB Partners LLC</v>
          </cell>
          <cell r="D592" t="str">
            <v>Undisclosed Acquiror</v>
          </cell>
          <cell r="E592">
            <v>75</v>
          </cell>
          <cell r="F592" t="str">
            <v>N</v>
          </cell>
        </row>
        <row r="593">
          <cell r="B593">
            <v>38727</v>
          </cell>
          <cell r="C593" t="str">
            <v>San Diego Marriott Del Mar</v>
          </cell>
          <cell r="D593" t="str">
            <v>Sunstone Hotel Investors Inc</v>
          </cell>
          <cell r="E593">
            <v>69</v>
          </cell>
          <cell r="F593" t="str">
            <v>N</v>
          </cell>
        </row>
        <row r="594">
          <cell r="B594">
            <v>38727</v>
          </cell>
          <cell r="C594" t="str">
            <v>Sally Beauty Supply Co</v>
          </cell>
          <cell r="D594" t="str">
            <v>Regis Corp</v>
          </cell>
          <cell r="E594">
            <v>2583.0120000000002</v>
          </cell>
          <cell r="F594" t="str">
            <v>N</v>
          </cell>
        </row>
        <row r="595">
          <cell r="B595">
            <v>38727</v>
          </cell>
          <cell r="C595" t="str">
            <v>GTECH Holdings Corp</v>
          </cell>
          <cell r="D595" t="str">
            <v>Lottomatica SpA</v>
          </cell>
          <cell r="E595">
            <v>4600.6540000000005</v>
          </cell>
          <cell r="F595" t="str">
            <v>N</v>
          </cell>
        </row>
        <row r="596">
          <cell r="B596">
            <v>38727</v>
          </cell>
          <cell r="C596" t="str">
            <v>Le Parc Suite Hotel,West</v>
          </cell>
          <cell r="D596" t="str">
            <v>LaSalle Hotel Properties</v>
          </cell>
          <cell r="E596">
            <v>47</v>
          </cell>
          <cell r="F596" t="str">
            <v>N</v>
          </cell>
        </row>
        <row r="597">
          <cell r="B597">
            <v>38727</v>
          </cell>
          <cell r="C597" t="str">
            <v>Big Lake Town Square,MN</v>
          </cell>
          <cell r="D597" t="str">
            <v>Inland Real Estate Corp</v>
          </cell>
          <cell r="E597">
            <v>10.7</v>
          </cell>
          <cell r="F597" t="str">
            <v>N</v>
          </cell>
        </row>
        <row r="598">
          <cell r="B598">
            <v>38727</v>
          </cell>
          <cell r="C598" t="str">
            <v>Hughes Supply Inc</v>
          </cell>
          <cell r="D598" t="str">
            <v>Home Depot Inc</v>
          </cell>
          <cell r="E598">
            <v>3475.355</v>
          </cell>
          <cell r="F598" t="str">
            <v>N</v>
          </cell>
        </row>
        <row r="599">
          <cell r="B599">
            <v>38727</v>
          </cell>
          <cell r="C599" t="str">
            <v>Acadia Realty Tr-Shopping Ctr</v>
          </cell>
          <cell r="D599" t="str">
            <v>GDC Properties Inc</v>
          </cell>
          <cell r="E599">
            <v>164</v>
          </cell>
          <cell r="F599" t="str">
            <v>N</v>
          </cell>
        </row>
        <row r="600">
          <cell r="B600">
            <v>38727</v>
          </cell>
          <cell r="C600" t="str">
            <v>Crow Canyon Commons,CA</v>
          </cell>
          <cell r="D600" t="str">
            <v>Federal Realty Investment Tr</v>
          </cell>
          <cell r="E600">
            <v>47.5</v>
          </cell>
          <cell r="F600" t="str">
            <v>N</v>
          </cell>
        </row>
        <row r="601">
          <cell r="B601">
            <v>38727</v>
          </cell>
          <cell r="C601" t="str">
            <v>PediaMed Pharma Inc-Sales</v>
          </cell>
          <cell r="D601" t="str">
            <v>Connetics Corp</v>
          </cell>
          <cell r="E601">
            <v>12.5</v>
          </cell>
          <cell r="F601" t="str">
            <v>N</v>
          </cell>
        </row>
        <row r="602">
          <cell r="B602">
            <v>38727</v>
          </cell>
          <cell r="C602" t="str">
            <v>Shorecliff Commun LLC</v>
          </cell>
          <cell r="D602" t="str">
            <v>CMP Media LLC</v>
          </cell>
          <cell r="E602">
            <v>12.299999999999999</v>
          </cell>
          <cell r="F602" t="str">
            <v>N</v>
          </cell>
        </row>
        <row r="603">
          <cell r="B603">
            <v>38727</v>
          </cell>
          <cell r="C603" t="str">
            <v>Network for Med Comm,Research</v>
          </cell>
          <cell r="D603" t="str">
            <v>AmerisourceBergen Corp</v>
          </cell>
          <cell r="E603">
            <v>90</v>
          </cell>
          <cell r="F603" t="str">
            <v>N</v>
          </cell>
        </row>
        <row r="604">
          <cell r="B604">
            <v>38726</v>
          </cell>
          <cell r="C604" t="str">
            <v>Vetco Hospitals Inc,CA</v>
          </cell>
          <cell r="D604" t="str">
            <v>SkyLynx Communications Inc</v>
          </cell>
          <cell r="E604">
            <v>3.25</v>
          </cell>
          <cell r="F604" t="str">
            <v>N</v>
          </cell>
        </row>
        <row r="605">
          <cell r="B605">
            <v>38726</v>
          </cell>
          <cell r="C605" t="str">
            <v>Biophan Technologies Inc</v>
          </cell>
          <cell r="D605" t="str">
            <v>SBI Brightline XI LLC</v>
          </cell>
          <cell r="E605">
            <v>30</v>
          </cell>
          <cell r="F605" t="str">
            <v>N</v>
          </cell>
        </row>
        <row r="606">
          <cell r="B606">
            <v>38726</v>
          </cell>
          <cell r="C606" t="str">
            <v>Verus Financial Management Inc</v>
          </cell>
          <cell r="D606" t="str">
            <v>Sage Group PLC</v>
          </cell>
          <cell r="E606">
            <v>325</v>
          </cell>
          <cell r="F606" t="str">
            <v>N</v>
          </cell>
        </row>
        <row r="607">
          <cell r="B607">
            <v>38726</v>
          </cell>
          <cell r="C607" t="str">
            <v>CFC International Inc</v>
          </cell>
          <cell r="D607" t="str">
            <v>Quad-C Management Inc</v>
          </cell>
          <cell r="E607">
            <v>68.935000000000002</v>
          </cell>
          <cell r="F607" t="str">
            <v>N</v>
          </cell>
        </row>
        <row r="608">
          <cell r="B608">
            <v>38726</v>
          </cell>
          <cell r="C608" t="str">
            <v>REC Inc</v>
          </cell>
          <cell r="D608" t="str">
            <v>Paincare Holdings Inc</v>
          </cell>
          <cell r="E608">
            <v>2.5</v>
          </cell>
          <cell r="F608" t="str">
            <v>N</v>
          </cell>
        </row>
        <row r="609">
          <cell r="B609">
            <v>38726</v>
          </cell>
          <cell r="C609" t="str">
            <v>Barjan Products LLC</v>
          </cell>
          <cell r="D609" t="str">
            <v>Monomoy Capital Partners LLC</v>
          </cell>
          <cell r="E609">
            <v>20</v>
          </cell>
          <cell r="F609" t="str">
            <v>Y</v>
          </cell>
        </row>
        <row r="610">
          <cell r="B610">
            <v>38726</v>
          </cell>
          <cell r="C610" t="str">
            <v>Systinet Corp</v>
          </cell>
          <cell r="D610" t="str">
            <v>Mercury Interactive Corp</v>
          </cell>
          <cell r="E610">
            <v>105</v>
          </cell>
          <cell r="F610" t="str">
            <v>N</v>
          </cell>
        </row>
        <row r="611">
          <cell r="B611">
            <v>38726</v>
          </cell>
          <cell r="C611" t="str">
            <v>Duke Energy-Cert Power Assets</v>
          </cell>
          <cell r="D611" t="str">
            <v>LS Power Equity Partners LLC</v>
          </cell>
          <cell r="E611">
            <v>1540</v>
          </cell>
          <cell r="F611" t="str">
            <v>Y</v>
          </cell>
        </row>
        <row r="612">
          <cell r="B612">
            <v>38726</v>
          </cell>
          <cell r="C612" t="str">
            <v>Sport &amp; Health Clubs</v>
          </cell>
          <cell r="D612" t="str">
            <v>Investor Group</v>
          </cell>
          <cell r="E612">
            <v>75</v>
          </cell>
          <cell r="F612" t="str">
            <v>N</v>
          </cell>
        </row>
        <row r="613">
          <cell r="B613">
            <v>38726</v>
          </cell>
          <cell r="C613" t="str">
            <v>St Louis Holiday Inn</v>
          </cell>
          <cell r="D613" t="str">
            <v>Gmul Investment Co Ltd</v>
          </cell>
          <cell r="E613">
            <v>5.05</v>
          </cell>
          <cell r="F613" t="str">
            <v>N</v>
          </cell>
        </row>
        <row r="614">
          <cell r="B614">
            <v>38726</v>
          </cell>
          <cell r="C614" t="str">
            <v>Shore Mall,Egg Harbor,NJ</v>
          </cell>
          <cell r="D614" t="str">
            <v>Cedar Shopping Centers Inc</v>
          </cell>
          <cell r="E614">
            <v>38.75</v>
          </cell>
          <cell r="F614" t="str">
            <v>N</v>
          </cell>
        </row>
        <row r="615">
          <cell r="B615">
            <v>38726</v>
          </cell>
          <cell r="C615" t="str">
            <v>Gas 'N Shop Inc-Stores(51)</v>
          </cell>
          <cell r="D615" t="str">
            <v>Casey's General Stores Inc</v>
          </cell>
          <cell r="E615">
            <v>29.2</v>
          </cell>
          <cell r="F615" t="str">
            <v>N</v>
          </cell>
        </row>
        <row r="616">
          <cell r="B616">
            <v>38726</v>
          </cell>
          <cell r="C616" t="str">
            <v>GeneOhm Sceinces Inc</v>
          </cell>
          <cell r="D616" t="str">
            <v>Becton Dickinson &amp; Co</v>
          </cell>
          <cell r="E616">
            <v>255</v>
          </cell>
          <cell r="F616" t="str">
            <v>N</v>
          </cell>
        </row>
        <row r="617">
          <cell r="B617">
            <v>38726</v>
          </cell>
          <cell r="C617" t="str">
            <v>Texas Instruments-sensors</v>
          </cell>
          <cell r="D617" t="str">
            <v>Bain Capital Inc</v>
          </cell>
          <cell r="E617">
            <v>3000</v>
          </cell>
          <cell r="F617" t="str">
            <v>Y</v>
          </cell>
        </row>
        <row r="618">
          <cell r="B618">
            <v>38726</v>
          </cell>
          <cell r="C618" t="str">
            <v>Gershwin Apt,New York,NY</v>
          </cell>
          <cell r="D618" t="str">
            <v>Archstone-Smith Trust</v>
          </cell>
          <cell r="E618">
            <v>342</v>
          </cell>
          <cell r="F618" t="str">
            <v>N</v>
          </cell>
        </row>
        <row r="619">
          <cell r="B619">
            <v>38725</v>
          </cell>
          <cell r="C619" t="str">
            <v>Smarte Carte Inc</v>
          </cell>
          <cell r="D619" t="str">
            <v>Macquarie Bank Ltd</v>
          </cell>
          <cell r="E619">
            <v>270</v>
          </cell>
          <cell r="F619" t="str">
            <v>Y</v>
          </cell>
        </row>
        <row r="620">
          <cell r="B620">
            <v>38725</v>
          </cell>
          <cell r="C620" t="str">
            <v>Guidant Corp-Vascular Bus</v>
          </cell>
          <cell r="D620" t="str">
            <v>Abbott Laboratories</v>
          </cell>
          <cell r="E620">
            <v>4600</v>
          </cell>
          <cell r="F620" t="str">
            <v>N</v>
          </cell>
        </row>
        <row r="621">
          <cell r="B621">
            <v>38723</v>
          </cell>
          <cell r="C621" t="str">
            <v>CERAC Inc</v>
          </cell>
          <cell r="D621" t="str">
            <v>Williams Advanced Materials</v>
          </cell>
          <cell r="E621">
            <v>25</v>
          </cell>
          <cell r="F621" t="str">
            <v>N</v>
          </cell>
        </row>
        <row r="622">
          <cell r="B622">
            <v>38723</v>
          </cell>
          <cell r="C622" t="str">
            <v>Conflandey-US Equip Bus</v>
          </cell>
          <cell r="D622" t="str">
            <v>NV Bekaert SA</v>
          </cell>
          <cell r="E622">
            <v>4.617</v>
          </cell>
          <cell r="F622" t="str">
            <v>N</v>
          </cell>
        </row>
        <row r="623">
          <cell r="B623">
            <v>38723</v>
          </cell>
          <cell r="C623" t="str">
            <v>Digital Satellite Services Inc</v>
          </cell>
          <cell r="D623" t="str">
            <v>MasTec Inc</v>
          </cell>
          <cell r="E623">
            <v>26</v>
          </cell>
          <cell r="F623" t="str">
            <v>N</v>
          </cell>
        </row>
        <row r="624">
          <cell r="B624">
            <v>38723</v>
          </cell>
          <cell r="C624" t="str">
            <v>Paragon Door Designs Inc</v>
          </cell>
          <cell r="D624" t="str">
            <v>Keller Manufacturing Co Inc</v>
          </cell>
          <cell r="E624">
            <v>1.1399999999999999</v>
          </cell>
          <cell r="F624" t="str">
            <v>N</v>
          </cell>
        </row>
        <row r="625">
          <cell r="B625">
            <v>38723</v>
          </cell>
          <cell r="C625" t="str">
            <v>TownePlace Suites By Marriott</v>
          </cell>
          <cell r="D625" t="str">
            <v>JER Partners</v>
          </cell>
          <cell r="E625">
            <v>53</v>
          </cell>
          <cell r="F625" t="str">
            <v>Y</v>
          </cell>
        </row>
        <row r="626">
          <cell r="B626">
            <v>38723</v>
          </cell>
          <cell r="C626" t="str">
            <v>Harbor Court Complex</v>
          </cell>
          <cell r="D626" t="str">
            <v>Hospitality Properties Trust</v>
          </cell>
          <cell r="E626">
            <v>78</v>
          </cell>
          <cell r="F626" t="str">
            <v>N</v>
          </cell>
        </row>
        <row r="627">
          <cell r="B627">
            <v>38723</v>
          </cell>
          <cell r="C627" t="str">
            <v>Codina Group</v>
          </cell>
          <cell r="D627" t="str">
            <v>Florida East Coast Industries</v>
          </cell>
          <cell r="E627">
            <v>270</v>
          </cell>
          <cell r="F627" t="str">
            <v>N</v>
          </cell>
        </row>
        <row r="628">
          <cell r="B628">
            <v>38723</v>
          </cell>
          <cell r="C628" t="str">
            <v>Water Pik Technologies Inc</v>
          </cell>
          <cell r="D628" t="str">
            <v>Coast Acquisition Corp</v>
          </cell>
          <cell r="E628">
            <v>372.33</v>
          </cell>
          <cell r="F628" t="str">
            <v>Y</v>
          </cell>
        </row>
        <row r="629">
          <cell r="B629">
            <v>38722</v>
          </cell>
          <cell r="C629" t="str">
            <v>Eastridge Portfolio,NY</v>
          </cell>
          <cell r="D629" t="str">
            <v>Reckson Associates Realty Corp</v>
          </cell>
          <cell r="E629">
            <v>255</v>
          </cell>
          <cell r="F629" t="str">
            <v>N</v>
          </cell>
        </row>
        <row r="630">
          <cell r="B630">
            <v>38722</v>
          </cell>
          <cell r="C630" t="str">
            <v>Berkana Wireless Inc</v>
          </cell>
          <cell r="D630" t="str">
            <v>QUALCOMM Inc</v>
          </cell>
          <cell r="E630">
            <v>56</v>
          </cell>
          <cell r="F630" t="str">
            <v>N</v>
          </cell>
        </row>
        <row r="631">
          <cell r="B631">
            <v>38722</v>
          </cell>
          <cell r="C631" t="str">
            <v>Astromec Inc</v>
          </cell>
          <cell r="D631" t="str">
            <v>Pro-Dex Inc</v>
          </cell>
          <cell r="E631">
            <v>2.6999999999999997</v>
          </cell>
          <cell r="F631" t="str">
            <v>N</v>
          </cell>
        </row>
        <row r="632">
          <cell r="B632">
            <v>38722</v>
          </cell>
          <cell r="C632" t="str">
            <v>Airdesk Inc</v>
          </cell>
          <cell r="D632" t="str">
            <v>NumereX Corp</v>
          </cell>
          <cell r="E632">
            <v>5.8879999999999999</v>
          </cell>
          <cell r="F632" t="str">
            <v>N</v>
          </cell>
        </row>
        <row r="633">
          <cell r="B633">
            <v>38722</v>
          </cell>
          <cell r="C633" t="str">
            <v>Hunt Industries Inc</v>
          </cell>
          <cell r="D633" t="str">
            <v>Mueller Water Products Inc</v>
          </cell>
          <cell r="E633">
            <v>6.8</v>
          </cell>
          <cell r="F633" t="str">
            <v>N</v>
          </cell>
        </row>
        <row r="634">
          <cell r="B634">
            <v>38722</v>
          </cell>
          <cell r="C634" t="str">
            <v>SteelWorks Corp-Certain Assets</v>
          </cell>
          <cell r="D634" t="str">
            <v>Hillman Group Inc</v>
          </cell>
          <cell r="E634">
            <v>34.241</v>
          </cell>
          <cell r="F634" t="str">
            <v>N</v>
          </cell>
        </row>
        <row r="635">
          <cell r="B635">
            <v>38722</v>
          </cell>
          <cell r="C635" t="str">
            <v>Healthfield Group Inc</v>
          </cell>
          <cell r="D635" t="str">
            <v>Gentiva Health Services Inc</v>
          </cell>
          <cell r="E635">
            <v>454</v>
          </cell>
          <cell r="F635" t="str">
            <v>N</v>
          </cell>
        </row>
        <row r="636">
          <cell r="B636">
            <v>38722</v>
          </cell>
          <cell r="C636" t="str">
            <v>Mesa Verde Correctional</v>
          </cell>
          <cell r="D636" t="str">
            <v>Centracore Properties Trust</v>
          </cell>
          <cell r="E636">
            <v>16.299999999999997</v>
          </cell>
          <cell r="F636" t="str">
            <v>N</v>
          </cell>
        </row>
        <row r="637">
          <cell r="B637">
            <v>38722</v>
          </cell>
          <cell r="C637" t="str">
            <v>Wily Technology Inc</v>
          </cell>
          <cell r="D637" t="str">
            <v>CA</v>
          </cell>
          <cell r="E637">
            <v>375</v>
          </cell>
          <cell r="F637" t="str">
            <v>N</v>
          </cell>
        </row>
        <row r="638">
          <cell r="B638">
            <v>38721</v>
          </cell>
          <cell r="C638" t="str">
            <v>Mid-America Clinical Labs</v>
          </cell>
          <cell r="D638" t="str">
            <v>Undisclosed Acquiror</v>
          </cell>
          <cell r="E638">
            <v>21.299999999999997</v>
          </cell>
          <cell r="F638" t="str">
            <v>N</v>
          </cell>
        </row>
        <row r="639">
          <cell r="B639">
            <v>38721</v>
          </cell>
          <cell r="C639" t="str">
            <v>BiotechCures Inc</v>
          </cell>
          <cell r="D639" t="str">
            <v>Syntony Group Inc</v>
          </cell>
          <cell r="E639">
            <v>1.5</v>
          </cell>
          <cell r="F639" t="str">
            <v>N</v>
          </cell>
        </row>
        <row r="640">
          <cell r="B640">
            <v>38721</v>
          </cell>
          <cell r="C640" t="str">
            <v>Community First Fiinancial,OH</v>
          </cell>
          <cell r="D640" t="str">
            <v>Milton Bancorp Inc,Wellston,OH</v>
          </cell>
          <cell r="E640">
            <v>3.9</v>
          </cell>
          <cell r="F640" t="str">
            <v>N</v>
          </cell>
        </row>
        <row r="641">
          <cell r="B641">
            <v>38721</v>
          </cell>
          <cell r="C641" t="str">
            <v>Datastream Systems Inc</v>
          </cell>
          <cell r="D641" t="str">
            <v>Magellan Holdings Inc</v>
          </cell>
          <cell r="E641">
            <v>214.71799999999999</v>
          </cell>
          <cell r="F641" t="str">
            <v>N</v>
          </cell>
        </row>
        <row r="642">
          <cell r="B642">
            <v>38721</v>
          </cell>
          <cell r="C642" t="str">
            <v>Benchmark Polymer Prod LP-Guar</v>
          </cell>
          <cell r="D642" t="str">
            <v>Hercules Inc</v>
          </cell>
          <cell r="E642">
            <v>20</v>
          </cell>
          <cell r="F642" t="str">
            <v>N</v>
          </cell>
        </row>
        <row r="643">
          <cell r="B643">
            <v>38721</v>
          </cell>
          <cell r="C643" t="str">
            <v>Dolphin Village Shopping Ctr</v>
          </cell>
          <cell r="D643" t="str">
            <v>Equity One Inc</v>
          </cell>
          <cell r="E643">
            <v>28.099999999999998</v>
          </cell>
          <cell r="F643" t="str">
            <v>N</v>
          </cell>
        </row>
        <row r="644">
          <cell r="B644">
            <v>38721</v>
          </cell>
          <cell r="C644" t="str">
            <v>eMoney Advisor Inc</v>
          </cell>
          <cell r="D644" t="str">
            <v>Commerce Bancorp,New Jersey</v>
          </cell>
          <cell r="E644">
            <v>32</v>
          </cell>
          <cell r="F644" t="str">
            <v>N</v>
          </cell>
        </row>
        <row r="645">
          <cell r="B645">
            <v>38721</v>
          </cell>
          <cell r="C645" t="str">
            <v>Onesta-Fiberchoice Patents</v>
          </cell>
          <cell r="D645" t="str">
            <v>CNS Inc</v>
          </cell>
          <cell r="E645">
            <v>8</v>
          </cell>
          <cell r="F645" t="str">
            <v>N</v>
          </cell>
        </row>
        <row r="646">
          <cell r="B646">
            <v>38721</v>
          </cell>
          <cell r="C646" t="str">
            <v>Specialty Coating Sys</v>
          </cell>
          <cell r="D646" t="str">
            <v>Bunker Hill Capital LP</v>
          </cell>
          <cell r="E646">
            <v>55.5</v>
          </cell>
          <cell r="F646" t="str">
            <v>Y</v>
          </cell>
        </row>
        <row r="647">
          <cell r="B647">
            <v>38721</v>
          </cell>
          <cell r="C647" t="str">
            <v>Visibillity Inc</v>
          </cell>
          <cell r="D647" t="str">
            <v>Bottomline Technologies Inc</v>
          </cell>
          <cell r="E647">
            <v>11.5</v>
          </cell>
          <cell r="F647" t="str">
            <v>N</v>
          </cell>
        </row>
        <row r="648">
          <cell r="B648">
            <v>38721</v>
          </cell>
          <cell r="C648" t="str">
            <v>Hilton Pasadena Hotel,CA</v>
          </cell>
          <cell r="D648" t="str">
            <v>Amstar Group LLC</v>
          </cell>
          <cell r="E648">
            <v>65</v>
          </cell>
          <cell r="F648" t="str">
            <v>N</v>
          </cell>
        </row>
        <row r="649">
          <cell r="B649">
            <v>38720</v>
          </cell>
          <cell r="C649" t="str">
            <v>Principio Business Park #1,</v>
          </cell>
          <cell r="D649" t="str">
            <v>Undisclosed Acquiror</v>
          </cell>
          <cell r="E649">
            <v>46.4</v>
          </cell>
          <cell r="F649" t="str">
            <v>N</v>
          </cell>
        </row>
        <row r="650">
          <cell r="B650">
            <v>38720</v>
          </cell>
          <cell r="C650" t="str">
            <v>Sino Silver Corp</v>
          </cell>
          <cell r="D650" t="str">
            <v>Silver Dragon Resource Inc</v>
          </cell>
          <cell r="E650">
            <v>1.2999999999999998</v>
          </cell>
          <cell r="F650" t="str">
            <v>N</v>
          </cell>
        </row>
        <row r="651">
          <cell r="B651">
            <v>38720</v>
          </cell>
          <cell r="C651" t="str">
            <v>Wellstone Regional Hospital,IN</v>
          </cell>
          <cell r="D651" t="str">
            <v>Psychiatric Solutions Inc</v>
          </cell>
          <cell r="E651">
            <v>18</v>
          </cell>
          <cell r="F651" t="str">
            <v>N</v>
          </cell>
        </row>
        <row r="652">
          <cell r="B652">
            <v>38720</v>
          </cell>
          <cell r="C652" t="str">
            <v>Woodland Mall, Grand Rapids,MI</v>
          </cell>
          <cell r="D652" t="str">
            <v>Pennsylvania Real Estate Inv</v>
          </cell>
          <cell r="E652">
            <v>177.39999999999998</v>
          </cell>
          <cell r="F652" t="str">
            <v>N</v>
          </cell>
        </row>
        <row r="653">
          <cell r="B653">
            <v>38720</v>
          </cell>
          <cell r="C653" t="str">
            <v>Pet Zone Products Ltd</v>
          </cell>
          <cell r="D653" t="str">
            <v>OurPet's Co</v>
          </cell>
          <cell r="E653">
            <v>1.7589999999999999</v>
          </cell>
          <cell r="F653" t="str">
            <v>N</v>
          </cell>
        </row>
        <row r="654">
          <cell r="B654">
            <v>38720</v>
          </cell>
          <cell r="C654" t="str">
            <v>TIB Bank-Payment Processing</v>
          </cell>
          <cell r="D654" t="str">
            <v>NOVA Information Systems Inc</v>
          </cell>
          <cell r="E654">
            <v>7.25</v>
          </cell>
          <cell r="F654" t="str">
            <v>N</v>
          </cell>
        </row>
        <row r="655">
          <cell r="B655">
            <v>38720</v>
          </cell>
          <cell r="C655" t="str">
            <v>Dart-Coalbed Methane Asts</v>
          </cell>
          <cell r="D655" t="str">
            <v>NGAS Resources Inc</v>
          </cell>
          <cell r="E655">
            <v>11.399999999999999</v>
          </cell>
          <cell r="F655" t="str">
            <v>N</v>
          </cell>
        </row>
        <row r="656">
          <cell r="B656">
            <v>38720</v>
          </cell>
          <cell r="C656" t="str">
            <v>Sherman Oaks Hospital</v>
          </cell>
          <cell r="D656" t="str">
            <v>Medical Properties Trust Inc</v>
          </cell>
          <cell r="E656">
            <v>20</v>
          </cell>
          <cell r="F656" t="str">
            <v>N</v>
          </cell>
        </row>
        <row r="657">
          <cell r="B657">
            <v>38720</v>
          </cell>
          <cell r="C657" t="str">
            <v>InnoSpine Inc</v>
          </cell>
          <cell r="D657" t="str">
            <v>Kyphon Inc</v>
          </cell>
          <cell r="E657">
            <v>30</v>
          </cell>
          <cell r="F657" t="str">
            <v>N</v>
          </cell>
        </row>
        <row r="658">
          <cell r="B658">
            <v>38720</v>
          </cell>
          <cell r="C658" t="str">
            <v>Optex Systems Inc</v>
          </cell>
          <cell r="D658" t="str">
            <v>Irvine Sensors Corp</v>
          </cell>
          <cell r="E658">
            <v>6.4349999999999996</v>
          </cell>
          <cell r="F658" t="str">
            <v>N</v>
          </cell>
        </row>
        <row r="659">
          <cell r="B659">
            <v>38720</v>
          </cell>
          <cell r="C659" t="str">
            <v>Savoy Energy Ltd</v>
          </cell>
          <cell r="D659" t="str">
            <v>Hallador Petroleum Co</v>
          </cell>
          <cell r="E659">
            <v>4.1999999999999993</v>
          </cell>
          <cell r="F659" t="str">
            <v>N</v>
          </cell>
        </row>
        <row r="660">
          <cell r="B660">
            <v>38720</v>
          </cell>
          <cell r="C660" t="str">
            <v>Sirius Laboratories Inc</v>
          </cell>
          <cell r="D660" t="str">
            <v>DUSA Pharmaceuticals Inc</v>
          </cell>
          <cell r="E660">
            <v>30</v>
          </cell>
          <cell r="F660" t="str">
            <v>N</v>
          </cell>
        </row>
        <row r="661">
          <cell r="B661">
            <v>38720</v>
          </cell>
          <cell r="C661" t="str">
            <v>Associated Center</v>
          </cell>
          <cell r="D661" t="str">
            <v>Discus Dental Inc</v>
          </cell>
          <cell r="E661">
            <v>35</v>
          </cell>
          <cell r="F661" t="str">
            <v>N</v>
          </cell>
        </row>
        <row r="662">
          <cell r="B662">
            <v>38720</v>
          </cell>
          <cell r="C662" t="str">
            <v>Medical Broadcasting Co</v>
          </cell>
          <cell r="D662" t="str">
            <v>Digitas Inc</v>
          </cell>
          <cell r="E662">
            <v>30.4</v>
          </cell>
          <cell r="F662" t="str">
            <v>N</v>
          </cell>
        </row>
        <row r="663">
          <cell r="B663">
            <v>38720</v>
          </cell>
          <cell r="C663" t="str">
            <v>PhoneCharge Inc</v>
          </cell>
          <cell r="D663" t="str">
            <v>CheckFree Corp</v>
          </cell>
          <cell r="E663">
            <v>100</v>
          </cell>
          <cell r="F663" t="str">
            <v>N</v>
          </cell>
        </row>
        <row r="664">
          <cell r="B664">
            <v>38720</v>
          </cell>
          <cell r="C664" t="str">
            <v>Senior Health Mgmt-Ppty(38)</v>
          </cell>
          <cell r="D664" t="str">
            <v>Capitalsource Inc</v>
          </cell>
          <cell r="E664">
            <v>211</v>
          </cell>
          <cell r="F664" t="str">
            <v>Y</v>
          </cell>
        </row>
        <row r="665">
          <cell r="B665">
            <v>38720</v>
          </cell>
          <cell r="C665" t="str">
            <v>Permeo Technologies Inc</v>
          </cell>
          <cell r="D665" t="str">
            <v>Blue Coat Systems</v>
          </cell>
          <cell r="E665">
            <v>78.207999999999998</v>
          </cell>
          <cell r="F665" t="str">
            <v>N</v>
          </cell>
        </row>
        <row r="666">
          <cell r="B666">
            <v>38720</v>
          </cell>
          <cell r="C666" t="str">
            <v>G &amp; L Fishing Tool Co</v>
          </cell>
          <cell r="D666" t="str">
            <v>Basic Energy Services Inc</v>
          </cell>
          <cell r="E666">
            <v>80</v>
          </cell>
          <cell r="F666" t="str">
            <v>N</v>
          </cell>
        </row>
        <row r="667">
          <cell r="B667">
            <v>38720</v>
          </cell>
          <cell r="C667" t="str">
            <v>Engelhard Corp</v>
          </cell>
          <cell r="D667" t="str">
            <v>BASF AG</v>
          </cell>
          <cell r="E667">
            <v>4595.9319999999998</v>
          </cell>
          <cell r="F667" t="str">
            <v>N</v>
          </cell>
        </row>
        <row r="668">
          <cell r="B668">
            <v>38718</v>
          </cell>
          <cell r="C668" t="str">
            <v>Central Line Infusion Ltd</v>
          </cell>
          <cell r="D668" t="str">
            <v>Ferrer Freeman &amp; Co LLC</v>
          </cell>
          <cell r="E668">
            <v>10</v>
          </cell>
          <cell r="F668" t="str">
            <v>Y</v>
          </cell>
        </row>
        <row r="669">
          <cell r="B669">
            <v>38718</v>
          </cell>
          <cell r="C669" t="str">
            <v>Meritage Energy Partners LLC-</v>
          </cell>
          <cell r="D669" t="str">
            <v>Citation 2004 Investment LP</v>
          </cell>
          <cell r="E669">
            <v>61.5</v>
          </cell>
          <cell r="F669" t="str">
            <v>N</v>
          </cell>
        </row>
        <row r="670">
          <cell r="B670">
            <v>38718</v>
          </cell>
          <cell r="C670" t="str">
            <v>Southside Community Hospital</v>
          </cell>
          <cell r="D670" t="str">
            <v>Centra Health</v>
          </cell>
          <cell r="E670">
            <v>35.5</v>
          </cell>
          <cell r="F670" t="str">
            <v>N</v>
          </cell>
        </row>
        <row r="671">
          <cell r="B671">
            <v>38718</v>
          </cell>
          <cell r="C671" t="str">
            <v>BP Pipelines N Amer-Natural Ga</v>
          </cell>
          <cell r="D671" t="str">
            <v>Buckeye NGL Pipe Lines LLC</v>
          </cell>
          <cell r="E671">
            <v>120</v>
          </cell>
          <cell r="F671" t="str">
            <v>N</v>
          </cell>
        </row>
        <row r="673">
          <cell r="D673" t="str">
            <v>Buyout</v>
          </cell>
          <cell r="E673">
            <v>48294.436000000009</v>
          </cell>
        </row>
        <row r="674">
          <cell r="D674" t="str">
            <v>Other</v>
          </cell>
          <cell r="E674">
            <v>229246.64499999981</v>
          </cell>
        </row>
        <row r="681">
          <cell r="B681">
            <v>38717</v>
          </cell>
          <cell r="C681" t="str">
            <v>Specialty Coatings Systems</v>
          </cell>
          <cell r="D681" t="str">
            <v>Bunker Hill Capital LP</v>
          </cell>
          <cell r="E681">
            <v>55</v>
          </cell>
          <cell r="F681" t="str">
            <v>Y</v>
          </cell>
        </row>
        <row r="682">
          <cell r="B682">
            <v>38717</v>
          </cell>
          <cell r="C682" t="str">
            <v>Longview Fibre Co</v>
          </cell>
          <cell r="D682" t="str">
            <v>Investor Group</v>
          </cell>
          <cell r="E682">
            <v>1328</v>
          </cell>
          <cell r="F682" t="str">
            <v>Y</v>
          </cell>
        </row>
        <row r="683">
          <cell r="B683">
            <v>38717</v>
          </cell>
          <cell r="C683" t="str">
            <v>Civic Center Place,Los Angeles</v>
          </cell>
          <cell r="D683" t="str">
            <v>AvalonBay Value Added Fund LP</v>
          </cell>
          <cell r="E683">
            <v>37.799999999999997</v>
          </cell>
          <cell r="F683" t="str">
            <v>N</v>
          </cell>
        </row>
        <row r="684">
          <cell r="B684">
            <v>38717</v>
          </cell>
          <cell r="C684" t="str">
            <v>Tower at Avalon Cove,Jersey</v>
          </cell>
          <cell r="D684" t="str">
            <v>Undisclosed Acquiror</v>
          </cell>
          <cell r="E684">
            <v>106</v>
          </cell>
          <cell r="F684" t="str">
            <v>N</v>
          </cell>
        </row>
        <row r="685">
          <cell r="B685">
            <v>38717</v>
          </cell>
          <cell r="C685" t="str">
            <v>Fit-Rite Body Parts</v>
          </cell>
          <cell r="D685" t="str">
            <v>LKQ Corp</v>
          </cell>
          <cell r="E685">
            <v>46</v>
          </cell>
          <cell r="F685" t="str">
            <v>N</v>
          </cell>
        </row>
        <row r="686">
          <cell r="B686">
            <v>38717</v>
          </cell>
          <cell r="C686" t="str">
            <v>Liberty Wireless-Cert Asts</v>
          </cell>
          <cell r="D686" t="str">
            <v>Teleplus Wireless Corp</v>
          </cell>
          <cell r="E686">
            <v>1.9</v>
          </cell>
          <cell r="F686" t="str">
            <v>N</v>
          </cell>
        </row>
        <row r="687">
          <cell r="B687">
            <v>38716</v>
          </cell>
          <cell r="C687" t="str">
            <v>Capstead Mortgage Corp-Senior</v>
          </cell>
          <cell r="D687" t="str">
            <v>Brookdale Senior Living Inc</v>
          </cell>
          <cell r="E687">
            <v>181</v>
          </cell>
          <cell r="F687" t="str">
            <v>N</v>
          </cell>
        </row>
        <row r="688">
          <cell r="B688">
            <v>38716</v>
          </cell>
          <cell r="C688" t="str">
            <v>Flowserve Corp-General Svcs</v>
          </cell>
          <cell r="D688" t="str">
            <v>Furmanite Worldwide Inc</v>
          </cell>
          <cell r="E688">
            <v>16</v>
          </cell>
          <cell r="F688" t="str">
            <v>N</v>
          </cell>
        </row>
        <row r="689">
          <cell r="B689">
            <v>38716</v>
          </cell>
          <cell r="C689" t="str">
            <v>Cottages of Crystal Manor,MI</v>
          </cell>
          <cell r="D689" t="str">
            <v>LifeHouse Retirement Ppty Inc</v>
          </cell>
          <cell r="E689">
            <v>5.6</v>
          </cell>
          <cell r="F689" t="str">
            <v>N</v>
          </cell>
        </row>
        <row r="690">
          <cell r="B690">
            <v>38716</v>
          </cell>
          <cell r="C690" t="str">
            <v>Waldon Woods,Wyoming,Michigan</v>
          </cell>
          <cell r="D690" t="str">
            <v>LifeHouse Retirement Ppty Inc</v>
          </cell>
          <cell r="E690">
            <v>3.3</v>
          </cell>
          <cell r="F690" t="str">
            <v>N</v>
          </cell>
        </row>
        <row r="691">
          <cell r="B691">
            <v>38716</v>
          </cell>
          <cell r="C691" t="str">
            <v>Undisclosed Shopping Centers</v>
          </cell>
          <cell r="D691" t="str">
            <v>Kimco Realty Corp</v>
          </cell>
          <cell r="E691">
            <v>134</v>
          </cell>
          <cell r="F691" t="str">
            <v>N</v>
          </cell>
        </row>
        <row r="692">
          <cell r="B692">
            <v>38716</v>
          </cell>
          <cell r="C692" t="str">
            <v>Center Terminal-Storage,NJ</v>
          </cell>
          <cell r="D692" t="str">
            <v>Center Point Terminal Co</v>
          </cell>
          <cell r="E692">
            <v>13.25</v>
          </cell>
          <cell r="F692" t="str">
            <v>N</v>
          </cell>
        </row>
        <row r="693">
          <cell r="B693">
            <v>38716</v>
          </cell>
          <cell r="C693" t="str">
            <v>Optex Systems Inc</v>
          </cell>
          <cell r="D693" t="str">
            <v>Irvine Sensors Corp</v>
          </cell>
          <cell r="E693">
            <v>18</v>
          </cell>
          <cell r="F693" t="str">
            <v>N</v>
          </cell>
        </row>
        <row r="694">
          <cell r="B694">
            <v>38716</v>
          </cell>
          <cell r="C694" t="str">
            <v>Government e-Mgmt Solutions</v>
          </cell>
          <cell r="D694" t="str">
            <v>Harris Computer Systems</v>
          </cell>
          <cell r="E694">
            <v>7</v>
          </cell>
          <cell r="F694" t="str">
            <v>N</v>
          </cell>
        </row>
        <row r="695">
          <cell r="B695">
            <v>38716</v>
          </cell>
          <cell r="C695" t="str">
            <v>PlasmaSol Corp</v>
          </cell>
          <cell r="D695" t="str">
            <v>Stryker Corp</v>
          </cell>
          <cell r="E695">
            <v>17.5</v>
          </cell>
          <cell r="F695" t="str">
            <v>N</v>
          </cell>
        </row>
        <row r="696">
          <cell r="B696">
            <v>38716</v>
          </cell>
          <cell r="C696" t="str">
            <v>EFI Printellect</v>
          </cell>
          <cell r="D696" t="str">
            <v>Wall Street Paint LLC</v>
          </cell>
          <cell r="E696">
            <v>3</v>
          </cell>
          <cell r="F696" t="str">
            <v>N</v>
          </cell>
        </row>
        <row r="697">
          <cell r="B697">
            <v>38715</v>
          </cell>
          <cell r="C697" t="str">
            <v>Lead Filter Corp</v>
          </cell>
          <cell r="D697" t="str">
            <v>Root Markets Inc</v>
          </cell>
          <cell r="E697">
            <v>3.5</v>
          </cell>
          <cell r="F697" t="str">
            <v>N</v>
          </cell>
        </row>
        <row r="698">
          <cell r="B698">
            <v>38715</v>
          </cell>
          <cell r="C698" t="str">
            <v>Brendan Technologies Inc</v>
          </cell>
          <cell r="D698" t="str">
            <v>OMNI USA Inc</v>
          </cell>
          <cell r="E698">
            <v>31.06</v>
          </cell>
          <cell r="F698" t="str">
            <v>N</v>
          </cell>
        </row>
        <row r="699">
          <cell r="B699">
            <v>38715</v>
          </cell>
          <cell r="C699" t="str">
            <v>MASSPOWER</v>
          </cell>
          <cell r="D699" t="str">
            <v>Silver Ship MP Partners LLC</v>
          </cell>
          <cell r="E699">
            <v>14.5</v>
          </cell>
          <cell r="F699" t="str">
            <v>N</v>
          </cell>
        </row>
        <row r="700">
          <cell r="B700">
            <v>38715</v>
          </cell>
          <cell r="C700" t="str">
            <v>Port Arrowhead Marina Inc</v>
          </cell>
          <cell r="D700" t="str">
            <v>MarineMax Inc</v>
          </cell>
          <cell r="E700">
            <v>27.5</v>
          </cell>
          <cell r="F700" t="str">
            <v>N</v>
          </cell>
        </row>
        <row r="701">
          <cell r="B701">
            <v>38715</v>
          </cell>
          <cell r="C701" t="str">
            <v>MedEx</v>
          </cell>
          <cell r="D701" t="str">
            <v>Clark Consulting Inc</v>
          </cell>
          <cell r="E701">
            <v>8.6</v>
          </cell>
          <cell r="F701" t="str">
            <v>N</v>
          </cell>
        </row>
        <row r="702">
          <cell r="B702">
            <v>38715</v>
          </cell>
          <cell r="C702" t="str">
            <v>Hemlock Federal Financial Corp</v>
          </cell>
          <cell r="D702" t="str">
            <v>Marquette National Corp</v>
          </cell>
          <cell r="E702">
            <v>57.915999999999997</v>
          </cell>
          <cell r="F702" t="str">
            <v>N</v>
          </cell>
        </row>
        <row r="703">
          <cell r="B703">
            <v>38715</v>
          </cell>
          <cell r="C703" t="str">
            <v>KnowledgePoint-Certain Assets</v>
          </cell>
          <cell r="D703" t="str">
            <v>Administaff Inc</v>
          </cell>
          <cell r="E703">
            <v>6.25</v>
          </cell>
          <cell r="F703" t="str">
            <v>N</v>
          </cell>
        </row>
        <row r="704">
          <cell r="B704">
            <v>38715</v>
          </cell>
          <cell r="C704" t="str">
            <v>AMB-Real Estate Assets</v>
          </cell>
          <cell r="D704" t="str">
            <v>Undisclosed Acquiror</v>
          </cell>
          <cell r="E704">
            <v>618</v>
          </cell>
          <cell r="F704" t="str">
            <v>N</v>
          </cell>
        </row>
        <row r="705">
          <cell r="B705">
            <v>38715</v>
          </cell>
          <cell r="C705" t="str">
            <v>ezTel Network Services LLC</v>
          </cell>
          <cell r="D705" t="str">
            <v>Cell Wireless Corp</v>
          </cell>
          <cell r="E705">
            <v>3.5</v>
          </cell>
          <cell r="F705" t="str">
            <v>N</v>
          </cell>
        </row>
        <row r="706">
          <cell r="B706">
            <v>38715</v>
          </cell>
          <cell r="C706" t="str">
            <v>WWAY-TV,Wilmington,NC</v>
          </cell>
          <cell r="D706" t="str">
            <v>Morris Network Inc</v>
          </cell>
          <cell r="E706">
            <v>18.5</v>
          </cell>
          <cell r="F706" t="str">
            <v>N</v>
          </cell>
        </row>
        <row r="707">
          <cell r="B707">
            <v>38714</v>
          </cell>
          <cell r="C707" t="str">
            <v>Shaw's Plaza,Rayham,MA</v>
          </cell>
          <cell r="D707" t="str">
            <v>Cedar Shopping Centers Inc</v>
          </cell>
          <cell r="E707">
            <v>41.5</v>
          </cell>
          <cell r="F707" t="str">
            <v>N</v>
          </cell>
        </row>
        <row r="708">
          <cell r="B708">
            <v>38714</v>
          </cell>
          <cell r="C708" t="str">
            <v>Grande Lakes Orlando</v>
          </cell>
          <cell r="D708" t="str">
            <v>CNL Hotels &amp; Resorts Inc</v>
          </cell>
          <cell r="E708">
            <v>753</v>
          </cell>
          <cell r="F708" t="str">
            <v>N</v>
          </cell>
        </row>
        <row r="709">
          <cell r="B709">
            <v>38714</v>
          </cell>
          <cell r="C709" t="str">
            <v>Cinnamon Run,Silver Spring,MD</v>
          </cell>
          <cell r="D709" t="str">
            <v>Home Properties Inc</v>
          </cell>
          <cell r="E709">
            <v>67.699999999999989</v>
          </cell>
          <cell r="F709" t="str">
            <v>N</v>
          </cell>
        </row>
        <row r="710">
          <cell r="B710">
            <v>38714</v>
          </cell>
          <cell r="C710" t="str">
            <v>Root Markets Inc</v>
          </cell>
          <cell r="D710" t="str">
            <v>Undisclosed Acquiror</v>
          </cell>
          <cell r="E710">
            <v>12</v>
          </cell>
          <cell r="F710" t="str">
            <v>N</v>
          </cell>
        </row>
        <row r="711">
          <cell r="B711">
            <v>38714</v>
          </cell>
          <cell r="C711" t="str">
            <v>Peppertree Farm,MD</v>
          </cell>
          <cell r="D711" t="str">
            <v>Home Properties Inc</v>
          </cell>
          <cell r="E711">
            <v>103.89999999999999</v>
          </cell>
          <cell r="F711" t="str">
            <v>N</v>
          </cell>
        </row>
        <row r="712">
          <cell r="B712">
            <v>38714</v>
          </cell>
          <cell r="C712" t="str">
            <v>Palmyra Shopping Ctr,Palmyra,</v>
          </cell>
          <cell r="D712" t="str">
            <v>Cedar Shopping Centers Inc</v>
          </cell>
          <cell r="E712">
            <v>7.3999999999999995</v>
          </cell>
          <cell r="F712" t="str">
            <v>N</v>
          </cell>
        </row>
        <row r="713">
          <cell r="B713">
            <v>38714</v>
          </cell>
          <cell r="C713" t="str">
            <v>O-N Minerals(St Claire)Co</v>
          </cell>
          <cell r="D713" t="str">
            <v>US Lime &amp; Minerals Inc</v>
          </cell>
          <cell r="E713">
            <v>14</v>
          </cell>
          <cell r="F713" t="str">
            <v>N</v>
          </cell>
        </row>
        <row r="714">
          <cell r="B714">
            <v>38714</v>
          </cell>
          <cell r="C714" t="str">
            <v>Standard Bank,Monterey Park,CA</v>
          </cell>
          <cell r="D714" t="str">
            <v>East West Bancorp Inc,CA</v>
          </cell>
          <cell r="E714">
            <v>204</v>
          </cell>
          <cell r="F714" t="str">
            <v>N</v>
          </cell>
        </row>
        <row r="715">
          <cell r="B715">
            <v>38714</v>
          </cell>
          <cell r="C715" t="str">
            <v>Laureate Pharma Inc-NJ Op</v>
          </cell>
          <cell r="D715" t="str">
            <v>Discovery Laboratories Inc</v>
          </cell>
          <cell r="E715">
            <v>16</v>
          </cell>
          <cell r="F715" t="str">
            <v>N</v>
          </cell>
        </row>
        <row r="716">
          <cell r="B716">
            <v>38713</v>
          </cell>
          <cell r="C716" t="str">
            <v>York Ins Svcs Group Inc</v>
          </cell>
          <cell r="D716" t="str">
            <v>Investor Group</v>
          </cell>
          <cell r="E716">
            <v>105</v>
          </cell>
          <cell r="F716" t="str">
            <v>Y</v>
          </cell>
        </row>
        <row r="717">
          <cell r="B717">
            <v>38713</v>
          </cell>
          <cell r="C717" t="str">
            <v>Ambion Inc-Reasearch Prod Div</v>
          </cell>
          <cell r="D717" t="str">
            <v>Applied Biosystems Group</v>
          </cell>
          <cell r="E717">
            <v>273</v>
          </cell>
          <cell r="F717" t="str">
            <v>N</v>
          </cell>
        </row>
        <row r="718">
          <cell r="B718">
            <v>38713</v>
          </cell>
          <cell r="C718" t="str">
            <v>Animation Factory Inc</v>
          </cell>
          <cell r="D718" t="str">
            <v>Jupiterimages Corp</v>
          </cell>
          <cell r="E718">
            <v>9.35</v>
          </cell>
          <cell r="F718" t="str">
            <v>N</v>
          </cell>
        </row>
        <row r="719">
          <cell r="B719">
            <v>38713</v>
          </cell>
          <cell r="C719" t="str">
            <v>Dan River Inc</v>
          </cell>
          <cell r="D719" t="str">
            <v>Gujarat Heavy Chemicals Ltd</v>
          </cell>
          <cell r="E719">
            <v>93.5</v>
          </cell>
          <cell r="F719" t="str">
            <v>N</v>
          </cell>
        </row>
        <row r="720">
          <cell r="B720">
            <v>38713</v>
          </cell>
          <cell r="C720" t="str">
            <v>West Coast Power LLC</v>
          </cell>
          <cell r="D720" t="str">
            <v>NRG Energy Inc</v>
          </cell>
          <cell r="E720">
            <v>160</v>
          </cell>
          <cell r="F720" t="str">
            <v>N</v>
          </cell>
        </row>
        <row r="721">
          <cell r="B721">
            <v>38713</v>
          </cell>
          <cell r="C721" t="str">
            <v>Warner Bldg,Washington,DC</v>
          </cell>
          <cell r="D721" t="str">
            <v>Vornado Realty Trust</v>
          </cell>
          <cell r="E721">
            <v>319</v>
          </cell>
          <cell r="F721" t="str">
            <v>N</v>
          </cell>
        </row>
        <row r="722">
          <cell r="B722">
            <v>38713</v>
          </cell>
          <cell r="C722" t="str">
            <v>Sedgwick CMS Holdings Inc</v>
          </cell>
          <cell r="D722" t="str">
            <v>Fidelity Natl Finl Inc</v>
          </cell>
          <cell r="E722">
            <v>635</v>
          </cell>
          <cell r="F722" t="str">
            <v>N</v>
          </cell>
        </row>
        <row r="723">
          <cell r="B723">
            <v>38713</v>
          </cell>
          <cell r="C723" t="str">
            <v>Tasman Networks Inc</v>
          </cell>
          <cell r="D723" t="str">
            <v>Nortel Networks Corp</v>
          </cell>
          <cell r="E723">
            <v>99.5</v>
          </cell>
          <cell r="F723" t="str">
            <v>N</v>
          </cell>
        </row>
        <row r="724">
          <cell r="B724">
            <v>38713</v>
          </cell>
          <cell r="C724" t="str">
            <v>InfoNow Corp</v>
          </cell>
          <cell r="D724" t="str">
            <v>HALO Technology Holdings Inc</v>
          </cell>
          <cell r="E724">
            <v>7.1470000000000002</v>
          </cell>
          <cell r="F724" t="str">
            <v>N</v>
          </cell>
        </row>
        <row r="725">
          <cell r="B725">
            <v>38713</v>
          </cell>
          <cell r="C725" t="str">
            <v>Perlegen Sciences Inc</v>
          </cell>
          <cell r="D725" t="str">
            <v>Pfizer Inc</v>
          </cell>
          <cell r="E725">
            <v>50</v>
          </cell>
          <cell r="F725" t="str">
            <v>N</v>
          </cell>
        </row>
        <row r="726">
          <cell r="B726">
            <v>38713</v>
          </cell>
          <cell r="C726" t="str">
            <v>HealthCalc.Net Inc</v>
          </cell>
          <cell r="D726" t="str">
            <v>Health Fitness Corp</v>
          </cell>
          <cell r="E726">
            <v>6</v>
          </cell>
          <cell r="F726" t="str">
            <v>N</v>
          </cell>
        </row>
        <row r="727">
          <cell r="B727">
            <v>38713</v>
          </cell>
          <cell r="C727" t="str">
            <v>F&amp;M Holding Co</v>
          </cell>
          <cell r="D727" t="str">
            <v>Cascade Bancorp,Bend,OR</v>
          </cell>
          <cell r="E727">
            <v>147.05199999999999</v>
          </cell>
          <cell r="F727" t="str">
            <v>N</v>
          </cell>
        </row>
        <row r="728">
          <cell r="B728">
            <v>38713</v>
          </cell>
          <cell r="C728" t="str">
            <v>American West Steamboat Co LLC</v>
          </cell>
          <cell r="D728" t="str">
            <v>Ambassadors International Inc</v>
          </cell>
          <cell r="E728">
            <v>45.8</v>
          </cell>
          <cell r="F728" t="str">
            <v>N</v>
          </cell>
        </row>
        <row r="729">
          <cell r="B729">
            <v>38712</v>
          </cell>
          <cell r="C729" t="str">
            <v>FastFunds Finl Corp-Certain</v>
          </cell>
          <cell r="D729" t="str">
            <v>Certegy Inc</v>
          </cell>
          <cell r="E729">
            <v>14</v>
          </cell>
          <cell r="F729" t="str">
            <v>N</v>
          </cell>
        </row>
        <row r="730">
          <cell r="B730">
            <v>38711</v>
          </cell>
          <cell r="C730" t="str">
            <v>Axa Financial Center,New York</v>
          </cell>
          <cell r="D730" t="str">
            <v>Hudson Waterfront Associates</v>
          </cell>
          <cell r="E730">
            <v>1250</v>
          </cell>
          <cell r="F730" t="str">
            <v>N</v>
          </cell>
        </row>
        <row r="731">
          <cell r="B731">
            <v>38709</v>
          </cell>
          <cell r="C731" t="str">
            <v>Kennecott Minerals Co-</v>
          </cell>
          <cell r="D731" t="str">
            <v>Royal Gold Inc</v>
          </cell>
          <cell r="E731">
            <v>25</v>
          </cell>
          <cell r="F731" t="str">
            <v>N</v>
          </cell>
        </row>
        <row r="732">
          <cell r="B732">
            <v>38709</v>
          </cell>
          <cell r="C732" t="str">
            <v>Enclave Apartments,San Jose,CA</v>
          </cell>
          <cell r="D732" t="str">
            <v>Essex Apartment Value Fund II</v>
          </cell>
          <cell r="E732">
            <v>127</v>
          </cell>
          <cell r="F732" t="str">
            <v>N</v>
          </cell>
        </row>
        <row r="733">
          <cell r="B733">
            <v>38709</v>
          </cell>
          <cell r="C733" t="str">
            <v>Holiday Inn,Provo,Utah</v>
          </cell>
          <cell r="D733" t="str">
            <v>Sunstone Hotel Investors Inc</v>
          </cell>
          <cell r="E733">
            <v>3.6999999999999997</v>
          </cell>
          <cell r="F733" t="str">
            <v>N</v>
          </cell>
        </row>
        <row r="734">
          <cell r="B734">
            <v>38709</v>
          </cell>
          <cell r="C734" t="str">
            <v>Fairmont Orchid,Hawaii</v>
          </cell>
          <cell r="D734" t="str">
            <v>Westbrook Partners LLC</v>
          </cell>
          <cell r="E734">
            <v>250</v>
          </cell>
          <cell r="F734" t="str">
            <v>N</v>
          </cell>
        </row>
        <row r="735">
          <cell r="B735">
            <v>38708</v>
          </cell>
          <cell r="C735" t="str">
            <v>Snake River Lodge &amp; Spa</v>
          </cell>
          <cell r="D735" t="str">
            <v>Investor Group</v>
          </cell>
          <cell r="E735">
            <v>32.5</v>
          </cell>
          <cell r="F735" t="str">
            <v>Y</v>
          </cell>
        </row>
        <row r="736">
          <cell r="B736">
            <v>38708</v>
          </cell>
          <cell r="C736" t="str">
            <v>Mott's Inc-Grandmas Molasses</v>
          </cell>
          <cell r="D736" t="str">
            <v>B&amp;G Foods Inc</v>
          </cell>
          <cell r="E736">
            <v>30</v>
          </cell>
          <cell r="F736" t="str">
            <v>Y</v>
          </cell>
        </row>
        <row r="737">
          <cell r="B737">
            <v>38708</v>
          </cell>
          <cell r="C737" t="str">
            <v>Pacific Sales Kitchen and Ctr</v>
          </cell>
          <cell r="D737" t="str">
            <v>Best Buy Co Inc</v>
          </cell>
          <cell r="E737">
            <v>410</v>
          </cell>
          <cell r="F737" t="str">
            <v>N</v>
          </cell>
        </row>
        <row r="738">
          <cell r="B738">
            <v>38708</v>
          </cell>
          <cell r="C738" t="str">
            <v>GE Cap RE-Arden SoCal Portfol</v>
          </cell>
          <cell r="D738" t="str">
            <v>Trizec Properties Inc</v>
          </cell>
          <cell r="E738">
            <v>1600</v>
          </cell>
          <cell r="F738" t="str">
            <v>N</v>
          </cell>
        </row>
        <row r="739">
          <cell r="B739">
            <v>38708</v>
          </cell>
          <cell r="C739" t="str">
            <v>San Luis &amp; Rio Grande Rr Co</v>
          </cell>
          <cell r="D739" t="str">
            <v>Permian Basin Railways Inc</v>
          </cell>
          <cell r="E739">
            <v>6.4799999999999995</v>
          </cell>
          <cell r="F739" t="str">
            <v>N</v>
          </cell>
        </row>
        <row r="740">
          <cell r="B740">
            <v>38708</v>
          </cell>
          <cell r="C740" t="str">
            <v>Farmingdale,New York</v>
          </cell>
          <cell r="D740" t="str">
            <v>KRC Acquisition Corp</v>
          </cell>
          <cell r="E740">
            <v>95</v>
          </cell>
          <cell r="F740" t="str">
            <v>N</v>
          </cell>
        </row>
        <row r="741">
          <cell r="B741">
            <v>38708</v>
          </cell>
          <cell r="C741" t="str">
            <v>South Bearhead Creek Field,</v>
          </cell>
          <cell r="D741" t="str">
            <v>Swift Energy Co</v>
          </cell>
          <cell r="E741">
            <v>5.75</v>
          </cell>
          <cell r="F741" t="str">
            <v>N</v>
          </cell>
        </row>
        <row r="742">
          <cell r="B742">
            <v>38708</v>
          </cell>
          <cell r="C742" t="str">
            <v>mPower Inc</v>
          </cell>
          <cell r="D742" t="str">
            <v>Wipro Ltd</v>
          </cell>
          <cell r="E742">
            <v>28</v>
          </cell>
          <cell r="F742" t="str">
            <v>N</v>
          </cell>
        </row>
        <row r="743">
          <cell r="B743">
            <v>38708</v>
          </cell>
          <cell r="C743" t="str">
            <v>SoVErNet Inc</v>
          </cell>
          <cell r="D743" t="str">
            <v>Atlantic Tele-Network Inc</v>
          </cell>
          <cell r="E743">
            <v>14.1</v>
          </cell>
          <cell r="F743" t="str">
            <v>N</v>
          </cell>
        </row>
        <row r="744">
          <cell r="B744">
            <v>38708</v>
          </cell>
          <cell r="C744" t="str">
            <v>Specialty Rental Tools Inc</v>
          </cell>
          <cell r="D744" t="str">
            <v>Allis-Chalmers Energy Inc</v>
          </cell>
          <cell r="E744">
            <v>90</v>
          </cell>
          <cell r="F744" t="str">
            <v>N</v>
          </cell>
        </row>
        <row r="745">
          <cell r="B745">
            <v>38708</v>
          </cell>
          <cell r="C745" t="str">
            <v>Arden Realty Inc</v>
          </cell>
          <cell r="D745" t="str">
            <v>GE Capital Real Estate</v>
          </cell>
          <cell r="E745">
            <v>3079.0899999999997</v>
          </cell>
          <cell r="F745" t="str">
            <v>N</v>
          </cell>
        </row>
        <row r="746">
          <cell r="B746">
            <v>38708</v>
          </cell>
          <cell r="C746" t="str">
            <v>Litton Interconnect-US</v>
          </cell>
          <cell r="D746" t="str">
            <v>Simclar Interconnect Tech Ltd</v>
          </cell>
          <cell r="E746">
            <v>16</v>
          </cell>
          <cell r="F746" t="str">
            <v>N</v>
          </cell>
        </row>
        <row r="747">
          <cell r="B747">
            <v>38708</v>
          </cell>
          <cell r="C747" t="str">
            <v>Valkyries Petroleum-US Oil</v>
          </cell>
          <cell r="D747" t="str">
            <v>Newmex Minerals Inc</v>
          </cell>
          <cell r="E747">
            <v>4.5999999999999996</v>
          </cell>
          <cell r="F747" t="str">
            <v>N</v>
          </cell>
        </row>
        <row r="748">
          <cell r="B748">
            <v>38708</v>
          </cell>
          <cell r="C748" t="str">
            <v>Corphealth Inc</v>
          </cell>
          <cell r="D748" t="str">
            <v>Humana Inc</v>
          </cell>
          <cell r="E748">
            <v>54</v>
          </cell>
          <cell r="F748" t="str">
            <v>N</v>
          </cell>
        </row>
        <row r="749">
          <cell r="B749">
            <v>38708</v>
          </cell>
          <cell r="C749" t="str">
            <v>Valley Drug Co-Certain Assets</v>
          </cell>
          <cell r="D749" t="str">
            <v>Rochester Drug Cooperative</v>
          </cell>
          <cell r="E749">
            <v>5.6</v>
          </cell>
          <cell r="F749" t="str">
            <v>N</v>
          </cell>
        </row>
        <row r="750">
          <cell r="B750">
            <v>38708</v>
          </cell>
          <cell r="C750" t="str">
            <v>Capital Partners For Health</v>
          </cell>
          <cell r="D750" t="str">
            <v>Health Partnership Inc</v>
          </cell>
          <cell r="E750">
            <v>13.268000000000001</v>
          </cell>
          <cell r="F750" t="str">
            <v>N</v>
          </cell>
        </row>
        <row r="751">
          <cell r="B751">
            <v>38708</v>
          </cell>
          <cell r="C751" t="str">
            <v>Miikana Therapeutics Inc</v>
          </cell>
          <cell r="D751" t="str">
            <v>EntreMed Inc</v>
          </cell>
          <cell r="E751">
            <v>39.204999999999998</v>
          </cell>
          <cell r="F751" t="str">
            <v>N</v>
          </cell>
        </row>
        <row r="752">
          <cell r="B752">
            <v>38708</v>
          </cell>
          <cell r="C752" t="str">
            <v>Access Lending-Certain Asts</v>
          </cell>
          <cell r="D752" t="str">
            <v>New Century Warehouse Corp</v>
          </cell>
          <cell r="E752">
            <v>10</v>
          </cell>
          <cell r="F752" t="str">
            <v>N</v>
          </cell>
        </row>
        <row r="753">
          <cell r="B753">
            <v>38708</v>
          </cell>
          <cell r="C753" t="str">
            <v>Wolverine Tube Inc-Facility</v>
          </cell>
          <cell r="D753" t="str">
            <v>Undisclosed Acquiror</v>
          </cell>
          <cell r="E753">
            <v>2.4</v>
          </cell>
          <cell r="F753" t="str">
            <v>N</v>
          </cell>
        </row>
        <row r="754">
          <cell r="B754">
            <v>38708</v>
          </cell>
          <cell r="C754" t="str">
            <v>Red Horn Energy LLC-Oil &amp; Gas</v>
          </cell>
          <cell r="D754" t="str">
            <v>Orbit Petroleum Inc</v>
          </cell>
          <cell r="E754">
            <v>2.5</v>
          </cell>
          <cell r="F754" t="str">
            <v>N</v>
          </cell>
        </row>
        <row r="755">
          <cell r="B755">
            <v>38708</v>
          </cell>
          <cell r="C755" t="str">
            <v>Kroger Co-Shopping Centers(9)</v>
          </cell>
          <cell r="D755" t="str">
            <v>Inland Real Estate Acquisition</v>
          </cell>
          <cell r="E755">
            <v>79.900000000000006</v>
          </cell>
          <cell r="F755" t="str">
            <v>N</v>
          </cell>
        </row>
        <row r="756">
          <cell r="B756">
            <v>38708</v>
          </cell>
          <cell r="C756" t="str">
            <v>Crown Expl-Oil &amp; Gas Leases(2)</v>
          </cell>
          <cell r="D756" t="str">
            <v>Avondale Resources Corp</v>
          </cell>
          <cell r="E756">
            <v>4</v>
          </cell>
          <cell r="F756" t="str">
            <v>N</v>
          </cell>
        </row>
        <row r="757">
          <cell r="B757">
            <v>38708</v>
          </cell>
          <cell r="C757" t="str">
            <v>Info Sys Support Inc</v>
          </cell>
          <cell r="D757" t="str">
            <v>CACI International Inc</v>
          </cell>
          <cell r="E757">
            <v>145</v>
          </cell>
          <cell r="F757" t="str">
            <v>N</v>
          </cell>
        </row>
        <row r="758">
          <cell r="B758">
            <v>38708</v>
          </cell>
          <cell r="C758" t="str">
            <v>PSEG Resources LLC-Seminole</v>
          </cell>
          <cell r="D758" t="str">
            <v>Seminole Electric Cooperative</v>
          </cell>
          <cell r="E758">
            <v>286</v>
          </cell>
          <cell r="F758" t="str">
            <v>N</v>
          </cell>
        </row>
        <row r="759">
          <cell r="B759">
            <v>38707</v>
          </cell>
          <cell r="C759" t="str">
            <v>UTStarcom Inc-Semiconductor</v>
          </cell>
          <cell r="D759" t="str">
            <v>Marvell Technology Group Ltd</v>
          </cell>
          <cell r="E759">
            <v>24</v>
          </cell>
          <cell r="F759" t="str">
            <v>N</v>
          </cell>
        </row>
        <row r="760">
          <cell r="B760">
            <v>38707</v>
          </cell>
          <cell r="C760" t="str">
            <v>Shirlo-Intellectual Ppty Asts</v>
          </cell>
          <cell r="D760" t="str">
            <v>Central Garden &amp; Pet Co</v>
          </cell>
          <cell r="E760">
            <v>10</v>
          </cell>
          <cell r="F760" t="str">
            <v>N</v>
          </cell>
        </row>
        <row r="761">
          <cell r="B761">
            <v>38707</v>
          </cell>
          <cell r="C761" t="str">
            <v>Resilent LLC</v>
          </cell>
          <cell r="D761" t="str">
            <v>Gabriel Technologies Corp</v>
          </cell>
          <cell r="E761">
            <v>4</v>
          </cell>
          <cell r="F761" t="str">
            <v>N</v>
          </cell>
        </row>
        <row r="762">
          <cell r="B762">
            <v>38707</v>
          </cell>
          <cell r="C762" t="str">
            <v>Trustcorp Finl Inc,MO</v>
          </cell>
          <cell r="D762" t="str">
            <v>Marshall &amp; Ilsley Corp,WI</v>
          </cell>
          <cell r="E762">
            <v>181</v>
          </cell>
          <cell r="F762" t="str">
            <v>N</v>
          </cell>
        </row>
        <row r="763">
          <cell r="B763">
            <v>38707</v>
          </cell>
          <cell r="C763" t="str">
            <v>Clear Channel Commun-Entertain</v>
          </cell>
          <cell r="D763" t="str">
            <v>Shareholders</v>
          </cell>
          <cell r="E763">
            <v>742.94299999999998</v>
          </cell>
          <cell r="F763" t="str">
            <v>N</v>
          </cell>
        </row>
        <row r="764">
          <cell r="B764">
            <v>38707</v>
          </cell>
          <cell r="C764" t="str">
            <v>TUI Consulting</v>
          </cell>
          <cell r="D764" t="str">
            <v>Axon Solutions</v>
          </cell>
          <cell r="E764">
            <v>9.5</v>
          </cell>
          <cell r="F764" t="str">
            <v>N</v>
          </cell>
        </row>
        <row r="765">
          <cell r="B765">
            <v>38707</v>
          </cell>
          <cell r="C765" t="str">
            <v>Christopherson-Ins Bus</v>
          </cell>
          <cell r="D765" t="str">
            <v>Rainier Pacific Bank,Tacoma,WA</v>
          </cell>
          <cell r="E765">
            <v>3.5</v>
          </cell>
          <cell r="F765" t="str">
            <v>N</v>
          </cell>
        </row>
        <row r="766">
          <cell r="B766">
            <v>38707</v>
          </cell>
          <cell r="C766" t="str">
            <v>Legacy Bank,Harrisburg,PA</v>
          </cell>
          <cell r="D766" t="str">
            <v>FNB Corp,Naples,Hermitage,PA</v>
          </cell>
          <cell r="E766">
            <v>74.599999999999994</v>
          </cell>
          <cell r="F766" t="str">
            <v>N</v>
          </cell>
        </row>
        <row r="767">
          <cell r="B767">
            <v>38707</v>
          </cell>
          <cell r="C767" t="str">
            <v>Rush Computer Rentals Inc</v>
          </cell>
          <cell r="D767" t="str">
            <v>Electro Rent Corp</v>
          </cell>
          <cell r="E767">
            <v>9.5</v>
          </cell>
          <cell r="F767" t="str">
            <v>N</v>
          </cell>
        </row>
        <row r="768">
          <cell r="B768">
            <v>38707</v>
          </cell>
          <cell r="C768" t="str">
            <v>Webhire Inc</v>
          </cell>
          <cell r="D768" t="str">
            <v>Kenexa Corp</v>
          </cell>
          <cell r="E768">
            <v>34</v>
          </cell>
          <cell r="F768" t="str">
            <v>N</v>
          </cell>
        </row>
        <row r="769">
          <cell r="B769">
            <v>38707</v>
          </cell>
          <cell r="C769" t="str">
            <v>Western State Bank,Duarte,CA</v>
          </cell>
          <cell r="D769" t="str">
            <v>ICB Financial,Ontario,CA</v>
          </cell>
          <cell r="E769">
            <v>13.375</v>
          </cell>
          <cell r="F769" t="str">
            <v>N</v>
          </cell>
        </row>
        <row r="770">
          <cell r="B770">
            <v>38707</v>
          </cell>
          <cell r="C770" t="str">
            <v>Arlington County Virginia Real</v>
          </cell>
          <cell r="D770" t="str">
            <v>Vornado Realty Trust</v>
          </cell>
          <cell r="E770">
            <v>88.379000000000005</v>
          </cell>
          <cell r="F770" t="str">
            <v>N</v>
          </cell>
        </row>
        <row r="771">
          <cell r="B771">
            <v>38707</v>
          </cell>
          <cell r="C771" t="str">
            <v>Micromuse Inc</v>
          </cell>
          <cell r="D771" t="str">
            <v>IBM Corp</v>
          </cell>
          <cell r="E771">
            <v>862.98299999999995</v>
          </cell>
          <cell r="F771" t="str">
            <v>N</v>
          </cell>
        </row>
        <row r="772">
          <cell r="B772">
            <v>38707</v>
          </cell>
          <cell r="C772" t="str">
            <v>US Script Inc</v>
          </cell>
          <cell r="D772" t="str">
            <v>Centene Corp</v>
          </cell>
          <cell r="E772">
            <v>50</v>
          </cell>
          <cell r="F772" t="str">
            <v>N</v>
          </cell>
        </row>
        <row r="773">
          <cell r="B773">
            <v>38707</v>
          </cell>
          <cell r="C773" t="str">
            <v>Southern Assisted Living Inc</v>
          </cell>
          <cell r="D773" t="str">
            <v>Brookdale Senior Living Inc</v>
          </cell>
          <cell r="E773">
            <v>82.899999999999991</v>
          </cell>
          <cell r="F773" t="str">
            <v>N</v>
          </cell>
        </row>
        <row r="774">
          <cell r="B774">
            <v>38707</v>
          </cell>
          <cell r="C774" t="str">
            <v>Atlantic Liberty Finl Corp</v>
          </cell>
          <cell r="D774" t="str">
            <v>Flushing Finl Corp</v>
          </cell>
          <cell r="E774">
            <v>41.302</v>
          </cell>
          <cell r="F774" t="str">
            <v>N</v>
          </cell>
        </row>
        <row r="775">
          <cell r="B775">
            <v>38707</v>
          </cell>
          <cell r="C775" t="str">
            <v>Avigen Inc-Gene Therapy Assets</v>
          </cell>
          <cell r="D775" t="str">
            <v>Genzyme Corp</v>
          </cell>
          <cell r="E775">
            <v>12</v>
          </cell>
          <cell r="F775" t="str">
            <v>N</v>
          </cell>
        </row>
        <row r="776">
          <cell r="B776">
            <v>38706</v>
          </cell>
          <cell r="C776" t="str">
            <v>Tyco-Plastic, Adhesives,Ludlow</v>
          </cell>
          <cell r="D776" t="str">
            <v>Apollo Management LP</v>
          </cell>
          <cell r="E776">
            <v>975</v>
          </cell>
          <cell r="F776" t="str">
            <v>Y</v>
          </cell>
        </row>
        <row r="777">
          <cell r="B777">
            <v>38706</v>
          </cell>
          <cell r="C777" t="str">
            <v>Vestcom International-Mktg</v>
          </cell>
          <cell r="D777" t="str">
            <v>Bowne &amp; Co Inc</v>
          </cell>
          <cell r="E777">
            <v>30</v>
          </cell>
          <cell r="F777" t="str">
            <v>N</v>
          </cell>
        </row>
        <row r="778">
          <cell r="B778">
            <v>38706</v>
          </cell>
          <cell r="C778" t="str">
            <v>Maxtor Corp</v>
          </cell>
          <cell r="D778" t="str">
            <v>Seagate Technology</v>
          </cell>
          <cell r="E778">
            <v>1883.356</v>
          </cell>
          <cell r="F778" t="str">
            <v>N</v>
          </cell>
        </row>
        <row r="779">
          <cell r="B779">
            <v>38706</v>
          </cell>
          <cell r="C779" t="str">
            <v>Gulf Marine Fabricators-Facili</v>
          </cell>
          <cell r="D779" t="str">
            <v>Gulf Island Fabrication Inc</v>
          </cell>
          <cell r="E779">
            <v>40</v>
          </cell>
          <cell r="F779" t="str">
            <v>N</v>
          </cell>
        </row>
        <row r="780">
          <cell r="B780">
            <v>38706</v>
          </cell>
          <cell r="C780" t="str">
            <v>Hilton DFW Lakes Executive</v>
          </cell>
          <cell r="D780" t="str">
            <v>Somera Capital Management LLC</v>
          </cell>
          <cell r="E780">
            <v>65.5</v>
          </cell>
          <cell r="F780" t="str">
            <v>N</v>
          </cell>
        </row>
        <row r="781">
          <cell r="B781">
            <v>38706</v>
          </cell>
          <cell r="C781" t="str">
            <v>Center for Change Inc</v>
          </cell>
          <cell r="D781" t="str">
            <v>Universal Health Services Inc</v>
          </cell>
          <cell r="E781">
            <v>30</v>
          </cell>
          <cell r="F781" t="str">
            <v>N</v>
          </cell>
        </row>
        <row r="782">
          <cell r="B782">
            <v>38706</v>
          </cell>
          <cell r="C782" t="str">
            <v>Reckson-Office Bldg,NY</v>
          </cell>
          <cell r="D782" t="str">
            <v>Undisclosed Acquiror</v>
          </cell>
          <cell r="E782">
            <v>134</v>
          </cell>
          <cell r="F782" t="str">
            <v>N</v>
          </cell>
        </row>
        <row r="783">
          <cell r="B783">
            <v>38706</v>
          </cell>
          <cell r="C783" t="str">
            <v>Guggenheim Alternative Asset</v>
          </cell>
          <cell r="D783" t="str">
            <v>Bank of Ireland PLC</v>
          </cell>
          <cell r="E783">
            <v>184</v>
          </cell>
          <cell r="F783" t="str">
            <v>N</v>
          </cell>
        </row>
        <row r="784">
          <cell r="B784">
            <v>38706</v>
          </cell>
          <cell r="C784" t="str">
            <v>America Online Inc</v>
          </cell>
          <cell r="D784" t="str">
            <v>Google Inc</v>
          </cell>
          <cell r="E784">
            <v>1000</v>
          </cell>
          <cell r="F784" t="str">
            <v>N</v>
          </cell>
        </row>
        <row r="785">
          <cell r="B785">
            <v>38706</v>
          </cell>
          <cell r="C785" t="str">
            <v>Pro HR LLC-Certain Assets</v>
          </cell>
          <cell r="D785" t="str">
            <v>Barrett Business Services Inc</v>
          </cell>
          <cell r="E785">
            <v>5.5</v>
          </cell>
          <cell r="F785" t="str">
            <v>N</v>
          </cell>
        </row>
        <row r="786">
          <cell r="B786">
            <v>38706</v>
          </cell>
          <cell r="C786" t="str">
            <v>MarketSoft Software Corp</v>
          </cell>
          <cell r="D786" t="str">
            <v>Unica Corp</v>
          </cell>
          <cell r="E786">
            <v>7.25</v>
          </cell>
          <cell r="F786" t="str">
            <v>N</v>
          </cell>
        </row>
        <row r="787">
          <cell r="B787">
            <v>38705</v>
          </cell>
          <cell r="C787" t="str">
            <v>El Paso Mktg-Whl Power</v>
          </cell>
          <cell r="D787" t="str">
            <v>Morgan Stanley Capital Group</v>
          </cell>
          <cell r="E787">
            <v>442</v>
          </cell>
          <cell r="F787" t="str">
            <v>Y</v>
          </cell>
        </row>
        <row r="788">
          <cell r="B788">
            <v>38705</v>
          </cell>
          <cell r="C788" t="str">
            <v>Aquila Inc-Illinois Peaking(2)</v>
          </cell>
          <cell r="D788" t="str">
            <v>AmerenUE</v>
          </cell>
          <cell r="E788">
            <v>175</v>
          </cell>
          <cell r="F788" t="str">
            <v>N</v>
          </cell>
        </row>
        <row r="789">
          <cell r="B789">
            <v>38705</v>
          </cell>
          <cell r="C789" t="str">
            <v>McKibbon Hotel Group-Marriott</v>
          </cell>
          <cell r="D789" t="str">
            <v>Equity Inns Inc</v>
          </cell>
          <cell r="E789">
            <v>61.199999999999996</v>
          </cell>
          <cell r="F789" t="str">
            <v>N</v>
          </cell>
        </row>
        <row r="790">
          <cell r="B790">
            <v>38705</v>
          </cell>
          <cell r="C790" t="str">
            <v>Town &amp; Country Trust</v>
          </cell>
          <cell r="D790" t="str">
            <v>Magazine Acquisition GP LLC</v>
          </cell>
          <cell r="E790">
            <v>961.56399999999996</v>
          </cell>
          <cell r="F790" t="str">
            <v>N</v>
          </cell>
        </row>
        <row r="791">
          <cell r="B791">
            <v>38705</v>
          </cell>
          <cell r="C791" t="str">
            <v>Urban Cable Works of Philly</v>
          </cell>
          <cell r="D791" t="str">
            <v>Time Warner Inc</v>
          </cell>
          <cell r="E791">
            <v>168</v>
          </cell>
          <cell r="F791" t="str">
            <v>N</v>
          </cell>
        </row>
        <row r="792">
          <cell r="B792">
            <v>38705</v>
          </cell>
          <cell r="C792" t="str">
            <v>National By-Products LLC</v>
          </cell>
          <cell r="D792" t="str">
            <v>Darling International Inc</v>
          </cell>
          <cell r="E792">
            <v>115.22</v>
          </cell>
          <cell r="F792" t="str">
            <v>N</v>
          </cell>
        </row>
        <row r="793">
          <cell r="B793">
            <v>38705</v>
          </cell>
          <cell r="C793" t="str">
            <v>Litmus Media Inc</v>
          </cell>
          <cell r="D793" t="str">
            <v>CGI Holding Corp</v>
          </cell>
          <cell r="E793">
            <v>34</v>
          </cell>
          <cell r="F793" t="str">
            <v>N</v>
          </cell>
        </row>
        <row r="794">
          <cell r="B794">
            <v>38705</v>
          </cell>
          <cell r="C794" t="str">
            <v>Technipower LLC</v>
          </cell>
          <cell r="D794" t="str">
            <v>Solomon Technologies Inc</v>
          </cell>
          <cell r="E794">
            <v>5.3999999999999995</v>
          </cell>
          <cell r="F794" t="str">
            <v>N</v>
          </cell>
        </row>
        <row r="795">
          <cell r="B795">
            <v>38705</v>
          </cell>
          <cell r="C795" t="str">
            <v>Ault Inc</v>
          </cell>
          <cell r="D795" t="str">
            <v>SL Industries Inc</v>
          </cell>
          <cell r="E795">
            <v>14.2</v>
          </cell>
          <cell r="F795" t="str">
            <v>N</v>
          </cell>
        </row>
        <row r="796">
          <cell r="B796">
            <v>38705</v>
          </cell>
          <cell r="C796" t="str">
            <v>Magellan Pipeline-Petrol,AL</v>
          </cell>
          <cell r="D796" t="str">
            <v>Transmontaigne Partners LP</v>
          </cell>
          <cell r="E796">
            <v>18</v>
          </cell>
          <cell r="F796" t="str">
            <v>N</v>
          </cell>
        </row>
        <row r="797">
          <cell r="B797">
            <v>38705</v>
          </cell>
          <cell r="C797" t="str">
            <v>County Fair Mall,Woodland,CA</v>
          </cell>
          <cell r="D797" t="str">
            <v>Raymond Arjmand</v>
          </cell>
          <cell r="E797">
            <v>15.1</v>
          </cell>
          <cell r="F797" t="str">
            <v>N</v>
          </cell>
        </row>
        <row r="798">
          <cell r="B798">
            <v>38705</v>
          </cell>
          <cell r="C798" t="str">
            <v>EU Energy Inc</v>
          </cell>
          <cell r="D798" t="str">
            <v>CTC Wind Systems Corp</v>
          </cell>
          <cell r="E798">
            <v>5</v>
          </cell>
          <cell r="F798" t="str">
            <v>N</v>
          </cell>
        </row>
        <row r="799">
          <cell r="B799">
            <v>38705</v>
          </cell>
          <cell r="C799" t="str">
            <v>Neon Systems Inc</v>
          </cell>
          <cell r="D799" t="str">
            <v>DataDirect Technologies Ltd</v>
          </cell>
          <cell r="E799">
            <v>64.766000000000005</v>
          </cell>
          <cell r="F799" t="str">
            <v>N</v>
          </cell>
        </row>
        <row r="800">
          <cell r="B800">
            <v>38705</v>
          </cell>
          <cell r="C800" t="str">
            <v>Hunting Park Prodn Facility</v>
          </cell>
          <cell r="D800" t="str">
            <v>Tasty Baking Co</v>
          </cell>
          <cell r="E800">
            <v>4.6999999999999993</v>
          </cell>
          <cell r="F800" t="str">
            <v>N</v>
          </cell>
        </row>
        <row r="801">
          <cell r="B801">
            <v>38705</v>
          </cell>
          <cell r="C801" t="str">
            <v>Levitz Home Furnishings Inc</v>
          </cell>
          <cell r="D801" t="str">
            <v>Prentice Capital Management LP</v>
          </cell>
          <cell r="E801">
            <v>70</v>
          </cell>
          <cell r="F801" t="str">
            <v>N</v>
          </cell>
        </row>
        <row r="802">
          <cell r="B802">
            <v>38705</v>
          </cell>
          <cell r="C802" t="str">
            <v>Pegasus Solutions Inc</v>
          </cell>
          <cell r="D802" t="str">
            <v>Investor Group</v>
          </cell>
          <cell r="E802">
            <v>234.78800000000001</v>
          </cell>
          <cell r="F802" t="str">
            <v>N</v>
          </cell>
        </row>
        <row r="803">
          <cell r="B803">
            <v>38705</v>
          </cell>
          <cell r="C803" t="str">
            <v>Bank of Heath Springs</v>
          </cell>
          <cell r="D803" t="str">
            <v>Waccamaw Bank,Whiteville,NC</v>
          </cell>
          <cell r="E803">
            <v>8</v>
          </cell>
          <cell r="F803" t="str">
            <v>N</v>
          </cell>
        </row>
        <row r="804">
          <cell r="B804">
            <v>38705</v>
          </cell>
          <cell r="C804" t="str">
            <v>Sierra West Express Inc</v>
          </cell>
          <cell r="D804" t="str">
            <v>Vitran Corp Inc</v>
          </cell>
          <cell r="E804">
            <v>2.5</v>
          </cell>
          <cell r="F804" t="str">
            <v>N</v>
          </cell>
        </row>
        <row r="805">
          <cell r="B805">
            <v>38704</v>
          </cell>
          <cell r="C805" t="str">
            <v>Constellation Energy Group Inc</v>
          </cell>
          <cell r="D805" t="str">
            <v>FPL Group Inc</v>
          </cell>
          <cell r="E805">
            <v>11297.501</v>
          </cell>
          <cell r="F805" t="str">
            <v>N</v>
          </cell>
        </row>
        <row r="806">
          <cell r="B806">
            <v>38702</v>
          </cell>
          <cell r="C806" t="str">
            <v>Liggett Group-Warehouse(7)</v>
          </cell>
          <cell r="D806" t="str">
            <v>Blue Devil Pharmaceuticals Inc</v>
          </cell>
          <cell r="E806">
            <v>15.45</v>
          </cell>
          <cell r="F806" t="str">
            <v>Y</v>
          </cell>
        </row>
        <row r="807">
          <cell r="B807">
            <v>38702</v>
          </cell>
          <cell r="C807" t="str">
            <v>Sid Richardson Energy Services</v>
          </cell>
          <cell r="D807" t="str">
            <v>Southern Union Co</v>
          </cell>
          <cell r="E807">
            <v>1600</v>
          </cell>
          <cell r="F807" t="str">
            <v>N</v>
          </cell>
        </row>
        <row r="808">
          <cell r="B808">
            <v>38702</v>
          </cell>
          <cell r="C808" t="str">
            <v>Animas Corp</v>
          </cell>
          <cell r="D808" t="str">
            <v>Johnson &amp; Johnson Inc</v>
          </cell>
          <cell r="E808">
            <v>547.80100000000004</v>
          </cell>
          <cell r="F808" t="str">
            <v>N</v>
          </cell>
        </row>
        <row r="809">
          <cell r="B809">
            <v>38702</v>
          </cell>
          <cell r="C809" t="str">
            <v>Axion Solutions Inc</v>
          </cell>
          <cell r="D809" t="str">
            <v>Amazing Technologies Corp</v>
          </cell>
          <cell r="E809">
            <v>5</v>
          </cell>
          <cell r="F809" t="str">
            <v>N</v>
          </cell>
        </row>
        <row r="810">
          <cell r="B810">
            <v>38702</v>
          </cell>
          <cell r="C810" t="str">
            <v>Entrp Commun Partnership</v>
          </cell>
          <cell r="D810" t="str">
            <v>Sprint Nextel Corp</v>
          </cell>
          <cell r="E810">
            <v>98</v>
          </cell>
          <cell r="F810" t="str">
            <v>N</v>
          </cell>
        </row>
        <row r="811">
          <cell r="B811">
            <v>38702</v>
          </cell>
          <cell r="C811" t="str">
            <v>Big A DrilBig A Drilling Co LC</v>
          </cell>
          <cell r="D811" t="str">
            <v>Bronco Drilling Co Inc</v>
          </cell>
          <cell r="E811">
            <v>18.100000000000001</v>
          </cell>
          <cell r="F811" t="str">
            <v>N</v>
          </cell>
        </row>
        <row r="812">
          <cell r="B812">
            <v>38702</v>
          </cell>
          <cell r="C812" t="str">
            <v>NRG Energy-Power Plant,MO</v>
          </cell>
          <cell r="D812" t="str">
            <v>Ameren Corp</v>
          </cell>
          <cell r="E812">
            <v>355</v>
          </cell>
          <cell r="F812" t="str">
            <v>N</v>
          </cell>
        </row>
        <row r="813">
          <cell r="B813">
            <v>38701</v>
          </cell>
          <cell r="C813" t="str">
            <v>HellermannTyton</v>
          </cell>
          <cell r="D813" t="str">
            <v>Doughty Hanson &amp; Co Ltd</v>
          </cell>
          <cell r="E813">
            <v>512.01800000000003</v>
          </cell>
          <cell r="F813" t="str">
            <v>Y</v>
          </cell>
        </row>
        <row r="814">
          <cell r="B814">
            <v>38701</v>
          </cell>
          <cell r="C814" t="str">
            <v>Polyclad Laminates Inc</v>
          </cell>
          <cell r="D814" t="str">
            <v>Isola Group Sarl</v>
          </cell>
          <cell r="E814">
            <v>91</v>
          </cell>
          <cell r="F814" t="str">
            <v>Y</v>
          </cell>
        </row>
        <row r="815">
          <cell r="B815">
            <v>38701</v>
          </cell>
          <cell r="C815" t="str">
            <v>Blue7 Communications</v>
          </cell>
          <cell r="D815" t="str">
            <v>Sigma Designs Inc</v>
          </cell>
          <cell r="E815">
            <v>14</v>
          </cell>
          <cell r="F815" t="str">
            <v>N</v>
          </cell>
        </row>
        <row r="816">
          <cell r="B816">
            <v>38701</v>
          </cell>
          <cell r="C816" t="str">
            <v>EcoTechnology Inc</v>
          </cell>
          <cell r="D816" t="str">
            <v>Qorus.com Inc</v>
          </cell>
          <cell r="E816">
            <v>104.303</v>
          </cell>
          <cell r="F816" t="str">
            <v>N</v>
          </cell>
        </row>
        <row r="817">
          <cell r="B817">
            <v>38701</v>
          </cell>
          <cell r="C817" t="str">
            <v>Foothill Independent Bancorp</v>
          </cell>
          <cell r="D817" t="str">
            <v>First Community Bancorp Inc,CA</v>
          </cell>
          <cell r="E817">
            <v>239.19</v>
          </cell>
          <cell r="F817" t="str">
            <v>N</v>
          </cell>
        </row>
        <row r="818">
          <cell r="B818">
            <v>38701</v>
          </cell>
          <cell r="C818" t="str">
            <v>Sizeler Property Investors Inc</v>
          </cell>
          <cell r="D818" t="str">
            <v>Revenue Properties Co Ltd</v>
          </cell>
          <cell r="E818">
            <v>15.327</v>
          </cell>
          <cell r="F818" t="str">
            <v>N</v>
          </cell>
        </row>
        <row r="819">
          <cell r="B819">
            <v>38701</v>
          </cell>
          <cell r="C819" t="str">
            <v>Broadband Learning Corp</v>
          </cell>
          <cell r="D819" t="str">
            <v>YTW Weslea Growth Capital Corp</v>
          </cell>
          <cell r="E819">
            <v>4.1219999999999999</v>
          </cell>
          <cell r="F819" t="str">
            <v>N</v>
          </cell>
        </row>
        <row r="820">
          <cell r="B820">
            <v>38701</v>
          </cell>
          <cell r="C820" t="str">
            <v>Main Street Banks Inc,GA</v>
          </cell>
          <cell r="D820" t="str">
            <v>BB&amp;T Corp</v>
          </cell>
          <cell r="E820">
            <v>628.44000000000005</v>
          </cell>
          <cell r="F820" t="str">
            <v>N</v>
          </cell>
        </row>
        <row r="821">
          <cell r="B821">
            <v>38701</v>
          </cell>
          <cell r="C821" t="str">
            <v>CorSolutions Medical Inc</v>
          </cell>
          <cell r="D821" t="str">
            <v>Matria Healthcare Inc</v>
          </cell>
          <cell r="E821">
            <v>445</v>
          </cell>
          <cell r="F821" t="str">
            <v>N</v>
          </cell>
        </row>
        <row r="822">
          <cell r="B822">
            <v>38701</v>
          </cell>
          <cell r="C822" t="str">
            <v>Hapto Biotech Inc</v>
          </cell>
          <cell r="D822" t="str">
            <v>Ortec International Inc</v>
          </cell>
          <cell r="E822">
            <v>5.4009999999999998</v>
          </cell>
          <cell r="F822" t="str">
            <v>N</v>
          </cell>
        </row>
        <row r="823">
          <cell r="B823">
            <v>38701</v>
          </cell>
          <cell r="C823" t="str">
            <v>Business Incentives Inc</v>
          </cell>
          <cell r="D823" t="str">
            <v>TALX Corp</v>
          </cell>
          <cell r="E823">
            <v>24</v>
          </cell>
          <cell r="F823" t="str">
            <v>N</v>
          </cell>
        </row>
        <row r="824">
          <cell r="B824">
            <v>38701</v>
          </cell>
          <cell r="C824" t="str">
            <v>Adjusta-Post Manufacturing Co</v>
          </cell>
          <cell r="D824" t="str">
            <v>Divcom Lighting Inc</v>
          </cell>
          <cell r="E824">
            <v>5.46</v>
          </cell>
          <cell r="F824" t="str">
            <v>N</v>
          </cell>
        </row>
        <row r="825">
          <cell r="B825">
            <v>38701</v>
          </cell>
          <cell r="C825" t="str">
            <v>Hilton Portland &amp; Executive</v>
          </cell>
          <cell r="D825" t="str">
            <v>CHIEF Portland Hotel LLC</v>
          </cell>
          <cell r="E825">
            <v>83.8</v>
          </cell>
          <cell r="F825" t="str">
            <v>N</v>
          </cell>
        </row>
        <row r="826">
          <cell r="B826">
            <v>38701</v>
          </cell>
          <cell r="C826" t="str">
            <v>Xcyte Therapies Inc-Xcellerate</v>
          </cell>
          <cell r="D826" t="str">
            <v>Invitrogen Corp</v>
          </cell>
          <cell r="E826">
            <v>5</v>
          </cell>
          <cell r="F826" t="str">
            <v>N</v>
          </cell>
        </row>
        <row r="827">
          <cell r="B827">
            <v>38701</v>
          </cell>
          <cell r="C827" t="str">
            <v>FastChannel Network Inc</v>
          </cell>
          <cell r="D827" t="str">
            <v>Digital Generation Systems Inc</v>
          </cell>
          <cell r="E827">
            <v>36</v>
          </cell>
          <cell r="F827" t="str">
            <v>N</v>
          </cell>
        </row>
        <row r="828">
          <cell r="B828">
            <v>38701</v>
          </cell>
          <cell r="C828" t="str">
            <v>Amerivest Plaza,Englewood,CO</v>
          </cell>
          <cell r="D828" t="str">
            <v>Undisclosed Acquiror</v>
          </cell>
          <cell r="E828">
            <v>15.524999999999999</v>
          </cell>
          <cell r="F828" t="str">
            <v>N</v>
          </cell>
        </row>
        <row r="829">
          <cell r="B829">
            <v>38701</v>
          </cell>
          <cell r="C829" t="str">
            <v>Collegiate Funding Svcs LLC</v>
          </cell>
          <cell r="D829" t="str">
            <v>JPMorgan Chase Bank</v>
          </cell>
          <cell r="E829">
            <v>687.82600000000002</v>
          </cell>
          <cell r="F829" t="str">
            <v>N</v>
          </cell>
        </row>
        <row r="830">
          <cell r="B830">
            <v>38700</v>
          </cell>
          <cell r="C830" t="str">
            <v>Integrated-SC Comml Unit</v>
          </cell>
          <cell r="D830" t="str">
            <v>Undisclosed Acquiror</v>
          </cell>
          <cell r="E830">
            <v>7.1</v>
          </cell>
          <cell r="F830" t="str">
            <v>N</v>
          </cell>
        </row>
        <row r="831">
          <cell r="B831">
            <v>38700</v>
          </cell>
          <cell r="C831" t="str">
            <v>Openshaw Media Group-AutoTest</v>
          </cell>
          <cell r="D831" t="str">
            <v>Viisage Technology Inc</v>
          </cell>
          <cell r="E831">
            <v>4</v>
          </cell>
          <cell r="F831" t="str">
            <v>N</v>
          </cell>
        </row>
        <row r="832">
          <cell r="B832">
            <v>38700</v>
          </cell>
          <cell r="C832" t="str">
            <v>Euphoria Institute of Beauty</v>
          </cell>
          <cell r="D832" t="str">
            <v>Lincoln Educational Svcs Corp</v>
          </cell>
          <cell r="E832">
            <v>10</v>
          </cell>
          <cell r="F832" t="str">
            <v>N</v>
          </cell>
        </row>
        <row r="833">
          <cell r="B833">
            <v>38700</v>
          </cell>
          <cell r="C833" t="str">
            <v>Undisclosed Natural Gas</v>
          </cell>
          <cell r="D833" t="str">
            <v>Petrohawk Energy Corp</v>
          </cell>
          <cell r="E833">
            <v>261.66999999999996</v>
          </cell>
          <cell r="F833" t="str">
            <v>N</v>
          </cell>
        </row>
        <row r="834">
          <cell r="B834">
            <v>38700</v>
          </cell>
          <cell r="C834" t="str">
            <v>PriceGrabber Inc</v>
          </cell>
          <cell r="D834" t="str">
            <v>Experian Corp</v>
          </cell>
          <cell r="E834">
            <v>485</v>
          </cell>
          <cell r="F834" t="str">
            <v>N</v>
          </cell>
        </row>
        <row r="835">
          <cell r="B835">
            <v>38700</v>
          </cell>
          <cell r="C835" t="str">
            <v>SansRosa Pharma Dvlp Inc</v>
          </cell>
          <cell r="D835" t="str">
            <v>CollaGenex Pharmaceuticals Inc</v>
          </cell>
          <cell r="E835">
            <v>6.75</v>
          </cell>
          <cell r="F835" t="str">
            <v>N</v>
          </cell>
        </row>
        <row r="836">
          <cell r="B836">
            <v>38700</v>
          </cell>
          <cell r="C836" t="str">
            <v>Santa Maria Senior-Retirement</v>
          </cell>
          <cell r="D836" t="str">
            <v>Merrill Gardens LLC</v>
          </cell>
          <cell r="E836">
            <v>25</v>
          </cell>
          <cell r="F836" t="str">
            <v>N</v>
          </cell>
        </row>
        <row r="837">
          <cell r="B837">
            <v>38700</v>
          </cell>
          <cell r="C837" t="str">
            <v>Abgenix Inc</v>
          </cell>
          <cell r="D837" t="str">
            <v>Amgen Inc</v>
          </cell>
          <cell r="E837">
            <v>2127.2579999999998</v>
          </cell>
          <cell r="F837" t="str">
            <v>N</v>
          </cell>
        </row>
        <row r="838">
          <cell r="B838">
            <v>38700</v>
          </cell>
          <cell r="C838" t="str">
            <v>Critical Path-Messaging Asts</v>
          </cell>
          <cell r="D838" t="str">
            <v>Tucows Inc</v>
          </cell>
          <cell r="E838">
            <v>8</v>
          </cell>
          <cell r="F838" t="str">
            <v>N</v>
          </cell>
        </row>
        <row r="839">
          <cell r="B839">
            <v>38699</v>
          </cell>
          <cell r="C839" t="str">
            <v>Aero Systems Engineering Inc</v>
          </cell>
          <cell r="D839" t="str">
            <v>Tonka Bay Equity Partners LLC</v>
          </cell>
          <cell r="E839">
            <v>22.389999999999997</v>
          </cell>
          <cell r="F839" t="str">
            <v>Y</v>
          </cell>
        </row>
        <row r="840">
          <cell r="B840">
            <v>38699</v>
          </cell>
          <cell r="C840" t="str">
            <v>Troy Group Inc-Wireless &amp;</v>
          </cell>
          <cell r="D840" t="str">
            <v>Silex Technology America Inc</v>
          </cell>
          <cell r="E840">
            <v>10</v>
          </cell>
          <cell r="F840" t="str">
            <v>N</v>
          </cell>
        </row>
        <row r="841">
          <cell r="B841">
            <v>38699</v>
          </cell>
          <cell r="C841" t="str">
            <v>Rio Rico Utilities Inc</v>
          </cell>
          <cell r="D841" t="str">
            <v>Algonquin Water Resources</v>
          </cell>
          <cell r="E841">
            <v>8.8680000000000003</v>
          </cell>
          <cell r="F841" t="str">
            <v>N</v>
          </cell>
        </row>
        <row r="842">
          <cell r="B842">
            <v>38699</v>
          </cell>
          <cell r="C842" t="str">
            <v>Savient-Delatestryl Prod Line</v>
          </cell>
          <cell r="D842" t="str">
            <v>Indevus Pharmaceuticals Inc</v>
          </cell>
          <cell r="E842">
            <v>7</v>
          </cell>
          <cell r="F842" t="str">
            <v>N</v>
          </cell>
        </row>
        <row r="843">
          <cell r="B843">
            <v>38699</v>
          </cell>
          <cell r="C843" t="str">
            <v>Virbac Corp</v>
          </cell>
          <cell r="D843" t="str">
            <v>Virbac SA</v>
          </cell>
          <cell r="E843">
            <v>37.701000000000001</v>
          </cell>
          <cell r="F843" t="str">
            <v>N</v>
          </cell>
        </row>
        <row r="844">
          <cell r="B844">
            <v>38699</v>
          </cell>
          <cell r="C844" t="str">
            <v>New Edge Networks Inc</v>
          </cell>
          <cell r="D844" t="str">
            <v>EarthLink Inc</v>
          </cell>
          <cell r="E844">
            <v>144.58999999999997</v>
          </cell>
          <cell r="F844" t="str">
            <v>N</v>
          </cell>
        </row>
        <row r="845">
          <cell r="B845">
            <v>38699</v>
          </cell>
          <cell r="C845" t="str">
            <v>Anteon International Corp</v>
          </cell>
          <cell r="D845" t="str">
            <v>General Dynamics Corp</v>
          </cell>
          <cell r="E845">
            <v>2176.009</v>
          </cell>
          <cell r="F845" t="str">
            <v>N</v>
          </cell>
        </row>
        <row r="846">
          <cell r="B846">
            <v>38698</v>
          </cell>
          <cell r="C846" t="str">
            <v>Dunkin Brands</v>
          </cell>
          <cell r="D846" t="str">
            <v>Investor Group</v>
          </cell>
          <cell r="E846">
            <v>2425</v>
          </cell>
          <cell r="F846" t="str">
            <v>Y</v>
          </cell>
        </row>
        <row r="847">
          <cell r="B847">
            <v>38698</v>
          </cell>
          <cell r="C847" t="str">
            <v>Orius Corp-Certain Assets</v>
          </cell>
          <cell r="D847" t="str">
            <v>Dycom Industries Inc</v>
          </cell>
          <cell r="E847">
            <v>9</v>
          </cell>
          <cell r="F847" t="str">
            <v>N</v>
          </cell>
        </row>
        <row r="848">
          <cell r="B848">
            <v>38698</v>
          </cell>
          <cell r="C848" t="str">
            <v>National-Oilwell LP-Ideal Rigs</v>
          </cell>
          <cell r="D848" t="str">
            <v>Union Drilling Inc</v>
          </cell>
          <cell r="E848">
            <v>24</v>
          </cell>
          <cell r="F848" t="str">
            <v>N</v>
          </cell>
        </row>
        <row r="849">
          <cell r="B849">
            <v>38698</v>
          </cell>
          <cell r="C849" t="str">
            <v>National-Oilwell LP-Ideal Rigs</v>
          </cell>
          <cell r="D849" t="str">
            <v>Union Drilling Inc</v>
          </cell>
          <cell r="E849">
            <v>25.2</v>
          </cell>
          <cell r="F849" t="str">
            <v>N</v>
          </cell>
        </row>
        <row r="850">
          <cell r="B850">
            <v>38698</v>
          </cell>
          <cell r="C850" t="str">
            <v>Burlington Resources Inc</v>
          </cell>
          <cell r="D850" t="str">
            <v>ConocoPhillips Inc</v>
          </cell>
          <cell r="E850">
            <v>35395.01</v>
          </cell>
          <cell r="F850" t="str">
            <v>N</v>
          </cell>
        </row>
        <row r="851">
          <cell r="B851">
            <v>38698</v>
          </cell>
          <cell r="C851" t="str">
            <v>Montezuma Mutual Telephone Co</v>
          </cell>
          <cell r="D851" t="str">
            <v>Iowa Telecom Services Inc</v>
          </cell>
          <cell r="E851">
            <v>10.475</v>
          </cell>
          <cell r="F851" t="str">
            <v>N</v>
          </cell>
        </row>
        <row r="852">
          <cell r="B852">
            <v>38698</v>
          </cell>
          <cell r="C852" t="str">
            <v>Fox &amp; Hound Restaurant Group</v>
          </cell>
          <cell r="D852" t="str">
            <v>F&amp;H Acquisition Corp</v>
          </cell>
          <cell r="E852">
            <v>175.31700000000001</v>
          </cell>
          <cell r="F852" t="str">
            <v>N</v>
          </cell>
        </row>
        <row r="853">
          <cell r="B853">
            <v>38698</v>
          </cell>
          <cell r="C853" t="str">
            <v>Bank Calumet,Hammond,Indiana</v>
          </cell>
          <cell r="D853" t="str">
            <v>First Midwest Bancorp,IL</v>
          </cell>
          <cell r="E853">
            <v>307</v>
          </cell>
          <cell r="F853" t="str">
            <v>N</v>
          </cell>
        </row>
        <row r="854">
          <cell r="B854">
            <v>38698</v>
          </cell>
          <cell r="C854" t="str">
            <v>Equity Bdstg-TV Stns(4)</v>
          </cell>
          <cell r="D854" t="str">
            <v>Fisher Communications Inc</v>
          </cell>
          <cell r="E854">
            <v>20.299999999999997</v>
          </cell>
          <cell r="F854" t="str">
            <v>N</v>
          </cell>
        </row>
        <row r="855">
          <cell r="B855">
            <v>38698</v>
          </cell>
          <cell r="C855" t="str">
            <v>Atlantic Shores Hospital,FL</v>
          </cell>
          <cell r="D855" t="str">
            <v>Psychiatric Solutions Inc</v>
          </cell>
          <cell r="E855">
            <v>11.5</v>
          </cell>
          <cell r="F855" t="str">
            <v>N</v>
          </cell>
        </row>
        <row r="856">
          <cell r="B856">
            <v>38698</v>
          </cell>
          <cell r="C856" t="str">
            <v>North Wilmington Oil Field,CA</v>
          </cell>
          <cell r="D856" t="str">
            <v>Warren Resources Inc</v>
          </cell>
          <cell r="E856">
            <v>23</v>
          </cell>
          <cell r="F856" t="str">
            <v>N</v>
          </cell>
        </row>
        <row r="857">
          <cell r="B857">
            <v>38698</v>
          </cell>
          <cell r="C857" t="str">
            <v>Olympic Pipe Line Co</v>
          </cell>
          <cell r="D857" t="str">
            <v>Enbridge Inc</v>
          </cell>
          <cell r="E857">
            <v>101.89999999999999</v>
          </cell>
          <cell r="F857" t="str">
            <v>N</v>
          </cell>
        </row>
        <row r="858">
          <cell r="B858">
            <v>38698</v>
          </cell>
          <cell r="C858" t="str">
            <v>1000 Lucas Way,Hampton,VA</v>
          </cell>
          <cell r="D858" t="str">
            <v>First Potomac Realty Trust</v>
          </cell>
          <cell r="E858">
            <v>12.1</v>
          </cell>
          <cell r="F858" t="str">
            <v>N</v>
          </cell>
        </row>
        <row r="859">
          <cell r="B859">
            <v>38698</v>
          </cell>
          <cell r="C859" t="str">
            <v>Paragon Door Designs Inc</v>
          </cell>
          <cell r="D859" t="str">
            <v>Keller Manufacturing Co Inc</v>
          </cell>
          <cell r="E859">
            <v>1.1399999999999999</v>
          </cell>
          <cell r="F859" t="str">
            <v>N</v>
          </cell>
        </row>
        <row r="860">
          <cell r="B860">
            <v>38698</v>
          </cell>
          <cell r="C860" t="str">
            <v>Ibbotson Associates</v>
          </cell>
          <cell r="D860" t="str">
            <v>Morningstar Inc</v>
          </cell>
          <cell r="E860">
            <v>83</v>
          </cell>
          <cell r="F860" t="str">
            <v>N</v>
          </cell>
        </row>
        <row r="861">
          <cell r="B861">
            <v>38698</v>
          </cell>
          <cell r="C861" t="str">
            <v>Aerospace Holdings LLC</v>
          </cell>
          <cell r="D861" t="str">
            <v>Hallmark Financial Services</v>
          </cell>
          <cell r="E861">
            <v>15</v>
          </cell>
          <cell r="F861" t="str">
            <v>N</v>
          </cell>
        </row>
        <row r="862">
          <cell r="B862">
            <v>38698</v>
          </cell>
          <cell r="C862" t="str">
            <v>BNC &amp; Associates Inc</v>
          </cell>
          <cell r="D862" t="str">
            <v>Spiegelberg Manufacturing Inc</v>
          </cell>
          <cell r="E862">
            <v>17.2</v>
          </cell>
          <cell r="F862" t="str">
            <v>N</v>
          </cell>
        </row>
        <row r="863">
          <cell r="B863">
            <v>38698</v>
          </cell>
          <cell r="C863" t="str">
            <v>Priority Pharmacy Inc-Cert Ast</v>
          </cell>
          <cell r="D863" t="str">
            <v>Allion Healthcare Inc</v>
          </cell>
          <cell r="E863">
            <v>7.6</v>
          </cell>
          <cell r="F863" t="str">
            <v>N</v>
          </cell>
        </row>
        <row r="864">
          <cell r="B864">
            <v>38698</v>
          </cell>
          <cell r="C864" t="str">
            <v>National Imaging Associates</v>
          </cell>
          <cell r="D864" t="str">
            <v>Magellan Health Services Inc</v>
          </cell>
          <cell r="E864">
            <v>122</v>
          </cell>
          <cell r="F864" t="str">
            <v>N</v>
          </cell>
        </row>
        <row r="865">
          <cell r="B865">
            <v>38698</v>
          </cell>
          <cell r="C865" t="str">
            <v>Moore Wallace-Industrial</v>
          </cell>
          <cell r="D865" t="str">
            <v>VSK LLC</v>
          </cell>
          <cell r="E865">
            <v>1.125</v>
          </cell>
          <cell r="F865" t="str">
            <v>N</v>
          </cell>
        </row>
        <row r="866">
          <cell r="B866">
            <v>38698</v>
          </cell>
          <cell r="C866" t="str">
            <v>Synchronics Inc</v>
          </cell>
          <cell r="D866" t="str">
            <v>Radiant Systems Inc</v>
          </cell>
          <cell r="E866">
            <v>27.5</v>
          </cell>
          <cell r="F866" t="str">
            <v>N</v>
          </cell>
        </row>
        <row r="867">
          <cell r="B867">
            <v>38697</v>
          </cell>
          <cell r="C867" t="str">
            <v>DreamWorks SKG</v>
          </cell>
          <cell r="D867" t="str">
            <v>Paramount Pictures Corp</v>
          </cell>
          <cell r="E867">
            <v>1600</v>
          </cell>
          <cell r="F867" t="str">
            <v>N</v>
          </cell>
        </row>
        <row r="868">
          <cell r="B868">
            <v>38695</v>
          </cell>
          <cell r="C868" t="str">
            <v>Cantara Commun Corp</v>
          </cell>
          <cell r="D868" t="str">
            <v>Cognigen Networks Inc</v>
          </cell>
          <cell r="E868">
            <v>1.5</v>
          </cell>
          <cell r="F868" t="str">
            <v>N</v>
          </cell>
        </row>
        <row r="869">
          <cell r="B869">
            <v>38695</v>
          </cell>
          <cell r="C869" t="str">
            <v>GoRemote Internet Comm Inc</v>
          </cell>
          <cell r="D869" t="str">
            <v>iPass Inc</v>
          </cell>
          <cell r="E869">
            <v>76.277000000000001</v>
          </cell>
          <cell r="F869" t="str">
            <v>N</v>
          </cell>
        </row>
        <row r="870">
          <cell r="B870">
            <v>38695</v>
          </cell>
          <cell r="C870" t="str">
            <v>Advanced Security Link</v>
          </cell>
          <cell r="D870" t="str">
            <v>MDI Inc</v>
          </cell>
          <cell r="E870">
            <v>1.3199999999999998</v>
          </cell>
          <cell r="F870" t="str">
            <v>N</v>
          </cell>
        </row>
        <row r="871">
          <cell r="B871">
            <v>38695</v>
          </cell>
          <cell r="C871" t="str">
            <v>Big Bear-Optical Assts</v>
          </cell>
          <cell r="D871" t="str">
            <v>Finisar Corp</v>
          </cell>
          <cell r="E871">
            <v>1.9</v>
          </cell>
          <cell r="F871" t="str">
            <v>N</v>
          </cell>
        </row>
        <row r="872">
          <cell r="B872">
            <v>38695</v>
          </cell>
          <cell r="C872" t="str">
            <v>Prince Telecom Holdings Inc</v>
          </cell>
          <cell r="D872" t="str">
            <v>Dycom Industries Inc</v>
          </cell>
          <cell r="E872">
            <v>65.099999999999994</v>
          </cell>
          <cell r="F872" t="str">
            <v>N</v>
          </cell>
        </row>
        <row r="873">
          <cell r="B873">
            <v>38695</v>
          </cell>
          <cell r="C873" t="str">
            <v>Alltel Corp-Wireline Business</v>
          </cell>
          <cell r="D873" t="str">
            <v>Valor Communications Group Inc</v>
          </cell>
          <cell r="E873">
            <v>9096</v>
          </cell>
          <cell r="F873" t="str">
            <v>N</v>
          </cell>
        </row>
        <row r="874">
          <cell r="B874">
            <v>38694</v>
          </cell>
          <cell r="C874" t="str">
            <v>Dave &amp; Busters Inc</v>
          </cell>
          <cell r="D874" t="str">
            <v>Wellspring Capital Mgmt LLC</v>
          </cell>
          <cell r="E874">
            <v>256.69200000000001</v>
          </cell>
          <cell r="F874" t="str">
            <v>Y</v>
          </cell>
        </row>
        <row r="875">
          <cell r="B875">
            <v>38694</v>
          </cell>
          <cell r="C875" t="str">
            <v>HVL Inc</v>
          </cell>
          <cell r="D875" t="str">
            <v>Atrium Biotechnologies Inc</v>
          </cell>
          <cell r="E875">
            <v>92</v>
          </cell>
          <cell r="F875" t="str">
            <v>N</v>
          </cell>
        </row>
        <row r="876">
          <cell r="B876">
            <v>38694</v>
          </cell>
          <cell r="C876" t="str">
            <v>Grand Expeditions Inc</v>
          </cell>
          <cell r="D876" t="str">
            <v>First Choice Holidays PLC</v>
          </cell>
          <cell r="E876">
            <v>94.591999999999999</v>
          </cell>
          <cell r="F876" t="str">
            <v>N</v>
          </cell>
        </row>
        <row r="877">
          <cell r="B877">
            <v>38694</v>
          </cell>
          <cell r="C877" t="str">
            <v>Broadband Innovations Inc</v>
          </cell>
          <cell r="D877" t="str">
            <v>General Instrument Corp</v>
          </cell>
          <cell r="E877">
            <v>7.0250000000000004</v>
          </cell>
          <cell r="F877" t="str">
            <v>N</v>
          </cell>
        </row>
        <row r="878">
          <cell r="B878">
            <v>38694</v>
          </cell>
          <cell r="C878" t="str">
            <v>Undisclsoed Oil &amp; Gas Ppty,OK</v>
          </cell>
          <cell r="D878" t="str">
            <v>Enterra Energy Trust</v>
          </cell>
          <cell r="E878">
            <v>246</v>
          </cell>
          <cell r="F878" t="str">
            <v>N</v>
          </cell>
        </row>
        <row r="879">
          <cell r="B879">
            <v>38694</v>
          </cell>
          <cell r="C879" t="str">
            <v>Physicians Insurance Co of WI</v>
          </cell>
          <cell r="D879" t="str">
            <v>ProAssurance Corp</v>
          </cell>
          <cell r="E879">
            <v>100</v>
          </cell>
          <cell r="F879" t="str">
            <v>N</v>
          </cell>
        </row>
        <row r="880">
          <cell r="B880">
            <v>38694</v>
          </cell>
          <cell r="C880" t="str">
            <v>DeKalb Bankshares Inc,SC</v>
          </cell>
          <cell r="D880" t="str">
            <v>First Community Corp,SC</v>
          </cell>
          <cell r="E880">
            <v>9.8999999999999986</v>
          </cell>
          <cell r="F880" t="str">
            <v>N</v>
          </cell>
        </row>
        <row r="881">
          <cell r="B881">
            <v>38694</v>
          </cell>
          <cell r="C881" t="str">
            <v>Royal Properties-Student</v>
          </cell>
          <cell r="D881" t="str">
            <v>American Campus Comm Inc</v>
          </cell>
          <cell r="E881">
            <v>245</v>
          </cell>
          <cell r="F881" t="str">
            <v>N</v>
          </cell>
        </row>
        <row r="882">
          <cell r="B882">
            <v>38694</v>
          </cell>
          <cell r="C882" t="str">
            <v>JAMDAT Mobile Inc</v>
          </cell>
          <cell r="D882" t="str">
            <v>Electronic Arts Inc</v>
          </cell>
          <cell r="E882">
            <v>692.86800000000005</v>
          </cell>
          <cell r="F882" t="str">
            <v>N</v>
          </cell>
        </row>
        <row r="883">
          <cell r="B883">
            <v>38694</v>
          </cell>
          <cell r="C883" t="str">
            <v>Dormont Manufacturing Co</v>
          </cell>
          <cell r="D883" t="str">
            <v>Watts Water Technologies Inc</v>
          </cell>
          <cell r="E883">
            <v>94.5</v>
          </cell>
          <cell r="F883" t="str">
            <v>N</v>
          </cell>
        </row>
        <row r="884">
          <cell r="B884">
            <v>38694</v>
          </cell>
          <cell r="C884" t="str">
            <v>Intrav Inc</v>
          </cell>
          <cell r="D884" t="str">
            <v>First Choice Holidays PLC</v>
          </cell>
          <cell r="E884">
            <v>65</v>
          </cell>
          <cell r="F884" t="str">
            <v>N</v>
          </cell>
        </row>
        <row r="885">
          <cell r="B885">
            <v>38694</v>
          </cell>
          <cell r="C885" t="str">
            <v>Concord Bank NA.Houston, Texas</v>
          </cell>
          <cell r="D885" t="str">
            <v>Summit Bank Corp,Atlanta,GA</v>
          </cell>
          <cell r="E885">
            <v>23.7</v>
          </cell>
          <cell r="F885" t="str">
            <v>N</v>
          </cell>
        </row>
        <row r="886">
          <cell r="B886">
            <v>38693</v>
          </cell>
          <cell r="C886" t="str">
            <v>Applied LNG Tech-LNG Plant,TX</v>
          </cell>
          <cell r="D886" t="str">
            <v>Clean Energy</v>
          </cell>
          <cell r="E886">
            <v>14</v>
          </cell>
          <cell r="F886" t="str">
            <v>N</v>
          </cell>
        </row>
        <row r="887">
          <cell r="B887">
            <v>38693</v>
          </cell>
          <cell r="C887" t="str">
            <v>Vector Internet Services Inc</v>
          </cell>
          <cell r="D887" t="str">
            <v>Digital North Inc</v>
          </cell>
          <cell r="E887">
            <v>3.3</v>
          </cell>
          <cell r="F887" t="str">
            <v>N</v>
          </cell>
        </row>
        <row r="888">
          <cell r="B888">
            <v>38693</v>
          </cell>
          <cell r="C888" t="str">
            <v>Wellington Portfolio,VA</v>
          </cell>
          <cell r="D888" t="str">
            <v>Stephen A Goldberg Co</v>
          </cell>
          <cell r="E888">
            <v>19.600000000000001</v>
          </cell>
          <cell r="F888" t="str">
            <v>N</v>
          </cell>
        </row>
        <row r="889">
          <cell r="B889">
            <v>38693</v>
          </cell>
          <cell r="C889" t="str">
            <v>Versata Inc</v>
          </cell>
          <cell r="D889" t="str">
            <v>Trilogy Inc</v>
          </cell>
          <cell r="E889">
            <v>3.2709999999999999</v>
          </cell>
          <cell r="F889" t="str">
            <v>N</v>
          </cell>
        </row>
        <row r="890">
          <cell r="B890">
            <v>38693</v>
          </cell>
          <cell r="C890" t="str">
            <v>Alkar Holdings Inc</v>
          </cell>
          <cell r="D890" t="str">
            <v>Middleby Corp</v>
          </cell>
          <cell r="E890">
            <v>26.7</v>
          </cell>
          <cell r="F890" t="str">
            <v>N</v>
          </cell>
        </row>
        <row r="891">
          <cell r="B891">
            <v>38693</v>
          </cell>
          <cell r="C891" t="str">
            <v>Churchill Hotel,Washington,DC</v>
          </cell>
          <cell r="D891" t="str">
            <v>Highland Hospitality Corp</v>
          </cell>
          <cell r="E891">
            <v>48.75</v>
          </cell>
          <cell r="F891" t="str">
            <v>N</v>
          </cell>
        </row>
        <row r="892">
          <cell r="B892">
            <v>38693</v>
          </cell>
          <cell r="C892" t="str">
            <v>CenterPoint Properties Trust</v>
          </cell>
          <cell r="D892" t="str">
            <v>CalEast Industrial Investors</v>
          </cell>
          <cell r="E892">
            <v>2534.1889999999999</v>
          </cell>
          <cell r="F892" t="str">
            <v>N</v>
          </cell>
        </row>
        <row r="893">
          <cell r="B893">
            <v>38693</v>
          </cell>
          <cell r="C893" t="str">
            <v>South Coast Bancorp Inc,CA</v>
          </cell>
          <cell r="D893" t="str">
            <v>Woori America Bank,New York,NY</v>
          </cell>
          <cell r="E893">
            <v>1</v>
          </cell>
          <cell r="F893" t="str">
            <v>N</v>
          </cell>
        </row>
        <row r="894">
          <cell r="B894">
            <v>38692</v>
          </cell>
          <cell r="C894" t="str">
            <v>Delstar Technologies Inc</v>
          </cell>
          <cell r="D894" t="str">
            <v>American Capital Strategies</v>
          </cell>
          <cell r="E894">
            <v>114</v>
          </cell>
          <cell r="F894" t="str">
            <v>Y</v>
          </cell>
        </row>
        <row r="895">
          <cell r="B895">
            <v>38692</v>
          </cell>
          <cell r="C895" t="str">
            <v>Lone Star Fasteners LP</v>
          </cell>
          <cell r="D895" t="str">
            <v>Trinity Hunt Partners</v>
          </cell>
          <cell r="E895">
            <v>33.5</v>
          </cell>
          <cell r="F895" t="str">
            <v>Y</v>
          </cell>
        </row>
        <row r="896">
          <cell r="B896">
            <v>38692</v>
          </cell>
          <cell r="C896" t="str">
            <v>CRS Retail Systems Inc</v>
          </cell>
          <cell r="D896" t="str">
            <v>Epicor Software Corp</v>
          </cell>
          <cell r="E896">
            <v>121</v>
          </cell>
          <cell r="F896" t="str">
            <v>N</v>
          </cell>
        </row>
        <row r="897">
          <cell r="B897">
            <v>38692</v>
          </cell>
          <cell r="C897" t="str">
            <v>Microwave Satellite Tech Inc</v>
          </cell>
          <cell r="D897" t="str">
            <v>Telkonet Inc</v>
          </cell>
          <cell r="E897">
            <v>10</v>
          </cell>
          <cell r="F897" t="str">
            <v>N</v>
          </cell>
        </row>
        <row r="898">
          <cell r="B898">
            <v>38692</v>
          </cell>
          <cell r="C898" t="str">
            <v>Undiclosed Wastewater System</v>
          </cell>
          <cell r="D898" t="str">
            <v>Aqua North Carolina Inc</v>
          </cell>
          <cell r="E898">
            <v>2.2000000000000002</v>
          </cell>
          <cell r="F898" t="str">
            <v>N</v>
          </cell>
        </row>
        <row r="899">
          <cell r="B899">
            <v>38692</v>
          </cell>
          <cell r="C899" t="str">
            <v>iLead Media Inc</v>
          </cell>
          <cell r="D899" t="str">
            <v>CGI Holding Corp</v>
          </cell>
          <cell r="E899">
            <v>14</v>
          </cell>
          <cell r="F899" t="str">
            <v>N</v>
          </cell>
        </row>
        <row r="900">
          <cell r="B900">
            <v>38692</v>
          </cell>
          <cell r="C900" t="str">
            <v>Undisclosed Theaters(4),CA</v>
          </cell>
          <cell r="D900" t="str">
            <v>Entertainment Properties Trust</v>
          </cell>
          <cell r="E900">
            <v>41</v>
          </cell>
          <cell r="F900" t="str">
            <v>N</v>
          </cell>
        </row>
        <row r="901">
          <cell r="B901">
            <v>38692</v>
          </cell>
          <cell r="C901" t="str">
            <v>King Systems Corp</v>
          </cell>
          <cell r="D901" t="str">
            <v>Bespak PLC</v>
          </cell>
          <cell r="E901">
            <v>95</v>
          </cell>
          <cell r="F901" t="str">
            <v>N</v>
          </cell>
        </row>
        <row r="902">
          <cell r="B902">
            <v>38692</v>
          </cell>
          <cell r="C902" t="str">
            <v>Brainboost Technology LLC</v>
          </cell>
          <cell r="D902" t="str">
            <v>Answers Corp</v>
          </cell>
          <cell r="E902">
            <v>4</v>
          </cell>
          <cell r="F902" t="str">
            <v>N</v>
          </cell>
        </row>
        <row r="903">
          <cell r="B903">
            <v>38692</v>
          </cell>
          <cell r="C903" t="str">
            <v>EBRx Inc</v>
          </cell>
          <cell r="D903" t="str">
            <v>HealthExtras Inc</v>
          </cell>
          <cell r="E903">
            <v>31</v>
          </cell>
          <cell r="F903" t="str">
            <v>N</v>
          </cell>
        </row>
        <row r="904">
          <cell r="B904">
            <v>38692</v>
          </cell>
          <cell r="C904" t="str">
            <v>HRMS Inc</v>
          </cell>
          <cell r="D904" t="str">
            <v>Vantagepoint Systems Inc</v>
          </cell>
          <cell r="E904">
            <v>1.42</v>
          </cell>
          <cell r="F904" t="str">
            <v>N</v>
          </cell>
        </row>
        <row r="905">
          <cell r="B905">
            <v>38692</v>
          </cell>
          <cell r="C905" t="str">
            <v>Mad River Ski Resort,Ohio</v>
          </cell>
          <cell r="D905" t="str">
            <v>Entertainment Properties Trust</v>
          </cell>
          <cell r="E905">
            <v>11</v>
          </cell>
          <cell r="F905" t="str">
            <v>N</v>
          </cell>
        </row>
        <row r="906">
          <cell r="B906">
            <v>38692</v>
          </cell>
          <cell r="C906" t="str">
            <v>RA Mueller Co</v>
          </cell>
          <cell r="D906" t="str">
            <v>DXP Enterprises Inc</v>
          </cell>
          <cell r="E906">
            <v>9</v>
          </cell>
          <cell r="F906" t="str">
            <v>N</v>
          </cell>
        </row>
        <row r="907">
          <cell r="B907">
            <v>38692</v>
          </cell>
          <cell r="C907" t="str">
            <v>Coast Distribution System</v>
          </cell>
          <cell r="D907" t="str">
            <v>Bell Industries Inc</v>
          </cell>
          <cell r="E907">
            <v>35.892000000000003</v>
          </cell>
          <cell r="F907" t="str">
            <v>N</v>
          </cell>
        </row>
        <row r="908">
          <cell r="B908">
            <v>38692</v>
          </cell>
          <cell r="C908" t="str">
            <v>Devcon Intl Corp-Constr Div</v>
          </cell>
          <cell r="D908" t="str">
            <v>Investor Group</v>
          </cell>
          <cell r="E908">
            <v>22</v>
          </cell>
          <cell r="F908" t="str">
            <v>N</v>
          </cell>
        </row>
        <row r="909">
          <cell r="B909">
            <v>38692</v>
          </cell>
          <cell r="C909" t="str">
            <v>Qcorps Residential Inc</v>
          </cell>
          <cell r="D909" t="str">
            <v>Internet Capital Group Inc</v>
          </cell>
          <cell r="E909">
            <v>10.5</v>
          </cell>
          <cell r="F909" t="str">
            <v>N</v>
          </cell>
        </row>
        <row r="910">
          <cell r="B910">
            <v>38692</v>
          </cell>
          <cell r="C910" t="str">
            <v>Stonegate Apartments,Il</v>
          </cell>
          <cell r="D910" t="str">
            <v>Inland RE Group of Cos Inc</v>
          </cell>
          <cell r="E910">
            <v>70.5</v>
          </cell>
          <cell r="F910" t="str">
            <v>N</v>
          </cell>
        </row>
        <row r="911">
          <cell r="B911">
            <v>38692</v>
          </cell>
          <cell r="C911" t="str">
            <v>John Deere Health Care Inc</v>
          </cell>
          <cell r="D911" t="str">
            <v>UnitedHealth Group Inc</v>
          </cell>
          <cell r="E911">
            <v>500</v>
          </cell>
          <cell r="F911" t="str">
            <v>N</v>
          </cell>
        </row>
        <row r="912">
          <cell r="B912">
            <v>38692</v>
          </cell>
          <cell r="C912" t="str">
            <v>BioPay LLC</v>
          </cell>
          <cell r="D912" t="str">
            <v>Pay By Touch</v>
          </cell>
          <cell r="E912">
            <v>82</v>
          </cell>
          <cell r="F912" t="str">
            <v>N</v>
          </cell>
        </row>
        <row r="913">
          <cell r="B913">
            <v>38691</v>
          </cell>
          <cell r="C913" t="str">
            <v>Equinox Holdings Inc</v>
          </cell>
          <cell r="D913" t="str">
            <v>Investor Group</v>
          </cell>
          <cell r="E913">
            <v>505</v>
          </cell>
          <cell r="F913" t="str">
            <v>Y</v>
          </cell>
        </row>
        <row r="914">
          <cell r="B914">
            <v>38691</v>
          </cell>
          <cell r="C914" t="str">
            <v>Fresh Brands Inc</v>
          </cell>
          <cell r="D914" t="str">
            <v>Certified Grocers Midwest Inc</v>
          </cell>
          <cell r="E914">
            <v>34.770000000000003</v>
          </cell>
          <cell r="F914" t="str">
            <v>N</v>
          </cell>
        </row>
        <row r="915">
          <cell r="B915">
            <v>38691</v>
          </cell>
          <cell r="C915" t="str">
            <v>A&amp;A Fertilizer Ltd</v>
          </cell>
          <cell r="D915" t="str">
            <v>Martin Midstream Partners LP</v>
          </cell>
          <cell r="E915">
            <v>6</v>
          </cell>
          <cell r="F915" t="str">
            <v>N</v>
          </cell>
        </row>
        <row r="916">
          <cell r="B916">
            <v>38691</v>
          </cell>
          <cell r="C916" t="str">
            <v>Viacom-Cable Network Bus</v>
          </cell>
          <cell r="D916" t="str">
            <v>Shareholders</v>
          </cell>
          <cell r="E916">
            <v>32098.415000000001</v>
          </cell>
          <cell r="F916" t="str">
            <v>N</v>
          </cell>
        </row>
        <row r="917">
          <cell r="B917">
            <v>38691</v>
          </cell>
          <cell r="C917" t="str">
            <v>Consolidated Edison Commun Hld</v>
          </cell>
          <cell r="D917" t="str">
            <v>RCN Corp</v>
          </cell>
          <cell r="E917">
            <v>32</v>
          </cell>
          <cell r="F917" t="str">
            <v>N</v>
          </cell>
        </row>
        <row r="918">
          <cell r="B918">
            <v>38691</v>
          </cell>
          <cell r="C918" t="str">
            <v>Go-Crete</v>
          </cell>
          <cell r="D918" t="str">
            <v>US Concrete Inc</v>
          </cell>
          <cell r="E918">
            <v>29.299999999999997</v>
          </cell>
          <cell r="F918" t="str">
            <v>N</v>
          </cell>
        </row>
        <row r="919">
          <cell r="B919">
            <v>38691</v>
          </cell>
          <cell r="C919" t="str">
            <v>ITT Industries Inc-Auto Brake</v>
          </cell>
          <cell r="D919" t="str">
            <v>Cooper-Standard Automotive Inc</v>
          </cell>
          <cell r="E919">
            <v>205</v>
          </cell>
          <cell r="F919" t="str">
            <v>N</v>
          </cell>
        </row>
        <row r="920">
          <cell r="B920">
            <v>38691</v>
          </cell>
          <cell r="C920" t="str">
            <v>Guidant Corp</v>
          </cell>
          <cell r="D920" t="str">
            <v>Boston Scientific Corp</v>
          </cell>
          <cell r="E920">
            <v>27861.289000000001</v>
          </cell>
          <cell r="F920" t="str">
            <v>N</v>
          </cell>
        </row>
        <row r="921">
          <cell r="B921">
            <v>38691</v>
          </cell>
          <cell r="C921" t="str">
            <v>Star Gas Partners LP</v>
          </cell>
          <cell r="D921" t="str">
            <v>Kestrel Energy Partners LLC</v>
          </cell>
          <cell r="E921">
            <v>15</v>
          </cell>
          <cell r="F921" t="str">
            <v>N</v>
          </cell>
        </row>
        <row r="922">
          <cell r="B922">
            <v>38691</v>
          </cell>
          <cell r="C922" t="str">
            <v>La Privada,Phoenix,Arizona</v>
          </cell>
          <cell r="D922" t="str">
            <v>Undisclosed Acquiror</v>
          </cell>
          <cell r="E922">
            <v>79.599999999999994</v>
          </cell>
          <cell r="F922" t="str">
            <v>N</v>
          </cell>
        </row>
        <row r="923">
          <cell r="B923">
            <v>38691</v>
          </cell>
          <cell r="C923" t="str">
            <v>Kino Interactive LLC</v>
          </cell>
          <cell r="D923" t="str">
            <v>Modavox Inc</v>
          </cell>
          <cell r="E923">
            <v>3</v>
          </cell>
          <cell r="F923" t="str">
            <v>N</v>
          </cell>
        </row>
        <row r="924">
          <cell r="B924">
            <v>38691</v>
          </cell>
          <cell r="C924" t="str">
            <v>Rent-A-Center Inc-Rental</v>
          </cell>
          <cell r="D924" t="str">
            <v>Aaron Rents Inc</v>
          </cell>
          <cell r="E924">
            <v>4.4000000000000004</v>
          </cell>
          <cell r="F924" t="str">
            <v>N</v>
          </cell>
        </row>
        <row r="925">
          <cell r="B925">
            <v>38691</v>
          </cell>
          <cell r="C925" t="str">
            <v>Hinsbrook Bancshares Inc,IL</v>
          </cell>
          <cell r="D925" t="str">
            <v>Wintrust Financial Corp</v>
          </cell>
          <cell r="E925">
            <v>114.815</v>
          </cell>
          <cell r="F925" t="str">
            <v>N</v>
          </cell>
        </row>
        <row r="926">
          <cell r="B926">
            <v>38691</v>
          </cell>
          <cell r="C926" t="str">
            <v>Schaedle-Multifamily Ppty(4)</v>
          </cell>
          <cell r="D926" t="str">
            <v>Colonial Properties Trust</v>
          </cell>
          <cell r="E926">
            <v>110.8</v>
          </cell>
          <cell r="F926" t="str">
            <v>N</v>
          </cell>
        </row>
        <row r="927">
          <cell r="B927">
            <v>38691</v>
          </cell>
          <cell r="C927" t="str">
            <v>The Kennedy,Seattle,Washington</v>
          </cell>
          <cell r="D927" t="str">
            <v>United Dominion Realty Trust</v>
          </cell>
          <cell r="E927">
            <v>28.5</v>
          </cell>
          <cell r="F927" t="str">
            <v>N</v>
          </cell>
        </row>
        <row r="928">
          <cell r="B928">
            <v>38691</v>
          </cell>
          <cell r="C928" t="str">
            <v>Bay Terrace Apartments,CA</v>
          </cell>
          <cell r="D928" t="str">
            <v>United Dominion Realty Trust</v>
          </cell>
          <cell r="E928">
            <v>23.299999999999997</v>
          </cell>
          <cell r="F928" t="str">
            <v>N</v>
          </cell>
        </row>
        <row r="929">
          <cell r="B929">
            <v>38691</v>
          </cell>
          <cell r="C929" t="str">
            <v>Lake Pines,San Mateo,CA</v>
          </cell>
          <cell r="D929" t="str">
            <v>United Dominion Realty Trust</v>
          </cell>
          <cell r="E929">
            <v>45</v>
          </cell>
          <cell r="F929" t="str">
            <v>N</v>
          </cell>
        </row>
        <row r="930">
          <cell r="B930">
            <v>38691</v>
          </cell>
          <cell r="C930" t="str">
            <v>Sheraton Fort Lauderdale Hotel</v>
          </cell>
          <cell r="D930" t="str">
            <v>HEI Hospitality</v>
          </cell>
          <cell r="E930">
            <v>31.95</v>
          </cell>
          <cell r="F930" t="str">
            <v>N</v>
          </cell>
        </row>
        <row r="931">
          <cell r="B931">
            <v>38691</v>
          </cell>
          <cell r="C931" t="str">
            <v>SSP Partners-Stores(74)</v>
          </cell>
          <cell r="D931" t="str">
            <v>Commercial Net Lease Realty</v>
          </cell>
          <cell r="E931">
            <v>170</v>
          </cell>
          <cell r="F931" t="str">
            <v>N</v>
          </cell>
        </row>
        <row r="932">
          <cell r="B932">
            <v>38691</v>
          </cell>
          <cell r="C932" t="str">
            <v>Hill International Inc</v>
          </cell>
          <cell r="D932" t="str">
            <v>Arpeggio Acquisition Corp</v>
          </cell>
          <cell r="E932">
            <v>76.995000000000005</v>
          </cell>
          <cell r="F932" t="str">
            <v>N</v>
          </cell>
        </row>
        <row r="933">
          <cell r="B933">
            <v>38691</v>
          </cell>
          <cell r="C933" t="str">
            <v>Villa Toscana,Houston,Texas</v>
          </cell>
          <cell r="D933" t="str">
            <v>Passco Cos LLC</v>
          </cell>
          <cell r="E933">
            <v>39.200000000000003</v>
          </cell>
          <cell r="F933" t="str">
            <v>N</v>
          </cell>
        </row>
        <row r="934">
          <cell r="B934">
            <v>38688</v>
          </cell>
          <cell r="C934" t="str">
            <v>Collect America Ltd</v>
          </cell>
          <cell r="D934" t="str">
            <v>KRG Capital Partners LLC</v>
          </cell>
          <cell r="E934">
            <v>350</v>
          </cell>
          <cell r="F934" t="str">
            <v>Y</v>
          </cell>
        </row>
        <row r="935">
          <cell r="B935">
            <v>38688</v>
          </cell>
          <cell r="C935" t="str">
            <v>Turf Products Corp</v>
          </cell>
          <cell r="D935" t="str">
            <v>MVC Capital Inc</v>
          </cell>
          <cell r="E935">
            <v>11.6</v>
          </cell>
          <cell r="F935" t="str">
            <v>N</v>
          </cell>
        </row>
        <row r="936">
          <cell r="B936">
            <v>38688</v>
          </cell>
          <cell r="C936" t="str">
            <v>Undisclosed Oil &amp; Gas Assets</v>
          </cell>
          <cell r="D936" t="str">
            <v>North Amer Petroleum Corp USA</v>
          </cell>
          <cell r="E936">
            <v>3.3250000000000002</v>
          </cell>
          <cell r="F936" t="str">
            <v>N</v>
          </cell>
        </row>
        <row r="937">
          <cell r="B937">
            <v>38688</v>
          </cell>
          <cell r="C937" t="str">
            <v>Undisclosed Retirement,AR</v>
          </cell>
          <cell r="D937" t="str">
            <v>Emeritus Corp</v>
          </cell>
          <cell r="E937">
            <v>18</v>
          </cell>
          <cell r="F937" t="str">
            <v>N</v>
          </cell>
        </row>
        <row r="938">
          <cell r="B938">
            <v>38688</v>
          </cell>
          <cell r="C938" t="str">
            <v>ALLTEL Corp-Cellular One Brand</v>
          </cell>
          <cell r="D938" t="str">
            <v>Dobson Cellular Systems Inc</v>
          </cell>
          <cell r="E938">
            <v>1.2999999999999998</v>
          </cell>
          <cell r="F938" t="str">
            <v>N</v>
          </cell>
        </row>
        <row r="939">
          <cell r="B939">
            <v>38688</v>
          </cell>
          <cell r="C939" t="str">
            <v>Provide Commerce Inc</v>
          </cell>
          <cell r="D939" t="str">
            <v>Liberty Media Corp</v>
          </cell>
          <cell r="E939">
            <v>462.55900000000003</v>
          </cell>
          <cell r="F939" t="str">
            <v>N</v>
          </cell>
        </row>
        <row r="940">
          <cell r="B940">
            <v>38688</v>
          </cell>
          <cell r="C940" t="str">
            <v>MTR Gaming Group Inc</v>
          </cell>
          <cell r="D940" t="str">
            <v>TBR Acquisition Group LLC</v>
          </cell>
          <cell r="E940">
            <v>263.33100000000002</v>
          </cell>
          <cell r="F940" t="str">
            <v>N</v>
          </cell>
        </row>
        <row r="941">
          <cell r="B941">
            <v>38688</v>
          </cell>
          <cell r="C941" t="str">
            <v>Myotech LLC</v>
          </cell>
          <cell r="D941" t="str">
            <v>Biophan Technologies Inc</v>
          </cell>
          <cell r="E941">
            <v>10.848999999999998</v>
          </cell>
          <cell r="F941" t="str">
            <v>N</v>
          </cell>
        </row>
        <row r="942">
          <cell r="B942">
            <v>38688</v>
          </cell>
          <cell r="C942" t="str">
            <v>Cyota Inc</v>
          </cell>
          <cell r="D942" t="str">
            <v>RSA Security Inc</v>
          </cell>
          <cell r="E942">
            <v>145</v>
          </cell>
          <cell r="F942" t="str">
            <v>N</v>
          </cell>
        </row>
        <row r="943">
          <cell r="B943">
            <v>38688</v>
          </cell>
          <cell r="C943" t="str">
            <v>CHN Solutions</v>
          </cell>
          <cell r="D943" t="str">
            <v>Consolidated Svcs Group Inc</v>
          </cell>
          <cell r="E943">
            <v>16</v>
          </cell>
          <cell r="F943" t="str">
            <v>N</v>
          </cell>
        </row>
        <row r="944">
          <cell r="B944">
            <v>38688</v>
          </cell>
          <cell r="C944" t="str">
            <v>2Wire Inc</v>
          </cell>
          <cell r="D944" t="str">
            <v>Alcatel SA</v>
          </cell>
          <cell r="E944">
            <v>120</v>
          </cell>
          <cell r="F944" t="str">
            <v>N</v>
          </cell>
        </row>
        <row r="945">
          <cell r="B945">
            <v>38688</v>
          </cell>
          <cell r="C945" t="str">
            <v>Quebecor-Printing Facilities</v>
          </cell>
          <cell r="D945" t="str">
            <v>MATLET Group LLC</v>
          </cell>
          <cell r="E945">
            <v>70</v>
          </cell>
          <cell r="F945" t="str">
            <v>N</v>
          </cell>
        </row>
        <row r="946">
          <cell r="B946">
            <v>38687</v>
          </cell>
          <cell r="C946" t="str">
            <v>United Tote Co</v>
          </cell>
          <cell r="D946" t="str">
            <v>Youbet.com Inc</v>
          </cell>
          <cell r="E946">
            <v>34.200000000000003</v>
          </cell>
          <cell r="F946" t="str">
            <v>N</v>
          </cell>
        </row>
        <row r="947">
          <cell r="B947">
            <v>38687</v>
          </cell>
          <cell r="C947" t="str">
            <v>Savacor Inc</v>
          </cell>
          <cell r="D947" t="str">
            <v>St Jude Medical Inc</v>
          </cell>
          <cell r="E947">
            <v>50</v>
          </cell>
          <cell r="F947" t="str">
            <v>N</v>
          </cell>
        </row>
        <row r="948">
          <cell r="B948">
            <v>38687</v>
          </cell>
          <cell r="C948" t="str">
            <v>Paseo Park,Freemont,California</v>
          </cell>
          <cell r="D948" t="str">
            <v>AvalonBay Value Added Fund LP</v>
          </cell>
          <cell r="E948">
            <v>19.7</v>
          </cell>
          <cell r="F948" t="str">
            <v>N</v>
          </cell>
        </row>
        <row r="949">
          <cell r="B949">
            <v>38687</v>
          </cell>
          <cell r="C949" t="str">
            <v>Huntsman Advanced Materials</v>
          </cell>
          <cell r="D949" t="str">
            <v>Huntsman Corp</v>
          </cell>
          <cell r="E949">
            <v>125</v>
          </cell>
          <cell r="F949" t="str">
            <v>N</v>
          </cell>
        </row>
        <row r="950">
          <cell r="B950">
            <v>38687</v>
          </cell>
          <cell r="C950" t="str">
            <v>Medtec Inc</v>
          </cell>
          <cell r="D950" t="str">
            <v>Roper Industries Inc</v>
          </cell>
          <cell r="E950">
            <v>150</v>
          </cell>
          <cell r="F950" t="str">
            <v>N</v>
          </cell>
        </row>
        <row r="951">
          <cell r="B951">
            <v>38687</v>
          </cell>
          <cell r="C951" t="str">
            <v>Atlantic Realty Trust</v>
          </cell>
          <cell r="D951" t="str">
            <v>Kimco Realty Corp</v>
          </cell>
          <cell r="E951">
            <v>82.5</v>
          </cell>
          <cell r="F951" t="str">
            <v>N</v>
          </cell>
        </row>
        <row r="952">
          <cell r="B952">
            <v>38687</v>
          </cell>
          <cell r="C952" t="str">
            <v>Beach &amp; Co International PLLC</v>
          </cell>
          <cell r="D952" t="str">
            <v>LECG Corp</v>
          </cell>
          <cell r="E952">
            <v>1</v>
          </cell>
          <cell r="F952" t="str">
            <v>N</v>
          </cell>
        </row>
        <row r="953">
          <cell r="B953">
            <v>38687</v>
          </cell>
          <cell r="C953" t="str">
            <v>Lancaster Consulting LLC</v>
          </cell>
          <cell r="D953" t="str">
            <v>LECG Corp</v>
          </cell>
          <cell r="E953">
            <v>2.8499999999999996</v>
          </cell>
          <cell r="F953" t="str">
            <v>N</v>
          </cell>
        </row>
        <row r="954">
          <cell r="B954">
            <v>38687</v>
          </cell>
          <cell r="C954" t="str">
            <v>Commerce5 Inc</v>
          </cell>
          <cell r="D954" t="str">
            <v>Digital River Inc</v>
          </cell>
          <cell r="E954">
            <v>45</v>
          </cell>
          <cell r="F954" t="str">
            <v>N</v>
          </cell>
        </row>
        <row r="955">
          <cell r="B955">
            <v>38687</v>
          </cell>
          <cell r="C955" t="str">
            <v>Visual Networks</v>
          </cell>
          <cell r="D955" t="str">
            <v>Fluke Electronics Corp</v>
          </cell>
          <cell r="E955">
            <v>64.754999999999995</v>
          </cell>
          <cell r="F955" t="str">
            <v>N</v>
          </cell>
        </row>
        <row r="956">
          <cell r="B956">
            <v>38687</v>
          </cell>
          <cell r="C956" t="str">
            <v>Chino Valley Medical Center</v>
          </cell>
          <cell r="D956" t="str">
            <v>Medical Properties Trust Inc</v>
          </cell>
          <cell r="E956">
            <v>21</v>
          </cell>
          <cell r="F956" t="str">
            <v>N</v>
          </cell>
        </row>
        <row r="957">
          <cell r="B957">
            <v>38687</v>
          </cell>
          <cell r="C957" t="str">
            <v>Kansas City Southern-Meridian</v>
          </cell>
          <cell r="D957" t="str">
            <v>Norfolk Southern Corp</v>
          </cell>
          <cell r="E957">
            <v>300</v>
          </cell>
          <cell r="F957" t="str">
            <v>N</v>
          </cell>
        </row>
        <row r="958">
          <cell r="B958">
            <v>38687</v>
          </cell>
          <cell r="C958" t="str">
            <v>LiveVault Corp</v>
          </cell>
          <cell r="D958" t="str">
            <v>Iron Mountain Inc</v>
          </cell>
          <cell r="E958">
            <v>50</v>
          </cell>
          <cell r="F958" t="str">
            <v>N</v>
          </cell>
        </row>
        <row r="959">
          <cell r="B959">
            <v>38687</v>
          </cell>
          <cell r="C959" t="str">
            <v>Undisclosed Oil,Gas Ppty,TX</v>
          </cell>
          <cell r="D959" t="str">
            <v>PYR Energy Corporation</v>
          </cell>
          <cell r="E959">
            <v>1.7</v>
          </cell>
          <cell r="F959" t="str">
            <v>N</v>
          </cell>
        </row>
        <row r="960">
          <cell r="B960">
            <v>38687</v>
          </cell>
          <cell r="C960" t="str">
            <v>Ocean Garden Products Inc</v>
          </cell>
          <cell r="D960" t="str">
            <v>Investor Group</v>
          </cell>
          <cell r="E960">
            <v>115.1</v>
          </cell>
          <cell r="F960" t="str">
            <v>N</v>
          </cell>
        </row>
        <row r="961">
          <cell r="B961">
            <v>38687</v>
          </cell>
          <cell r="C961" t="str">
            <v>US Agri-Chemicals Corp-Certain</v>
          </cell>
          <cell r="D961" t="str">
            <v>Mosaic Co</v>
          </cell>
          <cell r="E961">
            <v>32.899000000000001</v>
          </cell>
          <cell r="F961" t="str">
            <v>N</v>
          </cell>
        </row>
        <row r="962">
          <cell r="B962">
            <v>38686</v>
          </cell>
          <cell r="C962" t="str">
            <v>Shops at the Bluffs Shopping</v>
          </cell>
          <cell r="D962" t="str">
            <v>United Properties Corp</v>
          </cell>
          <cell r="E962">
            <v>21</v>
          </cell>
          <cell r="F962" t="str">
            <v>Y</v>
          </cell>
        </row>
        <row r="963">
          <cell r="B963">
            <v>38686</v>
          </cell>
          <cell r="C963" t="str">
            <v>Fuller Martel Plaza,Hollywood,</v>
          </cell>
          <cell r="D963" t="str">
            <v>AvalonBay Value Added Fund LP</v>
          </cell>
          <cell r="E963">
            <v>17.5</v>
          </cell>
          <cell r="F963" t="str">
            <v>N</v>
          </cell>
        </row>
        <row r="964">
          <cell r="B964">
            <v>38686</v>
          </cell>
          <cell r="C964" t="str">
            <v>Murrays Inc</v>
          </cell>
          <cell r="D964" t="str">
            <v>CSK Auto Corp</v>
          </cell>
          <cell r="E964">
            <v>170.5</v>
          </cell>
          <cell r="F964" t="str">
            <v>N</v>
          </cell>
        </row>
        <row r="965">
          <cell r="B965">
            <v>38686</v>
          </cell>
          <cell r="C965" t="str">
            <v>Jamestown Place,Almonte</v>
          </cell>
          <cell r="D965" t="str">
            <v>Saul Centers Inc</v>
          </cell>
          <cell r="E965">
            <v>14.824999999999999</v>
          </cell>
          <cell r="F965" t="str">
            <v>N</v>
          </cell>
        </row>
        <row r="966">
          <cell r="B966">
            <v>38686</v>
          </cell>
          <cell r="C966" t="str">
            <v>Seabreeze Plaza,Palm Harbor,FL</v>
          </cell>
          <cell r="D966" t="str">
            <v>Saul Centers Inc</v>
          </cell>
          <cell r="E966">
            <v>39.475000000000001</v>
          </cell>
          <cell r="F966" t="str">
            <v>N</v>
          </cell>
        </row>
        <row r="967">
          <cell r="B967">
            <v>38686</v>
          </cell>
          <cell r="C967" t="str">
            <v>Nexus Energy Software Inc</v>
          </cell>
          <cell r="D967" t="str">
            <v>ESCO Technologies Inc</v>
          </cell>
          <cell r="E967">
            <v>28.5</v>
          </cell>
          <cell r="F967" t="str">
            <v>N</v>
          </cell>
        </row>
        <row r="968">
          <cell r="B968">
            <v>38686</v>
          </cell>
          <cell r="C968" t="str">
            <v>General Maritime Corp</v>
          </cell>
          <cell r="D968" t="str">
            <v>FrontLine Ltd</v>
          </cell>
          <cell r="E968">
            <v>1364.393</v>
          </cell>
          <cell r="F968" t="str">
            <v>N</v>
          </cell>
        </row>
        <row r="969">
          <cell r="B969">
            <v>38686</v>
          </cell>
          <cell r="C969" t="str">
            <v>Janitex Rug Service Corp</v>
          </cell>
          <cell r="D969" t="str">
            <v>Investor Group</v>
          </cell>
          <cell r="E969">
            <v>5.8390000000000004</v>
          </cell>
          <cell r="F969" t="str">
            <v>N</v>
          </cell>
        </row>
        <row r="970">
          <cell r="B970">
            <v>38686</v>
          </cell>
          <cell r="C970" t="str">
            <v>Thales Broadcast &amp; Multimedia</v>
          </cell>
          <cell r="D970" t="str">
            <v>Thomson SA</v>
          </cell>
          <cell r="E970">
            <v>155.20699999999999</v>
          </cell>
          <cell r="F970" t="str">
            <v>N</v>
          </cell>
        </row>
        <row r="971">
          <cell r="B971">
            <v>38686</v>
          </cell>
          <cell r="C971" t="str">
            <v>EBS Oil &amp; Gas Partners</v>
          </cell>
          <cell r="D971" t="str">
            <v>Westside Energy Corp</v>
          </cell>
          <cell r="E971">
            <v>9.8049999999999997</v>
          </cell>
          <cell r="F971" t="str">
            <v>N</v>
          </cell>
        </row>
        <row r="972">
          <cell r="B972">
            <v>38686</v>
          </cell>
          <cell r="C972" t="str">
            <v>HKX Inc</v>
          </cell>
          <cell r="D972" t="str">
            <v>Diploma PLC</v>
          </cell>
          <cell r="E972">
            <v>12</v>
          </cell>
          <cell r="F972" t="str">
            <v>N</v>
          </cell>
        </row>
        <row r="973">
          <cell r="B973">
            <v>38686</v>
          </cell>
          <cell r="C973" t="str">
            <v>Chattem Inc-Phisoderm Brand</v>
          </cell>
          <cell r="D973" t="str">
            <v>Mentholatum Co Inc</v>
          </cell>
          <cell r="E973">
            <v>8.5</v>
          </cell>
          <cell r="F973" t="str">
            <v>N</v>
          </cell>
        </row>
        <row r="974">
          <cell r="B974">
            <v>38686</v>
          </cell>
          <cell r="C974" t="str">
            <v>Cheyenne Drilling LP-Drilling</v>
          </cell>
          <cell r="D974" t="str">
            <v>Trinidad Drilling Ltd</v>
          </cell>
          <cell r="E974">
            <v>190</v>
          </cell>
          <cell r="F974" t="str">
            <v>N</v>
          </cell>
        </row>
        <row r="975">
          <cell r="B975">
            <v>38686</v>
          </cell>
          <cell r="C975" t="str">
            <v>WO Energy</v>
          </cell>
          <cell r="D975" t="str">
            <v>Cano Petroleum Inc</v>
          </cell>
          <cell r="E975">
            <v>55.239999999999995</v>
          </cell>
          <cell r="F975" t="str">
            <v>N</v>
          </cell>
        </row>
        <row r="976">
          <cell r="B976">
            <v>38686</v>
          </cell>
          <cell r="C976" t="str">
            <v>Annie Chun's Inc</v>
          </cell>
          <cell r="D976" t="str">
            <v>CJ Corp</v>
          </cell>
          <cell r="E976">
            <v>6.0799999999999992</v>
          </cell>
          <cell r="F976" t="str">
            <v>N</v>
          </cell>
        </row>
        <row r="977">
          <cell r="B977">
            <v>38685</v>
          </cell>
          <cell r="C977" t="str">
            <v>GPX International Tire Corp</v>
          </cell>
          <cell r="D977" t="str">
            <v>Sterling Investment Partners</v>
          </cell>
          <cell r="E977">
            <v>40</v>
          </cell>
          <cell r="F977" t="str">
            <v>Y</v>
          </cell>
        </row>
        <row r="978">
          <cell r="B978">
            <v>38685</v>
          </cell>
          <cell r="C978" t="str">
            <v>Celliance Corp-Product Line</v>
          </cell>
          <cell r="D978" t="str">
            <v>SeraCare Life Sciences Inc</v>
          </cell>
          <cell r="E978">
            <v>3.6999999999999997</v>
          </cell>
          <cell r="F978" t="str">
            <v>N</v>
          </cell>
        </row>
        <row r="979">
          <cell r="B979">
            <v>38685</v>
          </cell>
          <cell r="C979" t="str">
            <v>Columbia Trust Bancorp,WA</v>
          </cell>
          <cell r="D979" t="str">
            <v>AmericanWest Bancorporation,WA</v>
          </cell>
          <cell r="E979">
            <v>37.75</v>
          </cell>
          <cell r="F979" t="str">
            <v>N</v>
          </cell>
        </row>
        <row r="980">
          <cell r="B980">
            <v>38685</v>
          </cell>
          <cell r="C980" t="str">
            <v>Aurora Energy Ltd-Cert Oil</v>
          </cell>
          <cell r="D980" t="str">
            <v>New Albany-Indiana LLC</v>
          </cell>
          <cell r="E980">
            <v>10.5</v>
          </cell>
          <cell r="F980" t="str">
            <v>N</v>
          </cell>
        </row>
        <row r="981">
          <cell r="B981">
            <v>38685</v>
          </cell>
          <cell r="C981" t="str">
            <v>Flamingo Laughlin Hotel and</v>
          </cell>
          <cell r="D981" t="str">
            <v>American Re Partners LP</v>
          </cell>
          <cell r="E981">
            <v>170</v>
          </cell>
          <cell r="F981" t="str">
            <v>N</v>
          </cell>
        </row>
        <row r="982">
          <cell r="B982">
            <v>38685</v>
          </cell>
          <cell r="C982" t="str">
            <v>United Coastal Insurance Co</v>
          </cell>
          <cell r="D982" t="str">
            <v>Rockhill Holding Co</v>
          </cell>
          <cell r="E982">
            <v>30</v>
          </cell>
          <cell r="F982" t="str">
            <v>N</v>
          </cell>
        </row>
        <row r="983">
          <cell r="B983">
            <v>38685</v>
          </cell>
          <cell r="C983" t="str">
            <v>REL Consultancy Group</v>
          </cell>
          <cell r="D983" t="str">
            <v>Answerthink Inc</v>
          </cell>
          <cell r="E983">
            <v>35</v>
          </cell>
          <cell r="F983" t="str">
            <v>N</v>
          </cell>
        </row>
        <row r="984">
          <cell r="B984">
            <v>38685</v>
          </cell>
          <cell r="C984" t="str">
            <v>University National Bank,Il</v>
          </cell>
          <cell r="D984" t="str">
            <v>BankFinancial Corp,Il</v>
          </cell>
          <cell r="E984">
            <v>24</v>
          </cell>
          <cell r="F984" t="str">
            <v>N</v>
          </cell>
        </row>
        <row r="985">
          <cell r="B985">
            <v>38685</v>
          </cell>
          <cell r="C985" t="str">
            <v>Undisclosed Interface</v>
          </cell>
          <cell r="D985" t="str">
            <v>QuStream Corp</v>
          </cell>
          <cell r="E985">
            <v>1.7999999999999998</v>
          </cell>
          <cell r="F985" t="str">
            <v>N</v>
          </cell>
        </row>
        <row r="986">
          <cell r="B986">
            <v>38685</v>
          </cell>
          <cell r="C986" t="str">
            <v>Worldwide Excellence Inc</v>
          </cell>
          <cell r="D986" t="str">
            <v>MFK Underwriting</v>
          </cell>
          <cell r="E986">
            <v>21.667000000000002</v>
          </cell>
          <cell r="F986" t="str">
            <v>N</v>
          </cell>
        </row>
        <row r="987">
          <cell r="B987">
            <v>38685</v>
          </cell>
          <cell r="C987" t="str">
            <v>Advocat Inc-Assisted Living</v>
          </cell>
          <cell r="D987" t="str">
            <v>Agemark Acquisition LLC</v>
          </cell>
          <cell r="E987">
            <v>11</v>
          </cell>
          <cell r="F987" t="str">
            <v>N</v>
          </cell>
        </row>
        <row r="988">
          <cell r="B988">
            <v>38685</v>
          </cell>
          <cell r="C988" t="str">
            <v>V-Secure Technologies Inc</v>
          </cell>
          <cell r="D988" t="str">
            <v>Radware Ltd</v>
          </cell>
          <cell r="E988">
            <v>15</v>
          </cell>
          <cell r="F988" t="str">
            <v>N</v>
          </cell>
        </row>
        <row r="989">
          <cell r="B989">
            <v>38685</v>
          </cell>
          <cell r="C989" t="str">
            <v>NaturalNano Inc</v>
          </cell>
          <cell r="D989" t="str">
            <v>Cementitious Materials Inc</v>
          </cell>
          <cell r="E989">
            <v>15.722</v>
          </cell>
          <cell r="F989" t="str">
            <v>N</v>
          </cell>
        </row>
        <row r="990">
          <cell r="B990">
            <v>38685</v>
          </cell>
          <cell r="C990" t="str">
            <v>Web Internet LLC-Certain Asts</v>
          </cell>
          <cell r="D990" t="str">
            <v>Interland Inc</v>
          </cell>
          <cell r="E990">
            <v>8.8999999999999986</v>
          </cell>
          <cell r="F990" t="str">
            <v>N</v>
          </cell>
        </row>
        <row r="991">
          <cell r="B991">
            <v>38685</v>
          </cell>
          <cell r="C991" t="str">
            <v>Wachovia Corp-Corporate Trust</v>
          </cell>
          <cell r="D991" t="str">
            <v>US Bancorp,Minneapolis,MN</v>
          </cell>
          <cell r="E991">
            <v>800</v>
          </cell>
          <cell r="F991" t="str">
            <v>N</v>
          </cell>
        </row>
        <row r="992">
          <cell r="B992">
            <v>38685</v>
          </cell>
          <cell r="C992" t="str">
            <v>Cybertrust-Intellishield Alert</v>
          </cell>
          <cell r="D992" t="str">
            <v>Cisco Systems Inc</v>
          </cell>
          <cell r="E992">
            <v>14</v>
          </cell>
          <cell r="F992" t="str">
            <v>N</v>
          </cell>
        </row>
        <row r="993">
          <cell r="B993">
            <v>38684</v>
          </cell>
          <cell r="C993" t="str">
            <v>CONTECH Construction Prod Inc</v>
          </cell>
          <cell r="D993" t="str">
            <v>Investor Group</v>
          </cell>
          <cell r="E993">
            <v>1000</v>
          </cell>
          <cell r="F993" t="str">
            <v>Y</v>
          </cell>
        </row>
        <row r="994">
          <cell r="B994">
            <v>38684</v>
          </cell>
          <cell r="C994" t="str">
            <v>Ashford Hospitality Trust-Gen</v>
          </cell>
          <cell r="D994" t="str">
            <v>Schuylkill LLC</v>
          </cell>
          <cell r="E994">
            <v>102</v>
          </cell>
          <cell r="F994" t="str">
            <v>N</v>
          </cell>
        </row>
        <row r="995">
          <cell r="B995">
            <v>38684</v>
          </cell>
          <cell r="C995" t="str">
            <v>Ion Systems Inc</v>
          </cell>
          <cell r="D995" t="str">
            <v>MKS Instruments Inc</v>
          </cell>
          <cell r="E995">
            <v>70</v>
          </cell>
          <cell r="F995" t="str">
            <v>N</v>
          </cell>
        </row>
        <row r="996">
          <cell r="B996">
            <v>38684</v>
          </cell>
          <cell r="C996" t="str">
            <v>Berkeley Water-Water Asts</v>
          </cell>
          <cell r="D996" t="str">
            <v>Aqua America Inc</v>
          </cell>
          <cell r="E996">
            <v>4.1999999999999993</v>
          </cell>
          <cell r="F996" t="str">
            <v>N</v>
          </cell>
        </row>
        <row r="997">
          <cell r="B997">
            <v>38684</v>
          </cell>
          <cell r="C997" t="str">
            <v>Best Western University Tower</v>
          </cell>
          <cell r="D997" t="str">
            <v>LaSalle Hotel Properties</v>
          </cell>
          <cell r="E997">
            <v>26.4</v>
          </cell>
          <cell r="F997" t="str">
            <v>N</v>
          </cell>
        </row>
        <row r="998">
          <cell r="B998">
            <v>38684</v>
          </cell>
          <cell r="C998" t="str">
            <v>Hilton San Diego Resort,CA</v>
          </cell>
          <cell r="D998" t="str">
            <v>LaSalle Hotel Properties</v>
          </cell>
          <cell r="E998">
            <v>91.199999999999989</v>
          </cell>
          <cell r="F998" t="str">
            <v>N</v>
          </cell>
        </row>
        <row r="999">
          <cell r="B999">
            <v>38684</v>
          </cell>
          <cell r="C999" t="str">
            <v>Holiday Inn Downtown,WA</v>
          </cell>
          <cell r="D999" t="str">
            <v>LaSalle Hotel Properties</v>
          </cell>
          <cell r="E999">
            <v>44.599999999999994</v>
          </cell>
          <cell r="F999" t="str">
            <v>N</v>
          </cell>
        </row>
        <row r="1000">
          <cell r="B1000">
            <v>38684</v>
          </cell>
          <cell r="C1000" t="str">
            <v>Orlando Airport Marriott Hotel</v>
          </cell>
          <cell r="D1000" t="str">
            <v>DiamondRock Hospitality Co</v>
          </cell>
          <cell r="E1000">
            <v>70</v>
          </cell>
          <cell r="F1000" t="str">
            <v>N</v>
          </cell>
        </row>
        <row r="1001">
          <cell r="B1001">
            <v>38684</v>
          </cell>
          <cell r="C1001" t="str">
            <v>Vance International Inc</v>
          </cell>
          <cell r="D1001" t="str">
            <v>Garda World Security Corp</v>
          </cell>
          <cell r="E1001">
            <v>67.25</v>
          </cell>
          <cell r="F1001" t="str">
            <v>N</v>
          </cell>
        </row>
        <row r="1002">
          <cell r="B1002">
            <v>38684</v>
          </cell>
          <cell r="C1002" t="str">
            <v>American Bioscience Inc</v>
          </cell>
          <cell r="D1002" t="str">
            <v>American Pharm Partners Inc</v>
          </cell>
          <cell r="E1002">
            <v>4094.4599999999996</v>
          </cell>
          <cell r="F1002" t="str">
            <v>N</v>
          </cell>
        </row>
        <row r="1003">
          <cell r="B1003">
            <v>38684</v>
          </cell>
          <cell r="C1003" t="str">
            <v>Vacuum Coating Technologies</v>
          </cell>
          <cell r="D1003" t="str">
            <v>Applied Films Corp</v>
          </cell>
          <cell r="E1003">
            <v>27.848999999999997</v>
          </cell>
          <cell r="F1003" t="str">
            <v>N</v>
          </cell>
        </row>
        <row r="1004">
          <cell r="B1004">
            <v>38684</v>
          </cell>
          <cell r="C1004" t="str">
            <v>InterMune Inc-Infergen rights</v>
          </cell>
          <cell r="D1004" t="str">
            <v>Valeant Pharmaceuticals</v>
          </cell>
          <cell r="E1004">
            <v>136</v>
          </cell>
          <cell r="F1004" t="str">
            <v>N</v>
          </cell>
        </row>
        <row r="1005">
          <cell r="B1005">
            <v>38683</v>
          </cell>
          <cell r="C1005" t="str">
            <v>Planar Solutions LLC</v>
          </cell>
          <cell r="D1005" t="str">
            <v>FUJIFILM Electn Materials USA</v>
          </cell>
          <cell r="E1005">
            <v>17</v>
          </cell>
          <cell r="F1005" t="str">
            <v>N</v>
          </cell>
        </row>
        <row r="1006">
          <cell r="B1006">
            <v>38682</v>
          </cell>
          <cell r="C1006" t="str">
            <v>Spaulding &amp; Slye Co</v>
          </cell>
          <cell r="D1006" t="str">
            <v>Jones Lang LaSalle Inc</v>
          </cell>
          <cell r="E1006">
            <v>185</v>
          </cell>
          <cell r="F1006" t="str">
            <v>N</v>
          </cell>
        </row>
        <row r="1007">
          <cell r="B1007">
            <v>38681</v>
          </cell>
          <cell r="C1007" t="str">
            <v>IDM Pharma Inc-Infectious</v>
          </cell>
          <cell r="D1007" t="str">
            <v>Pharmexa A/S</v>
          </cell>
          <cell r="E1007">
            <v>12</v>
          </cell>
          <cell r="F1007" t="str">
            <v>N</v>
          </cell>
        </row>
        <row r="1008">
          <cell r="B1008">
            <v>38680</v>
          </cell>
          <cell r="C1008" t="str">
            <v>Axia Inc</v>
          </cell>
          <cell r="D1008" t="str">
            <v>Aurora Capital Group</v>
          </cell>
          <cell r="E1008">
            <v>387</v>
          </cell>
          <cell r="F1008" t="str">
            <v>Y</v>
          </cell>
        </row>
        <row r="1009">
          <cell r="B1009">
            <v>38679</v>
          </cell>
          <cell r="C1009" t="str">
            <v>CapRock Communications Corp</v>
          </cell>
          <cell r="D1009" t="str">
            <v>ABRY Partners LLC</v>
          </cell>
          <cell r="E1009">
            <v>200</v>
          </cell>
          <cell r="F1009" t="str">
            <v>Y</v>
          </cell>
        </row>
        <row r="1010">
          <cell r="B1010">
            <v>38679</v>
          </cell>
          <cell r="C1010" t="str">
            <v>Ranpak Corp</v>
          </cell>
          <cell r="D1010" t="str">
            <v>American Capital Strategies</v>
          </cell>
          <cell r="E1010">
            <v>284</v>
          </cell>
          <cell r="F1010" t="str">
            <v>Y</v>
          </cell>
        </row>
        <row r="1011">
          <cell r="B1011">
            <v>38679</v>
          </cell>
          <cell r="C1011" t="str">
            <v>IKOR</v>
          </cell>
          <cell r="D1011" t="str">
            <v>iWatt Inc</v>
          </cell>
          <cell r="E1011">
            <v>11.399999999999999</v>
          </cell>
          <cell r="F1011" t="str">
            <v>N</v>
          </cell>
        </row>
        <row r="1012">
          <cell r="B1012">
            <v>38679</v>
          </cell>
          <cell r="C1012" t="str">
            <v>Securetek Inc</v>
          </cell>
          <cell r="D1012" t="str">
            <v>Mace Security Intl Inc</v>
          </cell>
          <cell r="E1012">
            <v>1.9</v>
          </cell>
          <cell r="F1012" t="str">
            <v>N</v>
          </cell>
        </row>
        <row r="1013">
          <cell r="B1013">
            <v>38679</v>
          </cell>
          <cell r="C1013" t="str">
            <v>Northwest Bancshares,TX</v>
          </cell>
          <cell r="D1013" t="str">
            <v>Texas United Bancshares,TX</v>
          </cell>
          <cell r="E1013">
            <v>31</v>
          </cell>
          <cell r="F1013" t="str">
            <v>N</v>
          </cell>
        </row>
        <row r="1014">
          <cell r="B1014">
            <v>38679</v>
          </cell>
          <cell r="C1014" t="str">
            <v>Core Railroad Line</v>
          </cell>
          <cell r="D1014" t="str">
            <v>BNSF Railway Co</v>
          </cell>
          <cell r="E1014">
            <v>40.337000000000003</v>
          </cell>
          <cell r="F1014" t="str">
            <v>N</v>
          </cell>
        </row>
        <row r="1015">
          <cell r="B1015">
            <v>38679</v>
          </cell>
          <cell r="C1015" t="str">
            <v>Roane County Plaza,Rockwood,TN</v>
          </cell>
          <cell r="D1015" t="str">
            <v>Undisclosed Acquiror</v>
          </cell>
          <cell r="E1015">
            <v>1.2999999999999998</v>
          </cell>
          <cell r="F1015" t="str">
            <v>N</v>
          </cell>
        </row>
        <row r="1016">
          <cell r="B1016">
            <v>38678</v>
          </cell>
          <cell r="C1016" t="str">
            <v>Requisite Technology Inc</v>
          </cell>
          <cell r="D1016" t="str">
            <v>Click Commerce Inc</v>
          </cell>
          <cell r="E1016">
            <v>23.279999999999998</v>
          </cell>
          <cell r="F1016" t="str">
            <v>N</v>
          </cell>
        </row>
        <row r="1017">
          <cell r="B1017">
            <v>38678</v>
          </cell>
          <cell r="C1017" t="str">
            <v>Loral Space &amp; Commun Ltd</v>
          </cell>
          <cell r="D1017" t="str">
            <v>Creditors</v>
          </cell>
          <cell r="E1017">
            <v>772.19999999999993</v>
          </cell>
          <cell r="F1017" t="str">
            <v>N</v>
          </cell>
        </row>
        <row r="1018">
          <cell r="B1018">
            <v>38678</v>
          </cell>
          <cell r="C1018" t="str">
            <v>Coddingtown Mall,Santa Rosa,CA</v>
          </cell>
          <cell r="D1018" t="str">
            <v>Simon Property Group Inc</v>
          </cell>
          <cell r="E1018">
            <v>37</v>
          </cell>
          <cell r="F1018" t="str">
            <v>N</v>
          </cell>
        </row>
        <row r="1019">
          <cell r="B1019">
            <v>38678</v>
          </cell>
          <cell r="C1019" t="str">
            <v>Permian Basin Oil Ppty,Texas</v>
          </cell>
          <cell r="D1019" t="str">
            <v>Energen Resources Corp</v>
          </cell>
          <cell r="E1019">
            <v>168</v>
          </cell>
          <cell r="F1019" t="str">
            <v>N</v>
          </cell>
        </row>
        <row r="1020">
          <cell r="B1020">
            <v>38678</v>
          </cell>
          <cell r="C1020" t="str">
            <v>Massillon Community Hospital</v>
          </cell>
          <cell r="D1020" t="str">
            <v>Doctors Hospital</v>
          </cell>
          <cell r="E1020">
            <v>35</v>
          </cell>
          <cell r="F1020" t="str">
            <v>N</v>
          </cell>
        </row>
        <row r="1021">
          <cell r="B1021">
            <v>38678</v>
          </cell>
          <cell r="C1021" t="str">
            <v>Miltec Corp</v>
          </cell>
          <cell r="D1021" t="str">
            <v>Ducommun Inc</v>
          </cell>
          <cell r="E1021">
            <v>53</v>
          </cell>
          <cell r="F1021" t="str">
            <v>N</v>
          </cell>
        </row>
        <row r="1022">
          <cell r="B1022">
            <v>38678</v>
          </cell>
          <cell r="C1022" t="str">
            <v>Big Lake Finl Corp,FL</v>
          </cell>
          <cell r="D1022" t="str">
            <v>Seacoast Banking Corp of FL,FL</v>
          </cell>
          <cell r="E1022">
            <v>43.043999999999997</v>
          </cell>
          <cell r="F1022" t="str">
            <v>N</v>
          </cell>
        </row>
        <row r="1023">
          <cell r="B1023">
            <v>38678</v>
          </cell>
          <cell r="C1023" t="str">
            <v>Flo Tork Inc</v>
          </cell>
          <cell r="D1023" t="str">
            <v>Moog Inc</v>
          </cell>
          <cell r="E1023">
            <v>24</v>
          </cell>
          <cell r="F1023" t="str">
            <v>N</v>
          </cell>
        </row>
        <row r="1024">
          <cell r="B1024">
            <v>38678</v>
          </cell>
          <cell r="C1024" t="str">
            <v>Neighbors Bancshares Inc,GA</v>
          </cell>
          <cell r="D1024" t="str">
            <v>Security Bank Corp,Macon.GA</v>
          </cell>
          <cell r="E1024">
            <v>30.599999999999998</v>
          </cell>
          <cell r="F1024" t="str">
            <v>N</v>
          </cell>
        </row>
        <row r="1025">
          <cell r="B1025">
            <v>38678</v>
          </cell>
          <cell r="C1025" t="str">
            <v>PurFusion Inc</v>
          </cell>
          <cell r="D1025" t="str">
            <v>Seamless Technology Inc</v>
          </cell>
          <cell r="E1025">
            <v>2</v>
          </cell>
          <cell r="F1025" t="str">
            <v>N</v>
          </cell>
        </row>
        <row r="1026">
          <cell r="B1026">
            <v>38678</v>
          </cell>
          <cell r="C1026" t="str">
            <v>Cell Genesys Inf-Mnfg Op</v>
          </cell>
          <cell r="D1026" t="str">
            <v>Genzyme Corp</v>
          </cell>
          <cell r="E1026">
            <v>3.1999999999999997</v>
          </cell>
          <cell r="F1026" t="str">
            <v>N</v>
          </cell>
        </row>
        <row r="1027">
          <cell r="B1027">
            <v>38678</v>
          </cell>
          <cell r="C1027" t="str">
            <v>Nurel Therapeutics Inc</v>
          </cell>
          <cell r="D1027" t="str">
            <v>Diamyd Medical AB</v>
          </cell>
          <cell r="E1027">
            <v>1.3049999999999999</v>
          </cell>
          <cell r="F1027" t="str">
            <v>N</v>
          </cell>
        </row>
        <row r="1028">
          <cell r="B1028">
            <v>38678</v>
          </cell>
          <cell r="C1028" t="str">
            <v>Hilton Durham Near Duke Univ</v>
          </cell>
          <cell r="D1028" t="str">
            <v>Interstate Hotels &amp; Resorts</v>
          </cell>
          <cell r="E1028">
            <v>13.299999999999999</v>
          </cell>
          <cell r="F1028" t="str">
            <v>N</v>
          </cell>
        </row>
        <row r="1029">
          <cell r="B1029">
            <v>38678</v>
          </cell>
          <cell r="C1029" t="str">
            <v>Michiana Telecasting Corp</v>
          </cell>
          <cell r="D1029" t="str">
            <v>Gray Television Inc</v>
          </cell>
          <cell r="E1029">
            <v>85</v>
          </cell>
          <cell r="F1029" t="str">
            <v>N</v>
          </cell>
        </row>
        <row r="1030">
          <cell r="B1030">
            <v>38678</v>
          </cell>
          <cell r="C1030" t="str">
            <v>SolvCentral.com Inc</v>
          </cell>
          <cell r="D1030" t="str">
            <v>KPIT Cummins Infosystems Ltd</v>
          </cell>
          <cell r="E1030">
            <v>2</v>
          </cell>
          <cell r="F1030" t="str">
            <v>N</v>
          </cell>
        </row>
        <row r="1031">
          <cell r="B1031">
            <v>38677</v>
          </cell>
          <cell r="C1031" t="str">
            <v>ORS Nasco Inc</v>
          </cell>
          <cell r="D1031" t="str">
            <v>Brazos Private Equity Partners</v>
          </cell>
          <cell r="E1031">
            <v>81</v>
          </cell>
          <cell r="F1031" t="str">
            <v>Y</v>
          </cell>
        </row>
        <row r="1032">
          <cell r="B1032">
            <v>38677</v>
          </cell>
          <cell r="C1032" t="str">
            <v>Efficient Channel Coding Inc</v>
          </cell>
          <cell r="D1032" t="str">
            <v>ViaSat Inc</v>
          </cell>
          <cell r="E1032">
            <v>25.5</v>
          </cell>
          <cell r="F1032" t="str">
            <v>N</v>
          </cell>
        </row>
        <row r="1033">
          <cell r="B1033">
            <v>38677</v>
          </cell>
          <cell r="C1033" t="str">
            <v>Scientific Materials Corp</v>
          </cell>
          <cell r="D1033" t="str">
            <v>FLIR Systems Inc</v>
          </cell>
          <cell r="E1033">
            <v>13</v>
          </cell>
          <cell r="F1033" t="str">
            <v>N</v>
          </cell>
        </row>
        <row r="1034">
          <cell r="B1034">
            <v>38677</v>
          </cell>
          <cell r="C1034" t="str">
            <v>Alamosa Holdings Inc</v>
          </cell>
          <cell r="D1034" t="str">
            <v>Sprint Nextel Corp</v>
          </cell>
          <cell r="E1034">
            <v>4352.3280000000004</v>
          </cell>
          <cell r="F1034" t="str">
            <v>N</v>
          </cell>
        </row>
        <row r="1035">
          <cell r="B1035">
            <v>38677</v>
          </cell>
          <cell r="C1035" t="str">
            <v>MMIS Inc</v>
          </cell>
          <cell r="D1035" t="str">
            <v>Bankrate Inc</v>
          </cell>
          <cell r="E1035">
            <v>30</v>
          </cell>
          <cell r="F1035" t="str">
            <v>N</v>
          </cell>
        </row>
        <row r="1036">
          <cell r="B1036">
            <v>38677</v>
          </cell>
          <cell r="C1036" t="str">
            <v>BriteSmile-Teeth Whitening Ctr</v>
          </cell>
          <cell r="D1036" t="str">
            <v>Dental Spas LLC</v>
          </cell>
          <cell r="E1036">
            <v>21.5</v>
          </cell>
          <cell r="F1036" t="str">
            <v>N</v>
          </cell>
        </row>
        <row r="1037">
          <cell r="B1037">
            <v>38677</v>
          </cell>
          <cell r="C1037" t="str">
            <v>Capital Office Park</v>
          </cell>
          <cell r="D1037" t="str">
            <v>Mack-Cali Realty Corp</v>
          </cell>
          <cell r="E1037">
            <v>161.69999999999999</v>
          </cell>
          <cell r="F1037" t="str">
            <v>N</v>
          </cell>
        </row>
        <row r="1038">
          <cell r="B1038">
            <v>38677</v>
          </cell>
          <cell r="C1038" t="str">
            <v>Xceedium Inc</v>
          </cell>
          <cell r="D1038" t="str">
            <v>Undisclosed Acquiror</v>
          </cell>
          <cell r="E1038">
            <v>1.3499999999999999</v>
          </cell>
          <cell r="F1038" t="str">
            <v>N</v>
          </cell>
        </row>
        <row r="1039">
          <cell r="B1039">
            <v>38677</v>
          </cell>
          <cell r="C1039" t="str">
            <v>American Finl-Coal Reserves,OH</v>
          </cell>
          <cell r="D1039" t="str">
            <v>Natural Resource Partners LP</v>
          </cell>
          <cell r="E1039">
            <v>29</v>
          </cell>
          <cell r="F1039" t="str">
            <v>N</v>
          </cell>
        </row>
        <row r="1040">
          <cell r="B1040">
            <v>38677</v>
          </cell>
          <cell r="C1040" t="str">
            <v>National RV Holdings Inc</v>
          </cell>
          <cell r="D1040" t="str">
            <v>Investor Group</v>
          </cell>
          <cell r="E1040">
            <v>147.13099999999997</v>
          </cell>
          <cell r="F1040" t="str">
            <v>N</v>
          </cell>
        </row>
        <row r="1041">
          <cell r="B1041">
            <v>38677</v>
          </cell>
          <cell r="C1041" t="str">
            <v>Gotcha Intl-Surf Brand</v>
          </cell>
          <cell r="D1041" t="str">
            <v>Perry Ellis International Inc</v>
          </cell>
          <cell r="E1041">
            <v>12</v>
          </cell>
          <cell r="F1041" t="str">
            <v>N</v>
          </cell>
        </row>
        <row r="1042">
          <cell r="B1042">
            <v>38677</v>
          </cell>
          <cell r="C1042" t="str">
            <v>First Natl Bank of Newport,PA</v>
          </cell>
          <cell r="D1042" t="str">
            <v>Orrstown Financial Svcs Inc</v>
          </cell>
          <cell r="E1042">
            <v>33.475000000000001</v>
          </cell>
          <cell r="F1042" t="str">
            <v>N</v>
          </cell>
        </row>
        <row r="1043">
          <cell r="B1043">
            <v>38677</v>
          </cell>
          <cell r="C1043" t="str">
            <v>CareKey Inc</v>
          </cell>
          <cell r="D1043" t="str">
            <v>TriZetto Group Inc</v>
          </cell>
          <cell r="E1043">
            <v>100</v>
          </cell>
          <cell r="F1043" t="str">
            <v>N</v>
          </cell>
        </row>
        <row r="1044">
          <cell r="B1044">
            <v>38677</v>
          </cell>
          <cell r="C1044" t="str">
            <v>Oil States-Well Control Bus</v>
          </cell>
          <cell r="D1044" t="str">
            <v>Boots &amp; Coots Intl Well</v>
          </cell>
          <cell r="E1044">
            <v>24.38</v>
          </cell>
          <cell r="F1044" t="str">
            <v>N</v>
          </cell>
        </row>
        <row r="1045">
          <cell r="B1045">
            <v>38677</v>
          </cell>
          <cell r="C1045" t="str">
            <v>Option Techn Interactive LLC</v>
          </cell>
          <cell r="D1045" t="str">
            <v>National Auto Credit Inc</v>
          </cell>
          <cell r="E1045">
            <v>2.5019999999999998</v>
          </cell>
          <cell r="F1045" t="str">
            <v>N</v>
          </cell>
        </row>
        <row r="1046">
          <cell r="B1046">
            <v>38677</v>
          </cell>
          <cell r="C1046" t="str">
            <v>Providence Exploration LLC</v>
          </cell>
          <cell r="D1046" t="str">
            <v>Healthbridge Inc</v>
          </cell>
          <cell r="E1046">
            <v>2.8050000000000002</v>
          </cell>
          <cell r="F1046" t="str">
            <v>N</v>
          </cell>
        </row>
        <row r="1047">
          <cell r="B1047">
            <v>38677</v>
          </cell>
          <cell r="C1047" t="str">
            <v>Undisclosed Oil &amp; Gas</v>
          </cell>
          <cell r="D1047" t="str">
            <v>Denbury Resources Inc</v>
          </cell>
          <cell r="E1047">
            <v>250</v>
          </cell>
          <cell r="F1047" t="str">
            <v>N</v>
          </cell>
        </row>
        <row r="1048">
          <cell r="B1048">
            <v>38677</v>
          </cell>
          <cell r="C1048" t="str">
            <v>I2 Tech-Content Svcs Bus</v>
          </cell>
          <cell r="D1048" t="str">
            <v>IHS Inc</v>
          </cell>
          <cell r="E1048">
            <v>30</v>
          </cell>
          <cell r="F1048" t="str">
            <v>N</v>
          </cell>
        </row>
        <row r="1049">
          <cell r="B1049">
            <v>38677</v>
          </cell>
          <cell r="C1049" t="str">
            <v>Competition Policy Associates</v>
          </cell>
          <cell r="D1049" t="str">
            <v>FTI Consulting Inc</v>
          </cell>
          <cell r="E1049">
            <v>71.5</v>
          </cell>
          <cell r="F1049" t="str">
            <v>N</v>
          </cell>
        </row>
        <row r="1050">
          <cell r="B1050">
            <v>38677</v>
          </cell>
          <cell r="C1050" t="str">
            <v>NorthWestern Corp</v>
          </cell>
          <cell r="D1050" t="str">
            <v>Black Hills Power Inc</v>
          </cell>
          <cell r="E1050">
            <v>1279.818</v>
          </cell>
          <cell r="F1050" t="str">
            <v>N</v>
          </cell>
        </row>
        <row r="1051">
          <cell r="B1051">
            <v>38677</v>
          </cell>
          <cell r="C1051" t="str">
            <v>Wescoco LLC</v>
          </cell>
          <cell r="D1051" t="str">
            <v>Bankrate Inc</v>
          </cell>
          <cell r="E1051">
            <v>10</v>
          </cell>
          <cell r="F1051" t="str">
            <v>N</v>
          </cell>
        </row>
        <row r="1052">
          <cell r="B1052">
            <v>38676</v>
          </cell>
          <cell r="C1052" t="str">
            <v>Beverly Enterprises Inc</v>
          </cell>
          <cell r="D1052" t="str">
            <v>Fillmore Capital Partners LLC</v>
          </cell>
          <cell r="E1052">
            <v>1591.674</v>
          </cell>
          <cell r="F1052" t="str">
            <v>Y</v>
          </cell>
        </row>
        <row r="1053">
          <cell r="B1053">
            <v>38676</v>
          </cell>
          <cell r="C1053" t="str">
            <v>Medicis Pharmaceutical Corp</v>
          </cell>
          <cell r="D1053" t="str">
            <v>Mentor Corp</v>
          </cell>
          <cell r="E1053">
            <v>2010.684</v>
          </cell>
          <cell r="F1053" t="str">
            <v>N</v>
          </cell>
        </row>
        <row r="1054">
          <cell r="B1054">
            <v>38675</v>
          </cell>
          <cell r="C1054" t="str">
            <v>GT Development Corp</v>
          </cell>
          <cell r="D1054" t="str">
            <v>Imperial Metal Industries PLC</v>
          </cell>
          <cell r="E1054">
            <v>27</v>
          </cell>
          <cell r="F1054" t="str">
            <v>N</v>
          </cell>
        </row>
        <row r="1055">
          <cell r="B1055">
            <v>38674</v>
          </cell>
          <cell r="C1055" t="str">
            <v>Clinical Diagnostic Solutions</v>
          </cell>
          <cell r="D1055" t="str">
            <v>Boule Diagnostics Intl AB</v>
          </cell>
          <cell r="E1055">
            <v>10</v>
          </cell>
          <cell r="F1055" t="str">
            <v>N</v>
          </cell>
        </row>
        <row r="1056">
          <cell r="B1056">
            <v>38674</v>
          </cell>
          <cell r="C1056" t="str">
            <v>LifeLink MD Inc</v>
          </cell>
          <cell r="D1056" t="str">
            <v>Medtronic Emergency Response</v>
          </cell>
          <cell r="E1056">
            <v>8.8000000000000007</v>
          </cell>
          <cell r="F1056" t="str">
            <v>N</v>
          </cell>
        </row>
        <row r="1057">
          <cell r="B1057">
            <v>38674</v>
          </cell>
          <cell r="C1057" t="str">
            <v>Edify Corp</v>
          </cell>
          <cell r="D1057" t="str">
            <v>InterVoice Inc</v>
          </cell>
          <cell r="E1057">
            <v>33.5</v>
          </cell>
          <cell r="F1057" t="str">
            <v>N</v>
          </cell>
        </row>
        <row r="1058">
          <cell r="B1058">
            <v>38674</v>
          </cell>
          <cell r="C1058" t="str">
            <v>Duke Energy Corp-Duke Energy</v>
          </cell>
          <cell r="D1058" t="str">
            <v>Barclays Capital</v>
          </cell>
          <cell r="E1058">
            <v>700</v>
          </cell>
          <cell r="F1058" t="str">
            <v>N</v>
          </cell>
        </row>
        <row r="1059">
          <cell r="B1059">
            <v>38674</v>
          </cell>
          <cell r="C1059" t="str">
            <v>GE Insurance Solutions Corp</v>
          </cell>
          <cell r="D1059" t="str">
            <v>Swiss Reinsurance Co</v>
          </cell>
          <cell r="E1059">
            <v>6800</v>
          </cell>
          <cell r="F1059" t="str">
            <v>N</v>
          </cell>
        </row>
        <row r="1060">
          <cell r="B1060">
            <v>38674</v>
          </cell>
          <cell r="C1060" t="str">
            <v>TMO Parent LLC</v>
          </cell>
          <cell r="D1060" t="str">
            <v>Investor Group</v>
          </cell>
          <cell r="E1060">
            <v>634</v>
          </cell>
          <cell r="F1060" t="str">
            <v>N</v>
          </cell>
        </row>
        <row r="1061">
          <cell r="B1061">
            <v>38674</v>
          </cell>
          <cell r="C1061" t="str">
            <v>Coffee Landing</v>
          </cell>
          <cell r="D1061" t="str">
            <v>Van Houtte Ltd</v>
          </cell>
          <cell r="E1061">
            <v>5.8</v>
          </cell>
          <cell r="F1061" t="str">
            <v>N</v>
          </cell>
        </row>
        <row r="1062">
          <cell r="B1062">
            <v>38674</v>
          </cell>
          <cell r="C1062" t="str">
            <v>Kahana Gateway Shopping Center</v>
          </cell>
          <cell r="D1062" t="str">
            <v>Kahana Partners LLC</v>
          </cell>
          <cell r="E1062">
            <v>25.5</v>
          </cell>
          <cell r="F1062" t="str">
            <v>N</v>
          </cell>
        </row>
        <row r="1063">
          <cell r="B1063">
            <v>38674</v>
          </cell>
          <cell r="C1063" t="str">
            <v>QDS Henschen Inc</v>
          </cell>
          <cell r="D1063" t="str">
            <v>GKN PLC</v>
          </cell>
          <cell r="E1063">
            <v>10.290999999999999</v>
          </cell>
          <cell r="F1063" t="str">
            <v>N</v>
          </cell>
        </row>
        <row r="1064">
          <cell r="B1064">
            <v>38674</v>
          </cell>
          <cell r="C1064" t="str">
            <v>Office Building,New York,NY</v>
          </cell>
          <cell r="D1064" t="str">
            <v>Principal RE Investors LLC</v>
          </cell>
          <cell r="E1064">
            <v>217</v>
          </cell>
          <cell r="F1064" t="str">
            <v>N</v>
          </cell>
        </row>
        <row r="1065">
          <cell r="B1065">
            <v>38674</v>
          </cell>
          <cell r="C1065" t="str">
            <v>Midwest Wireless</v>
          </cell>
          <cell r="D1065" t="str">
            <v>ALLTEL Corp</v>
          </cell>
          <cell r="E1065">
            <v>1075</v>
          </cell>
          <cell r="F1065" t="str">
            <v>N</v>
          </cell>
        </row>
        <row r="1066">
          <cell r="B1066">
            <v>38674</v>
          </cell>
          <cell r="C1066" t="str">
            <v>J Jill Group Inc</v>
          </cell>
          <cell r="D1066" t="str">
            <v>Liz Claiborne Inc</v>
          </cell>
          <cell r="E1066">
            <v>377.51499999999999</v>
          </cell>
          <cell r="F1066" t="str">
            <v>N</v>
          </cell>
        </row>
        <row r="1067">
          <cell r="B1067">
            <v>38674</v>
          </cell>
          <cell r="C1067" t="str">
            <v>Scientific Atlanta Inc</v>
          </cell>
          <cell r="D1067" t="str">
            <v>Cisco Systems Inc</v>
          </cell>
          <cell r="E1067">
            <v>6865.7219999999998</v>
          </cell>
          <cell r="F1067" t="str">
            <v>N</v>
          </cell>
        </row>
        <row r="1068">
          <cell r="B1068">
            <v>38673</v>
          </cell>
          <cell r="C1068" t="str">
            <v>Independent Metals Co Inc</v>
          </cell>
          <cell r="D1068" t="str">
            <v>Inseq Corp</v>
          </cell>
          <cell r="E1068">
            <v>2.5</v>
          </cell>
          <cell r="F1068" t="str">
            <v>N</v>
          </cell>
        </row>
        <row r="1069">
          <cell r="B1069">
            <v>38673</v>
          </cell>
          <cell r="C1069" t="str">
            <v>Indian Gaming Services</v>
          </cell>
          <cell r="D1069" t="str">
            <v>Cash Systems Inc</v>
          </cell>
          <cell r="E1069">
            <v>12</v>
          </cell>
          <cell r="F1069" t="str">
            <v>N</v>
          </cell>
        </row>
        <row r="1070">
          <cell r="B1070">
            <v>38673</v>
          </cell>
          <cell r="C1070" t="str">
            <v>Lighthouse Care Ctr-Behavioral</v>
          </cell>
          <cell r="D1070" t="str">
            <v>Horizon Health Corp</v>
          </cell>
          <cell r="E1070">
            <v>95.399999999999991</v>
          </cell>
          <cell r="F1070" t="str">
            <v>N</v>
          </cell>
        </row>
        <row r="1071">
          <cell r="B1071">
            <v>38673</v>
          </cell>
          <cell r="C1071" t="str">
            <v>cVideo Inc</v>
          </cell>
          <cell r="D1071" t="str">
            <v>SYS</v>
          </cell>
          <cell r="E1071">
            <v>1.5</v>
          </cell>
          <cell r="F1071" t="str">
            <v>N</v>
          </cell>
        </row>
        <row r="1072">
          <cell r="B1072">
            <v>38673</v>
          </cell>
          <cell r="C1072" t="str">
            <v>Maple Coal Co</v>
          </cell>
          <cell r="D1072" t="str">
            <v>Coal International PLC</v>
          </cell>
          <cell r="E1072">
            <v>8.1199999999999992</v>
          </cell>
          <cell r="F1072" t="str">
            <v>N</v>
          </cell>
        </row>
        <row r="1073">
          <cell r="B1073">
            <v>38673</v>
          </cell>
          <cell r="C1073" t="str">
            <v>Economy.com Inc</v>
          </cell>
          <cell r="D1073" t="str">
            <v>Moodys Corp(WAS 61537A)</v>
          </cell>
          <cell r="E1073">
            <v>27</v>
          </cell>
          <cell r="F1073" t="str">
            <v>N</v>
          </cell>
        </row>
        <row r="1074">
          <cell r="B1074">
            <v>38672</v>
          </cell>
          <cell r="C1074" t="str">
            <v>Columbian Chemicals Co</v>
          </cell>
          <cell r="D1074" t="str">
            <v>Investor Group</v>
          </cell>
          <cell r="E1074">
            <v>600</v>
          </cell>
          <cell r="F1074" t="str">
            <v>Y</v>
          </cell>
        </row>
        <row r="1075">
          <cell r="B1075">
            <v>38672</v>
          </cell>
          <cell r="C1075" t="str">
            <v>Playtex-Non Core Asts</v>
          </cell>
          <cell r="D1075" t="str">
            <v>Cenuco Inc</v>
          </cell>
          <cell r="E1075">
            <v>57</v>
          </cell>
          <cell r="F1075" t="str">
            <v>N</v>
          </cell>
        </row>
        <row r="1076">
          <cell r="B1076">
            <v>38672</v>
          </cell>
          <cell r="C1076" t="str">
            <v>Intellisync Corp</v>
          </cell>
          <cell r="D1076" t="str">
            <v>Nokia Oyj</v>
          </cell>
          <cell r="E1076">
            <v>469.327</v>
          </cell>
          <cell r="F1076" t="str">
            <v>N</v>
          </cell>
        </row>
        <row r="1077">
          <cell r="B1077">
            <v>38672</v>
          </cell>
          <cell r="C1077" t="str">
            <v>Phelps Dodge Corp-N Amer</v>
          </cell>
          <cell r="D1077" t="str">
            <v>Rea Magnet Wire Co Inc</v>
          </cell>
          <cell r="E1077">
            <v>139</v>
          </cell>
          <cell r="F1077" t="str">
            <v>N</v>
          </cell>
        </row>
        <row r="1078">
          <cell r="B1078">
            <v>38672</v>
          </cell>
          <cell r="C1078" t="str">
            <v>Bulfinch Hotel,Boston,MA</v>
          </cell>
          <cell r="D1078" t="str">
            <v>Innkeepers USA Trust</v>
          </cell>
          <cell r="E1078">
            <v>19.600000000000001</v>
          </cell>
          <cell r="F1078" t="str">
            <v>N</v>
          </cell>
        </row>
        <row r="1079">
          <cell r="B1079">
            <v>38672</v>
          </cell>
          <cell r="C1079" t="str">
            <v>SBC Ctr,Hoffman Estates,IL</v>
          </cell>
          <cell r="D1079" t="str">
            <v>Minto Builders(Florida)Inc</v>
          </cell>
          <cell r="E1079">
            <v>338</v>
          </cell>
          <cell r="F1079" t="str">
            <v>N</v>
          </cell>
        </row>
        <row r="1080">
          <cell r="B1080">
            <v>38672</v>
          </cell>
          <cell r="C1080" t="str">
            <v>Disability Access Consultants</v>
          </cell>
          <cell r="D1080" t="str">
            <v>PTS Inc</v>
          </cell>
          <cell r="E1080">
            <v>1.0499999999999998</v>
          </cell>
          <cell r="F1080" t="str">
            <v>N</v>
          </cell>
        </row>
        <row r="1081">
          <cell r="B1081">
            <v>38672</v>
          </cell>
          <cell r="C1081" t="str">
            <v>Axes Technologies Inc</v>
          </cell>
          <cell r="D1081" t="str">
            <v>Mahindra-British Telecom</v>
          </cell>
          <cell r="E1081">
            <v>54</v>
          </cell>
          <cell r="F1081" t="str">
            <v>N</v>
          </cell>
        </row>
        <row r="1082">
          <cell r="B1082">
            <v>38672</v>
          </cell>
          <cell r="C1082" t="str">
            <v>SNB Bancshares Inc,TX</v>
          </cell>
          <cell r="D1082" t="str">
            <v>Prosperity Bancshares Inc,TX</v>
          </cell>
          <cell r="E1082">
            <v>243.55500000000001</v>
          </cell>
          <cell r="F1082" t="str">
            <v>N</v>
          </cell>
        </row>
        <row r="1083">
          <cell r="B1083">
            <v>38672</v>
          </cell>
          <cell r="C1083" t="str">
            <v>Global Microwave Systems Inc</v>
          </cell>
          <cell r="D1083" t="str">
            <v>Allied Defense Group Inc</v>
          </cell>
          <cell r="E1083">
            <v>24.2</v>
          </cell>
          <cell r="F1083" t="str">
            <v>N</v>
          </cell>
        </row>
        <row r="1084">
          <cell r="B1084">
            <v>38672</v>
          </cell>
          <cell r="C1084" t="str">
            <v>Bax Global Inc</v>
          </cell>
          <cell r="D1084" t="str">
            <v>Deutsche Bahn AG</v>
          </cell>
          <cell r="E1084">
            <v>1120</v>
          </cell>
          <cell r="F1084" t="str">
            <v>N</v>
          </cell>
        </row>
        <row r="1085">
          <cell r="B1085">
            <v>38672</v>
          </cell>
          <cell r="C1085" t="str">
            <v>Resources For Living Ltd</v>
          </cell>
          <cell r="D1085" t="str">
            <v>MSO Holdings Inc</v>
          </cell>
          <cell r="E1085">
            <v>15</v>
          </cell>
          <cell r="F1085" t="str">
            <v>N</v>
          </cell>
        </row>
        <row r="1086">
          <cell r="B1086">
            <v>38672</v>
          </cell>
          <cell r="C1086" t="str">
            <v>Gerhardt Holding Co Inc</v>
          </cell>
          <cell r="D1086" t="str">
            <v>Wartsila Corp</v>
          </cell>
          <cell r="E1086">
            <v>10.039999999999999</v>
          </cell>
          <cell r="F1086" t="str">
            <v>N</v>
          </cell>
        </row>
        <row r="1087">
          <cell r="B1087">
            <v>38671</v>
          </cell>
          <cell r="C1087" t="str">
            <v>Excelsior Radio Networks</v>
          </cell>
          <cell r="D1087" t="str">
            <v>Lincolnshire Management Inc</v>
          </cell>
          <cell r="E1087">
            <v>60</v>
          </cell>
          <cell r="F1087" t="str">
            <v>Y</v>
          </cell>
        </row>
        <row r="1088">
          <cell r="B1088">
            <v>38671</v>
          </cell>
          <cell r="C1088" t="str">
            <v>Compass Productions Inc</v>
          </cell>
          <cell r="D1088" t="str">
            <v>Somerset Entertainment Inc Fnd</v>
          </cell>
          <cell r="E1088">
            <v>51.8</v>
          </cell>
          <cell r="F1088" t="str">
            <v>Y</v>
          </cell>
        </row>
        <row r="1089">
          <cell r="B1089">
            <v>38671</v>
          </cell>
          <cell r="C1089" t="str">
            <v>Undisclosed Oil &amp; Gas Co</v>
          </cell>
          <cell r="D1089" t="str">
            <v>Burlington Resources Inc</v>
          </cell>
          <cell r="E1089">
            <v>400</v>
          </cell>
          <cell r="F1089" t="str">
            <v>N</v>
          </cell>
        </row>
        <row r="1090">
          <cell r="B1090">
            <v>38671</v>
          </cell>
          <cell r="C1090" t="str">
            <v>Constant Data Inc</v>
          </cell>
          <cell r="D1090" t="str">
            <v>Bakbone Software Inc</v>
          </cell>
          <cell r="E1090">
            <v>5.5</v>
          </cell>
          <cell r="F1090" t="str">
            <v>N</v>
          </cell>
        </row>
        <row r="1091">
          <cell r="B1091">
            <v>38671</v>
          </cell>
          <cell r="C1091" t="str">
            <v>Atlantic City Electric Co-Elec</v>
          </cell>
          <cell r="D1091" t="str">
            <v>Duquesne Light Holdings</v>
          </cell>
          <cell r="E1091">
            <v>173</v>
          </cell>
          <cell r="F1091" t="str">
            <v>N</v>
          </cell>
        </row>
        <row r="1092">
          <cell r="B1092">
            <v>38671</v>
          </cell>
          <cell r="C1092" t="str">
            <v>Black Hat Inc</v>
          </cell>
          <cell r="D1092" t="str">
            <v>CMP Media LLC</v>
          </cell>
          <cell r="E1092">
            <v>14</v>
          </cell>
          <cell r="F1092" t="str">
            <v>N</v>
          </cell>
        </row>
        <row r="1093">
          <cell r="B1093">
            <v>38671</v>
          </cell>
          <cell r="C1093" t="str">
            <v>PureDepth Inc</v>
          </cell>
          <cell r="D1093" t="str">
            <v>Diamond One Inc</v>
          </cell>
          <cell r="E1093">
            <v>72</v>
          </cell>
          <cell r="F1093" t="str">
            <v>N</v>
          </cell>
        </row>
        <row r="1094">
          <cell r="B1094">
            <v>38671</v>
          </cell>
          <cell r="C1094" t="str">
            <v>nMatrix Inc</v>
          </cell>
          <cell r="D1094" t="str">
            <v>EPIQ Systems Inc</v>
          </cell>
          <cell r="E1094">
            <v>125</v>
          </cell>
          <cell r="F1094" t="str">
            <v>N</v>
          </cell>
        </row>
        <row r="1095">
          <cell r="B1095">
            <v>38671</v>
          </cell>
          <cell r="C1095" t="str">
            <v>Learning Care Group Inc</v>
          </cell>
          <cell r="D1095" t="str">
            <v>ABC Learning Centres Ltd</v>
          </cell>
          <cell r="E1095">
            <v>156.10799999999998</v>
          </cell>
          <cell r="F1095" t="str">
            <v>N</v>
          </cell>
        </row>
        <row r="1096">
          <cell r="B1096">
            <v>38671</v>
          </cell>
          <cell r="C1096" t="str">
            <v>Integrated Biometric Tech LLC</v>
          </cell>
          <cell r="D1096" t="str">
            <v>Viisage Technology Inc</v>
          </cell>
          <cell r="E1096">
            <v>27.099999999999998</v>
          </cell>
          <cell r="F1096" t="str">
            <v>N</v>
          </cell>
        </row>
        <row r="1097">
          <cell r="B1097">
            <v>38671</v>
          </cell>
          <cell r="C1097" t="str">
            <v>Pacific Ethanol Inc</v>
          </cell>
          <cell r="D1097" t="str">
            <v>Cascade Investments LLC</v>
          </cell>
          <cell r="E1097">
            <v>84</v>
          </cell>
          <cell r="F1097" t="str">
            <v>N</v>
          </cell>
        </row>
        <row r="1098">
          <cell r="B1098">
            <v>38671</v>
          </cell>
          <cell r="C1098" t="str">
            <v>Cornerstone Cos</v>
          </cell>
          <cell r="D1098" t="str">
            <v>Harleysville Natl Bk &amp; Tr Co</v>
          </cell>
          <cell r="E1098">
            <v>22</v>
          </cell>
          <cell r="F1098" t="str">
            <v>N</v>
          </cell>
        </row>
        <row r="1099">
          <cell r="B1099">
            <v>38671</v>
          </cell>
          <cell r="C1099" t="str">
            <v>North American Technical-Oil</v>
          </cell>
          <cell r="D1099" t="str">
            <v>US Platinum Inc</v>
          </cell>
          <cell r="E1099">
            <v>4.5579999999999998</v>
          </cell>
          <cell r="F1099" t="str">
            <v>N</v>
          </cell>
        </row>
        <row r="1100">
          <cell r="B1100">
            <v>38671</v>
          </cell>
          <cell r="C1100" t="str">
            <v>Automotive.com Inc</v>
          </cell>
          <cell r="D1100" t="str">
            <v>Primedia Inc</v>
          </cell>
          <cell r="E1100">
            <v>72.5</v>
          </cell>
          <cell r="F1100" t="str">
            <v>N</v>
          </cell>
        </row>
        <row r="1101">
          <cell r="B1101">
            <v>38671</v>
          </cell>
          <cell r="C1101" t="str">
            <v>Wachovia Bank N.A-Branches</v>
          </cell>
          <cell r="D1101" t="str">
            <v>American Finl Realty Trust</v>
          </cell>
          <cell r="E1101">
            <v>84.1</v>
          </cell>
          <cell r="F1101" t="str">
            <v>N</v>
          </cell>
        </row>
        <row r="1102">
          <cell r="B1102">
            <v>38670</v>
          </cell>
          <cell r="C1102" t="str">
            <v>Southern Graphic Systems</v>
          </cell>
          <cell r="D1102" t="str">
            <v>Citigroup Venture Capital</v>
          </cell>
          <cell r="E1102">
            <v>410</v>
          </cell>
          <cell r="F1102" t="str">
            <v>Y</v>
          </cell>
        </row>
        <row r="1103">
          <cell r="B1103">
            <v>38670</v>
          </cell>
          <cell r="C1103" t="str">
            <v>Emerald Plaza,San Diego,CA</v>
          </cell>
          <cell r="D1103" t="str">
            <v>RREEF America LLC</v>
          </cell>
          <cell r="E1103">
            <v>123</v>
          </cell>
          <cell r="F1103" t="str">
            <v>Y</v>
          </cell>
        </row>
        <row r="1104">
          <cell r="B1104">
            <v>38670</v>
          </cell>
          <cell r="C1104" t="str">
            <v>New York Marriott East Side,NY</v>
          </cell>
          <cell r="D1104" t="str">
            <v>Prime Property Fund</v>
          </cell>
          <cell r="E1104">
            <v>287</v>
          </cell>
          <cell r="F1104" t="str">
            <v>N</v>
          </cell>
        </row>
        <row r="1105">
          <cell r="B1105">
            <v>38670</v>
          </cell>
          <cell r="C1105" t="str">
            <v>Starwood Hotel-Hotel Portfolio</v>
          </cell>
          <cell r="D1105" t="str">
            <v>Host Marriott Corp</v>
          </cell>
          <cell r="E1105">
            <v>4095.7530000000002</v>
          </cell>
          <cell r="F1105" t="str">
            <v>N</v>
          </cell>
        </row>
        <row r="1106">
          <cell r="B1106">
            <v>38670</v>
          </cell>
          <cell r="C1106" t="str">
            <v>Inamed Corp</v>
          </cell>
          <cell r="D1106" t="str">
            <v>Allergan Inc</v>
          </cell>
          <cell r="E1106">
            <v>2995.2640000000001</v>
          </cell>
          <cell r="F1106" t="str">
            <v>N</v>
          </cell>
        </row>
        <row r="1107">
          <cell r="B1107">
            <v>38670</v>
          </cell>
          <cell r="C1107" t="str">
            <v>iFreedom Commun Intl Hldg Ltd</v>
          </cell>
          <cell r="D1107" t="str">
            <v>Fusion Telecommunications</v>
          </cell>
          <cell r="E1107">
            <v>3.69</v>
          </cell>
          <cell r="F1107" t="str">
            <v>N</v>
          </cell>
        </row>
        <row r="1108">
          <cell r="B1108">
            <v>38670</v>
          </cell>
          <cell r="C1108" t="str">
            <v>HealtheNet Inc-US Assets</v>
          </cell>
          <cell r="D1108" t="str">
            <v>Nightingale Informatix Corp</v>
          </cell>
          <cell r="E1108">
            <v>5.9649999999999999</v>
          </cell>
          <cell r="F1108" t="str">
            <v>N</v>
          </cell>
        </row>
        <row r="1109">
          <cell r="B1109">
            <v>38670</v>
          </cell>
          <cell r="C1109" t="str">
            <v>Funk Software Inc</v>
          </cell>
          <cell r="D1109" t="str">
            <v>Juniper Networks Inc</v>
          </cell>
          <cell r="E1109">
            <v>122</v>
          </cell>
          <cell r="F1109" t="str">
            <v>N</v>
          </cell>
        </row>
        <row r="1110">
          <cell r="B1110">
            <v>38670</v>
          </cell>
          <cell r="C1110" t="str">
            <v>Sigpro LLC</v>
          </cell>
          <cell r="D1110" t="str">
            <v>Guest-Tek Ltd</v>
          </cell>
          <cell r="E1110">
            <v>3</v>
          </cell>
          <cell r="F1110" t="str">
            <v>N</v>
          </cell>
        </row>
        <row r="1111">
          <cell r="B1111">
            <v>38670</v>
          </cell>
          <cell r="C1111" t="str">
            <v>United Armored Services</v>
          </cell>
          <cell r="D1111" t="str">
            <v>Garda World Security Corp</v>
          </cell>
          <cell r="E1111">
            <v>13</v>
          </cell>
          <cell r="F1111" t="str">
            <v>N</v>
          </cell>
        </row>
        <row r="1112">
          <cell r="B1112">
            <v>38670</v>
          </cell>
          <cell r="C1112" t="str">
            <v>Precise Technology Inc</v>
          </cell>
          <cell r="D1112" t="str">
            <v>Rexam PLC</v>
          </cell>
          <cell r="E1112">
            <v>257</v>
          </cell>
          <cell r="F1112" t="str">
            <v>N</v>
          </cell>
        </row>
        <row r="1113">
          <cell r="B1113">
            <v>38670</v>
          </cell>
          <cell r="C1113" t="str">
            <v>Maryland Permanent Bk &amp; Tr,MD</v>
          </cell>
          <cell r="D1113" t="str">
            <v>Northwest Bancorp,Warren,PA</v>
          </cell>
          <cell r="E1113">
            <v>14.799999999999999</v>
          </cell>
          <cell r="F1113" t="str">
            <v>N</v>
          </cell>
        </row>
        <row r="1114">
          <cell r="B1114">
            <v>38670</v>
          </cell>
          <cell r="C1114" t="str">
            <v>Minotola National Bank</v>
          </cell>
          <cell r="D1114" t="str">
            <v>Susquehanna Bancshares Inc,PA</v>
          </cell>
          <cell r="E1114">
            <v>165</v>
          </cell>
          <cell r="F1114" t="str">
            <v>N</v>
          </cell>
        </row>
        <row r="1115">
          <cell r="B1115">
            <v>38669</v>
          </cell>
          <cell r="C1115" t="str">
            <v>Georgia-Pacific Corp</v>
          </cell>
          <cell r="D1115" t="str">
            <v>Koch Forest Products Inc</v>
          </cell>
          <cell r="E1115">
            <v>12634.048000000001</v>
          </cell>
          <cell r="F1115" t="str">
            <v>N</v>
          </cell>
        </row>
        <row r="1116">
          <cell r="B1116">
            <v>38667</v>
          </cell>
          <cell r="C1116" t="str">
            <v>Homeowners of America Holding</v>
          </cell>
          <cell r="D1116" t="str">
            <v>Investor Group</v>
          </cell>
          <cell r="E1116">
            <v>4.9499999999999993</v>
          </cell>
          <cell r="F1116" t="str">
            <v>Y</v>
          </cell>
        </row>
        <row r="1117">
          <cell r="B1117">
            <v>38667</v>
          </cell>
          <cell r="C1117" t="str">
            <v>Enterasys Networks Inc</v>
          </cell>
          <cell r="D1117" t="str">
            <v>Investor Group</v>
          </cell>
          <cell r="E1117">
            <v>382.99900000000002</v>
          </cell>
          <cell r="F1117" t="str">
            <v>Y</v>
          </cell>
        </row>
        <row r="1118">
          <cell r="B1118">
            <v>38667</v>
          </cell>
          <cell r="C1118" t="str">
            <v>Compex Technologies Inc</v>
          </cell>
          <cell r="D1118" t="str">
            <v>Encore Medical Corp</v>
          </cell>
          <cell r="E1118">
            <v>97.070999999999998</v>
          </cell>
          <cell r="F1118" t="str">
            <v>N</v>
          </cell>
        </row>
        <row r="1119">
          <cell r="B1119">
            <v>38667</v>
          </cell>
          <cell r="C1119" t="str">
            <v>Command Center</v>
          </cell>
          <cell r="D1119" t="str">
            <v>Temporary Financial Services</v>
          </cell>
          <cell r="E1119">
            <v>98.989000000000004</v>
          </cell>
          <cell r="F1119" t="str">
            <v>N</v>
          </cell>
        </row>
        <row r="1120">
          <cell r="B1120">
            <v>38667</v>
          </cell>
          <cell r="C1120" t="str">
            <v>Gatlinburg Sky Lift</v>
          </cell>
          <cell r="D1120" t="str">
            <v>CNL Income Properties Inc</v>
          </cell>
          <cell r="E1120">
            <v>47.5</v>
          </cell>
          <cell r="F1120" t="str">
            <v>N</v>
          </cell>
        </row>
        <row r="1121">
          <cell r="B1121">
            <v>38666</v>
          </cell>
          <cell r="C1121" t="str">
            <v>Kovio Inc</v>
          </cell>
          <cell r="D1121" t="str">
            <v>Harris &amp; Harris Group Inc</v>
          </cell>
          <cell r="E1121">
            <v>3</v>
          </cell>
          <cell r="F1121" t="str">
            <v>Y</v>
          </cell>
        </row>
        <row r="1122">
          <cell r="B1122">
            <v>38666</v>
          </cell>
          <cell r="C1122" t="str">
            <v>SERENA Software Inc</v>
          </cell>
          <cell r="D1122" t="str">
            <v>Silver Lake Partners</v>
          </cell>
          <cell r="E1122">
            <v>1026.021</v>
          </cell>
          <cell r="F1122" t="str">
            <v>Y</v>
          </cell>
        </row>
        <row r="1123">
          <cell r="B1123">
            <v>38666</v>
          </cell>
          <cell r="C1123" t="str">
            <v>Guardian International Inc</v>
          </cell>
          <cell r="D1123" t="str">
            <v>Devcon International Corp</v>
          </cell>
          <cell r="E1123">
            <v>65.5</v>
          </cell>
          <cell r="F1123" t="str">
            <v>N</v>
          </cell>
        </row>
        <row r="1124">
          <cell r="B1124">
            <v>38666</v>
          </cell>
          <cell r="C1124" t="str">
            <v>WVAG-TV,Moultrie,Georgia</v>
          </cell>
          <cell r="D1124" t="str">
            <v>Gray Television Inc</v>
          </cell>
          <cell r="E1124">
            <v>3.75</v>
          </cell>
          <cell r="F1124" t="str">
            <v>N</v>
          </cell>
        </row>
        <row r="1125">
          <cell r="B1125">
            <v>38666</v>
          </cell>
          <cell r="C1125" t="str">
            <v>Hughes Network Systems LLC</v>
          </cell>
          <cell r="D1125" t="str">
            <v>SkyTerra Communications Inc</v>
          </cell>
          <cell r="E1125">
            <v>100</v>
          </cell>
          <cell r="F1125" t="str">
            <v>N</v>
          </cell>
        </row>
        <row r="1126">
          <cell r="B1126">
            <v>38666</v>
          </cell>
          <cell r="C1126" t="str">
            <v>Coastal Security Systems Inc</v>
          </cell>
          <cell r="D1126" t="str">
            <v>Devcon Security Services Corp</v>
          </cell>
          <cell r="E1126">
            <v>50.4</v>
          </cell>
          <cell r="F1126" t="str">
            <v>N</v>
          </cell>
        </row>
        <row r="1127">
          <cell r="B1127">
            <v>38666</v>
          </cell>
          <cell r="C1127" t="str">
            <v>Outlets,Niagara Falls,New York</v>
          </cell>
          <cell r="D1127" t="str">
            <v>Talisman Cos LLC</v>
          </cell>
          <cell r="E1127">
            <v>62</v>
          </cell>
          <cell r="F1127" t="str">
            <v>N</v>
          </cell>
        </row>
        <row r="1128">
          <cell r="B1128">
            <v>38666</v>
          </cell>
          <cell r="C1128" t="str">
            <v>Undisclosed Single Home Health</v>
          </cell>
          <cell r="D1128" t="str">
            <v>Amedisys Inc</v>
          </cell>
          <cell r="E1128">
            <v>2.2000000000000002</v>
          </cell>
          <cell r="F1128" t="str">
            <v>N</v>
          </cell>
        </row>
        <row r="1129">
          <cell r="B1129">
            <v>38666</v>
          </cell>
          <cell r="C1129" t="str">
            <v>eCOST Com Inc</v>
          </cell>
          <cell r="D1129" t="str">
            <v>PFSweb Inc</v>
          </cell>
          <cell r="E1129">
            <v>30.443000000000001</v>
          </cell>
          <cell r="F1129" t="str">
            <v>N</v>
          </cell>
        </row>
        <row r="1130">
          <cell r="B1130">
            <v>38666</v>
          </cell>
          <cell r="C1130" t="str">
            <v>Refco-Futures Brokerage Bus</v>
          </cell>
          <cell r="D1130" t="str">
            <v>Man Financial Ltd</v>
          </cell>
          <cell r="E1130">
            <v>286</v>
          </cell>
          <cell r="F1130" t="str">
            <v>N</v>
          </cell>
        </row>
        <row r="1131">
          <cell r="B1131">
            <v>38666</v>
          </cell>
          <cell r="C1131" t="str">
            <v>Undisclosed Therapy Staffing</v>
          </cell>
          <cell r="D1131" t="str">
            <v>Amedisys Inc</v>
          </cell>
          <cell r="E1131">
            <v>2.5</v>
          </cell>
          <cell r="F1131" t="str">
            <v>N</v>
          </cell>
        </row>
        <row r="1132">
          <cell r="B1132">
            <v>38666</v>
          </cell>
          <cell r="C1132" t="str">
            <v>Central Freight Lines Inc</v>
          </cell>
          <cell r="D1132" t="str">
            <v>Investor Group</v>
          </cell>
          <cell r="E1132">
            <v>28.783999999999999</v>
          </cell>
          <cell r="F1132" t="str">
            <v>N</v>
          </cell>
        </row>
        <row r="1133">
          <cell r="B1133">
            <v>38665</v>
          </cell>
          <cell r="C1133" t="str">
            <v>La Quinta Corp</v>
          </cell>
          <cell r="D1133" t="str">
            <v>Blackstone Group LP</v>
          </cell>
          <cell r="E1133">
            <v>2343.558</v>
          </cell>
          <cell r="F1133" t="str">
            <v>Y</v>
          </cell>
        </row>
        <row r="1134">
          <cell r="B1134">
            <v>38665</v>
          </cell>
          <cell r="C1134" t="str">
            <v>Washington Trotting Assn Inc</v>
          </cell>
          <cell r="D1134" t="str">
            <v>Investor Group</v>
          </cell>
          <cell r="E1134">
            <v>225</v>
          </cell>
          <cell r="F1134" t="str">
            <v>Y</v>
          </cell>
        </row>
        <row r="1135">
          <cell r="B1135">
            <v>38665</v>
          </cell>
          <cell r="C1135" t="str">
            <v>R-Vision Inc</v>
          </cell>
          <cell r="D1135" t="str">
            <v>Monaco Coach Corp</v>
          </cell>
          <cell r="E1135">
            <v>60</v>
          </cell>
          <cell r="F1135" t="str">
            <v>N</v>
          </cell>
        </row>
        <row r="1136">
          <cell r="B1136">
            <v>38665</v>
          </cell>
          <cell r="C1136" t="str">
            <v>Cross-Sound Cable Co LLC</v>
          </cell>
          <cell r="D1136" t="str">
            <v>Babcock &amp; Brown Infrastructure</v>
          </cell>
          <cell r="E1136">
            <v>206.05199999999999</v>
          </cell>
          <cell r="F1136" t="str">
            <v>N</v>
          </cell>
        </row>
        <row r="1137">
          <cell r="B1137">
            <v>38665</v>
          </cell>
          <cell r="C1137" t="str">
            <v>Intraware Inc</v>
          </cell>
          <cell r="D1137" t="str">
            <v>Digital River Inc</v>
          </cell>
          <cell r="E1137">
            <v>6</v>
          </cell>
          <cell r="F1137" t="str">
            <v>N</v>
          </cell>
        </row>
        <row r="1138">
          <cell r="B1138">
            <v>38665</v>
          </cell>
          <cell r="C1138" t="str">
            <v>Haz Mat Transportation</v>
          </cell>
          <cell r="D1138" t="str">
            <v>ARC Industries LLC</v>
          </cell>
          <cell r="E1138">
            <v>5</v>
          </cell>
          <cell r="F1138" t="str">
            <v>N</v>
          </cell>
        </row>
        <row r="1139">
          <cell r="B1139">
            <v>38665</v>
          </cell>
          <cell r="C1139" t="str">
            <v>Texas General Agency Inc</v>
          </cell>
          <cell r="D1139" t="str">
            <v>Hallmark Financial Services</v>
          </cell>
          <cell r="E1139">
            <v>46.9</v>
          </cell>
          <cell r="F1139" t="str">
            <v>N</v>
          </cell>
        </row>
        <row r="1140">
          <cell r="B1140">
            <v>38665</v>
          </cell>
          <cell r="C1140" t="str">
            <v>Alamo Corp of TX,Alamo,TX</v>
          </cell>
          <cell r="D1140" t="str">
            <v>Cullen/Frost Bankers Inc,Texas</v>
          </cell>
          <cell r="E1140">
            <v>87</v>
          </cell>
          <cell r="F1140" t="str">
            <v>N</v>
          </cell>
        </row>
        <row r="1141">
          <cell r="B1141">
            <v>38665</v>
          </cell>
          <cell r="C1141" t="str">
            <v>Enventis Telecom</v>
          </cell>
          <cell r="D1141" t="str">
            <v>Hickory Tech Corp</v>
          </cell>
          <cell r="E1141">
            <v>35.5</v>
          </cell>
          <cell r="F1141" t="str">
            <v>N</v>
          </cell>
        </row>
        <row r="1142">
          <cell r="B1142">
            <v>38665</v>
          </cell>
          <cell r="C1142" t="str">
            <v>Gold Banc Corp Inc,Leawood,KS</v>
          </cell>
          <cell r="D1142" t="str">
            <v>Marshall &amp; Ilsley Corp,WI</v>
          </cell>
          <cell r="E1142">
            <v>715.58999999999992</v>
          </cell>
          <cell r="F1142" t="str">
            <v>N</v>
          </cell>
        </row>
        <row r="1143">
          <cell r="B1143">
            <v>38665</v>
          </cell>
          <cell r="C1143" t="str">
            <v>Undisclosed Natural Gas</v>
          </cell>
          <cell r="D1143" t="str">
            <v>Maxim Power (USA) Inc</v>
          </cell>
          <cell r="E1143">
            <v>3.25</v>
          </cell>
          <cell r="F1143" t="str">
            <v>N</v>
          </cell>
        </row>
        <row r="1144">
          <cell r="B1144">
            <v>38665</v>
          </cell>
          <cell r="C1144" t="str">
            <v>MD Atlantic Tech-LiDAR Assets</v>
          </cell>
          <cell r="D1144" t="str">
            <v>Optimal Geomatics Inc</v>
          </cell>
          <cell r="E1144">
            <v>5.0999999999999996</v>
          </cell>
          <cell r="F1144" t="str">
            <v>N</v>
          </cell>
        </row>
        <row r="1145">
          <cell r="B1145">
            <v>38665</v>
          </cell>
          <cell r="C1145" t="str">
            <v>LPI Media Inc</v>
          </cell>
          <cell r="D1145" t="str">
            <v>PlanetOut Inc</v>
          </cell>
          <cell r="E1145">
            <v>31.099999999999998</v>
          </cell>
          <cell r="F1145" t="str">
            <v>N</v>
          </cell>
        </row>
        <row r="1146">
          <cell r="B1146">
            <v>38665</v>
          </cell>
          <cell r="C1146" t="str">
            <v>Recapture Metals Inc</v>
          </cell>
          <cell r="D1146" t="str">
            <v>Argento Plata Metals Inc</v>
          </cell>
          <cell r="E1146">
            <v>7.25</v>
          </cell>
          <cell r="F1146" t="str">
            <v>N</v>
          </cell>
        </row>
        <row r="1147">
          <cell r="B1147">
            <v>38665</v>
          </cell>
          <cell r="C1147" t="str">
            <v>Acsis Inc</v>
          </cell>
          <cell r="D1147" t="str">
            <v>Safeguard Scientifics Inc</v>
          </cell>
          <cell r="E1147">
            <v>26</v>
          </cell>
          <cell r="F1147" t="str">
            <v>N</v>
          </cell>
        </row>
        <row r="1148">
          <cell r="B1148">
            <v>38665</v>
          </cell>
          <cell r="C1148" t="str">
            <v>Flour Bluff Gas Dvlp,TX</v>
          </cell>
          <cell r="D1148" t="str">
            <v>Corpus Christi Gas LP</v>
          </cell>
          <cell r="E1148">
            <v>3.25</v>
          </cell>
          <cell r="F1148" t="str">
            <v>N</v>
          </cell>
        </row>
        <row r="1149">
          <cell r="B1149">
            <v>38665</v>
          </cell>
          <cell r="C1149" t="str">
            <v>SafetyTech International Inc</v>
          </cell>
          <cell r="D1149" t="str">
            <v>TVI Corp</v>
          </cell>
          <cell r="E1149">
            <v>16.899999999999999</v>
          </cell>
          <cell r="F1149" t="str">
            <v>N</v>
          </cell>
        </row>
        <row r="1150">
          <cell r="B1150">
            <v>38665</v>
          </cell>
          <cell r="C1150" t="str">
            <v>Abundance Networks</v>
          </cell>
          <cell r="D1150" t="str">
            <v>Nayna Networks Inc</v>
          </cell>
          <cell r="E1150">
            <v>2.5499999999999998</v>
          </cell>
          <cell r="F1150" t="str">
            <v>N</v>
          </cell>
        </row>
        <row r="1151">
          <cell r="B1151">
            <v>38665</v>
          </cell>
          <cell r="C1151" t="str">
            <v>Longwood Towers</v>
          </cell>
          <cell r="D1151" t="str">
            <v>RADCO Cos</v>
          </cell>
          <cell r="E1151">
            <v>100</v>
          </cell>
          <cell r="F1151" t="str">
            <v>N</v>
          </cell>
        </row>
        <row r="1152">
          <cell r="B1152">
            <v>38665</v>
          </cell>
          <cell r="C1152" t="str">
            <v>Trinity Partners</v>
          </cell>
          <cell r="D1152" t="str">
            <v>WNS Global Services Ltd</v>
          </cell>
          <cell r="E1152">
            <v>14.6</v>
          </cell>
          <cell r="F1152" t="str">
            <v>N</v>
          </cell>
        </row>
        <row r="1153">
          <cell r="B1153">
            <v>38665</v>
          </cell>
          <cell r="C1153" t="str">
            <v>Logic Innovations Inc</v>
          </cell>
          <cell r="D1153" t="str">
            <v>SYS</v>
          </cell>
          <cell r="E1153">
            <v>4</v>
          </cell>
          <cell r="F1153" t="str">
            <v>N</v>
          </cell>
        </row>
        <row r="1154">
          <cell r="B1154">
            <v>38664</v>
          </cell>
          <cell r="C1154" t="str">
            <v>Linens n Things Inc</v>
          </cell>
          <cell r="D1154" t="str">
            <v>Investor Group</v>
          </cell>
          <cell r="E1154">
            <v>1290.0360000000001</v>
          </cell>
          <cell r="F1154" t="str">
            <v>Y</v>
          </cell>
        </row>
        <row r="1155">
          <cell r="B1155">
            <v>38664</v>
          </cell>
          <cell r="C1155" t="str">
            <v>Castle Energy Corp</v>
          </cell>
          <cell r="D1155" t="str">
            <v>Delta Petroleum Corp</v>
          </cell>
          <cell r="E1155">
            <v>156.88399999999999</v>
          </cell>
          <cell r="F1155" t="str">
            <v>N</v>
          </cell>
        </row>
        <row r="1156">
          <cell r="B1156">
            <v>38664</v>
          </cell>
          <cell r="C1156" t="str">
            <v>Gem Certification &amp; Appraisal</v>
          </cell>
          <cell r="D1156" t="str">
            <v>Collectors Universe Inc</v>
          </cell>
          <cell r="E1156">
            <v>3</v>
          </cell>
          <cell r="F1156" t="str">
            <v>N</v>
          </cell>
        </row>
        <row r="1157">
          <cell r="B1157">
            <v>38664</v>
          </cell>
          <cell r="C1157" t="str">
            <v>LeadClick Media Inc</v>
          </cell>
          <cell r="D1157" t="str">
            <v>LeadClick Holdings Co LLC</v>
          </cell>
          <cell r="E1157">
            <v>150</v>
          </cell>
          <cell r="F1157" t="str">
            <v>N</v>
          </cell>
        </row>
        <row r="1158">
          <cell r="B1158">
            <v>38664</v>
          </cell>
          <cell r="C1158" t="str">
            <v>Westin Philadelphia</v>
          </cell>
          <cell r="D1158" t="str">
            <v>HEI Hospitality</v>
          </cell>
          <cell r="E1158">
            <v>89</v>
          </cell>
          <cell r="F1158" t="str">
            <v>N</v>
          </cell>
        </row>
        <row r="1159">
          <cell r="B1159">
            <v>38664</v>
          </cell>
          <cell r="C1159" t="str">
            <v>Satellite Security Systems</v>
          </cell>
          <cell r="D1159" t="str">
            <v>Celtron International Inc</v>
          </cell>
          <cell r="E1159">
            <v>18.311</v>
          </cell>
          <cell r="F1159" t="str">
            <v>N</v>
          </cell>
        </row>
        <row r="1160">
          <cell r="B1160">
            <v>38664</v>
          </cell>
          <cell r="C1160" t="str">
            <v>Puente Hills Mall,LA</v>
          </cell>
          <cell r="D1160" t="str">
            <v>Undisclosed Joint Venture Co</v>
          </cell>
          <cell r="E1160">
            <v>258.89999999999998</v>
          </cell>
          <cell r="F1160" t="str">
            <v>N</v>
          </cell>
        </row>
        <row r="1161">
          <cell r="B1161">
            <v>38664</v>
          </cell>
          <cell r="C1161" t="str">
            <v>Danos &amp; Curole-Lifeboat Fleet</v>
          </cell>
          <cell r="D1161" t="str">
            <v>Hercules Offshore Inc</v>
          </cell>
          <cell r="E1161">
            <v>44</v>
          </cell>
          <cell r="F1161" t="str">
            <v>N</v>
          </cell>
        </row>
        <row r="1162">
          <cell r="B1162">
            <v>38664</v>
          </cell>
          <cell r="C1162" t="str">
            <v>DEJ Productions Inc</v>
          </cell>
          <cell r="D1162" t="str">
            <v>First Look Studios Inc</v>
          </cell>
          <cell r="E1162">
            <v>25</v>
          </cell>
          <cell r="F1162" t="str">
            <v>N</v>
          </cell>
        </row>
        <row r="1163">
          <cell r="B1163">
            <v>38664</v>
          </cell>
          <cell r="C1163" t="str">
            <v>idealab!</v>
          </cell>
          <cell r="D1163" t="str">
            <v>BF&amp;M Ltd</v>
          </cell>
          <cell r="E1163">
            <v>51.699999999999996</v>
          </cell>
          <cell r="F1163" t="str">
            <v>N</v>
          </cell>
        </row>
        <row r="1164">
          <cell r="B1164">
            <v>38664</v>
          </cell>
          <cell r="C1164" t="str">
            <v>LiveWave Inc</v>
          </cell>
          <cell r="D1164" t="str">
            <v>Smiths Detection</v>
          </cell>
          <cell r="E1164">
            <v>18</v>
          </cell>
          <cell r="F1164" t="str">
            <v>N</v>
          </cell>
        </row>
        <row r="1165">
          <cell r="B1165">
            <v>38664</v>
          </cell>
          <cell r="C1165" t="str">
            <v>Tower Properties Co</v>
          </cell>
          <cell r="D1165" t="str">
            <v>Investor Group</v>
          </cell>
          <cell r="E1165">
            <v>10.37</v>
          </cell>
          <cell r="F1165" t="str">
            <v>N</v>
          </cell>
        </row>
        <row r="1166">
          <cell r="B1166">
            <v>38663</v>
          </cell>
          <cell r="C1166" t="str">
            <v>Cap Rock Energy Corp</v>
          </cell>
          <cell r="D1166" t="str">
            <v>Lindsay Goldberg &amp; Bessemer</v>
          </cell>
          <cell r="E1166">
            <v>163</v>
          </cell>
          <cell r="F1166" t="str">
            <v>Y</v>
          </cell>
        </row>
        <row r="1167">
          <cell r="B1167">
            <v>38663</v>
          </cell>
          <cell r="C1167" t="str">
            <v>Capri Corp</v>
          </cell>
          <cell r="D1167" t="str">
            <v>Made2Manage Systems Inc</v>
          </cell>
          <cell r="E1167">
            <v>5</v>
          </cell>
          <cell r="F1167" t="str">
            <v>Y</v>
          </cell>
        </row>
        <row r="1168">
          <cell r="B1168">
            <v>38663</v>
          </cell>
          <cell r="C1168" t="str">
            <v>SmartWool Corp</v>
          </cell>
          <cell r="D1168" t="str">
            <v>Timberland Co</v>
          </cell>
          <cell r="E1168">
            <v>82</v>
          </cell>
          <cell r="F1168" t="str">
            <v>N</v>
          </cell>
        </row>
        <row r="1169">
          <cell r="B1169">
            <v>38663</v>
          </cell>
          <cell r="C1169" t="str">
            <v>Brandywine Building Svcs Inc</v>
          </cell>
          <cell r="D1169" t="str">
            <v>ABM Industries Inc</v>
          </cell>
          <cell r="E1169">
            <v>6</v>
          </cell>
          <cell r="F1169" t="str">
            <v>N</v>
          </cell>
        </row>
        <row r="1170">
          <cell r="B1170">
            <v>38663</v>
          </cell>
          <cell r="C1170" t="str">
            <v>Undisclosed Shopping Malls(7),</v>
          </cell>
          <cell r="D1170" t="str">
            <v>Investor Group</v>
          </cell>
          <cell r="E1170">
            <v>127.5</v>
          </cell>
          <cell r="F1170" t="str">
            <v>N</v>
          </cell>
        </row>
        <row r="1171">
          <cell r="B1171">
            <v>38663</v>
          </cell>
          <cell r="C1171" t="str">
            <v>MEEMIC Insurance Co</v>
          </cell>
          <cell r="D1171" t="str">
            <v>Motors Insurance Corp</v>
          </cell>
          <cell r="E1171">
            <v>400</v>
          </cell>
          <cell r="F1171" t="str">
            <v>N</v>
          </cell>
        </row>
        <row r="1172">
          <cell r="B1172">
            <v>38663</v>
          </cell>
          <cell r="C1172" t="str">
            <v>Bay View Acceptance Corp</v>
          </cell>
          <cell r="D1172" t="str">
            <v>Americredit Financial Services</v>
          </cell>
          <cell r="E1172">
            <v>62.5</v>
          </cell>
          <cell r="F1172" t="str">
            <v>N</v>
          </cell>
        </row>
        <row r="1173">
          <cell r="B1173">
            <v>38663</v>
          </cell>
          <cell r="C1173" t="str">
            <v>Newkirk Realty Trust Inc</v>
          </cell>
          <cell r="D1173" t="str">
            <v>First Union RE Equity Mtg Inv</v>
          </cell>
          <cell r="E1173">
            <v>50</v>
          </cell>
          <cell r="F1173" t="str">
            <v>N</v>
          </cell>
        </row>
        <row r="1174">
          <cell r="B1174">
            <v>38663</v>
          </cell>
          <cell r="C1174" t="str">
            <v>Undisclosed Medical Properties</v>
          </cell>
          <cell r="D1174" t="str">
            <v>Windrose Med Ppty Trust</v>
          </cell>
          <cell r="E1174">
            <v>241</v>
          </cell>
          <cell r="F1174" t="str">
            <v>N</v>
          </cell>
        </row>
        <row r="1175">
          <cell r="B1175">
            <v>38663</v>
          </cell>
          <cell r="C1175" t="str">
            <v>Layton Hills Mall,UT</v>
          </cell>
          <cell r="D1175" t="str">
            <v>CBL &amp; Associates Ppty Inc</v>
          </cell>
          <cell r="E1175">
            <v>121.39999999999999</v>
          </cell>
          <cell r="F1175" t="str">
            <v>N</v>
          </cell>
        </row>
        <row r="1176">
          <cell r="B1176">
            <v>38663</v>
          </cell>
          <cell r="C1176" t="str">
            <v>Paxson Communications Corp</v>
          </cell>
          <cell r="D1176" t="str">
            <v>NBC Universal Inc</v>
          </cell>
          <cell r="E1176">
            <v>61.393000000000001</v>
          </cell>
          <cell r="F1176" t="str">
            <v>N</v>
          </cell>
        </row>
        <row r="1177">
          <cell r="B1177">
            <v>38663</v>
          </cell>
          <cell r="C1177" t="str">
            <v>Paxson Communications Corp</v>
          </cell>
          <cell r="D1177" t="str">
            <v>NBC Universal Inc</v>
          </cell>
          <cell r="E1177">
            <v>31.286999999999999</v>
          </cell>
          <cell r="F1177" t="str">
            <v>N</v>
          </cell>
        </row>
        <row r="1178">
          <cell r="B1178">
            <v>38663</v>
          </cell>
          <cell r="C1178" t="str">
            <v>Introgen Therapeutics Inc</v>
          </cell>
          <cell r="D1178" t="str">
            <v>Colgate-Palmolive Co</v>
          </cell>
          <cell r="E1178">
            <v>20</v>
          </cell>
          <cell r="F1178" t="str">
            <v>N</v>
          </cell>
        </row>
        <row r="1179">
          <cell r="B1179">
            <v>38662</v>
          </cell>
          <cell r="C1179" t="str">
            <v>Homestore Inc</v>
          </cell>
          <cell r="D1179" t="str">
            <v>Elevation Partners LP</v>
          </cell>
          <cell r="E1179">
            <v>100</v>
          </cell>
          <cell r="F1179" t="str">
            <v>Y</v>
          </cell>
        </row>
        <row r="1180">
          <cell r="B1180">
            <v>38660</v>
          </cell>
          <cell r="C1180" t="str">
            <v>Southwest Moulding Co</v>
          </cell>
          <cell r="D1180" t="str">
            <v>Empire Co Inc</v>
          </cell>
          <cell r="E1180">
            <v>16</v>
          </cell>
          <cell r="F1180" t="str">
            <v>N</v>
          </cell>
        </row>
        <row r="1181">
          <cell r="B1181">
            <v>38660</v>
          </cell>
          <cell r="C1181" t="str">
            <v>Free-Standing Drug Stores(20),</v>
          </cell>
          <cell r="D1181" t="str">
            <v>GMAC Commercial Holding</v>
          </cell>
          <cell r="E1181">
            <v>52.099999999999994</v>
          </cell>
          <cell r="F1181" t="str">
            <v>N</v>
          </cell>
        </row>
        <row r="1182">
          <cell r="B1182">
            <v>38660</v>
          </cell>
          <cell r="C1182" t="str">
            <v>Spectrum Commun Cabling Svcs</v>
          </cell>
          <cell r="D1182" t="str">
            <v>Network Installation Corp</v>
          </cell>
          <cell r="E1182">
            <v>14.297000000000001</v>
          </cell>
          <cell r="F1182" t="str">
            <v>N</v>
          </cell>
        </row>
        <row r="1183">
          <cell r="B1183">
            <v>38660</v>
          </cell>
          <cell r="C1183" t="str">
            <v>XO Commun Inc-Natl Wireline</v>
          </cell>
          <cell r="D1183" t="str">
            <v>Elk Associates LLC</v>
          </cell>
          <cell r="E1183">
            <v>700</v>
          </cell>
          <cell r="F1183" t="str">
            <v>N</v>
          </cell>
        </row>
        <row r="1184">
          <cell r="B1184">
            <v>38660</v>
          </cell>
          <cell r="C1184" t="str">
            <v>Pelican Financial Inc,MI</v>
          </cell>
          <cell r="D1184" t="str">
            <v>Stark Bank Group Ltd</v>
          </cell>
          <cell r="E1184">
            <v>27.696000000000002</v>
          </cell>
          <cell r="F1184" t="str">
            <v>N</v>
          </cell>
        </row>
        <row r="1185">
          <cell r="B1185">
            <v>38660</v>
          </cell>
          <cell r="C1185" t="str">
            <v>State Bank of Oxford,IN</v>
          </cell>
          <cell r="D1185" t="str">
            <v>Peoples State Bank,IN</v>
          </cell>
          <cell r="E1185">
            <v>10.899999999999999</v>
          </cell>
          <cell r="F1185" t="str">
            <v>N</v>
          </cell>
        </row>
        <row r="1186">
          <cell r="B1186">
            <v>38660</v>
          </cell>
          <cell r="C1186" t="str">
            <v>Trump Indiana Inc</v>
          </cell>
          <cell r="D1186" t="str">
            <v>Majestic Star Casino LLC</v>
          </cell>
          <cell r="E1186">
            <v>253</v>
          </cell>
          <cell r="F1186" t="str">
            <v>N</v>
          </cell>
        </row>
        <row r="1187">
          <cell r="B1187">
            <v>38660</v>
          </cell>
          <cell r="C1187" t="str">
            <v>Ormet Corp-Hannibal Rolling</v>
          </cell>
          <cell r="D1187" t="str">
            <v>Aleris International Inc</v>
          </cell>
          <cell r="E1187">
            <v>133</v>
          </cell>
          <cell r="F1187" t="str">
            <v>N</v>
          </cell>
        </row>
        <row r="1188">
          <cell r="B1188">
            <v>38660</v>
          </cell>
          <cell r="C1188" t="str">
            <v>North San Ardo Heavy Oil Field</v>
          </cell>
          <cell r="D1188" t="str">
            <v>Renewable Energy Corp Ltd</v>
          </cell>
          <cell r="E1188">
            <v>1.9350000000000001</v>
          </cell>
          <cell r="F1188" t="str">
            <v>N</v>
          </cell>
        </row>
        <row r="1189">
          <cell r="B1189">
            <v>38660</v>
          </cell>
          <cell r="C1189" t="str">
            <v>FrontRange Solutions Inc</v>
          </cell>
          <cell r="D1189" t="str">
            <v>Francisco Partners LP</v>
          </cell>
          <cell r="E1189">
            <v>200</v>
          </cell>
          <cell r="F1189" t="str">
            <v>N</v>
          </cell>
        </row>
        <row r="1190">
          <cell r="B1190">
            <v>38659</v>
          </cell>
          <cell r="C1190" t="str">
            <v>CSTV Networks Inc</v>
          </cell>
          <cell r="D1190" t="str">
            <v>Viacom Inc</v>
          </cell>
          <cell r="E1190">
            <v>325</v>
          </cell>
          <cell r="F1190" t="str">
            <v>N</v>
          </cell>
        </row>
        <row r="1191">
          <cell r="B1191">
            <v>38659</v>
          </cell>
          <cell r="C1191" t="str">
            <v>Pandemic Studios LLC</v>
          </cell>
          <cell r="D1191" t="str">
            <v>BioWare Corp</v>
          </cell>
          <cell r="E1191">
            <v>300</v>
          </cell>
          <cell r="F1191" t="str">
            <v>N</v>
          </cell>
        </row>
        <row r="1192">
          <cell r="B1192">
            <v>38659</v>
          </cell>
          <cell r="C1192" t="str">
            <v>Verity Inc</v>
          </cell>
          <cell r="D1192" t="str">
            <v>Autonomy Corp PLC</v>
          </cell>
          <cell r="E1192">
            <v>532.68200000000002</v>
          </cell>
          <cell r="F1192" t="str">
            <v>N</v>
          </cell>
        </row>
        <row r="1193">
          <cell r="B1193">
            <v>38659</v>
          </cell>
          <cell r="C1193" t="str">
            <v>Edwards Lifesciences-Lifespan</v>
          </cell>
          <cell r="D1193" t="str">
            <v>Angiotech Pharmaceuticals Inc</v>
          </cell>
          <cell r="E1193">
            <v>14</v>
          </cell>
          <cell r="F1193" t="str">
            <v>N</v>
          </cell>
        </row>
        <row r="1194">
          <cell r="B1194">
            <v>38659</v>
          </cell>
          <cell r="C1194" t="str">
            <v>Skylark Sport Marketing Corp</v>
          </cell>
          <cell r="D1194" t="str">
            <v>Liz Claiborne Inc</v>
          </cell>
          <cell r="E1194">
            <v>34.4</v>
          </cell>
          <cell r="F1194" t="str">
            <v>N</v>
          </cell>
        </row>
        <row r="1195">
          <cell r="B1195">
            <v>38659</v>
          </cell>
          <cell r="C1195" t="str">
            <v>Clinical Support Services Inc</v>
          </cell>
          <cell r="D1195" t="str">
            <v>ProClaim Inc</v>
          </cell>
          <cell r="E1195">
            <v>3</v>
          </cell>
          <cell r="F1195" t="str">
            <v>N</v>
          </cell>
        </row>
        <row r="1196">
          <cell r="B1196">
            <v>38658</v>
          </cell>
          <cell r="C1196" t="str">
            <v>SCO Logistics Inc</v>
          </cell>
          <cell r="D1196" t="str">
            <v>Red Barn Investments LLC</v>
          </cell>
          <cell r="E1196">
            <v>1.5</v>
          </cell>
          <cell r="F1196" t="str">
            <v>Y</v>
          </cell>
        </row>
        <row r="1197">
          <cell r="B1197">
            <v>38658</v>
          </cell>
          <cell r="C1197" t="str">
            <v>SGV Resources Inc</v>
          </cell>
          <cell r="D1197" t="str">
            <v>Fortress Investment Group LLC</v>
          </cell>
          <cell r="E1197">
            <v>5.5</v>
          </cell>
          <cell r="F1197" t="str">
            <v>Y</v>
          </cell>
        </row>
        <row r="1198">
          <cell r="B1198">
            <v>38658</v>
          </cell>
          <cell r="C1198" t="str">
            <v>Badger-Flexible Packaging Op</v>
          </cell>
          <cell r="D1198" t="str">
            <v>Meriturn Partners LLC</v>
          </cell>
          <cell r="E1198">
            <v>8.3999999999999986</v>
          </cell>
          <cell r="F1198" t="str">
            <v>Y</v>
          </cell>
        </row>
        <row r="1199">
          <cell r="B1199">
            <v>38658</v>
          </cell>
          <cell r="C1199" t="str">
            <v>Celleration Inc</v>
          </cell>
          <cell r="D1199" t="str">
            <v>Investor Group</v>
          </cell>
          <cell r="E1199">
            <v>20.599999999999998</v>
          </cell>
          <cell r="F1199" t="str">
            <v>Y</v>
          </cell>
        </row>
        <row r="1200">
          <cell r="B1200">
            <v>38658</v>
          </cell>
          <cell r="C1200" t="str">
            <v>My Corporation Business</v>
          </cell>
          <cell r="D1200" t="str">
            <v>Intuit Inc</v>
          </cell>
          <cell r="E1200">
            <v>20</v>
          </cell>
          <cell r="F1200" t="str">
            <v>N</v>
          </cell>
        </row>
        <row r="1201">
          <cell r="B1201">
            <v>38658</v>
          </cell>
          <cell r="C1201" t="str">
            <v>AvTech Laboratories Inc</v>
          </cell>
          <cell r="D1201" t="str">
            <v>Eurofins Scientific SA</v>
          </cell>
          <cell r="E1201">
            <v>7.5</v>
          </cell>
          <cell r="F1201" t="str">
            <v>N</v>
          </cell>
        </row>
        <row r="1202">
          <cell r="B1202">
            <v>38658</v>
          </cell>
          <cell r="C1202" t="str">
            <v>Chelated Minerals Corp</v>
          </cell>
          <cell r="D1202" t="str">
            <v>Balchem Minerals Corp</v>
          </cell>
          <cell r="E1202">
            <v>17.350000000000001</v>
          </cell>
          <cell r="F1202" t="str">
            <v>N</v>
          </cell>
        </row>
        <row r="1203">
          <cell r="B1203">
            <v>38658</v>
          </cell>
          <cell r="C1203" t="str">
            <v>Benthos Inc</v>
          </cell>
          <cell r="D1203" t="str">
            <v>Teledyne Technologies Inc</v>
          </cell>
          <cell r="E1203">
            <v>40.091000000000001</v>
          </cell>
          <cell r="F1203" t="str">
            <v>N</v>
          </cell>
        </row>
        <row r="1204">
          <cell r="B1204">
            <v>38658</v>
          </cell>
          <cell r="C1204" t="str">
            <v>Iolon Inc</v>
          </cell>
          <cell r="D1204" t="str">
            <v>Coherent Inc</v>
          </cell>
          <cell r="E1204">
            <v>5</v>
          </cell>
          <cell r="F1204" t="str">
            <v>N</v>
          </cell>
        </row>
        <row r="1205">
          <cell r="B1205">
            <v>38658</v>
          </cell>
          <cell r="C1205" t="str">
            <v>Quinduno Energy LLC-Oil &amp; Gas</v>
          </cell>
          <cell r="D1205" t="str">
            <v>PetroSearch Energy Corp</v>
          </cell>
          <cell r="E1205">
            <v>2</v>
          </cell>
          <cell r="F1205" t="str">
            <v>N</v>
          </cell>
        </row>
        <row r="1206">
          <cell r="B1206">
            <v>38658</v>
          </cell>
          <cell r="C1206" t="str">
            <v>American Benefit Resources Inc</v>
          </cell>
          <cell r="D1206" t="str">
            <v>Natl Investment Managers Inc</v>
          </cell>
          <cell r="E1206">
            <v>13</v>
          </cell>
          <cell r="F1206" t="str">
            <v>N</v>
          </cell>
        </row>
        <row r="1207">
          <cell r="B1207">
            <v>38658</v>
          </cell>
          <cell r="C1207" t="str">
            <v>Silicon Power Corp-Solid State</v>
          </cell>
          <cell r="D1207" t="str">
            <v>Schneider Electric SA</v>
          </cell>
          <cell r="E1207">
            <v>71</v>
          </cell>
          <cell r="F1207" t="str">
            <v>N</v>
          </cell>
        </row>
        <row r="1208">
          <cell r="B1208">
            <v>38658</v>
          </cell>
          <cell r="C1208" t="str">
            <v>Advanced Power Technology Inc</v>
          </cell>
          <cell r="D1208" t="str">
            <v>Microsemi Corp</v>
          </cell>
          <cell r="E1208">
            <v>136.01599999999999</v>
          </cell>
          <cell r="F1208" t="str">
            <v>N</v>
          </cell>
        </row>
        <row r="1209">
          <cell r="B1209">
            <v>38658</v>
          </cell>
          <cell r="C1209" t="str">
            <v>MailStreet</v>
          </cell>
          <cell r="D1209" t="str">
            <v>Apptix</v>
          </cell>
          <cell r="E1209">
            <v>7</v>
          </cell>
          <cell r="F1209" t="str">
            <v>N</v>
          </cell>
        </row>
        <row r="1210">
          <cell r="B1210">
            <v>38658</v>
          </cell>
          <cell r="C1210" t="str">
            <v>Viridian Packaging Solutions</v>
          </cell>
          <cell r="D1210" t="str">
            <v>Matrixx Initiatives Inc</v>
          </cell>
          <cell r="E1210">
            <v>1.1579999999999999</v>
          </cell>
          <cell r="F1210" t="str">
            <v>N</v>
          </cell>
        </row>
        <row r="1211">
          <cell r="B1211">
            <v>38658</v>
          </cell>
          <cell r="C1211" t="str">
            <v>InsPara Networking Tech</v>
          </cell>
          <cell r="D1211" t="str">
            <v>SoftNet Technology Corp</v>
          </cell>
          <cell r="E1211">
            <v>4.4000000000000004</v>
          </cell>
          <cell r="F1211" t="str">
            <v>N</v>
          </cell>
        </row>
        <row r="1212">
          <cell r="B1212">
            <v>38658</v>
          </cell>
          <cell r="C1212" t="str">
            <v>Ness Energy-Oil &amp; Gas Ppty,TX</v>
          </cell>
          <cell r="D1212" t="str">
            <v>Jay Petroleum LLC</v>
          </cell>
          <cell r="E1212">
            <v>2.0999999999999996</v>
          </cell>
          <cell r="F1212" t="str">
            <v>N</v>
          </cell>
        </row>
        <row r="1213">
          <cell r="B1213">
            <v>38658</v>
          </cell>
          <cell r="C1213" t="str">
            <v>Tong Specialty LLC</v>
          </cell>
          <cell r="D1213" t="str">
            <v>Tesco Corp</v>
          </cell>
          <cell r="E1213">
            <v>50</v>
          </cell>
          <cell r="F1213" t="str">
            <v>N</v>
          </cell>
        </row>
        <row r="1214">
          <cell r="B1214">
            <v>38658</v>
          </cell>
          <cell r="C1214" t="str">
            <v>City Concrete Co</v>
          </cell>
          <cell r="D1214" t="str">
            <v>US Concrete Inc</v>
          </cell>
          <cell r="E1214">
            <v>14.25</v>
          </cell>
          <cell r="F1214" t="str">
            <v>N</v>
          </cell>
        </row>
        <row r="1215">
          <cell r="B1215">
            <v>38657</v>
          </cell>
          <cell r="C1215" t="str">
            <v>Employers Unity-Tax Mgmt Bus</v>
          </cell>
          <cell r="D1215" t="str">
            <v>TALX Corp</v>
          </cell>
          <cell r="E1215">
            <v>30</v>
          </cell>
          <cell r="F1215" t="str">
            <v>N</v>
          </cell>
        </row>
        <row r="1216">
          <cell r="B1216">
            <v>38657</v>
          </cell>
          <cell r="C1216" t="str">
            <v>Southeast Lost Hills Project</v>
          </cell>
          <cell r="D1216" t="str">
            <v>Nuenco NL</v>
          </cell>
          <cell r="E1216">
            <v>1.92</v>
          </cell>
          <cell r="F1216" t="str">
            <v>N</v>
          </cell>
        </row>
        <row r="1217">
          <cell r="B1217">
            <v>38657</v>
          </cell>
          <cell r="C1217" t="str">
            <v>Southeast Lost Hills Project</v>
          </cell>
          <cell r="D1217" t="str">
            <v>Orchard Petroleum Inc</v>
          </cell>
          <cell r="E1217">
            <v>4</v>
          </cell>
          <cell r="F1217" t="str">
            <v>N</v>
          </cell>
        </row>
        <row r="1218">
          <cell r="B1218">
            <v>38657</v>
          </cell>
          <cell r="C1218" t="str">
            <v>Seigles Inc</v>
          </cell>
          <cell r="D1218" t="str">
            <v>Stock Building Supply</v>
          </cell>
          <cell r="E1218">
            <v>118.369</v>
          </cell>
          <cell r="F1218" t="str">
            <v>N</v>
          </cell>
        </row>
        <row r="1219">
          <cell r="B1219">
            <v>38657</v>
          </cell>
          <cell r="C1219" t="str">
            <v>Mountain Cos-Certain Assets</v>
          </cell>
          <cell r="D1219" t="str">
            <v>CRH PLC</v>
          </cell>
          <cell r="E1219">
            <v>413</v>
          </cell>
          <cell r="F1219" t="str">
            <v>N</v>
          </cell>
        </row>
        <row r="1220">
          <cell r="B1220">
            <v>38657</v>
          </cell>
          <cell r="C1220" t="str">
            <v>Planet Toys International Inc</v>
          </cell>
          <cell r="D1220" t="str">
            <v>Tam Tat Ming</v>
          </cell>
          <cell r="E1220">
            <v>9.5</v>
          </cell>
          <cell r="F1220" t="str">
            <v>N</v>
          </cell>
        </row>
        <row r="1221">
          <cell r="B1221">
            <v>38657</v>
          </cell>
          <cell r="C1221" t="str">
            <v>Mercantile Financial Corp,OH</v>
          </cell>
          <cell r="D1221" t="str">
            <v>Peoples Community Bancorp,OH</v>
          </cell>
          <cell r="E1221">
            <v>8.3000000000000007</v>
          </cell>
          <cell r="F1221" t="str">
            <v>N</v>
          </cell>
        </row>
        <row r="1222">
          <cell r="B1222">
            <v>38657</v>
          </cell>
          <cell r="C1222" t="str">
            <v>Rutland Tool &amp; Supply Co</v>
          </cell>
          <cell r="D1222" t="str">
            <v>Lawson Products Inc</v>
          </cell>
          <cell r="E1222">
            <v>15</v>
          </cell>
          <cell r="F1222" t="str">
            <v>N</v>
          </cell>
        </row>
        <row r="1223">
          <cell r="B1223">
            <v>38657</v>
          </cell>
          <cell r="C1223" t="str">
            <v>Strauss Discount Auto</v>
          </cell>
          <cell r="D1223" t="str">
            <v>Monro Muffler Brake Inc</v>
          </cell>
          <cell r="E1223">
            <v>2</v>
          </cell>
          <cell r="F1223" t="str">
            <v>N</v>
          </cell>
        </row>
        <row r="1224">
          <cell r="B1224">
            <v>38657</v>
          </cell>
          <cell r="C1224" t="str">
            <v>Strauss Discount Auto</v>
          </cell>
          <cell r="D1224" t="str">
            <v>Monro Muffler Brake Inc</v>
          </cell>
          <cell r="E1224">
            <v>3</v>
          </cell>
          <cell r="F1224" t="str">
            <v>N</v>
          </cell>
        </row>
        <row r="1225">
          <cell r="B1225">
            <v>38657</v>
          </cell>
          <cell r="C1225" t="str">
            <v>Northern Parts and Service</v>
          </cell>
          <cell r="D1225" t="str">
            <v>Imperial Metal Industries PLC</v>
          </cell>
          <cell r="E1225">
            <v>15</v>
          </cell>
          <cell r="F1225" t="str">
            <v>N</v>
          </cell>
        </row>
        <row r="1226">
          <cell r="B1226">
            <v>38657</v>
          </cell>
          <cell r="C1226" t="str">
            <v>Camtronics Medical Systems Ltd</v>
          </cell>
          <cell r="D1226" t="str">
            <v>Emageon Inc</v>
          </cell>
          <cell r="E1226">
            <v>40</v>
          </cell>
          <cell r="F1226" t="str">
            <v>N</v>
          </cell>
        </row>
        <row r="1227">
          <cell r="B1227">
            <v>38657</v>
          </cell>
          <cell r="C1227" t="str">
            <v>Schaedle Worthington-Ppty(2)</v>
          </cell>
          <cell r="D1227" t="str">
            <v>NTS Realty Holdings LP</v>
          </cell>
          <cell r="E1227">
            <v>90.011999999999986</v>
          </cell>
          <cell r="F1227" t="str">
            <v>N</v>
          </cell>
        </row>
        <row r="1228">
          <cell r="B1228">
            <v>38657</v>
          </cell>
          <cell r="C1228" t="str">
            <v>Victor Building,Washington,DC</v>
          </cell>
          <cell r="D1228" t="str">
            <v>Undisclosed Joint Venture</v>
          </cell>
          <cell r="E1228">
            <v>157.5</v>
          </cell>
          <cell r="F1228" t="str">
            <v>N</v>
          </cell>
        </row>
        <row r="1229">
          <cell r="B1229">
            <v>38657</v>
          </cell>
          <cell r="C1229" t="str">
            <v>Simply Blue and Seymour Blue</v>
          </cell>
          <cell r="D1229" t="str">
            <v>Hartmarx Corp</v>
          </cell>
          <cell r="E1229">
            <v>21</v>
          </cell>
          <cell r="F1229" t="str">
            <v>N</v>
          </cell>
        </row>
        <row r="1230">
          <cell r="B1230">
            <v>38657</v>
          </cell>
          <cell r="C1230" t="str">
            <v>Westin Princeton at Forrestal</v>
          </cell>
          <cell r="D1230" t="str">
            <v>Highland Hospitality Corp</v>
          </cell>
          <cell r="E1230">
            <v>53.5</v>
          </cell>
          <cell r="F1230" t="str">
            <v>N</v>
          </cell>
        </row>
        <row r="1231">
          <cell r="B1231">
            <v>38657</v>
          </cell>
          <cell r="C1231" t="str">
            <v>Cumberland Crossing</v>
          </cell>
          <cell r="D1231" t="str">
            <v>Undisclosed Acquiror</v>
          </cell>
          <cell r="E1231">
            <v>2.5</v>
          </cell>
          <cell r="F1231" t="str">
            <v>N</v>
          </cell>
        </row>
        <row r="1232">
          <cell r="B1232">
            <v>38657</v>
          </cell>
          <cell r="C1232" t="str">
            <v>Undisclosed Oil &amp; Gas Ppty,TX</v>
          </cell>
          <cell r="D1232" t="str">
            <v>ATP Oil &amp; Gas Corp</v>
          </cell>
          <cell r="E1232">
            <v>50</v>
          </cell>
          <cell r="F1232" t="str">
            <v>N</v>
          </cell>
        </row>
        <row r="1233">
          <cell r="B1233">
            <v>38657</v>
          </cell>
          <cell r="C1233" t="str">
            <v>Grove at Swift Creek,VA</v>
          </cell>
          <cell r="D1233" t="str">
            <v>NTS Realty Holdings LP</v>
          </cell>
          <cell r="E1233">
            <v>27.25</v>
          </cell>
          <cell r="F1233" t="str">
            <v>N</v>
          </cell>
        </row>
        <row r="1234">
          <cell r="B1234">
            <v>38657</v>
          </cell>
          <cell r="C1234" t="str">
            <v>Iron Mountain Plaza,MI</v>
          </cell>
          <cell r="D1234" t="str">
            <v>Undisclosed Acquiror</v>
          </cell>
          <cell r="E1234">
            <v>8.8000000000000007</v>
          </cell>
          <cell r="F1234" t="str">
            <v>N</v>
          </cell>
        </row>
        <row r="1235">
          <cell r="B1235">
            <v>38657</v>
          </cell>
          <cell r="C1235" t="str">
            <v>Plexis Group LLC</v>
          </cell>
          <cell r="D1235" t="str">
            <v>Manatron Inc</v>
          </cell>
          <cell r="E1235">
            <v>1</v>
          </cell>
          <cell r="F1235" t="str">
            <v>N</v>
          </cell>
        </row>
        <row r="1236">
          <cell r="B1236">
            <v>38657</v>
          </cell>
          <cell r="C1236" t="str">
            <v>Able Laboratories Inc</v>
          </cell>
          <cell r="D1236" t="str">
            <v>Sun Pharmaceuticals Inds Ltd</v>
          </cell>
          <cell r="E1236">
            <v>23.145</v>
          </cell>
          <cell r="F1236" t="str">
            <v>N</v>
          </cell>
        </row>
        <row r="1237">
          <cell r="B1237">
            <v>38657</v>
          </cell>
          <cell r="C1237" t="str">
            <v>Cox Communications Inc-Cable</v>
          </cell>
          <cell r="D1237" t="str">
            <v>Cebridge Connections Inc</v>
          </cell>
          <cell r="E1237">
            <v>2550</v>
          </cell>
          <cell r="F1237" t="str">
            <v>N</v>
          </cell>
        </row>
        <row r="1238">
          <cell r="B1238">
            <v>38656</v>
          </cell>
          <cell r="C1238" t="str">
            <v>Susquehanna Radio Corp</v>
          </cell>
          <cell r="D1238" t="str">
            <v>Cumulus Media Partners LLC</v>
          </cell>
          <cell r="E1238">
            <v>1200</v>
          </cell>
          <cell r="F1238" t="str">
            <v>Y</v>
          </cell>
        </row>
        <row r="1239">
          <cell r="B1239">
            <v>38656</v>
          </cell>
          <cell r="C1239" t="str">
            <v>One Court Square,NY</v>
          </cell>
          <cell r="D1239" t="str">
            <v>JP Morgan Investment Mgmt Inc</v>
          </cell>
          <cell r="E1239">
            <v>329.7</v>
          </cell>
          <cell r="F1239" t="str">
            <v>Y</v>
          </cell>
        </row>
        <row r="1240">
          <cell r="B1240">
            <v>38656</v>
          </cell>
          <cell r="C1240" t="str">
            <v>Spescom Software Inc</v>
          </cell>
          <cell r="D1240" t="str">
            <v>Investor Group</v>
          </cell>
          <cell r="E1240">
            <v>1</v>
          </cell>
          <cell r="F1240" t="str">
            <v>Y</v>
          </cell>
        </row>
        <row r="1241">
          <cell r="B1241">
            <v>38656</v>
          </cell>
          <cell r="C1241" t="str">
            <v>BBI Enterprises LP</v>
          </cell>
          <cell r="D1241" t="str">
            <v>Investor Group</v>
          </cell>
          <cell r="E1241">
            <v>19</v>
          </cell>
          <cell r="F1241" t="str">
            <v>Y</v>
          </cell>
        </row>
        <row r="1242">
          <cell r="B1242">
            <v>38656</v>
          </cell>
          <cell r="C1242" t="str">
            <v>Advanced Ocular Systems Inc</v>
          </cell>
          <cell r="D1242" t="str">
            <v>Regenera Ltd</v>
          </cell>
          <cell r="E1242">
            <v>31</v>
          </cell>
          <cell r="F1242" t="str">
            <v>N</v>
          </cell>
        </row>
        <row r="1243">
          <cell r="B1243">
            <v>38656</v>
          </cell>
          <cell r="C1243" t="str">
            <v>Banking Corp of Florida,FL</v>
          </cell>
          <cell r="D1243" t="str">
            <v>Synovus Financial Corp,GA</v>
          </cell>
          <cell r="E1243">
            <v>87.325000000000003</v>
          </cell>
          <cell r="F1243" t="str">
            <v>N</v>
          </cell>
        </row>
        <row r="1244">
          <cell r="B1244">
            <v>38656</v>
          </cell>
          <cell r="C1244" t="str">
            <v>Open Information Systems Inc</v>
          </cell>
          <cell r="D1244" t="str">
            <v>SS&amp;C Technologies Inc</v>
          </cell>
          <cell r="E1244">
            <v>24</v>
          </cell>
          <cell r="F1244" t="str">
            <v>N</v>
          </cell>
        </row>
        <row r="1245">
          <cell r="B1245">
            <v>38656</v>
          </cell>
          <cell r="C1245" t="str">
            <v>Magellan Pipeline-Petroleum</v>
          </cell>
          <cell r="D1245" t="str">
            <v>Transmontaigne Partners LP</v>
          </cell>
          <cell r="E1245">
            <v>2</v>
          </cell>
          <cell r="F1245" t="str">
            <v>N</v>
          </cell>
        </row>
        <row r="1246">
          <cell r="B1246">
            <v>38656</v>
          </cell>
          <cell r="C1246" t="str">
            <v>Greenhill Corp</v>
          </cell>
          <cell r="D1246" t="str">
            <v>GC AP LLC</v>
          </cell>
          <cell r="E1246">
            <v>2</v>
          </cell>
          <cell r="F1246" t="str">
            <v>N</v>
          </cell>
        </row>
        <row r="1247">
          <cell r="B1247">
            <v>38656</v>
          </cell>
          <cell r="C1247" t="str">
            <v>Park Avenue Associates LLC</v>
          </cell>
          <cell r="D1247" t="str">
            <v>WQN Inc</v>
          </cell>
          <cell r="E1247">
            <v>5.6</v>
          </cell>
          <cell r="F1247" t="str">
            <v>N</v>
          </cell>
        </row>
        <row r="1248">
          <cell r="B1248">
            <v>38656</v>
          </cell>
          <cell r="C1248" t="str">
            <v>Timbers Apartments,Richmond,VA</v>
          </cell>
          <cell r="D1248" t="str">
            <v>BNP Residential Properties Inc</v>
          </cell>
          <cell r="E1248">
            <v>22.45</v>
          </cell>
          <cell r="F1248" t="str">
            <v>N</v>
          </cell>
        </row>
        <row r="1249">
          <cell r="B1249">
            <v>38656</v>
          </cell>
          <cell r="C1249" t="str">
            <v>Springfield Mall,VA</v>
          </cell>
          <cell r="D1249" t="str">
            <v>Vornado Realty Trust</v>
          </cell>
          <cell r="E1249">
            <v>36</v>
          </cell>
          <cell r="F1249" t="str">
            <v>N</v>
          </cell>
        </row>
        <row r="1250">
          <cell r="B1250">
            <v>38656</v>
          </cell>
          <cell r="C1250" t="str">
            <v>Susquehanna Communications Inc</v>
          </cell>
          <cell r="D1250" t="str">
            <v>Comcast Corp</v>
          </cell>
          <cell r="E1250">
            <v>775</v>
          </cell>
          <cell r="F1250" t="str">
            <v>N</v>
          </cell>
        </row>
        <row r="1251">
          <cell r="B1251">
            <v>38656</v>
          </cell>
          <cell r="C1251" t="str">
            <v>Amer Teleradiology Nighthawks</v>
          </cell>
          <cell r="D1251" t="str">
            <v>Nihon Bungeisha Co Ltd</v>
          </cell>
          <cell r="E1251">
            <v>4</v>
          </cell>
          <cell r="F1251" t="str">
            <v>N</v>
          </cell>
        </row>
        <row r="1252">
          <cell r="B1252">
            <v>38656</v>
          </cell>
          <cell r="C1252" t="str">
            <v>IntraVantage Inc-IntraFlow</v>
          </cell>
          <cell r="D1252" t="str">
            <v>Pro-Dex Inc</v>
          </cell>
          <cell r="E1252">
            <v>1.5189999999999999</v>
          </cell>
          <cell r="F1252" t="str">
            <v>N</v>
          </cell>
        </row>
        <row r="1253">
          <cell r="B1253">
            <v>38656</v>
          </cell>
          <cell r="C1253" t="str">
            <v>ThinkEngine Networks Inc</v>
          </cell>
          <cell r="D1253" t="str">
            <v>Cognitronics Corp</v>
          </cell>
          <cell r="E1253">
            <v>4.6999999999999993</v>
          </cell>
          <cell r="F1253" t="str">
            <v>N</v>
          </cell>
        </row>
        <row r="1254">
          <cell r="B1254">
            <v>38656</v>
          </cell>
          <cell r="C1254" t="str">
            <v>Hotel Coronado,San Diego,CA</v>
          </cell>
          <cell r="D1254" t="str">
            <v>Strategic Hotel Capital Inc</v>
          </cell>
          <cell r="E1254">
            <v>745</v>
          </cell>
          <cell r="F1254" t="str">
            <v>N</v>
          </cell>
        </row>
        <row r="1255">
          <cell r="B1255">
            <v>38656</v>
          </cell>
          <cell r="C1255" t="str">
            <v>Novar USA Inc</v>
          </cell>
          <cell r="D1255" t="str">
            <v>M&amp;F Worldwide Corp</v>
          </cell>
          <cell r="E1255">
            <v>800</v>
          </cell>
          <cell r="F1255" t="str">
            <v>N</v>
          </cell>
        </row>
        <row r="1256">
          <cell r="B1256">
            <v>38656</v>
          </cell>
          <cell r="C1256" t="str">
            <v>Saks Inc-Northern Department</v>
          </cell>
          <cell r="D1256" t="str">
            <v>Bon-Ton Stores Inc</v>
          </cell>
          <cell r="E1256">
            <v>1185</v>
          </cell>
          <cell r="F1256" t="str">
            <v>N</v>
          </cell>
        </row>
        <row r="1257">
          <cell r="B1257">
            <v>38656</v>
          </cell>
          <cell r="C1257" t="str">
            <v>Frischkorn Inc</v>
          </cell>
          <cell r="D1257" t="str">
            <v>Ferguson Enterprises Inc</v>
          </cell>
          <cell r="E1257">
            <v>47.752000000000002</v>
          </cell>
          <cell r="F1257" t="str">
            <v>N</v>
          </cell>
        </row>
        <row r="1258">
          <cell r="B1258">
            <v>38656</v>
          </cell>
          <cell r="C1258" t="str">
            <v>Taverniti So Jeans LLC</v>
          </cell>
          <cell r="D1258" t="str">
            <v>Blue Holdings Inc</v>
          </cell>
          <cell r="E1258">
            <v>4.38</v>
          </cell>
          <cell r="F1258" t="str">
            <v>N</v>
          </cell>
        </row>
        <row r="1259">
          <cell r="B1259">
            <v>38656</v>
          </cell>
          <cell r="C1259" t="str">
            <v>Aphelion Inc</v>
          </cell>
          <cell r="D1259" t="str">
            <v>CheckFree Corp</v>
          </cell>
          <cell r="E1259">
            <v>18</v>
          </cell>
          <cell r="F1259" t="str">
            <v>N</v>
          </cell>
        </row>
        <row r="1260">
          <cell r="B1260">
            <v>38656</v>
          </cell>
          <cell r="C1260" t="str">
            <v>JDK Controls Inc</v>
          </cell>
          <cell r="D1260" t="str">
            <v>Spectrum Control Inc</v>
          </cell>
          <cell r="E1260">
            <v>4.0999999999999996</v>
          </cell>
          <cell r="F1260" t="str">
            <v>N</v>
          </cell>
        </row>
        <row r="1261">
          <cell r="B1261">
            <v>38656</v>
          </cell>
          <cell r="C1261" t="str">
            <v>United Distillers Products Co</v>
          </cell>
          <cell r="D1261" t="str">
            <v>BG Distribution Partners Ltd</v>
          </cell>
          <cell r="E1261">
            <v>7.13</v>
          </cell>
          <cell r="F1261" t="str">
            <v>N</v>
          </cell>
        </row>
        <row r="1262">
          <cell r="B1262">
            <v>38656</v>
          </cell>
          <cell r="C1262" t="str">
            <v>WilTel Commun Group Inc</v>
          </cell>
          <cell r="D1262" t="str">
            <v>Level 3 Communications Inc</v>
          </cell>
          <cell r="E1262">
            <v>680.5</v>
          </cell>
          <cell r="F1262" t="str">
            <v>N</v>
          </cell>
        </row>
        <row r="1263">
          <cell r="B1263">
            <v>38656</v>
          </cell>
          <cell r="C1263" t="str">
            <v>Prosperity Bank &amp; Trust Co,VA</v>
          </cell>
          <cell r="D1263" t="str">
            <v>Union Bankshares Corp,VA</v>
          </cell>
          <cell r="E1263">
            <v>36</v>
          </cell>
          <cell r="F1263" t="str">
            <v>N</v>
          </cell>
        </row>
        <row r="1264">
          <cell r="B1264">
            <v>38656</v>
          </cell>
          <cell r="C1264" t="str">
            <v>Broadway Mall,Hicksville,NY</v>
          </cell>
          <cell r="D1264" t="str">
            <v>Vornado Realty Trust</v>
          </cell>
          <cell r="E1264">
            <v>153</v>
          </cell>
          <cell r="F1264" t="str">
            <v>N</v>
          </cell>
        </row>
        <row r="1265">
          <cell r="B1265">
            <v>38656</v>
          </cell>
          <cell r="C1265" t="str">
            <v>Denco LLC</v>
          </cell>
          <cell r="D1265" t="str">
            <v>Australian Ethanol Ltd</v>
          </cell>
          <cell r="E1265">
            <v>49.199999999999996</v>
          </cell>
          <cell r="F1265" t="str">
            <v>N</v>
          </cell>
        </row>
        <row r="1266">
          <cell r="B1266">
            <v>38655</v>
          </cell>
          <cell r="C1266" t="str">
            <v>Avago Tech-Agilent Storage</v>
          </cell>
          <cell r="D1266" t="str">
            <v>PMC-Sierra Inc</v>
          </cell>
          <cell r="E1266">
            <v>425</v>
          </cell>
          <cell r="F1266" t="str">
            <v>N</v>
          </cell>
        </row>
        <row r="1267">
          <cell r="B1267">
            <v>38655</v>
          </cell>
          <cell r="C1267" t="str">
            <v>Houlihan Lokey Howard &amp; Zukin</v>
          </cell>
          <cell r="D1267" t="str">
            <v>ORIX USA Corp</v>
          </cell>
          <cell r="E1267">
            <v>500</v>
          </cell>
          <cell r="F1267" t="str">
            <v>N</v>
          </cell>
        </row>
        <row r="1268">
          <cell r="B1268">
            <v>38653</v>
          </cell>
          <cell r="C1268" t="str">
            <v>HSF Holding Inc</v>
          </cell>
          <cell r="D1268" t="str">
            <v>Investor Group</v>
          </cell>
          <cell r="E1268">
            <v>80</v>
          </cell>
          <cell r="F1268" t="str">
            <v>Y</v>
          </cell>
        </row>
        <row r="1269">
          <cell r="B1269">
            <v>38653</v>
          </cell>
          <cell r="C1269" t="str">
            <v>ASC Industries Ltd</v>
          </cell>
          <cell r="D1269" t="str">
            <v>Calyon Espana</v>
          </cell>
          <cell r="E1269">
            <v>3.0999999999999996</v>
          </cell>
          <cell r="F1269" t="str">
            <v>N</v>
          </cell>
        </row>
        <row r="1270">
          <cell r="B1270">
            <v>38653</v>
          </cell>
          <cell r="C1270" t="str">
            <v>Spark Technology Corp</v>
          </cell>
          <cell r="D1270" t="str">
            <v>eOn Communications Corp</v>
          </cell>
          <cell r="E1270">
            <v>9.2010000000000005</v>
          </cell>
          <cell r="F1270" t="str">
            <v>N</v>
          </cell>
        </row>
        <row r="1271">
          <cell r="B1271">
            <v>38653</v>
          </cell>
          <cell r="C1271" t="str">
            <v>Nevada Bobs-US Bus Assts</v>
          </cell>
          <cell r="D1271" t="str">
            <v>Golfers Warehouse Inc</v>
          </cell>
          <cell r="E1271">
            <v>1.5499999999999998</v>
          </cell>
          <cell r="F1271" t="str">
            <v>N</v>
          </cell>
        </row>
        <row r="1272">
          <cell r="B1272">
            <v>38653</v>
          </cell>
          <cell r="C1272" t="str">
            <v>Manhattan House,New York,NY</v>
          </cell>
          <cell r="D1272" t="str">
            <v>Investor Group</v>
          </cell>
          <cell r="E1272">
            <v>625</v>
          </cell>
          <cell r="F1272" t="str">
            <v>N</v>
          </cell>
        </row>
        <row r="1273">
          <cell r="B1273">
            <v>38653</v>
          </cell>
          <cell r="C1273" t="str">
            <v>Undisclosed Assisted Living(4)</v>
          </cell>
          <cell r="D1273" t="str">
            <v>Sunrise Senior Living REIT</v>
          </cell>
          <cell r="E1273">
            <v>85</v>
          </cell>
          <cell r="F1273" t="str">
            <v>N</v>
          </cell>
        </row>
        <row r="1274">
          <cell r="B1274">
            <v>38653</v>
          </cell>
          <cell r="C1274" t="str">
            <v>TruVision Inc</v>
          </cell>
          <cell r="D1274" t="str">
            <v>TLC Vision Corp</v>
          </cell>
          <cell r="E1274">
            <v>17.515999999999998</v>
          </cell>
          <cell r="F1274" t="str">
            <v>N</v>
          </cell>
        </row>
        <row r="1275">
          <cell r="B1275">
            <v>38653</v>
          </cell>
          <cell r="C1275" t="str">
            <v>Bella Rose LLC</v>
          </cell>
          <cell r="D1275" t="str">
            <v>Century Pacific Financial Corp</v>
          </cell>
          <cell r="E1275">
            <v>20.645</v>
          </cell>
          <cell r="F1275" t="str">
            <v>N</v>
          </cell>
        </row>
        <row r="1276">
          <cell r="B1276">
            <v>38653</v>
          </cell>
          <cell r="C1276" t="str">
            <v>Versatile Entertainment Inc</v>
          </cell>
          <cell r="D1276" t="str">
            <v>Century Pacific Financial Corp</v>
          </cell>
          <cell r="E1276">
            <v>82.66</v>
          </cell>
          <cell r="F1276" t="str">
            <v>N</v>
          </cell>
        </row>
        <row r="1277">
          <cell r="B1277">
            <v>38652</v>
          </cell>
          <cell r="C1277" t="str">
            <v>Transport Corp of America Inc</v>
          </cell>
          <cell r="D1277" t="str">
            <v>Patriot Holding Corp</v>
          </cell>
          <cell r="E1277">
            <v>67.974999999999994</v>
          </cell>
          <cell r="F1277" t="str">
            <v>Y</v>
          </cell>
        </row>
        <row r="1278">
          <cell r="B1278">
            <v>38652</v>
          </cell>
          <cell r="C1278" t="str">
            <v>Seaview Square Shopping Center</v>
          </cell>
          <cell r="D1278" t="str">
            <v>Investor Group</v>
          </cell>
          <cell r="E1278">
            <v>115</v>
          </cell>
          <cell r="F1278" t="str">
            <v>Y</v>
          </cell>
        </row>
        <row r="1279">
          <cell r="B1279">
            <v>38652</v>
          </cell>
          <cell r="C1279" t="str">
            <v>Ferry-Morse Seed Co</v>
          </cell>
          <cell r="D1279" t="str">
            <v>Jiffy Products of America Inc</v>
          </cell>
          <cell r="E1279">
            <v>24.639999999999997</v>
          </cell>
          <cell r="F1279" t="str">
            <v>N</v>
          </cell>
        </row>
        <row r="1280">
          <cell r="B1280">
            <v>38652</v>
          </cell>
          <cell r="C1280" t="str">
            <v>Caddo Pine Island Field-Oil</v>
          </cell>
          <cell r="D1280" t="str">
            <v>Black Dragon Resources Inc</v>
          </cell>
          <cell r="E1280">
            <v>3</v>
          </cell>
          <cell r="F1280" t="str">
            <v>N</v>
          </cell>
        </row>
        <row r="1281">
          <cell r="B1281">
            <v>38652</v>
          </cell>
          <cell r="C1281" t="str">
            <v>Stone City Bancshares Inc,</v>
          </cell>
          <cell r="D1281" t="str">
            <v>German American Bancorp,IN</v>
          </cell>
          <cell r="E1281">
            <v>11</v>
          </cell>
          <cell r="F1281" t="str">
            <v>N</v>
          </cell>
        </row>
        <row r="1282">
          <cell r="B1282">
            <v>38652</v>
          </cell>
          <cell r="C1282" t="str">
            <v>Landis Grinding Systems</v>
          </cell>
          <cell r="D1282" t="str">
            <v>Cie de Fives-Lille SA</v>
          </cell>
          <cell r="E1282">
            <v>109</v>
          </cell>
          <cell r="F1282" t="str">
            <v>N</v>
          </cell>
        </row>
        <row r="1283">
          <cell r="B1283">
            <v>38652</v>
          </cell>
          <cell r="C1283" t="str">
            <v>Westin Innisbrook Golf Resort</v>
          </cell>
          <cell r="D1283" t="str">
            <v>CMI Financial Network LLC</v>
          </cell>
          <cell r="E1283">
            <v>45</v>
          </cell>
          <cell r="F1283" t="str">
            <v>N</v>
          </cell>
        </row>
        <row r="1284">
          <cell r="B1284">
            <v>38652</v>
          </cell>
          <cell r="C1284" t="str">
            <v>Gutwein &amp; Co Inc</v>
          </cell>
          <cell r="D1284" t="str">
            <v>Scotts Miracle Gro Co</v>
          </cell>
          <cell r="E1284">
            <v>77</v>
          </cell>
          <cell r="F1284" t="str">
            <v>N</v>
          </cell>
        </row>
        <row r="1285">
          <cell r="B1285">
            <v>38652</v>
          </cell>
          <cell r="C1285" t="str">
            <v>St Bernard Software Inc</v>
          </cell>
          <cell r="D1285" t="str">
            <v>Sand Hill IT Sec Acq Co</v>
          </cell>
          <cell r="E1285">
            <v>57.338000000000001</v>
          </cell>
          <cell r="F1285" t="str">
            <v>N</v>
          </cell>
        </row>
        <row r="1286">
          <cell r="B1286">
            <v>38652</v>
          </cell>
          <cell r="C1286" t="str">
            <v>Shadewell Grove IP-Certain Ast</v>
          </cell>
          <cell r="D1286" t="str">
            <v>Poore Brothers Inc</v>
          </cell>
          <cell r="E1286">
            <v>25</v>
          </cell>
          <cell r="F1286" t="str">
            <v>N</v>
          </cell>
        </row>
        <row r="1287">
          <cell r="B1287">
            <v>38652</v>
          </cell>
          <cell r="C1287" t="str">
            <v>ProQuest Info &amp; Learning-Bus</v>
          </cell>
          <cell r="D1287" t="str">
            <v>National Archive Publishing Co</v>
          </cell>
          <cell r="E1287">
            <v>30</v>
          </cell>
          <cell r="F1287" t="str">
            <v>N</v>
          </cell>
        </row>
        <row r="1288">
          <cell r="B1288">
            <v>38652</v>
          </cell>
          <cell r="C1288" t="str">
            <v>Hampton at Quail Hollow</v>
          </cell>
          <cell r="D1288" t="str">
            <v>BNP Residential Properties Inc</v>
          </cell>
          <cell r="E1288">
            <v>17.5</v>
          </cell>
          <cell r="F1288" t="str">
            <v>N</v>
          </cell>
        </row>
        <row r="1289">
          <cell r="B1289">
            <v>38652</v>
          </cell>
          <cell r="C1289" t="str">
            <v>Florida Choice Bankshares,FL</v>
          </cell>
          <cell r="D1289" t="str">
            <v>Alabama Natl BanCorp,AL</v>
          </cell>
          <cell r="E1289">
            <v>100.1</v>
          </cell>
          <cell r="F1289" t="str">
            <v>N</v>
          </cell>
        </row>
        <row r="1290">
          <cell r="B1290">
            <v>38651</v>
          </cell>
          <cell r="C1290" t="str">
            <v>Ciclon Semiconductor Device</v>
          </cell>
          <cell r="D1290" t="str">
            <v>Investor Group</v>
          </cell>
          <cell r="E1290">
            <v>12</v>
          </cell>
          <cell r="F1290" t="str">
            <v>Y</v>
          </cell>
        </row>
        <row r="1291">
          <cell r="B1291">
            <v>38651</v>
          </cell>
          <cell r="C1291" t="str">
            <v>WISChip International Ltd</v>
          </cell>
          <cell r="D1291" t="str">
            <v>Micronas Semiconductor Hldg AG</v>
          </cell>
          <cell r="E1291">
            <v>80</v>
          </cell>
          <cell r="F1291" t="str">
            <v>N</v>
          </cell>
        </row>
        <row r="1292">
          <cell r="B1292">
            <v>38651</v>
          </cell>
          <cell r="C1292" t="str">
            <v>Maxspeed Corp</v>
          </cell>
          <cell r="D1292" t="str">
            <v>Neoware Systems Inc</v>
          </cell>
          <cell r="E1292">
            <v>24.099999999999998</v>
          </cell>
          <cell r="F1292" t="str">
            <v>N</v>
          </cell>
        </row>
        <row r="1293">
          <cell r="B1293">
            <v>38651</v>
          </cell>
          <cell r="C1293" t="str">
            <v>Safehouse International Inc</v>
          </cell>
          <cell r="D1293" t="str">
            <v>Intevac Industries Inc-Electro</v>
          </cell>
          <cell r="E1293">
            <v>6.6</v>
          </cell>
          <cell r="F1293" t="str">
            <v>N</v>
          </cell>
        </row>
        <row r="1294">
          <cell r="B1294">
            <v>38651</v>
          </cell>
          <cell r="C1294" t="str">
            <v>Insulco Inc</v>
          </cell>
          <cell r="D1294" t="str">
            <v>Atlantic Plant Services Inc</v>
          </cell>
          <cell r="E1294">
            <v>9.1</v>
          </cell>
          <cell r="F1294" t="str">
            <v>N</v>
          </cell>
        </row>
        <row r="1295">
          <cell r="B1295">
            <v>38651</v>
          </cell>
          <cell r="C1295" t="str">
            <v>Pei Wei Asian Diner</v>
          </cell>
          <cell r="D1295" t="str">
            <v>PF Chang's China Bistro Inc</v>
          </cell>
          <cell r="E1295">
            <v>22.533999999999999</v>
          </cell>
          <cell r="F1295" t="str">
            <v>N</v>
          </cell>
        </row>
        <row r="1296">
          <cell r="B1296">
            <v>38651</v>
          </cell>
          <cell r="C1296" t="str">
            <v>HFS Bank,FSB,Hobart,Indiana</v>
          </cell>
          <cell r="D1296" t="str">
            <v>MainSource Finl Grp Inc,IN</v>
          </cell>
          <cell r="E1296">
            <v>35.875</v>
          </cell>
          <cell r="F1296" t="str">
            <v>N</v>
          </cell>
        </row>
        <row r="1297">
          <cell r="B1297">
            <v>38651</v>
          </cell>
          <cell r="C1297" t="str">
            <v>Retail Solutions Inc</v>
          </cell>
          <cell r="D1297" t="str">
            <v>VeriSign Inc</v>
          </cell>
          <cell r="E1297">
            <v>24</v>
          </cell>
          <cell r="F1297" t="str">
            <v>N</v>
          </cell>
        </row>
        <row r="1298">
          <cell r="B1298">
            <v>38651</v>
          </cell>
          <cell r="C1298" t="str">
            <v>Maguire Ppty Inc-Office Ppty</v>
          </cell>
          <cell r="D1298" t="str">
            <v>Macquarie Office Trust</v>
          </cell>
          <cell r="E1298">
            <v>892</v>
          </cell>
          <cell r="F1298" t="str">
            <v>N</v>
          </cell>
        </row>
        <row r="1299">
          <cell r="B1299">
            <v>38651</v>
          </cell>
          <cell r="C1299" t="str">
            <v>Great Lakes Bancorp,Buffalo,</v>
          </cell>
          <cell r="D1299" t="str">
            <v>Bay View Capital,San Mateo,CA</v>
          </cell>
          <cell r="E1299">
            <v>65.846000000000004</v>
          </cell>
          <cell r="F1299" t="str">
            <v>N</v>
          </cell>
        </row>
        <row r="1300">
          <cell r="B1300">
            <v>38651</v>
          </cell>
          <cell r="C1300" t="str">
            <v>Sara Lee Corp-US Retail Coffee</v>
          </cell>
          <cell r="D1300" t="str">
            <v>Segafredo Zanetti SpA</v>
          </cell>
          <cell r="E1300">
            <v>82.5</v>
          </cell>
          <cell r="F1300" t="str">
            <v>N</v>
          </cell>
        </row>
        <row r="1301">
          <cell r="B1301">
            <v>38651</v>
          </cell>
          <cell r="C1301" t="str">
            <v>Enbridge Energy Partners-Gas</v>
          </cell>
          <cell r="D1301" t="str">
            <v>TexStar Field Services LP</v>
          </cell>
          <cell r="E1301">
            <v>106</v>
          </cell>
          <cell r="F1301" t="str">
            <v>N</v>
          </cell>
        </row>
        <row r="1302">
          <cell r="B1302">
            <v>38651</v>
          </cell>
          <cell r="C1302" t="str">
            <v>Express Bank of Texas,Round</v>
          </cell>
          <cell r="D1302" t="str">
            <v>Texas United Bancshares,TX</v>
          </cell>
          <cell r="E1302">
            <v>9.35</v>
          </cell>
          <cell r="F1302" t="str">
            <v>N</v>
          </cell>
        </row>
        <row r="1303">
          <cell r="B1303">
            <v>38651</v>
          </cell>
          <cell r="C1303" t="str">
            <v>Rockwell Automation-Property</v>
          </cell>
          <cell r="D1303" t="str">
            <v>First Industrial Realty Trust</v>
          </cell>
          <cell r="E1303">
            <v>152</v>
          </cell>
          <cell r="F1303" t="str">
            <v>N</v>
          </cell>
        </row>
        <row r="1304">
          <cell r="B1304">
            <v>38651</v>
          </cell>
          <cell r="C1304" t="str">
            <v>AirNet Systems Inc</v>
          </cell>
          <cell r="D1304" t="str">
            <v>Undisclosed Acquiror</v>
          </cell>
          <cell r="E1304">
            <v>46.283999999999999</v>
          </cell>
          <cell r="F1304" t="str">
            <v>N</v>
          </cell>
        </row>
        <row r="1305">
          <cell r="B1305">
            <v>38651</v>
          </cell>
          <cell r="C1305" t="str">
            <v>Melcor Corp</v>
          </cell>
          <cell r="D1305" t="str">
            <v>Laird Technologies Inc</v>
          </cell>
          <cell r="E1305">
            <v>20</v>
          </cell>
          <cell r="F1305" t="str">
            <v>N</v>
          </cell>
        </row>
        <row r="1306">
          <cell r="B1306">
            <v>38650</v>
          </cell>
          <cell r="C1306" t="str">
            <v>(i)Structure LLC</v>
          </cell>
          <cell r="D1306" t="str">
            <v>Infocrossing Inc</v>
          </cell>
          <cell r="E1306">
            <v>84.8</v>
          </cell>
          <cell r="F1306" t="str">
            <v>N</v>
          </cell>
        </row>
        <row r="1307">
          <cell r="B1307">
            <v>38650</v>
          </cell>
          <cell r="C1307" t="str">
            <v>Acorn Packet Solutions Inc</v>
          </cell>
          <cell r="D1307" t="str">
            <v>Juniper Networks Inc</v>
          </cell>
          <cell r="E1307">
            <v>8.6999999999999993</v>
          </cell>
          <cell r="F1307" t="str">
            <v>N</v>
          </cell>
        </row>
        <row r="1308">
          <cell r="B1308">
            <v>38650</v>
          </cell>
          <cell r="C1308" t="str">
            <v>Georto-Aaron's Sales(6)</v>
          </cell>
          <cell r="D1308" t="str">
            <v>Aaron Rents Inc</v>
          </cell>
          <cell r="E1308">
            <v>3.9</v>
          </cell>
          <cell r="F1308" t="str">
            <v>N</v>
          </cell>
        </row>
        <row r="1309">
          <cell r="B1309">
            <v>38650</v>
          </cell>
          <cell r="C1309" t="str">
            <v>CWE Bancorp Inc,St Louis,MO</v>
          </cell>
          <cell r="D1309" t="str">
            <v>Pulaski Financial Corp,MO</v>
          </cell>
          <cell r="E1309">
            <v>7.6</v>
          </cell>
          <cell r="F1309" t="str">
            <v>N</v>
          </cell>
        </row>
        <row r="1310">
          <cell r="B1310">
            <v>38649</v>
          </cell>
          <cell r="C1310" t="str">
            <v>ESM Group Inc</v>
          </cell>
          <cell r="D1310" t="str">
            <v>Platinum Equity LLC</v>
          </cell>
          <cell r="E1310">
            <v>55</v>
          </cell>
          <cell r="F1310" t="str">
            <v>Y</v>
          </cell>
        </row>
        <row r="1311">
          <cell r="B1311">
            <v>38649</v>
          </cell>
          <cell r="C1311" t="str">
            <v>Skilled Healthcare Group Inc</v>
          </cell>
          <cell r="D1311" t="str">
            <v>Onex Partners LP</v>
          </cell>
          <cell r="E1311">
            <v>640</v>
          </cell>
          <cell r="F1311" t="str">
            <v>Y</v>
          </cell>
        </row>
        <row r="1312">
          <cell r="B1312">
            <v>38649</v>
          </cell>
          <cell r="C1312" t="str">
            <v>PSC Inc</v>
          </cell>
          <cell r="D1312" t="str">
            <v>Datalogic SpA</v>
          </cell>
          <cell r="E1312">
            <v>195</v>
          </cell>
          <cell r="F1312" t="str">
            <v>N</v>
          </cell>
        </row>
        <row r="1313">
          <cell r="B1313">
            <v>38649</v>
          </cell>
          <cell r="C1313" t="str">
            <v>Colonial Properties-Ret Astsun</v>
          </cell>
          <cell r="D1313" t="str">
            <v>JV-Babcock &amp; Brown,GPT</v>
          </cell>
          <cell r="E1313">
            <v>330.61599999999999</v>
          </cell>
          <cell r="F1313" t="str">
            <v>N</v>
          </cell>
        </row>
        <row r="1314">
          <cell r="B1314">
            <v>38649</v>
          </cell>
          <cell r="C1314" t="str">
            <v>Pegasus Connection</v>
          </cell>
          <cell r="D1314" t="str">
            <v>College Park Communities Trust</v>
          </cell>
          <cell r="E1314">
            <v>48.5</v>
          </cell>
          <cell r="F1314" t="str">
            <v>N</v>
          </cell>
        </row>
        <row r="1315">
          <cell r="B1315">
            <v>38649</v>
          </cell>
          <cell r="C1315" t="str">
            <v>Health Care REIT Inc-Long Term</v>
          </cell>
          <cell r="D1315" t="str">
            <v>Kindred Healthcare Inc</v>
          </cell>
          <cell r="E1315">
            <v>80</v>
          </cell>
          <cell r="F1315" t="str">
            <v>N</v>
          </cell>
        </row>
        <row r="1316">
          <cell r="B1316">
            <v>38649</v>
          </cell>
          <cell r="C1316" t="str">
            <v>Jordan Lane Shopping Center,CT</v>
          </cell>
          <cell r="D1316" t="str">
            <v>Cedar Shopping Centers Inc</v>
          </cell>
          <cell r="E1316">
            <v>47.3</v>
          </cell>
          <cell r="F1316" t="str">
            <v>N</v>
          </cell>
        </row>
        <row r="1317">
          <cell r="B1317">
            <v>38649</v>
          </cell>
          <cell r="C1317" t="str">
            <v>Apartment Communities(3)</v>
          </cell>
          <cell r="D1317" t="str">
            <v>United Dominion Realty Trust</v>
          </cell>
          <cell r="E1317">
            <v>150.39999999999998</v>
          </cell>
          <cell r="F1317" t="str">
            <v>N</v>
          </cell>
        </row>
        <row r="1318">
          <cell r="B1318">
            <v>38649</v>
          </cell>
          <cell r="C1318" t="str">
            <v>Hotels(3),Pennsylvania</v>
          </cell>
          <cell r="D1318" t="str">
            <v>Hersha Hospitality Trust</v>
          </cell>
          <cell r="E1318">
            <v>40.5</v>
          </cell>
          <cell r="F1318" t="str">
            <v>N</v>
          </cell>
        </row>
        <row r="1319">
          <cell r="B1319">
            <v>38649</v>
          </cell>
          <cell r="C1319" t="str">
            <v>United Dominion-TX Apartments</v>
          </cell>
          <cell r="D1319" t="str">
            <v>Undisclosed Acquiror</v>
          </cell>
          <cell r="E1319">
            <v>138.5</v>
          </cell>
          <cell r="F1319" t="str">
            <v>N</v>
          </cell>
        </row>
        <row r="1320">
          <cell r="B1320">
            <v>38649</v>
          </cell>
          <cell r="C1320" t="str">
            <v>Pawnee Leasing Corp</v>
          </cell>
          <cell r="D1320" t="str">
            <v>cars4U Ltd</v>
          </cell>
          <cell r="E1320">
            <v>57.9</v>
          </cell>
          <cell r="F1320" t="str">
            <v>N</v>
          </cell>
        </row>
        <row r="1321">
          <cell r="B1321">
            <v>38649</v>
          </cell>
          <cell r="C1321" t="str">
            <v>Rent-A-Center-Rental Stores</v>
          </cell>
          <cell r="D1321" t="str">
            <v>Rent-Way Inc</v>
          </cell>
          <cell r="E1321">
            <v>3.5999999999999996</v>
          </cell>
          <cell r="F1321" t="str">
            <v>N</v>
          </cell>
        </row>
        <row r="1322">
          <cell r="B1322">
            <v>38649</v>
          </cell>
          <cell r="C1322" t="str">
            <v>Sovereign Bancorp Inc,PA</v>
          </cell>
          <cell r="D1322" t="str">
            <v>Santander Central Hispano SA</v>
          </cell>
          <cell r="E1322">
            <v>2430</v>
          </cell>
          <cell r="F1322" t="str">
            <v>N</v>
          </cell>
        </row>
        <row r="1323">
          <cell r="B1323">
            <v>38649</v>
          </cell>
          <cell r="C1323" t="str">
            <v>Starsys Research Corp</v>
          </cell>
          <cell r="D1323" t="str">
            <v>SpaceDev Inc</v>
          </cell>
          <cell r="E1323">
            <v>9</v>
          </cell>
          <cell r="F1323" t="str">
            <v>N</v>
          </cell>
        </row>
        <row r="1324">
          <cell r="B1324">
            <v>38649</v>
          </cell>
          <cell r="C1324" t="str">
            <v>Nextel Partners Inc</v>
          </cell>
          <cell r="D1324" t="str">
            <v>Sprint Nextel Corp</v>
          </cell>
          <cell r="E1324">
            <v>7591.0429999999997</v>
          </cell>
          <cell r="F1324" t="str">
            <v>N</v>
          </cell>
        </row>
        <row r="1325">
          <cell r="B1325">
            <v>38649</v>
          </cell>
          <cell r="C1325" t="str">
            <v>Amli Residential Ppty Trust</v>
          </cell>
          <cell r="D1325" t="str">
            <v>Prime Property Fund</v>
          </cell>
          <cell r="E1325">
            <v>1178.7809999999999</v>
          </cell>
          <cell r="F1325" t="str">
            <v>N</v>
          </cell>
        </row>
        <row r="1326">
          <cell r="B1326">
            <v>38649</v>
          </cell>
          <cell r="C1326" t="str">
            <v>Independence Cmnty Bk Corp,NY</v>
          </cell>
          <cell r="D1326" t="str">
            <v>Sovereign Bancorp Inc,PA</v>
          </cell>
          <cell r="E1326">
            <v>3656.8799999999997</v>
          </cell>
          <cell r="F1326" t="str">
            <v>N</v>
          </cell>
        </row>
        <row r="1327">
          <cell r="B1327">
            <v>38649</v>
          </cell>
          <cell r="C1327" t="str">
            <v>Commonwealth Communities</v>
          </cell>
          <cell r="D1327" t="str">
            <v>Kindred Healthcare Inc</v>
          </cell>
          <cell r="E1327">
            <v>125</v>
          </cell>
          <cell r="F1327" t="str">
            <v>N</v>
          </cell>
        </row>
        <row r="1328">
          <cell r="B1328">
            <v>38649</v>
          </cell>
          <cell r="C1328" t="str">
            <v>Amherst Technologies LLC</v>
          </cell>
          <cell r="D1328" t="str">
            <v>PC Connection Inc</v>
          </cell>
          <cell r="E1328">
            <v>7.7510000000000003</v>
          </cell>
          <cell r="F1328" t="str">
            <v>N</v>
          </cell>
        </row>
        <row r="1329">
          <cell r="B1329">
            <v>38649</v>
          </cell>
          <cell r="C1329" t="str">
            <v>Entegram LLC</v>
          </cell>
          <cell r="D1329" t="str">
            <v>MajescoMastek</v>
          </cell>
          <cell r="E1329">
            <v>2</v>
          </cell>
          <cell r="F1329" t="str">
            <v>N</v>
          </cell>
        </row>
        <row r="1330">
          <cell r="B1330">
            <v>38649</v>
          </cell>
          <cell r="C1330" t="str">
            <v>Stewart &amp; Stevenson-Power Prod</v>
          </cell>
          <cell r="D1330" t="str">
            <v>Hushang Ansary</v>
          </cell>
          <cell r="E1330">
            <v>180</v>
          </cell>
          <cell r="F1330" t="str">
            <v>N</v>
          </cell>
        </row>
        <row r="1331">
          <cell r="B1331">
            <v>38646</v>
          </cell>
          <cell r="C1331" t="str">
            <v>RAM Energy Inc</v>
          </cell>
          <cell r="D1331" t="str">
            <v>Tremisis Energy Acq Corp</v>
          </cell>
          <cell r="E1331">
            <v>30</v>
          </cell>
          <cell r="F1331" t="str">
            <v>Y</v>
          </cell>
        </row>
        <row r="1332">
          <cell r="B1332">
            <v>38646</v>
          </cell>
          <cell r="C1332" t="str">
            <v>Timarron Capital Inc</v>
          </cell>
          <cell r="D1332" t="str">
            <v>NorthStar Realty Finance Corp</v>
          </cell>
          <cell r="E1332">
            <v>2.5999999999999996</v>
          </cell>
          <cell r="F1332" t="str">
            <v>N</v>
          </cell>
        </row>
        <row r="1333">
          <cell r="B1333">
            <v>38646</v>
          </cell>
          <cell r="C1333" t="str">
            <v>Abridean Inc</v>
          </cell>
          <cell r="D1333" t="str">
            <v>nCipher PLC</v>
          </cell>
          <cell r="E1333">
            <v>17.899999999999999</v>
          </cell>
          <cell r="F1333" t="str">
            <v>N</v>
          </cell>
        </row>
        <row r="1334">
          <cell r="B1334">
            <v>38646</v>
          </cell>
          <cell r="C1334" t="str">
            <v>Ifestos Communications Inc</v>
          </cell>
          <cell r="D1334" t="str">
            <v>Interlink Global Corp</v>
          </cell>
          <cell r="E1334">
            <v>2.25</v>
          </cell>
          <cell r="F1334" t="str">
            <v>N</v>
          </cell>
        </row>
        <row r="1335">
          <cell r="B1335">
            <v>38646</v>
          </cell>
          <cell r="C1335" t="str">
            <v>Captiva Solutions LLC</v>
          </cell>
          <cell r="D1335" t="str">
            <v>Private Business Inc</v>
          </cell>
          <cell r="E1335">
            <v>8.4030000000000005</v>
          </cell>
          <cell r="F1335" t="str">
            <v>N</v>
          </cell>
        </row>
        <row r="1336">
          <cell r="B1336">
            <v>38646</v>
          </cell>
          <cell r="C1336" t="str">
            <v>WTLN (950 AM),Altamonte</v>
          </cell>
          <cell r="D1336" t="str">
            <v>Salem Communications Corp</v>
          </cell>
          <cell r="E1336">
            <v>10</v>
          </cell>
          <cell r="F1336" t="str">
            <v>N</v>
          </cell>
        </row>
        <row r="1337">
          <cell r="B1337">
            <v>38646</v>
          </cell>
          <cell r="C1337" t="str">
            <v>Tower Tech Systems Inc</v>
          </cell>
          <cell r="D1337" t="str">
            <v>Blackfoot Enterprises Inc</v>
          </cell>
          <cell r="E1337">
            <v>25.502999999999997</v>
          </cell>
          <cell r="F1337" t="str">
            <v>N</v>
          </cell>
        </row>
        <row r="1338">
          <cell r="B1338">
            <v>38646</v>
          </cell>
          <cell r="C1338" t="str">
            <v>Hilton Boston Back Bay Hotel</v>
          </cell>
          <cell r="D1338" t="str">
            <v>Highland Hospitality Corp</v>
          </cell>
          <cell r="E1338">
            <v>110</v>
          </cell>
          <cell r="F1338" t="str">
            <v>N</v>
          </cell>
        </row>
        <row r="1339">
          <cell r="B1339">
            <v>38646</v>
          </cell>
          <cell r="C1339" t="str">
            <v>ONEOK Inc-Power Plant,OK</v>
          </cell>
          <cell r="D1339" t="str">
            <v>Westar Energy Inc</v>
          </cell>
          <cell r="E1339">
            <v>53</v>
          </cell>
          <cell r="F1339" t="str">
            <v>N</v>
          </cell>
        </row>
        <row r="1340">
          <cell r="B1340">
            <v>38646</v>
          </cell>
          <cell r="C1340" t="str">
            <v>Savannah Shores Apartments</v>
          </cell>
          <cell r="D1340" t="str">
            <v>Undisclosed Acquiror</v>
          </cell>
          <cell r="E1340">
            <v>22.75</v>
          </cell>
          <cell r="F1340" t="str">
            <v>N</v>
          </cell>
        </row>
        <row r="1341">
          <cell r="B1341">
            <v>38645</v>
          </cell>
          <cell r="C1341" t="str">
            <v>Catamount Resources Corp</v>
          </cell>
          <cell r="D1341" t="str">
            <v>Diamond Castle Holdings LLC</v>
          </cell>
          <cell r="E1341">
            <v>62.5</v>
          </cell>
          <cell r="F1341" t="str">
            <v>Y</v>
          </cell>
        </row>
        <row r="1342">
          <cell r="B1342">
            <v>38645</v>
          </cell>
          <cell r="C1342" t="str">
            <v>PowerSystems International Inc</v>
          </cell>
          <cell r="D1342" t="str">
            <v>Hunter Defense Technologies</v>
          </cell>
          <cell r="E1342">
            <v>40</v>
          </cell>
          <cell r="F1342" t="str">
            <v>Y</v>
          </cell>
        </row>
        <row r="1343">
          <cell r="B1343">
            <v>38645</v>
          </cell>
          <cell r="C1343" t="str">
            <v>Catamount Resources Corp</v>
          </cell>
          <cell r="D1343" t="str">
            <v>Diamond Castle Holdings LLC</v>
          </cell>
          <cell r="E1343">
            <v>60</v>
          </cell>
          <cell r="F1343" t="str">
            <v>Y</v>
          </cell>
        </row>
        <row r="1344">
          <cell r="B1344">
            <v>38645</v>
          </cell>
          <cell r="C1344" t="str">
            <v>Captiva Software Corp</v>
          </cell>
          <cell r="D1344" t="str">
            <v>EMC Corp</v>
          </cell>
          <cell r="E1344">
            <v>331.84699999999998</v>
          </cell>
          <cell r="F1344" t="str">
            <v>N</v>
          </cell>
        </row>
        <row r="1345">
          <cell r="B1345">
            <v>38645</v>
          </cell>
          <cell r="C1345" t="str">
            <v>Calnet Business Bank,CA</v>
          </cell>
          <cell r="D1345" t="str">
            <v>Coml Capital Bancorp Inc,CA</v>
          </cell>
          <cell r="E1345">
            <v>38.014000000000003</v>
          </cell>
          <cell r="F1345" t="str">
            <v>N</v>
          </cell>
        </row>
        <row r="1346">
          <cell r="B1346">
            <v>38645</v>
          </cell>
          <cell r="C1346" t="str">
            <v>Glass Group Inc-Cosmetics Bus</v>
          </cell>
          <cell r="D1346" t="str">
            <v>Gujarat Glass Pvt Ltd</v>
          </cell>
          <cell r="E1346">
            <v>18</v>
          </cell>
          <cell r="F1346" t="str">
            <v>N</v>
          </cell>
        </row>
        <row r="1347">
          <cell r="B1347">
            <v>38645</v>
          </cell>
          <cell r="C1347" t="str">
            <v>Timberhills Shopping Center,CA</v>
          </cell>
          <cell r="D1347" t="str">
            <v>Read Investments</v>
          </cell>
          <cell r="E1347">
            <v>11.799999999999999</v>
          </cell>
          <cell r="F1347" t="str">
            <v>N</v>
          </cell>
        </row>
        <row r="1348">
          <cell r="B1348">
            <v>38645</v>
          </cell>
          <cell r="C1348" t="str">
            <v>Matrix Semiconductor Inc</v>
          </cell>
          <cell r="D1348" t="str">
            <v>SanDisk Corp</v>
          </cell>
          <cell r="E1348">
            <v>250</v>
          </cell>
          <cell r="F1348" t="str">
            <v>N</v>
          </cell>
        </row>
        <row r="1349">
          <cell r="B1349">
            <v>38645</v>
          </cell>
          <cell r="C1349" t="str">
            <v>Slough Estates PLC-Office Ppty</v>
          </cell>
          <cell r="D1349" t="str">
            <v>Triple Net Properties LLC</v>
          </cell>
          <cell r="E1349">
            <v>182</v>
          </cell>
          <cell r="F1349" t="str">
            <v>N</v>
          </cell>
        </row>
        <row r="1350">
          <cell r="B1350">
            <v>38645</v>
          </cell>
          <cell r="C1350" t="str">
            <v>Sprowl</v>
          </cell>
          <cell r="D1350" t="str">
            <v>Fall River Resources Ltd</v>
          </cell>
          <cell r="E1350">
            <v>2.7530000000000001</v>
          </cell>
          <cell r="F1350" t="str">
            <v>N</v>
          </cell>
        </row>
        <row r="1351">
          <cell r="B1351">
            <v>38645</v>
          </cell>
          <cell r="C1351" t="str">
            <v>Commercial Highway Business</v>
          </cell>
          <cell r="D1351" t="str">
            <v>Precision Partners Holding Co</v>
          </cell>
          <cell r="E1351">
            <v>51</v>
          </cell>
          <cell r="F1351" t="str">
            <v>N</v>
          </cell>
        </row>
        <row r="1352">
          <cell r="B1352">
            <v>38644</v>
          </cell>
          <cell r="C1352" t="str">
            <v>Garden Fresh Holdings Inc</v>
          </cell>
          <cell r="D1352" t="str">
            <v>Sun Capital Partners Inc</v>
          </cell>
          <cell r="E1352">
            <v>198</v>
          </cell>
          <cell r="F1352" t="str">
            <v>Y</v>
          </cell>
        </row>
        <row r="1353">
          <cell r="B1353">
            <v>38644</v>
          </cell>
          <cell r="C1353" t="str">
            <v>Silver Cos-Retail Ctr</v>
          </cell>
          <cell r="D1353" t="str">
            <v>Cedar Shopping Centers Inc</v>
          </cell>
          <cell r="E1353">
            <v>32.174999999999997</v>
          </cell>
          <cell r="F1353" t="str">
            <v>N</v>
          </cell>
        </row>
        <row r="1354">
          <cell r="B1354">
            <v>38644</v>
          </cell>
          <cell r="C1354" t="str">
            <v>Kerr-McGee-Gulf of Mexico Ppty</v>
          </cell>
          <cell r="D1354" t="str">
            <v>Encore Acquisition Co</v>
          </cell>
          <cell r="E1354">
            <v>104</v>
          </cell>
          <cell r="F1354" t="str">
            <v>N</v>
          </cell>
        </row>
        <row r="1355">
          <cell r="B1355">
            <v>38644</v>
          </cell>
          <cell r="C1355" t="str">
            <v>Network Telephone Corp</v>
          </cell>
          <cell r="D1355" t="str">
            <v>Talk America Holdings Inc</v>
          </cell>
          <cell r="E1355">
            <v>20</v>
          </cell>
          <cell r="F1355" t="str">
            <v>N</v>
          </cell>
        </row>
        <row r="1356">
          <cell r="B1356">
            <v>38644</v>
          </cell>
          <cell r="C1356" t="str">
            <v>Rowandrill-Offshore Drilling</v>
          </cell>
          <cell r="D1356" t="str">
            <v>ATP Oil &amp; Gas Corp</v>
          </cell>
          <cell r="E1356">
            <v>60</v>
          </cell>
          <cell r="F1356" t="str">
            <v>N</v>
          </cell>
        </row>
        <row r="1357">
          <cell r="B1357">
            <v>38644</v>
          </cell>
          <cell r="C1357" t="str">
            <v>Able Laboratories Inc</v>
          </cell>
          <cell r="D1357" t="str">
            <v>Aurobindo Pharma US Inc</v>
          </cell>
          <cell r="E1357">
            <v>21.5</v>
          </cell>
          <cell r="F1357" t="str">
            <v>N</v>
          </cell>
        </row>
        <row r="1358">
          <cell r="B1358">
            <v>38644</v>
          </cell>
          <cell r="C1358" t="str">
            <v>Community First Finl Corp,VA</v>
          </cell>
          <cell r="D1358" t="str">
            <v>American National Bankshares</v>
          </cell>
          <cell r="E1358">
            <v>34.79</v>
          </cell>
          <cell r="F1358" t="str">
            <v>N</v>
          </cell>
        </row>
        <row r="1359">
          <cell r="B1359">
            <v>38643</v>
          </cell>
          <cell r="C1359" t="str">
            <v>Westin Hotel O Hare,Illinois</v>
          </cell>
          <cell r="D1359" t="str">
            <v>JER Partners</v>
          </cell>
          <cell r="E1359">
            <v>106</v>
          </cell>
          <cell r="F1359" t="str">
            <v>Y</v>
          </cell>
        </row>
        <row r="1360">
          <cell r="B1360">
            <v>38643</v>
          </cell>
          <cell r="C1360" t="str">
            <v>Troika Networks Inc</v>
          </cell>
          <cell r="D1360" t="str">
            <v>QLogic Corp</v>
          </cell>
          <cell r="E1360">
            <v>36.5</v>
          </cell>
          <cell r="F1360" t="str">
            <v>N</v>
          </cell>
        </row>
        <row r="1361">
          <cell r="B1361">
            <v>38643</v>
          </cell>
          <cell r="C1361" t="str">
            <v>ActSoft Inc</v>
          </cell>
          <cell r="D1361" t="str">
            <v>Home Equity Securitization</v>
          </cell>
          <cell r="E1361">
            <v>15</v>
          </cell>
          <cell r="F1361" t="str">
            <v>N</v>
          </cell>
        </row>
        <row r="1362">
          <cell r="B1362">
            <v>38643</v>
          </cell>
          <cell r="C1362" t="str">
            <v>Toms Foods Inc</v>
          </cell>
          <cell r="D1362" t="str">
            <v>Lance Inc</v>
          </cell>
          <cell r="E1362">
            <v>37.9</v>
          </cell>
          <cell r="F1362" t="str">
            <v>N</v>
          </cell>
        </row>
        <row r="1363">
          <cell r="B1363">
            <v>38643</v>
          </cell>
          <cell r="C1363" t="str">
            <v>Northridge Equipment Svcs Inc</v>
          </cell>
          <cell r="D1363" t="str">
            <v>Sunbelt Rentals</v>
          </cell>
          <cell r="E1363">
            <v>69.599999999999994</v>
          </cell>
          <cell r="F1363" t="str">
            <v>N</v>
          </cell>
        </row>
        <row r="1364">
          <cell r="B1364">
            <v>38643</v>
          </cell>
          <cell r="C1364" t="str">
            <v>Amusement Factory LLC</v>
          </cell>
          <cell r="D1364" t="str">
            <v>Coinstar Inc</v>
          </cell>
          <cell r="E1364">
            <v>36</v>
          </cell>
          <cell r="F1364" t="str">
            <v>N</v>
          </cell>
        </row>
        <row r="1365">
          <cell r="B1365">
            <v>38643</v>
          </cell>
          <cell r="C1365" t="str">
            <v>Lancer Corp</v>
          </cell>
          <cell r="D1365" t="str">
            <v>Hoshizaki America Inc</v>
          </cell>
          <cell r="E1365">
            <v>215.57400000000001</v>
          </cell>
          <cell r="F1365" t="str">
            <v>N</v>
          </cell>
        </row>
        <row r="1366">
          <cell r="B1366">
            <v>38643</v>
          </cell>
          <cell r="C1366" t="str">
            <v>FEI Womens Health LLC</v>
          </cell>
          <cell r="D1366" t="str">
            <v>Duramed Pharmaceuticals Inc</v>
          </cell>
          <cell r="E1366">
            <v>281.5</v>
          </cell>
          <cell r="F1366" t="str">
            <v>N</v>
          </cell>
        </row>
        <row r="1367">
          <cell r="B1367">
            <v>38643</v>
          </cell>
          <cell r="C1367" t="str">
            <v>Rockford Corp-NHT Home &amp;</v>
          </cell>
          <cell r="D1367" t="str">
            <v>Vinci Labs</v>
          </cell>
          <cell r="E1367">
            <v>2.4</v>
          </cell>
          <cell r="F1367" t="str">
            <v>N</v>
          </cell>
        </row>
        <row r="1368">
          <cell r="B1368">
            <v>38643</v>
          </cell>
          <cell r="C1368" t="str">
            <v>NewQuest Ppty-Ret &amp; Office(36)</v>
          </cell>
          <cell r="D1368" t="str">
            <v>Inland American RE Tr Inc</v>
          </cell>
          <cell r="E1368">
            <v>442</v>
          </cell>
          <cell r="F1368" t="str">
            <v>N</v>
          </cell>
        </row>
        <row r="1369">
          <cell r="B1369">
            <v>38643</v>
          </cell>
          <cell r="C1369" t="str">
            <v>iMart Corp</v>
          </cell>
          <cell r="D1369" t="str">
            <v>Smart Online Inc</v>
          </cell>
          <cell r="E1369">
            <v>5.17</v>
          </cell>
          <cell r="F1369" t="str">
            <v>N</v>
          </cell>
        </row>
        <row r="1370">
          <cell r="B1370">
            <v>38643</v>
          </cell>
          <cell r="C1370" t="str">
            <v>Roanoke Electric Steel Corp</v>
          </cell>
          <cell r="D1370" t="str">
            <v>Steel Dynamics Inc</v>
          </cell>
          <cell r="E1370">
            <v>240.64599999999999</v>
          </cell>
          <cell r="F1370" t="str">
            <v>N</v>
          </cell>
        </row>
        <row r="1371">
          <cell r="B1371">
            <v>38642</v>
          </cell>
          <cell r="C1371" t="str">
            <v>APW-Thermal Mgmt Business</v>
          </cell>
          <cell r="D1371" t="str">
            <v>Pentair Inc</v>
          </cell>
          <cell r="E1371">
            <v>137.5</v>
          </cell>
          <cell r="F1371" t="str">
            <v>N</v>
          </cell>
        </row>
        <row r="1372">
          <cell r="B1372">
            <v>38642</v>
          </cell>
          <cell r="C1372" t="str">
            <v>CardSystems Solutions Inc</v>
          </cell>
          <cell r="D1372" t="str">
            <v>Pay By Touch</v>
          </cell>
          <cell r="E1372">
            <v>47</v>
          </cell>
          <cell r="F1372" t="str">
            <v>N</v>
          </cell>
        </row>
        <row r="1373">
          <cell r="B1373">
            <v>38642</v>
          </cell>
          <cell r="C1373" t="str">
            <v>GoldPocket Interactive Inc</v>
          </cell>
          <cell r="D1373" t="str">
            <v>TANDBERG Television ASA</v>
          </cell>
          <cell r="E1373">
            <v>78.5</v>
          </cell>
          <cell r="F1373" t="str">
            <v>N</v>
          </cell>
        </row>
        <row r="1374">
          <cell r="B1374">
            <v>38642</v>
          </cell>
          <cell r="C1374" t="str">
            <v>Oak Park Mall,Overland Park,KS</v>
          </cell>
          <cell r="D1374" t="str">
            <v>CBL &amp; Associates Ppty Inc</v>
          </cell>
          <cell r="E1374">
            <v>516.9</v>
          </cell>
          <cell r="F1374" t="str">
            <v>N</v>
          </cell>
        </row>
        <row r="1375">
          <cell r="B1375">
            <v>38642</v>
          </cell>
          <cell r="C1375" t="str">
            <v>iLumin Software Services Inc</v>
          </cell>
          <cell r="D1375" t="str">
            <v>CA</v>
          </cell>
          <cell r="E1375">
            <v>47.5</v>
          </cell>
          <cell r="F1375" t="str">
            <v>N</v>
          </cell>
        </row>
        <row r="1376">
          <cell r="B1376">
            <v>38642</v>
          </cell>
          <cell r="C1376" t="str">
            <v>Milestone Group LLC</v>
          </cell>
          <cell r="D1376" t="str">
            <v>Anteon International Corp</v>
          </cell>
          <cell r="E1376">
            <v>31.5</v>
          </cell>
          <cell r="F1376" t="str">
            <v>N</v>
          </cell>
        </row>
        <row r="1377">
          <cell r="B1377">
            <v>38642</v>
          </cell>
          <cell r="C1377" t="str">
            <v>Questcor-Pharm Prod Line</v>
          </cell>
          <cell r="D1377" t="str">
            <v>QOL Medical LLC</v>
          </cell>
          <cell r="E1377">
            <v>30.299999999999997</v>
          </cell>
          <cell r="F1377" t="str">
            <v>N</v>
          </cell>
        </row>
        <row r="1378">
          <cell r="B1378">
            <v>38642</v>
          </cell>
          <cell r="C1378" t="str">
            <v>Alpharma Inc-Generics Business</v>
          </cell>
          <cell r="D1378" t="str">
            <v>Actavis Group hf</v>
          </cell>
          <cell r="E1378">
            <v>810</v>
          </cell>
          <cell r="F1378" t="str">
            <v>N</v>
          </cell>
        </row>
        <row r="1379">
          <cell r="B1379">
            <v>38642</v>
          </cell>
          <cell r="C1379" t="str">
            <v>Undisclosed Oil &amp; Gas Ppty,TX</v>
          </cell>
          <cell r="D1379" t="str">
            <v>Parallel LP</v>
          </cell>
          <cell r="E1379">
            <v>44.5</v>
          </cell>
          <cell r="F1379" t="str">
            <v>N</v>
          </cell>
        </row>
        <row r="1380">
          <cell r="B1380">
            <v>38642</v>
          </cell>
          <cell r="C1380" t="str">
            <v>Greg Martin Auctions</v>
          </cell>
          <cell r="E1380">
            <v>3.5</v>
          </cell>
          <cell r="F1380" t="str">
            <v>N</v>
          </cell>
        </row>
        <row r="1381">
          <cell r="B1381">
            <v>38642</v>
          </cell>
          <cell r="C1381" t="str">
            <v>Sonus Pharmaceuticals Inc</v>
          </cell>
          <cell r="D1381" t="str">
            <v>Schering AG</v>
          </cell>
          <cell r="E1381">
            <v>15.678000000000001</v>
          </cell>
          <cell r="F1381" t="str">
            <v>N</v>
          </cell>
        </row>
        <row r="1382">
          <cell r="B1382">
            <v>38642</v>
          </cell>
          <cell r="C1382" t="str">
            <v>Terry Francois Boulevard,CA</v>
          </cell>
          <cell r="D1382" t="str">
            <v>Tishman Speyer Office Fund</v>
          </cell>
          <cell r="E1382">
            <v>171.39999999999998</v>
          </cell>
          <cell r="F1382" t="str">
            <v>N</v>
          </cell>
        </row>
        <row r="1383">
          <cell r="B1383">
            <v>38642</v>
          </cell>
          <cell r="C1383" t="str">
            <v>Moreover Technologies Inc</v>
          </cell>
          <cell r="D1383" t="str">
            <v>VeriSign Inc</v>
          </cell>
          <cell r="E1383">
            <v>30</v>
          </cell>
          <cell r="F1383" t="str">
            <v>N</v>
          </cell>
        </row>
        <row r="1384">
          <cell r="B1384">
            <v>38642</v>
          </cell>
          <cell r="C1384" t="str">
            <v>Centeno Clinic-Non-Med Assts</v>
          </cell>
          <cell r="D1384" t="str">
            <v>Paincare Holdings Inc</v>
          </cell>
          <cell r="E1384">
            <v>15</v>
          </cell>
          <cell r="F1384" t="str">
            <v>N</v>
          </cell>
        </row>
        <row r="1385">
          <cell r="B1385">
            <v>38642</v>
          </cell>
          <cell r="C1385" t="str">
            <v>Del Mar Village,Boca Raton</v>
          </cell>
          <cell r="D1385" t="str">
            <v>Woolbright Development Inc</v>
          </cell>
          <cell r="E1385">
            <v>30</v>
          </cell>
          <cell r="F1385" t="str">
            <v>N</v>
          </cell>
        </row>
        <row r="1386">
          <cell r="B1386">
            <v>38641</v>
          </cell>
          <cell r="C1386" t="str">
            <v>Boyds Collection Ltd</v>
          </cell>
          <cell r="D1386" t="str">
            <v>D E Shaw Laminar Portfolios</v>
          </cell>
          <cell r="E1386">
            <v>2.359</v>
          </cell>
          <cell r="F1386" t="str">
            <v>Y</v>
          </cell>
        </row>
        <row r="1387">
          <cell r="B1387">
            <v>38641</v>
          </cell>
          <cell r="C1387" t="str">
            <v>Bio-Logic Systems Corp</v>
          </cell>
          <cell r="D1387" t="str">
            <v>Natus Medical Inc</v>
          </cell>
          <cell r="E1387">
            <v>66.644999999999996</v>
          </cell>
          <cell r="F1387" t="str">
            <v>N</v>
          </cell>
        </row>
        <row r="1388">
          <cell r="B1388">
            <v>38641</v>
          </cell>
          <cell r="C1388" t="str">
            <v>Adv Neuromodulations Sys Inc</v>
          </cell>
          <cell r="D1388" t="str">
            <v>St Jude Medical Inc</v>
          </cell>
          <cell r="E1388">
            <v>1362</v>
          </cell>
          <cell r="F1388" t="str">
            <v>N</v>
          </cell>
        </row>
        <row r="1389">
          <cell r="B1389">
            <v>38640</v>
          </cell>
          <cell r="C1389" t="str">
            <v>IntelliCare Inc</v>
          </cell>
          <cell r="D1389" t="str">
            <v>PolyMedica Corp</v>
          </cell>
          <cell r="E1389">
            <v>20</v>
          </cell>
          <cell r="F1389" t="str">
            <v>N</v>
          </cell>
        </row>
        <row r="1390">
          <cell r="B1390">
            <v>38639</v>
          </cell>
          <cell r="C1390" t="str">
            <v>Wm Bolthouse Farms Inc</v>
          </cell>
          <cell r="D1390" t="str">
            <v>Madison Dearborn Partners LLC</v>
          </cell>
          <cell r="E1390">
            <v>270</v>
          </cell>
          <cell r="F1390" t="str">
            <v>Y</v>
          </cell>
        </row>
        <row r="1391">
          <cell r="B1391">
            <v>38639</v>
          </cell>
          <cell r="C1391" t="str">
            <v>Service Corp Intl-Cemeteries</v>
          </cell>
          <cell r="D1391" t="str">
            <v>Stonemor Partners LP</v>
          </cell>
          <cell r="E1391">
            <v>13.02</v>
          </cell>
          <cell r="F1391" t="str">
            <v>N</v>
          </cell>
        </row>
        <row r="1392">
          <cell r="B1392">
            <v>38639</v>
          </cell>
          <cell r="C1392" t="str">
            <v>YesTel Inc</v>
          </cell>
          <cell r="D1392" t="str">
            <v>Times Telecom(USA)Inc</v>
          </cell>
          <cell r="E1392">
            <v>2.4</v>
          </cell>
          <cell r="F1392" t="str">
            <v>N</v>
          </cell>
        </row>
        <row r="1393">
          <cell r="B1393">
            <v>38639</v>
          </cell>
          <cell r="C1393" t="str">
            <v>Discovery-Discovery Sys Bus</v>
          </cell>
          <cell r="D1393" t="str">
            <v>Nexus Biosystems Inc</v>
          </cell>
          <cell r="E1393">
            <v>1.5</v>
          </cell>
          <cell r="F1393" t="str">
            <v>N</v>
          </cell>
        </row>
        <row r="1394">
          <cell r="B1394">
            <v>38639</v>
          </cell>
          <cell r="C1394" t="str">
            <v>Covaro Networks Inc</v>
          </cell>
          <cell r="D1394" t="str">
            <v>ADVA AG Optical Networking</v>
          </cell>
          <cell r="E1394">
            <v>23.675000000000001</v>
          </cell>
          <cell r="F1394" t="str">
            <v>N</v>
          </cell>
        </row>
        <row r="1395">
          <cell r="B1395">
            <v>38638</v>
          </cell>
          <cell r="C1395" t="str">
            <v>Strategic Materials Inc</v>
          </cell>
          <cell r="D1395" t="str">
            <v>Willis Stein &amp; Partners</v>
          </cell>
          <cell r="E1395">
            <v>136</v>
          </cell>
          <cell r="F1395" t="str">
            <v>Y</v>
          </cell>
        </row>
        <row r="1396">
          <cell r="B1396">
            <v>38638</v>
          </cell>
          <cell r="C1396" t="str">
            <v>Millenium Brokerage Group</v>
          </cell>
          <cell r="D1396" t="str">
            <v>Enterprise Financial Services</v>
          </cell>
          <cell r="E1396">
            <v>15</v>
          </cell>
          <cell r="F1396" t="str">
            <v>Y</v>
          </cell>
        </row>
        <row r="1397">
          <cell r="B1397">
            <v>38638</v>
          </cell>
          <cell r="C1397" t="str">
            <v>CRC Health Group Inc</v>
          </cell>
          <cell r="D1397" t="str">
            <v>Bain Capital Inc</v>
          </cell>
          <cell r="E1397">
            <v>720</v>
          </cell>
          <cell r="F1397" t="str">
            <v>Y</v>
          </cell>
        </row>
        <row r="1398">
          <cell r="B1398">
            <v>38638</v>
          </cell>
          <cell r="C1398" t="str">
            <v>Shur-Lok Corp</v>
          </cell>
          <cell r="D1398" t="str">
            <v>Precision Castparts Corp</v>
          </cell>
          <cell r="E1398">
            <v>110</v>
          </cell>
          <cell r="F1398" t="str">
            <v>N</v>
          </cell>
        </row>
        <row r="1399">
          <cell r="B1399">
            <v>38638</v>
          </cell>
          <cell r="C1399" t="str">
            <v>Goliath Oil &amp; Gas Project</v>
          </cell>
          <cell r="D1399" t="str">
            <v>American Oil &amp; Gas Inc</v>
          </cell>
          <cell r="E1399">
            <v>7.0880000000000001</v>
          </cell>
          <cell r="F1399" t="str">
            <v>N</v>
          </cell>
        </row>
        <row r="1400">
          <cell r="B1400">
            <v>38638</v>
          </cell>
          <cell r="C1400" t="str">
            <v>Delta-US &amp; Canadian Bus</v>
          </cell>
          <cell r="D1400" t="str">
            <v>PECO II Inc</v>
          </cell>
          <cell r="E1400">
            <v>5.875</v>
          </cell>
          <cell r="F1400" t="str">
            <v>N</v>
          </cell>
        </row>
        <row r="1401">
          <cell r="B1401">
            <v>38638</v>
          </cell>
          <cell r="C1401" t="str">
            <v>Overseas Shiphldg Group-Tanker</v>
          </cell>
          <cell r="D1401" t="str">
            <v>Double Hull Tankers Inc</v>
          </cell>
          <cell r="E1401">
            <v>412.59999999999997</v>
          </cell>
          <cell r="F1401" t="str">
            <v>N</v>
          </cell>
        </row>
        <row r="1402">
          <cell r="B1402">
            <v>38638</v>
          </cell>
          <cell r="C1402" t="str">
            <v>WDDW-FM,Milwaukee,WI</v>
          </cell>
          <cell r="D1402" t="str">
            <v>Bustos Media LLC</v>
          </cell>
          <cell r="E1402">
            <v>10.199999999999999</v>
          </cell>
          <cell r="F1402" t="str">
            <v>N</v>
          </cell>
        </row>
        <row r="1403">
          <cell r="B1403">
            <v>38638</v>
          </cell>
          <cell r="C1403" t="str">
            <v>Vintage Petroleum Inc</v>
          </cell>
          <cell r="D1403" t="str">
            <v>Occidental Petroleum Corp</v>
          </cell>
          <cell r="E1403">
            <v>3566.7910000000002</v>
          </cell>
          <cell r="F1403" t="str">
            <v>N</v>
          </cell>
        </row>
        <row r="1404">
          <cell r="B1404">
            <v>38638</v>
          </cell>
          <cell r="C1404" t="str">
            <v>SHC Ambeo Acquisition Corp</v>
          </cell>
          <cell r="D1404" t="str">
            <v>Embarcadero Technologies Inc</v>
          </cell>
          <cell r="E1404">
            <v>6</v>
          </cell>
          <cell r="F1404" t="str">
            <v>N</v>
          </cell>
        </row>
        <row r="1405">
          <cell r="B1405">
            <v>38638</v>
          </cell>
          <cell r="C1405" t="str">
            <v>iFilm Corp</v>
          </cell>
          <cell r="D1405" t="str">
            <v>MTV Networks Inc</v>
          </cell>
          <cell r="E1405">
            <v>49</v>
          </cell>
          <cell r="F1405" t="str">
            <v>N</v>
          </cell>
        </row>
        <row r="1406">
          <cell r="B1406">
            <v>38637</v>
          </cell>
          <cell r="C1406" t="str">
            <v>Insurance Technologies LLC</v>
          </cell>
          <cell r="D1406" t="str">
            <v>Palm Beach Capital Partners</v>
          </cell>
          <cell r="E1406">
            <v>5.3999999999999995</v>
          </cell>
          <cell r="F1406" t="str">
            <v>Y</v>
          </cell>
        </row>
        <row r="1407">
          <cell r="B1407">
            <v>38637</v>
          </cell>
          <cell r="C1407" t="str">
            <v>Delta Computec Inc</v>
          </cell>
          <cell r="D1407" t="str">
            <v>Desrosier &amp; Co</v>
          </cell>
          <cell r="E1407">
            <v>3.3</v>
          </cell>
          <cell r="F1407" t="str">
            <v>Y</v>
          </cell>
        </row>
        <row r="1408">
          <cell r="B1408">
            <v>38637</v>
          </cell>
          <cell r="C1408" t="str">
            <v>Pet Scans of America Corp</v>
          </cell>
          <cell r="D1408" t="str">
            <v>Alliance Imaging Inc</v>
          </cell>
          <cell r="E1408">
            <v>44</v>
          </cell>
          <cell r="F1408" t="str">
            <v>Y</v>
          </cell>
        </row>
        <row r="1409">
          <cell r="B1409">
            <v>38637</v>
          </cell>
          <cell r="C1409" t="str">
            <v>SunLink Health Systems Inc</v>
          </cell>
          <cell r="D1409" t="str">
            <v>North Atlantic Value LLP</v>
          </cell>
          <cell r="E1409">
            <v>80.436000000000007</v>
          </cell>
          <cell r="F1409" t="str">
            <v>Y</v>
          </cell>
        </row>
        <row r="1410">
          <cell r="B1410">
            <v>38637</v>
          </cell>
          <cell r="C1410" t="str">
            <v>Uptilt Inc</v>
          </cell>
          <cell r="D1410" t="str">
            <v>J L Halsey Corp</v>
          </cell>
          <cell r="E1410">
            <v>23</v>
          </cell>
          <cell r="F1410" t="str">
            <v>N</v>
          </cell>
        </row>
        <row r="1411">
          <cell r="B1411">
            <v>38637</v>
          </cell>
          <cell r="C1411" t="str">
            <v>Columbiana Bancshares Inc,AL</v>
          </cell>
          <cell r="D1411" t="str">
            <v>First M&amp;F Corp</v>
          </cell>
          <cell r="E1411">
            <v>31.024999999999999</v>
          </cell>
          <cell r="F1411" t="str">
            <v>N</v>
          </cell>
        </row>
        <row r="1412">
          <cell r="B1412">
            <v>38637</v>
          </cell>
          <cell r="C1412" t="str">
            <v>EnergyConnect Inc</v>
          </cell>
          <cell r="D1412" t="str">
            <v>Microfield Group Inc</v>
          </cell>
          <cell r="E1412">
            <v>71.150000000000006</v>
          </cell>
          <cell r="F1412" t="str">
            <v>N</v>
          </cell>
        </row>
        <row r="1413">
          <cell r="B1413">
            <v>38637</v>
          </cell>
          <cell r="C1413" t="str">
            <v>Alteris Therapeutics Inc</v>
          </cell>
          <cell r="D1413" t="str">
            <v>Cellcom Corp-Oklahoma-7</v>
          </cell>
          <cell r="E1413">
            <v>1.5</v>
          </cell>
          <cell r="F1413" t="str">
            <v>N</v>
          </cell>
        </row>
        <row r="1414">
          <cell r="B1414">
            <v>38637</v>
          </cell>
          <cell r="C1414" t="str">
            <v>Central Coast Bancorp,CA</v>
          </cell>
          <cell r="D1414" t="str">
            <v>Rabobank</v>
          </cell>
          <cell r="E1414">
            <v>381.702</v>
          </cell>
          <cell r="F1414" t="str">
            <v>N</v>
          </cell>
        </row>
        <row r="1415">
          <cell r="B1415">
            <v>38637</v>
          </cell>
          <cell r="C1415" t="str">
            <v>Crockett County Bancshares,TN</v>
          </cell>
          <cell r="D1415" t="str">
            <v>First M&amp;F Corp</v>
          </cell>
          <cell r="E1415">
            <v>7.3999999999999995</v>
          </cell>
          <cell r="F1415" t="str">
            <v>N</v>
          </cell>
        </row>
        <row r="1416">
          <cell r="B1416">
            <v>38637</v>
          </cell>
          <cell r="C1416" t="str">
            <v>WebCT Inc</v>
          </cell>
          <cell r="D1416" t="str">
            <v>Blackboard Inc</v>
          </cell>
          <cell r="E1416">
            <v>180</v>
          </cell>
          <cell r="F1416" t="str">
            <v>N</v>
          </cell>
        </row>
        <row r="1417">
          <cell r="B1417">
            <v>38637</v>
          </cell>
          <cell r="C1417" t="str">
            <v>Access Pharm-Oral Care Bus</v>
          </cell>
          <cell r="D1417" t="str">
            <v>ULURU Inc</v>
          </cell>
          <cell r="E1417">
            <v>27.599999999999998</v>
          </cell>
          <cell r="F1417" t="str">
            <v>N</v>
          </cell>
        </row>
        <row r="1418">
          <cell r="B1418">
            <v>38636</v>
          </cell>
          <cell r="C1418" t="str">
            <v>Claim Jumper Restaurants LLC</v>
          </cell>
          <cell r="D1418" t="str">
            <v>Leonard Green &amp; Partners LP</v>
          </cell>
          <cell r="E1418">
            <v>250</v>
          </cell>
          <cell r="F1418" t="str">
            <v>Y</v>
          </cell>
        </row>
        <row r="1419">
          <cell r="B1419">
            <v>38636</v>
          </cell>
          <cell r="C1419" t="str">
            <v>Goody's Family Clothing Inc</v>
          </cell>
          <cell r="D1419" t="str">
            <v>Investor Group</v>
          </cell>
          <cell r="E1419">
            <v>354.38799999999998</v>
          </cell>
          <cell r="F1419" t="str">
            <v>Y</v>
          </cell>
        </row>
        <row r="1420">
          <cell r="B1420">
            <v>38636</v>
          </cell>
          <cell r="C1420" t="str">
            <v>Team Health Inc</v>
          </cell>
          <cell r="D1420" t="str">
            <v>Blackstone Group LP</v>
          </cell>
          <cell r="E1420">
            <v>620.45000000000005</v>
          </cell>
          <cell r="F1420" t="str">
            <v>Y</v>
          </cell>
        </row>
        <row r="1421">
          <cell r="B1421">
            <v>38636</v>
          </cell>
          <cell r="C1421" t="str">
            <v>Titan International Inc</v>
          </cell>
          <cell r="D1421" t="str">
            <v>One Equity Partners LLC</v>
          </cell>
          <cell r="E1421">
            <v>507.92299999999994</v>
          </cell>
          <cell r="F1421" t="str">
            <v>Y</v>
          </cell>
        </row>
        <row r="1422">
          <cell r="B1422">
            <v>38636</v>
          </cell>
          <cell r="C1422" t="str">
            <v>Neoforma Inc</v>
          </cell>
          <cell r="D1422" t="str">
            <v>Global HealthCare Exchange LLC</v>
          </cell>
          <cell r="E1422">
            <v>203.12599999999998</v>
          </cell>
          <cell r="F1422" t="str">
            <v>N</v>
          </cell>
        </row>
        <row r="1423">
          <cell r="B1423">
            <v>38636</v>
          </cell>
          <cell r="C1423" t="str">
            <v>White Pine Copper Refinery Inc</v>
          </cell>
          <cell r="D1423" t="str">
            <v>Hudson Bay Mining &amp; Smelting</v>
          </cell>
          <cell r="E1423">
            <v>13</v>
          </cell>
          <cell r="F1423" t="str">
            <v>N</v>
          </cell>
        </row>
        <row r="1424">
          <cell r="B1424">
            <v>38636</v>
          </cell>
          <cell r="C1424" t="str">
            <v>Northland Medical Pharmacy</v>
          </cell>
          <cell r="D1424" t="str">
            <v>BioScrip Inc</v>
          </cell>
          <cell r="E1424">
            <v>12</v>
          </cell>
          <cell r="F1424" t="str">
            <v>N</v>
          </cell>
        </row>
        <row r="1425">
          <cell r="B1425">
            <v>38636</v>
          </cell>
          <cell r="C1425" t="str">
            <v>Virtual Silicon Technology Inc</v>
          </cell>
          <cell r="D1425" t="str">
            <v>MOSAID Technologies Inc</v>
          </cell>
          <cell r="E1425">
            <v>5.35</v>
          </cell>
          <cell r="F1425" t="str">
            <v>N</v>
          </cell>
        </row>
        <row r="1426">
          <cell r="B1426">
            <v>38636</v>
          </cell>
          <cell r="C1426" t="str">
            <v>ONEOK-Certain Natl Gas Asts</v>
          </cell>
          <cell r="D1426" t="str">
            <v>Eagle Rock Energy Inc</v>
          </cell>
          <cell r="E1426">
            <v>528</v>
          </cell>
          <cell r="F1426" t="str">
            <v>N</v>
          </cell>
        </row>
        <row r="1427">
          <cell r="B1427">
            <v>38635</v>
          </cell>
          <cell r="C1427" t="str">
            <v>Accellent Inc</v>
          </cell>
          <cell r="D1427" t="str">
            <v>Kohlberg Kravis Roberts &amp; Co</v>
          </cell>
          <cell r="E1427">
            <v>1270</v>
          </cell>
          <cell r="F1427" t="str">
            <v>Y</v>
          </cell>
        </row>
        <row r="1428">
          <cell r="B1428">
            <v>38635</v>
          </cell>
          <cell r="C1428" t="str">
            <v>Teradyne Inc-Connection System</v>
          </cell>
          <cell r="D1428" t="str">
            <v>Amphenol Corp</v>
          </cell>
          <cell r="E1428">
            <v>390</v>
          </cell>
          <cell r="F1428" t="str">
            <v>Y</v>
          </cell>
        </row>
        <row r="1429">
          <cell r="B1429">
            <v>38635</v>
          </cell>
          <cell r="C1429" t="str">
            <v>Goody's Family Clothing Inc</v>
          </cell>
          <cell r="D1429" t="str">
            <v>Sun Capital Partners Inc</v>
          </cell>
          <cell r="E1429">
            <v>273.19200000000001</v>
          </cell>
          <cell r="F1429" t="str">
            <v>Y</v>
          </cell>
        </row>
        <row r="1430">
          <cell r="B1430">
            <v>38635</v>
          </cell>
          <cell r="C1430" t="str">
            <v>Aviation Worldwide LLC</v>
          </cell>
          <cell r="D1430" t="str">
            <v>Aviation Rotables Supply</v>
          </cell>
          <cell r="E1430">
            <v>2</v>
          </cell>
          <cell r="F1430" t="str">
            <v>N</v>
          </cell>
        </row>
        <row r="1431">
          <cell r="B1431">
            <v>38635</v>
          </cell>
          <cell r="C1431" t="str">
            <v>Kayne Anderson Rudnick Invest</v>
          </cell>
          <cell r="D1431" t="str">
            <v>Phoenix Cos Inc</v>
          </cell>
          <cell r="E1431">
            <v>80</v>
          </cell>
          <cell r="F1431" t="str">
            <v>N</v>
          </cell>
        </row>
        <row r="1432">
          <cell r="B1432">
            <v>38635</v>
          </cell>
          <cell r="C1432" t="str">
            <v>Micro Therapeutics Inc</v>
          </cell>
          <cell r="D1432" t="str">
            <v>ev3 Inc</v>
          </cell>
          <cell r="E1432">
            <v>100.83499999999999</v>
          </cell>
          <cell r="F1432" t="str">
            <v>N</v>
          </cell>
        </row>
        <row r="1433">
          <cell r="B1433">
            <v>38635</v>
          </cell>
          <cell r="C1433" t="str">
            <v>Jefferson-Pilot Corp</v>
          </cell>
          <cell r="D1433" t="str">
            <v>Lincoln National Corp</v>
          </cell>
          <cell r="E1433">
            <v>7666.5959999999995</v>
          </cell>
          <cell r="F1433" t="str">
            <v>N</v>
          </cell>
        </row>
        <row r="1434">
          <cell r="B1434">
            <v>38635</v>
          </cell>
          <cell r="C1434" t="str">
            <v>Supertron Technologies Inc</v>
          </cell>
          <cell r="D1434" t="str">
            <v>Amphion Innovations Plc</v>
          </cell>
          <cell r="E1434">
            <v>1</v>
          </cell>
          <cell r="F1434" t="str">
            <v>N</v>
          </cell>
        </row>
        <row r="1435">
          <cell r="B1435">
            <v>38635</v>
          </cell>
          <cell r="C1435" t="str">
            <v>Pediatric Svcs of America-Cert</v>
          </cell>
          <cell r="D1435" t="str">
            <v>Accredo Health Inc</v>
          </cell>
          <cell r="E1435">
            <v>72</v>
          </cell>
          <cell r="F1435" t="str">
            <v>N</v>
          </cell>
        </row>
        <row r="1436">
          <cell r="B1436">
            <v>38635</v>
          </cell>
          <cell r="C1436" t="str">
            <v>VeriSign Inc-Payment Getaway</v>
          </cell>
          <cell r="D1436" t="str">
            <v>Paypal Inc</v>
          </cell>
          <cell r="E1436">
            <v>370</v>
          </cell>
          <cell r="F1436" t="str">
            <v>N</v>
          </cell>
        </row>
        <row r="1437">
          <cell r="B1437">
            <v>38635</v>
          </cell>
          <cell r="C1437" t="str">
            <v>Atlantic Bank of New York,NY</v>
          </cell>
          <cell r="D1437" t="str">
            <v>New York Community Bancorp,NY</v>
          </cell>
          <cell r="E1437">
            <v>400</v>
          </cell>
          <cell r="F1437" t="str">
            <v>N</v>
          </cell>
        </row>
        <row r="1438">
          <cell r="B1438">
            <v>38635</v>
          </cell>
          <cell r="C1438" t="str">
            <v>Keys Group Holdings LLC</v>
          </cell>
          <cell r="D1438" t="str">
            <v>Universal Health Services Inc</v>
          </cell>
          <cell r="E1438">
            <v>207</v>
          </cell>
          <cell r="F1438" t="str">
            <v>N</v>
          </cell>
        </row>
        <row r="1439">
          <cell r="B1439">
            <v>38635</v>
          </cell>
          <cell r="C1439" t="str">
            <v>Undisclosed Wireless Co</v>
          </cell>
          <cell r="D1439" t="str">
            <v>FTS Group Inc</v>
          </cell>
          <cell r="E1439">
            <v>5.5</v>
          </cell>
          <cell r="F1439" t="str">
            <v>N</v>
          </cell>
        </row>
        <row r="1440">
          <cell r="B1440">
            <v>38635</v>
          </cell>
          <cell r="C1440" t="str">
            <v>Sound Health Solutions</v>
          </cell>
          <cell r="D1440" t="str">
            <v>iVOW Inc</v>
          </cell>
          <cell r="E1440">
            <v>1.1259999999999999</v>
          </cell>
          <cell r="F1440" t="str">
            <v>N</v>
          </cell>
        </row>
        <row r="1441">
          <cell r="B1441">
            <v>38632</v>
          </cell>
          <cell r="C1441" t="str">
            <v>Orchard Supply Hardware Stores</v>
          </cell>
          <cell r="D1441" t="str">
            <v>Ares Management LLC</v>
          </cell>
          <cell r="E1441">
            <v>58.699999999999996</v>
          </cell>
          <cell r="F1441" t="str">
            <v>Y</v>
          </cell>
        </row>
        <row r="1442">
          <cell r="B1442">
            <v>38632</v>
          </cell>
          <cell r="C1442" t="str">
            <v>Orchard Supply Hardware Stores</v>
          </cell>
          <cell r="D1442" t="str">
            <v>Ares Management LLC</v>
          </cell>
          <cell r="E1442">
            <v>126.8</v>
          </cell>
          <cell r="F1442" t="str">
            <v>Y</v>
          </cell>
        </row>
        <row r="1443">
          <cell r="B1443">
            <v>38632</v>
          </cell>
          <cell r="C1443" t="str">
            <v>Danaher Insurance Agency</v>
          </cell>
          <cell r="D1443" t="str">
            <v>Alliance Bankshares Corp,VA</v>
          </cell>
          <cell r="E1443">
            <v>3.1999999999999997</v>
          </cell>
          <cell r="F1443" t="str">
            <v>Y</v>
          </cell>
        </row>
        <row r="1444">
          <cell r="B1444">
            <v>38632</v>
          </cell>
          <cell r="C1444" t="str">
            <v>Orangebox Entertainment Inc</v>
          </cell>
          <cell r="D1444" t="str">
            <v>Cirilium Holdings Inc</v>
          </cell>
          <cell r="E1444">
            <v>3.1999999999999997</v>
          </cell>
          <cell r="F1444" t="str">
            <v>N</v>
          </cell>
        </row>
        <row r="1445">
          <cell r="B1445">
            <v>38632</v>
          </cell>
          <cell r="C1445" t="str">
            <v>Nathaniel Energy Hldg Corp</v>
          </cell>
          <cell r="D1445" t="str">
            <v>Nathaniel Energy Corp</v>
          </cell>
          <cell r="E1445">
            <v>3.3540000000000001</v>
          </cell>
          <cell r="F1445" t="str">
            <v>N</v>
          </cell>
        </row>
        <row r="1446">
          <cell r="B1446">
            <v>38632</v>
          </cell>
          <cell r="C1446" t="str">
            <v>Ohio Valley Lumber</v>
          </cell>
          <cell r="D1446" t="str">
            <v>Heartland Holdings Inc</v>
          </cell>
          <cell r="E1446">
            <v>7.6</v>
          </cell>
          <cell r="F1446" t="str">
            <v>N</v>
          </cell>
        </row>
        <row r="1447">
          <cell r="B1447">
            <v>38632</v>
          </cell>
          <cell r="C1447" t="str">
            <v>Main Event Entertainment LP</v>
          </cell>
          <cell r="D1447" t="str">
            <v>Spirit Finance Corporation</v>
          </cell>
          <cell r="E1447">
            <v>52.699999999999996</v>
          </cell>
          <cell r="F1447" t="str">
            <v>N</v>
          </cell>
        </row>
        <row r="1448">
          <cell r="B1448">
            <v>38632</v>
          </cell>
          <cell r="C1448" t="str">
            <v>Nathaniel-Processing Facility</v>
          </cell>
          <cell r="D1448" t="str">
            <v>Midstream Energy Services LLC</v>
          </cell>
          <cell r="E1448">
            <v>16.2</v>
          </cell>
          <cell r="F1448" t="str">
            <v>N</v>
          </cell>
        </row>
        <row r="1449">
          <cell r="B1449">
            <v>38632</v>
          </cell>
          <cell r="C1449" t="str">
            <v>Undisclosed Oil &amp; Gas Ppty,OK</v>
          </cell>
          <cell r="D1449" t="str">
            <v>Unit Petroleum Co</v>
          </cell>
          <cell r="E1449">
            <v>82.399999999999991</v>
          </cell>
          <cell r="F1449" t="str">
            <v>N</v>
          </cell>
        </row>
        <row r="1450">
          <cell r="B1450">
            <v>38632</v>
          </cell>
          <cell r="C1450" t="str">
            <v>Innovene</v>
          </cell>
          <cell r="D1450" t="str">
            <v>INEOS Group Ltd</v>
          </cell>
          <cell r="E1450">
            <v>9000</v>
          </cell>
          <cell r="F1450" t="str">
            <v>N</v>
          </cell>
        </row>
        <row r="1451">
          <cell r="B1451">
            <v>38632</v>
          </cell>
          <cell r="C1451" t="str">
            <v>Spectrum Marketing Inc</v>
          </cell>
          <cell r="D1451" t="str">
            <v>Polyplex(Thailand)PCL</v>
          </cell>
          <cell r="E1451">
            <v>1.0149999999999999</v>
          </cell>
          <cell r="F1451" t="str">
            <v>N</v>
          </cell>
        </row>
        <row r="1452">
          <cell r="B1452">
            <v>38632</v>
          </cell>
          <cell r="C1452" t="str">
            <v>Castle Bank &amp; Trust Co,CT</v>
          </cell>
          <cell r="D1452" t="str">
            <v>Nutmeg Financail MHC,CT</v>
          </cell>
          <cell r="E1452">
            <v>8</v>
          </cell>
          <cell r="F1452" t="str">
            <v>N</v>
          </cell>
        </row>
        <row r="1453">
          <cell r="B1453">
            <v>38632</v>
          </cell>
          <cell r="C1453" t="str">
            <v>Neilson Elggren LLP</v>
          </cell>
          <cell r="D1453" t="str">
            <v>LECG Corp</v>
          </cell>
          <cell r="E1453">
            <v>9.25</v>
          </cell>
          <cell r="F1453" t="str">
            <v>N</v>
          </cell>
        </row>
        <row r="1454">
          <cell r="B1454">
            <v>38632</v>
          </cell>
          <cell r="C1454" t="str">
            <v>Koala Surfaces Inc</v>
          </cell>
          <cell r="D1454" t="str">
            <v>Undisclosed Acquiror</v>
          </cell>
          <cell r="E1454">
            <v>3.0999999999999996</v>
          </cell>
          <cell r="F1454" t="str">
            <v>N</v>
          </cell>
        </row>
        <row r="1455">
          <cell r="B1455">
            <v>38632</v>
          </cell>
          <cell r="C1455" t="str">
            <v>United Heritage Corp</v>
          </cell>
          <cell r="D1455" t="str">
            <v>Lothian Oil Inc</v>
          </cell>
          <cell r="E1455">
            <v>3.444</v>
          </cell>
          <cell r="F1455" t="str">
            <v>N</v>
          </cell>
        </row>
        <row r="1456">
          <cell r="B1456">
            <v>38632</v>
          </cell>
          <cell r="C1456" t="str">
            <v>Weblogs.com</v>
          </cell>
          <cell r="D1456" t="str">
            <v>VeriSign Inc</v>
          </cell>
          <cell r="E1456">
            <v>2.2999999999999998</v>
          </cell>
          <cell r="F1456" t="str">
            <v>N</v>
          </cell>
        </row>
        <row r="1457">
          <cell r="B1457">
            <v>38632</v>
          </cell>
          <cell r="C1457" t="str">
            <v>Diagnostic Systems Lab Inc</v>
          </cell>
          <cell r="D1457" t="str">
            <v>Beckman Coulter Inc</v>
          </cell>
          <cell r="E1457">
            <v>138</v>
          </cell>
          <cell r="F1457" t="str">
            <v>N</v>
          </cell>
        </row>
        <row r="1458">
          <cell r="B1458">
            <v>38631</v>
          </cell>
          <cell r="C1458" t="str">
            <v>Hanover-Gas Processing Asts</v>
          </cell>
          <cell r="D1458" t="str">
            <v>Madisonville Gas Processing LP</v>
          </cell>
          <cell r="E1458">
            <v>50</v>
          </cell>
          <cell r="F1458" t="str">
            <v>Y</v>
          </cell>
        </row>
        <row r="1459">
          <cell r="B1459">
            <v>38631</v>
          </cell>
          <cell r="C1459" t="str">
            <v>CRIIMI MAE Inc</v>
          </cell>
          <cell r="D1459" t="str">
            <v>CDP Capital Financing Inc</v>
          </cell>
          <cell r="E1459">
            <v>321.01900000000001</v>
          </cell>
          <cell r="F1459" t="str">
            <v>Y</v>
          </cell>
        </row>
        <row r="1460">
          <cell r="B1460">
            <v>38631</v>
          </cell>
          <cell r="C1460" t="str">
            <v>Palm Beach Hilton,FL</v>
          </cell>
          <cell r="D1460" t="str">
            <v>Investor Group</v>
          </cell>
          <cell r="E1460">
            <v>42</v>
          </cell>
          <cell r="F1460" t="str">
            <v>Y</v>
          </cell>
        </row>
        <row r="1461">
          <cell r="B1461">
            <v>38631</v>
          </cell>
          <cell r="C1461" t="str">
            <v>Wyndham Intl Inc-Hotels(14)</v>
          </cell>
          <cell r="D1461" t="str">
            <v>Columbia Sussex Corp</v>
          </cell>
          <cell r="E1461">
            <v>1400</v>
          </cell>
          <cell r="F1461" t="str">
            <v>N</v>
          </cell>
        </row>
        <row r="1462">
          <cell r="B1462">
            <v>38631</v>
          </cell>
          <cell r="C1462" t="str">
            <v>TEC of California-Medium Truck</v>
          </cell>
          <cell r="D1462" t="str">
            <v>Rush Enterprises Inc</v>
          </cell>
          <cell r="E1462">
            <v>3.4</v>
          </cell>
          <cell r="F1462" t="str">
            <v>N</v>
          </cell>
        </row>
        <row r="1463">
          <cell r="B1463">
            <v>38631</v>
          </cell>
          <cell r="C1463" t="str">
            <v>Sr Res Care &amp; Wingate-Fac(14)</v>
          </cell>
          <cell r="D1463" t="str">
            <v>Nationwide Health Properties</v>
          </cell>
          <cell r="E1463">
            <v>171</v>
          </cell>
          <cell r="F1463" t="str">
            <v>N</v>
          </cell>
        </row>
        <row r="1464">
          <cell r="B1464">
            <v>38631</v>
          </cell>
          <cell r="C1464" t="str">
            <v>Schultz Oil Co Inc</v>
          </cell>
          <cell r="D1464" t="str">
            <v>Heartland Holdings Inc</v>
          </cell>
          <cell r="E1464">
            <v>2.2999999999999998</v>
          </cell>
          <cell r="F1464" t="str">
            <v>N</v>
          </cell>
        </row>
        <row r="1465">
          <cell r="B1465">
            <v>38631</v>
          </cell>
          <cell r="C1465" t="str">
            <v>Oglebay Norton Marine Svcs Co-</v>
          </cell>
          <cell r="D1465" t="str">
            <v>K&amp;K Warehousing</v>
          </cell>
          <cell r="E1465">
            <v>4</v>
          </cell>
          <cell r="F1465" t="str">
            <v>N</v>
          </cell>
        </row>
        <row r="1466">
          <cell r="B1466">
            <v>38631</v>
          </cell>
          <cell r="C1466" t="str">
            <v>Command Staffing LLC</v>
          </cell>
          <cell r="D1466" t="str">
            <v>Temporary Financial Services</v>
          </cell>
          <cell r="E1466">
            <v>27.856999999999999</v>
          </cell>
          <cell r="F1466" t="str">
            <v>N</v>
          </cell>
        </row>
        <row r="1467">
          <cell r="B1467">
            <v>38631</v>
          </cell>
          <cell r="C1467" t="str">
            <v>Viisage Technology Inc</v>
          </cell>
          <cell r="D1467" t="str">
            <v>L-1 Investment Partners LLC</v>
          </cell>
          <cell r="E1467">
            <v>99.75</v>
          </cell>
          <cell r="F1467" t="str">
            <v>N</v>
          </cell>
        </row>
        <row r="1468">
          <cell r="B1468">
            <v>38631</v>
          </cell>
          <cell r="C1468" t="str">
            <v>Cinemaware Inc</v>
          </cell>
          <cell r="D1468" t="str">
            <v>eGames Inc</v>
          </cell>
          <cell r="E1468">
            <v>282.14999999999998</v>
          </cell>
          <cell r="F1468" t="str">
            <v>N</v>
          </cell>
        </row>
        <row r="1469">
          <cell r="B1469">
            <v>38631</v>
          </cell>
          <cell r="C1469" t="str">
            <v>CSG Systems-GSS Division</v>
          </cell>
          <cell r="D1469" t="str">
            <v>Comverse Technology Inc</v>
          </cell>
          <cell r="E1469">
            <v>249</v>
          </cell>
          <cell r="F1469" t="str">
            <v>N</v>
          </cell>
        </row>
        <row r="1470">
          <cell r="B1470">
            <v>38631</v>
          </cell>
          <cell r="C1470" t="str">
            <v>Sourcefire Inc</v>
          </cell>
          <cell r="D1470" t="str">
            <v>Check Point Software Tech Ltd</v>
          </cell>
          <cell r="E1470">
            <v>225</v>
          </cell>
          <cell r="F1470" t="str">
            <v>N</v>
          </cell>
        </row>
        <row r="1471">
          <cell r="B1471">
            <v>38631</v>
          </cell>
          <cell r="C1471" t="str">
            <v>Athena Semiconductors Inc</v>
          </cell>
          <cell r="D1471" t="str">
            <v>Broadcom Corp</v>
          </cell>
          <cell r="E1471">
            <v>21.599999999999998</v>
          </cell>
          <cell r="F1471" t="str">
            <v>N</v>
          </cell>
        </row>
        <row r="1472">
          <cell r="B1472">
            <v>38631</v>
          </cell>
          <cell r="C1472" t="str">
            <v>Able Home Health</v>
          </cell>
          <cell r="D1472" t="str">
            <v>LHC Group Inc</v>
          </cell>
          <cell r="E1472">
            <v>3.4499999999999997</v>
          </cell>
          <cell r="F1472" t="str">
            <v>N</v>
          </cell>
        </row>
        <row r="1473">
          <cell r="B1473">
            <v>38631</v>
          </cell>
          <cell r="C1473" t="str">
            <v>PerkinElmer Inc-Aerospace</v>
          </cell>
          <cell r="D1473" t="str">
            <v>Eaton Corp</v>
          </cell>
          <cell r="E1473">
            <v>333</v>
          </cell>
          <cell r="F1473" t="str">
            <v>N</v>
          </cell>
        </row>
        <row r="1474">
          <cell r="B1474">
            <v>38631</v>
          </cell>
          <cell r="C1474" t="str">
            <v>Moneris-Merchant Contracts</v>
          </cell>
          <cell r="D1474" t="str">
            <v>Optimal Payments Inc</v>
          </cell>
          <cell r="E1474">
            <v>18</v>
          </cell>
          <cell r="F1474" t="str">
            <v>N</v>
          </cell>
        </row>
        <row r="1475">
          <cell r="B1475">
            <v>38631</v>
          </cell>
          <cell r="C1475" t="str">
            <v>ArvinMeritor-Brake Bus</v>
          </cell>
          <cell r="D1475" t="str">
            <v>Carlisle Braking Products</v>
          </cell>
          <cell r="E1475">
            <v>39</v>
          </cell>
          <cell r="F1475" t="str">
            <v>N</v>
          </cell>
        </row>
        <row r="1476">
          <cell r="B1476">
            <v>38630</v>
          </cell>
          <cell r="C1476" t="str">
            <v>Anderson Tully Co</v>
          </cell>
          <cell r="D1476" t="str">
            <v>Heartwood Forestland Fund V LP</v>
          </cell>
          <cell r="E1476">
            <v>465</v>
          </cell>
          <cell r="F1476" t="str">
            <v>Y</v>
          </cell>
        </row>
        <row r="1477">
          <cell r="B1477">
            <v>38630</v>
          </cell>
          <cell r="C1477" t="str">
            <v>Intuit Inc-ITS Business</v>
          </cell>
          <cell r="D1477" t="str">
            <v>TA Associates Inc</v>
          </cell>
          <cell r="E1477">
            <v>200</v>
          </cell>
          <cell r="F1477" t="str">
            <v>Y</v>
          </cell>
        </row>
        <row r="1478">
          <cell r="B1478">
            <v>38630</v>
          </cell>
          <cell r="C1478" t="str">
            <v>Reilly Industries Inc</v>
          </cell>
          <cell r="D1478" t="str">
            <v>Arsenal Capital Partners LP</v>
          </cell>
          <cell r="E1478">
            <v>250</v>
          </cell>
          <cell r="F1478" t="str">
            <v>Y</v>
          </cell>
        </row>
        <row r="1479">
          <cell r="B1479">
            <v>38630</v>
          </cell>
          <cell r="C1479" t="str">
            <v>MFORMA Group Inc</v>
          </cell>
          <cell r="D1479" t="str">
            <v>Investor Group</v>
          </cell>
          <cell r="E1479">
            <v>30</v>
          </cell>
          <cell r="F1479" t="str">
            <v>Y</v>
          </cell>
        </row>
        <row r="1480">
          <cell r="B1480">
            <v>38630</v>
          </cell>
          <cell r="C1480" t="str">
            <v>TARGUSinfo</v>
          </cell>
          <cell r="D1480" t="str">
            <v>TA Associates Inc</v>
          </cell>
          <cell r="E1480">
            <v>60</v>
          </cell>
          <cell r="F1480" t="str">
            <v>Y</v>
          </cell>
        </row>
        <row r="1481">
          <cell r="B1481">
            <v>38630</v>
          </cell>
          <cell r="C1481" t="str">
            <v>Centra Software Inc</v>
          </cell>
          <cell r="D1481" t="str">
            <v>Saba Software Inc</v>
          </cell>
          <cell r="E1481">
            <v>57.692999999999998</v>
          </cell>
          <cell r="F1481" t="str">
            <v>N</v>
          </cell>
        </row>
        <row r="1482">
          <cell r="B1482">
            <v>38630</v>
          </cell>
          <cell r="C1482" t="str">
            <v>Kenaf Core Technologies Inc</v>
          </cell>
          <cell r="D1482" t="str">
            <v>Trio Industries Group Inc</v>
          </cell>
          <cell r="E1482">
            <v>2.4279999999999999</v>
          </cell>
          <cell r="F1482" t="str">
            <v>N</v>
          </cell>
        </row>
        <row r="1483">
          <cell r="B1483">
            <v>38630</v>
          </cell>
          <cell r="C1483" t="str">
            <v>NextWeb Inc</v>
          </cell>
          <cell r="D1483" t="str">
            <v>Covad Communs Grp Inc</v>
          </cell>
          <cell r="E1483">
            <v>24.7</v>
          </cell>
          <cell r="F1483" t="str">
            <v>N</v>
          </cell>
        </row>
        <row r="1484">
          <cell r="B1484">
            <v>38630</v>
          </cell>
          <cell r="C1484" t="str">
            <v>Weblogs Inc</v>
          </cell>
          <cell r="D1484" t="str">
            <v>America Online Inc</v>
          </cell>
          <cell r="E1484">
            <v>25</v>
          </cell>
          <cell r="F1484" t="str">
            <v>N</v>
          </cell>
        </row>
        <row r="1485">
          <cell r="B1485">
            <v>38630</v>
          </cell>
          <cell r="C1485" t="str">
            <v>Cambior Inc-Carlota Project,AZ</v>
          </cell>
          <cell r="D1485" t="str">
            <v>Quadra Mining Ltd</v>
          </cell>
          <cell r="E1485">
            <v>37.5</v>
          </cell>
          <cell r="F1485" t="str">
            <v>N</v>
          </cell>
        </row>
        <row r="1486">
          <cell r="B1486">
            <v>38630</v>
          </cell>
          <cell r="C1486" t="str">
            <v>Cosmyl Inc</v>
          </cell>
          <cell r="D1486" t="str">
            <v>Columbus Economic Dvlp Corp</v>
          </cell>
          <cell r="E1486">
            <v>6.5</v>
          </cell>
          <cell r="F1486" t="str">
            <v>N</v>
          </cell>
        </row>
        <row r="1487">
          <cell r="B1487">
            <v>38630</v>
          </cell>
          <cell r="C1487" t="str">
            <v>A-One Storage-Storage Asts</v>
          </cell>
          <cell r="D1487" t="str">
            <v>Mobile Mini Inc</v>
          </cell>
          <cell r="E1487">
            <v>7</v>
          </cell>
          <cell r="F1487" t="str">
            <v>N</v>
          </cell>
        </row>
        <row r="1488">
          <cell r="B1488">
            <v>38630</v>
          </cell>
          <cell r="C1488" t="str">
            <v>Ney Oil Co</v>
          </cell>
          <cell r="D1488" t="str">
            <v>Heartland Holdings Inc</v>
          </cell>
          <cell r="E1488">
            <v>5</v>
          </cell>
          <cell r="F1488" t="str">
            <v>N</v>
          </cell>
        </row>
        <row r="1489">
          <cell r="B1489">
            <v>38630</v>
          </cell>
          <cell r="C1489" t="str">
            <v>WSRF-AM,Fort Lauderdale,FL</v>
          </cell>
          <cell r="D1489" t="str">
            <v>Niche Radio</v>
          </cell>
          <cell r="E1489">
            <v>1.75</v>
          </cell>
          <cell r="F1489" t="str">
            <v>N</v>
          </cell>
        </row>
        <row r="1490">
          <cell r="B1490">
            <v>38630</v>
          </cell>
          <cell r="C1490" t="str">
            <v>MHA Group Inc</v>
          </cell>
          <cell r="D1490" t="str">
            <v>AMN Healthcare Services Inc</v>
          </cell>
          <cell r="E1490">
            <v>198</v>
          </cell>
          <cell r="F1490" t="str">
            <v>N</v>
          </cell>
        </row>
        <row r="1491">
          <cell r="B1491">
            <v>38630</v>
          </cell>
          <cell r="C1491" t="str">
            <v>Target Research Associates Inc</v>
          </cell>
          <cell r="D1491" t="str">
            <v>Jubilant Organosys Ltd</v>
          </cell>
          <cell r="E1491">
            <v>33.5</v>
          </cell>
          <cell r="F1491" t="str">
            <v>N</v>
          </cell>
        </row>
        <row r="1492">
          <cell r="B1492">
            <v>38630</v>
          </cell>
          <cell r="C1492" t="str">
            <v>Franklin Street Ppty-Apartment</v>
          </cell>
          <cell r="D1492" t="str">
            <v>Undisclosed Acquiror</v>
          </cell>
          <cell r="E1492">
            <v>37.099999999999994</v>
          </cell>
          <cell r="F1492" t="str">
            <v>N</v>
          </cell>
        </row>
        <row r="1493">
          <cell r="B1493">
            <v>38630</v>
          </cell>
          <cell r="C1493" t="str">
            <v>Kokopelli Franchise Co LLC</v>
          </cell>
          <cell r="D1493" t="str">
            <v>Creative Eateries Corp</v>
          </cell>
          <cell r="E1493">
            <v>5.9340000000000002</v>
          </cell>
          <cell r="F1493" t="str">
            <v>N</v>
          </cell>
        </row>
        <row r="1494">
          <cell r="B1494">
            <v>38630</v>
          </cell>
          <cell r="C1494" t="str">
            <v>Interventional Pain Ctr-Non</v>
          </cell>
          <cell r="D1494" t="str">
            <v>Paincare Holdings Inc</v>
          </cell>
          <cell r="E1494">
            <v>5</v>
          </cell>
          <cell r="F1494" t="str">
            <v>N</v>
          </cell>
        </row>
        <row r="1495">
          <cell r="B1495">
            <v>38630</v>
          </cell>
          <cell r="C1495" t="str">
            <v>Computility Inc</v>
          </cell>
          <cell r="D1495" t="str">
            <v>Ski Market Ltd Inc</v>
          </cell>
          <cell r="E1495">
            <v>3.3889999999999998</v>
          </cell>
          <cell r="F1495" t="str">
            <v>N</v>
          </cell>
        </row>
        <row r="1496">
          <cell r="B1496">
            <v>38630</v>
          </cell>
          <cell r="C1496" t="str">
            <v>Lord Securities Corp</v>
          </cell>
          <cell r="D1496" t="str">
            <v>Computershare Ltd</v>
          </cell>
          <cell r="E1496">
            <v>15.5</v>
          </cell>
          <cell r="F1496" t="str">
            <v>N</v>
          </cell>
        </row>
        <row r="1497">
          <cell r="B1497">
            <v>38629</v>
          </cell>
          <cell r="C1497" t="str">
            <v>Morning Run Apartments,WA</v>
          </cell>
          <cell r="D1497" t="str">
            <v>Essex Apartment Value Fund II</v>
          </cell>
          <cell r="E1497">
            <v>19.75</v>
          </cell>
          <cell r="F1497" t="str">
            <v>Y</v>
          </cell>
        </row>
        <row r="1498">
          <cell r="B1498">
            <v>38629</v>
          </cell>
          <cell r="C1498" t="str">
            <v>Fox &amp; Hound Restaurant Group</v>
          </cell>
          <cell r="D1498" t="str">
            <v>Levine Leichtman Capital</v>
          </cell>
          <cell r="E1498">
            <v>147.59399999999999</v>
          </cell>
          <cell r="F1498" t="str">
            <v>Y</v>
          </cell>
        </row>
        <row r="1499">
          <cell r="B1499">
            <v>38629</v>
          </cell>
          <cell r="C1499" t="str">
            <v>Mammoth Mountain</v>
          </cell>
          <cell r="D1499" t="str">
            <v>Starwood Capital Group LLC</v>
          </cell>
          <cell r="E1499">
            <v>166</v>
          </cell>
          <cell r="F1499" t="str">
            <v>Y</v>
          </cell>
        </row>
        <row r="1500">
          <cell r="B1500">
            <v>38629</v>
          </cell>
          <cell r="C1500" t="str">
            <v>Southern Star Concrete Inc</v>
          </cell>
          <cell r="D1500" t="str">
            <v>Cia de Cementos Argos SA</v>
          </cell>
          <cell r="E1500">
            <v>245</v>
          </cell>
          <cell r="F1500" t="str">
            <v>N</v>
          </cell>
        </row>
        <row r="1501">
          <cell r="B1501">
            <v>38629</v>
          </cell>
          <cell r="C1501" t="str">
            <v>Great Wolf Resorts Inc-Ppty</v>
          </cell>
          <cell r="D1501" t="str">
            <v>JV-Great Wolf Resorts Inc,CNL</v>
          </cell>
          <cell r="E1501">
            <v>114.5</v>
          </cell>
          <cell r="F1501" t="str">
            <v>N</v>
          </cell>
        </row>
        <row r="1502">
          <cell r="B1502">
            <v>38629</v>
          </cell>
          <cell r="C1502" t="str">
            <v>Forest Creek,Forestville,MD</v>
          </cell>
          <cell r="D1502" t="str">
            <v>Miles Property Inc</v>
          </cell>
          <cell r="E1502">
            <v>53.599999999999994</v>
          </cell>
          <cell r="F1502" t="str">
            <v>N</v>
          </cell>
        </row>
        <row r="1503">
          <cell r="B1503">
            <v>38629</v>
          </cell>
          <cell r="C1503" t="str">
            <v>Cambridge Crossings,MD</v>
          </cell>
          <cell r="D1503" t="str">
            <v>Ross Developement Corp</v>
          </cell>
          <cell r="E1503">
            <v>18.649999999999999</v>
          </cell>
          <cell r="F1503" t="str">
            <v>N</v>
          </cell>
        </row>
        <row r="1504">
          <cell r="B1504">
            <v>38629</v>
          </cell>
          <cell r="C1504" t="str">
            <v>Electronic Data Sys-Re Asts</v>
          </cell>
          <cell r="D1504" t="str">
            <v>Investor Group</v>
          </cell>
          <cell r="E1504">
            <v>217</v>
          </cell>
          <cell r="F1504" t="str">
            <v>N</v>
          </cell>
        </row>
        <row r="1505">
          <cell r="B1505">
            <v>38629</v>
          </cell>
          <cell r="C1505" t="str">
            <v>Undisclosed Off-Airport</v>
          </cell>
          <cell r="D1505" t="str">
            <v>Macquarie Infrastructure Co</v>
          </cell>
          <cell r="E1505">
            <v>64.900000000000006</v>
          </cell>
          <cell r="F1505" t="str">
            <v>N</v>
          </cell>
        </row>
        <row r="1506">
          <cell r="B1506">
            <v>38629</v>
          </cell>
          <cell r="C1506" t="str">
            <v>EFS Solutions Inc</v>
          </cell>
          <cell r="D1506" t="str">
            <v>Cimetrix Inc</v>
          </cell>
          <cell r="E1506">
            <v>1.2539999999999998</v>
          </cell>
          <cell r="F1506" t="str">
            <v>N</v>
          </cell>
        </row>
        <row r="1507">
          <cell r="B1507">
            <v>38629</v>
          </cell>
          <cell r="C1507" t="str">
            <v>IPSH.NET</v>
          </cell>
          <cell r="D1507" t="str">
            <v>Omnicom Group Inc</v>
          </cell>
          <cell r="E1507">
            <v>2</v>
          </cell>
          <cell r="F1507" t="str">
            <v>N</v>
          </cell>
        </row>
        <row r="1508">
          <cell r="B1508">
            <v>38629</v>
          </cell>
          <cell r="C1508" t="str">
            <v>NetBotz Inc</v>
          </cell>
          <cell r="D1508" t="str">
            <v>American Power Conversion</v>
          </cell>
          <cell r="E1508">
            <v>31</v>
          </cell>
          <cell r="F1508" t="str">
            <v>N</v>
          </cell>
        </row>
        <row r="1509">
          <cell r="B1509">
            <v>38629</v>
          </cell>
          <cell r="C1509" t="str">
            <v>Canyon Lake Water Supply Corp</v>
          </cell>
          <cell r="D1509" t="str">
            <v>SJWTX Water Inc</v>
          </cell>
          <cell r="E1509">
            <v>23.2</v>
          </cell>
          <cell r="F1509" t="str">
            <v>N</v>
          </cell>
        </row>
        <row r="1510">
          <cell r="B1510">
            <v>38629</v>
          </cell>
          <cell r="C1510" t="str">
            <v>Concrete Express Inc</v>
          </cell>
          <cell r="D1510" t="str">
            <v>Cia de Cementos Argos SA</v>
          </cell>
          <cell r="E1510">
            <v>12.5</v>
          </cell>
          <cell r="F1510" t="str">
            <v>N</v>
          </cell>
        </row>
        <row r="1511">
          <cell r="B1511">
            <v>38629</v>
          </cell>
          <cell r="C1511" t="str">
            <v>Dowdle Gas Inc</v>
          </cell>
          <cell r="D1511" t="str">
            <v>Inergy Propane LLC</v>
          </cell>
          <cell r="E1511">
            <v>106.1</v>
          </cell>
          <cell r="F1511" t="str">
            <v>N</v>
          </cell>
        </row>
        <row r="1512">
          <cell r="B1512">
            <v>38629</v>
          </cell>
          <cell r="C1512" t="str">
            <v>Econo-Power International Corp</v>
          </cell>
          <cell r="D1512" t="str">
            <v>Peabody Energy Corp</v>
          </cell>
          <cell r="E1512">
            <v>6</v>
          </cell>
          <cell r="F1512" t="str">
            <v>N</v>
          </cell>
        </row>
        <row r="1513">
          <cell r="B1513">
            <v>38629</v>
          </cell>
          <cell r="C1513" t="str">
            <v>Villas Parkmerced apartment</v>
          </cell>
          <cell r="D1513" t="str">
            <v>Investor Group</v>
          </cell>
          <cell r="E1513">
            <v>700</v>
          </cell>
          <cell r="F1513" t="str">
            <v>N</v>
          </cell>
        </row>
        <row r="1514">
          <cell r="B1514">
            <v>38628</v>
          </cell>
          <cell r="C1514" t="str">
            <v>Avure Technologies Inc</v>
          </cell>
          <cell r="D1514" t="str">
            <v>Gores Technology Group LLC</v>
          </cell>
          <cell r="E1514">
            <v>15.299999999999999</v>
          </cell>
          <cell r="F1514" t="str">
            <v>Y</v>
          </cell>
        </row>
        <row r="1515">
          <cell r="B1515">
            <v>38628</v>
          </cell>
          <cell r="C1515" t="str">
            <v>Reliant Energy Inc-Generating</v>
          </cell>
          <cell r="D1515" t="str">
            <v>Investor Group</v>
          </cell>
          <cell r="E1515">
            <v>975</v>
          </cell>
          <cell r="F1515" t="str">
            <v>Y</v>
          </cell>
        </row>
        <row r="1516">
          <cell r="B1516">
            <v>38628</v>
          </cell>
          <cell r="C1516" t="str">
            <v>PolyMedica Corp-Womens Health</v>
          </cell>
          <cell r="D1516" t="str">
            <v>Amerifit Nutrition Inc</v>
          </cell>
          <cell r="E1516">
            <v>45</v>
          </cell>
          <cell r="F1516" t="str">
            <v>Y</v>
          </cell>
        </row>
        <row r="1517">
          <cell r="B1517">
            <v>38628</v>
          </cell>
          <cell r="C1517" t="str">
            <v>MP TotalCare Inc</v>
          </cell>
          <cell r="D1517" t="str">
            <v>Warburg Pincus LLC</v>
          </cell>
          <cell r="E1517">
            <v>270</v>
          </cell>
          <cell r="F1517" t="str">
            <v>Y</v>
          </cell>
        </row>
        <row r="1518">
          <cell r="B1518">
            <v>38628</v>
          </cell>
          <cell r="C1518" t="str">
            <v>ShopKo Stores Inc</v>
          </cell>
          <cell r="D1518" t="str">
            <v>Investor Group</v>
          </cell>
          <cell r="E1518">
            <v>904.99699999999996</v>
          </cell>
          <cell r="F1518" t="str">
            <v>Y</v>
          </cell>
        </row>
        <row r="1519">
          <cell r="B1519">
            <v>38628</v>
          </cell>
          <cell r="C1519" t="str">
            <v>Genisoy Food Company Inc</v>
          </cell>
          <cell r="D1519" t="str">
            <v>Swander Pace Capital LLC</v>
          </cell>
          <cell r="E1519">
            <v>20</v>
          </cell>
          <cell r="F1519" t="str">
            <v>Y</v>
          </cell>
        </row>
        <row r="1520">
          <cell r="B1520">
            <v>38628</v>
          </cell>
          <cell r="C1520" t="str">
            <v>CCS Medical</v>
          </cell>
          <cell r="D1520" t="str">
            <v>Warburg Pincus LLC</v>
          </cell>
          <cell r="E1520">
            <v>360</v>
          </cell>
          <cell r="F1520" t="str">
            <v>Y</v>
          </cell>
        </row>
        <row r="1521">
          <cell r="B1521">
            <v>38628</v>
          </cell>
          <cell r="C1521" t="str">
            <v>Escanaba Timber LLC-Timberland</v>
          </cell>
          <cell r="D1521" t="str">
            <v>Plum Creek Timber Co Inc</v>
          </cell>
          <cell r="E1521">
            <v>345</v>
          </cell>
          <cell r="F1521" t="str">
            <v>N</v>
          </cell>
        </row>
        <row r="1522">
          <cell r="B1522">
            <v>38628</v>
          </cell>
          <cell r="C1522" t="str">
            <v>Control Delivery Systems Inc</v>
          </cell>
          <cell r="D1522" t="str">
            <v>pSiVida Ltd</v>
          </cell>
          <cell r="E1522">
            <v>104</v>
          </cell>
          <cell r="F1522" t="str">
            <v>N</v>
          </cell>
        </row>
        <row r="1523">
          <cell r="B1523">
            <v>38628</v>
          </cell>
          <cell r="C1523" t="str">
            <v>Bindview Development Corp</v>
          </cell>
          <cell r="D1523" t="str">
            <v>Symantec Corp</v>
          </cell>
          <cell r="E1523">
            <v>211.30600000000001</v>
          </cell>
          <cell r="F1523" t="str">
            <v>N</v>
          </cell>
        </row>
        <row r="1524">
          <cell r="B1524">
            <v>38628</v>
          </cell>
          <cell r="C1524" t="str">
            <v>Infommersion Inc</v>
          </cell>
          <cell r="D1524" t="str">
            <v>Business Objects SA</v>
          </cell>
          <cell r="E1524">
            <v>40</v>
          </cell>
          <cell r="F1524" t="str">
            <v>N</v>
          </cell>
        </row>
        <row r="1525">
          <cell r="B1525">
            <v>38628</v>
          </cell>
          <cell r="C1525" t="str">
            <v>LoanSTAR Funding Group Inc</v>
          </cell>
          <cell r="D1525" t="str">
            <v>Nelnet Inc</v>
          </cell>
          <cell r="E1525">
            <v>169</v>
          </cell>
          <cell r="F1525" t="str">
            <v>N</v>
          </cell>
        </row>
        <row r="1526">
          <cell r="B1526">
            <v>38628</v>
          </cell>
          <cell r="C1526" t="str">
            <v>Bellemeade Farms,VA</v>
          </cell>
          <cell r="D1526" t="str">
            <v>Comstock Homes</v>
          </cell>
          <cell r="E1526">
            <v>44.082000000000001</v>
          </cell>
          <cell r="F1526" t="str">
            <v>N</v>
          </cell>
        </row>
        <row r="1527">
          <cell r="B1527">
            <v>38628</v>
          </cell>
          <cell r="C1527" t="str">
            <v>Prentiss Properties-Chicago</v>
          </cell>
          <cell r="D1527" t="str">
            <v>Prudential RE Investors</v>
          </cell>
          <cell r="E1527">
            <v>753</v>
          </cell>
          <cell r="F1527" t="str">
            <v>N</v>
          </cell>
        </row>
        <row r="1528">
          <cell r="B1528">
            <v>38628</v>
          </cell>
          <cell r="C1528" t="str">
            <v>Columbia Natural Resources LLC</v>
          </cell>
          <cell r="D1528" t="str">
            <v>Chesapeake Energy Corp</v>
          </cell>
          <cell r="E1528">
            <v>2950</v>
          </cell>
          <cell r="F1528" t="str">
            <v>N</v>
          </cell>
        </row>
        <row r="1529">
          <cell r="B1529">
            <v>38628</v>
          </cell>
          <cell r="C1529" t="str">
            <v>Dacon Manufacturing Co Inc</v>
          </cell>
          <cell r="D1529" t="str">
            <v>Bolt Industries LLC</v>
          </cell>
          <cell r="E1529">
            <v>2</v>
          </cell>
          <cell r="F1529" t="str">
            <v>N</v>
          </cell>
        </row>
        <row r="1530">
          <cell r="B1530">
            <v>38628</v>
          </cell>
          <cell r="C1530" t="str">
            <v>Thin Film Technology Inc</v>
          </cell>
          <cell r="D1530" t="str">
            <v>Williams Advanced Materials</v>
          </cell>
          <cell r="E1530">
            <v>9</v>
          </cell>
          <cell r="F1530" t="str">
            <v>N</v>
          </cell>
        </row>
        <row r="1531">
          <cell r="B1531">
            <v>38628</v>
          </cell>
          <cell r="C1531" t="str">
            <v>Dex Media Inc</v>
          </cell>
          <cell r="D1531" t="str">
            <v>RH Donnelley Corp</v>
          </cell>
          <cell r="E1531">
            <v>4261.5919999999996</v>
          </cell>
          <cell r="F1531" t="str">
            <v>N</v>
          </cell>
        </row>
        <row r="1532">
          <cell r="B1532">
            <v>38628</v>
          </cell>
          <cell r="C1532" t="str">
            <v>200 Gateway Blvd,Hampton,VA</v>
          </cell>
          <cell r="D1532" t="str">
            <v>First Potomac Realty Trust</v>
          </cell>
          <cell r="E1532">
            <v>14.01</v>
          </cell>
          <cell r="F1532" t="str">
            <v>N</v>
          </cell>
        </row>
        <row r="1533">
          <cell r="B1533">
            <v>38628</v>
          </cell>
          <cell r="C1533" t="str">
            <v>Prentiss Properties Trust</v>
          </cell>
          <cell r="D1533" t="str">
            <v>Investor Group</v>
          </cell>
          <cell r="E1533">
            <v>2159.759</v>
          </cell>
          <cell r="F1533" t="str">
            <v>N</v>
          </cell>
        </row>
        <row r="1534">
          <cell r="B1534">
            <v>38628</v>
          </cell>
          <cell r="C1534" t="str">
            <v>JBG Cos-Washington Office</v>
          </cell>
          <cell r="D1534" t="str">
            <v>Morgan Stanley Real Estate</v>
          </cell>
          <cell r="E1534">
            <v>644</v>
          </cell>
          <cell r="F1534" t="str">
            <v>N</v>
          </cell>
        </row>
        <row r="1535">
          <cell r="B1535">
            <v>38628</v>
          </cell>
          <cell r="C1535" t="str">
            <v>Whitehall Jewellers Inc</v>
          </cell>
          <cell r="D1535" t="str">
            <v>Prentice Capital Inc</v>
          </cell>
          <cell r="E1535">
            <v>52.094000000000001</v>
          </cell>
          <cell r="F1535" t="str">
            <v>N</v>
          </cell>
        </row>
        <row r="1536">
          <cell r="B1536">
            <v>38628</v>
          </cell>
          <cell r="C1536" t="str">
            <v>UOP LLC</v>
          </cell>
          <cell r="D1536" t="str">
            <v>Honeywell International Inc</v>
          </cell>
          <cell r="E1536">
            <v>865.19999999999993</v>
          </cell>
          <cell r="F1536" t="str">
            <v>N</v>
          </cell>
        </row>
        <row r="1537">
          <cell r="B1537">
            <v>38628</v>
          </cell>
          <cell r="C1537" t="str">
            <v>Lumistar LLC</v>
          </cell>
          <cell r="D1537" t="str">
            <v>Integral Systems Inc</v>
          </cell>
          <cell r="E1537">
            <v>9.6430000000000007</v>
          </cell>
          <cell r="F1537" t="str">
            <v>N</v>
          </cell>
        </row>
        <row r="1538">
          <cell r="B1538">
            <v>38628</v>
          </cell>
          <cell r="C1538" t="str">
            <v>Zhone-eLuminant Prod Lines</v>
          </cell>
          <cell r="D1538" t="str">
            <v>Communications Test Design Inc</v>
          </cell>
          <cell r="E1538">
            <v>9</v>
          </cell>
          <cell r="F1538" t="str">
            <v>N</v>
          </cell>
        </row>
        <row r="1539">
          <cell r="B1539">
            <v>38628</v>
          </cell>
          <cell r="C1539" t="str">
            <v>Crescent RE Equities-Office(2)</v>
          </cell>
          <cell r="D1539" t="str">
            <v>Undisclosed Acquiror</v>
          </cell>
          <cell r="E1539">
            <v>176</v>
          </cell>
          <cell r="F1539" t="str">
            <v>N</v>
          </cell>
        </row>
        <row r="1540">
          <cell r="B1540">
            <v>38627</v>
          </cell>
          <cell r="C1540" t="str">
            <v>Texas Genco Holdings Inc</v>
          </cell>
          <cell r="D1540" t="str">
            <v>NRG Energy Inc</v>
          </cell>
          <cell r="E1540">
            <v>8608.0400000000009</v>
          </cell>
          <cell r="F1540" t="str">
            <v>N</v>
          </cell>
        </row>
        <row r="1541">
          <cell r="B1541">
            <v>38626</v>
          </cell>
          <cell r="C1541" t="str">
            <v>Renaissance-Narow Web Div</v>
          </cell>
          <cell r="D1541" t="str">
            <v>W/S Packaging Group Inc</v>
          </cell>
          <cell r="E1541">
            <v>9.1999999999999993</v>
          </cell>
          <cell r="F1541" t="str">
            <v>N</v>
          </cell>
        </row>
        <row r="1542">
          <cell r="B1542">
            <v>38626</v>
          </cell>
          <cell r="C1542" t="str">
            <v>Interealty Corp</v>
          </cell>
          <cell r="D1542" t="str">
            <v>First American Corp</v>
          </cell>
          <cell r="E1542">
            <v>35</v>
          </cell>
          <cell r="F1542" t="str">
            <v>N</v>
          </cell>
        </row>
        <row r="1543">
          <cell r="B1543">
            <v>38626</v>
          </cell>
          <cell r="C1543" t="str">
            <v>White Eagle Resources-Mining</v>
          </cell>
          <cell r="D1543" t="str">
            <v>Amadeus Petroleum Inc</v>
          </cell>
          <cell r="E1543">
            <v>58.5</v>
          </cell>
          <cell r="F1543" t="str">
            <v>N</v>
          </cell>
        </row>
        <row r="1544">
          <cell r="B1544">
            <v>38626</v>
          </cell>
          <cell r="C1544" t="str">
            <v>Kerr-McGee-Certain So TX Props</v>
          </cell>
          <cell r="D1544" t="str">
            <v>Houston Exploration Co</v>
          </cell>
          <cell r="E1544">
            <v>163</v>
          </cell>
          <cell r="F1544" t="str">
            <v>N</v>
          </cell>
        </row>
        <row r="1545">
          <cell r="B1545">
            <v>38626</v>
          </cell>
          <cell r="C1545" t="str">
            <v>TTSM</v>
          </cell>
          <cell r="D1545" t="str">
            <v>Kureha Corp</v>
          </cell>
          <cell r="E1545">
            <v>3</v>
          </cell>
          <cell r="F1545" t="str">
            <v>N</v>
          </cell>
        </row>
        <row r="1546">
          <cell r="B1546">
            <v>38626</v>
          </cell>
          <cell r="C1546" t="str">
            <v>HnR Framing Systems Inc</v>
          </cell>
          <cell r="D1546" t="str">
            <v>BMC Construction Inc</v>
          </cell>
          <cell r="E1546">
            <v>71.900000000000006</v>
          </cell>
          <cell r="F1546" t="str">
            <v>N</v>
          </cell>
        </row>
        <row r="1547">
          <cell r="B1547">
            <v>38626</v>
          </cell>
          <cell r="C1547" t="str">
            <v>Rancho Ladera Apartment Homes</v>
          </cell>
          <cell r="D1547" t="str">
            <v>Fsc Kingsley Associates</v>
          </cell>
          <cell r="E1547">
            <v>12</v>
          </cell>
          <cell r="F1547" t="str">
            <v>N</v>
          </cell>
        </row>
        <row r="1548">
          <cell r="B1548">
            <v>38625</v>
          </cell>
          <cell r="C1548" t="str">
            <v>Specialty Laboratories Inc</v>
          </cell>
          <cell r="D1548" t="str">
            <v>AmeriPath Inc</v>
          </cell>
          <cell r="E1548">
            <v>314.64899999999994</v>
          </cell>
          <cell r="F1548" t="str">
            <v>Y</v>
          </cell>
        </row>
        <row r="1549">
          <cell r="B1549">
            <v>38625</v>
          </cell>
          <cell r="C1549" t="str">
            <v>GSE Systems Inc</v>
          </cell>
          <cell r="D1549" t="str">
            <v>Shareholders</v>
          </cell>
          <cell r="E1549">
            <v>6.7859999999999996</v>
          </cell>
          <cell r="F1549" t="str">
            <v>N</v>
          </cell>
        </row>
        <row r="1550">
          <cell r="B1550">
            <v>38625</v>
          </cell>
          <cell r="C1550" t="str">
            <v>Sango America Inc</v>
          </cell>
          <cell r="D1550" t="str">
            <v>Showa Seito Co Ltd</v>
          </cell>
          <cell r="E1550">
            <v>7.96</v>
          </cell>
          <cell r="F1550" t="str">
            <v>N</v>
          </cell>
        </row>
        <row r="1551">
          <cell r="B1551">
            <v>38625</v>
          </cell>
          <cell r="C1551" t="str">
            <v>Sabal Park Apartments,FL</v>
          </cell>
          <cell r="D1551" t="str">
            <v>Investors Capital Mortgage</v>
          </cell>
          <cell r="E1551">
            <v>28.349999999999998</v>
          </cell>
          <cell r="F1551" t="str">
            <v>N</v>
          </cell>
        </row>
        <row r="1552">
          <cell r="B1552">
            <v>38625</v>
          </cell>
          <cell r="C1552" t="str">
            <v>Wheeling-Pittsburgh Corp-Coke</v>
          </cell>
          <cell r="D1552" t="str">
            <v>SNA Carbon  LLC</v>
          </cell>
          <cell r="E1552">
            <v>80</v>
          </cell>
          <cell r="F1552" t="str">
            <v>N</v>
          </cell>
        </row>
        <row r="1553">
          <cell r="B1553">
            <v>38625</v>
          </cell>
          <cell r="C1553" t="str">
            <v>Internet Commerce Services Inc</v>
          </cell>
          <cell r="D1553" t="str">
            <v>Playboy Enterprises Inc</v>
          </cell>
          <cell r="E1553">
            <v>12</v>
          </cell>
          <cell r="F1553" t="str">
            <v>N</v>
          </cell>
        </row>
        <row r="1554">
          <cell r="B1554">
            <v>38625</v>
          </cell>
          <cell r="C1554" t="str">
            <v>Online Vacation Ctr Holdings</v>
          </cell>
          <cell r="D1554" t="str">
            <v>Alec Bradley Cigar Co</v>
          </cell>
          <cell r="E1554">
            <v>9</v>
          </cell>
          <cell r="F1554" t="str">
            <v>N</v>
          </cell>
        </row>
        <row r="1555">
          <cell r="B1555">
            <v>38625</v>
          </cell>
          <cell r="C1555" t="str">
            <v>GolfBrook Apartments,FL</v>
          </cell>
          <cell r="D1555" t="str">
            <v>Investors Capital Mortgage</v>
          </cell>
          <cell r="E1555">
            <v>43.154000000000003</v>
          </cell>
          <cell r="F1555" t="str">
            <v>N</v>
          </cell>
        </row>
        <row r="1556">
          <cell r="B1556">
            <v>38625</v>
          </cell>
          <cell r="C1556" t="str">
            <v>Rebel Crew Films Inc</v>
          </cell>
          <cell r="D1556" t="str">
            <v>Digicorp Inc</v>
          </cell>
          <cell r="E1556">
            <v>15</v>
          </cell>
          <cell r="F1556" t="str">
            <v>N</v>
          </cell>
        </row>
        <row r="1557">
          <cell r="B1557">
            <v>38625</v>
          </cell>
          <cell r="C1557" t="str">
            <v>Federal-Mogul Corp</v>
          </cell>
          <cell r="D1557" t="str">
            <v>Carl Icahn</v>
          </cell>
          <cell r="E1557">
            <v>775</v>
          </cell>
          <cell r="F1557" t="str">
            <v>N</v>
          </cell>
        </row>
        <row r="1558">
          <cell r="B1558">
            <v>38625</v>
          </cell>
          <cell r="C1558" t="str">
            <v>Cavalry Bancorp Inc,Murfreesbo</v>
          </cell>
          <cell r="D1558" t="str">
            <v>Pinnacle Financial Partners,TN</v>
          </cell>
          <cell r="E1558">
            <v>178.059</v>
          </cell>
          <cell r="F1558" t="str">
            <v>N</v>
          </cell>
        </row>
        <row r="1559">
          <cell r="B1559">
            <v>38625</v>
          </cell>
          <cell r="C1559" t="str">
            <v>Confluent RF Systems Corp</v>
          </cell>
          <cell r="D1559" t="str">
            <v>Northrop Grumman Corp</v>
          </cell>
          <cell r="E1559">
            <v>50</v>
          </cell>
          <cell r="F1559" t="str">
            <v>N</v>
          </cell>
        </row>
        <row r="1560">
          <cell r="B1560">
            <v>38625</v>
          </cell>
          <cell r="C1560" t="str">
            <v>Essex Electric Inc-Electrical</v>
          </cell>
          <cell r="D1560" t="str">
            <v>Southwire Co Inc</v>
          </cell>
          <cell r="E1560">
            <v>27</v>
          </cell>
          <cell r="F1560" t="str">
            <v>N</v>
          </cell>
        </row>
        <row r="1561">
          <cell r="B1561">
            <v>38625</v>
          </cell>
          <cell r="C1561" t="str">
            <v>Nemo Systems</v>
          </cell>
          <cell r="D1561" t="str">
            <v>Cisco Systems Inc</v>
          </cell>
          <cell r="E1561">
            <v>12.5</v>
          </cell>
          <cell r="F1561" t="str">
            <v>N</v>
          </cell>
        </row>
        <row r="1562">
          <cell r="B1562">
            <v>38624</v>
          </cell>
          <cell r="C1562" t="str">
            <v>Targus Group International</v>
          </cell>
          <cell r="D1562" t="str">
            <v>Fenway Partners Inc</v>
          </cell>
          <cell r="E1562">
            <v>382.5</v>
          </cell>
          <cell r="F1562" t="str">
            <v>Y</v>
          </cell>
        </row>
        <row r="1563">
          <cell r="B1563">
            <v>38624</v>
          </cell>
          <cell r="C1563" t="str">
            <v>Emmis Commun Corp-TV Stns(4)</v>
          </cell>
          <cell r="D1563" t="str">
            <v>Investor Group</v>
          </cell>
          <cell r="E1563">
            <v>259</v>
          </cell>
          <cell r="F1563" t="str">
            <v>Y</v>
          </cell>
        </row>
        <row r="1564">
          <cell r="B1564">
            <v>38624</v>
          </cell>
          <cell r="C1564" t="str">
            <v>JW Aluminum Co</v>
          </cell>
          <cell r="D1564" t="str">
            <v>Superior Plus Inc</v>
          </cell>
          <cell r="E1564">
            <v>350</v>
          </cell>
          <cell r="F1564" t="str">
            <v>N</v>
          </cell>
        </row>
        <row r="1565">
          <cell r="B1565">
            <v>38624</v>
          </cell>
          <cell r="C1565" t="str">
            <v>Opteum Financial Services</v>
          </cell>
          <cell r="D1565" t="str">
            <v>Bimini Mortgage Management</v>
          </cell>
          <cell r="E1565">
            <v>60.433999999999997</v>
          </cell>
          <cell r="F1565" t="str">
            <v>N</v>
          </cell>
        </row>
        <row r="1566">
          <cell r="B1566">
            <v>38624</v>
          </cell>
          <cell r="C1566" t="str">
            <v>Spindletop Production Svcs Inc</v>
          </cell>
          <cell r="D1566" t="str">
            <v>Complete Production Services</v>
          </cell>
          <cell r="E1566">
            <v>1.5</v>
          </cell>
          <cell r="F1566" t="str">
            <v>N</v>
          </cell>
        </row>
        <row r="1567">
          <cell r="B1567">
            <v>38624</v>
          </cell>
          <cell r="C1567" t="str">
            <v>Florida Remediation Svcs Inc</v>
          </cell>
          <cell r="D1567" t="str">
            <v>Home Solutions Restoration of</v>
          </cell>
          <cell r="E1567">
            <v>11</v>
          </cell>
          <cell r="F1567" t="str">
            <v>N</v>
          </cell>
        </row>
        <row r="1568">
          <cell r="B1568">
            <v>38624</v>
          </cell>
          <cell r="C1568" t="str">
            <v>Sun Biomedical Laboratories</v>
          </cell>
          <cell r="D1568" t="str">
            <v>Harrington Group Ltd</v>
          </cell>
          <cell r="E1568">
            <v>1.0940000000000001</v>
          </cell>
          <cell r="F1568" t="str">
            <v>N</v>
          </cell>
        </row>
        <row r="1569">
          <cell r="B1569">
            <v>38624</v>
          </cell>
          <cell r="C1569" t="str">
            <v>GeoXplor Corp-Firefly and Gray</v>
          </cell>
          <cell r="D1569" t="str">
            <v>Northwestern Mineral Ventures</v>
          </cell>
          <cell r="E1569">
            <v>5.0999999999999996</v>
          </cell>
          <cell r="F1569" t="str">
            <v>N</v>
          </cell>
        </row>
        <row r="1570">
          <cell r="B1570">
            <v>38624</v>
          </cell>
          <cell r="C1570" t="str">
            <v>Savant-Oil &amp; Gas Asts</v>
          </cell>
          <cell r="D1570" t="str">
            <v>Delta Petroleum Corp</v>
          </cell>
          <cell r="E1570">
            <v>85</v>
          </cell>
          <cell r="F1570" t="str">
            <v>N</v>
          </cell>
        </row>
        <row r="1571">
          <cell r="B1571">
            <v>38624</v>
          </cell>
          <cell r="C1571" t="str">
            <v>IDX Systems Corp</v>
          </cell>
          <cell r="D1571" t="str">
            <v>GE Healthcare Ltd</v>
          </cell>
          <cell r="E1571">
            <v>1488.288</v>
          </cell>
          <cell r="F1571" t="str">
            <v>N</v>
          </cell>
        </row>
        <row r="1572">
          <cell r="B1572">
            <v>38624</v>
          </cell>
          <cell r="C1572" t="str">
            <v>BrownCo</v>
          </cell>
          <cell r="D1572" t="str">
            <v>E Trade Financial Corp</v>
          </cell>
          <cell r="E1572">
            <v>1600</v>
          </cell>
          <cell r="F1572" t="str">
            <v>N</v>
          </cell>
        </row>
        <row r="1573">
          <cell r="B1573">
            <v>38624</v>
          </cell>
          <cell r="C1573" t="str">
            <v>Dulles Greenway</v>
          </cell>
          <cell r="D1573" t="str">
            <v>Macquarie Infrastructure Group</v>
          </cell>
          <cell r="E1573">
            <v>84.5</v>
          </cell>
          <cell r="F1573" t="str">
            <v>N</v>
          </cell>
        </row>
        <row r="1574">
          <cell r="B1574">
            <v>38624</v>
          </cell>
          <cell r="C1574" t="str">
            <v>Onterie Center,Chicago,IL</v>
          </cell>
          <cell r="D1574" t="str">
            <v>Metropolitan Ppty of America</v>
          </cell>
          <cell r="E1574">
            <v>132</v>
          </cell>
          <cell r="F1574" t="str">
            <v>N</v>
          </cell>
        </row>
        <row r="1575">
          <cell r="B1575">
            <v>38623</v>
          </cell>
          <cell r="C1575" t="str">
            <v>OrthoNet Holdings Inc</v>
          </cell>
          <cell r="D1575" t="str">
            <v>Investor Group</v>
          </cell>
          <cell r="E1575">
            <v>30</v>
          </cell>
          <cell r="F1575" t="str">
            <v>Y</v>
          </cell>
        </row>
        <row r="1576">
          <cell r="B1576">
            <v>38623</v>
          </cell>
          <cell r="C1576" t="str">
            <v>ING Groep NV-Buildings(2)</v>
          </cell>
          <cell r="D1576" t="str">
            <v>ING Office Fund</v>
          </cell>
          <cell r="E1576">
            <v>128</v>
          </cell>
          <cell r="F1576" t="str">
            <v>Y</v>
          </cell>
        </row>
        <row r="1577">
          <cell r="B1577">
            <v>38623</v>
          </cell>
          <cell r="C1577" t="str">
            <v>Red Lion Hotels Corp-Hotel</v>
          </cell>
          <cell r="D1577" t="str">
            <v>Undisclosed Acquiror</v>
          </cell>
          <cell r="E1577">
            <v>45</v>
          </cell>
          <cell r="F1577" t="str">
            <v>N</v>
          </cell>
        </row>
        <row r="1578">
          <cell r="B1578">
            <v>38623</v>
          </cell>
          <cell r="C1578" t="str">
            <v>Suburban Franchise Holding Co</v>
          </cell>
          <cell r="D1578" t="str">
            <v>Choice Hotels International</v>
          </cell>
          <cell r="E1578">
            <v>10.5</v>
          </cell>
          <cell r="F1578" t="str">
            <v>N</v>
          </cell>
        </row>
        <row r="1579">
          <cell r="B1579">
            <v>38623</v>
          </cell>
          <cell r="C1579" t="str">
            <v>Eastman Kodak Co-Cert Health</v>
          </cell>
          <cell r="D1579" t="str">
            <v>IBA Health Ltd</v>
          </cell>
          <cell r="E1579">
            <v>5.01</v>
          </cell>
          <cell r="F1579" t="str">
            <v>N</v>
          </cell>
        </row>
        <row r="1580">
          <cell r="B1580">
            <v>38623</v>
          </cell>
          <cell r="C1580" t="str">
            <v>BCE Conferencing-Certain Asts</v>
          </cell>
          <cell r="D1580" t="str">
            <v>Raindance Communications Inc</v>
          </cell>
          <cell r="E1580">
            <v>6</v>
          </cell>
          <cell r="F1580" t="str">
            <v>N</v>
          </cell>
        </row>
        <row r="1581">
          <cell r="B1581">
            <v>38623</v>
          </cell>
          <cell r="C1581" t="str">
            <v>Hayes Leasing Co Inc-Cert Asts</v>
          </cell>
          <cell r="D1581" t="str">
            <v>Rush Enterprises Inc</v>
          </cell>
          <cell r="E1581">
            <v>3.4</v>
          </cell>
          <cell r="F1581" t="str">
            <v>N</v>
          </cell>
        </row>
        <row r="1582">
          <cell r="B1582">
            <v>38623</v>
          </cell>
          <cell r="C1582" t="str">
            <v>National Business Furniture</v>
          </cell>
          <cell r="D1582" t="str">
            <v>K+K America Corp</v>
          </cell>
          <cell r="E1582">
            <v>82</v>
          </cell>
          <cell r="F1582" t="str">
            <v>N</v>
          </cell>
        </row>
        <row r="1583">
          <cell r="B1583">
            <v>38623</v>
          </cell>
          <cell r="C1583" t="str">
            <v>Peoples Ohio Financial Corp,OH</v>
          </cell>
          <cell r="D1583" t="str">
            <v>MainSource Finl Grp Inc,IN</v>
          </cell>
          <cell r="E1583">
            <v>41.679000000000002</v>
          </cell>
          <cell r="F1583" t="str">
            <v>N</v>
          </cell>
        </row>
        <row r="1584">
          <cell r="B1584">
            <v>38623</v>
          </cell>
          <cell r="C1584" t="str">
            <v>Stewart-Engineered Prod Div</v>
          </cell>
          <cell r="D1584" t="str">
            <v>Hushang Ansary</v>
          </cell>
          <cell r="E1584">
            <v>60</v>
          </cell>
          <cell r="F1584" t="str">
            <v>N</v>
          </cell>
        </row>
        <row r="1585">
          <cell r="B1585">
            <v>38622</v>
          </cell>
          <cell r="C1585" t="str">
            <v>Party City Corp</v>
          </cell>
          <cell r="D1585" t="str">
            <v>AAH Holdings Corp</v>
          </cell>
          <cell r="E1585">
            <v>373.58600000000001</v>
          </cell>
          <cell r="F1585" t="str">
            <v>Y</v>
          </cell>
        </row>
        <row r="1586">
          <cell r="B1586">
            <v>38622</v>
          </cell>
          <cell r="C1586" t="str">
            <v>Innovative Bus Solutions Inc</v>
          </cell>
          <cell r="D1586" t="str">
            <v>3i Infotech Ltd</v>
          </cell>
          <cell r="E1586">
            <v>3.5999999999999996</v>
          </cell>
          <cell r="F1586" t="str">
            <v>Y</v>
          </cell>
        </row>
        <row r="1587">
          <cell r="B1587">
            <v>38622</v>
          </cell>
          <cell r="C1587" t="str">
            <v>PolyOne Engineered Films Group</v>
          </cell>
          <cell r="D1587" t="str">
            <v>Investor Group</v>
          </cell>
          <cell r="E1587">
            <v>26.7</v>
          </cell>
          <cell r="F1587" t="str">
            <v>Y</v>
          </cell>
        </row>
        <row r="1588">
          <cell r="B1588">
            <v>38622</v>
          </cell>
          <cell r="C1588" t="str">
            <v>Northland Cranberries Inc</v>
          </cell>
          <cell r="D1588" t="str">
            <v>New Harvest Inc</v>
          </cell>
          <cell r="E1588">
            <v>2.1289999999999996</v>
          </cell>
          <cell r="F1588" t="str">
            <v>N</v>
          </cell>
        </row>
        <row r="1589">
          <cell r="B1589">
            <v>38622</v>
          </cell>
          <cell r="C1589" t="str">
            <v>New Valley Corp</v>
          </cell>
          <cell r="D1589" t="str">
            <v>Vector Group Ltd</v>
          </cell>
          <cell r="E1589">
            <v>106.42999999999999</v>
          </cell>
          <cell r="F1589" t="str">
            <v>N</v>
          </cell>
        </row>
        <row r="1590">
          <cell r="B1590">
            <v>38622</v>
          </cell>
          <cell r="C1590" t="str">
            <v>University Meadows</v>
          </cell>
          <cell r="D1590" t="str">
            <v>College Park Management LLC</v>
          </cell>
          <cell r="E1590">
            <v>14.049999999999999</v>
          </cell>
          <cell r="F1590" t="str">
            <v>N</v>
          </cell>
        </row>
        <row r="1591">
          <cell r="B1591">
            <v>38622</v>
          </cell>
          <cell r="C1591" t="str">
            <v>Chela-Student Loan Portfolio</v>
          </cell>
          <cell r="D1591" t="str">
            <v>Nelnet Inc</v>
          </cell>
          <cell r="E1591">
            <v>109</v>
          </cell>
          <cell r="F1591" t="str">
            <v>N</v>
          </cell>
        </row>
        <row r="1592">
          <cell r="B1592">
            <v>38622</v>
          </cell>
          <cell r="C1592" t="str">
            <v>Loop Central,Houston,Texas</v>
          </cell>
          <cell r="D1592" t="str">
            <v>IPC (US) Inc</v>
          </cell>
          <cell r="E1592">
            <v>129</v>
          </cell>
          <cell r="F1592" t="str">
            <v>N</v>
          </cell>
        </row>
        <row r="1593">
          <cell r="B1593">
            <v>38622</v>
          </cell>
          <cell r="C1593" t="str">
            <v>Ybor City Group Inc</v>
          </cell>
          <cell r="D1593" t="str">
            <v>UTEK Corp</v>
          </cell>
          <cell r="E1593">
            <v>3.15</v>
          </cell>
          <cell r="F1593" t="str">
            <v>N</v>
          </cell>
        </row>
        <row r="1594">
          <cell r="B1594">
            <v>38622</v>
          </cell>
          <cell r="C1594" t="str">
            <v>Terra-=Kleen Response Grp Inc</v>
          </cell>
          <cell r="D1594" t="str">
            <v>Sonic Envir Solutions Inc</v>
          </cell>
          <cell r="E1594">
            <v>9.3800000000000008</v>
          </cell>
          <cell r="F1594" t="str">
            <v>N</v>
          </cell>
        </row>
        <row r="1595">
          <cell r="B1595">
            <v>38622</v>
          </cell>
          <cell r="C1595" t="str">
            <v>WellChoice Inc</v>
          </cell>
          <cell r="D1595" t="str">
            <v>WellPoint Inc</v>
          </cell>
          <cell r="E1595">
            <v>6615.5150000000003</v>
          </cell>
          <cell r="F1595" t="str">
            <v>N</v>
          </cell>
        </row>
        <row r="1596">
          <cell r="B1596">
            <v>38622</v>
          </cell>
          <cell r="C1596" t="str">
            <v>Verba Field,Jasper County,MS</v>
          </cell>
          <cell r="D1596" t="str">
            <v>Odyssey Petroleum Corp</v>
          </cell>
          <cell r="E1596">
            <v>1.2</v>
          </cell>
          <cell r="F1596" t="str">
            <v>N</v>
          </cell>
        </row>
        <row r="1597">
          <cell r="B1597">
            <v>38621</v>
          </cell>
          <cell r="C1597" t="str">
            <v>Texas Premium Foods Inc</v>
          </cell>
          <cell r="D1597" t="str">
            <v>Arbor Private Investment Co LP</v>
          </cell>
          <cell r="E1597">
            <v>2.8699999999999997</v>
          </cell>
          <cell r="F1597" t="str">
            <v>Y</v>
          </cell>
        </row>
        <row r="1598">
          <cell r="B1598">
            <v>38621</v>
          </cell>
          <cell r="C1598" t="str">
            <v>Safety Components Intl Inc</v>
          </cell>
          <cell r="D1598" t="str">
            <v>WL Ross &amp; Co LLC</v>
          </cell>
          <cell r="E1598">
            <v>51.199999999999996</v>
          </cell>
          <cell r="F1598" t="str">
            <v>Y</v>
          </cell>
        </row>
        <row r="1599">
          <cell r="B1599">
            <v>38621</v>
          </cell>
          <cell r="C1599" t="str">
            <v>West Michigan Industrial</v>
          </cell>
          <cell r="D1599" t="str">
            <v>CORE Realty Holdings LLC</v>
          </cell>
          <cell r="E1599">
            <v>61.326999999999998</v>
          </cell>
          <cell r="F1599" t="str">
            <v>Y</v>
          </cell>
        </row>
        <row r="1600">
          <cell r="B1600">
            <v>38621</v>
          </cell>
          <cell r="C1600" t="str">
            <v>Boston Design Center</v>
          </cell>
          <cell r="D1600" t="str">
            <v>Vornado Realty Trust</v>
          </cell>
          <cell r="E1600">
            <v>96</v>
          </cell>
          <cell r="F1600" t="str">
            <v>N</v>
          </cell>
        </row>
        <row r="1601">
          <cell r="B1601">
            <v>38621</v>
          </cell>
          <cell r="C1601" t="str">
            <v>Tiffany &amp; Co-Office Facility</v>
          </cell>
          <cell r="D1601" t="str">
            <v>Capital Lease Funding Inc</v>
          </cell>
          <cell r="E1601">
            <v>75</v>
          </cell>
          <cell r="F1601" t="str">
            <v>N</v>
          </cell>
        </row>
        <row r="1602">
          <cell r="B1602">
            <v>38621</v>
          </cell>
          <cell r="C1602" t="str">
            <v>Freescale Semiconductor-Timing</v>
          </cell>
          <cell r="D1602" t="str">
            <v>Integrated Device Technology</v>
          </cell>
          <cell r="E1602">
            <v>35</v>
          </cell>
          <cell r="F1602" t="str">
            <v>N</v>
          </cell>
        </row>
        <row r="1603">
          <cell r="B1603">
            <v>38621</v>
          </cell>
          <cell r="C1603" t="str">
            <v>Vici Marketing Group LLC</v>
          </cell>
          <cell r="D1603" t="str">
            <v>American Leisure Holdings Inc</v>
          </cell>
          <cell r="E1603">
            <v>2.0199999999999996</v>
          </cell>
          <cell r="F1603" t="str">
            <v>N</v>
          </cell>
        </row>
        <row r="1604">
          <cell r="B1604">
            <v>38621</v>
          </cell>
          <cell r="C1604" t="str">
            <v>Apropos Tech Inc</v>
          </cell>
          <cell r="D1604" t="str">
            <v>Syntellect Inc</v>
          </cell>
          <cell r="E1604">
            <v>50.886000000000003</v>
          </cell>
          <cell r="F1604" t="str">
            <v>N</v>
          </cell>
        </row>
        <row r="1605">
          <cell r="B1605">
            <v>38621</v>
          </cell>
          <cell r="C1605" t="str">
            <v>WRDA-FM,St Louis,MO</v>
          </cell>
          <cell r="D1605" t="str">
            <v>Radio One Inc</v>
          </cell>
          <cell r="E1605">
            <v>20</v>
          </cell>
          <cell r="F1605" t="str">
            <v>N</v>
          </cell>
        </row>
        <row r="1606">
          <cell r="B1606">
            <v>38621</v>
          </cell>
          <cell r="C1606" t="str">
            <v>Barnes Creek,Allen Parish,LA</v>
          </cell>
          <cell r="D1606" t="str">
            <v>Texhoma Energy Inc</v>
          </cell>
          <cell r="E1606">
            <v>4.75</v>
          </cell>
          <cell r="F1606" t="str">
            <v>N</v>
          </cell>
        </row>
        <row r="1607">
          <cell r="B1607">
            <v>38621</v>
          </cell>
          <cell r="C1607" t="str">
            <v>Center for Pain Management LLC</v>
          </cell>
          <cell r="D1607" t="str">
            <v>Paincare Holdings Inc</v>
          </cell>
          <cell r="E1607">
            <v>15</v>
          </cell>
          <cell r="F1607" t="str">
            <v>N</v>
          </cell>
        </row>
        <row r="1608">
          <cell r="B1608">
            <v>38621</v>
          </cell>
          <cell r="C1608" t="str">
            <v>Undisclosed Coal Reserves</v>
          </cell>
          <cell r="D1608" t="str">
            <v>Natural Resource Partners LP</v>
          </cell>
          <cell r="E1608">
            <v>13.5</v>
          </cell>
          <cell r="F1608" t="str">
            <v>N</v>
          </cell>
        </row>
        <row r="1609">
          <cell r="B1609">
            <v>38621</v>
          </cell>
          <cell r="C1609" t="str">
            <v>S Bk Ret Ctr,San Antonio,Tx</v>
          </cell>
          <cell r="D1609" t="str">
            <v>AmREIT</v>
          </cell>
          <cell r="E1609">
            <v>27.799999999999997</v>
          </cell>
          <cell r="F1609" t="str">
            <v>N</v>
          </cell>
        </row>
        <row r="1610">
          <cell r="B1610">
            <v>38621</v>
          </cell>
          <cell r="C1610" t="str">
            <v>Single-User Tenant Bldgs(25)</v>
          </cell>
          <cell r="D1610" t="str">
            <v>Inland Western Retail Real</v>
          </cell>
          <cell r="E1610">
            <v>221.79999999999998</v>
          </cell>
          <cell r="F1610" t="str">
            <v>N</v>
          </cell>
        </row>
        <row r="1611">
          <cell r="B1611">
            <v>38621</v>
          </cell>
          <cell r="C1611" t="str">
            <v>US Digital Television Inc</v>
          </cell>
          <cell r="D1611" t="str">
            <v>Investor Group</v>
          </cell>
          <cell r="E1611">
            <v>25.75</v>
          </cell>
          <cell r="F1611" t="str">
            <v>N</v>
          </cell>
        </row>
        <row r="1612">
          <cell r="B1612">
            <v>38621</v>
          </cell>
          <cell r="C1612" t="str">
            <v>Certegy-Merchant Portfolio</v>
          </cell>
          <cell r="D1612" t="str">
            <v>Heartland Payment Systems Inc</v>
          </cell>
          <cell r="E1612">
            <v>3</v>
          </cell>
          <cell r="F1612" t="str">
            <v>N</v>
          </cell>
        </row>
        <row r="1613">
          <cell r="B1613">
            <v>38621</v>
          </cell>
          <cell r="C1613" t="str">
            <v>AlgoRx Pharmaceuticals Inc</v>
          </cell>
          <cell r="D1613" t="str">
            <v>Corgentech Inc</v>
          </cell>
          <cell r="E1613">
            <v>130.00200000000001</v>
          </cell>
          <cell r="F1613" t="str">
            <v>N</v>
          </cell>
        </row>
        <row r="1614">
          <cell r="B1614">
            <v>38621</v>
          </cell>
          <cell r="C1614" t="str">
            <v>HPL Technologies Inc</v>
          </cell>
          <cell r="D1614" t="str">
            <v>Synopsys Inc</v>
          </cell>
          <cell r="E1614">
            <v>10.258999999999999</v>
          </cell>
          <cell r="F1614" t="str">
            <v>N</v>
          </cell>
        </row>
        <row r="1615">
          <cell r="B1615">
            <v>38620</v>
          </cell>
          <cell r="C1615" t="str">
            <v>CardWorks Inc</v>
          </cell>
          <cell r="D1615" t="str">
            <v>CompuCredit Corp</v>
          </cell>
          <cell r="E1615">
            <v>270</v>
          </cell>
          <cell r="F1615" t="str">
            <v>N</v>
          </cell>
        </row>
        <row r="1616">
          <cell r="B1616">
            <v>38618</v>
          </cell>
          <cell r="C1616" t="str">
            <v>Amtec LLC</v>
          </cell>
          <cell r="D1616" t="str">
            <v>Palm Beach Capital Partners</v>
          </cell>
          <cell r="E1616">
            <v>5</v>
          </cell>
          <cell r="F1616" t="str">
            <v>Y</v>
          </cell>
        </row>
        <row r="1617">
          <cell r="B1617">
            <v>38618</v>
          </cell>
          <cell r="C1617" t="str">
            <v>Pocasset Bay Manor</v>
          </cell>
          <cell r="D1617" t="str">
            <v>Investor Group</v>
          </cell>
          <cell r="E1617">
            <v>44</v>
          </cell>
          <cell r="F1617" t="str">
            <v>N</v>
          </cell>
        </row>
        <row r="1618">
          <cell r="B1618">
            <v>38618</v>
          </cell>
          <cell r="C1618" t="str">
            <v>Kelley Communications Co Inc</v>
          </cell>
          <cell r="D1618" t="str">
            <v>Network Installation Corp</v>
          </cell>
          <cell r="E1618">
            <v>10.265000000000001</v>
          </cell>
          <cell r="F1618" t="str">
            <v>N</v>
          </cell>
        </row>
        <row r="1619">
          <cell r="B1619">
            <v>38618</v>
          </cell>
          <cell r="C1619" t="str">
            <v>American Express Finl Advisors</v>
          </cell>
          <cell r="D1619" t="str">
            <v>Shareholders</v>
          </cell>
          <cell r="E1619">
            <v>8760.7389999999996</v>
          </cell>
          <cell r="F1619" t="str">
            <v>N</v>
          </cell>
        </row>
        <row r="1620">
          <cell r="B1620">
            <v>38618</v>
          </cell>
          <cell r="C1620" t="str">
            <v>Nicewonder-Coal Reserves</v>
          </cell>
          <cell r="D1620" t="str">
            <v>Alpha Natural Resources Inc</v>
          </cell>
          <cell r="E1620">
            <v>316.2</v>
          </cell>
          <cell r="F1620" t="str">
            <v>N</v>
          </cell>
        </row>
        <row r="1621">
          <cell r="B1621">
            <v>38618</v>
          </cell>
          <cell r="C1621" t="str">
            <v>Linens n Things Inc</v>
          </cell>
          <cell r="D1621" t="str">
            <v>Investor Group</v>
          </cell>
          <cell r="E1621">
            <v>114.69399999999999</v>
          </cell>
          <cell r="F1621" t="str">
            <v>N</v>
          </cell>
        </row>
        <row r="1622">
          <cell r="B1622">
            <v>38618</v>
          </cell>
          <cell r="C1622" t="str">
            <v>Tranter PHE Inc</v>
          </cell>
          <cell r="D1622" t="str">
            <v>Alfa-Laval AB</v>
          </cell>
          <cell r="E1622">
            <v>150</v>
          </cell>
          <cell r="F1622" t="str">
            <v>N</v>
          </cell>
        </row>
        <row r="1623">
          <cell r="B1623">
            <v>38618</v>
          </cell>
          <cell r="C1623" t="str">
            <v>Novovax Inc-AVC Cream Assets</v>
          </cell>
          <cell r="D1623" t="str">
            <v>Pharmelle LLC</v>
          </cell>
          <cell r="E1623">
            <v>2.5</v>
          </cell>
          <cell r="F1623" t="str">
            <v>N</v>
          </cell>
        </row>
        <row r="1624">
          <cell r="B1624">
            <v>38617</v>
          </cell>
          <cell r="C1624" t="str">
            <v>CCC Information Services Group</v>
          </cell>
          <cell r="D1624" t="str">
            <v>Investcorp International Inc</v>
          </cell>
          <cell r="E1624">
            <v>516.82600000000002</v>
          </cell>
          <cell r="F1624" t="str">
            <v>Y</v>
          </cell>
        </row>
        <row r="1625">
          <cell r="B1625">
            <v>38617</v>
          </cell>
          <cell r="C1625" t="str">
            <v>Glass Group Inc-Pharma Bus</v>
          </cell>
          <cell r="D1625" t="str">
            <v>Gerresheimer Group</v>
          </cell>
          <cell r="E1625">
            <v>20</v>
          </cell>
          <cell r="F1625" t="str">
            <v>Y</v>
          </cell>
        </row>
        <row r="1626">
          <cell r="B1626">
            <v>38617</v>
          </cell>
          <cell r="C1626" t="str">
            <v>AxleTech International Corp</v>
          </cell>
          <cell r="D1626" t="str">
            <v>Carlyle Group LLC</v>
          </cell>
          <cell r="E1626">
            <v>345</v>
          </cell>
          <cell r="F1626" t="str">
            <v>Y</v>
          </cell>
        </row>
        <row r="1627">
          <cell r="B1627">
            <v>38617</v>
          </cell>
          <cell r="C1627" t="str">
            <v>Clyde Park Shopping Ctr,MI</v>
          </cell>
          <cell r="D1627" t="str">
            <v>Cedar Shopping Centers Inc</v>
          </cell>
          <cell r="E1627">
            <v>26.299999999999997</v>
          </cell>
          <cell r="F1627" t="str">
            <v>N</v>
          </cell>
        </row>
        <row r="1628">
          <cell r="B1628">
            <v>38617</v>
          </cell>
          <cell r="C1628" t="str">
            <v>Sand Creek Energy LLC</v>
          </cell>
          <cell r="D1628" t="str">
            <v>Rentech Inc</v>
          </cell>
          <cell r="E1628">
            <v>1.4</v>
          </cell>
          <cell r="F1628" t="str">
            <v>N</v>
          </cell>
        </row>
        <row r="1629">
          <cell r="B1629">
            <v>38617</v>
          </cell>
          <cell r="C1629" t="str">
            <v>Hanover Square Retail Center,</v>
          </cell>
          <cell r="D1629" t="str">
            <v>Commonwealth Opportunity Fund</v>
          </cell>
          <cell r="E1629">
            <v>19</v>
          </cell>
          <cell r="F1629" t="str">
            <v>N</v>
          </cell>
        </row>
        <row r="1630">
          <cell r="B1630">
            <v>38617</v>
          </cell>
          <cell r="C1630" t="str">
            <v>Eotech Inc</v>
          </cell>
          <cell r="D1630" t="str">
            <v>L-3 Communications Hldg Inc</v>
          </cell>
          <cell r="E1630">
            <v>49</v>
          </cell>
          <cell r="F1630" t="str">
            <v>N</v>
          </cell>
        </row>
        <row r="1631">
          <cell r="B1631">
            <v>38617</v>
          </cell>
          <cell r="C1631" t="str">
            <v>Undisclosed Coal Plant,WV</v>
          </cell>
          <cell r="D1631" t="str">
            <v>Natural Resource Partners LP</v>
          </cell>
          <cell r="E1631">
            <v>6</v>
          </cell>
          <cell r="F1631" t="str">
            <v>N</v>
          </cell>
        </row>
        <row r="1632">
          <cell r="B1632">
            <v>38617</v>
          </cell>
          <cell r="C1632" t="str">
            <v>Millitech Inc</v>
          </cell>
          <cell r="D1632" t="str">
            <v>Smiths Group PLC</v>
          </cell>
          <cell r="E1632">
            <v>33.5</v>
          </cell>
          <cell r="F1632" t="str">
            <v>N</v>
          </cell>
        </row>
        <row r="1633">
          <cell r="B1633">
            <v>38617</v>
          </cell>
          <cell r="C1633" t="str">
            <v>555 California Owners LLC-Bank</v>
          </cell>
          <cell r="D1633" t="str">
            <v>Hudson Waterfront Associates</v>
          </cell>
          <cell r="E1633">
            <v>1050</v>
          </cell>
          <cell r="F1633" t="str">
            <v>N</v>
          </cell>
        </row>
        <row r="1634">
          <cell r="B1634">
            <v>38617</v>
          </cell>
          <cell r="C1634" t="str">
            <v>TerreStar Networks Inc</v>
          </cell>
          <cell r="D1634" t="str">
            <v>Motient Corp</v>
          </cell>
          <cell r="E1634">
            <v>336</v>
          </cell>
          <cell r="F1634" t="str">
            <v>N</v>
          </cell>
        </row>
        <row r="1635">
          <cell r="B1635">
            <v>38617</v>
          </cell>
          <cell r="C1635" t="str">
            <v>Mobile Satellite Ventures LLC</v>
          </cell>
          <cell r="D1635" t="str">
            <v>Motient Corp</v>
          </cell>
          <cell r="E1635">
            <v>1617</v>
          </cell>
          <cell r="F1635" t="str">
            <v>N</v>
          </cell>
        </row>
        <row r="1636">
          <cell r="B1636">
            <v>38617</v>
          </cell>
          <cell r="C1636" t="str">
            <v>Knead Bread-Franchise Bakery</v>
          </cell>
          <cell r="D1636" t="str">
            <v>Panera Bread Co</v>
          </cell>
          <cell r="E1636">
            <v>27.5</v>
          </cell>
          <cell r="F1636" t="str">
            <v>N</v>
          </cell>
        </row>
        <row r="1637">
          <cell r="B1637">
            <v>38617</v>
          </cell>
          <cell r="C1637" t="str">
            <v>Hyatt Dulles,Herndon,Virginia</v>
          </cell>
          <cell r="D1637" t="str">
            <v>Ashford Hospitality Trust Inc</v>
          </cell>
          <cell r="E1637">
            <v>72.5</v>
          </cell>
          <cell r="F1637" t="str">
            <v>N</v>
          </cell>
        </row>
        <row r="1638">
          <cell r="B1638">
            <v>38617</v>
          </cell>
          <cell r="C1638" t="str">
            <v>Preheat Inc</v>
          </cell>
          <cell r="D1638" t="str">
            <v>OMNI Energy Services Corp</v>
          </cell>
          <cell r="E1638">
            <v>24</v>
          </cell>
          <cell r="F1638" t="str">
            <v>N</v>
          </cell>
        </row>
        <row r="1639">
          <cell r="B1639">
            <v>38616</v>
          </cell>
          <cell r="C1639" t="str">
            <v>New York Mercantile Exchange</v>
          </cell>
          <cell r="D1639" t="str">
            <v>General Atlantic LLC</v>
          </cell>
          <cell r="E1639">
            <v>135</v>
          </cell>
          <cell r="F1639" t="str">
            <v>Y</v>
          </cell>
        </row>
        <row r="1640">
          <cell r="B1640">
            <v>38616</v>
          </cell>
          <cell r="C1640" t="str">
            <v>Transguard Ins Co of America</v>
          </cell>
          <cell r="D1640" t="str">
            <v>IAT Reinsurance Co Ltd</v>
          </cell>
          <cell r="E1640">
            <v>100</v>
          </cell>
          <cell r="F1640" t="str">
            <v>N</v>
          </cell>
        </row>
        <row r="1641">
          <cell r="B1641">
            <v>38616</v>
          </cell>
          <cell r="C1641" t="str">
            <v>Engineered Support Systems Inc</v>
          </cell>
          <cell r="D1641" t="str">
            <v>DRS Technologies Inc</v>
          </cell>
          <cell r="E1641">
            <v>1852.08</v>
          </cell>
          <cell r="F1641" t="str">
            <v>N</v>
          </cell>
        </row>
        <row r="1642">
          <cell r="B1642">
            <v>38616</v>
          </cell>
          <cell r="C1642" t="str">
            <v>AlphaCare Resources Inc</v>
          </cell>
          <cell r="D1642" t="str">
            <v>Providence Service Corp</v>
          </cell>
          <cell r="E1642">
            <v>4.6999999999999993</v>
          </cell>
          <cell r="F1642" t="str">
            <v>N</v>
          </cell>
        </row>
        <row r="1643">
          <cell r="B1643">
            <v>38616</v>
          </cell>
          <cell r="C1643" t="str">
            <v>Aquila Inc-Electric Operations</v>
          </cell>
          <cell r="D1643" t="str">
            <v>Mid-Kansas Electric Co LLC</v>
          </cell>
          <cell r="E1643">
            <v>255.2</v>
          </cell>
          <cell r="F1643" t="str">
            <v>N</v>
          </cell>
        </row>
        <row r="1644">
          <cell r="B1644">
            <v>38616</v>
          </cell>
          <cell r="C1644" t="str">
            <v>BioCheck Inc</v>
          </cell>
          <cell r="D1644" t="str">
            <v>OXIS International Inc</v>
          </cell>
          <cell r="E1644">
            <v>6</v>
          </cell>
          <cell r="F1644" t="str">
            <v>N</v>
          </cell>
        </row>
        <row r="1645">
          <cell r="B1645">
            <v>38616</v>
          </cell>
          <cell r="C1645" t="str">
            <v>Sleeping Giant LLC</v>
          </cell>
          <cell r="D1645" t="str">
            <v>Enerplus Resources Fund</v>
          </cell>
          <cell r="E1645">
            <v>91.6</v>
          </cell>
          <cell r="F1645" t="str">
            <v>N</v>
          </cell>
        </row>
        <row r="1646">
          <cell r="B1646">
            <v>38616</v>
          </cell>
          <cell r="C1646" t="str">
            <v>Southern Anesthesia &amp; Surgical</v>
          </cell>
          <cell r="D1646" t="str">
            <v>PSS World Medical Inc</v>
          </cell>
          <cell r="E1646">
            <v>34</v>
          </cell>
          <cell r="F1646" t="str">
            <v>N</v>
          </cell>
        </row>
        <row r="1647">
          <cell r="B1647">
            <v>38616</v>
          </cell>
          <cell r="C1647" t="str">
            <v>Union Bnk of CA NA,CA-Intl</v>
          </cell>
          <cell r="D1647" t="str">
            <v>Wachovia Corp,Charlotte,NC</v>
          </cell>
          <cell r="E1647">
            <v>290</v>
          </cell>
          <cell r="F1647" t="str">
            <v>N</v>
          </cell>
        </row>
        <row r="1648">
          <cell r="B1648">
            <v>38616</v>
          </cell>
          <cell r="C1648" t="str">
            <v>Golden Zone Gold Project,AL</v>
          </cell>
          <cell r="D1648" t="str">
            <v>Hidefield Gold PLC</v>
          </cell>
          <cell r="E1648">
            <v>1.5</v>
          </cell>
          <cell r="F1648" t="str">
            <v>N</v>
          </cell>
        </row>
        <row r="1649">
          <cell r="B1649">
            <v>38616</v>
          </cell>
          <cell r="C1649" t="str">
            <v>Popular Cash Express Inc</v>
          </cell>
          <cell r="D1649" t="str">
            <v>Ace Cash Express Inc</v>
          </cell>
          <cell r="E1649">
            <v>36</v>
          </cell>
          <cell r="F1649" t="str">
            <v>N</v>
          </cell>
        </row>
        <row r="1650">
          <cell r="B1650">
            <v>38616</v>
          </cell>
          <cell r="C1650" t="str">
            <v>Yorktowne Caskets Inc</v>
          </cell>
          <cell r="D1650" t="str">
            <v>Hillenbrand Industries Inc</v>
          </cell>
          <cell r="E1650">
            <v>58</v>
          </cell>
          <cell r="F1650" t="str">
            <v>N</v>
          </cell>
        </row>
        <row r="1651">
          <cell r="B1651">
            <v>38616</v>
          </cell>
          <cell r="C1651" t="str">
            <v>FNB Financial Corp,PA</v>
          </cell>
          <cell r="D1651" t="str">
            <v>Tower Bancorp Inc</v>
          </cell>
          <cell r="E1651">
            <v>31.2</v>
          </cell>
          <cell r="F1651" t="str">
            <v>N</v>
          </cell>
        </row>
        <row r="1652">
          <cell r="B1652">
            <v>38616</v>
          </cell>
          <cell r="C1652" t="str">
            <v>FieldCentrix Inc</v>
          </cell>
          <cell r="D1652" t="str">
            <v>Astea International Inc</v>
          </cell>
          <cell r="E1652">
            <v>3.3690000000000002</v>
          </cell>
          <cell r="F1652" t="str">
            <v>N</v>
          </cell>
        </row>
        <row r="1653">
          <cell r="B1653">
            <v>38616</v>
          </cell>
          <cell r="C1653" t="str">
            <v>BP Exploration &amp; Prodn-Oil</v>
          </cell>
          <cell r="D1653" t="str">
            <v>ATP Oil &amp; Gas Corp</v>
          </cell>
          <cell r="E1653">
            <v>18.600000000000001</v>
          </cell>
          <cell r="F1653" t="str">
            <v>N</v>
          </cell>
        </row>
        <row r="1654">
          <cell r="B1654">
            <v>38616</v>
          </cell>
          <cell r="C1654" t="str">
            <v>Lee Oil Co Inc</v>
          </cell>
          <cell r="D1654" t="str">
            <v>Heartland Holdings Inc</v>
          </cell>
          <cell r="E1654">
            <v>6</v>
          </cell>
          <cell r="F1654" t="str">
            <v>N</v>
          </cell>
        </row>
        <row r="1655">
          <cell r="B1655">
            <v>38616</v>
          </cell>
          <cell r="C1655" t="str">
            <v>Chapman Ranch Field,TX</v>
          </cell>
          <cell r="D1655" t="str">
            <v>Edge Petroleum Corp</v>
          </cell>
          <cell r="E1655">
            <v>26.983000000000001</v>
          </cell>
          <cell r="F1655" t="str">
            <v>N</v>
          </cell>
        </row>
        <row r="1656">
          <cell r="B1656">
            <v>38616</v>
          </cell>
          <cell r="C1656" t="str">
            <v>Aquila Inc-Natural Gas Distn</v>
          </cell>
          <cell r="D1656" t="str">
            <v>Empire District Electric Co</v>
          </cell>
          <cell r="E1656">
            <v>84</v>
          </cell>
          <cell r="F1656" t="str">
            <v>N</v>
          </cell>
        </row>
        <row r="1657">
          <cell r="B1657">
            <v>38616</v>
          </cell>
          <cell r="C1657" t="str">
            <v>Cinco Energy Corp</v>
          </cell>
          <cell r="D1657" t="str">
            <v>Edge Petroleum Corp</v>
          </cell>
          <cell r="E1657">
            <v>35.768000000000001</v>
          </cell>
          <cell r="F1657" t="str">
            <v>N</v>
          </cell>
        </row>
        <row r="1658">
          <cell r="B1658">
            <v>38616</v>
          </cell>
          <cell r="C1658" t="str">
            <v>Aquila Inc-Natural Gas Distn</v>
          </cell>
          <cell r="D1658" t="str">
            <v>WPS Resources Corp</v>
          </cell>
          <cell r="E1658">
            <v>557.5</v>
          </cell>
          <cell r="F1658" t="str">
            <v>N</v>
          </cell>
        </row>
        <row r="1659">
          <cell r="B1659">
            <v>38615</v>
          </cell>
          <cell r="C1659" t="str">
            <v>Barnett Shale Oil and Gas</v>
          </cell>
          <cell r="D1659" t="str">
            <v>Lexington Resources Inc</v>
          </cell>
          <cell r="E1659">
            <v>1.107</v>
          </cell>
          <cell r="F1659" t="str">
            <v>N</v>
          </cell>
        </row>
        <row r="1660">
          <cell r="B1660">
            <v>38615</v>
          </cell>
          <cell r="C1660" t="str">
            <v>Integrated Radio Systems LLC</v>
          </cell>
          <cell r="D1660" t="str">
            <v>Arbitron Inc</v>
          </cell>
          <cell r="E1660">
            <v>4.5</v>
          </cell>
          <cell r="F1660" t="str">
            <v>N</v>
          </cell>
        </row>
        <row r="1661">
          <cell r="B1661">
            <v>38615</v>
          </cell>
          <cell r="C1661" t="str">
            <v>CMHC Systems Inc</v>
          </cell>
          <cell r="D1661" t="str">
            <v>Creative Socio-Medics Corp</v>
          </cell>
          <cell r="E1661">
            <v>17.998000000000001</v>
          </cell>
          <cell r="F1661" t="str">
            <v>N</v>
          </cell>
        </row>
        <row r="1662">
          <cell r="B1662">
            <v>38615</v>
          </cell>
          <cell r="C1662" t="str">
            <v>WLQV-AM (1500),Detroit,MI</v>
          </cell>
          <cell r="D1662" t="str">
            <v>Salem Communications Corp</v>
          </cell>
          <cell r="E1662">
            <v>6.75</v>
          </cell>
          <cell r="F1662" t="str">
            <v>N</v>
          </cell>
        </row>
        <row r="1663">
          <cell r="B1663">
            <v>38615</v>
          </cell>
          <cell r="C1663" t="str">
            <v>Great Western Resources Inc</v>
          </cell>
          <cell r="D1663" t="str">
            <v>Harmac Transportation Inc</v>
          </cell>
          <cell r="E1663">
            <v>3.6999999999999997</v>
          </cell>
          <cell r="F1663" t="str">
            <v>N</v>
          </cell>
        </row>
        <row r="1664">
          <cell r="B1664">
            <v>38615</v>
          </cell>
          <cell r="C1664" t="str">
            <v>Enogex Arkansas Pipeline Corp</v>
          </cell>
          <cell r="D1664" t="str">
            <v>Atlas Pipeline Partners LP</v>
          </cell>
          <cell r="E1664">
            <v>163</v>
          </cell>
          <cell r="F1664" t="str">
            <v>N</v>
          </cell>
        </row>
        <row r="1665">
          <cell r="B1665">
            <v>38615</v>
          </cell>
          <cell r="C1665" t="str">
            <v>LDF Inc,Chicago,Illinois</v>
          </cell>
          <cell r="D1665" t="str">
            <v>Western States Opportunity LLC</v>
          </cell>
          <cell r="E1665">
            <v>53.5</v>
          </cell>
          <cell r="F1665" t="str">
            <v>N</v>
          </cell>
        </row>
        <row r="1666">
          <cell r="B1666">
            <v>38614</v>
          </cell>
          <cell r="C1666" t="str">
            <v>Indalex Aluminum Solutions</v>
          </cell>
          <cell r="D1666" t="str">
            <v>Indalex Holding Corp</v>
          </cell>
          <cell r="E1666">
            <v>425</v>
          </cell>
          <cell r="F1666" t="str">
            <v>Y</v>
          </cell>
        </row>
        <row r="1667">
          <cell r="B1667">
            <v>38614</v>
          </cell>
          <cell r="C1667" t="str">
            <v>Neurobiological Tech-XERECEPT</v>
          </cell>
          <cell r="D1667" t="str">
            <v>Celtic Pharma Holdings LP</v>
          </cell>
          <cell r="E1667">
            <v>48</v>
          </cell>
          <cell r="F1667" t="str">
            <v>Y</v>
          </cell>
        </row>
        <row r="1668">
          <cell r="B1668">
            <v>38614</v>
          </cell>
          <cell r="C1668" t="str">
            <v>Soil Safe Inc</v>
          </cell>
          <cell r="D1668" t="str">
            <v>American Capital Strategies</v>
          </cell>
          <cell r="E1668">
            <v>147</v>
          </cell>
          <cell r="F1668" t="str">
            <v>Y</v>
          </cell>
        </row>
        <row r="1669">
          <cell r="B1669">
            <v>38614</v>
          </cell>
          <cell r="C1669" t="str">
            <v>APG Group</v>
          </cell>
          <cell r="D1669" t="str">
            <v>KCP Income Fund</v>
          </cell>
          <cell r="E1669">
            <v>73</v>
          </cell>
          <cell r="F1669" t="str">
            <v>Y</v>
          </cell>
        </row>
        <row r="1670">
          <cell r="B1670">
            <v>38614</v>
          </cell>
          <cell r="C1670" t="str">
            <v>Plexus Group Inc</v>
          </cell>
          <cell r="D1670" t="str">
            <v>Investment Technology Grp Inc</v>
          </cell>
          <cell r="E1670">
            <v>12</v>
          </cell>
          <cell r="F1670" t="str">
            <v>Y</v>
          </cell>
        </row>
        <row r="1671">
          <cell r="B1671">
            <v>38614</v>
          </cell>
          <cell r="C1671" t="str">
            <v>Sheraton Meadowlands Hotel</v>
          </cell>
          <cell r="D1671" t="str">
            <v>Investor Group</v>
          </cell>
          <cell r="E1671">
            <v>54</v>
          </cell>
          <cell r="F1671" t="str">
            <v>N</v>
          </cell>
        </row>
        <row r="1672">
          <cell r="B1672">
            <v>38614</v>
          </cell>
          <cell r="C1672" t="str">
            <v>Dental Concepts LLC</v>
          </cell>
          <cell r="D1672" t="str">
            <v>Prestige Brands Holdings Inc</v>
          </cell>
          <cell r="E1672">
            <v>30.5</v>
          </cell>
          <cell r="F1672" t="str">
            <v>N</v>
          </cell>
        </row>
        <row r="1673">
          <cell r="B1673">
            <v>38614</v>
          </cell>
          <cell r="C1673" t="str">
            <v>Shelby County Wastewater Sys</v>
          </cell>
          <cell r="D1673" t="str">
            <v>Southwest Water Co</v>
          </cell>
          <cell r="E1673">
            <v>8.5</v>
          </cell>
          <cell r="F1673" t="str">
            <v>N</v>
          </cell>
        </row>
        <row r="1674">
          <cell r="B1674">
            <v>38614</v>
          </cell>
          <cell r="C1674" t="str">
            <v>Icoria Inc</v>
          </cell>
          <cell r="D1674" t="str">
            <v>Clinical Data Inc</v>
          </cell>
          <cell r="E1674">
            <v>12.379999999999999</v>
          </cell>
          <cell r="F1674" t="str">
            <v>N</v>
          </cell>
        </row>
        <row r="1675">
          <cell r="B1675">
            <v>38614</v>
          </cell>
          <cell r="C1675" t="str">
            <v>Javelina Gas Processing</v>
          </cell>
          <cell r="D1675" t="str">
            <v>MarkWest Energy Partners LP</v>
          </cell>
          <cell r="E1675">
            <v>355</v>
          </cell>
          <cell r="F1675" t="str">
            <v>N</v>
          </cell>
        </row>
        <row r="1676">
          <cell r="B1676">
            <v>38614</v>
          </cell>
          <cell r="C1676" t="str">
            <v>Peregrine Systems Inc</v>
          </cell>
          <cell r="D1676" t="str">
            <v>Hewlett-Packard Co</v>
          </cell>
          <cell r="E1676">
            <v>411.11099999999999</v>
          </cell>
          <cell r="F1676" t="str">
            <v>N</v>
          </cell>
        </row>
        <row r="1677">
          <cell r="B1677">
            <v>38614</v>
          </cell>
          <cell r="C1677" t="str">
            <v>CYIOS Corp</v>
          </cell>
          <cell r="D1677" t="str">
            <v>China Printing Inc</v>
          </cell>
          <cell r="E1677">
            <v>5.1660000000000004</v>
          </cell>
          <cell r="F1677" t="str">
            <v>N</v>
          </cell>
        </row>
        <row r="1678">
          <cell r="B1678">
            <v>38614</v>
          </cell>
          <cell r="C1678" t="str">
            <v>Kerasotes ShowPlace-Theaters</v>
          </cell>
          <cell r="D1678" t="str">
            <v>Realty Income Corp</v>
          </cell>
          <cell r="E1678">
            <v>200</v>
          </cell>
          <cell r="F1678" t="str">
            <v>N</v>
          </cell>
        </row>
        <row r="1679">
          <cell r="B1679">
            <v>38614</v>
          </cell>
          <cell r="C1679" t="str">
            <v>Medpri Ltd</v>
          </cell>
          <cell r="D1679" t="str">
            <v>Belgravia Telecom Ltd</v>
          </cell>
          <cell r="E1679">
            <v>8.8569999999999993</v>
          </cell>
          <cell r="F1679" t="str">
            <v>N</v>
          </cell>
        </row>
        <row r="1680">
          <cell r="B1680">
            <v>38614</v>
          </cell>
          <cell r="C1680" t="str">
            <v>Spinnaker Exploration Co</v>
          </cell>
          <cell r="D1680" t="str">
            <v>Norsk Hydro ASA</v>
          </cell>
          <cell r="E1680">
            <v>2447.7719999999999</v>
          </cell>
          <cell r="F1680" t="str">
            <v>N</v>
          </cell>
        </row>
        <row r="1681">
          <cell r="B1681">
            <v>38614</v>
          </cell>
          <cell r="C1681" t="str">
            <v>Palo Duro Gas Project,Texas</v>
          </cell>
          <cell r="D1681" t="str">
            <v>Newmex Minerals Inc</v>
          </cell>
          <cell r="E1681">
            <v>1.9510000000000001</v>
          </cell>
          <cell r="F1681" t="str">
            <v>N</v>
          </cell>
        </row>
        <row r="1682">
          <cell r="B1682">
            <v>38614</v>
          </cell>
          <cell r="C1682" t="str">
            <v>Gastar Exploration Ltd</v>
          </cell>
          <cell r="D1682" t="str">
            <v>Chesapeake Energy Corp</v>
          </cell>
          <cell r="E1682">
            <v>75.319999999999993</v>
          </cell>
          <cell r="F1682" t="str">
            <v>N</v>
          </cell>
        </row>
        <row r="1683">
          <cell r="B1683">
            <v>38614</v>
          </cell>
          <cell r="C1683" t="str">
            <v>Deep Bossier Hilltop Prospect</v>
          </cell>
          <cell r="D1683" t="str">
            <v>Chesapeake Energy Corp</v>
          </cell>
          <cell r="E1683">
            <v>8.6</v>
          </cell>
          <cell r="F1683" t="str">
            <v>N</v>
          </cell>
        </row>
        <row r="1684">
          <cell r="B1684">
            <v>38614</v>
          </cell>
          <cell r="C1684" t="str">
            <v>Labor Solutions Intl Inc</v>
          </cell>
          <cell r="D1684" t="str">
            <v>Workplace Systems Int</v>
          </cell>
          <cell r="E1684">
            <v>6.0350000000000001</v>
          </cell>
          <cell r="F1684" t="str">
            <v>N</v>
          </cell>
        </row>
        <row r="1685">
          <cell r="B1685">
            <v>38614</v>
          </cell>
          <cell r="C1685" t="str">
            <v>Mansion in the Park,Baton</v>
          </cell>
          <cell r="D1685" t="str">
            <v>Undisclosed Acquiror</v>
          </cell>
          <cell r="E1685">
            <v>22.599999999999998</v>
          </cell>
          <cell r="F1685" t="str">
            <v>N</v>
          </cell>
        </row>
        <row r="1686">
          <cell r="B1686">
            <v>38614</v>
          </cell>
          <cell r="C1686" t="str">
            <v>Salton Inc-Cert Tabletop Asts</v>
          </cell>
          <cell r="D1686" t="str">
            <v>Lifetime Brands Inc</v>
          </cell>
          <cell r="E1686">
            <v>14.2</v>
          </cell>
          <cell r="F1686" t="str">
            <v>N</v>
          </cell>
        </row>
        <row r="1687">
          <cell r="B1687">
            <v>38614</v>
          </cell>
          <cell r="C1687" t="str">
            <v>TexasBanc Holding Co,TX</v>
          </cell>
          <cell r="D1687" t="str">
            <v>Compass Bancshares Inc,AL</v>
          </cell>
          <cell r="E1687">
            <v>468.04999999999995</v>
          </cell>
          <cell r="F1687" t="str">
            <v>N</v>
          </cell>
        </row>
        <row r="1688">
          <cell r="B1688">
            <v>38614</v>
          </cell>
          <cell r="C1688" t="str">
            <v>Springfield Mall,PA</v>
          </cell>
          <cell r="D1688" t="str">
            <v>Investor Group</v>
          </cell>
          <cell r="E1688">
            <v>103.5</v>
          </cell>
          <cell r="F1688" t="str">
            <v>N</v>
          </cell>
        </row>
        <row r="1689">
          <cell r="B1689">
            <v>38614</v>
          </cell>
          <cell r="C1689" t="str">
            <v>ONEOK Inc-Oil &amp; Gas Prodn Bus</v>
          </cell>
          <cell r="D1689" t="str">
            <v>TXOK Acquisition Inc</v>
          </cell>
          <cell r="E1689">
            <v>645</v>
          </cell>
          <cell r="F1689" t="str">
            <v>N</v>
          </cell>
        </row>
        <row r="1690">
          <cell r="B1690">
            <v>38614</v>
          </cell>
          <cell r="C1690" t="str">
            <v>Eagle Drilling LLC</v>
          </cell>
          <cell r="D1690" t="str">
            <v>Bronco Drilling Co Inc</v>
          </cell>
          <cell r="E1690">
            <v>50</v>
          </cell>
          <cell r="F1690" t="str">
            <v>N</v>
          </cell>
        </row>
        <row r="1691">
          <cell r="B1691">
            <v>38614</v>
          </cell>
          <cell r="C1691" t="str">
            <v>Blue Mountain Recycling LLC</v>
          </cell>
          <cell r="D1691" t="str">
            <v>Casella Waste Systems Inc</v>
          </cell>
          <cell r="E1691">
            <v>15</v>
          </cell>
          <cell r="F1691" t="str">
            <v>N</v>
          </cell>
        </row>
        <row r="1692">
          <cell r="B1692">
            <v>38614</v>
          </cell>
          <cell r="C1692" t="str">
            <v>BobCat Pressure Control</v>
          </cell>
          <cell r="D1692" t="str">
            <v>Black Warrior Wireline Corp</v>
          </cell>
          <cell r="E1692">
            <v>51.5</v>
          </cell>
          <cell r="F1692" t="str">
            <v>N</v>
          </cell>
        </row>
        <row r="1693">
          <cell r="B1693">
            <v>38614</v>
          </cell>
          <cell r="C1693" t="str">
            <v>Crunch Fitness</v>
          </cell>
          <cell r="D1693" t="str">
            <v>Investor Group</v>
          </cell>
          <cell r="E1693">
            <v>45</v>
          </cell>
          <cell r="F1693" t="str">
            <v>N</v>
          </cell>
        </row>
        <row r="1694">
          <cell r="B1694">
            <v>38614</v>
          </cell>
          <cell r="C1694" t="str">
            <v>Integrity Financial Corp,NC</v>
          </cell>
          <cell r="D1694" t="str">
            <v>FNB Corp,Asheboro,NC</v>
          </cell>
          <cell r="E1694">
            <v>117.85</v>
          </cell>
          <cell r="F1694" t="str">
            <v>N</v>
          </cell>
        </row>
        <row r="1695">
          <cell r="B1695">
            <v>38614</v>
          </cell>
          <cell r="C1695" t="str">
            <v>Asterand Inc</v>
          </cell>
          <cell r="D1695" t="str">
            <v>Pharmagene Laboratories Ltd</v>
          </cell>
          <cell r="E1695">
            <v>23.516999999999999</v>
          </cell>
          <cell r="F1695" t="str">
            <v>N</v>
          </cell>
        </row>
        <row r="1696">
          <cell r="B1696">
            <v>38613</v>
          </cell>
          <cell r="C1696" t="str">
            <v>TBC Corp</v>
          </cell>
          <cell r="D1696" t="str">
            <v>Sumitomo Corp of America</v>
          </cell>
          <cell r="E1696">
            <v>831.10799999999995</v>
          </cell>
          <cell r="F1696" t="str">
            <v>N</v>
          </cell>
        </row>
        <row r="1697">
          <cell r="B1697">
            <v>38613</v>
          </cell>
          <cell r="C1697" t="str">
            <v>Reliant Energy Plaza</v>
          </cell>
          <cell r="D1697" t="str">
            <v>KanAm Grund KG mbH</v>
          </cell>
          <cell r="E1697">
            <v>200</v>
          </cell>
          <cell r="F1697" t="str">
            <v>N</v>
          </cell>
        </row>
        <row r="1698">
          <cell r="B1698">
            <v>38611</v>
          </cell>
          <cell r="C1698" t="str">
            <v>Space Imaging LLC</v>
          </cell>
          <cell r="D1698" t="str">
            <v>ORBIMAGE Holdings Inc</v>
          </cell>
          <cell r="E1698">
            <v>58.5</v>
          </cell>
          <cell r="F1698" t="str">
            <v>N</v>
          </cell>
        </row>
        <row r="1699">
          <cell r="B1699">
            <v>38611</v>
          </cell>
          <cell r="C1699" t="str">
            <v>Thermo BioStar</v>
          </cell>
          <cell r="D1699" t="str">
            <v>Inverness Med Innovations  Inc</v>
          </cell>
          <cell r="E1699">
            <v>52.5</v>
          </cell>
          <cell r="F1699" t="str">
            <v>N</v>
          </cell>
        </row>
        <row r="1700">
          <cell r="B1700">
            <v>38611</v>
          </cell>
          <cell r="C1700" t="str">
            <v>Rampage Clothing-RAMPAGE Brand</v>
          </cell>
          <cell r="D1700" t="str">
            <v>Iconix Brand Group Inc</v>
          </cell>
          <cell r="E1700">
            <v>45.9</v>
          </cell>
          <cell r="F1700" t="str">
            <v>N</v>
          </cell>
        </row>
        <row r="1701">
          <cell r="B1701">
            <v>38611</v>
          </cell>
          <cell r="C1701" t="str">
            <v>National Manufacturing Co</v>
          </cell>
          <cell r="D1701" t="str">
            <v>Stanley Works Inc</v>
          </cell>
          <cell r="E1701">
            <v>170</v>
          </cell>
          <cell r="F1701" t="str">
            <v>N</v>
          </cell>
        </row>
        <row r="1702">
          <cell r="B1702">
            <v>38611</v>
          </cell>
          <cell r="C1702" t="str">
            <v>Youth Services International</v>
          </cell>
          <cell r="D1702" t="str">
            <v>James F Slattery</v>
          </cell>
          <cell r="E1702">
            <v>3.75</v>
          </cell>
          <cell r="F1702" t="str">
            <v>N</v>
          </cell>
        </row>
        <row r="1703">
          <cell r="B1703">
            <v>38610</v>
          </cell>
          <cell r="C1703" t="str">
            <v>UICI</v>
          </cell>
          <cell r="D1703" t="str">
            <v>Investor Group</v>
          </cell>
          <cell r="E1703">
            <v>1719.088</v>
          </cell>
          <cell r="F1703" t="str">
            <v>Y</v>
          </cell>
        </row>
        <row r="1704">
          <cell r="B1704">
            <v>38610</v>
          </cell>
          <cell r="C1704" t="str">
            <v>HCC Industries</v>
          </cell>
          <cell r="D1704" t="str">
            <v>AMETEK Inc</v>
          </cell>
          <cell r="E1704">
            <v>162</v>
          </cell>
          <cell r="F1704" t="str">
            <v>N</v>
          </cell>
        </row>
        <row r="1705">
          <cell r="B1705">
            <v>38610</v>
          </cell>
          <cell r="C1705" t="str">
            <v>Fidelity Natl Inf Serv Inc</v>
          </cell>
          <cell r="D1705" t="str">
            <v>Certegy Inc</v>
          </cell>
          <cell r="E1705">
            <v>4435.2</v>
          </cell>
          <cell r="F1705" t="str">
            <v>N</v>
          </cell>
        </row>
        <row r="1706">
          <cell r="B1706">
            <v>38610</v>
          </cell>
          <cell r="C1706" t="str">
            <v>Hampton Inn &amp; Suites,Baltimore</v>
          </cell>
          <cell r="D1706" t="str">
            <v>Winston Hotels Inc</v>
          </cell>
          <cell r="E1706">
            <v>16.25</v>
          </cell>
          <cell r="F1706" t="str">
            <v>N</v>
          </cell>
        </row>
        <row r="1707">
          <cell r="B1707">
            <v>38610</v>
          </cell>
          <cell r="C1707" t="str">
            <v>Imagistics International Inc</v>
          </cell>
          <cell r="D1707" t="str">
            <v>Oce NV</v>
          </cell>
          <cell r="E1707">
            <v>754.452</v>
          </cell>
          <cell r="F1707" t="str">
            <v>N</v>
          </cell>
        </row>
        <row r="1708">
          <cell r="B1708">
            <v>38610</v>
          </cell>
          <cell r="C1708" t="str">
            <v>BISYS Group Inc-Info Svcs Grp</v>
          </cell>
          <cell r="D1708" t="str">
            <v>Open Solutions Inc</v>
          </cell>
          <cell r="E1708">
            <v>470</v>
          </cell>
          <cell r="F1708" t="str">
            <v>N</v>
          </cell>
        </row>
        <row r="1709">
          <cell r="B1709">
            <v>38610</v>
          </cell>
          <cell r="C1709" t="str">
            <v>Epoch Senior Living Inc-Senior</v>
          </cell>
          <cell r="D1709" t="str">
            <v>American Retirement Corp</v>
          </cell>
          <cell r="E1709">
            <v>138</v>
          </cell>
          <cell r="F1709" t="str">
            <v>N</v>
          </cell>
        </row>
        <row r="1710">
          <cell r="B1710">
            <v>38610</v>
          </cell>
          <cell r="C1710" t="str">
            <v>Courtyard by Marriott,CA</v>
          </cell>
          <cell r="D1710" t="str">
            <v>Equity Inns Inc</v>
          </cell>
          <cell r="E1710">
            <v>22</v>
          </cell>
          <cell r="F1710" t="str">
            <v>N</v>
          </cell>
        </row>
        <row r="1711">
          <cell r="B1711">
            <v>38609</v>
          </cell>
          <cell r="C1711" t="str">
            <v>Tensar Corp</v>
          </cell>
          <cell r="D1711" t="str">
            <v>Arcapita Inc</v>
          </cell>
          <cell r="E1711">
            <v>385</v>
          </cell>
          <cell r="F1711" t="str">
            <v>Y</v>
          </cell>
        </row>
        <row r="1712">
          <cell r="B1712">
            <v>38609</v>
          </cell>
          <cell r="C1712" t="str">
            <v>Place Prop-Housing Commun (13)</v>
          </cell>
          <cell r="D1712" t="str">
            <v>Education Realty Trust Inc</v>
          </cell>
          <cell r="E1712">
            <v>195</v>
          </cell>
          <cell r="F1712" t="str">
            <v>N</v>
          </cell>
        </row>
        <row r="1713">
          <cell r="B1713">
            <v>38609</v>
          </cell>
          <cell r="C1713" t="str">
            <v>Advest Group Inc(Mony Group)</v>
          </cell>
          <cell r="D1713" t="str">
            <v>Merrill Lynch &amp; Co Inc</v>
          </cell>
          <cell r="E1713">
            <v>400</v>
          </cell>
          <cell r="F1713" t="str">
            <v>N</v>
          </cell>
        </row>
        <row r="1714">
          <cell r="B1714">
            <v>38609</v>
          </cell>
          <cell r="C1714" t="str">
            <v>Procter &amp; Gamble-SpinBrush Bus</v>
          </cell>
          <cell r="D1714" t="str">
            <v>Church &amp; Dwight Co Inc</v>
          </cell>
          <cell r="E1714">
            <v>105</v>
          </cell>
          <cell r="F1714" t="str">
            <v>N</v>
          </cell>
        </row>
        <row r="1715">
          <cell r="B1715">
            <v>38609</v>
          </cell>
          <cell r="C1715" t="str">
            <v>College Partnership Inc</v>
          </cell>
          <cell r="D1715" t="str">
            <v>Culver Associates Ltd</v>
          </cell>
          <cell r="E1715">
            <v>4</v>
          </cell>
          <cell r="F1715" t="str">
            <v>N</v>
          </cell>
        </row>
        <row r="1716">
          <cell r="B1716">
            <v>38609</v>
          </cell>
          <cell r="C1716" t="str">
            <v>Nanometrics Inc-Flat Panel Bus</v>
          </cell>
          <cell r="D1716" t="str">
            <v>Toho Technology Corp</v>
          </cell>
          <cell r="E1716">
            <v>1.5</v>
          </cell>
          <cell r="F1716" t="str">
            <v>N</v>
          </cell>
        </row>
        <row r="1717">
          <cell r="B1717">
            <v>38609</v>
          </cell>
          <cell r="C1717" t="str">
            <v>North Texas Steel Co</v>
          </cell>
          <cell r="D1717" t="str">
            <v>Omaha Holdings Corp</v>
          </cell>
          <cell r="E1717">
            <v>11</v>
          </cell>
          <cell r="F1717" t="str">
            <v>N</v>
          </cell>
        </row>
        <row r="1718">
          <cell r="B1718">
            <v>38609</v>
          </cell>
          <cell r="C1718" t="str">
            <v>Silverdale Plaza,Seattle,WA</v>
          </cell>
          <cell r="D1718" t="str">
            <v>Pan Pacific Ret Ppty Inc</v>
          </cell>
          <cell r="E1718">
            <v>33</v>
          </cell>
          <cell r="F1718" t="str">
            <v>N</v>
          </cell>
        </row>
        <row r="1719">
          <cell r="B1719">
            <v>38609</v>
          </cell>
          <cell r="C1719" t="str">
            <v>Endless Mountains-Non-License</v>
          </cell>
          <cell r="D1719" t="str">
            <v>American Cellular Corp</v>
          </cell>
          <cell r="E1719">
            <v>12.2</v>
          </cell>
          <cell r="F1719" t="str">
            <v>N</v>
          </cell>
        </row>
        <row r="1720">
          <cell r="B1720">
            <v>38609</v>
          </cell>
          <cell r="C1720" t="str">
            <v>Duke Realty-Light Distn Ppty</v>
          </cell>
          <cell r="D1720" t="str">
            <v>Firstcal Industrial 2 LLC</v>
          </cell>
          <cell r="E1720">
            <v>1010</v>
          </cell>
          <cell r="F1720" t="str">
            <v>N</v>
          </cell>
        </row>
        <row r="1721">
          <cell r="B1721">
            <v>38609</v>
          </cell>
          <cell r="C1721" t="str">
            <v>Hydrogen Power Inc</v>
          </cell>
          <cell r="D1721" t="str">
            <v>Equitex Inc</v>
          </cell>
          <cell r="E1721">
            <v>10.683999999999999</v>
          </cell>
          <cell r="F1721" t="str">
            <v>N</v>
          </cell>
        </row>
        <row r="1722">
          <cell r="B1722">
            <v>38608</v>
          </cell>
          <cell r="C1722" t="str">
            <v>Imagimed LLC</v>
          </cell>
          <cell r="D1722" t="str">
            <v>Peachtree Equity Partners LP</v>
          </cell>
          <cell r="E1722">
            <v>12</v>
          </cell>
          <cell r="F1722" t="str">
            <v>Y</v>
          </cell>
        </row>
        <row r="1723">
          <cell r="B1723">
            <v>38608</v>
          </cell>
          <cell r="C1723" t="str">
            <v>AT Holdings Corp</v>
          </cell>
          <cell r="D1723" t="str">
            <v>VGAT Holdings LLC</v>
          </cell>
          <cell r="E1723">
            <v>435</v>
          </cell>
          <cell r="F1723" t="str">
            <v>Y</v>
          </cell>
        </row>
        <row r="1724">
          <cell r="B1724">
            <v>38608</v>
          </cell>
          <cell r="C1724" t="str">
            <v>Portal Publications Ltd</v>
          </cell>
          <cell r="D1724" t="str">
            <v>Investor Group</v>
          </cell>
          <cell r="E1724">
            <v>8</v>
          </cell>
          <cell r="F1724" t="str">
            <v>Y</v>
          </cell>
        </row>
        <row r="1725">
          <cell r="B1725">
            <v>38608</v>
          </cell>
          <cell r="C1725" t="str">
            <v>Wilshire Beverly Center,CA</v>
          </cell>
          <cell r="D1725" t="str">
            <v>JV-George Comfort,Prime Prop</v>
          </cell>
          <cell r="E1725">
            <v>130</v>
          </cell>
          <cell r="F1725" t="str">
            <v>N</v>
          </cell>
        </row>
        <row r="1726">
          <cell r="B1726">
            <v>38608</v>
          </cell>
          <cell r="C1726" t="str">
            <v>BayCorp Holdings Ltd</v>
          </cell>
          <cell r="D1726" t="str">
            <v>Sloan Acquisition Corp</v>
          </cell>
          <cell r="E1726">
            <v>8.4550000000000001</v>
          </cell>
          <cell r="F1726" t="str">
            <v>N</v>
          </cell>
        </row>
        <row r="1727">
          <cell r="B1727">
            <v>38608</v>
          </cell>
          <cell r="C1727" t="str">
            <v>Cedars Bank</v>
          </cell>
          <cell r="D1727" t="str">
            <v>First Community Bancorp Inc,CA</v>
          </cell>
          <cell r="E1727">
            <v>120</v>
          </cell>
          <cell r="F1727" t="str">
            <v>N</v>
          </cell>
        </row>
        <row r="1728">
          <cell r="B1728">
            <v>38608</v>
          </cell>
          <cell r="C1728" t="str">
            <v>Huta Duna Inc</v>
          </cell>
          <cell r="D1728" t="str">
            <v>Baby Universe Inc</v>
          </cell>
          <cell r="E1728">
            <v>6.9260000000000002</v>
          </cell>
          <cell r="F1728" t="str">
            <v>N</v>
          </cell>
        </row>
        <row r="1729">
          <cell r="B1729">
            <v>38608</v>
          </cell>
          <cell r="C1729" t="str">
            <v>ALLTEL Corp-Cellular One Op</v>
          </cell>
          <cell r="D1729" t="str">
            <v>United States Cellular Corp</v>
          </cell>
          <cell r="E1729">
            <v>50</v>
          </cell>
          <cell r="F1729" t="str">
            <v>N</v>
          </cell>
        </row>
        <row r="1730">
          <cell r="B1730">
            <v>38608</v>
          </cell>
          <cell r="C1730" t="str">
            <v>Image Entertainment Inc</v>
          </cell>
          <cell r="D1730" t="str">
            <v>Lions Gate Entertainment Corp</v>
          </cell>
          <cell r="E1730">
            <v>79.442999999999998</v>
          </cell>
          <cell r="F1730" t="str">
            <v>N</v>
          </cell>
        </row>
        <row r="1731">
          <cell r="B1731">
            <v>38608</v>
          </cell>
          <cell r="C1731" t="str">
            <v>Restaurant Properties</v>
          </cell>
          <cell r="D1731" t="str">
            <v>Trustreet Properties Inc</v>
          </cell>
          <cell r="E1731">
            <v>87</v>
          </cell>
          <cell r="F1731" t="str">
            <v>N</v>
          </cell>
        </row>
        <row r="1732">
          <cell r="B1732">
            <v>38608</v>
          </cell>
          <cell r="C1732" t="str">
            <v>Macro Communications Inc</v>
          </cell>
          <cell r="D1732" t="str">
            <v>Jupiter Global Holdings Corp</v>
          </cell>
          <cell r="E1732">
            <v>2</v>
          </cell>
          <cell r="F1732" t="str">
            <v>N</v>
          </cell>
        </row>
        <row r="1733">
          <cell r="B1733">
            <v>38608</v>
          </cell>
          <cell r="C1733" t="str">
            <v>Adams Harkness Financial Group</v>
          </cell>
          <cell r="D1733" t="str">
            <v>Canaccord Capital Inc</v>
          </cell>
          <cell r="E1733">
            <v>21.158000000000001</v>
          </cell>
          <cell r="F1733" t="str">
            <v>N</v>
          </cell>
        </row>
        <row r="1734">
          <cell r="B1734">
            <v>38607</v>
          </cell>
          <cell r="C1734" t="str">
            <v>Hertz Corp</v>
          </cell>
          <cell r="D1734" t="str">
            <v>Investor Group</v>
          </cell>
          <cell r="E1734">
            <v>5600</v>
          </cell>
          <cell r="F1734" t="str">
            <v>Y</v>
          </cell>
        </row>
        <row r="1735">
          <cell r="B1735">
            <v>38607</v>
          </cell>
          <cell r="C1735" t="str">
            <v>Chicago Marriott Schaumburg,IL</v>
          </cell>
          <cell r="D1735" t="str">
            <v>Procaccianti Group</v>
          </cell>
          <cell r="E1735">
            <v>23.9</v>
          </cell>
          <cell r="F1735" t="str">
            <v>N</v>
          </cell>
        </row>
        <row r="1736">
          <cell r="B1736">
            <v>38607</v>
          </cell>
          <cell r="C1736" t="str">
            <v>Undisclosed Accounting Co</v>
          </cell>
          <cell r="D1736" t="str">
            <v>NCO Group Inc</v>
          </cell>
          <cell r="E1736">
            <v>84</v>
          </cell>
          <cell r="F1736" t="str">
            <v>N</v>
          </cell>
        </row>
        <row r="1737">
          <cell r="B1737">
            <v>38607</v>
          </cell>
          <cell r="C1737" t="str">
            <v>WFS Financial Inc</v>
          </cell>
          <cell r="D1737" t="str">
            <v>Wachovia Corp,Charlotte,NC</v>
          </cell>
          <cell r="E1737">
            <v>503.78800000000001</v>
          </cell>
          <cell r="F1737" t="str">
            <v>N</v>
          </cell>
        </row>
        <row r="1738">
          <cell r="B1738">
            <v>38607</v>
          </cell>
          <cell r="C1738" t="str">
            <v>CoolSavings Inc</v>
          </cell>
          <cell r="D1738" t="str">
            <v>Landmark Commun Inc</v>
          </cell>
          <cell r="E1738">
            <v>31.709999999999997</v>
          </cell>
          <cell r="F1738" t="str">
            <v>N</v>
          </cell>
        </row>
        <row r="1739">
          <cell r="B1739">
            <v>38607</v>
          </cell>
          <cell r="C1739" t="str">
            <v>Independent Ppty-Hotels(6)</v>
          </cell>
          <cell r="D1739" t="str">
            <v>Supertel LP</v>
          </cell>
          <cell r="E1739">
            <v>32</v>
          </cell>
          <cell r="F1739" t="str">
            <v>N</v>
          </cell>
        </row>
        <row r="1740">
          <cell r="B1740">
            <v>38607</v>
          </cell>
          <cell r="C1740" t="str">
            <v>Optas Inc</v>
          </cell>
          <cell r="D1740" t="str">
            <v>Dendrite International Inc</v>
          </cell>
          <cell r="E1740">
            <v>12</v>
          </cell>
          <cell r="F1740" t="str">
            <v>N</v>
          </cell>
        </row>
        <row r="1741">
          <cell r="B1741">
            <v>38607</v>
          </cell>
          <cell r="C1741" t="str">
            <v>GreenZap Inc</v>
          </cell>
          <cell r="D1741" t="str">
            <v>NPW Development Inc</v>
          </cell>
          <cell r="E1741">
            <v>7.5</v>
          </cell>
          <cell r="F1741" t="str">
            <v>N</v>
          </cell>
        </row>
        <row r="1742">
          <cell r="B1742">
            <v>38607</v>
          </cell>
          <cell r="C1742" t="str">
            <v>Westcorp,Irvine,CA</v>
          </cell>
          <cell r="D1742" t="str">
            <v>Wachovia Corp,Charlotte,NC</v>
          </cell>
          <cell r="E1742">
            <v>3421.6840000000002</v>
          </cell>
          <cell r="F1742" t="str">
            <v>N</v>
          </cell>
        </row>
        <row r="1743">
          <cell r="B1743">
            <v>38607</v>
          </cell>
          <cell r="C1743" t="str">
            <v>AmNet Mortgage,San Diego,CA</v>
          </cell>
          <cell r="D1743" t="str">
            <v>Wachovia Corp,Charlotte,NC</v>
          </cell>
          <cell r="E1743">
            <v>82.688000000000002</v>
          </cell>
          <cell r="F1743" t="str">
            <v>N</v>
          </cell>
        </row>
        <row r="1744">
          <cell r="B1744">
            <v>38607</v>
          </cell>
          <cell r="C1744" t="str">
            <v>Global Appliance-Tech Asts</v>
          </cell>
          <cell r="D1744" t="str">
            <v>Turbochef Technologies Inc</v>
          </cell>
          <cell r="E1744">
            <v>13.949</v>
          </cell>
          <cell r="F1744" t="str">
            <v>N</v>
          </cell>
        </row>
        <row r="1745">
          <cell r="B1745">
            <v>38607</v>
          </cell>
          <cell r="C1745" t="str">
            <v>Forest Oil Corp-Gulf of Mexico</v>
          </cell>
          <cell r="D1745" t="str">
            <v>Mariner Energy Inc</v>
          </cell>
          <cell r="E1745">
            <v>200</v>
          </cell>
          <cell r="F1745" t="str">
            <v>N</v>
          </cell>
        </row>
        <row r="1746">
          <cell r="B1746">
            <v>38607</v>
          </cell>
          <cell r="C1746" t="str">
            <v>Leap Wireless-Spectrum Assets</v>
          </cell>
          <cell r="D1746" t="str">
            <v>Dobson Communications Corp</v>
          </cell>
          <cell r="E1746">
            <v>10</v>
          </cell>
          <cell r="F1746" t="str">
            <v>N</v>
          </cell>
        </row>
        <row r="1747">
          <cell r="B1747">
            <v>38607</v>
          </cell>
          <cell r="C1747" t="str">
            <v>Citigroup Inc-Legg Mason</v>
          </cell>
          <cell r="D1747" t="str">
            <v>Stifel Financial Corp</v>
          </cell>
          <cell r="E1747">
            <v>95</v>
          </cell>
          <cell r="F1747" t="str">
            <v>N</v>
          </cell>
        </row>
        <row r="1748">
          <cell r="B1748">
            <v>38607</v>
          </cell>
          <cell r="C1748" t="str">
            <v>HI Holdings Inc</v>
          </cell>
          <cell r="D1748" t="str">
            <v>Kingsway Financial Services</v>
          </cell>
          <cell r="E1748">
            <v>25</v>
          </cell>
          <cell r="F1748" t="str">
            <v>N</v>
          </cell>
        </row>
        <row r="1749">
          <cell r="B1749">
            <v>38607</v>
          </cell>
          <cell r="C1749" t="str">
            <v>NorthStar Financial Corp,WA</v>
          </cell>
          <cell r="D1749" t="str">
            <v>Frontier Finl Corp,Everett,WA</v>
          </cell>
          <cell r="E1749">
            <v>52.601999999999997</v>
          </cell>
          <cell r="F1749" t="str">
            <v>N</v>
          </cell>
        </row>
        <row r="1750">
          <cell r="B1750">
            <v>38607</v>
          </cell>
          <cell r="C1750" t="str">
            <v>BUCA Inc-Restaurants(8)</v>
          </cell>
          <cell r="D1750" t="str">
            <v>CRIC Capital LLC</v>
          </cell>
          <cell r="E1750">
            <v>17.5</v>
          </cell>
          <cell r="F1750" t="str">
            <v>N</v>
          </cell>
        </row>
        <row r="1751">
          <cell r="B1751">
            <v>38607</v>
          </cell>
          <cell r="C1751" t="str">
            <v>Siebel Sys Inc</v>
          </cell>
          <cell r="D1751" t="str">
            <v>Oracle Corp</v>
          </cell>
          <cell r="E1751">
            <v>5946.5069999999996</v>
          </cell>
          <cell r="F1751" t="str">
            <v>N</v>
          </cell>
        </row>
        <row r="1752">
          <cell r="B1752">
            <v>38607</v>
          </cell>
          <cell r="C1752" t="str">
            <v>Builders Hardware Inc</v>
          </cell>
          <cell r="D1752" t="str">
            <v>Laird Group PLC</v>
          </cell>
          <cell r="E1752">
            <v>10.199999999999999</v>
          </cell>
          <cell r="F1752" t="str">
            <v>N</v>
          </cell>
        </row>
        <row r="1753">
          <cell r="B1753">
            <v>38604</v>
          </cell>
          <cell r="C1753" t="str">
            <v>Hector Communications Corp</v>
          </cell>
          <cell r="D1753" t="str">
            <v>Opportunity Partners LP</v>
          </cell>
          <cell r="E1753">
            <v>101.01499999999999</v>
          </cell>
          <cell r="F1753" t="str">
            <v>Y</v>
          </cell>
        </row>
        <row r="1754">
          <cell r="B1754">
            <v>38604</v>
          </cell>
          <cell r="C1754" t="str">
            <v>Distribution Solutions Intl</v>
          </cell>
          <cell r="D1754" t="str">
            <v>Priority Air Express Inc</v>
          </cell>
          <cell r="E1754">
            <v>15</v>
          </cell>
          <cell r="F1754" t="str">
            <v>Y</v>
          </cell>
        </row>
        <row r="1755">
          <cell r="B1755">
            <v>38604</v>
          </cell>
          <cell r="C1755" t="str">
            <v>Alabama Metal Industries Corp</v>
          </cell>
          <cell r="D1755" t="str">
            <v>Gibraltar Industries Inc</v>
          </cell>
          <cell r="E1755">
            <v>240</v>
          </cell>
          <cell r="F1755" t="str">
            <v>N</v>
          </cell>
        </row>
        <row r="1756">
          <cell r="B1756">
            <v>38604</v>
          </cell>
          <cell r="C1756" t="str">
            <v>PalmSource Inc</v>
          </cell>
          <cell r="D1756" t="str">
            <v>Access Co Ltd</v>
          </cell>
          <cell r="E1756">
            <v>318.95800000000003</v>
          </cell>
          <cell r="F1756" t="str">
            <v>N</v>
          </cell>
        </row>
        <row r="1757">
          <cell r="B1757">
            <v>38604</v>
          </cell>
          <cell r="C1757" t="str">
            <v>Graphics Group LLC</v>
          </cell>
          <cell r="D1757" t="str">
            <v>FCL Graphics Inc</v>
          </cell>
          <cell r="E1757">
            <v>3</v>
          </cell>
          <cell r="F1757" t="str">
            <v>N</v>
          </cell>
        </row>
        <row r="1758">
          <cell r="B1758">
            <v>38604</v>
          </cell>
          <cell r="C1758" t="str">
            <v>Alcoa-Short Line Railroads(4)</v>
          </cell>
          <cell r="D1758" t="str">
            <v>RailAmerica Inc</v>
          </cell>
          <cell r="E1758">
            <v>77.5</v>
          </cell>
          <cell r="F1758" t="str">
            <v>N</v>
          </cell>
        </row>
        <row r="1759">
          <cell r="B1759">
            <v>38604</v>
          </cell>
          <cell r="C1759" t="str">
            <v>Waikiki Beach Marriott Resort</v>
          </cell>
          <cell r="D1759" t="str">
            <v>Undisclosed Acquiror</v>
          </cell>
          <cell r="E1759">
            <v>279</v>
          </cell>
          <cell r="F1759" t="str">
            <v>N</v>
          </cell>
        </row>
        <row r="1760">
          <cell r="B1760">
            <v>38604</v>
          </cell>
          <cell r="C1760" t="str">
            <v>Rivoli BanCorp Inc,Macon,GA</v>
          </cell>
          <cell r="D1760" t="str">
            <v>Security Bank Corp,Macon.GA</v>
          </cell>
          <cell r="E1760">
            <v>38.648000000000003</v>
          </cell>
          <cell r="F1760" t="str">
            <v>N</v>
          </cell>
        </row>
        <row r="1761">
          <cell r="B1761">
            <v>38603</v>
          </cell>
          <cell r="C1761" t="str">
            <v>IGN Entertainment Inc</v>
          </cell>
          <cell r="D1761" t="str">
            <v>News Corp Inc</v>
          </cell>
          <cell r="E1761">
            <v>650</v>
          </cell>
          <cell r="F1761" t="str">
            <v>N</v>
          </cell>
        </row>
        <row r="1762">
          <cell r="B1762">
            <v>38603</v>
          </cell>
          <cell r="C1762" t="str">
            <v>KBWB-TV 20,WDWB-TV 20</v>
          </cell>
          <cell r="D1762" t="str">
            <v>AM Media Holdings LLC</v>
          </cell>
          <cell r="E1762">
            <v>180</v>
          </cell>
          <cell r="F1762" t="str">
            <v>N</v>
          </cell>
        </row>
        <row r="1763">
          <cell r="B1763">
            <v>38603</v>
          </cell>
          <cell r="C1763" t="str">
            <v>Bell Industries Inc</v>
          </cell>
          <cell r="D1763" t="str">
            <v>Zeff Capital Partners LLC</v>
          </cell>
          <cell r="E1763">
            <v>21.623999999999999</v>
          </cell>
          <cell r="F1763" t="str">
            <v>N</v>
          </cell>
        </row>
        <row r="1764">
          <cell r="B1764">
            <v>38603</v>
          </cell>
          <cell r="C1764" t="str">
            <v>Agility Communications Inc</v>
          </cell>
          <cell r="D1764" t="str">
            <v>JDS Uniphase Corp</v>
          </cell>
          <cell r="E1764">
            <v>67</v>
          </cell>
          <cell r="F1764" t="str">
            <v>N</v>
          </cell>
        </row>
        <row r="1765">
          <cell r="B1765">
            <v>38603</v>
          </cell>
          <cell r="C1765" t="str">
            <v>Organon Pharm USA Inc-Mircette</v>
          </cell>
          <cell r="D1765" t="str">
            <v>Duramed Pharmaceuticals Inc</v>
          </cell>
          <cell r="E1765">
            <v>142</v>
          </cell>
          <cell r="F1765" t="str">
            <v>N</v>
          </cell>
        </row>
        <row r="1766">
          <cell r="B1766">
            <v>38602</v>
          </cell>
          <cell r="C1766" t="str">
            <v>ALSCO Metals Corp</v>
          </cell>
          <cell r="D1766" t="str">
            <v>Aleris International Inc</v>
          </cell>
          <cell r="E1766">
            <v>150</v>
          </cell>
          <cell r="F1766" t="str">
            <v>N</v>
          </cell>
        </row>
        <row r="1767">
          <cell r="B1767">
            <v>38602</v>
          </cell>
          <cell r="C1767" t="str">
            <v>Alnylam Pharmaceuticals Inc</v>
          </cell>
          <cell r="D1767" t="str">
            <v>Novartis AG</v>
          </cell>
          <cell r="E1767">
            <v>58.517000000000003</v>
          </cell>
          <cell r="F1767" t="str">
            <v>N</v>
          </cell>
        </row>
        <row r="1768">
          <cell r="B1768">
            <v>38602</v>
          </cell>
          <cell r="C1768" t="str">
            <v>CAM Systems-Cable TV</v>
          </cell>
          <cell r="D1768" t="str">
            <v>OpenTV Corp</v>
          </cell>
          <cell r="E1768">
            <v>20.391999999999999</v>
          </cell>
          <cell r="F1768" t="str">
            <v>N</v>
          </cell>
        </row>
        <row r="1769">
          <cell r="B1769">
            <v>38602</v>
          </cell>
          <cell r="C1769" t="str">
            <v>Radionics Inc</v>
          </cell>
          <cell r="D1769" t="str">
            <v>Integra LifeSciences Hldg Corp</v>
          </cell>
          <cell r="E1769">
            <v>80</v>
          </cell>
          <cell r="F1769" t="str">
            <v>N</v>
          </cell>
        </row>
        <row r="1770">
          <cell r="B1770">
            <v>38602</v>
          </cell>
          <cell r="C1770" t="str">
            <v>Vamoose Inc</v>
          </cell>
          <cell r="D1770" t="str">
            <v>Internet Brands Inc</v>
          </cell>
          <cell r="E1770">
            <v>4.4800000000000004</v>
          </cell>
          <cell r="F1770" t="str">
            <v>N</v>
          </cell>
        </row>
        <row r="1771">
          <cell r="B1771">
            <v>38602</v>
          </cell>
          <cell r="C1771" t="str">
            <v>Regional Recycling LLC</v>
          </cell>
          <cell r="D1771" t="str">
            <v>Schnitzer Steel Industries Inc</v>
          </cell>
          <cell r="E1771">
            <v>65.5</v>
          </cell>
          <cell r="F1771" t="str">
            <v>N</v>
          </cell>
        </row>
        <row r="1772">
          <cell r="B1772">
            <v>38602</v>
          </cell>
          <cell r="C1772" t="str">
            <v>Columbia Mall,Bloomsburg,PA</v>
          </cell>
          <cell r="D1772" t="str">
            <v>Cedar Shopping Centers Inc</v>
          </cell>
          <cell r="E1772">
            <v>14</v>
          </cell>
          <cell r="F1772" t="str">
            <v>N</v>
          </cell>
        </row>
        <row r="1773">
          <cell r="B1773">
            <v>38602</v>
          </cell>
          <cell r="C1773" t="str">
            <v>Rodio Inc</v>
          </cell>
          <cell r="D1773" t="str">
            <v>Soletanche Bachy</v>
          </cell>
          <cell r="E1773">
            <v>12</v>
          </cell>
          <cell r="F1773" t="str">
            <v>N</v>
          </cell>
        </row>
        <row r="1774">
          <cell r="B1774">
            <v>38602</v>
          </cell>
          <cell r="C1774" t="str">
            <v>inChord Communications Inc</v>
          </cell>
          <cell r="D1774" t="str">
            <v>Ventiv Health Inc</v>
          </cell>
          <cell r="E1774">
            <v>185</v>
          </cell>
          <cell r="F1774" t="str">
            <v>N</v>
          </cell>
        </row>
        <row r="1775">
          <cell r="B1775">
            <v>38602</v>
          </cell>
          <cell r="C1775" t="str">
            <v>H&amp;W Petroleum Co Inc</v>
          </cell>
          <cell r="D1775" t="str">
            <v>Streicher Mobile Fueling Inc</v>
          </cell>
          <cell r="E1775">
            <v>6.3</v>
          </cell>
          <cell r="F1775" t="str">
            <v>N</v>
          </cell>
        </row>
        <row r="1776">
          <cell r="B1776">
            <v>38602</v>
          </cell>
          <cell r="C1776" t="str">
            <v>Bigfoot Interactive</v>
          </cell>
          <cell r="D1776" t="str">
            <v>Epsilon Data Management Inc</v>
          </cell>
          <cell r="E1776">
            <v>120</v>
          </cell>
          <cell r="F1776" t="str">
            <v>N</v>
          </cell>
        </row>
        <row r="1777">
          <cell r="B1777">
            <v>38602</v>
          </cell>
          <cell r="C1777" t="str">
            <v>NovaScreen Biosciences Corp</v>
          </cell>
          <cell r="D1777" t="str">
            <v>Caliper Life Sciences Inc</v>
          </cell>
          <cell r="E1777">
            <v>30</v>
          </cell>
          <cell r="F1777" t="str">
            <v>N</v>
          </cell>
        </row>
        <row r="1778">
          <cell r="B1778">
            <v>38602</v>
          </cell>
          <cell r="C1778" t="str">
            <v>Jamieson Entrp Inc-Stand Alone</v>
          </cell>
          <cell r="D1778" t="str">
            <v>NorMexSteel Inc</v>
          </cell>
          <cell r="E1778">
            <v>300</v>
          </cell>
          <cell r="F1778" t="str">
            <v>N</v>
          </cell>
        </row>
        <row r="1779">
          <cell r="B1779">
            <v>38602</v>
          </cell>
          <cell r="C1779" t="str">
            <v>Contango Offshore Exploration</v>
          </cell>
          <cell r="D1779" t="str">
            <v>Undisclosed Acquiror</v>
          </cell>
          <cell r="E1779">
            <v>7.5</v>
          </cell>
          <cell r="F1779" t="str">
            <v>N</v>
          </cell>
        </row>
        <row r="1780">
          <cell r="B1780">
            <v>38602</v>
          </cell>
          <cell r="C1780" t="str">
            <v>St Andrews Apartments,FL</v>
          </cell>
          <cell r="D1780" t="str">
            <v>Undisclosed Acquiror</v>
          </cell>
          <cell r="E1780">
            <v>33</v>
          </cell>
          <cell r="F1780" t="str">
            <v>N</v>
          </cell>
        </row>
        <row r="1781">
          <cell r="B1781">
            <v>38602</v>
          </cell>
          <cell r="C1781" t="str">
            <v>Residence Inn Pittsburgh</v>
          </cell>
          <cell r="D1781" t="str">
            <v>Apple Six Hospitality</v>
          </cell>
          <cell r="E1781">
            <v>11</v>
          </cell>
          <cell r="F1781" t="str">
            <v>N</v>
          </cell>
        </row>
        <row r="1782">
          <cell r="B1782">
            <v>38601</v>
          </cell>
          <cell r="C1782" t="str">
            <v>Restaurant Co</v>
          </cell>
          <cell r="D1782" t="str">
            <v>Castle Harlan Inc</v>
          </cell>
          <cell r="E1782">
            <v>245</v>
          </cell>
          <cell r="F1782" t="str">
            <v>Y</v>
          </cell>
        </row>
        <row r="1783">
          <cell r="B1783">
            <v>38601</v>
          </cell>
          <cell r="C1783" t="str">
            <v>Prism Gas Systems I LP</v>
          </cell>
          <cell r="D1783" t="str">
            <v>Martin Midstream Partners LP</v>
          </cell>
          <cell r="E1783">
            <v>96.399999999999991</v>
          </cell>
          <cell r="F1783" t="str">
            <v>N</v>
          </cell>
        </row>
        <row r="1784">
          <cell r="B1784">
            <v>38601</v>
          </cell>
          <cell r="C1784" t="str">
            <v>Delta Plastics Inc</v>
          </cell>
          <cell r="D1784" t="str">
            <v>Rexam PLC</v>
          </cell>
          <cell r="E1784">
            <v>154</v>
          </cell>
          <cell r="F1784" t="str">
            <v>N</v>
          </cell>
        </row>
        <row r="1785">
          <cell r="B1785">
            <v>38601</v>
          </cell>
          <cell r="C1785" t="str">
            <v>Riverside Bancshares Inc,GA</v>
          </cell>
          <cell r="D1785" t="str">
            <v>Synovus Financial Corp,GA</v>
          </cell>
          <cell r="E1785">
            <v>153.72</v>
          </cell>
          <cell r="F1785" t="str">
            <v>N</v>
          </cell>
        </row>
        <row r="1786">
          <cell r="B1786">
            <v>38601</v>
          </cell>
          <cell r="C1786" t="str">
            <v>Nittany Financial Corp,PA</v>
          </cell>
          <cell r="D1786" t="str">
            <v>National Penn Bancshares,PA</v>
          </cell>
          <cell r="E1786">
            <v>105.42100000000001</v>
          </cell>
          <cell r="F1786" t="str">
            <v>N</v>
          </cell>
        </row>
        <row r="1787">
          <cell r="B1787">
            <v>38601</v>
          </cell>
          <cell r="C1787" t="str">
            <v>LinkShare Corp</v>
          </cell>
          <cell r="D1787" t="str">
            <v>Rakuten Inc</v>
          </cell>
          <cell r="E1787">
            <v>425</v>
          </cell>
          <cell r="F1787" t="str">
            <v>N</v>
          </cell>
        </row>
        <row r="1788">
          <cell r="B1788">
            <v>38601</v>
          </cell>
          <cell r="C1788" t="str">
            <v>Maxim Pharmaceuticals Inc</v>
          </cell>
          <cell r="D1788" t="str">
            <v>EpiCept Corp</v>
          </cell>
          <cell r="E1788">
            <v>41.134999999999998</v>
          </cell>
          <cell r="F1788" t="str">
            <v>N</v>
          </cell>
        </row>
        <row r="1789">
          <cell r="B1789">
            <v>38601</v>
          </cell>
          <cell r="C1789" t="str">
            <v>Innovay Inc</v>
          </cell>
          <cell r="D1789" t="str">
            <v>KleenAir Systems Inc</v>
          </cell>
          <cell r="E1789">
            <v>1.5189999999999999</v>
          </cell>
          <cell r="F1789" t="str">
            <v>N</v>
          </cell>
        </row>
        <row r="1790">
          <cell r="B1790">
            <v>38601</v>
          </cell>
          <cell r="C1790" t="str">
            <v>Sensors Unlimited Inc</v>
          </cell>
          <cell r="D1790" t="str">
            <v>Goodrich Corp</v>
          </cell>
          <cell r="E1790">
            <v>60</v>
          </cell>
          <cell r="F1790" t="str">
            <v>N</v>
          </cell>
        </row>
        <row r="1791">
          <cell r="B1791">
            <v>38601</v>
          </cell>
          <cell r="C1791" t="str">
            <v>Certified Coin Exchange Inc</v>
          </cell>
          <cell r="D1791" t="str">
            <v>Collectors Universe Inc</v>
          </cell>
          <cell r="E1791">
            <v>2.1800000000000002</v>
          </cell>
          <cell r="F1791" t="str">
            <v>N</v>
          </cell>
        </row>
        <row r="1792">
          <cell r="B1792">
            <v>38601</v>
          </cell>
          <cell r="C1792" t="str">
            <v>Oasis Semiconductor Inc</v>
          </cell>
          <cell r="D1792" t="str">
            <v>SigmaTel Inc</v>
          </cell>
          <cell r="E1792">
            <v>82</v>
          </cell>
          <cell r="F1792" t="str">
            <v>N</v>
          </cell>
        </row>
        <row r="1793">
          <cell r="B1793">
            <v>38601</v>
          </cell>
          <cell r="C1793" t="str">
            <v>Foto Electric Supply Co Inc</v>
          </cell>
          <cell r="D1793" t="str">
            <v>Alliance Distributors Hldg Inc</v>
          </cell>
          <cell r="E1793">
            <v>75</v>
          </cell>
          <cell r="F1793" t="str">
            <v>N</v>
          </cell>
        </row>
        <row r="1794">
          <cell r="B1794">
            <v>38601</v>
          </cell>
          <cell r="C1794" t="str">
            <v>Great Eastern Bank,New York,NY</v>
          </cell>
          <cell r="D1794" t="str">
            <v>Cathay Gen Bancorp,LA,CA</v>
          </cell>
          <cell r="E1794">
            <v>28.4</v>
          </cell>
          <cell r="F1794" t="str">
            <v>N</v>
          </cell>
        </row>
        <row r="1795">
          <cell r="B1795">
            <v>38601</v>
          </cell>
          <cell r="C1795" t="str">
            <v>NationsHealth Inc-Respiratory</v>
          </cell>
          <cell r="D1795" t="str">
            <v>Lincare Holdings Inc</v>
          </cell>
          <cell r="E1795">
            <v>16</v>
          </cell>
          <cell r="F1795" t="str">
            <v>N</v>
          </cell>
        </row>
        <row r="1796">
          <cell r="B1796">
            <v>38601</v>
          </cell>
          <cell r="C1796" t="str">
            <v>Swan Labs Corp</v>
          </cell>
          <cell r="D1796" t="str">
            <v>F5 Networks Inc</v>
          </cell>
          <cell r="E1796">
            <v>43</v>
          </cell>
          <cell r="F1796" t="str">
            <v>N</v>
          </cell>
        </row>
        <row r="1797">
          <cell r="B1797">
            <v>38601</v>
          </cell>
          <cell r="C1797" t="str">
            <v>Equity Office Properties-</v>
          </cell>
          <cell r="D1797" t="str">
            <v>Younan Properties Inc</v>
          </cell>
          <cell r="E1797">
            <v>90</v>
          </cell>
          <cell r="F1797" t="str">
            <v>N</v>
          </cell>
        </row>
        <row r="1798">
          <cell r="B1798">
            <v>38601</v>
          </cell>
          <cell r="C1798" t="str">
            <v>Interland Inc-Dedicated Server</v>
          </cell>
          <cell r="D1798" t="str">
            <v>Peer 1 Network Enterprises Inc</v>
          </cell>
          <cell r="E1798">
            <v>14</v>
          </cell>
          <cell r="F1798" t="str">
            <v>N</v>
          </cell>
        </row>
        <row r="1799">
          <cell r="B1799">
            <v>38601</v>
          </cell>
          <cell r="C1799" t="str">
            <v>Vivare LP</v>
          </cell>
          <cell r="D1799" t="str">
            <v>Perficient Inc</v>
          </cell>
          <cell r="E1799">
            <v>9.3999999999999986</v>
          </cell>
          <cell r="F1799" t="str">
            <v>N</v>
          </cell>
        </row>
        <row r="1800">
          <cell r="B1800">
            <v>38600</v>
          </cell>
          <cell r="C1800" t="str">
            <v>Cambridge Services Hldg LLC</v>
          </cell>
          <cell r="D1800" t="str">
            <v>Scandent Solutions Corp Ltd</v>
          </cell>
          <cell r="E1800">
            <v>530.76300000000003</v>
          </cell>
          <cell r="F1800" t="str">
            <v>N</v>
          </cell>
        </row>
        <row r="1801">
          <cell r="B1801">
            <v>38600</v>
          </cell>
          <cell r="C1801" t="str">
            <v>United Finl Mtg Corp,Illinois</v>
          </cell>
          <cell r="D1801" t="str">
            <v>Airlie Opportunity Master Fund</v>
          </cell>
          <cell r="E1801">
            <v>35.886999999999993</v>
          </cell>
          <cell r="F1801" t="str">
            <v>N</v>
          </cell>
        </row>
        <row r="1802">
          <cell r="B1802">
            <v>38597</v>
          </cell>
          <cell r="C1802" t="str">
            <v>Evans Analytical Group</v>
          </cell>
          <cell r="D1802" t="str">
            <v>Evans Analytical Group LLC</v>
          </cell>
          <cell r="E1802">
            <v>37.5</v>
          </cell>
          <cell r="F1802" t="str">
            <v>Y</v>
          </cell>
        </row>
        <row r="1803">
          <cell r="B1803">
            <v>38597</v>
          </cell>
          <cell r="C1803" t="str">
            <v>Wishbone Oil &amp; Gas Field,TX</v>
          </cell>
          <cell r="D1803" t="str">
            <v>New Clayton Bank,Clayton,DE</v>
          </cell>
          <cell r="E1803">
            <v>8.75</v>
          </cell>
          <cell r="F1803" t="str">
            <v>Y</v>
          </cell>
        </row>
        <row r="1804">
          <cell r="B1804">
            <v>38597</v>
          </cell>
          <cell r="C1804" t="str">
            <v>Capital Automotive REIT</v>
          </cell>
          <cell r="D1804" t="str">
            <v>DRA Advisors LLC</v>
          </cell>
          <cell r="E1804">
            <v>1916.4929999999999</v>
          </cell>
          <cell r="F1804" t="str">
            <v>Y</v>
          </cell>
        </row>
        <row r="1805">
          <cell r="B1805">
            <v>38597</v>
          </cell>
          <cell r="C1805" t="str">
            <v>Opus Group LLC</v>
          </cell>
          <cell r="D1805" t="str">
            <v>Verint Systems Inc</v>
          </cell>
          <cell r="E1805">
            <v>12</v>
          </cell>
          <cell r="F1805" t="str">
            <v>N</v>
          </cell>
        </row>
        <row r="1806">
          <cell r="B1806">
            <v>38597</v>
          </cell>
          <cell r="C1806" t="str">
            <v>Jungle Laboratories Corp</v>
          </cell>
          <cell r="D1806" t="str">
            <v>Spectrum Gaming Group LLC</v>
          </cell>
          <cell r="E1806">
            <v>29</v>
          </cell>
          <cell r="F1806" t="str">
            <v>N</v>
          </cell>
        </row>
        <row r="1807">
          <cell r="B1807">
            <v>38597</v>
          </cell>
          <cell r="C1807" t="str">
            <v>Thomas Drilling Co</v>
          </cell>
          <cell r="D1807" t="str">
            <v>Bronco Drilling Co Inc</v>
          </cell>
          <cell r="E1807">
            <v>68</v>
          </cell>
          <cell r="F1807" t="str">
            <v>N</v>
          </cell>
        </row>
        <row r="1808">
          <cell r="B1808">
            <v>38597</v>
          </cell>
          <cell r="C1808" t="str">
            <v>New Mexico Financial Corp</v>
          </cell>
          <cell r="D1808" t="str">
            <v>First State Bancorp,NM</v>
          </cell>
          <cell r="E1808">
            <v>20</v>
          </cell>
          <cell r="F1808" t="str">
            <v>N</v>
          </cell>
        </row>
        <row r="1809">
          <cell r="B1809">
            <v>38597</v>
          </cell>
          <cell r="C1809" t="str">
            <v>Contango Offshore Exploration</v>
          </cell>
          <cell r="D1809" t="str">
            <v>Contango Oil &amp; Gas Co</v>
          </cell>
          <cell r="E1809">
            <v>1.9</v>
          </cell>
          <cell r="F1809" t="str">
            <v>N</v>
          </cell>
        </row>
        <row r="1810">
          <cell r="B1810">
            <v>38597</v>
          </cell>
          <cell r="C1810" t="str">
            <v>Republic Exploration LLC</v>
          </cell>
          <cell r="D1810" t="str">
            <v>Contango Oil &amp; Gas Co</v>
          </cell>
          <cell r="E1810">
            <v>5.6</v>
          </cell>
          <cell r="F1810" t="str">
            <v>N</v>
          </cell>
        </row>
        <row r="1811">
          <cell r="B1811">
            <v>38597</v>
          </cell>
          <cell r="C1811" t="str">
            <v>Integrated Decision Systems</v>
          </cell>
          <cell r="D1811" t="str">
            <v>CheckFree Corp</v>
          </cell>
          <cell r="E1811">
            <v>18</v>
          </cell>
          <cell r="F1811" t="str">
            <v>N</v>
          </cell>
        </row>
        <row r="1812">
          <cell r="B1812">
            <v>38596</v>
          </cell>
          <cell r="C1812" t="str">
            <v>Echo Ridge Apartments,WA</v>
          </cell>
          <cell r="D1812" t="str">
            <v>Essex Apartment Value Fund II</v>
          </cell>
          <cell r="E1812">
            <v>17.899999999999999</v>
          </cell>
          <cell r="F1812" t="str">
            <v>Y</v>
          </cell>
        </row>
        <row r="1813">
          <cell r="B1813">
            <v>38596</v>
          </cell>
          <cell r="C1813" t="str">
            <v>Healthy Pet Corp</v>
          </cell>
          <cell r="D1813" t="str">
            <v>Investor Group</v>
          </cell>
          <cell r="E1813">
            <v>64.400000000000006</v>
          </cell>
          <cell r="F1813" t="str">
            <v>Y</v>
          </cell>
        </row>
        <row r="1814">
          <cell r="B1814">
            <v>38596</v>
          </cell>
          <cell r="C1814" t="str">
            <v>Barnacle Seafood</v>
          </cell>
          <cell r="D1814" t="str">
            <v>Meriturn Partners LLC</v>
          </cell>
          <cell r="E1814">
            <v>3.5</v>
          </cell>
          <cell r="F1814" t="str">
            <v>Y</v>
          </cell>
        </row>
        <row r="1815">
          <cell r="B1815">
            <v>38596</v>
          </cell>
          <cell r="C1815" t="str">
            <v>Hyatt Regency,Washington,DC</v>
          </cell>
          <cell r="D1815" t="str">
            <v>Host Marriott Corp</v>
          </cell>
          <cell r="E1815">
            <v>274</v>
          </cell>
          <cell r="F1815" t="str">
            <v>N</v>
          </cell>
        </row>
        <row r="1816">
          <cell r="B1816">
            <v>38596</v>
          </cell>
          <cell r="C1816" t="str">
            <v>Specialty Hybrids Inc</v>
          </cell>
          <cell r="D1816" t="str">
            <v>American Seeds Inc</v>
          </cell>
          <cell r="E1816">
            <v>52</v>
          </cell>
          <cell r="F1816" t="str">
            <v>N</v>
          </cell>
        </row>
        <row r="1817">
          <cell r="B1817">
            <v>38596</v>
          </cell>
          <cell r="C1817" t="str">
            <v>Astaris LLC</v>
          </cell>
          <cell r="D1817" t="str">
            <v>Israel Chemicals Ltd</v>
          </cell>
          <cell r="E1817">
            <v>255</v>
          </cell>
          <cell r="F1817" t="str">
            <v>N</v>
          </cell>
        </row>
        <row r="1818">
          <cell r="B1818">
            <v>38596</v>
          </cell>
          <cell r="C1818" t="str">
            <v>Chiron Corp</v>
          </cell>
          <cell r="D1818" t="str">
            <v>Novartis AG</v>
          </cell>
          <cell r="E1818">
            <v>5555.1949999999997</v>
          </cell>
          <cell r="F1818" t="str">
            <v>N</v>
          </cell>
        </row>
        <row r="1819">
          <cell r="B1819">
            <v>38596</v>
          </cell>
          <cell r="C1819" t="str">
            <v>Accordis Inc</v>
          </cell>
          <cell r="D1819" t="str">
            <v>Accordis Holding Inc</v>
          </cell>
          <cell r="E1819">
            <v>8</v>
          </cell>
          <cell r="F1819" t="str">
            <v>N</v>
          </cell>
        </row>
        <row r="1820">
          <cell r="B1820">
            <v>38596</v>
          </cell>
          <cell r="C1820" t="str">
            <v>Exploration Co of DE-Maverick</v>
          </cell>
          <cell r="D1820" t="str">
            <v>EnCana Oil &amp; Gas (USA) Inc</v>
          </cell>
          <cell r="E1820">
            <v>80</v>
          </cell>
          <cell r="F1820" t="str">
            <v>N</v>
          </cell>
        </row>
        <row r="1821">
          <cell r="B1821">
            <v>38596</v>
          </cell>
          <cell r="C1821" t="str">
            <v>Independent Auto Parts</v>
          </cell>
          <cell r="D1821" t="str">
            <v>LKQ Corp</v>
          </cell>
          <cell r="E1821">
            <v>13.7</v>
          </cell>
          <cell r="F1821" t="str">
            <v>N</v>
          </cell>
        </row>
        <row r="1822">
          <cell r="B1822">
            <v>38596</v>
          </cell>
          <cell r="C1822" t="str">
            <v>Texas Community Bancshares,TX</v>
          </cell>
          <cell r="D1822" t="str">
            <v>Cullen/Frost Bankers Inc,Texas</v>
          </cell>
          <cell r="E1822">
            <v>31</v>
          </cell>
          <cell r="F1822" t="str">
            <v>N</v>
          </cell>
        </row>
        <row r="1823">
          <cell r="B1823">
            <v>38596</v>
          </cell>
          <cell r="C1823" t="str">
            <v>Extendicare Health-Nursing(6)</v>
          </cell>
          <cell r="D1823" t="str">
            <v>Senior Health Properties South</v>
          </cell>
          <cell r="E1823">
            <v>9.6999999999999993</v>
          </cell>
          <cell r="F1823" t="str">
            <v>N</v>
          </cell>
        </row>
        <row r="1824">
          <cell r="B1824">
            <v>38596</v>
          </cell>
          <cell r="C1824" t="str">
            <v>RPC Inc-Technical Services Bus</v>
          </cell>
          <cell r="D1824" t="str">
            <v>Allis-Chalmers Energy Inc</v>
          </cell>
          <cell r="E1824">
            <v>15</v>
          </cell>
          <cell r="F1824" t="str">
            <v>N</v>
          </cell>
        </row>
        <row r="1825">
          <cell r="B1825">
            <v>38596</v>
          </cell>
          <cell r="C1825" t="str">
            <v>Florida Industrial Electric</v>
          </cell>
          <cell r="D1825" t="str">
            <v>New Florida Industrial</v>
          </cell>
          <cell r="E1825">
            <v>7.9109999999999996</v>
          </cell>
          <cell r="F1825" t="str">
            <v>N</v>
          </cell>
        </row>
        <row r="1826">
          <cell r="B1826">
            <v>38596</v>
          </cell>
          <cell r="C1826" t="str">
            <v>Darcy Energy Ltd</v>
          </cell>
          <cell r="D1826" t="str">
            <v>IB Daiwa Corp</v>
          </cell>
          <cell r="E1826">
            <v>57.5</v>
          </cell>
          <cell r="F1826" t="str">
            <v>N</v>
          </cell>
        </row>
        <row r="1827">
          <cell r="B1827">
            <v>38596</v>
          </cell>
          <cell r="C1827" t="str">
            <v>7-Eleven Inc</v>
          </cell>
          <cell r="D1827" t="str">
            <v>IYG Holding Co</v>
          </cell>
          <cell r="E1827">
            <v>1301.4549999999999</v>
          </cell>
          <cell r="F1827" t="str">
            <v>N</v>
          </cell>
        </row>
        <row r="1828">
          <cell r="B1828">
            <v>38596</v>
          </cell>
          <cell r="C1828" t="str">
            <v>Comdial Corp</v>
          </cell>
          <cell r="D1828" t="str">
            <v>Vertical Communications Inc</v>
          </cell>
          <cell r="E1828">
            <v>17</v>
          </cell>
          <cell r="F1828" t="str">
            <v>N</v>
          </cell>
        </row>
        <row r="1829">
          <cell r="B1829">
            <v>38596</v>
          </cell>
          <cell r="C1829" t="str">
            <v>Delaware Terminal Co-Refined</v>
          </cell>
          <cell r="D1829" t="str">
            <v>Magellan Midstream Partners LP</v>
          </cell>
          <cell r="E1829">
            <v>55</v>
          </cell>
          <cell r="F1829" t="str">
            <v>N</v>
          </cell>
        </row>
        <row r="1830">
          <cell r="B1830">
            <v>38596</v>
          </cell>
          <cell r="C1830" t="str">
            <v>BeatBox Technologies</v>
          </cell>
          <cell r="D1830" t="str">
            <v>Mercury Interactive Corp</v>
          </cell>
          <cell r="E1830">
            <v>14</v>
          </cell>
          <cell r="F1830" t="str">
            <v>N</v>
          </cell>
        </row>
        <row r="1831">
          <cell r="B1831">
            <v>38596</v>
          </cell>
          <cell r="C1831" t="str">
            <v>Empire Co Inc</v>
          </cell>
          <cell r="D1831" t="str">
            <v>Tenon Ltd</v>
          </cell>
          <cell r="E1831">
            <v>30</v>
          </cell>
          <cell r="F1831" t="str">
            <v>N</v>
          </cell>
        </row>
        <row r="1832">
          <cell r="B1832">
            <v>38596</v>
          </cell>
          <cell r="C1832" t="str">
            <v>Dresser Inc-Flow Control</v>
          </cell>
          <cell r="D1832" t="str">
            <v>Cooper Cameron Corp</v>
          </cell>
          <cell r="E1832">
            <v>224</v>
          </cell>
          <cell r="F1832" t="str">
            <v>N</v>
          </cell>
        </row>
        <row r="1833">
          <cell r="B1833">
            <v>38595</v>
          </cell>
          <cell r="C1833" t="str">
            <v>MitralSolutions Inc</v>
          </cell>
          <cell r="D1833" t="str">
            <v>Maverick Funds</v>
          </cell>
          <cell r="E1833">
            <v>7</v>
          </cell>
          <cell r="F1833" t="str">
            <v>Y</v>
          </cell>
        </row>
        <row r="1834">
          <cell r="B1834">
            <v>38595</v>
          </cell>
          <cell r="C1834" t="str">
            <v>Haggar Corp</v>
          </cell>
          <cell r="D1834" t="str">
            <v>Investor Group</v>
          </cell>
          <cell r="E1834">
            <v>212.64599999999999</v>
          </cell>
          <cell r="F1834" t="str">
            <v>Y</v>
          </cell>
        </row>
        <row r="1835">
          <cell r="B1835">
            <v>38595</v>
          </cell>
          <cell r="C1835" t="str">
            <v>Texas Shredder Inc</v>
          </cell>
          <cell r="D1835" t="str">
            <v>Metso Minerals Oy</v>
          </cell>
          <cell r="E1835">
            <v>16.045000000000002</v>
          </cell>
          <cell r="F1835" t="str">
            <v>N</v>
          </cell>
        </row>
        <row r="1836">
          <cell r="B1836">
            <v>38595</v>
          </cell>
          <cell r="C1836" t="str">
            <v>Lovelace Sandia Hospice</v>
          </cell>
          <cell r="D1836" t="str">
            <v>VistaCare Inc</v>
          </cell>
          <cell r="E1836">
            <v>4.5</v>
          </cell>
          <cell r="F1836" t="str">
            <v>N</v>
          </cell>
        </row>
        <row r="1837">
          <cell r="B1837">
            <v>38595</v>
          </cell>
          <cell r="C1837" t="str">
            <v>Gryphon Exploration Co</v>
          </cell>
          <cell r="D1837" t="str">
            <v>Woodside Energy(USA)Inc</v>
          </cell>
          <cell r="E1837">
            <v>296.89999999999998</v>
          </cell>
          <cell r="F1837" t="str">
            <v>N</v>
          </cell>
        </row>
        <row r="1838">
          <cell r="B1838">
            <v>38595</v>
          </cell>
          <cell r="C1838" t="str">
            <v>Hunters Run Apartments,TX</v>
          </cell>
          <cell r="D1838" t="str">
            <v>Progressive RE Partners</v>
          </cell>
          <cell r="E1838">
            <v>18</v>
          </cell>
          <cell r="F1838" t="str">
            <v>N</v>
          </cell>
        </row>
        <row r="1839">
          <cell r="B1839">
            <v>38595</v>
          </cell>
          <cell r="C1839" t="str">
            <v>RO Associates Inc</v>
          </cell>
          <cell r="D1839" t="str">
            <v>Emrise Electronics Corp</v>
          </cell>
          <cell r="E1839">
            <v>4.6020000000000003</v>
          </cell>
          <cell r="F1839" t="str">
            <v>N</v>
          </cell>
        </row>
        <row r="1840">
          <cell r="B1840">
            <v>38595</v>
          </cell>
          <cell r="C1840" t="str">
            <v>American Stone Corp</v>
          </cell>
          <cell r="D1840" t="str">
            <v>Trans European Securities Intl</v>
          </cell>
          <cell r="E1840">
            <v>30</v>
          </cell>
          <cell r="F1840" t="str">
            <v>N</v>
          </cell>
        </row>
        <row r="1841">
          <cell r="B1841">
            <v>38595</v>
          </cell>
          <cell r="C1841" t="str">
            <v>Cameron at Barrett Creek,GA</v>
          </cell>
          <cell r="D1841" t="str">
            <v>Colonial Properties Trust</v>
          </cell>
          <cell r="E1841">
            <v>31.2</v>
          </cell>
          <cell r="F1841" t="str">
            <v>N</v>
          </cell>
        </row>
        <row r="1842">
          <cell r="B1842">
            <v>38595</v>
          </cell>
          <cell r="C1842" t="str">
            <v>Atwood Oceanics Inc-SEASCOUT</v>
          </cell>
          <cell r="D1842" t="str">
            <v>Undisclosed Acquiror</v>
          </cell>
          <cell r="E1842">
            <v>10</v>
          </cell>
          <cell r="F1842" t="str">
            <v>N</v>
          </cell>
        </row>
        <row r="1843">
          <cell r="B1843">
            <v>38595</v>
          </cell>
          <cell r="C1843" t="str">
            <v>Corwall Group Inc</v>
          </cell>
          <cell r="D1843" t="str">
            <v>Tri-S Security Corp</v>
          </cell>
          <cell r="E1843">
            <v>13.75</v>
          </cell>
          <cell r="F1843" t="str">
            <v>N</v>
          </cell>
        </row>
        <row r="1844">
          <cell r="B1844">
            <v>38595</v>
          </cell>
          <cell r="C1844" t="str">
            <v>Midwest Tube Mills Inc</v>
          </cell>
          <cell r="D1844" t="str">
            <v>Tarpon Industries Inc</v>
          </cell>
          <cell r="E1844">
            <v>27.5</v>
          </cell>
          <cell r="F1844" t="str">
            <v>N</v>
          </cell>
        </row>
        <row r="1845">
          <cell r="B1845">
            <v>38595</v>
          </cell>
          <cell r="C1845" t="str">
            <v>Cognisa Security Inc-Security</v>
          </cell>
          <cell r="D1845" t="str">
            <v>US Security Associates Inc</v>
          </cell>
          <cell r="E1845">
            <v>40</v>
          </cell>
          <cell r="F1845" t="str">
            <v>N</v>
          </cell>
        </row>
        <row r="1846">
          <cell r="B1846">
            <v>38595</v>
          </cell>
          <cell r="C1846" t="str">
            <v>Torch-Fleet of Vessels</v>
          </cell>
          <cell r="D1846" t="str">
            <v>Cal Dive International Inc</v>
          </cell>
          <cell r="E1846">
            <v>85</v>
          </cell>
          <cell r="F1846" t="str">
            <v>N</v>
          </cell>
        </row>
        <row r="1847">
          <cell r="B1847">
            <v>38595</v>
          </cell>
          <cell r="C1847" t="str">
            <v>Coastal Credit LLC</v>
          </cell>
          <cell r="D1847" t="str">
            <v>White River Capital Inc</v>
          </cell>
          <cell r="E1847">
            <v>50</v>
          </cell>
          <cell r="F1847" t="str">
            <v>N</v>
          </cell>
        </row>
        <row r="1848">
          <cell r="B1848">
            <v>38595</v>
          </cell>
          <cell r="C1848" t="str">
            <v>Presidential Tower</v>
          </cell>
          <cell r="D1848" t="str">
            <v>College Park Management LLC</v>
          </cell>
          <cell r="E1848">
            <v>23</v>
          </cell>
          <cell r="F1848" t="str">
            <v>N</v>
          </cell>
        </row>
        <row r="1849">
          <cell r="B1849">
            <v>38595</v>
          </cell>
          <cell r="C1849" t="str">
            <v>Campus Walk</v>
          </cell>
          <cell r="D1849" t="str">
            <v>College Park Management LLC</v>
          </cell>
          <cell r="E1849">
            <v>10.299999999999999</v>
          </cell>
          <cell r="F1849" t="str">
            <v>N</v>
          </cell>
        </row>
        <row r="1850">
          <cell r="B1850">
            <v>38595</v>
          </cell>
          <cell r="C1850" t="str">
            <v>Access Anytime Bancorp Inc,NM</v>
          </cell>
          <cell r="D1850" t="str">
            <v>First State Bancorp,NM</v>
          </cell>
          <cell r="E1850">
            <v>32.072999999999993</v>
          </cell>
          <cell r="F1850" t="str">
            <v>N</v>
          </cell>
        </row>
        <row r="1851">
          <cell r="B1851">
            <v>38594</v>
          </cell>
          <cell r="C1851" t="str">
            <v>Ascension Capital Group Ltd</v>
          </cell>
          <cell r="D1851" t="str">
            <v>Encore Capital Group Inc</v>
          </cell>
          <cell r="E1851">
            <v>22.25</v>
          </cell>
          <cell r="F1851" t="str">
            <v>Y</v>
          </cell>
        </row>
        <row r="1852">
          <cell r="B1852">
            <v>38594</v>
          </cell>
          <cell r="C1852" t="str">
            <v>Q-Dot Inc</v>
          </cell>
          <cell r="D1852" t="str">
            <v>Hittite Microwave Corp</v>
          </cell>
          <cell r="E1852">
            <v>2.2000000000000002</v>
          </cell>
          <cell r="F1852" t="str">
            <v>N</v>
          </cell>
        </row>
        <row r="1853">
          <cell r="B1853">
            <v>38594</v>
          </cell>
          <cell r="C1853" t="str">
            <v>iDirect Technologies</v>
          </cell>
          <cell r="D1853" t="str">
            <v>Vision Tech Electn Inc</v>
          </cell>
          <cell r="E1853">
            <v>165</v>
          </cell>
          <cell r="F1853" t="str">
            <v>N</v>
          </cell>
        </row>
        <row r="1854">
          <cell r="B1854">
            <v>38594</v>
          </cell>
          <cell r="C1854" t="str">
            <v>IWO Holdings Inc</v>
          </cell>
          <cell r="D1854" t="str">
            <v>Sprint Nextel Corp</v>
          </cell>
          <cell r="E1854">
            <v>420.5</v>
          </cell>
          <cell r="F1854" t="str">
            <v>N</v>
          </cell>
        </row>
        <row r="1855">
          <cell r="B1855">
            <v>38594</v>
          </cell>
          <cell r="C1855" t="str">
            <v>Dulles Greenway</v>
          </cell>
          <cell r="D1855" t="str">
            <v>Macquarie Infrastructure Group</v>
          </cell>
          <cell r="E1855">
            <v>533</v>
          </cell>
          <cell r="F1855" t="str">
            <v>N</v>
          </cell>
        </row>
        <row r="1856">
          <cell r="B1856">
            <v>38594</v>
          </cell>
          <cell r="C1856" t="str">
            <v>Lake Lanier Islands Resort,</v>
          </cell>
          <cell r="D1856" t="str">
            <v>LLI Management Co LLC</v>
          </cell>
          <cell r="E1856">
            <v>24.5</v>
          </cell>
          <cell r="F1856" t="str">
            <v>N</v>
          </cell>
        </row>
        <row r="1857">
          <cell r="B1857">
            <v>38594</v>
          </cell>
          <cell r="C1857" t="str">
            <v>Palomino-Res Rental Phases(3)</v>
          </cell>
          <cell r="D1857" t="str">
            <v>TIAA-CREF</v>
          </cell>
          <cell r="E1857">
            <v>176</v>
          </cell>
          <cell r="F1857" t="str">
            <v>N</v>
          </cell>
        </row>
        <row r="1858">
          <cell r="B1858">
            <v>38594</v>
          </cell>
          <cell r="C1858" t="str">
            <v>Carlisle Palm Beach</v>
          </cell>
          <cell r="D1858" t="str">
            <v>Investor Group</v>
          </cell>
          <cell r="E1858">
            <v>64.5</v>
          </cell>
          <cell r="F1858" t="str">
            <v>N</v>
          </cell>
        </row>
        <row r="1859">
          <cell r="B1859">
            <v>38594</v>
          </cell>
          <cell r="C1859" t="str">
            <v>Bella Terra Shopping Center,CA</v>
          </cell>
          <cell r="D1859" t="str">
            <v>Investor Group</v>
          </cell>
          <cell r="E1859">
            <v>228</v>
          </cell>
          <cell r="F1859" t="str">
            <v>N</v>
          </cell>
        </row>
        <row r="1860">
          <cell r="B1860">
            <v>38593</v>
          </cell>
          <cell r="C1860" t="str">
            <v>Doane Pet Care Enterprises Inc</v>
          </cell>
          <cell r="D1860" t="str">
            <v>Teachers Private Capital</v>
          </cell>
          <cell r="E1860">
            <v>840</v>
          </cell>
          <cell r="F1860" t="str">
            <v>Y</v>
          </cell>
        </row>
        <row r="1861">
          <cell r="B1861">
            <v>38593</v>
          </cell>
          <cell r="C1861" t="str">
            <v>Time Plus Inc</v>
          </cell>
          <cell r="D1861" t="str">
            <v>Investor Group</v>
          </cell>
          <cell r="E1861">
            <v>30</v>
          </cell>
          <cell r="F1861" t="str">
            <v>Y</v>
          </cell>
        </row>
        <row r="1862">
          <cell r="B1862">
            <v>38593</v>
          </cell>
          <cell r="C1862" t="str">
            <v>Gulf Coast Wireless LP</v>
          </cell>
          <cell r="D1862" t="str">
            <v>Sprint Nextel Corp</v>
          </cell>
          <cell r="E1862">
            <v>287.5</v>
          </cell>
          <cell r="F1862" t="str">
            <v>N</v>
          </cell>
        </row>
        <row r="1863">
          <cell r="B1863">
            <v>38593</v>
          </cell>
          <cell r="C1863" t="str">
            <v>Hoblitzell National Bank,PA</v>
          </cell>
          <cell r="D1863" t="str">
            <v>Standard Bank,Monroeville,PA</v>
          </cell>
          <cell r="E1863">
            <v>16.5</v>
          </cell>
          <cell r="F1863" t="str">
            <v>N</v>
          </cell>
        </row>
        <row r="1864">
          <cell r="B1864">
            <v>38593</v>
          </cell>
          <cell r="C1864" t="str">
            <v>RD Instruments Inc</v>
          </cell>
          <cell r="D1864" t="str">
            <v>Teledyne Invest Inc</v>
          </cell>
          <cell r="E1864">
            <v>37</v>
          </cell>
          <cell r="F1864" t="str">
            <v>N</v>
          </cell>
        </row>
        <row r="1865">
          <cell r="B1865">
            <v>38593</v>
          </cell>
          <cell r="C1865" t="str">
            <v>OMSCO</v>
          </cell>
          <cell r="D1865" t="str">
            <v>Vallourec &amp; Mannesmann Tubes</v>
          </cell>
          <cell r="E1865">
            <v>120</v>
          </cell>
          <cell r="F1865" t="str">
            <v>N</v>
          </cell>
        </row>
        <row r="1866">
          <cell r="B1866">
            <v>38593</v>
          </cell>
          <cell r="C1866" t="str">
            <v>Action Performance Cos Inc</v>
          </cell>
          <cell r="D1866" t="str">
            <v>Motorsports Authentics Inc</v>
          </cell>
          <cell r="E1866">
            <v>249.02500000000001</v>
          </cell>
          <cell r="F1866" t="str">
            <v>N</v>
          </cell>
        </row>
        <row r="1867">
          <cell r="B1867">
            <v>38593</v>
          </cell>
          <cell r="C1867" t="str">
            <v>ProCare One Nurses LLC</v>
          </cell>
          <cell r="D1867" t="str">
            <v>CareerStaff Unlimited Inc</v>
          </cell>
          <cell r="E1867">
            <v>8.3000000000000007</v>
          </cell>
          <cell r="F1867" t="str">
            <v>N</v>
          </cell>
        </row>
        <row r="1868">
          <cell r="B1868">
            <v>38593</v>
          </cell>
          <cell r="C1868" t="str">
            <v>PanAmSat Holding Corp</v>
          </cell>
          <cell r="D1868" t="str">
            <v>Intelsat Ltd</v>
          </cell>
          <cell r="E1868">
            <v>3064.9520000000002</v>
          </cell>
          <cell r="F1868" t="str">
            <v>N</v>
          </cell>
        </row>
        <row r="1869">
          <cell r="B1869">
            <v>38593</v>
          </cell>
          <cell r="C1869" t="str">
            <v>QLogic Corp-Hard Disk Drive</v>
          </cell>
          <cell r="D1869" t="str">
            <v>Marvell Technology Group Ltd</v>
          </cell>
          <cell r="E1869">
            <v>224.47499999999999</v>
          </cell>
          <cell r="F1869" t="str">
            <v>N</v>
          </cell>
        </row>
        <row r="1870">
          <cell r="B1870">
            <v>38593</v>
          </cell>
          <cell r="C1870" t="str">
            <v>NDCHealth Corp</v>
          </cell>
          <cell r="D1870" t="str">
            <v>Investor Group</v>
          </cell>
          <cell r="E1870">
            <v>973.05899999999997</v>
          </cell>
          <cell r="F1870" t="str">
            <v>N</v>
          </cell>
        </row>
        <row r="1871">
          <cell r="B1871">
            <v>38593</v>
          </cell>
          <cell r="C1871" t="str">
            <v>Artesian Therapeutics Inc</v>
          </cell>
          <cell r="D1871" t="str">
            <v>Cardiome Pharma Corp</v>
          </cell>
          <cell r="E1871">
            <v>32</v>
          </cell>
          <cell r="F1871" t="str">
            <v>N</v>
          </cell>
        </row>
        <row r="1872">
          <cell r="B1872">
            <v>38592</v>
          </cell>
          <cell r="C1872" t="str">
            <v>Sabra Salads</v>
          </cell>
          <cell r="D1872" t="str">
            <v>Strauss-Elite</v>
          </cell>
          <cell r="E1872">
            <v>8.6999999999999993</v>
          </cell>
          <cell r="F1872" t="str">
            <v>N</v>
          </cell>
        </row>
        <row r="1873">
          <cell r="B1873">
            <v>38591</v>
          </cell>
          <cell r="C1873" t="str">
            <v>KSoft Systems Inc</v>
          </cell>
          <cell r="D1873" t="str">
            <v>Virinchi Technologies Ltd</v>
          </cell>
          <cell r="E1873">
            <v>2.6599999999999997</v>
          </cell>
          <cell r="F1873" t="str">
            <v>N</v>
          </cell>
        </row>
        <row r="1874">
          <cell r="B1874">
            <v>38590</v>
          </cell>
          <cell r="C1874" t="str">
            <v>AIRXCEL Inc</v>
          </cell>
          <cell r="D1874" t="str">
            <v>Bruckmann Rosser Sherrill &amp; Co</v>
          </cell>
          <cell r="E1874">
            <v>146</v>
          </cell>
          <cell r="F1874" t="str">
            <v>Y</v>
          </cell>
        </row>
        <row r="1875">
          <cell r="B1875">
            <v>38590</v>
          </cell>
          <cell r="C1875" t="str">
            <v>EXCO Holdings Inc</v>
          </cell>
          <cell r="D1875" t="str">
            <v>EXCO Holdings II Inc</v>
          </cell>
          <cell r="E1875">
            <v>700</v>
          </cell>
          <cell r="F1875" t="str">
            <v>Y</v>
          </cell>
        </row>
        <row r="1876">
          <cell r="B1876">
            <v>38590</v>
          </cell>
          <cell r="C1876" t="str">
            <v>Precision-LOR Ltd</v>
          </cell>
          <cell r="D1876" t="str">
            <v>Flotek Industries Inc</v>
          </cell>
          <cell r="E1876">
            <v>4.9000000000000004</v>
          </cell>
          <cell r="F1876" t="str">
            <v>N</v>
          </cell>
        </row>
        <row r="1877">
          <cell r="B1877">
            <v>38590</v>
          </cell>
          <cell r="C1877" t="str">
            <v>Robotic Vision Systems Inc</v>
          </cell>
          <cell r="D1877" t="str">
            <v>Siemens Energy &amp; Automation</v>
          </cell>
          <cell r="E1877">
            <v>23</v>
          </cell>
          <cell r="F1877" t="str">
            <v>N</v>
          </cell>
        </row>
        <row r="1878">
          <cell r="B1878">
            <v>38590</v>
          </cell>
          <cell r="C1878" t="str">
            <v>Special Metals Corp</v>
          </cell>
          <cell r="D1878" t="str">
            <v>Precision Castparts Corp</v>
          </cell>
          <cell r="E1878">
            <v>540</v>
          </cell>
          <cell r="F1878" t="str">
            <v>N</v>
          </cell>
        </row>
        <row r="1879">
          <cell r="B1879">
            <v>38589</v>
          </cell>
          <cell r="C1879" t="str">
            <v>Panolam Industries</v>
          </cell>
          <cell r="D1879" t="str">
            <v>Investor Group</v>
          </cell>
          <cell r="E1879">
            <v>345</v>
          </cell>
          <cell r="F1879" t="str">
            <v>Y</v>
          </cell>
        </row>
        <row r="1880">
          <cell r="B1880">
            <v>38589</v>
          </cell>
          <cell r="C1880" t="str">
            <v>Liberty Corp</v>
          </cell>
          <cell r="D1880" t="str">
            <v>Raycom Media Inc</v>
          </cell>
          <cell r="E1880">
            <v>986.99900000000002</v>
          </cell>
          <cell r="F1880" t="str">
            <v>N</v>
          </cell>
        </row>
        <row r="1881">
          <cell r="B1881">
            <v>38589</v>
          </cell>
          <cell r="C1881" t="str">
            <v>Central Park Condominiums,CA</v>
          </cell>
          <cell r="D1881" t="str">
            <v>Innovative Invest Realty Fund</v>
          </cell>
          <cell r="E1881">
            <v>11.5</v>
          </cell>
          <cell r="F1881" t="str">
            <v>N</v>
          </cell>
        </row>
        <row r="1882">
          <cell r="B1882">
            <v>38589</v>
          </cell>
          <cell r="C1882" t="str">
            <v>Advantage Bank,Branchburg,NJ</v>
          </cell>
          <cell r="D1882" t="str">
            <v>Sun Bancorp Inc,Vineland,NJ</v>
          </cell>
          <cell r="E1882">
            <v>33.857999999999997</v>
          </cell>
          <cell r="F1882" t="str">
            <v>N</v>
          </cell>
        </row>
        <row r="1883">
          <cell r="B1883">
            <v>38589</v>
          </cell>
          <cell r="C1883" t="str">
            <v>Univ Heights at Tallahassee</v>
          </cell>
          <cell r="D1883" t="str">
            <v>Evergreen Development LLC</v>
          </cell>
          <cell r="E1883">
            <v>32</v>
          </cell>
          <cell r="F1883" t="str">
            <v>N</v>
          </cell>
        </row>
        <row r="1884">
          <cell r="B1884">
            <v>38589</v>
          </cell>
          <cell r="C1884" t="str">
            <v>Rod McLellan Co</v>
          </cell>
          <cell r="D1884" t="str">
            <v>Scotts Miracle Gro Co</v>
          </cell>
          <cell r="E1884">
            <v>20</v>
          </cell>
          <cell r="F1884" t="str">
            <v>N</v>
          </cell>
        </row>
        <row r="1885">
          <cell r="B1885">
            <v>38589</v>
          </cell>
          <cell r="C1885" t="str">
            <v>RGM Products Inc</v>
          </cell>
          <cell r="D1885" t="str">
            <v>Elk Premium Bldg Products Inc</v>
          </cell>
          <cell r="E1885">
            <v>35</v>
          </cell>
          <cell r="F1885" t="str">
            <v>N</v>
          </cell>
        </row>
        <row r="1886">
          <cell r="B1886">
            <v>38589</v>
          </cell>
          <cell r="C1886" t="str">
            <v>Service Plus Distributors Inc</v>
          </cell>
          <cell r="D1886" t="str">
            <v>Barnes Group Inc</v>
          </cell>
          <cell r="E1886">
            <v>13.7</v>
          </cell>
          <cell r="F1886" t="str">
            <v>N</v>
          </cell>
        </row>
        <row r="1887">
          <cell r="B1887">
            <v>38588</v>
          </cell>
          <cell r="C1887" t="str">
            <v>Century Plaza Hotel &amp; Spa</v>
          </cell>
          <cell r="D1887" t="str">
            <v>Investor Group</v>
          </cell>
          <cell r="E1887">
            <v>293</v>
          </cell>
          <cell r="F1887" t="str">
            <v>Y</v>
          </cell>
        </row>
        <row r="1888">
          <cell r="B1888">
            <v>38588</v>
          </cell>
          <cell r="C1888" t="str">
            <v>Embassy Suites,Orlando,FL</v>
          </cell>
          <cell r="D1888" t="str">
            <v>HEI Hospitality</v>
          </cell>
          <cell r="E1888">
            <v>56.449999999999996</v>
          </cell>
          <cell r="F1888" t="str">
            <v>N</v>
          </cell>
        </row>
        <row r="1889">
          <cell r="B1889">
            <v>38588</v>
          </cell>
          <cell r="C1889" t="str">
            <v>CityPlace,Long Beach,CA</v>
          </cell>
          <cell r="D1889" t="str">
            <v>Undisclosed Acquiror</v>
          </cell>
          <cell r="E1889">
            <v>73.8</v>
          </cell>
          <cell r="F1889" t="str">
            <v>N</v>
          </cell>
        </row>
        <row r="1890">
          <cell r="B1890">
            <v>38588</v>
          </cell>
          <cell r="C1890" t="str">
            <v>Mustang Village Apartments,CA</v>
          </cell>
          <cell r="D1890" t="str">
            <v>Investor Group</v>
          </cell>
          <cell r="E1890">
            <v>70.75</v>
          </cell>
          <cell r="F1890" t="str">
            <v>N</v>
          </cell>
        </row>
        <row r="1891">
          <cell r="B1891">
            <v>38588</v>
          </cell>
          <cell r="C1891" t="str">
            <v>SMIRTware Inc</v>
          </cell>
          <cell r="D1891" t="str">
            <v>VI Group PLC</v>
          </cell>
          <cell r="E1891">
            <v>1.0799999999999998</v>
          </cell>
          <cell r="F1891" t="str">
            <v>N</v>
          </cell>
        </row>
        <row r="1892">
          <cell r="B1892">
            <v>38588</v>
          </cell>
          <cell r="C1892" t="str">
            <v>York International Corp</v>
          </cell>
          <cell r="D1892" t="str">
            <v>Johnson Controls Inc</v>
          </cell>
          <cell r="E1892">
            <v>3287.982</v>
          </cell>
          <cell r="F1892" t="str">
            <v>N</v>
          </cell>
        </row>
        <row r="1893">
          <cell r="B1893">
            <v>38588</v>
          </cell>
          <cell r="C1893" t="str">
            <v>Greater Homes Inc</v>
          </cell>
          <cell r="D1893" t="str">
            <v>Meritage Homes Corp</v>
          </cell>
          <cell r="E1893">
            <v>97.1</v>
          </cell>
          <cell r="F1893" t="str">
            <v>N</v>
          </cell>
        </row>
        <row r="1894">
          <cell r="B1894">
            <v>38587</v>
          </cell>
          <cell r="C1894" t="str">
            <v>Clinical Pathology Labs Inc</v>
          </cell>
          <cell r="D1894" t="str">
            <v>Sonic Healthcare Ltd</v>
          </cell>
          <cell r="E1894">
            <v>320</v>
          </cell>
          <cell r="F1894" t="str">
            <v>N</v>
          </cell>
        </row>
        <row r="1895">
          <cell r="B1895">
            <v>38587</v>
          </cell>
          <cell r="C1895" t="str">
            <v>GFI Research Center</v>
          </cell>
          <cell r="D1895" t="str">
            <v>Covance Inc</v>
          </cell>
          <cell r="E1895">
            <v>5.6999999999999993</v>
          </cell>
          <cell r="F1895" t="str">
            <v>N</v>
          </cell>
        </row>
        <row r="1896">
          <cell r="B1896">
            <v>38587</v>
          </cell>
          <cell r="C1896" t="str">
            <v>Tred Avon Properties LLC</v>
          </cell>
          <cell r="D1896" t="str">
            <v>Coldwell Banker Residential</v>
          </cell>
          <cell r="E1896">
            <v>1.2999999999999998</v>
          </cell>
          <cell r="F1896" t="str">
            <v>N</v>
          </cell>
        </row>
        <row r="1897">
          <cell r="B1897">
            <v>38587</v>
          </cell>
          <cell r="C1897" t="str">
            <v>Hospitality Specialists-Hotels</v>
          </cell>
          <cell r="D1897" t="str">
            <v>Equity Inns Inc</v>
          </cell>
          <cell r="E1897">
            <v>25.9</v>
          </cell>
          <cell r="F1897" t="str">
            <v>N</v>
          </cell>
        </row>
        <row r="1898">
          <cell r="B1898">
            <v>38587</v>
          </cell>
          <cell r="C1898" t="str">
            <v>Spectrum Organic Products Inc</v>
          </cell>
          <cell r="D1898" t="str">
            <v>Hain Celestial Group Inc</v>
          </cell>
          <cell r="E1898">
            <v>34.247999999999998</v>
          </cell>
          <cell r="F1898" t="str">
            <v>N</v>
          </cell>
        </row>
        <row r="1899">
          <cell r="B1899">
            <v>38587</v>
          </cell>
          <cell r="C1899" t="str">
            <v>Liquid Blaino Designs Inc</v>
          </cell>
          <cell r="D1899" t="str">
            <v>Delta Apparel Inc</v>
          </cell>
          <cell r="E1899">
            <v>22.5</v>
          </cell>
          <cell r="F1899" t="str">
            <v>N</v>
          </cell>
        </row>
        <row r="1900">
          <cell r="B1900">
            <v>38587</v>
          </cell>
          <cell r="C1900" t="str">
            <v>Sea Coast Towing Inc</v>
          </cell>
          <cell r="D1900" t="str">
            <v>K-Sea Transp Partners LP</v>
          </cell>
          <cell r="E1900">
            <v>81.419999999999987</v>
          </cell>
          <cell r="F1900" t="str">
            <v>N</v>
          </cell>
        </row>
        <row r="1901">
          <cell r="B1901">
            <v>38587</v>
          </cell>
          <cell r="C1901" t="str">
            <v>Perceptive Informatics Inc</v>
          </cell>
          <cell r="D1901" t="str">
            <v>PAREXEL International Corp</v>
          </cell>
          <cell r="E1901">
            <v>4.8</v>
          </cell>
          <cell r="F1901" t="str">
            <v>N</v>
          </cell>
        </row>
        <row r="1902">
          <cell r="B1902">
            <v>38587</v>
          </cell>
          <cell r="C1902" t="str">
            <v>Union Community Bancorp,IN</v>
          </cell>
          <cell r="D1902" t="str">
            <v>MainSource Finl Grp Inc,IN</v>
          </cell>
          <cell r="E1902">
            <v>53.393000000000001</v>
          </cell>
          <cell r="F1902" t="str">
            <v>N</v>
          </cell>
        </row>
        <row r="1903">
          <cell r="B1903">
            <v>38586</v>
          </cell>
          <cell r="C1903" t="str">
            <v>Starsupply Petroleum LLC</v>
          </cell>
          <cell r="D1903" t="str">
            <v>GFI Group Inc</v>
          </cell>
          <cell r="E1903">
            <v>15</v>
          </cell>
          <cell r="F1903" t="str">
            <v>Y</v>
          </cell>
        </row>
        <row r="1904">
          <cell r="B1904">
            <v>38586</v>
          </cell>
          <cell r="C1904" t="str">
            <v>Charter Oak Portfolio</v>
          </cell>
          <cell r="D1904" t="str">
            <v>Tanger Factory Outlet Centers</v>
          </cell>
          <cell r="E1904">
            <v>282.5</v>
          </cell>
          <cell r="F1904" t="str">
            <v>N</v>
          </cell>
        </row>
        <row r="1905">
          <cell r="B1905">
            <v>38586</v>
          </cell>
          <cell r="C1905" t="str">
            <v>Knowles Electronics Hldg Inc</v>
          </cell>
          <cell r="D1905" t="str">
            <v>Dover Corp</v>
          </cell>
          <cell r="E1905">
            <v>750</v>
          </cell>
          <cell r="F1905" t="str">
            <v>N</v>
          </cell>
        </row>
        <row r="1906">
          <cell r="B1906">
            <v>38586</v>
          </cell>
          <cell r="C1906" t="str">
            <v>WSAZ-FM,Huntington-Charleston</v>
          </cell>
          <cell r="D1906" t="str">
            <v>Gray Television Inc</v>
          </cell>
          <cell r="E1906">
            <v>186</v>
          </cell>
          <cell r="F1906" t="str">
            <v>N</v>
          </cell>
        </row>
        <row r="1907">
          <cell r="B1907">
            <v>38586</v>
          </cell>
          <cell r="C1907" t="str">
            <v>Undisclosed Assisted Living</v>
          </cell>
          <cell r="D1907" t="str">
            <v>Sunrise Senior Living REIT</v>
          </cell>
          <cell r="E1907">
            <v>18.100000000000001</v>
          </cell>
          <cell r="F1907" t="str">
            <v>N</v>
          </cell>
        </row>
        <row r="1908">
          <cell r="B1908">
            <v>38586</v>
          </cell>
          <cell r="C1908" t="str">
            <v>Maple Star Nevada</v>
          </cell>
          <cell r="D1908" t="str">
            <v>Providence Service Corp</v>
          </cell>
          <cell r="E1908">
            <v>10.399999999999999</v>
          </cell>
          <cell r="F1908" t="str">
            <v>N</v>
          </cell>
        </row>
        <row r="1909">
          <cell r="B1909">
            <v>38586</v>
          </cell>
          <cell r="C1909" t="str">
            <v>Plumtree Software Inc</v>
          </cell>
          <cell r="D1909" t="str">
            <v>BEA Systems Inc</v>
          </cell>
          <cell r="E1909">
            <v>205.68100000000001</v>
          </cell>
          <cell r="F1909" t="str">
            <v>N</v>
          </cell>
        </row>
        <row r="1910">
          <cell r="B1910">
            <v>38586</v>
          </cell>
          <cell r="C1910" t="str">
            <v>Research Engineers Intl</v>
          </cell>
          <cell r="D1910" t="str">
            <v>Bentley Systems Inc</v>
          </cell>
          <cell r="E1910">
            <v>23.5</v>
          </cell>
          <cell r="F1910" t="str">
            <v>N</v>
          </cell>
        </row>
        <row r="1911">
          <cell r="B1911">
            <v>38586</v>
          </cell>
          <cell r="C1911" t="str">
            <v>Somerset Park,N Orange Cnty,CA</v>
          </cell>
          <cell r="D1911" t="str">
            <v>Archstone-Smith Trust</v>
          </cell>
          <cell r="E1911">
            <v>79.3</v>
          </cell>
          <cell r="F1911" t="str">
            <v>N</v>
          </cell>
        </row>
        <row r="1912">
          <cell r="B1912">
            <v>38586</v>
          </cell>
          <cell r="C1912" t="str">
            <v>Undisclosed Natural Gas &amp;</v>
          </cell>
          <cell r="D1912" t="str">
            <v>Investor Group</v>
          </cell>
          <cell r="E1912">
            <v>70</v>
          </cell>
          <cell r="F1912" t="str">
            <v>N</v>
          </cell>
        </row>
        <row r="1913">
          <cell r="B1913">
            <v>38586</v>
          </cell>
          <cell r="C1913" t="str">
            <v>Resurgence Financial LLC</v>
          </cell>
          <cell r="D1913" t="str">
            <v>Undisclosed Acquiror</v>
          </cell>
          <cell r="E1913">
            <v>5</v>
          </cell>
          <cell r="F1913" t="str">
            <v>N</v>
          </cell>
        </row>
        <row r="1914">
          <cell r="B1914">
            <v>38586</v>
          </cell>
          <cell r="C1914" t="str">
            <v>Undisclosed Pump Remanufac</v>
          </cell>
          <cell r="D1914" t="str">
            <v>DXP Enterprises Inc</v>
          </cell>
          <cell r="E1914">
            <v>3</v>
          </cell>
          <cell r="F1914" t="str">
            <v>N</v>
          </cell>
        </row>
        <row r="1915">
          <cell r="B1915">
            <v>38586</v>
          </cell>
          <cell r="C1915" t="str">
            <v>Teletouch Commun-Paging Bus</v>
          </cell>
          <cell r="D1915" t="str">
            <v>Teletouch Paging LP</v>
          </cell>
          <cell r="E1915">
            <v>5.1999999999999993</v>
          </cell>
          <cell r="F1915" t="str">
            <v>N</v>
          </cell>
        </row>
        <row r="1916">
          <cell r="B1916">
            <v>38586</v>
          </cell>
          <cell r="C1916" t="str">
            <v>Car-Tel Distributions Inc</v>
          </cell>
          <cell r="D1916" t="str">
            <v>Financial Access Solutions</v>
          </cell>
          <cell r="E1916">
            <v>2.0999999999999996</v>
          </cell>
          <cell r="F1916" t="str">
            <v>N</v>
          </cell>
        </row>
        <row r="1917">
          <cell r="B1917">
            <v>38586</v>
          </cell>
          <cell r="C1917" t="str">
            <v>Allmerica Finl Corp-Run-off</v>
          </cell>
          <cell r="D1917" t="str">
            <v>Goldman Sachs Group Inc</v>
          </cell>
          <cell r="E1917">
            <v>385</v>
          </cell>
          <cell r="F1917" t="str">
            <v>N</v>
          </cell>
        </row>
        <row r="1918">
          <cell r="B1918">
            <v>38586</v>
          </cell>
          <cell r="C1918" t="str">
            <v>Energy Center Investments Corp</v>
          </cell>
          <cell r="D1918" t="str">
            <v>PAA Vulcan Gas Storage LLC</v>
          </cell>
          <cell r="E1918">
            <v>250</v>
          </cell>
          <cell r="F1918" t="str">
            <v>N</v>
          </cell>
        </row>
        <row r="1919">
          <cell r="B1919">
            <v>38586</v>
          </cell>
          <cell r="C1919" t="str">
            <v>Emmis Comm-Radio Stations(5)</v>
          </cell>
          <cell r="D1919" t="str">
            <v>LIN TV Corp</v>
          </cell>
          <cell r="E1919">
            <v>260</v>
          </cell>
          <cell r="F1919" t="str">
            <v>N</v>
          </cell>
        </row>
        <row r="1920">
          <cell r="B1920">
            <v>38586</v>
          </cell>
          <cell r="C1920" t="str">
            <v>Crusader Energy Corp</v>
          </cell>
          <cell r="D1920" t="str">
            <v>Encore Acquisition Co</v>
          </cell>
          <cell r="E1920">
            <v>93.5</v>
          </cell>
          <cell r="F1920" t="str">
            <v>N</v>
          </cell>
        </row>
        <row r="1921">
          <cell r="B1921">
            <v>38586</v>
          </cell>
          <cell r="C1921" t="str">
            <v>First Natl Bk of Sachse,TX</v>
          </cell>
          <cell r="D1921" t="str">
            <v>First Banks Inc,St Louis,MO</v>
          </cell>
          <cell r="E1921">
            <v>20.799999999999997</v>
          </cell>
          <cell r="F1921" t="str">
            <v>N</v>
          </cell>
        </row>
        <row r="1922">
          <cell r="B1922">
            <v>38586</v>
          </cell>
          <cell r="C1922" t="str">
            <v>etrials Worldwide Inc</v>
          </cell>
          <cell r="D1922" t="str">
            <v>CEA Acquisition Corp</v>
          </cell>
          <cell r="E1922">
            <v>43.989999999999995</v>
          </cell>
          <cell r="F1922" t="str">
            <v>N</v>
          </cell>
        </row>
        <row r="1923">
          <cell r="B1923">
            <v>38585</v>
          </cell>
          <cell r="C1923" t="str">
            <v>Eyetech Pharmaceuticals Inc</v>
          </cell>
          <cell r="D1923" t="str">
            <v>OSI Pharmaceuticals Inc</v>
          </cell>
          <cell r="E1923">
            <v>982.36800000000005</v>
          </cell>
          <cell r="F1923" t="str">
            <v>N</v>
          </cell>
        </row>
        <row r="1924">
          <cell r="B1924">
            <v>38584</v>
          </cell>
          <cell r="C1924" t="str">
            <v>Emerson Radio Corp</v>
          </cell>
          <cell r="D1924" t="str">
            <v>S&amp;T Intl Distribution Ltd</v>
          </cell>
          <cell r="E1924">
            <v>52</v>
          </cell>
          <cell r="F1924" t="str">
            <v>N</v>
          </cell>
        </row>
        <row r="1925">
          <cell r="B1925">
            <v>38583</v>
          </cell>
          <cell r="C1925" t="str">
            <v>Delta Education Inc</v>
          </cell>
          <cell r="D1925" t="str">
            <v>School Specialty Inc</v>
          </cell>
          <cell r="E1925">
            <v>272</v>
          </cell>
          <cell r="F1925" t="str">
            <v>N</v>
          </cell>
        </row>
        <row r="1926">
          <cell r="B1926">
            <v>38583</v>
          </cell>
          <cell r="C1926" t="str">
            <v>Imperial Palace Hotel &amp; Casino</v>
          </cell>
          <cell r="D1926" t="str">
            <v>Harrahs Entertainment Inc</v>
          </cell>
          <cell r="E1926">
            <v>370</v>
          </cell>
          <cell r="F1926" t="str">
            <v>N</v>
          </cell>
        </row>
        <row r="1927">
          <cell r="B1927">
            <v>38583</v>
          </cell>
          <cell r="C1927" t="str">
            <v>Fashion House Inc</v>
          </cell>
          <cell r="D1927" t="str">
            <v>Fashion House Holdings Inc</v>
          </cell>
          <cell r="E1927">
            <v>301.84599999999995</v>
          </cell>
          <cell r="F1927" t="str">
            <v>N</v>
          </cell>
        </row>
        <row r="1928">
          <cell r="B1928">
            <v>38583</v>
          </cell>
          <cell r="C1928" t="str">
            <v>Gas Co of Hawaii</v>
          </cell>
          <cell r="D1928" t="str">
            <v>Macquarie Infrastructure Co</v>
          </cell>
          <cell r="E1928">
            <v>238</v>
          </cell>
          <cell r="F1928" t="str">
            <v>N</v>
          </cell>
        </row>
        <row r="1929">
          <cell r="B1929">
            <v>38583</v>
          </cell>
          <cell r="C1929" t="str">
            <v>Everstream Holdings Inc</v>
          </cell>
          <cell r="D1929" t="str">
            <v>Concurrent Computer Corp</v>
          </cell>
          <cell r="E1929">
            <v>13.954000000000001</v>
          </cell>
          <cell r="F1929" t="str">
            <v>N</v>
          </cell>
        </row>
        <row r="1930">
          <cell r="B1930">
            <v>38583</v>
          </cell>
          <cell r="C1930" t="str">
            <v>INCOMM Holdings Corp</v>
          </cell>
          <cell r="D1930" t="str">
            <v>Tradequest International Inc</v>
          </cell>
          <cell r="E1930">
            <v>684.91800000000001</v>
          </cell>
          <cell r="F1930" t="str">
            <v>N</v>
          </cell>
        </row>
        <row r="1931">
          <cell r="B1931">
            <v>38583</v>
          </cell>
          <cell r="C1931" t="str">
            <v>Carlisle Naples</v>
          </cell>
          <cell r="D1931" t="str">
            <v>Palm Beach Club LLC</v>
          </cell>
          <cell r="E1931">
            <v>47.5</v>
          </cell>
          <cell r="F1931" t="str">
            <v>N</v>
          </cell>
        </row>
        <row r="1932">
          <cell r="B1932">
            <v>38583</v>
          </cell>
          <cell r="C1932" t="str">
            <v>Silicon MAGIKE Inc</v>
          </cell>
          <cell r="D1932" t="str">
            <v>Silicon Laboratories Inc</v>
          </cell>
          <cell r="E1932">
            <v>16</v>
          </cell>
          <cell r="F1932" t="str">
            <v>N</v>
          </cell>
        </row>
        <row r="1933">
          <cell r="B1933">
            <v>38583</v>
          </cell>
          <cell r="C1933" t="str">
            <v>TFS-Electn Mnfg Svcs Op</v>
          </cell>
          <cell r="D1933" t="str">
            <v>Catalyst Mnfg Svcs Inc</v>
          </cell>
          <cell r="E1933">
            <v>6.6</v>
          </cell>
          <cell r="F1933" t="str">
            <v>N</v>
          </cell>
        </row>
        <row r="1934">
          <cell r="B1934">
            <v>38583</v>
          </cell>
          <cell r="C1934" t="str">
            <v>Emmis Comm-Radio Stations(3)</v>
          </cell>
          <cell r="D1934" t="str">
            <v>Journal Communications Inc</v>
          </cell>
          <cell r="E1934">
            <v>235</v>
          </cell>
          <cell r="F1934" t="str">
            <v>N</v>
          </cell>
        </row>
        <row r="1935">
          <cell r="B1935">
            <v>38582</v>
          </cell>
          <cell r="C1935" t="str">
            <v>Crown Hldg-Global Plastic Bus</v>
          </cell>
          <cell r="D1935" t="str">
            <v>PAI Partners SA</v>
          </cell>
          <cell r="E1935">
            <v>750</v>
          </cell>
          <cell r="F1935" t="str">
            <v>Y</v>
          </cell>
        </row>
        <row r="1936">
          <cell r="B1936">
            <v>38582</v>
          </cell>
          <cell r="C1936" t="str">
            <v>Secure Computing Corp</v>
          </cell>
          <cell r="D1936" t="str">
            <v>Warburg Pincus LLC</v>
          </cell>
          <cell r="E1936">
            <v>70</v>
          </cell>
          <cell r="F1936" t="str">
            <v>Y</v>
          </cell>
        </row>
        <row r="1937">
          <cell r="B1937">
            <v>38582</v>
          </cell>
          <cell r="C1937" t="str">
            <v>CyberGuard Corp</v>
          </cell>
          <cell r="D1937" t="str">
            <v>Secure Computing Corp</v>
          </cell>
          <cell r="E1937">
            <v>289.10599999999999</v>
          </cell>
          <cell r="F1937" t="str">
            <v>N</v>
          </cell>
        </row>
        <row r="1938">
          <cell r="B1938">
            <v>38582</v>
          </cell>
          <cell r="C1938" t="str">
            <v>Colonial Grand at Bear Creek,</v>
          </cell>
          <cell r="D1938" t="str">
            <v>Colonial Properties Trust</v>
          </cell>
          <cell r="E1938">
            <v>37.4</v>
          </cell>
          <cell r="F1938" t="str">
            <v>N</v>
          </cell>
        </row>
        <row r="1939">
          <cell r="B1939">
            <v>38582</v>
          </cell>
          <cell r="C1939" t="str">
            <v>Maryland-Virginia Racing</v>
          </cell>
          <cell r="D1939" t="str">
            <v>Colonial Holdings Inc</v>
          </cell>
          <cell r="E1939">
            <v>10</v>
          </cell>
          <cell r="F1939" t="str">
            <v>N</v>
          </cell>
        </row>
        <row r="1940">
          <cell r="B1940">
            <v>38582</v>
          </cell>
          <cell r="C1940" t="str">
            <v>Brooktrout Inc</v>
          </cell>
          <cell r="D1940" t="str">
            <v>EAS Group Inc</v>
          </cell>
          <cell r="E1940">
            <v>182.666</v>
          </cell>
          <cell r="F1940" t="str">
            <v>N</v>
          </cell>
        </row>
        <row r="1941">
          <cell r="B1941">
            <v>38582</v>
          </cell>
          <cell r="C1941" t="str">
            <v>INFORMEX</v>
          </cell>
          <cell r="D1941" t="str">
            <v>United Business Media PLC</v>
          </cell>
          <cell r="E1941">
            <v>24</v>
          </cell>
          <cell r="F1941" t="str">
            <v>N</v>
          </cell>
        </row>
        <row r="1942">
          <cell r="B1942">
            <v>38582</v>
          </cell>
          <cell r="C1942" t="str">
            <v>Light Reading Inc</v>
          </cell>
          <cell r="D1942" t="str">
            <v>United Business Media PLC</v>
          </cell>
          <cell r="E1942">
            <v>35</v>
          </cell>
          <cell r="F1942" t="str">
            <v>N</v>
          </cell>
        </row>
        <row r="1943">
          <cell r="B1943">
            <v>38582</v>
          </cell>
          <cell r="C1943" t="str">
            <v>TechOnline Inc-Bus Media</v>
          </cell>
          <cell r="D1943" t="str">
            <v>United Business Media PLC</v>
          </cell>
          <cell r="E1943">
            <v>8</v>
          </cell>
          <cell r="F1943" t="str">
            <v>N</v>
          </cell>
        </row>
        <row r="1944">
          <cell r="B1944">
            <v>38582</v>
          </cell>
          <cell r="C1944" t="str">
            <v>Reynolds Welding Supply Co Inc</v>
          </cell>
          <cell r="D1944" t="str">
            <v>Valley National Gases Inc</v>
          </cell>
          <cell r="E1944">
            <v>18</v>
          </cell>
          <cell r="F1944" t="str">
            <v>N</v>
          </cell>
        </row>
        <row r="1945">
          <cell r="B1945">
            <v>38582</v>
          </cell>
          <cell r="C1945" t="str">
            <v>I-55 Internet Services Inc</v>
          </cell>
          <cell r="D1945" t="str">
            <v>XFone USA Inc</v>
          </cell>
          <cell r="E1945">
            <v>5.617</v>
          </cell>
          <cell r="F1945" t="str">
            <v>N</v>
          </cell>
        </row>
        <row r="1946">
          <cell r="B1946">
            <v>38582</v>
          </cell>
          <cell r="C1946" t="str">
            <v>Parlex Corp</v>
          </cell>
          <cell r="D1946" t="str">
            <v>Johnson Electric Holdings Ltd</v>
          </cell>
          <cell r="E1946">
            <v>46.966000000000001</v>
          </cell>
          <cell r="F1946" t="str">
            <v>N</v>
          </cell>
        </row>
        <row r="1947">
          <cell r="B1947">
            <v>38581</v>
          </cell>
          <cell r="C1947" t="str">
            <v>TechBooks Inc</v>
          </cell>
          <cell r="D1947" t="str">
            <v>American Capital Strategies</v>
          </cell>
          <cell r="E1947">
            <v>45</v>
          </cell>
          <cell r="F1947" t="str">
            <v>Y</v>
          </cell>
        </row>
        <row r="1948">
          <cell r="B1948">
            <v>38581</v>
          </cell>
          <cell r="C1948" t="str">
            <v>Ontelaunee Energy Center</v>
          </cell>
          <cell r="D1948" t="str">
            <v>LS Power Equity Partners LLC</v>
          </cell>
          <cell r="E1948">
            <v>225</v>
          </cell>
          <cell r="F1948" t="str">
            <v>Y</v>
          </cell>
        </row>
        <row r="1949">
          <cell r="B1949">
            <v>38581</v>
          </cell>
          <cell r="C1949" t="str">
            <v>Six Flags Inc</v>
          </cell>
          <cell r="D1949" t="str">
            <v>Red Zone LLC</v>
          </cell>
          <cell r="E1949">
            <v>211.21199999999999</v>
          </cell>
          <cell r="F1949" t="str">
            <v>Y</v>
          </cell>
        </row>
        <row r="1950">
          <cell r="B1950">
            <v>38581</v>
          </cell>
          <cell r="C1950" t="str">
            <v>Prophet 21 Inc</v>
          </cell>
          <cell r="D1950" t="str">
            <v>Activant Solutions Inc</v>
          </cell>
          <cell r="E1950">
            <v>215</v>
          </cell>
          <cell r="F1950" t="str">
            <v>N</v>
          </cell>
        </row>
        <row r="1951">
          <cell r="B1951">
            <v>38581</v>
          </cell>
          <cell r="C1951" t="str">
            <v>Robocom Systems Inc</v>
          </cell>
          <cell r="D1951" t="str">
            <v>Avantce Software LLC</v>
          </cell>
          <cell r="E1951">
            <v>3.17</v>
          </cell>
          <cell r="F1951" t="str">
            <v>N</v>
          </cell>
        </row>
        <row r="1952">
          <cell r="B1952">
            <v>38581</v>
          </cell>
          <cell r="C1952" t="str">
            <v>Rainfinity</v>
          </cell>
          <cell r="D1952" t="str">
            <v>EMC Corp</v>
          </cell>
          <cell r="E1952">
            <v>90</v>
          </cell>
          <cell r="F1952" t="str">
            <v>N</v>
          </cell>
        </row>
        <row r="1953">
          <cell r="B1953">
            <v>38581</v>
          </cell>
          <cell r="C1953" t="str">
            <v>Homewood Suites,Peabody,MA</v>
          </cell>
          <cell r="D1953" t="str">
            <v>Equity Inns Inc</v>
          </cell>
          <cell r="E1953">
            <v>15.2</v>
          </cell>
          <cell r="F1953" t="str">
            <v>N</v>
          </cell>
        </row>
        <row r="1954">
          <cell r="B1954">
            <v>38581</v>
          </cell>
          <cell r="C1954" t="str">
            <v>Anne McBride Co</v>
          </cell>
          <cell r="D1954" t="str">
            <v>Huntsworth PLC</v>
          </cell>
          <cell r="E1954">
            <v>4.8970000000000002</v>
          </cell>
          <cell r="F1954" t="str">
            <v>N</v>
          </cell>
        </row>
        <row r="1955">
          <cell r="B1955">
            <v>38581</v>
          </cell>
          <cell r="C1955" t="str">
            <v>NEXL Inc</v>
          </cell>
          <cell r="D1955" t="str">
            <v>MTM Technologies Inc</v>
          </cell>
          <cell r="E1955">
            <v>26.04</v>
          </cell>
          <cell r="F1955" t="str">
            <v>N</v>
          </cell>
        </row>
        <row r="1956">
          <cell r="B1956">
            <v>38581</v>
          </cell>
          <cell r="C1956" t="str">
            <v>NWB Financial Corp,Seattle,WA</v>
          </cell>
          <cell r="D1956" t="str">
            <v>Pacific Continental Corp,OR</v>
          </cell>
          <cell r="E1956">
            <v>36.884999999999998</v>
          </cell>
          <cell r="F1956" t="str">
            <v>N</v>
          </cell>
        </row>
        <row r="1957">
          <cell r="B1957">
            <v>38581</v>
          </cell>
          <cell r="C1957" t="str">
            <v>GSN Interstate Truck Stop Inc</v>
          </cell>
          <cell r="D1957" t="str">
            <v>Able Energy Inc</v>
          </cell>
          <cell r="E1957">
            <v>2</v>
          </cell>
          <cell r="F1957" t="str">
            <v>N</v>
          </cell>
        </row>
        <row r="1958">
          <cell r="B1958">
            <v>38581</v>
          </cell>
          <cell r="C1958" t="str">
            <v>Teknowledge Corp-TekPortal</v>
          </cell>
          <cell r="D1958" t="str">
            <v>Intuit Inc</v>
          </cell>
          <cell r="E1958">
            <v>7</v>
          </cell>
          <cell r="F1958" t="str">
            <v>N</v>
          </cell>
        </row>
        <row r="1959">
          <cell r="B1959">
            <v>38581</v>
          </cell>
          <cell r="C1959" t="str">
            <v>Copperweld Holding Co</v>
          </cell>
          <cell r="D1959" t="str">
            <v>Atlas Tube Inc</v>
          </cell>
          <cell r="E1959">
            <v>350</v>
          </cell>
          <cell r="F1959" t="str">
            <v>N</v>
          </cell>
        </row>
        <row r="1960">
          <cell r="B1960">
            <v>38581</v>
          </cell>
          <cell r="C1960" t="str">
            <v>Town Bank,Westfield,NJ</v>
          </cell>
          <cell r="D1960" t="str">
            <v>Two River Comnty Bk,Middletown</v>
          </cell>
          <cell r="E1960">
            <v>38.133000000000003</v>
          </cell>
          <cell r="F1960" t="str">
            <v>N</v>
          </cell>
        </row>
        <row r="1961">
          <cell r="B1961">
            <v>38581</v>
          </cell>
          <cell r="C1961" t="str">
            <v>Oaks of Marymont,San Antonio,</v>
          </cell>
          <cell r="D1961" t="str">
            <v>Real Estate Partners Inc</v>
          </cell>
          <cell r="E1961">
            <v>16</v>
          </cell>
          <cell r="F1961" t="str">
            <v>N</v>
          </cell>
        </row>
        <row r="1962">
          <cell r="B1962">
            <v>38581</v>
          </cell>
          <cell r="C1962" t="str">
            <v>CenterStaging Musical Prodn In</v>
          </cell>
          <cell r="D1962" t="str">
            <v>Knight Fuller Inc</v>
          </cell>
          <cell r="E1962">
            <v>70.72</v>
          </cell>
          <cell r="F1962" t="str">
            <v>N</v>
          </cell>
        </row>
        <row r="1963">
          <cell r="B1963">
            <v>38581</v>
          </cell>
          <cell r="C1963" t="str">
            <v>Glenshaw Glass Co LLC</v>
          </cell>
          <cell r="D1963" t="str">
            <v>Investor Group</v>
          </cell>
          <cell r="E1963">
            <v>3.8</v>
          </cell>
          <cell r="F1963" t="str">
            <v>N</v>
          </cell>
        </row>
        <row r="1964">
          <cell r="B1964">
            <v>38581</v>
          </cell>
          <cell r="C1964" t="str">
            <v>Carlton-Bates Co</v>
          </cell>
          <cell r="D1964" t="str">
            <v>WESCO International Inc</v>
          </cell>
          <cell r="E1964">
            <v>250</v>
          </cell>
          <cell r="F1964" t="str">
            <v>N</v>
          </cell>
        </row>
        <row r="1965">
          <cell r="B1965">
            <v>38581</v>
          </cell>
          <cell r="C1965" t="str">
            <v>Hilton-Palmer House,Chicago</v>
          </cell>
          <cell r="D1965" t="str">
            <v>Thor Equities LLC</v>
          </cell>
          <cell r="E1965">
            <v>230</v>
          </cell>
          <cell r="F1965" t="str">
            <v>N</v>
          </cell>
        </row>
        <row r="1966">
          <cell r="B1966">
            <v>38581</v>
          </cell>
          <cell r="C1966" t="str">
            <v>Center For Outpatient Surgery</v>
          </cell>
          <cell r="D1966" t="str">
            <v>NovaMed Inc</v>
          </cell>
          <cell r="E1966">
            <v>8.1</v>
          </cell>
          <cell r="F1966" t="str">
            <v>N</v>
          </cell>
        </row>
        <row r="1967">
          <cell r="B1967">
            <v>38581</v>
          </cell>
          <cell r="C1967" t="str">
            <v>Scrittura Inc</v>
          </cell>
          <cell r="D1967" t="str">
            <v>Interwoven Inc</v>
          </cell>
          <cell r="E1967">
            <v>18.299999999999997</v>
          </cell>
          <cell r="F1967" t="str">
            <v>N</v>
          </cell>
        </row>
        <row r="1968">
          <cell r="B1968">
            <v>38581</v>
          </cell>
          <cell r="C1968" t="str">
            <v>Copperweld Hldg Co-Steel Tube</v>
          </cell>
          <cell r="D1968" t="str">
            <v>Dofasco Inc</v>
          </cell>
          <cell r="E1968">
            <v>177.79999999999998</v>
          </cell>
          <cell r="F1968" t="str">
            <v>N</v>
          </cell>
        </row>
        <row r="1969">
          <cell r="B1969">
            <v>38581</v>
          </cell>
          <cell r="C1969" t="str">
            <v>ACCO World Corp</v>
          </cell>
          <cell r="D1969" t="str">
            <v>General Binding Corp</v>
          </cell>
          <cell r="E1969">
            <v>789.42</v>
          </cell>
          <cell r="F1969" t="str">
            <v>N</v>
          </cell>
        </row>
        <row r="1970">
          <cell r="B1970">
            <v>38580</v>
          </cell>
          <cell r="C1970" t="str">
            <v>Sara Lee Corp</v>
          </cell>
          <cell r="D1970" t="str">
            <v>GMM Capital LLC</v>
          </cell>
          <cell r="E1970">
            <v>27.95</v>
          </cell>
          <cell r="F1970" t="str">
            <v>Y</v>
          </cell>
        </row>
        <row r="1971">
          <cell r="B1971">
            <v>38580</v>
          </cell>
          <cell r="C1971" t="str">
            <v>CoManage Corp</v>
          </cell>
          <cell r="D1971" t="str">
            <v>Syndesis Ltd</v>
          </cell>
          <cell r="E1971">
            <v>7.5</v>
          </cell>
          <cell r="F1971" t="str">
            <v>N</v>
          </cell>
        </row>
        <row r="1972">
          <cell r="B1972">
            <v>38580</v>
          </cell>
          <cell r="C1972" t="str">
            <v>Lincoln Technologies Inc</v>
          </cell>
          <cell r="D1972" t="str">
            <v>Phase Forward Inc</v>
          </cell>
          <cell r="E1972">
            <v>17</v>
          </cell>
          <cell r="F1972" t="str">
            <v>N</v>
          </cell>
        </row>
        <row r="1973">
          <cell r="B1973">
            <v>38580</v>
          </cell>
          <cell r="C1973" t="str">
            <v>Applied Therapeutics Inc</v>
          </cell>
          <cell r="D1973" t="str">
            <v>ArthroCare Corp</v>
          </cell>
          <cell r="E1973">
            <v>10</v>
          </cell>
          <cell r="F1973" t="str">
            <v>N</v>
          </cell>
        </row>
        <row r="1974">
          <cell r="B1974">
            <v>38580</v>
          </cell>
          <cell r="C1974" t="str">
            <v>Westin Copley Place,Boston,MA</v>
          </cell>
          <cell r="D1974" t="str">
            <v>LaSalle Hotel Properties</v>
          </cell>
          <cell r="E1974">
            <v>318</v>
          </cell>
          <cell r="F1974" t="str">
            <v>N</v>
          </cell>
        </row>
        <row r="1975">
          <cell r="B1975">
            <v>38580</v>
          </cell>
          <cell r="C1975" t="str">
            <v>Holly Sugar Corp</v>
          </cell>
          <cell r="D1975" t="str">
            <v>Southern Minnesota Beet Sugar</v>
          </cell>
          <cell r="E1975">
            <v>50</v>
          </cell>
          <cell r="F1975" t="str">
            <v>N</v>
          </cell>
        </row>
        <row r="1976">
          <cell r="B1976">
            <v>38580</v>
          </cell>
          <cell r="C1976" t="str">
            <v>Penn Octane Corp-LPG Assets</v>
          </cell>
          <cell r="D1976" t="str">
            <v>TransMontaigne Prod Svcs Inc</v>
          </cell>
          <cell r="E1976">
            <v>10.1</v>
          </cell>
          <cell r="F1976" t="str">
            <v>N</v>
          </cell>
        </row>
        <row r="1977">
          <cell r="B1977">
            <v>38580</v>
          </cell>
          <cell r="C1977" t="str">
            <v>E TRADE Consumer Finance Corp</v>
          </cell>
          <cell r="D1977" t="str">
            <v>GE Consumer Finance</v>
          </cell>
          <cell r="E1977">
            <v>60</v>
          </cell>
          <cell r="F1977" t="str">
            <v>N</v>
          </cell>
        </row>
        <row r="1978">
          <cell r="B1978">
            <v>38580</v>
          </cell>
          <cell r="C1978" t="str">
            <v>World Products Inc</v>
          </cell>
          <cell r="D1978" t="str">
            <v>Pipeline Data Inc</v>
          </cell>
          <cell r="E1978">
            <v>2.492</v>
          </cell>
          <cell r="F1978" t="str">
            <v>N</v>
          </cell>
        </row>
        <row r="1979">
          <cell r="B1979">
            <v>38580</v>
          </cell>
          <cell r="C1979" t="str">
            <v>Philadelphia Stock Exchange</v>
          </cell>
          <cell r="D1979" t="str">
            <v>Citigroup Inc</v>
          </cell>
          <cell r="E1979">
            <v>3.75</v>
          </cell>
          <cell r="F1979" t="str">
            <v>N</v>
          </cell>
        </row>
        <row r="1980">
          <cell r="B1980">
            <v>38580</v>
          </cell>
          <cell r="C1980" t="str">
            <v>Good Shepherd Health Sys-Home</v>
          </cell>
          <cell r="D1980" t="str">
            <v>LHC Group Inc</v>
          </cell>
          <cell r="E1980">
            <v>1.5</v>
          </cell>
          <cell r="F1980" t="str">
            <v>N</v>
          </cell>
        </row>
        <row r="1981">
          <cell r="B1981">
            <v>38580</v>
          </cell>
          <cell r="C1981" t="str">
            <v>Philadelphia Stock Exchange</v>
          </cell>
          <cell r="D1981" t="str">
            <v>Morgan Stanley</v>
          </cell>
          <cell r="E1981">
            <v>7.5</v>
          </cell>
          <cell r="F1981" t="str">
            <v>N</v>
          </cell>
        </row>
        <row r="1982">
          <cell r="B1982">
            <v>38580</v>
          </cell>
          <cell r="C1982" t="str">
            <v>Philadelphia Stock Exchange</v>
          </cell>
          <cell r="D1982" t="str">
            <v>CSFB</v>
          </cell>
          <cell r="E1982">
            <v>3.75</v>
          </cell>
          <cell r="F1982" t="str">
            <v>N</v>
          </cell>
        </row>
        <row r="1983">
          <cell r="B1983">
            <v>38580</v>
          </cell>
          <cell r="C1983" t="str">
            <v>Philadelphia Stock Exchange</v>
          </cell>
          <cell r="D1983" t="str">
            <v>UBS AG</v>
          </cell>
          <cell r="E1983">
            <v>3.75</v>
          </cell>
          <cell r="F1983" t="str">
            <v>N</v>
          </cell>
        </row>
        <row r="1984">
          <cell r="B1984">
            <v>38580</v>
          </cell>
          <cell r="C1984" t="str">
            <v>US LLC</v>
          </cell>
          <cell r="D1984" t="str">
            <v>Reckson New York Property</v>
          </cell>
          <cell r="E1984">
            <v>422</v>
          </cell>
          <cell r="F1984" t="str">
            <v>N</v>
          </cell>
        </row>
        <row r="1985">
          <cell r="B1985">
            <v>38579</v>
          </cell>
          <cell r="C1985" t="str">
            <v>m-Qube Inc</v>
          </cell>
          <cell r="D1985" t="str">
            <v>HarbourVest Partners LLC</v>
          </cell>
          <cell r="E1985">
            <v>10</v>
          </cell>
          <cell r="F1985" t="str">
            <v>Y</v>
          </cell>
        </row>
        <row r="1986">
          <cell r="B1986">
            <v>38579</v>
          </cell>
          <cell r="C1986" t="str">
            <v>Hill &amp; Valley Inc</v>
          </cell>
          <cell r="D1986" t="str">
            <v>Circle Peak Capital LLC</v>
          </cell>
          <cell r="E1986">
            <v>10.5</v>
          </cell>
          <cell r="F1986" t="str">
            <v>Y</v>
          </cell>
        </row>
        <row r="1987">
          <cell r="B1987">
            <v>38579</v>
          </cell>
          <cell r="C1987" t="str">
            <v>Joseph Schmidt Confections Inc</v>
          </cell>
          <cell r="D1987" t="str">
            <v>Artisan Confections Co</v>
          </cell>
          <cell r="E1987">
            <v>61.099999999999994</v>
          </cell>
          <cell r="F1987" t="str">
            <v>N</v>
          </cell>
        </row>
        <row r="1988">
          <cell r="B1988">
            <v>38579</v>
          </cell>
          <cell r="C1988" t="str">
            <v>United Heritage Corp</v>
          </cell>
          <cell r="D1988" t="str">
            <v>Lothian Oil Inc</v>
          </cell>
          <cell r="E1988">
            <v>10.639999999999999</v>
          </cell>
          <cell r="F1988" t="str">
            <v>N</v>
          </cell>
        </row>
        <row r="1989">
          <cell r="B1989">
            <v>38579</v>
          </cell>
          <cell r="C1989" t="str">
            <v>Duquesne Light Hldg Inc-Onsite</v>
          </cell>
          <cell r="D1989" t="str">
            <v>DTE Energy Co</v>
          </cell>
          <cell r="E1989">
            <v>40</v>
          </cell>
          <cell r="F1989" t="str">
            <v>N</v>
          </cell>
        </row>
        <row r="1990">
          <cell r="B1990">
            <v>38579</v>
          </cell>
          <cell r="C1990" t="str">
            <v>Atlantic Southeast Airlines</v>
          </cell>
          <cell r="D1990" t="str">
            <v>SkyWest Inc</v>
          </cell>
          <cell r="E1990">
            <v>425</v>
          </cell>
          <cell r="F1990" t="str">
            <v>N</v>
          </cell>
        </row>
        <row r="1991">
          <cell r="B1991">
            <v>38579</v>
          </cell>
          <cell r="C1991" t="str">
            <v>Sports-2-Schools LLC</v>
          </cell>
          <cell r="D1991" t="str">
            <v>Next Inc</v>
          </cell>
          <cell r="E1991">
            <v>1.462</v>
          </cell>
          <cell r="F1991" t="str">
            <v>N</v>
          </cell>
        </row>
        <row r="1992">
          <cell r="B1992">
            <v>38579</v>
          </cell>
          <cell r="C1992" t="str">
            <v>Rio Vista Energy-LPG Assets</v>
          </cell>
          <cell r="D1992" t="str">
            <v>TransMontaigne Prod Svcs Inc</v>
          </cell>
          <cell r="E1992">
            <v>17.399999999999999</v>
          </cell>
          <cell r="F1992" t="str">
            <v>N</v>
          </cell>
        </row>
        <row r="1993">
          <cell r="B1993">
            <v>38579</v>
          </cell>
          <cell r="C1993" t="str">
            <v>Wilshire Enterprises Inc-Real</v>
          </cell>
          <cell r="D1993" t="str">
            <v>Investor Group</v>
          </cell>
          <cell r="E1993">
            <v>12.75</v>
          </cell>
          <cell r="F1993" t="str">
            <v>N</v>
          </cell>
        </row>
        <row r="1994">
          <cell r="B1994">
            <v>38579</v>
          </cell>
          <cell r="C1994" t="str">
            <v>Lumileds Lighting LLC</v>
          </cell>
          <cell r="D1994" t="str">
            <v>Koninklijke Philips Electronic</v>
          </cell>
          <cell r="E1994">
            <v>950</v>
          </cell>
          <cell r="F1994" t="str">
            <v>N</v>
          </cell>
        </row>
        <row r="1995">
          <cell r="B1995">
            <v>38578</v>
          </cell>
          <cell r="C1995" t="str">
            <v>Agilent Technologies Inc-</v>
          </cell>
          <cell r="D1995" t="str">
            <v>Investor Group</v>
          </cell>
          <cell r="E1995">
            <v>2666</v>
          </cell>
          <cell r="F1995" t="str">
            <v>Y</v>
          </cell>
        </row>
        <row r="1996">
          <cell r="B1996">
            <v>38576</v>
          </cell>
          <cell r="C1996" t="str">
            <v>M2 Lease Funds LLC</v>
          </cell>
          <cell r="D1996" t="str">
            <v>Quad City Bank &amp; Trust Co</v>
          </cell>
          <cell r="E1996">
            <v>5.3</v>
          </cell>
          <cell r="F1996" t="str">
            <v>Y</v>
          </cell>
        </row>
        <row r="1997">
          <cell r="B1997">
            <v>38576</v>
          </cell>
          <cell r="C1997" t="str">
            <v>AeroGen Inc</v>
          </cell>
          <cell r="D1997" t="str">
            <v>Nektar Therapeutics</v>
          </cell>
          <cell r="E1997">
            <v>39.402000000000001</v>
          </cell>
          <cell r="F1997" t="str">
            <v>N</v>
          </cell>
        </row>
        <row r="1998">
          <cell r="B1998">
            <v>38575</v>
          </cell>
          <cell r="C1998" t="str">
            <v>Daou Systems Inc</v>
          </cell>
          <cell r="D1998" t="str">
            <v>Proxicom Inc</v>
          </cell>
          <cell r="E1998">
            <v>19.896999999999998</v>
          </cell>
          <cell r="F1998" t="str">
            <v>Y</v>
          </cell>
        </row>
        <row r="1999">
          <cell r="B1999">
            <v>38575</v>
          </cell>
          <cell r="C1999" t="str">
            <v>Epsilon Power Partners LLC</v>
          </cell>
          <cell r="D1999" t="str">
            <v>Atlantic Power Holdings LLC</v>
          </cell>
          <cell r="E1999">
            <v>108.5</v>
          </cell>
          <cell r="F1999" t="str">
            <v>N</v>
          </cell>
        </row>
        <row r="2000">
          <cell r="B2000">
            <v>38575</v>
          </cell>
          <cell r="C2000" t="str">
            <v>Flarion Technologies Inc</v>
          </cell>
          <cell r="D2000" t="str">
            <v>QUALCOMM Inc</v>
          </cell>
          <cell r="E2000">
            <v>805</v>
          </cell>
          <cell r="F2000" t="str">
            <v>N</v>
          </cell>
        </row>
        <row r="2001">
          <cell r="B2001">
            <v>38575</v>
          </cell>
          <cell r="C2001" t="str">
            <v>Point at Carlisle Plaza</v>
          </cell>
          <cell r="D2001" t="str">
            <v>Cedar Shopping Centers Inc</v>
          </cell>
          <cell r="E2001">
            <v>11</v>
          </cell>
          <cell r="F2001" t="str">
            <v>N</v>
          </cell>
        </row>
        <row r="2002">
          <cell r="B2002">
            <v>38575</v>
          </cell>
          <cell r="C2002" t="str">
            <v>Newstec Inc</v>
          </cell>
          <cell r="D2002" t="str">
            <v>Quipp Inc</v>
          </cell>
          <cell r="E2002">
            <v>4.6749999999999998</v>
          </cell>
          <cell r="F2002" t="str">
            <v>N</v>
          </cell>
        </row>
        <row r="2003">
          <cell r="B2003">
            <v>38575</v>
          </cell>
          <cell r="C2003" t="str">
            <v>Asian Business Directory Group</v>
          </cell>
          <cell r="D2003" t="str">
            <v>Xinxiang Worldbest Hunshen Co</v>
          </cell>
          <cell r="E2003">
            <v>1.1000000000000001</v>
          </cell>
          <cell r="F2003" t="str">
            <v>N</v>
          </cell>
        </row>
        <row r="2004">
          <cell r="B2004">
            <v>38575</v>
          </cell>
          <cell r="C2004" t="str">
            <v>Briefly Stated Holdings Inc</v>
          </cell>
          <cell r="D2004" t="str">
            <v>Millwork Trading Co Ltd</v>
          </cell>
          <cell r="E2004">
            <v>124</v>
          </cell>
          <cell r="F2004" t="str">
            <v>N</v>
          </cell>
        </row>
        <row r="2005">
          <cell r="B2005">
            <v>38575</v>
          </cell>
          <cell r="C2005" t="str">
            <v>Evant Inc</v>
          </cell>
          <cell r="D2005" t="str">
            <v>Manhattan Associates Inc</v>
          </cell>
          <cell r="E2005">
            <v>50</v>
          </cell>
          <cell r="F2005" t="str">
            <v>N</v>
          </cell>
        </row>
        <row r="2006">
          <cell r="B2006">
            <v>38575</v>
          </cell>
          <cell r="C2006" t="str">
            <v>Pennsboro Commons Shopping Ctr</v>
          </cell>
          <cell r="D2006" t="str">
            <v>Cedar Shopping Centers Inc</v>
          </cell>
          <cell r="E2006">
            <v>17.799999999999997</v>
          </cell>
          <cell r="F2006" t="str">
            <v>N</v>
          </cell>
        </row>
        <row r="2007">
          <cell r="B2007">
            <v>38575</v>
          </cell>
          <cell r="C2007" t="str">
            <v>Brasfield Corp</v>
          </cell>
          <cell r="D2007" t="str">
            <v>Metavante Corp</v>
          </cell>
          <cell r="E2007">
            <v>15</v>
          </cell>
          <cell r="F2007" t="str">
            <v>N</v>
          </cell>
        </row>
        <row r="2008">
          <cell r="B2008">
            <v>38575</v>
          </cell>
          <cell r="C2008" t="str">
            <v>Rudolph &amp; Sletten Inc</v>
          </cell>
          <cell r="D2008" t="str">
            <v>Perini Corp</v>
          </cell>
          <cell r="E2008">
            <v>50</v>
          </cell>
          <cell r="F2008" t="str">
            <v>N</v>
          </cell>
        </row>
        <row r="2009">
          <cell r="B2009">
            <v>38575</v>
          </cell>
          <cell r="C2009" t="str">
            <v>Energex LLC-PPCO Claims,Utah</v>
          </cell>
          <cell r="D2009" t="str">
            <v>Maxitron Corp</v>
          </cell>
          <cell r="E2009">
            <v>1.0549999999999999</v>
          </cell>
          <cell r="F2009" t="str">
            <v>N</v>
          </cell>
        </row>
        <row r="2010">
          <cell r="B2010">
            <v>38575</v>
          </cell>
          <cell r="C2010" t="str">
            <v>Reliant Energy Inc-Gas-Fired</v>
          </cell>
          <cell r="D2010" t="str">
            <v>Appalachian Power Co</v>
          </cell>
          <cell r="E2010">
            <v>100</v>
          </cell>
          <cell r="F2010" t="str">
            <v>N</v>
          </cell>
        </row>
        <row r="2011">
          <cell r="B2011">
            <v>38574</v>
          </cell>
          <cell r="C2011" t="str">
            <v>e deltacom</v>
          </cell>
          <cell r="D2011" t="str">
            <v>Quality Group of Cos</v>
          </cell>
          <cell r="E2011">
            <v>25.799999999999997</v>
          </cell>
          <cell r="F2011" t="str">
            <v>N</v>
          </cell>
        </row>
        <row r="2012">
          <cell r="B2012">
            <v>38574</v>
          </cell>
          <cell r="C2012" t="str">
            <v>Rada Technologies Inc</v>
          </cell>
          <cell r="D2012" t="str">
            <v>Suncoast Naturals Inc</v>
          </cell>
          <cell r="E2012">
            <v>2.0760000000000001</v>
          </cell>
          <cell r="F2012" t="str">
            <v>N</v>
          </cell>
        </row>
        <row r="2013">
          <cell r="B2013">
            <v>38574</v>
          </cell>
          <cell r="C2013" t="str">
            <v>iMergent Inc</v>
          </cell>
          <cell r="D2013" t="str">
            <v>Undisclosed Acquiror</v>
          </cell>
          <cell r="E2013">
            <v>15.299999999999999</v>
          </cell>
          <cell r="F2013" t="str">
            <v>N</v>
          </cell>
        </row>
        <row r="2014">
          <cell r="B2014">
            <v>38574</v>
          </cell>
          <cell r="C2014" t="str">
            <v>Aston,Chelsea,New York</v>
          </cell>
          <cell r="D2014" t="str">
            <v>Archstone-Smith Trust</v>
          </cell>
          <cell r="E2014">
            <v>195</v>
          </cell>
          <cell r="F2014" t="str">
            <v>N</v>
          </cell>
        </row>
        <row r="2015">
          <cell r="B2015">
            <v>38574</v>
          </cell>
          <cell r="C2015" t="str">
            <v>Foundry,Clinton,New York</v>
          </cell>
          <cell r="D2015" t="str">
            <v>Archstone-Smith Trust</v>
          </cell>
          <cell r="E2015">
            <v>87.6</v>
          </cell>
          <cell r="F2015" t="str">
            <v>N</v>
          </cell>
        </row>
        <row r="2016">
          <cell r="B2016">
            <v>38574</v>
          </cell>
          <cell r="C2016" t="str">
            <v>Fastclick Inc</v>
          </cell>
          <cell r="D2016" t="str">
            <v>Valueclick Inc</v>
          </cell>
          <cell r="E2016">
            <v>201.53399999999999</v>
          </cell>
          <cell r="F2016" t="str">
            <v>N</v>
          </cell>
        </row>
        <row r="2017">
          <cell r="B2017">
            <v>38574</v>
          </cell>
          <cell r="C2017" t="str">
            <v>Cumulus Media Inc-WBWR-FM,</v>
          </cell>
          <cell r="D2017" t="str">
            <v>Centennial Broadcasting</v>
          </cell>
          <cell r="E2017">
            <v>1.9</v>
          </cell>
          <cell r="F2017" t="str">
            <v>N</v>
          </cell>
        </row>
        <row r="2018">
          <cell r="B2018">
            <v>38574</v>
          </cell>
          <cell r="C2018" t="str">
            <v>IPv6 Summit Inc</v>
          </cell>
          <cell r="D2018" t="str">
            <v>Innofone.com Inc</v>
          </cell>
          <cell r="E2018">
            <v>99.998999999999995</v>
          </cell>
          <cell r="F2018" t="str">
            <v>N</v>
          </cell>
        </row>
        <row r="2019">
          <cell r="B2019">
            <v>38574</v>
          </cell>
          <cell r="C2019" t="str">
            <v>Sara Lee Corp-Direct Selling</v>
          </cell>
          <cell r="D2019" t="str">
            <v>Tupperware Corp</v>
          </cell>
          <cell r="E2019">
            <v>557</v>
          </cell>
          <cell r="F2019" t="str">
            <v>N</v>
          </cell>
        </row>
        <row r="2020">
          <cell r="B2020">
            <v>38574</v>
          </cell>
          <cell r="C2020" t="str">
            <v>iMergent Inc-Intl Receivables</v>
          </cell>
          <cell r="D2020" t="str">
            <v>Undisclosed Acquiror</v>
          </cell>
          <cell r="E2020">
            <v>5.1999999999999993</v>
          </cell>
          <cell r="F2020" t="str">
            <v>N</v>
          </cell>
        </row>
        <row r="2021">
          <cell r="B2021">
            <v>38574</v>
          </cell>
          <cell r="C2021" t="str">
            <v>SpectraCare Home Health</v>
          </cell>
          <cell r="D2021" t="str">
            <v>Amedisys Inc</v>
          </cell>
          <cell r="E2021">
            <v>13.75</v>
          </cell>
          <cell r="F2021" t="str">
            <v>N</v>
          </cell>
        </row>
        <row r="2022">
          <cell r="B2022">
            <v>38574</v>
          </cell>
          <cell r="C2022" t="str">
            <v>Piedmont-Non-Medical Asts</v>
          </cell>
          <cell r="D2022" t="str">
            <v>Paincare Holdings Inc</v>
          </cell>
          <cell r="E2022">
            <v>4</v>
          </cell>
          <cell r="F2022" t="str">
            <v>N</v>
          </cell>
        </row>
        <row r="2023">
          <cell r="B2023">
            <v>38573</v>
          </cell>
          <cell r="C2023" t="str">
            <v>Register.com Inc</v>
          </cell>
          <cell r="D2023" t="str">
            <v>Vector Capital</v>
          </cell>
          <cell r="E2023">
            <v>196.53899999999999</v>
          </cell>
          <cell r="F2023" t="str">
            <v>Y</v>
          </cell>
        </row>
        <row r="2024">
          <cell r="B2024">
            <v>38573</v>
          </cell>
          <cell r="C2024" t="str">
            <v>SSD Drives Inc</v>
          </cell>
          <cell r="D2024" t="str">
            <v>Parker Hannifin Corp</v>
          </cell>
          <cell r="E2024">
            <v>318</v>
          </cell>
          <cell r="F2024" t="str">
            <v>N</v>
          </cell>
        </row>
        <row r="2025">
          <cell r="B2025">
            <v>38573</v>
          </cell>
          <cell r="C2025" t="str">
            <v>SDI Holding Inc</v>
          </cell>
          <cell r="D2025" t="str">
            <v>Beacon Roofing Supply Inc</v>
          </cell>
          <cell r="E2025">
            <v>170.29999999999998</v>
          </cell>
          <cell r="F2025" t="str">
            <v>N</v>
          </cell>
        </row>
        <row r="2026">
          <cell r="B2026">
            <v>38573</v>
          </cell>
          <cell r="C2026" t="str">
            <v>SendTec Inc</v>
          </cell>
          <cell r="D2026" t="str">
            <v>RelationServe Media Inc</v>
          </cell>
          <cell r="E2026">
            <v>50</v>
          </cell>
          <cell r="F2026" t="str">
            <v>N</v>
          </cell>
        </row>
        <row r="2027">
          <cell r="B2027">
            <v>38573</v>
          </cell>
          <cell r="C2027" t="str">
            <v>Vinculum Communications Inc</v>
          </cell>
          <cell r="D2027" t="str">
            <v>Ipex Inc</v>
          </cell>
          <cell r="E2027">
            <v>14.5</v>
          </cell>
          <cell r="F2027" t="str">
            <v>N</v>
          </cell>
        </row>
        <row r="2028">
          <cell r="B2028">
            <v>38573</v>
          </cell>
          <cell r="C2028" t="str">
            <v>Ovation Products Corp</v>
          </cell>
          <cell r="D2028" t="str">
            <v>GreenShift Corp</v>
          </cell>
          <cell r="E2028">
            <v>1</v>
          </cell>
          <cell r="F2028" t="str">
            <v>N</v>
          </cell>
        </row>
        <row r="2029">
          <cell r="B2029">
            <v>38573</v>
          </cell>
          <cell r="C2029" t="str">
            <v>Ovation Products Corp</v>
          </cell>
          <cell r="D2029" t="str">
            <v>GreenShift Corp</v>
          </cell>
          <cell r="E2029">
            <v>2.4</v>
          </cell>
          <cell r="F2029" t="str">
            <v>N</v>
          </cell>
        </row>
        <row r="2030">
          <cell r="B2030">
            <v>38573</v>
          </cell>
          <cell r="C2030" t="str">
            <v>Encore Medical Corp-Orthopedic</v>
          </cell>
          <cell r="D2030" t="str">
            <v>DJ Orthopedics Inc</v>
          </cell>
          <cell r="E2030">
            <v>10</v>
          </cell>
          <cell r="F2030" t="str">
            <v>N</v>
          </cell>
        </row>
        <row r="2031">
          <cell r="B2031">
            <v>38573</v>
          </cell>
          <cell r="C2031" t="str">
            <v>St Regis Hotel</v>
          </cell>
          <cell r="D2031" t="str">
            <v>16th &amp; K Holdings LLC</v>
          </cell>
          <cell r="E2031">
            <v>47</v>
          </cell>
          <cell r="F2031" t="str">
            <v>N</v>
          </cell>
        </row>
        <row r="2032">
          <cell r="B2032">
            <v>38573</v>
          </cell>
          <cell r="C2032" t="str">
            <v>WW Webber Inc</v>
          </cell>
          <cell r="D2032" t="str">
            <v>Grupo Ferrovial SA</v>
          </cell>
          <cell r="E2032">
            <v>220</v>
          </cell>
          <cell r="F2032" t="str">
            <v>N</v>
          </cell>
        </row>
        <row r="2033">
          <cell r="B2033">
            <v>38573</v>
          </cell>
          <cell r="C2033" t="str">
            <v>Denver Uranium Corp</v>
          </cell>
          <cell r="D2033" t="str">
            <v>Powertech Industries Inc</v>
          </cell>
          <cell r="E2033">
            <v>4.9499999999999993</v>
          </cell>
          <cell r="F2033" t="str">
            <v>N</v>
          </cell>
        </row>
        <row r="2034">
          <cell r="B2034">
            <v>38573</v>
          </cell>
          <cell r="C2034" t="str">
            <v>Gannett Co Inc-3 Newspapers</v>
          </cell>
          <cell r="D2034" t="str">
            <v>Knight Ridder Inc</v>
          </cell>
          <cell r="E2034">
            <v>239</v>
          </cell>
          <cell r="F2034" t="str">
            <v>N</v>
          </cell>
        </row>
        <row r="2035">
          <cell r="B2035">
            <v>38573</v>
          </cell>
          <cell r="C2035" t="str">
            <v>Expedia Inc</v>
          </cell>
          <cell r="D2035" t="str">
            <v>Shareholders</v>
          </cell>
          <cell r="E2035">
            <v>7980.6779999999999</v>
          </cell>
          <cell r="F2035" t="str">
            <v>N</v>
          </cell>
        </row>
        <row r="2036">
          <cell r="B2036">
            <v>38573</v>
          </cell>
          <cell r="C2036" t="str">
            <v>WQN Inc-VoIP Business</v>
          </cell>
          <cell r="D2036" t="str">
            <v>VoIP Inc</v>
          </cell>
          <cell r="E2036">
            <v>3.6999999999999997</v>
          </cell>
          <cell r="F2036" t="str">
            <v>N</v>
          </cell>
        </row>
        <row r="2037">
          <cell r="B2037">
            <v>38573</v>
          </cell>
          <cell r="C2037" t="str">
            <v>Eagle Pitcher Automotive Inc-F</v>
          </cell>
          <cell r="D2037" t="str">
            <v>Prater Holdings LLC</v>
          </cell>
          <cell r="E2037">
            <v>4.25</v>
          </cell>
          <cell r="F2037" t="str">
            <v>N</v>
          </cell>
        </row>
        <row r="2038">
          <cell r="B2038">
            <v>38573</v>
          </cell>
          <cell r="C2038" t="str">
            <v>Bridgeport Financial Corp,TX</v>
          </cell>
          <cell r="D2038" t="str">
            <v>First Finl Bankshares Inc,TX</v>
          </cell>
          <cell r="E2038">
            <v>20.299999999999997</v>
          </cell>
          <cell r="F2038" t="str">
            <v>N</v>
          </cell>
        </row>
        <row r="2039">
          <cell r="B2039">
            <v>38573</v>
          </cell>
          <cell r="C2039" t="str">
            <v>Barrick Gold-Uranium Portfolio</v>
          </cell>
          <cell r="D2039" t="str">
            <v>Laramide Resources Ltd</v>
          </cell>
          <cell r="E2039">
            <v>3.75</v>
          </cell>
          <cell r="F2039" t="str">
            <v>N</v>
          </cell>
        </row>
        <row r="2040">
          <cell r="B2040">
            <v>38573</v>
          </cell>
          <cell r="C2040" t="str">
            <v>Equity Inns Inc-Hampton Inn(2)</v>
          </cell>
          <cell r="D2040" t="str">
            <v>Undisclosed Acquiror</v>
          </cell>
          <cell r="E2040">
            <v>5.0999999999999996</v>
          </cell>
          <cell r="F2040" t="str">
            <v>N</v>
          </cell>
        </row>
        <row r="2041">
          <cell r="B2041">
            <v>38573</v>
          </cell>
          <cell r="C2041" t="str">
            <v>COWWW Software Inc</v>
          </cell>
          <cell r="D2041" t="str">
            <v>Open Solutions Inc</v>
          </cell>
          <cell r="E2041">
            <v>8</v>
          </cell>
          <cell r="F2041" t="str">
            <v>N</v>
          </cell>
        </row>
        <row r="2042">
          <cell r="B2042">
            <v>38573</v>
          </cell>
          <cell r="C2042" t="str">
            <v>Undisclosed Oil &amp; gas Ppty</v>
          </cell>
          <cell r="D2042" t="str">
            <v>Vintage Petroleum Inc</v>
          </cell>
          <cell r="E2042">
            <v>67.400000000000006</v>
          </cell>
          <cell r="F2042" t="str">
            <v>N</v>
          </cell>
        </row>
        <row r="2043">
          <cell r="B2043">
            <v>38572</v>
          </cell>
          <cell r="C2043" t="str">
            <v>Occupational Health &amp; Rehab</v>
          </cell>
          <cell r="D2043" t="str">
            <v>Concentra Operating Corp</v>
          </cell>
          <cell r="E2043">
            <v>48.8</v>
          </cell>
          <cell r="F2043" t="str">
            <v>Y</v>
          </cell>
        </row>
        <row r="2044">
          <cell r="B2044">
            <v>38572</v>
          </cell>
          <cell r="C2044" t="str">
            <v>Primedia Business Information</v>
          </cell>
          <cell r="D2044" t="str">
            <v>PBI Media Holdings Inc</v>
          </cell>
          <cell r="E2044">
            <v>385</v>
          </cell>
          <cell r="F2044" t="str">
            <v>Y</v>
          </cell>
        </row>
        <row r="2045">
          <cell r="B2045">
            <v>38572</v>
          </cell>
          <cell r="C2045" t="str">
            <v>Indeed Inc</v>
          </cell>
          <cell r="D2045" t="str">
            <v>Investor Group</v>
          </cell>
          <cell r="E2045">
            <v>5</v>
          </cell>
          <cell r="F2045" t="str">
            <v>Y</v>
          </cell>
        </row>
        <row r="2046">
          <cell r="B2046">
            <v>38572</v>
          </cell>
          <cell r="C2046" t="str">
            <v>AccessMedia Networks Inc</v>
          </cell>
          <cell r="D2046" t="str">
            <v>Intl Microcomputer Software</v>
          </cell>
          <cell r="E2046">
            <v>41.47</v>
          </cell>
          <cell r="F2046" t="str">
            <v>N</v>
          </cell>
        </row>
        <row r="2047">
          <cell r="B2047">
            <v>38572</v>
          </cell>
          <cell r="C2047" t="str">
            <v>Gold Solutions Inc</v>
          </cell>
          <cell r="D2047" t="str">
            <v>Image Innovations Holdings Inc</v>
          </cell>
          <cell r="E2047">
            <v>6.8250000000000002</v>
          </cell>
          <cell r="F2047" t="str">
            <v>N</v>
          </cell>
        </row>
        <row r="2048">
          <cell r="B2048">
            <v>38572</v>
          </cell>
          <cell r="C2048" t="str">
            <v>Cabarrus Plastics Inc</v>
          </cell>
          <cell r="D2048" t="str">
            <v>Commercial Vehicle Group Inc</v>
          </cell>
          <cell r="E2048">
            <v>12.1</v>
          </cell>
          <cell r="F2048" t="str">
            <v>N</v>
          </cell>
        </row>
        <row r="2049">
          <cell r="B2049">
            <v>38572</v>
          </cell>
          <cell r="C2049" t="str">
            <v>Sterling Planet Inc</v>
          </cell>
          <cell r="D2049" t="str">
            <v>GreenShift Corp</v>
          </cell>
          <cell r="E2049">
            <v>1</v>
          </cell>
          <cell r="F2049" t="str">
            <v>N</v>
          </cell>
        </row>
        <row r="2050">
          <cell r="B2050">
            <v>38572</v>
          </cell>
          <cell r="C2050" t="str">
            <v>El Paso Corp-Processing and</v>
          </cell>
          <cell r="D2050" t="str">
            <v>Crosstex Energy LP</v>
          </cell>
          <cell r="E2050">
            <v>486.4</v>
          </cell>
          <cell r="F2050" t="str">
            <v>N</v>
          </cell>
        </row>
        <row r="2051">
          <cell r="B2051">
            <v>38572</v>
          </cell>
          <cell r="C2051" t="str">
            <v>Phrma Resource Solutions LLC</v>
          </cell>
          <cell r="D2051" t="str">
            <v>Ventiv Health Inc</v>
          </cell>
          <cell r="E2051">
            <v>13</v>
          </cell>
          <cell r="F2051" t="str">
            <v>N</v>
          </cell>
        </row>
        <row r="2052">
          <cell r="B2052">
            <v>38572</v>
          </cell>
          <cell r="C2052" t="str">
            <v>Texas Wyomimg-Drilling Rigs(7)</v>
          </cell>
          <cell r="D2052" t="str">
            <v>Unit Drilling Co</v>
          </cell>
          <cell r="E2052">
            <v>32</v>
          </cell>
          <cell r="F2052" t="str">
            <v>N</v>
          </cell>
        </row>
        <row r="2053">
          <cell r="B2053">
            <v>38572</v>
          </cell>
          <cell r="C2053" t="str">
            <v>Zetta Systems Inc</v>
          </cell>
          <cell r="D2053" t="str">
            <v>Overland Storage Inc</v>
          </cell>
          <cell r="E2053">
            <v>9</v>
          </cell>
          <cell r="F2053" t="str">
            <v>N</v>
          </cell>
        </row>
        <row r="2054">
          <cell r="B2054">
            <v>38572</v>
          </cell>
          <cell r="C2054" t="str">
            <v>Mervyns-Department Stores(36)</v>
          </cell>
          <cell r="D2054" t="str">
            <v>Investor Group</v>
          </cell>
          <cell r="E2054">
            <v>396.2</v>
          </cell>
          <cell r="F2054" t="str">
            <v>N</v>
          </cell>
        </row>
        <row r="2055">
          <cell r="B2055">
            <v>38572</v>
          </cell>
          <cell r="C2055" t="str">
            <v>Developers Diversified-Office</v>
          </cell>
          <cell r="D2055" t="str">
            <v>Brascan Real Estate</v>
          </cell>
          <cell r="E2055">
            <v>177</v>
          </cell>
          <cell r="F2055" t="str">
            <v>N</v>
          </cell>
        </row>
        <row r="2056">
          <cell r="B2056">
            <v>38572</v>
          </cell>
          <cell r="C2056" t="str">
            <v>Aegis Living-Assisted Living</v>
          </cell>
          <cell r="D2056" t="str">
            <v>Health Care Property Investors</v>
          </cell>
          <cell r="E2056">
            <v>256</v>
          </cell>
          <cell r="F2056" t="str">
            <v>N</v>
          </cell>
        </row>
        <row r="2057">
          <cell r="B2057">
            <v>38572</v>
          </cell>
          <cell r="C2057" t="str">
            <v>MIIX Insurance Co of New York</v>
          </cell>
          <cell r="D2057" t="str">
            <v>Tower Group Inc</v>
          </cell>
          <cell r="E2057">
            <v>8.0250000000000004</v>
          </cell>
          <cell r="F2057" t="str">
            <v>N</v>
          </cell>
        </row>
        <row r="2058">
          <cell r="B2058">
            <v>38572</v>
          </cell>
          <cell r="C2058" t="str">
            <v>LabOne Inc</v>
          </cell>
          <cell r="D2058" t="str">
            <v>Quest Diagnostics Inc</v>
          </cell>
          <cell r="E2058">
            <v>920.85699999999997</v>
          </cell>
          <cell r="F2058" t="str">
            <v>N</v>
          </cell>
        </row>
        <row r="2059">
          <cell r="B2059">
            <v>38572</v>
          </cell>
          <cell r="C2059" t="str">
            <v>Progressive Bancorp Inc</v>
          </cell>
          <cell r="D2059" t="str">
            <v>Hometown Community Bancorp Inc</v>
          </cell>
          <cell r="E2059">
            <v>14.899999999999999</v>
          </cell>
          <cell r="F2059" t="str">
            <v>N</v>
          </cell>
        </row>
        <row r="2060">
          <cell r="B2060">
            <v>38572</v>
          </cell>
          <cell r="C2060" t="str">
            <v>First Union RE Equity Mtg Inv</v>
          </cell>
          <cell r="D2060" t="str">
            <v>Vornado Realty Trust</v>
          </cell>
          <cell r="E2060">
            <v>16</v>
          </cell>
          <cell r="F2060" t="str">
            <v>N</v>
          </cell>
        </row>
        <row r="2061">
          <cell r="B2061">
            <v>38571</v>
          </cell>
          <cell r="C2061" t="str">
            <v>Independent Metal Sales Inc</v>
          </cell>
          <cell r="D2061" t="str">
            <v>Inseq Corp</v>
          </cell>
          <cell r="E2061">
            <v>3.6999999999999997</v>
          </cell>
          <cell r="F2061" t="str">
            <v>N</v>
          </cell>
        </row>
        <row r="2062">
          <cell r="B2062">
            <v>38571</v>
          </cell>
          <cell r="C2062" t="str">
            <v>HARRISdirect LLC</v>
          </cell>
          <cell r="D2062" t="str">
            <v>E Trade Financial Corp</v>
          </cell>
          <cell r="E2062">
            <v>700</v>
          </cell>
          <cell r="F2062" t="str">
            <v>N</v>
          </cell>
        </row>
        <row r="2063">
          <cell r="B2063">
            <v>38570</v>
          </cell>
          <cell r="C2063" t="str">
            <v>Warsaw LLC</v>
          </cell>
          <cell r="D2063" t="str">
            <v>ATS Beteiligungs GmbH</v>
          </cell>
          <cell r="E2063">
            <v>28</v>
          </cell>
          <cell r="F2063" t="str">
            <v>N</v>
          </cell>
        </row>
        <row r="2064">
          <cell r="B2064">
            <v>38569</v>
          </cell>
          <cell r="C2064" t="str">
            <v>MBT Holding Corp</v>
          </cell>
          <cell r="D2064" t="str">
            <v>Kaman Corp</v>
          </cell>
          <cell r="E2064">
            <v>30</v>
          </cell>
          <cell r="F2064" t="str">
            <v>N</v>
          </cell>
        </row>
        <row r="2065">
          <cell r="B2065">
            <v>38569</v>
          </cell>
          <cell r="C2065" t="str">
            <v>Arlington Press Inc</v>
          </cell>
          <cell r="D2065" t="str">
            <v>Chesapeake Corp</v>
          </cell>
          <cell r="E2065">
            <v>65</v>
          </cell>
          <cell r="F2065" t="str">
            <v>N</v>
          </cell>
        </row>
        <row r="2066">
          <cell r="B2066">
            <v>38569</v>
          </cell>
          <cell r="C2066" t="str">
            <v>Greenleaf Auto Recyclers LLC</v>
          </cell>
          <cell r="D2066" t="str">
            <v>PNP Commercial Acquisition LLC</v>
          </cell>
          <cell r="E2066">
            <v>23.5</v>
          </cell>
          <cell r="F2066" t="str">
            <v>N</v>
          </cell>
        </row>
        <row r="2067">
          <cell r="B2067">
            <v>38569</v>
          </cell>
          <cell r="C2067" t="str">
            <v>National Diabetic Pharmacies</v>
          </cell>
          <cell r="D2067" t="str">
            <v>PolyMedica Corp</v>
          </cell>
          <cell r="E2067">
            <v>55</v>
          </cell>
          <cell r="F2067" t="str">
            <v>N</v>
          </cell>
        </row>
        <row r="2068">
          <cell r="B2068">
            <v>38569</v>
          </cell>
          <cell r="C2068" t="str">
            <v>qbt Systems Inc</v>
          </cell>
          <cell r="D2068" t="str">
            <v>Corillian Corp</v>
          </cell>
          <cell r="E2068">
            <v>5.3310000000000004</v>
          </cell>
          <cell r="F2068" t="str">
            <v>N</v>
          </cell>
        </row>
        <row r="2069">
          <cell r="B2069">
            <v>38568</v>
          </cell>
          <cell r="C2069" t="str">
            <v>Metris Cos Inc</v>
          </cell>
          <cell r="D2069" t="str">
            <v>HSBC Finance Corp</v>
          </cell>
          <cell r="E2069">
            <v>1592.9829999999999</v>
          </cell>
          <cell r="F2069" t="str">
            <v>Y</v>
          </cell>
        </row>
        <row r="2070">
          <cell r="B2070">
            <v>38568</v>
          </cell>
          <cell r="C2070" t="str">
            <v>Copper Creek Property,Arizona</v>
          </cell>
          <cell r="D2070" t="str">
            <v>Redhawk Resources Inc</v>
          </cell>
          <cell r="E2070">
            <v>1.5999999999999999</v>
          </cell>
          <cell r="F2070" t="str">
            <v>N</v>
          </cell>
        </row>
        <row r="2071">
          <cell r="B2071">
            <v>38568</v>
          </cell>
          <cell r="C2071" t="str">
            <v>Northland Cable-Cable Sys,TX</v>
          </cell>
          <cell r="D2071" t="str">
            <v>Cebridge Connections Inc</v>
          </cell>
          <cell r="E2071">
            <v>8.8879999999999999</v>
          </cell>
          <cell r="F2071" t="str">
            <v>N</v>
          </cell>
        </row>
        <row r="2072">
          <cell r="B2072">
            <v>38568</v>
          </cell>
          <cell r="C2072" t="str">
            <v>Frontier Pharmacy &amp; Nutrition</v>
          </cell>
          <cell r="D2072" t="str">
            <v>Allion Healthcare Inc</v>
          </cell>
          <cell r="E2072">
            <v>9.6999999999999993</v>
          </cell>
          <cell r="F2072" t="str">
            <v>N</v>
          </cell>
        </row>
        <row r="2073">
          <cell r="B2073">
            <v>38568</v>
          </cell>
          <cell r="C2073" t="str">
            <v>PLM Equip Grow Fund V-Railcar</v>
          </cell>
          <cell r="D2073" t="str">
            <v>CIT Group Inc</v>
          </cell>
          <cell r="E2073">
            <v>119.8</v>
          </cell>
          <cell r="F2073" t="str">
            <v>N</v>
          </cell>
        </row>
        <row r="2074">
          <cell r="B2074">
            <v>38568</v>
          </cell>
          <cell r="C2074" t="str">
            <v>Fountain Motor Co Inc-Truck</v>
          </cell>
          <cell r="D2074" t="str">
            <v>Rush Enterprises Inc</v>
          </cell>
          <cell r="E2074">
            <v>2.8</v>
          </cell>
          <cell r="F2074" t="str">
            <v>N</v>
          </cell>
        </row>
        <row r="2075">
          <cell r="B2075">
            <v>38568</v>
          </cell>
          <cell r="C2075" t="str">
            <v>Equity Office Ppty-Office(4)</v>
          </cell>
          <cell r="D2075" t="str">
            <v>TPG/CalSTRS LLC</v>
          </cell>
          <cell r="E2075">
            <v>280.5</v>
          </cell>
          <cell r="F2075" t="str">
            <v>N</v>
          </cell>
        </row>
        <row r="2076">
          <cell r="B2076">
            <v>38568</v>
          </cell>
          <cell r="C2076" t="str">
            <v>East Haven Builders Supply Inc</v>
          </cell>
          <cell r="D2076" t="str">
            <v>Stock Building Supply</v>
          </cell>
          <cell r="E2076">
            <v>19</v>
          </cell>
          <cell r="F2076" t="str">
            <v>N</v>
          </cell>
        </row>
        <row r="2077">
          <cell r="B2077">
            <v>38568</v>
          </cell>
          <cell r="C2077" t="str">
            <v>Southside Mall,Oneonta,NY</v>
          </cell>
          <cell r="D2077" t="str">
            <v>Route 23 Associates LLC</v>
          </cell>
          <cell r="E2077">
            <v>13</v>
          </cell>
          <cell r="F2077" t="str">
            <v>N</v>
          </cell>
        </row>
        <row r="2078">
          <cell r="B2078">
            <v>38568</v>
          </cell>
          <cell r="C2078" t="str">
            <v>Harmons Machine Works Inc</v>
          </cell>
          <cell r="D2078" t="str">
            <v>Flotek Industries Inc</v>
          </cell>
          <cell r="E2078">
            <v>4.5</v>
          </cell>
          <cell r="F2078" t="str">
            <v>N</v>
          </cell>
        </row>
        <row r="2079">
          <cell r="B2079">
            <v>38568</v>
          </cell>
          <cell r="C2079" t="str">
            <v>Preferred Freezer Services-</v>
          </cell>
          <cell r="D2079" t="str">
            <v>GMAC Net Lease</v>
          </cell>
          <cell r="E2079">
            <v>261</v>
          </cell>
          <cell r="F2079" t="str">
            <v>N</v>
          </cell>
        </row>
        <row r="2080">
          <cell r="B2080">
            <v>38568</v>
          </cell>
          <cell r="C2080" t="str">
            <v>Northland Cable-Bay City,TX</v>
          </cell>
          <cell r="D2080" t="str">
            <v>Bay City Cablevision LP</v>
          </cell>
          <cell r="E2080">
            <v>9.3450000000000006</v>
          </cell>
          <cell r="F2080" t="str">
            <v>N</v>
          </cell>
        </row>
        <row r="2081">
          <cell r="B2081">
            <v>38567</v>
          </cell>
          <cell r="C2081" t="str">
            <v>Beech Street</v>
          </cell>
          <cell r="D2081" t="str">
            <v>Concentra Operating Corp</v>
          </cell>
          <cell r="E2081">
            <v>165</v>
          </cell>
          <cell r="F2081" t="str">
            <v>Y</v>
          </cell>
        </row>
        <row r="2082">
          <cell r="B2082">
            <v>38567</v>
          </cell>
          <cell r="C2082" t="str">
            <v>Strategic Outsourcing Inc</v>
          </cell>
          <cell r="D2082" t="str">
            <v>Investor Group</v>
          </cell>
          <cell r="E2082">
            <v>70</v>
          </cell>
          <cell r="F2082" t="str">
            <v>Y</v>
          </cell>
        </row>
        <row r="2083">
          <cell r="B2083">
            <v>38567</v>
          </cell>
          <cell r="C2083" t="str">
            <v>Chart Industries Inc</v>
          </cell>
          <cell r="D2083" t="str">
            <v>First Reserve Corp</v>
          </cell>
          <cell r="E2083">
            <v>384.36900000000003</v>
          </cell>
          <cell r="F2083" t="str">
            <v>Y</v>
          </cell>
        </row>
        <row r="2084">
          <cell r="B2084">
            <v>38567</v>
          </cell>
          <cell r="C2084" t="str">
            <v>Cellomics Inc</v>
          </cell>
          <cell r="D2084" t="str">
            <v>Fisher Scientific Intl Inc</v>
          </cell>
          <cell r="E2084">
            <v>49</v>
          </cell>
          <cell r="F2084" t="str">
            <v>Y</v>
          </cell>
        </row>
        <row r="2085">
          <cell r="B2085">
            <v>38567</v>
          </cell>
          <cell r="C2085" t="str">
            <v>Apogen Technologies</v>
          </cell>
          <cell r="D2085" t="str">
            <v>QinetiQ Group PLC</v>
          </cell>
          <cell r="E2085">
            <v>300</v>
          </cell>
          <cell r="F2085" t="str">
            <v>N</v>
          </cell>
        </row>
        <row r="2086">
          <cell r="B2086">
            <v>38567</v>
          </cell>
          <cell r="C2086" t="str">
            <v>Moda America LLC</v>
          </cell>
          <cell r="D2086" t="str">
            <v>Marchpole Holdings PLC</v>
          </cell>
          <cell r="E2086">
            <v>5.5</v>
          </cell>
          <cell r="F2086" t="str">
            <v>N</v>
          </cell>
        </row>
        <row r="2087">
          <cell r="B2087">
            <v>38567</v>
          </cell>
          <cell r="C2087" t="str">
            <v>MERD Holdings LLC</v>
          </cell>
          <cell r="D2087" t="str">
            <v>Gener8Xion Entertainment Inc</v>
          </cell>
          <cell r="E2087">
            <v>1.2569999999999999</v>
          </cell>
          <cell r="F2087" t="str">
            <v>N</v>
          </cell>
        </row>
        <row r="2088">
          <cell r="B2088">
            <v>38567</v>
          </cell>
          <cell r="C2088" t="str">
            <v>Epiphany Inc</v>
          </cell>
          <cell r="D2088" t="str">
            <v>SSA Global Technologies Inc</v>
          </cell>
          <cell r="E2088">
            <v>327.63699999999994</v>
          </cell>
          <cell r="F2088" t="str">
            <v>N</v>
          </cell>
        </row>
        <row r="2089">
          <cell r="B2089">
            <v>38567</v>
          </cell>
          <cell r="C2089" t="str">
            <v>Savannah at Citrus Parks</v>
          </cell>
          <cell r="D2089" t="str">
            <v>Berkshire Income Realty Inc</v>
          </cell>
          <cell r="E2089">
            <v>27.52</v>
          </cell>
          <cell r="F2089" t="str">
            <v>N</v>
          </cell>
        </row>
        <row r="2090">
          <cell r="B2090">
            <v>38567</v>
          </cell>
          <cell r="C2090" t="str">
            <v>Pathlore</v>
          </cell>
          <cell r="D2090" t="str">
            <v>SumTotal Systems Inc</v>
          </cell>
          <cell r="E2090">
            <v>48.08</v>
          </cell>
          <cell r="F2090" t="str">
            <v>N</v>
          </cell>
        </row>
        <row r="2091">
          <cell r="B2091">
            <v>38567</v>
          </cell>
          <cell r="C2091" t="str">
            <v>Bull Run Corp</v>
          </cell>
          <cell r="D2091" t="str">
            <v>Triple Crown Media Inc</v>
          </cell>
          <cell r="E2091">
            <v>3.0870000000000002</v>
          </cell>
          <cell r="F2091" t="str">
            <v>N</v>
          </cell>
        </row>
        <row r="2092">
          <cell r="B2092">
            <v>38567</v>
          </cell>
          <cell r="C2092" t="str">
            <v>Santera</v>
          </cell>
          <cell r="D2092" t="str">
            <v>Tekelec</v>
          </cell>
          <cell r="E2092">
            <v>75.599999999999994</v>
          </cell>
          <cell r="F2092" t="str">
            <v>N</v>
          </cell>
        </row>
        <row r="2093">
          <cell r="B2093">
            <v>38567</v>
          </cell>
          <cell r="C2093" t="str">
            <v>Sentori Inc</v>
          </cell>
          <cell r="D2093" t="str">
            <v>Mind CTI Ltd</v>
          </cell>
          <cell r="E2093">
            <v>5.0999999999999996</v>
          </cell>
          <cell r="F2093" t="str">
            <v>N</v>
          </cell>
        </row>
        <row r="2094">
          <cell r="B2094">
            <v>38567</v>
          </cell>
          <cell r="C2094" t="str">
            <v>Santera Systems Inc</v>
          </cell>
          <cell r="D2094" t="str">
            <v>Tekelec</v>
          </cell>
          <cell r="E2094">
            <v>75.599999999999994</v>
          </cell>
          <cell r="F2094" t="str">
            <v>N</v>
          </cell>
        </row>
        <row r="2095">
          <cell r="B2095">
            <v>38567</v>
          </cell>
          <cell r="C2095" t="str">
            <v>Detroit Free Press Inc</v>
          </cell>
          <cell r="D2095" t="str">
            <v>Gannett Co Inc</v>
          </cell>
          <cell r="E2095">
            <v>262</v>
          </cell>
          <cell r="F2095" t="str">
            <v>N</v>
          </cell>
        </row>
        <row r="2096">
          <cell r="B2096">
            <v>38567</v>
          </cell>
          <cell r="C2096" t="str">
            <v>E-Loan Inc</v>
          </cell>
          <cell r="D2096" t="str">
            <v>Popular Inc,Hato Rey,PR</v>
          </cell>
          <cell r="E2096">
            <v>296.35799999999995</v>
          </cell>
          <cell r="F2096" t="str">
            <v>N</v>
          </cell>
        </row>
        <row r="2097">
          <cell r="B2097">
            <v>38567</v>
          </cell>
          <cell r="C2097" t="str">
            <v>Arcadian Shopping Ctr,Ossining</v>
          </cell>
          <cell r="D2097" t="str">
            <v>Urstadt Biddle Properties Inc</v>
          </cell>
          <cell r="E2097">
            <v>2.0999999999999996</v>
          </cell>
          <cell r="F2097" t="str">
            <v>N</v>
          </cell>
        </row>
        <row r="2098">
          <cell r="B2098">
            <v>38567</v>
          </cell>
          <cell r="C2098" t="str">
            <v>Asian American Bank &amp; Trust,MA</v>
          </cell>
          <cell r="D2098" t="str">
            <v>UCBH Holdings Inc,California</v>
          </cell>
          <cell r="E2098">
            <v>34.299999999999997</v>
          </cell>
          <cell r="F2098" t="str">
            <v>N</v>
          </cell>
        </row>
        <row r="2099">
          <cell r="B2099">
            <v>38567</v>
          </cell>
          <cell r="C2099" t="str">
            <v>Shamir Insight Inc</v>
          </cell>
          <cell r="D2099" t="str">
            <v>Shamir Optical Industry Ltd</v>
          </cell>
          <cell r="E2099">
            <v>8.8780000000000001</v>
          </cell>
          <cell r="F2099" t="str">
            <v>N</v>
          </cell>
        </row>
        <row r="2100">
          <cell r="B2100">
            <v>38567</v>
          </cell>
          <cell r="C2100" t="str">
            <v>Almost Family Inc-Adult Day</v>
          </cell>
          <cell r="D2100" t="str">
            <v>Active Services Inc</v>
          </cell>
          <cell r="E2100">
            <v>15</v>
          </cell>
          <cell r="F2100" t="str">
            <v>N</v>
          </cell>
        </row>
        <row r="2101">
          <cell r="B2101">
            <v>38567</v>
          </cell>
          <cell r="C2101" t="str">
            <v>Triple Crown Media Inc</v>
          </cell>
          <cell r="D2101" t="str">
            <v>Shareholders</v>
          </cell>
          <cell r="E2101">
            <v>66.584999999999994</v>
          </cell>
          <cell r="F2101" t="str">
            <v>N</v>
          </cell>
        </row>
        <row r="2102">
          <cell r="B2102">
            <v>38566</v>
          </cell>
          <cell r="C2102" t="str">
            <v>DiversiTech Corp</v>
          </cell>
          <cell r="D2102" t="str">
            <v>Investor Group</v>
          </cell>
          <cell r="E2102">
            <v>10</v>
          </cell>
          <cell r="F2102" t="str">
            <v>Y</v>
          </cell>
        </row>
        <row r="2103">
          <cell r="B2103">
            <v>38566</v>
          </cell>
          <cell r="C2103" t="str">
            <v>Dynegy Inc-Midstream Assets</v>
          </cell>
          <cell r="D2103" t="str">
            <v>Targa Resources Inc</v>
          </cell>
          <cell r="E2103">
            <v>2445</v>
          </cell>
          <cell r="F2103" t="str">
            <v>Y</v>
          </cell>
        </row>
        <row r="2104">
          <cell r="B2104">
            <v>38566</v>
          </cell>
          <cell r="C2104" t="str">
            <v>PARC Technical Services Inc</v>
          </cell>
          <cell r="D2104" t="str">
            <v>Intertek Caleb Brett</v>
          </cell>
          <cell r="E2104">
            <v>7</v>
          </cell>
          <cell r="F2104" t="str">
            <v>N</v>
          </cell>
        </row>
        <row r="2105">
          <cell r="B2105">
            <v>38566</v>
          </cell>
          <cell r="C2105" t="str">
            <v>Undisclosed Propoerty &amp;</v>
          </cell>
          <cell r="D2105" t="str">
            <v>Direct General Corp</v>
          </cell>
          <cell r="E2105">
            <v>10.299999999999999</v>
          </cell>
          <cell r="F2105" t="str">
            <v>N</v>
          </cell>
        </row>
        <row r="2106">
          <cell r="B2106">
            <v>38566</v>
          </cell>
          <cell r="C2106" t="str">
            <v>Stephen H Rosen and Assoc Inc</v>
          </cell>
          <cell r="D2106" t="str">
            <v>Natl Investment Managers Inc</v>
          </cell>
          <cell r="E2106">
            <v>3</v>
          </cell>
          <cell r="F2106" t="str">
            <v>N</v>
          </cell>
        </row>
        <row r="2107">
          <cell r="B2107">
            <v>38566</v>
          </cell>
          <cell r="C2107" t="str">
            <v>Hi-Tech Hose Inc</v>
          </cell>
          <cell r="D2107" t="str">
            <v>Smiths Group PLC</v>
          </cell>
          <cell r="E2107">
            <v>15.941000000000001</v>
          </cell>
          <cell r="F2107" t="str">
            <v>N</v>
          </cell>
        </row>
        <row r="2108">
          <cell r="B2108">
            <v>38566</v>
          </cell>
          <cell r="C2108" t="str">
            <v>Homewood Suites,Kissimmee,FL</v>
          </cell>
          <cell r="D2108" t="str">
            <v>Hayes Reid Development Group</v>
          </cell>
          <cell r="E2108">
            <v>4</v>
          </cell>
          <cell r="F2108" t="str">
            <v>N</v>
          </cell>
        </row>
        <row r="2109">
          <cell r="B2109">
            <v>38566</v>
          </cell>
          <cell r="C2109" t="str">
            <v>Highland Tank-Residential</v>
          </cell>
          <cell r="D2109" t="str">
            <v>Granby Industries Income Fund</v>
          </cell>
          <cell r="E2109">
            <v>4.9240000000000004</v>
          </cell>
          <cell r="F2109" t="str">
            <v>N</v>
          </cell>
        </row>
        <row r="2110">
          <cell r="B2110">
            <v>38566</v>
          </cell>
          <cell r="C2110" t="str">
            <v>Healthtronics Inc-Orthopedic</v>
          </cell>
          <cell r="D2110" t="str">
            <v>SanuWave Inc</v>
          </cell>
          <cell r="E2110">
            <v>10.399999999999999</v>
          </cell>
          <cell r="F2110" t="str">
            <v>N</v>
          </cell>
        </row>
        <row r="2111">
          <cell r="B2111">
            <v>38566</v>
          </cell>
          <cell r="C2111" t="str">
            <v>Peak Chemical LLC</v>
          </cell>
          <cell r="D2111" t="str">
            <v>Chemtrade Logistics Income</v>
          </cell>
          <cell r="E2111">
            <v>21.75</v>
          </cell>
          <cell r="F2111" t="str">
            <v>N</v>
          </cell>
        </row>
        <row r="2112">
          <cell r="B2112">
            <v>38566</v>
          </cell>
          <cell r="C2112" t="str">
            <v>Peak Sulfur Inc</v>
          </cell>
          <cell r="D2112" t="str">
            <v>Chemtrade Logistics Income</v>
          </cell>
          <cell r="E2112">
            <v>145</v>
          </cell>
          <cell r="F2112" t="str">
            <v>N</v>
          </cell>
        </row>
        <row r="2113">
          <cell r="B2113">
            <v>38566</v>
          </cell>
          <cell r="C2113" t="str">
            <v>Univ Heights San Marcos</v>
          </cell>
          <cell r="D2113" t="str">
            <v>Evergreen Development LLC</v>
          </cell>
          <cell r="E2113">
            <v>29.849999999999998</v>
          </cell>
          <cell r="F2113" t="str">
            <v>N</v>
          </cell>
        </row>
        <row r="2114">
          <cell r="B2114">
            <v>38566</v>
          </cell>
          <cell r="C2114" t="str">
            <v>Reebok International Ltd</v>
          </cell>
          <cell r="D2114" t="str">
            <v>adidas-Salomon AG</v>
          </cell>
          <cell r="E2114">
            <v>4219.5649999999996</v>
          </cell>
          <cell r="F2114" t="str">
            <v>N</v>
          </cell>
        </row>
        <row r="2115">
          <cell r="B2115">
            <v>38566</v>
          </cell>
          <cell r="C2115" t="str">
            <v>PanAmerican Bancorp,Miami,FL</v>
          </cell>
          <cell r="D2115" t="str">
            <v>York Capital Management LLC</v>
          </cell>
          <cell r="E2115">
            <v>12.6</v>
          </cell>
          <cell r="F2115" t="str">
            <v>N</v>
          </cell>
        </row>
        <row r="2116">
          <cell r="B2116">
            <v>38566</v>
          </cell>
          <cell r="C2116" t="str">
            <v>Totality Corp</v>
          </cell>
          <cell r="D2116" t="str">
            <v>MCI Inc</v>
          </cell>
          <cell r="E2116">
            <v>70</v>
          </cell>
          <cell r="F2116" t="str">
            <v>N</v>
          </cell>
        </row>
        <row r="2117">
          <cell r="B2117">
            <v>38566</v>
          </cell>
          <cell r="C2117" t="str">
            <v>Farnam Custom Products</v>
          </cell>
          <cell r="D2117" t="str">
            <v>Smiths Group PLC</v>
          </cell>
          <cell r="E2117">
            <v>6.1989999999999998</v>
          </cell>
          <cell r="F2117" t="str">
            <v>N</v>
          </cell>
        </row>
        <row r="2118">
          <cell r="B2118">
            <v>38566</v>
          </cell>
          <cell r="C2118" t="str">
            <v>EZ Oprthopedics Inc</v>
          </cell>
          <cell r="D2118" t="str">
            <v>Amazon Biotech Inc</v>
          </cell>
          <cell r="E2118">
            <v>1.45</v>
          </cell>
          <cell r="F2118" t="str">
            <v>N</v>
          </cell>
        </row>
        <row r="2119">
          <cell r="B2119">
            <v>38566</v>
          </cell>
          <cell r="C2119" t="str">
            <v>Post Village,Atlanta,Georgia</v>
          </cell>
          <cell r="D2119" t="str">
            <v>RREEF America LLC</v>
          </cell>
          <cell r="E2119">
            <v>132.5</v>
          </cell>
          <cell r="F2119" t="str">
            <v>N</v>
          </cell>
        </row>
        <row r="2120">
          <cell r="B2120">
            <v>38566</v>
          </cell>
          <cell r="C2120" t="str">
            <v>Baldwin Facility,Devonia,TN</v>
          </cell>
          <cell r="D2120" t="str">
            <v>National Coal Corp</v>
          </cell>
          <cell r="E2120">
            <v>1</v>
          </cell>
          <cell r="F2120" t="str">
            <v>N</v>
          </cell>
        </row>
        <row r="2121">
          <cell r="B2121">
            <v>38566</v>
          </cell>
          <cell r="C2121" t="str">
            <v>Jupitermedia-Search Engine Div</v>
          </cell>
          <cell r="D2121" t="str">
            <v>Incisive Media PLC</v>
          </cell>
          <cell r="E2121">
            <v>43</v>
          </cell>
          <cell r="F2121" t="str">
            <v>N</v>
          </cell>
        </row>
        <row r="2122">
          <cell r="B2122">
            <v>38566</v>
          </cell>
          <cell r="C2122" t="str">
            <v>Monongahela Power Co-Ohio Op</v>
          </cell>
          <cell r="D2122" t="str">
            <v>Columbus Southern Power Co</v>
          </cell>
          <cell r="E2122">
            <v>55</v>
          </cell>
          <cell r="F2122" t="str">
            <v>N</v>
          </cell>
        </row>
        <row r="2123">
          <cell r="B2123">
            <v>38565</v>
          </cell>
          <cell r="C2123" t="str">
            <v>Symbiotics Inc-Certain Assets</v>
          </cell>
          <cell r="D2123" t="str">
            <v>Naturade Inc</v>
          </cell>
          <cell r="E2123">
            <v>2.1199999999999997</v>
          </cell>
          <cell r="F2123" t="str">
            <v>Y</v>
          </cell>
        </row>
        <row r="2124">
          <cell r="B2124">
            <v>38565</v>
          </cell>
          <cell r="C2124" t="str">
            <v>Coast Asset Management LP</v>
          </cell>
          <cell r="D2124" t="str">
            <v>Summit Partners LP</v>
          </cell>
          <cell r="E2124">
            <v>126.8</v>
          </cell>
          <cell r="F2124" t="str">
            <v>Y</v>
          </cell>
        </row>
        <row r="2125">
          <cell r="B2125">
            <v>38565</v>
          </cell>
          <cell r="C2125" t="str">
            <v>Shurgard Storage Centers Inc</v>
          </cell>
          <cell r="D2125" t="str">
            <v>Public Storage Inc</v>
          </cell>
          <cell r="E2125">
            <v>3172.9650000000001</v>
          </cell>
          <cell r="F2125" t="str">
            <v>N</v>
          </cell>
        </row>
        <row r="2126">
          <cell r="B2126">
            <v>38565</v>
          </cell>
          <cell r="C2126" t="str">
            <v>REN Testing Corp</v>
          </cell>
          <cell r="D2126" t="str">
            <v>REN Holding Corp</v>
          </cell>
          <cell r="E2126">
            <v>1.1749999999999998</v>
          </cell>
          <cell r="F2126" t="str">
            <v>N</v>
          </cell>
        </row>
        <row r="2127">
          <cell r="B2127">
            <v>38565</v>
          </cell>
          <cell r="C2127" t="str">
            <v>Public Media Inc</v>
          </cell>
          <cell r="D2127" t="str">
            <v>Image Entertainment Inc</v>
          </cell>
          <cell r="E2127">
            <v>8</v>
          </cell>
          <cell r="F2127" t="str">
            <v>N</v>
          </cell>
        </row>
        <row r="2128">
          <cell r="B2128">
            <v>38565</v>
          </cell>
          <cell r="C2128" t="str">
            <v>Bates Private Capital Inc</v>
          </cell>
          <cell r="D2128" t="str">
            <v>LECG Corp</v>
          </cell>
          <cell r="E2128">
            <v>31</v>
          </cell>
          <cell r="F2128" t="str">
            <v>N</v>
          </cell>
        </row>
        <row r="2129">
          <cell r="B2129">
            <v>38565</v>
          </cell>
          <cell r="C2129" t="str">
            <v>Long Island Financial Corp,NY</v>
          </cell>
          <cell r="D2129" t="str">
            <v>New York Community Bancorp,NY</v>
          </cell>
          <cell r="E2129">
            <v>69.619</v>
          </cell>
          <cell r="F2129" t="str">
            <v>N</v>
          </cell>
        </row>
        <row r="2130">
          <cell r="B2130">
            <v>38565</v>
          </cell>
          <cell r="C2130" t="str">
            <v>Specialized Vehicles Corp</v>
          </cell>
          <cell r="D2130" t="str">
            <v>Vision Tech Land Systems Inc</v>
          </cell>
          <cell r="E2130">
            <v>52.5</v>
          </cell>
          <cell r="F2130" t="str">
            <v>N</v>
          </cell>
        </row>
        <row r="2131">
          <cell r="B2131">
            <v>38565</v>
          </cell>
          <cell r="C2131" t="str">
            <v>Club Dice Casino Ltd</v>
          </cell>
          <cell r="D2131" t="str">
            <v>Empire Online PLC</v>
          </cell>
          <cell r="E2131">
            <v>40</v>
          </cell>
          <cell r="F2131" t="str">
            <v>N</v>
          </cell>
        </row>
        <row r="2132">
          <cell r="B2132">
            <v>38565</v>
          </cell>
          <cell r="C2132" t="str">
            <v>Intranets.com Inc</v>
          </cell>
          <cell r="D2132" t="str">
            <v>WebEx Communications Inc</v>
          </cell>
          <cell r="E2132">
            <v>45</v>
          </cell>
          <cell r="F2132" t="str">
            <v>N</v>
          </cell>
        </row>
        <row r="2133">
          <cell r="B2133">
            <v>38565</v>
          </cell>
          <cell r="C2133" t="str">
            <v>Derivative Solutions Inc</v>
          </cell>
          <cell r="D2133" t="str">
            <v>FactSet Research Systems Inc</v>
          </cell>
          <cell r="E2133">
            <v>53.715000000000003</v>
          </cell>
          <cell r="F2133" t="str">
            <v>N</v>
          </cell>
        </row>
        <row r="2134">
          <cell r="B2134">
            <v>38565</v>
          </cell>
          <cell r="C2134" t="str">
            <v>NCare Inc</v>
          </cell>
          <cell r="D2134" t="str">
            <v>Amedisys Inc</v>
          </cell>
          <cell r="E2134">
            <v>2.2000000000000002</v>
          </cell>
          <cell r="F2134" t="str">
            <v>N</v>
          </cell>
        </row>
        <row r="2135">
          <cell r="B2135">
            <v>38565</v>
          </cell>
          <cell r="C2135" t="str">
            <v>Crosstex International Inc</v>
          </cell>
          <cell r="D2135" t="str">
            <v>Cantel Medical Corp</v>
          </cell>
          <cell r="E2135">
            <v>86.138000000000005</v>
          </cell>
          <cell r="F2135" t="str">
            <v>N</v>
          </cell>
        </row>
        <row r="2136">
          <cell r="B2136">
            <v>38565</v>
          </cell>
          <cell r="C2136" t="str">
            <v>American Express Tax &amp; Bus</v>
          </cell>
          <cell r="D2136" t="str">
            <v>H&amp;R Block Inc</v>
          </cell>
          <cell r="E2136">
            <v>220</v>
          </cell>
          <cell r="F2136" t="str">
            <v>N</v>
          </cell>
        </row>
        <row r="2137">
          <cell r="B2137">
            <v>38565</v>
          </cell>
          <cell r="C2137" t="str">
            <v>Santa Barbara Asset Mgmt Inc</v>
          </cell>
          <cell r="D2137" t="str">
            <v>Nuveen Investments</v>
          </cell>
          <cell r="E2137">
            <v>50</v>
          </cell>
          <cell r="F2137" t="str">
            <v>N</v>
          </cell>
        </row>
        <row r="2138">
          <cell r="B2138">
            <v>38565</v>
          </cell>
          <cell r="C2138" t="str">
            <v>Planning Systems Inc</v>
          </cell>
          <cell r="D2138" t="str">
            <v>Foster-Miller Inc</v>
          </cell>
          <cell r="E2138">
            <v>42</v>
          </cell>
          <cell r="F2138" t="str">
            <v>N</v>
          </cell>
        </row>
        <row r="2139">
          <cell r="B2139">
            <v>38565</v>
          </cell>
          <cell r="C2139" t="str">
            <v>LumiCyte Inc</v>
          </cell>
          <cell r="D2139" t="str">
            <v>Qiagen NV</v>
          </cell>
          <cell r="E2139">
            <v>16</v>
          </cell>
          <cell r="F2139" t="str">
            <v>N</v>
          </cell>
        </row>
        <row r="2140">
          <cell r="B2140">
            <v>38565</v>
          </cell>
          <cell r="C2140" t="str">
            <v>South Bearhead Creek Field,</v>
          </cell>
          <cell r="D2140" t="str">
            <v>Swift Energy Co</v>
          </cell>
          <cell r="E2140">
            <v>24.299999999999997</v>
          </cell>
          <cell r="F2140" t="str">
            <v>N</v>
          </cell>
        </row>
        <row r="2141">
          <cell r="B2141">
            <v>38565</v>
          </cell>
          <cell r="C2141" t="str">
            <v>Odyssey Pharmaceuticals-CNS</v>
          </cell>
          <cell r="D2141" t="str">
            <v>Legacy Pharma LP</v>
          </cell>
          <cell r="E2141">
            <v>62.5</v>
          </cell>
          <cell r="F2141" t="str">
            <v>N</v>
          </cell>
        </row>
        <row r="2142">
          <cell r="B2142">
            <v>38565</v>
          </cell>
          <cell r="C2142" t="str">
            <v>Liberty Bank of New York</v>
          </cell>
          <cell r="D2142" t="str">
            <v>Wilshire Bancorp,CA</v>
          </cell>
          <cell r="E2142">
            <v>15.7</v>
          </cell>
          <cell r="F2142" t="str">
            <v>N</v>
          </cell>
        </row>
        <row r="2143">
          <cell r="B2143">
            <v>38565</v>
          </cell>
          <cell r="C2143" t="str">
            <v>Undisclosed Class A Bldg,CA</v>
          </cell>
          <cell r="D2143" t="str">
            <v>American Finl Realty Trust</v>
          </cell>
          <cell r="E2143">
            <v>283</v>
          </cell>
          <cell r="F2143" t="str">
            <v>N</v>
          </cell>
        </row>
        <row r="2144">
          <cell r="B2144">
            <v>38565</v>
          </cell>
          <cell r="C2144" t="str">
            <v>Microwave Dvlp Co-Certain Asts</v>
          </cell>
          <cell r="D2144" t="str">
            <v>Cobham PLC</v>
          </cell>
          <cell r="E2144">
            <v>13.649999999999999</v>
          </cell>
          <cell r="F2144" t="str">
            <v>N</v>
          </cell>
        </row>
        <row r="2145">
          <cell r="B2145">
            <v>38565</v>
          </cell>
          <cell r="C2145" t="str">
            <v>pH Beauty Labs Inc</v>
          </cell>
          <cell r="D2145" t="str">
            <v>Champion Capital Partners</v>
          </cell>
          <cell r="E2145">
            <v>8.6</v>
          </cell>
          <cell r="F2145" t="str">
            <v>N</v>
          </cell>
        </row>
        <row r="2146">
          <cell r="B2146">
            <v>38564</v>
          </cell>
          <cell r="C2146" t="str">
            <v>WHX Corp</v>
          </cell>
          <cell r="D2146" t="str">
            <v>Creditors</v>
          </cell>
          <cell r="E2146">
            <v>52.994999999999997</v>
          </cell>
          <cell r="F2146" t="str">
            <v>N</v>
          </cell>
        </row>
        <row r="2147">
          <cell r="B2147">
            <v>38564</v>
          </cell>
          <cell r="C2147" t="str">
            <v>WV Fire &amp; Casualty Co</v>
          </cell>
          <cell r="D2147" t="str">
            <v>Jacobs Financial Group Inc</v>
          </cell>
          <cell r="E2147">
            <v>2.9</v>
          </cell>
          <cell r="F2147" t="str">
            <v>N</v>
          </cell>
        </row>
        <row r="2148">
          <cell r="B2148">
            <v>38562</v>
          </cell>
          <cell r="C2148" t="str">
            <v>Checktech-Paper Strip Prods</v>
          </cell>
          <cell r="D2148" t="str">
            <v>BancTec Inc</v>
          </cell>
          <cell r="E2148">
            <v>2.5</v>
          </cell>
          <cell r="F2148" t="str">
            <v>Y</v>
          </cell>
        </row>
        <row r="2149">
          <cell r="B2149">
            <v>38562</v>
          </cell>
          <cell r="C2149" t="str">
            <v>PRG Schultz Intl Inc</v>
          </cell>
          <cell r="D2149" t="str">
            <v>Cannell Capital Management</v>
          </cell>
          <cell r="E2149">
            <v>193.40700000000001</v>
          </cell>
          <cell r="F2149" t="str">
            <v>Y</v>
          </cell>
        </row>
        <row r="2150">
          <cell r="B2150">
            <v>38562</v>
          </cell>
          <cell r="C2150" t="str">
            <v>ReFuel America Inc</v>
          </cell>
          <cell r="D2150" t="str">
            <v>Bongiovi Entertainment Inc</v>
          </cell>
          <cell r="E2150">
            <v>16.880999999999997</v>
          </cell>
          <cell r="F2150" t="str">
            <v>N</v>
          </cell>
        </row>
        <row r="2151">
          <cell r="B2151">
            <v>38562</v>
          </cell>
          <cell r="C2151" t="str">
            <v>US Gold Corp</v>
          </cell>
          <cell r="D2151" t="str">
            <v>NovaGold Resources Inc</v>
          </cell>
          <cell r="E2151">
            <v>2.6869999999999998</v>
          </cell>
          <cell r="F2151" t="str">
            <v>N</v>
          </cell>
        </row>
        <row r="2152">
          <cell r="B2152">
            <v>38562</v>
          </cell>
          <cell r="C2152" t="str">
            <v>US Gold Corp</v>
          </cell>
          <cell r="D2152" t="str">
            <v>Robert R McEwen</v>
          </cell>
          <cell r="E2152">
            <v>4</v>
          </cell>
          <cell r="F2152" t="str">
            <v>N</v>
          </cell>
        </row>
        <row r="2153">
          <cell r="B2153">
            <v>38562</v>
          </cell>
          <cell r="C2153" t="str">
            <v>Mountaineer Gas Co</v>
          </cell>
          <cell r="D2153" t="str">
            <v>Mountaineer Gas Holdings Ltd</v>
          </cell>
          <cell r="E2153">
            <v>217</v>
          </cell>
          <cell r="F2153" t="str">
            <v>N</v>
          </cell>
        </row>
        <row r="2154">
          <cell r="B2154">
            <v>38562</v>
          </cell>
          <cell r="C2154" t="str">
            <v>TLCO Software Inc</v>
          </cell>
          <cell r="D2154" t="str">
            <v>Undisclosed Acquiror</v>
          </cell>
          <cell r="E2154">
            <v>1</v>
          </cell>
          <cell r="F2154" t="str">
            <v>N</v>
          </cell>
        </row>
        <row r="2155">
          <cell r="B2155">
            <v>38562</v>
          </cell>
          <cell r="C2155" t="str">
            <v>Texas Concrete Co</v>
          </cell>
          <cell r="D2155" t="str">
            <v>Wareing Athon &amp; Co</v>
          </cell>
          <cell r="E2155">
            <v>15.085000000000001</v>
          </cell>
          <cell r="F2155" t="str">
            <v>N</v>
          </cell>
        </row>
        <row r="2156">
          <cell r="B2156">
            <v>38562</v>
          </cell>
          <cell r="C2156" t="str">
            <v>AlaTax Inc</v>
          </cell>
          <cell r="D2156" t="str">
            <v>Portfolio Recovery Associates</v>
          </cell>
          <cell r="E2156">
            <v>17.5</v>
          </cell>
          <cell r="F2156" t="str">
            <v>N</v>
          </cell>
        </row>
        <row r="2157">
          <cell r="B2157">
            <v>38562</v>
          </cell>
          <cell r="C2157" t="str">
            <v>Boston Wharf Co-Property</v>
          </cell>
          <cell r="D2157" t="str">
            <v>W2005 BHW Realty LLc</v>
          </cell>
          <cell r="E2157">
            <v>92</v>
          </cell>
          <cell r="F2157" t="str">
            <v>N</v>
          </cell>
        </row>
        <row r="2158">
          <cell r="B2158">
            <v>38562</v>
          </cell>
          <cell r="C2158" t="str">
            <v>Novus Nevada LLC</v>
          </cell>
          <cell r="D2158" t="str">
            <v>Golden Gate Petroleum Ltd</v>
          </cell>
          <cell r="E2158">
            <v>1</v>
          </cell>
          <cell r="F2158" t="str">
            <v>N</v>
          </cell>
        </row>
        <row r="2159">
          <cell r="B2159">
            <v>38562</v>
          </cell>
          <cell r="C2159" t="str">
            <v>Oak Brook Hills Resort &amp;</v>
          </cell>
          <cell r="D2159" t="str">
            <v>DiamondRock Hospitality Co</v>
          </cell>
          <cell r="E2159">
            <v>64</v>
          </cell>
          <cell r="F2159" t="str">
            <v>N</v>
          </cell>
        </row>
        <row r="2160">
          <cell r="B2160">
            <v>38562</v>
          </cell>
          <cell r="C2160" t="str">
            <v>Chaparral Steel Co</v>
          </cell>
          <cell r="D2160" t="str">
            <v>Shareholders</v>
          </cell>
          <cell r="E2160">
            <v>417.30599999999998</v>
          </cell>
          <cell r="F2160" t="str">
            <v>N</v>
          </cell>
        </row>
        <row r="2161">
          <cell r="B2161">
            <v>38562</v>
          </cell>
          <cell r="C2161" t="str">
            <v>Undisclosed Self Storage</v>
          </cell>
          <cell r="D2161" t="str">
            <v>Sovran Self Storage Inc</v>
          </cell>
          <cell r="E2161">
            <v>11.5</v>
          </cell>
          <cell r="F2161" t="str">
            <v>N</v>
          </cell>
        </row>
        <row r="2162">
          <cell r="B2162">
            <v>38562</v>
          </cell>
          <cell r="C2162" t="str">
            <v>Metropolitan Square,MO</v>
          </cell>
          <cell r="D2162" t="str">
            <v>Metropolitan Square LLC</v>
          </cell>
          <cell r="E2162">
            <v>165.79999999999998</v>
          </cell>
          <cell r="F2162" t="str">
            <v>N</v>
          </cell>
        </row>
        <row r="2163">
          <cell r="B2163">
            <v>38562</v>
          </cell>
          <cell r="C2163" t="str">
            <v>GeNOsys Inc</v>
          </cell>
          <cell r="D2163" t="str">
            <v>Autoline Group Inc</v>
          </cell>
          <cell r="E2163">
            <v>40.4</v>
          </cell>
          <cell r="F2163" t="str">
            <v>N</v>
          </cell>
        </row>
        <row r="2164">
          <cell r="B2164">
            <v>38562</v>
          </cell>
          <cell r="C2164" t="str">
            <v>Persinger Equipment Inc</v>
          </cell>
          <cell r="D2164" t="str">
            <v>Heartland Holdings Inc</v>
          </cell>
          <cell r="E2164">
            <v>4.7350000000000003</v>
          </cell>
          <cell r="F2164" t="str">
            <v>N</v>
          </cell>
        </row>
        <row r="2165">
          <cell r="B2165">
            <v>38562</v>
          </cell>
          <cell r="C2165" t="str">
            <v>Integrated Strategies Inc</v>
          </cell>
          <cell r="D2165" t="str">
            <v>Conversion Services Intl Inc</v>
          </cell>
          <cell r="E2165">
            <v>2.2149999999999999</v>
          </cell>
          <cell r="F2165" t="str">
            <v>N</v>
          </cell>
        </row>
        <row r="2166">
          <cell r="B2166">
            <v>38562</v>
          </cell>
          <cell r="C2166" t="str">
            <v>Viking Insurance Holdings Inc</v>
          </cell>
          <cell r="D2166" t="str">
            <v>Sentry Insurance</v>
          </cell>
          <cell r="E2166">
            <v>200</v>
          </cell>
          <cell r="F2166" t="str">
            <v>N</v>
          </cell>
        </row>
        <row r="2167">
          <cell r="B2167">
            <v>38561</v>
          </cell>
          <cell r="C2167" t="str">
            <v>SS&amp;C Technologies Inc</v>
          </cell>
          <cell r="D2167" t="str">
            <v>Sunshine Acquisition Corp</v>
          </cell>
          <cell r="E2167">
            <v>947.14899999999989</v>
          </cell>
          <cell r="F2167" t="str">
            <v>Y</v>
          </cell>
        </row>
        <row r="2168">
          <cell r="B2168">
            <v>38561</v>
          </cell>
          <cell r="C2168" t="str">
            <v>Dymo Corp</v>
          </cell>
          <cell r="D2168" t="str">
            <v>Newell Rubbermaid Inc</v>
          </cell>
          <cell r="E2168">
            <v>730</v>
          </cell>
          <cell r="F2168" t="str">
            <v>N</v>
          </cell>
        </row>
        <row r="2169">
          <cell r="B2169">
            <v>38561</v>
          </cell>
          <cell r="C2169" t="str">
            <v>Royce Medical Co</v>
          </cell>
          <cell r="D2169" t="str">
            <v>Ossur hf</v>
          </cell>
          <cell r="E2169">
            <v>216</v>
          </cell>
          <cell r="F2169" t="str">
            <v>N</v>
          </cell>
        </row>
        <row r="2170">
          <cell r="B2170">
            <v>38561</v>
          </cell>
          <cell r="C2170" t="str">
            <v>Oblio Telecom Inc</v>
          </cell>
          <cell r="D2170" t="str">
            <v>Titan General Holdings Inc</v>
          </cell>
          <cell r="E2170">
            <v>30.5</v>
          </cell>
          <cell r="F2170" t="str">
            <v>N</v>
          </cell>
        </row>
        <row r="2171">
          <cell r="B2171">
            <v>38561</v>
          </cell>
          <cell r="C2171" t="str">
            <v>MediaDefender Inc</v>
          </cell>
          <cell r="D2171" t="str">
            <v>ARTISTdirect Inc</v>
          </cell>
          <cell r="E2171">
            <v>42.5</v>
          </cell>
          <cell r="F2171" t="str">
            <v>N</v>
          </cell>
        </row>
        <row r="2172">
          <cell r="B2172">
            <v>38561</v>
          </cell>
          <cell r="C2172" t="str">
            <v>Golden Rule-Finl Svcs Div</v>
          </cell>
          <cell r="D2172" t="str">
            <v>State Life</v>
          </cell>
          <cell r="E2172">
            <v>1700</v>
          </cell>
          <cell r="F2172" t="str">
            <v>N</v>
          </cell>
        </row>
        <row r="2173">
          <cell r="B2173">
            <v>38561</v>
          </cell>
          <cell r="C2173" t="str">
            <v>VascularFX</v>
          </cell>
          <cell r="D2173" t="str">
            <v>Micrus Endovascular Corp</v>
          </cell>
          <cell r="E2173">
            <v>4</v>
          </cell>
          <cell r="F2173" t="str">
            <v>N</v>
          </cell>
        </row>
        <row r="2174">
          <cell r="B2174">
            <v>38561</v>
          </cell>
          <cell r="C2174" t="str">
            <v>DaVita Inc-Renal Dialysis Ctr</v>
          </cell>
          <cell r="D2174" t="str">
            <v>Renal America Inc</v>
          </cell>
          <cell r="E2174">
            <v>320.5</v>
          </cell>
          <cell r="F2174" t="str">
            <v>N</v>
          </cell>
        </row>
        <row r="2175">
          <cell r="B2175">
            <v>38561</v>
          </cell>
          <cell r="C2175" t="str">
            <v>Extended Systems Inc</v>
          </cell>
          <cell r="D2175" t="str">
            <v>Sybase Inc</v>
          </cell>
          <cell r="E2175">
            <v>71.653999999999996</v>
          </cell>
          <cell r="F2175" t="str">
            <v>N</v>
          </cell>
        </row>
        <row r="2176">
          <cell r="B2176">
            <v>38561</v>
          </cell>
          <cell r="C2176" t="str">
            <v>Hillandale Farms Inc</v>
          </cell>
          <cell r="D2176" t="str">
            <v>Cal-Maine Foods Inc</v>
          </cell>
          <cell r="E2176">
            <v>35</v>
          </cell>
          <cell r="F2176" t="str">
            <v>N</v>
          </cell>
        </row>
        <row r="2177">
          <cell r="B2177">
            <v>38561</v>
          </cell>
          <cell r="C2177" t="str">
            <v>ATC</v>
          </cell>
          <cell r="D2177" t="str">
            <v>Connex</v>
          </cell>
          <cell r="E2177">
            <v>93</v>
          </cell>
          <cell r="F2177" t="str">
            <v>N</v>
          </cell>
        </row>
        <row r="2178">
          <cell r="B2178">
            <v>38561</v>
          </cell>
          <cell r="C2178" t="str">
            <v>Catherine Courts Apartments,IL</v>
          </cell>
          <cell r="D2178" t="str">
            <v>Neri Development Inc</v>
          </cell>
          <cell r="E2178">
            <v>48.4</v>
          </cell>
          <cell r="F2178" t="str">
            <v>N</v>
          </cell>
        </row>
        <row r="2179">
          <cell r="B2179">
            <v>38561</v>
          </cell>
          <cell r="C2179" t="str">
            <v>Farmers Crop Ins Alliance Inc</v>
          </cell>
          <cell r="D2179" t="str">
            <v>Great American Insurance Co</v>
          </cell>
          <cell r="E2179">
            <v>17.5</v>
          </cell>
          <cell r="F2179" t="str">
            <v>N</v>
          </cell>
        </row>
        <row r="2180">
          <cell r="B2180">
            <v>38561</v>
          </cell>
          <cell r="C2180" t="str">
            <v>nStor Technologies Inc</v>
          </cell>
          <cell r="D2180" t="str">
            <v>Xyratex Ltd</v>
          </cell>
          <cell r="E2180">
            <v>17.335000000000001</v>
          </cell>
          <cell r="F2180" t="str">
            <v>N</v>
          </cell>
        </row>
        <row r="2181">
          <cell r="B2181">
            <v>38560</v>
          </cell>
          <cell r="C2181" t="str">
            <v>LESCO-Distribution Asts</v>
          </cell>
          <cell r="D2181" t="str">
            <v>Turf Care Supply Corp</v>
          </cell>
          <cell r="E2181">
            <v>34</v>
          </cell>
          <cell r="F2181" t="str">
            <v>Y</v>
          </cell>
        </row>
        <row r="2182">
          <cell r="B2182">
            <v>38560</v>
          </cell>
          <cell r="C2182" t="str">
            <v>HCA Inc-Hospitals(5)</v>
          </cell>
          <cell r="D2182" t="str">
            <v>Capella Healthcare Inc</v>
          </cell>
          <cell r="E2182">
            <v>260</v>
          </cell>
          <cell r="F2182" t="str">
            <v>Y</v>
          </cell>
        </row>
        <row r="2183">
          <cell r="B2183">
            <v>38560</v>
          </cell>
          <cell r="C2183" t="str">
            <v>Remec-Outdoor Unit</v>
          </cell>
          <cell r="D2183" t="str">
            <v>Wireless Hldgs Intl Inc</v>
          </cell>
          <cell r="E2183">
            <v>15</v>
          </cell>
          <cell r="F2183" t="str">
            <v>Y</v>
          </cell>
        </row>
        <row r="2184">
          <cell r="B2184">
            <v>38560</v>
          </cell>
          <cell r="C2184" t="str">
            <v>BillMatrix Corp</v>
          </cell>
          <cell r="D2184" t="str">
            <v>Fiserv Inc</v>
          </cell>
          <cell r="E2184">
            <v>350</v>
          </cell>
          <cell r="F2184" t="str">
            <v>N</v>
          </cell>
        </row>
        <row r="2185">
          <cell r="B2185">
            <v>38560</v>
          </cell>
          <cell r="C2185" t="str">
            <v>Cape Cod Radio-Radio Stns(3)</v>
          </cell>
          <cell r="D2185" t="str">
            <v>Nassau Broadcasting Corp</v>
          </cell>
          <cell r="E2185">
            <v>10</v>
          </cell>
          <cell r="F2185" t="str">
            <v>N</v>
          </cell>
        </row>
        <row r="2186">
          <cell r="B2186">
            <v>38560</v>
          </cell>
          <cell r="C2186" t="str">
            <v>PRN Corp</v>
          </cell>
          <cell r="D2186" t="str">
            <v>Thomson SA</v>
          </cell>
          <cell r="E2186">
            <v>285</v>
          </cell>
          <cell r="F2186" t="str">
            <v>N</v>
          </cell>
        </row>
        <row r="2187">
          <cell r="B2187">
            <v>38560</v>
          </cell>
          <cell r="C2187" t="str">
            <v>First Natl Bancshares Inc,FL</v>
          </cell>
          <cell r="D2187" t="str">
            <v>Whitney Holding Corp,LO</v>
          </cell>
          <cell r="E2187">
            <v>119.29900000000001</v>
          </cell>
          <cell r="F2187" t="str">
            <v>N</v>
          </cell>
        </row>
        <row r="2188">
          <cell r="B2188">
            <v>38560</v>
          </cell>
          <cell r="C2188" t="str">
            <v>Monroe Title Insurance Corp</v>
          </cell>
          <cell r="D2188" t="str">
            <v>Stewart Title Insurance Co</v>
          </cell>
          <cell r="E2188">
            <v>26.001999999999999</v>
          </cell>
          <cell r="F2188" t="str">
            <v>N</v>
          </cell>
        </row>
        <row r="2189">
          <cell r="B2189">
            <v>38560</v>
          </cell>
          <cell r="C2189" t="str">
            <v>IndustryBrains Inc</v>
          </cell>
          <cell r="D2189" t="str">
            <v>Marchex Inc</v>
          </cell>
          <cell r="E2189">
            <v>30.599999999999998</v>
          </cell>
          <cell r="F2189" t="str">
            <v>N</v>
          </cell>
        </row>
        <row r="2190">
          <cell r="B2190">
            <v>38560</v>
          </cell>
          <cell r="C2190" t="str">
            <v>Kaydon Corp- Power and Data</v>
          </cell>
          <cell r="D2190" t="str">
            <v>Moog Inc</v>
          </cell>
          <cell r="E2190">
            <v>72.400000000000006</v>
          </cell>
          <cell r="F2190" t="str">
            <v>N</v>
          </cell>
        </row>
        <row r="2191">
          <cell r="B2191">
            <v>38560</v>
          </cell>
          <cell r="C2191" t="str">
            <v>Gateway Energy Corp-Pipeline</v>
          </cell>
          <cell r="D2191" t="str">
            <v>Madisonville Gas Processing LP</v>
          </cell>
          <cell r="E2191">
            <v>2.7250000000000001</v>
          </cell>
          <cell r="F2191" t="str">
            <v>N</v>
          </cell>
        </row>
        <row r="2192">
          <cell r="B2192">
            <v>38560</v>
          </cell>
          <cell r="C2192" t="str">
            <v>Reckitt Benckiser PLC-Chore</v>
          </cell>
          <cell r="D2192" t="str">
            <v>Prestige Brands Holdings Inc</v>
          </cell>
          <cell r="E2192">
            <v>22</v>
          </cell>
          <cell r="F2192" t="str">
            <v>N</v>
          </cell>
        </row>
        <row r="2193">
          <cell r="B2193">
            <v>38560</v>
          </cell>
          <cell r="C2193" t="str">
            <v>Second Chance Body Armor Inc</v>
          </cell>
          <cell r="D2193" t="str">
            <v>Armor Holdings Inc</v>
          </cell>
          <cell r="E2193">
            <v>45</v>
          </cell>
          <cell r="F2193" t="str">
            <v>N</v>
          </cell>
        </row>
        <row r="2194">
          <cell r="B2194">
            <v>38560</v>
          </cell>
          <cell r="C2194" t="str">
            <v>Integral Access Inc</v>
          </cell>
          <cell r="D2194" t="str">
            <v>Telco Systems Inc</v>
          </cell>
          <cell r="E2194">
            <v>2.2999999999999998</v>
          </cell>
          <cell r="F2194" t="str">
            <v>N</v>
          </cell>
        </row>
        <row r="2195">
          <cell r="B2195">
            <v>38560</v>
          </cell>
          <cell r="C2195" t="str">
            <v>LiveCapital.Com</v>
          </cell>
          <cell r="D2195" t="str">
            <v>Dun &amp; Bradstreet Corp</v>
          </cell>
          <cell r="E2195">
            <v>16</v>
          </cell>
          <cell r="F2195" t="str">
            <v>N</v>
          </cell>
        </row>
        <row r="2196">
          <cell r="B2196">
            <v>38560</v>
          </cell>
          <cell r="C2196" t="str">
            <v>Netspoke Inc</v>
          </cell>
          <cell r="D2196" t="str">
            <v>Premiere Global Services Inc</v>
          </cell>
          <cell r="E2196">
            <v>23.2</v>
          </cell>
          <cell r="F2196" t="str">
            <v>N</v>
          </cell>
        </row>
        <row r="2197">
          <cell r="B2197">
            <v>38560</v>
          </cell>
          <cell r="C2197" t="str">
            <v>Lakes Apartment,Indianapolis</v>
          </cell>
          <cell r="D2197" t="str">
            <v>NTS Realty Holdings LP</v>
          </cell>
          <cell r="E2197">
            <v>16</v>
          </cell>
          <cell r="F2197" t="str">
            <v>N</v>
          </cell>
        </row>
        <row r="2198">
          <cell r="B2198">
            <v>38560</v>
          </cell>
          <cell r="C2198" t="str">
            <v>WagerWorks Inc</v>
          </cell>
          <cell r="D2198" t="str">
            <v>International Game Technology</v>
          </cell>
          <cell r="E2198">
            <v>90</v>
          </cell>
          <cell r="F2198" t="str">
            <v>N</v>
          </cell>
        </row>
        <row r="2199">
          <cell r="B2199">
            <v>38560</v>
          </cell>
          <cell r="C2199" t="str">
            <v>Natl Farmers Union Ppty &amp;</v>
          </cell>
          <cell r="D2199" t="str">
            <v>QBE Insurance Group Ltd</v>
          </cell>
          <cell r="E2199">
            <v>142</v>
          </cell>
          <cell r="F2199" t="str">
            <v>N</v>
          </cell>
        </row>
        <row r="2200">
          <cell r="B2200">
            <v>38559</v>
          </cell>
          <cell r="C2200" t="str">
            <v>Mushkin Inc</v>
          </cell>
          <cell r="D2200" t="str">
            <v>Investor Group</v>
          </cell>
          <cell r="E2200">
            <v>1.7999999999999998</v>
          </cell>
          <cell r="F2200" t="str">
            <v>Y</v>
          </cell>
        </row>
        <row r="2201">
          <cell r="B2201">
            <v>38559</v>
          </cell>
          <cell r="C2201" t="str">
            <v>Colonial Grand at Research,NC</v>
          </cell>
          <cell r="D2201" t="str">
            <v>Investor Group</v>
          </cell>
          <cell r="E2201">
            <v>1.7</v>
          </cell>
          <cell r="F2201" t="str">
            <v>Y</v>
          </cell>
        </row>
        <row r="2202">
          <cell r="B2202">
            <v>38559</v>
          </cell>
          <cell r="C2202" t="str">
            <v>National Vision Inc</v>
          </cell>
          <cell r="D2202" t="str">
            <v>Berkshire Partners LLC</v>
          </cell>
          <cell r="E2202">
            <v>43.097999999999999</v>
          </cell>
          <cell r="F2202" t="str">
            <v>Y</v>
          </cell>
        </row>
        <row r="2203">
          <cell r="B2203">
            <v>38559</v>
          </cell>
          <cell r="C2203" t="str">
            <v>Blacksand Energy LLC</v>
          </cell>
          <cell r="D2203" t="str">
            <v>Investor Group</v>
          </cell>
          <cell r="E2203">
            <v>50</v>
          </cell>
          <cell r="F2203" t="str">
            <v>Y</v>
          </cell>
        </row>
        <row r="2204">
          <cell r="B2204">
            <v>38559</v>
          </cell>
          <cell r="C2204" t="str">
            <v>Awrey Bakeries Inc</v>
          </cell>
          <cell r="D2204" t="str">
            <v>Investor Group</v>
          </cell>
          <cell r="E2204">
            <v>25</v>
          </cell>
          <cell r="F2204" t="str">
            <v>Y</v>
          </cell>
        </row>
        <row r="2205">
          <cell r="B2205">
            <v>38559</v>
          </cell>
          <cell r="C2205" t="str">
            <v>Cendant Corp-Mktg Svcs Div</v>
          </cell>
          <cell r="D2205" t="str">
            <v>Affinity Acquisition Holdings</v>
          </cell>
          <cell r="E2205">
            <v>1825</v>
          </cell>
          <cell r="F2205" t="str">
            <v>Y</v>
          </cell>
        </row>
        <row r="2206">
          <cell r="B2206">
            <v>38559</v>
          </cell>
          <cell r="C2206" t="str">
            <v>Commnet Wireless LLC</v>
          </cell>
          <cell r="D2206" t="str">
            <v>Atlantic Tele-Network Inc</v>
          </cell>
          <cell r="E2206">
            <v>59</v>
          </cell>
          <cell r="F2206" t="str">
            <v>N</v>
          </cell>
        </row>
        <row r="2207">
          <cell r="B2207">
            <v>38559</v>
          </cell>
          <cell r="C2207" t="str">
            <v>GMAC-US Retail Auto Loans</v>
          </cell>
          <cell r="D2207" t="str">
            <v>Bank of America Corp</v>
          </cell>
          <cell r="E2207">
            <v>3850</v>
          </cell>
          <cell r="F2207" t="str">
            <v>N</v>
          </cell>
        </row>
        <row r="2208">
          <cell r="B2208">
            <v>38559</v>
          </cell>
          <cell r="C2208" t="str">
            <v>Mitsubishi Motors-Auto Loan</v>
          </cell>
          <cell r="D2208" t="str">
            <v>Merrill Lynch &amp; Co Inc</v>
          </cell>
          <cell r="E2208">
            <v>244.62200000000001</v>
          </cell>
          <cell r="F2208" t="str">
            <v>N</v>
          </cell>
        </row>
        <row r="2209">
          <cell r="B2209">
            <v>38559</v>
          </cell>
          <cell r="C2209" t="str">
            <v>Consolidated Vision Group Inc</v>
          </cell>
          <cell r="D2209" t="str">
            <v>National Vision Inc</v>
          </cell>
          <cell r="E2209">
            <v>88</v>
          </cell>
          <cell r="F2209" t="str">
            <v>N</v>
          </cell>
        </row>
        <row r="2210">
          <cell r="B2210">
            <v>38559</v>
          </cell>
          <cell r="C2210" t="str">
            <v>Columbia Bancorp,Columbia,MD</v>
          </cell>
          <cell r="D2210" t="str">
            <v>Fulton Finl Corp,Lancaster,PA</v>
          </cell>
          <cell r="E2210">
            <v>311.07600000000002</v>
          </cell>
          <cell r="F2210" t="str">
            <v>N</v>
          </cell>
        </row>
        <row r="2211">
          <cell r="B2211">
            <v>38559</v>
          </cell>
          <cell r="C2211" t="str">
            <v>VarTec Telecom Inc</v>
          </cell>
          <cell r="D2211" t="str">
            <v>ComTel Investment LLC</v>
          </cell>
          <cell r="E2211">
            <v>82.1</v>
          </cell>
          <cell r="F2211" t="str">
            <v>N</v>
          </cell>
        </row>
        <row r="2212">
          <cell r="B2212">
            <v>38559</v>
          </cell>
          <cell r="C2212" t="str">
            <v>Protocom Corp</v>
          </cell>
          <cell r="D2212" t="str">
            <v>SigmaTel Inc</v>
          </cell>
          <cell r="E2212">
            <v>47.411000000000001</v>
          </cell>
          <cell r="F2212" t="str">
            <v>N</v>
          </cell>
        </row>
        <row r="2213">
          <cell r="B2213">
            <v>38559</v>
          </cell>
          <cell r="C2213" t="str">
            <v>Dean Foods-Maries Dressing</v>
          </cell>
          <cell r="D2213" t="str">
            <v>Ventura Foods LLC</v>
          </cell>
          <cell r="E2213">
            <v>200</v>
          </cell>
          <cell r="F2213" t="str">
            <v>N</v>
          </cell>
        </row>
        <row r="2214">
          <cell r="B2214">
            <v>38559</v>
          </cell>
          <cell r="C2214" t="str">
            <v>Opta Systems LLC</v>
          </cell>
          <cell r="D2214" t="str">
            <v>TCL Multimedia Tech Hldgs Ltd</v>
          </cell>
          <cell r="E2214">
            <v>11</v>
          </cell>
          <cell r="F2214" t="str">
            <v>N</v>
          </cell>
        </row>
        <row r="2215">
          <cell r="B2215">
            <v>38559</v>
          </cell>
          <cell r="C2215" t="str">
            <v>Trymedia Systems Inc</v>
          </cell>
          <cell r="D2215" t="str">
            <v>Macrovision Corp</v>
          </cell>
          <cell r="E2215">
            <v>34</v>
          </cell>
          <cell r="F2215" t="str">
            <v>N</v>
          </cell>
        </row>
        <row r="2216">
          <cell r="B2216">
            <v>38559</v>
          </cell>
          <cell r="C2216" t="str">
            <v>KBRG</v>
          </cell>
          <cell r="D2216" t="str">
            <v>Univision Communications Inc</v>
          </cell>
          <cell r="E2216">
            <v>90</v>
          </cell>
          <cell r="F2216" t="str">
            <v>N</v>
          </cell>
        </row>
        <row r="2217">
          <cell r="B2217">
            <v>38559</v>
          </cell>
          <cell r="C2217" t="str">
            <v>Sheer Networks Inc</v>
          </cell>
          <cell r="D2217" t="str">
            <v>Cisco Systems Inc</v>
          </cell>
          <cell r="E2217">
            <v>122</v>
          </cell>
          <cell r="F2217" t="str">
            <v>N</v>
          </cell>
        </row>
        <row r="2218">
          <cell r="B2218">
            <v>38558</v>
          </cell>
          <cell r="C2218" t="str">
            <v>IVAX Corp</v>
          </cell>
          <cell r="D2218" t="str">
            <v>Teva Pharma Inds Ltd</v>
          </cell>
          <cell r="E2218">
            <v>7366.3149999999996</v>
          </cell>
          <cell r="F2218" t="str">
            <v>N</v>
          </cell>
        </row>
        <row r="2219">
          <cell r="B2219">
            <v>38558</v>
          </cell>
          <cell r="C2219" t="str">
            <v>Palm Beach County Bank,FL</v>
          </cell>
          <cell r="D2219" t="str">
            <v>Commerce Bancorp,New Jersey</v>
          </cell>
          <cell r="E2219">
            <v>100</v>
          </cell>
          <cell r="F2219" t="str">
            <v>N</v>
          </cell>
        </row>
        <row r="2220">
          <cell r="B2220">
            <v>38558</v>
          </cell>
          <cell r="C2220" t="str">
            <v>PSHS Beta Partners Ltd</v>
          </cell>
          <cell r="D2220" t="str">
            <v>PainCare Surgery Centers II</v>
          </cell>
          <cell r="E2220">
            <v>8.2210000000000001</v>
          </cell>
          <cell r="F2220" t="str">
            <v>N</v>
          </cell>
        </row>
        <row r="2221">
          <cell r="B2221">
            <v>38558</v>
          </cell>
          <cell r="C2221" t="str">
            <v>Bootie Beer</v>
          </cell>
          <cell r="D2221" t="str">
            <v>Jane Butel Corp</v>
          </cell>
          <cell r="E2221">
            <v>63</v>
          </cell>
          <cell r="F2221" t="str">
            <v>N</v>
          </cell>
        </row>
        <row r="2222">
          <cell r="B2222">
            <v>38558</v>
          </cell>
          <cell r="C2222" t="str">
            <v>BioSource International Inc</v>
          </cell>
          <cell r="D2222" t="str">
            <v>Invitrogen Corp</v>
          </cell>
          <cell r="E2222">
            <v>138.226</v>
          </cell>
          <cell r="F2222" t="str">
            <v>N</v>
          </cell>
        </row>
        <row r="2223">
          <cell r="B2223">
            <v>38558</v>
          </cell>
          <cell r="C2223" t="str">
            <v>Buckhead SpringHill Suites,GA</v>
          </cell>
          <cell r="D2223" t="str">
            <v>DiamondRock Hospitality Co</v>
          </cell>
          <cell r="E2223">
            <v>34</v>
          </cell>
          <cell r="F2223" t="str">
            <v>N</v>
          </cell>
        </row>
        <row r="2224">
          <cell r="B2224">
            <v>38558</v>
          </cell>
          <cell r="C2224" t="str">
            <v>Bombardier Capital Inc-Housing</v>
          </cell>
          <cell r="D2224" t="str">
            <v>Vanderbilt Mortgage &amp; Finance</v>
          </cell>
          <cell r="E2224">
            <v>119</v>
          </cell>
          <cell r="F2224" t="str">
            <v>N</v>
          </cell>
        </row>
        <row r="2225">
          <cell r="B2225">
            <v>38558</v>
          </cell>
          <cell r="C2225" t="str">
            <v>Acrocrete Inc-Certain Assets</v>
          </cell>
          <cell r="D2225" t="str">
            <v>Degussa Wall Systems Inc</v>
          </cell>
          <cell r="E2225">
            <v>1.1000000000000001</v>
          </cell>
          <cell r="F2225" t="str">
            <v>N</v>
          </cell>
        </row>
        <row r="2226">
          <cell r="B2226">
            <v>38558</v>
          </cell>
          <cell r="C2226" t="str">
            <v>Paragon Total Solutions Inc</v>
          </cell>
          <cell r="D2226" t="str">
            <v>ComnetiX Inc</v>
          </cell>
          <cell r="E2226">
            <v>4.4499999999999993</v>
          </cell>
          <cell r="F2226" t="str">
            <v>N</v>
          </cell>
        </row>
        <row r="2227">
          <cell r="B2227">
            <v>38558</v>
          </cell>
          <cell r="C2227" t="str">
            <v>interSTATE NET BANK-Loans</v>
          </cell>
          <cell r="D2227" t="str">
            <v>Unity Bancorp Inc,Clinton,NJ</v>
          </cell>
          <cell r="E2227">
            <v>1.5</v>
          </cell>
          <cell r="F2227" t="str">
            <v>N</v>
          </cell>
        </row>
        <row r="2228">
          <cell r="B2228">
            <v>38555</v>
          </cell>
          <cell r="C2228" t="str">
            <v>Pinnacle Systems Inc-Business</v>
          </cell>
          <cell r="D2228" t="str">
            <v>Vector Capital</v>
          </cell>
          <cell r="E2228">
            <v>200</v>
          </cell>
          <cell r="F2228" t="str">
            <v>Y</v>
          </cell>
        </row>
        <row r="2229">
          <cell r="B2229">
            <v>38555</v>
          </cell>
          <cell r="C2229" t="str">
            <v>Republic Engineered Products</v>
          </cell>
          <cell r="D2229" t="str">
            <v>Industrias CH SA de CV</v>
          </cell>
          <cell r="E2229">
            <v>395</v>
          </cell>
          <cell r="F2229" t="str">
            <v>N</v>
          </cell>
        </row>
        <row r="2230">
          <cell r="B2230">
            <v>38555</v>
          </cell>
          <cell r="C2230" t="str">
            <v>Morra Brezner Steinberg &amp;</v>
          </cell>
          <cell r="D2230" t="str">
            <v>CKx Inc</v>
          </cell>
          <cell r="E2230">
            <v>1</v>
          </cell>
          <cell r="F2230" t="str">
            <v>N</v>
          </cell>
        </row>
        <row r="2231">
          <cell r="B2231">
            <v>38555</v>
          </cell>
          <cell r="C2231" t="str">
            <v>Oakland Mills Shopping Ctr,MD</v>
          </cell>
          <cell r="D2231" t="str">
            <v>Cedar Shopping Centers Inc</v>
          </cell>
          <cell r="E2231">
            <v>8</v>
          </cell>
          <cell r="F2231" t="str">
            <v>N</v>
          </cell>
        </row>
        <row r="2232">
          <cell r="B2232">
            <v>38555</v>
          </cell>
          <cell r="C2232" t="str">
            <v>Sun Bancshares Inc,SC</v>
          </cell>
          <cell r="D2232" t="str">
            <v>SCBT Finl Corp,Columbia,SC</v>
          </cell>
          <cell r="E2232">
            <v>26.236999999999998</v>
          </cell>
          <cell r="F2232" t="str">
            <v>N</v>
          </cell>
        </row>
        <row r="2233">
          <cell r="B2233">
            <v>38555</v>
          </cell>
          <cell r="C2233" t="str">
            <v>Ciphergen Biosystems Inc</v>
          </cell>
          <cell r="D2233" t="str">
            <v>Quest Diagnostics Inc</v>
          </cell>
          <cell r="E2233">
            <v>15</v>
          </cell>
          <cell r="F2233" t="str">
            <v>N</v>
          </cell>
        </row>
        <row r="2234">
          <cell r="B2234">
            <v>38555</v>
          </cell>
          <cell r="C2234" t="str">
            <v>Hilton Hotels Corp-Hilton East</v>
          </cell>
          <cell r="D2234" t="str">
            <v>PHF East Brunswick LLC</v>
          </cell>
          <cell r="E2234">
            <v>43</v>
          </cell>
          <cell r="F2234" t="str">
            <v>N</v>
          </cell>
        </row>
        <row r="2235">
          <cell r="B2235">
            <v>38555</v>
          </cell>
          <cell r="C2235" t="str">
            <v>Dels Farm Supply Inc</v>
          </cell>
          <cell r="D2235" t="str">
            <v>Tractor Supply Co</v>
          </cell>
          <cell r="E2235">
            <v>19</v>
          </cell>
          <cell r="F2235" t="str">
            <v>N</v>
          </cell>
        </row>
        <row r="2236">
          <cell r="B2236">
            <v>38555</v>
          </cell>
          <cell r="C2236" t="str">
            <v>Home Care Plus</v>
          </cell>
          <cell r="D2236" t="str">
            <v>LHC Group Inc</v>
          </cell>
          <cell r="E2236">
            <v>4.5</v>
          </cell>
          <cell r="F2236" t="str">
            <v>N</v>
          </cell>
        </row>
        <row r="2237">
          <cell r="B2237">
            <v>38555</v>
          </cell>
          <cell r="C2237" t="str">
            <v>BEI Technologies Inc</v>
          </cell>
          <cell r="D2237" t="str">
            <v>Schneider Electric SA</v>
          </cell>
          <cell r="E2237">
            <v>532.91600000000005</v>
          </cell>
          <cell r="F2237" t="str">
            <v>N</v>
          </cell>
        </row>
        <row r="2238">
          <cell r="B2238">
            <v>38554</v>
          </cell>
          <cell r="C2238" t="str">
            <v>Adventures In Advertising</v>
          </cell>
          <cell r="D2238" t="str">
            <v>Riverside Co</v>
          </cell>
          <cell r="E2238">
            <v>11.299999999999999</v>
          </cell>
          <cell r="F2238" t="str">
            <v>Y</v>
          </cell>
        </row>
        <row r="2239">
          <cell r="B2239">
            <v>38554</v>
          </cell>
          <cell r="C2239" t="str">
            <v>Gulfstream Hotel,Lake Worth,</v>
          </cell>
          <cell r="D2239" t="str">
            <v>Investor Group</v>
          </cell>
          <cell r="E2239">
            <v>13</v>
          </cell>
          <cell r="F2239" t="str">
            <v>Y</v>
          </cell>
        </row>
        <row r="2240">
          <cell r="B2240">
            <v>38554</v>
          </cell>
          <cell r="C2240" t="str">
            <v>LifeCare Management Services</v>
          </cell>
          <cell r="D2240" t="str">
            <v>Carlyle Group LLC</v>
          </cell>
          <cell r="E2240">
            <v>555</v>
          </cell>
          <cell r="F2240" t="str">
            <v>Y</v>
          </cell>
        </row>
        <row r="2241">
          <cell r="B2241">
            <v>38554</v>
          </cell>
          <cell r="C2241" t="str">
            <v>Fiber Optic Network Solutions</v>
          </cell>
          <cell r="D2241" t="str">
            <v>ADC Telecommunications Inc</v>
          </cell>
          <cell r="E2241">
            <v>172</v>
          </cell>
          <cell r="F2241" t="str">
            <v>N</v>
          </cell>
        </row>
        <row r="2242">
          <cell r="B2242">
            <v>38554</v>
          </cell>
          <cell r="C2242" t="str">
            <v>Gateway Centre,Manassas,VA</v>
          </cell>
          <cell r="D2242" t="str">
            <v>First Potomac Realty Trust</v>
          </cell>
          <cell r="E2242">
            <v>10.299999999999999</v>
          </cell>
          <cell r="F2242" t="str">
            <v>N</v>
          </cell>
        </row>
        <row r="2243">
          <cell r="B2243">
            <v>38554</v>
          </cell>
          <cell r="C2243" t="str">
            <v>AirLogix Inc</v>
          </cell>
          <cell r="D2243" t="str">
            <v>Centene Corp</v>
          </cell>
          <cell r="E2243">
            <v>40</v>
          </cell>
          <cell r="F2243" t="str">
            <v>N</v>
          </cell>
        </row>
        <row r="2244">
          <cell r="B2244">
            <v>38554</v>
          </cell>
          <cell r="C2244" t="str">
            <v>Joe Boxer Co-Joe Boxer Brand</v>
          </cell>
          <cell r="D2244" t="str">
            <v>Iconix Brand Group Inc</v>
          </cell>
          <cell r="E2244">
            <v>51</v>
          </cell>
          <cell r="F2244" t="str">
            <v>N</v>
          </cell>
        </row>
        <row r="2245">
          <cell r="B2245">
            <v>38554</v>
          </cell>
          <cell r="C2245" t="str">
            <v>Technical Management Inc</v>
          </cell>
          <cell r="D2245" t="str">
            <v>Perot Systems Corp</v>
          </cell>
          <cell r="E2245">
            <v>83</v>
          </cell>
          <cell r="F2245" t="str">
            <v>N</v>
          </cell>
        </row>
        <row r="2246">
          <cell r="B2246">
            <v>38554</v>
          </cell>
          <cell r="C2246" t="str">
            <v>Rainier Home Health Care</v>
          </cell>
          <cell r="D2246" t="str">
            <v>Standard Management Corp</v>
          </cell>
          <cell r="E2246">
            <v>12</v>
          </cell>
          <cell r="F2246" t="str">
            <v>N</v>
          </cell>
        </row>
        <row r="2247">
          <cell r="B2247">
            <v>38554</v>
          </cell>
          <cell r="C2247" t="str">
            <v>Primus Corp</v>
          </cell>
          <cell r="D2247" t="str">
            <v>Trinity Biotech PLC</v>
          </cell>
          <cell r="E2247">
            <v>16.600000000000001</v>
          </cell>
          <cell r="F2247" t="str">
            <v>N</v>
          </cell>
        </row>
        <row r="2248">
          <cell r="B2248">
            <v>38554</v>
          </cell>
          <cell r="C2248" t="str">
            <v>Lenox Inc</v>
          </cell>
          <cell r="D2248" t="str">
            <v>Department 56 Inc</v>
          </cell>
          <cell r="E2248">
            <v>190</v>
          </cell>
          <cell r="F2248" t="str">
            <v>N</v>
          </cell>
        </row>
        <row r="2249">
          <cell r="B2249">
            <v>38554</v>
          </cell>
          <cell r="C2249" t="str">
            <v>Priority Healthcare Corp</v>
          </cell>
          <cell r="D2249" t="str">
            <v>Express Scripts Inc</v>
          </cell>
          <cell r="E2249">
            <v>1268.192</v>
          </cell>
          <cell r="F2249" t="str">
            <v>N</v>
          </cell>
        </row>
        <row r="2250">
          <cell r="B2250">
            <v>38554</v>
          </cell>
          <cell r="C2250" t="str">
            <v>Christenson Power Services</v>
          </cell>
          <cell r="D2250" t="str">
            <v>Microfield Group Inc</v>
          </cell>
          <cell r="E2250">
            <v>5.5</v>
          </cell>
          <cell r="F2250" t="str">
            <v>N</v>
          </cell>
        </row>
        <row r="2251">
          <cell r="B2251">
            <v>38554</v>
          </cell>
          <cell r="C2251" t="str">
            <v>Discovery Holding Co</v>
          </cell>
          <cell r="D2251" t="str">
            <v>Shareholders</v>
          </cell>
          <cell r="E2251">
            <v>4044</v>
          </cell>
          <cell r="F2251" t="str">
            <v>N</v>
          </cell>
        </row>
        <row r="2252">
          <cell r="B2252">
            <v>38554</v>
          </cell>
          <cell r="C2252" t="str">
            <v>H Street Building Corp</v>
          </cell>
          <cell r="D2252" t="str">
            <v>Vornado Realty Trust</v>
          </cell>
          <cell r="E2252">
            <v>246.6</v>
          </cell>
          <cell r="F2252" t="str">
            <v>N</v>
          </cell>
        </row>
        <row r="2253">
          <cell r="B2253">
            <v>38553</v>
          </cell>
          <cell r="C2253" t="str">
            <v>Airgate Technologies Inc</v>
          </cell>
          <cell r="D2253" t="str">
            <v>X-Change Corp</v>
          </cell>
          <cell r="E2253">
            <v>7.1</v>
          </cell>
          <cell r="F2253" t="str">
            <v>Y</v>
          </cell>
        </row>
        <row r="2254">
          <cell r="B2254">
            <v>38553</v>
          </cell>
          <cell r="C2254" t="str">
            <v>SRC Software</v>
          </cell>
          <cell r="D2254" t="str">
            <v>Business Objects SA</v>
          </cell>
          <cell r="E2254">
            <v>100</v>
          </cell>
          <cell r="F2254" t="str">
            <v>N</v>
          </cell>
        </row>
        <row r="2255">
          <cell r="B2255">
            <v>38553</v>
          </cell>
          <cell r="C2255" t="str">
            <v>Figueroa at Wilshire</v>
          </cell>
          <cell r="D2255" t="str">
            <v>Trizec Properties Inc</v>
          </cell>
          <cell r="E2255">
            <v>356.7</v>
          </cell>
          <cell r="F2255" t="str">
            <v>N</v>
          </cell>
        </row>
        <row r="2256">
          <cell r="B2256">
            <v>38553</v>
          </cell>
          <cell r="C2256" t="str">
            <v>Proxim Corp</v>
          </cell>
          <cell r="D2256" t="str">
            <v>YDI Wireless Inc</v>
          </cell>
          <cell r="E2256">
            <v>28</v>
          </cell>
          <cell r="F2256" t="str">
            <v>N</v>
          </cell>
        </row>
        <row r="2257">
          <cell r="B2257">
            <v>38553</v>
          </cell>
          <cell r="C2257" t="str">
            <v>Guilford Pharmaceuticals Inc</v>
          </cell>
          <cell r="D2257" t="str">
            <v>MGI PHARMA Inc</v>
          </cell>
          <cell r="E2257">
            <v>272.10399999999998</v>
          </cell>
          <cell r="F2257" t="str">
            <v>N</v>
          </cell>
        </row>
        <row r="2258">
          <cell r="B2258">
            <v>38553</v>
          </cell>
          <cell r="C2258" t="str">
            <v>Undisclosed Process Mill</v>
          </cell>
          <cell r="D2258" t="str">
            <v>Mercator Minerals Ltd</v>
          </cell>
          <cell r="E2258">
            <v>6</v>
          </cell>
          <cell r="F2258" t="str">
            <v>N</v>
          </cell>
        </row>
        <row r="2259">
          <cell r="B2259">
            <v>38553</v>
          </cell>
          <cell r="C2259" t="str">
            <v>Undisc Ill Basin Coal Reserves</v>
          </cell>
          <cell r="D2259" t="str">
            <v>Penn Virginia Resource</v>
          </cell>
          <cell r="E2259">
            <v>62.3</v>
          </cell>
          <cell r="F2259" t="str">
            <v>N</v>
          </cell>
        </row>
        <row r="2260">
          <cell r="B2260">
            <v>38553</v>
          </cell>
          <cell r="C2260" t="str">
            <v>Wilbar Realty Inc-Water and</v>
          </cell>
          <cell r="D2260" t="str">
            <v>Aqua Pennsylvania Inc</v>
          </cell>
          <cell r="E2260">
            <v>1.5999999999999999</v>
          </cell>
          <cell r="F2260" t="str">
            <v>N</v>
          </cell>
        </row>
        <row r="2261">
          <cell r="B2261">
            <v>38553</v>
          </cell>
          <cell r="C2261" t="str">
            <v>Raphael Hotel,Chicago,Illinois</v>
          </cell>
          <cell r="D2261" t="str">
            <v>Crescent Heights</v>
          </cell>
          <cell r="E2261">
            <v>21</v>
          </cell>
          <cell r="F2261" t="str">
            <v>N</v>
          </cell>
        </row>
        <row r="2262">
          <cell r="B2262">
            <v>38553</v>
          </cell>
          <cell r="C2262" t="str">
            <v>Undisclosed TV Stns(14)</v>
          </cell>
          <cell r="D2262" t="str">
            <v>L4 Media Group</v>
          </cell>
          <cell r="E2262">
            <v>5</v>
          </cell>
          <cell r="F2262" t="str">
            <v>N</v>
          </cell>
        </row>
        <row r="2263">
          <cell r="B2263">
            <v>38553</v>
          </cell>
          <cell r="C2263" t="str">
            <v>Bratenahl Extension LLC</v>
          </cell>
          <cell r="D2263" t="str">
            <v>Universal Ppty Dvlp &amp; Acq Corp</v>
          </cell>
          <cell r="E2263">
            <v>1.5</v>
          </cell>
          <cell r="F2263" t="str">
            <v>N</v>
          </cell>
        </row>
        <row r="2264">
          <cell r="B2264">
            <v>38553</v>
          </cell>
          <cell r="C2264" t="str">
            <v>Sheraton Chapel Hill Hotel,NC</v>
          </cell>
          <cell r="D2264" t="str">
            <v>Soleil Group Inc</v>
          </cell>
          <cell r="E2264">
            <v>6</v>
          </cell>
          <cell r="F2264" t="str">
            <v>N</v>
          </cell>
        </row>
        <row r="2265">
          <cell r="B2265">
            <v>38553</v>
          </cell>
          <cell r="C2265" t="str">
            <v>Diligenz Inc</v>
          </cell>
          <cell r="D2265" t="str">
            <v>Corporation Service Co</v>
          </cell>
          <cell r="E2265">
            <v>35</v>
          </cell>
          <cell r="F2265" t="str">
            <v>N</v>
          </cell>
        </row>
        <row r="2266">
          <cell r="B2266">
            <v>38552</v>
          </cell>
          <cell r="C2266" t="str">
            <v>Siliquent Technologies Inc</v>
          </cell>
          <cell r="D2266" t="str">
            <v>Broadcom Corp</v>
          </cell>
          <cell r="E2266">
            <v>75.5</v>
          </cell>
          <cell r="F2266" t="str">
            <v>N</v>
          </cell>
        </row>
        <row r="2267">
          <cell r="B2267">
            <v>38552</v>
          </cell>
          <cell r="C2267" t="str">
            <v>Medicine Bow Energy Corp</v>
          </cell>
          <cell r="D2267" t="str">
            <v>El Paso Production Holding Co</v>
          </cell>
          <cell r="E2267">
            <v>834</v>
          </cell>
          <cell r="F2267" t="str">
            <v>N</v>
          </cell>
        </row>
        <row r="2268">
          <cell r="B2268">
            <v>38552</v>
          </cell>
          <cell r="C2268" t="str">
            <v>Holiday Inn Select,NY</v>
          </cell>
          <cell r="D2268" t="str">
            <v>Undisclosed Acquiror</v>
          </cell>
          <cell r="E2268">
            <v>14.299999999999999</v>
          </cell>
          <cell r="F2268" t="str">
            <v>N</v>
          </cell>
        </row>
        <row r="2269">
          <cell r="B2269">
            <v>38552</v>
          </cell>
          <cell r="C2269" t="str">
            <v>PharmData Inc</v>
          </cell>
          <cell r="D2269" t="str">
            <v>Premier Research Group plc</v>
          </cell>
          <cell r="E2269">
            <v>22</v>
          </cell>
          <cell r="F2269" t="str">
            <v>N</v>
          </cell>
        </row>
        <row r="2270">
          <cell r="B2270">
            <v>38552</v>
          </cell>
          <cell r="C2270" t="str">
            <v>Falcon Gas Storage Co Inc</v>
          </cell>
          <cell r="D2270" t="str">
            <v>GAStorage Investment LLC</v>
          </cell>
          <cell r="E2270">
            <v>100</v>
          </cell>
          <cell r="F2270" t="str">
            <v>N</v>
          </cell>
        </row>
        <row r="2271">
          <cell r="B2271">
            <v>38552</v>
          </cell>
          <cell r="C2271" t="str">
            <v>Mifflin Valley Inc</v>
          </cell>
          <cell r="D2271" t="str">
            <v>Lakeland Industries Inc</v>
          </cell>
          <cell r="E2271">
            <v>1.5799999999999998</v>
          </cell>
          <cell r="F2271" t="str">
            <v>N</v>
          </cell>
        </row>
        <row r="2272">
          <cell r="B2272">
            <v>38552</v>
          </cell>
          <cell r="C2272" t="str">
            <v>PrSM Corp</v>
          </cell>
          <cell r="D2272" t="str">
            <v>Perot Systems Corp</v>
          </cell>
          <cell r="E2272">
            <v>7.1999999999999993</v>
          </cell>
          <cell r="F2272" t="str">
            <v>N</v>
          </cell>
        </row>
        <row r="2273">
          <cell r="B2273">
            <v>38552</v>
          </cell>
          <cell r="C2273" t="str">
            <v>New Era Building Systems</v>
          </cell>
          <cell r="D2273" t="str">
            <v>Champion Enterprises Inc</v>
          </cell>
          <cell r="E2273">
            <v>41</v>
          </cell>
          <cell r="F2273" t="str">
            <v>N</v>
          </cell>
        </row>
        <row r="2274">
          <cell r="B2274">
            <v>38552</v>
          </cell>
          <cell r="C2274" t="str">
            <v>New Plan Excel Realty-Shopping</v>
          </cell>
          <cell r="D2274" t="str">
            <v>Galileo America LLC</v>
          </cell>
          <cell r="E2274">
            <v>980</v>
          </cell>
          <cell r="F2274" t="str">
            <v>N</v>
          </cell>
        </row>
        <row r="2275">
          <cell r="B2275">
            <v>38552</v>
          </cell>
          <cell r="C2275" t="str">
            <v>National Waterworks Holdings</v>
          </cell>
          <cell r="D2275" t="str">
            <v>Home Depot Inc</v>
          </cell>
          <cell r="E2275">
            <v>1350</v>
          </cell>
          <cell r="F2275" t="str">
            <v>N</v>
          </cell>
        </row>
        <row r="2276">
          <cell r="B2276">
            <v>38552</v>
          </cell>
          <cell r="C2276" t="str">
            <v>Undisclosed Retirement Home</v>
          </cell>
          <cell r="D2276" t="str">
            <v>Investor Group</v>
          </cell>
          <cell r="E2276">
            <v>232</v>
          </cell>
          <cell r="F2276" t="str">
            <v>N</v>
          </cell>
        </row>
        <row r="2277">
          <cell r="B2277">
            <v>38552</v>
          </cell>
          <cell r="C2277" t="str">
            <v>Quintiles-Business Units(3)</v>
          </cell>
          <cell r="D2277" t="str">
            <v>Global Pharm Dvlp Inc</v>
          </cell>
          <cell r="E2277">
            <v>125</v>
          </cell>
          <cell r="F2277" t="str">
            <v>N</v>
          </cell>
        </row>
        <row r="2278">
          <cell r="B2278">
            <v>38552</v>
          </cell>
          <cell r="C2278" t="str">
            <v>Meridian Retirement Commun</v>
          </cell>
          <cell r="D2278" t="str">
            <v>Investor Group</v>
          </cell>
          <cell r="E2278">
            <v>232</v>
          </cell>
          <cell r="F2278" t="str">
            <v>N</v>
          </cell>
        </row>
        <row r="2279">
          <cell r="B2279">
            <v>38551</v>
          </cell>
          <cell r="C2279" t="str">
            <v>American Racing Custom Wheels</v>
          </cell>
          <cell r="D2279" t="str">
            <v>Platinum Equity LLC</v>
          </cell>
          <cell r="E2279">
            <v>40.5</v>
          </cell>
          <cell r="F2279" t="str">
            <v>Y</v>
          </cell>
        </row>
        <row r="2280">
          <cell r="B2280">
            <v>38551</v>
          </cell>
          <cell r="C2280" t="str">
            <v>National CineMedia LLC</v>
          </cell>
          <cell r="D2280" t="str">
            <v>Cinemark USA Inc</v>
          </cell>
          <cell r="E2280">
            <v>7.3</v>
          </cell>
          <cell r="F2280" t="str">
            <v>Y</v>
          </cell>
        </row>
        <row r="2281">
          <cell r="B2281">
            <v>38551</v>
          </cell>
          <cell r="C2281" t="str">
            <v>NowAuto Inc</v>
          </cell>
          <cell r="D2281" t="str">
            <v>Global E-Investments Inc</v>
          </cell>
          <cell r="E2281">
            <v>49.761999999999993</v>
          </cell>
          <cell r="F2281" t="str">
            <v>Y</v>
          </cell>
        </row>
        <row r="2282">
          <cell r="B2282">
            <v>38551</v>
          </cell>
          <cell r="C2282" t="str">
            <v>Jefferies Capital Partners IV</v>
          </cell>
          <cell r="D2282" t="str">
            <v>Jefferies Group Inc</v>
          </cell>
          <cell r="E2282">
            <v>30</v>
          </cell>
          <cell r="F2282" t="str">
            <v>Y</v>
          </cell>
        </row>
        <row r="2283">
          <cell r="B2283">
            <v>38551</v>
          </cell>
          <cell r="C2283" t="str">
            <v>Lyco Energy Corp</v>
          </cell>
          <cell r="D2283" t="str">
            <v>Enerplus Resources Fund</v>
          </cell>
          <cell r="E2283">
            <v>421</v>
          </cell>
          <cell r="F2283" t="str">
            <v>N</v>
          </cell>
        </row>
        <row r="2284">
          <cell r="B2284">
            <v>38551</v>
          </cell>
          <cell r="C2284" t="str">
            <v>Seminole Suites,Tallahassee,FL</v>
          </cell>
          <cell r="D2284" t="str">
            <v>College Park Communities Trust</v>
          </cell>
          <cell r="E2284">
            <v>33.299999999999997</v>
          </cell>
          <cell r="F2284" t="str">
            <v>N</v>
          </cell>
        </row>
        <row r="2285">
          <cell r="B2285">
            <v>38551</v>
          </cell>
          <cell r="C2285" t="str">
            <v>Emory-Emtriva Brand Rights</v>
          </cell>
          <cell r="D2285" t="str">
            <v>Investor Group</v>
          </cell>
          <cell r="E2285">
            <v>525</v>
          </cell>
          <cell r="F2285" t="str">
            <v>N</v>
          </cell>
        </row>
        <row r="2286">
          <cell r="B2286">
            <v>38551</v>
          </cell>
          <cell r="C2286" t="str">
            <v>Fox Plaza,Century City,CA</v>
          </cell>
          <cell r="D2286" t="str">
            <v>Archstone-Smith Trust</v>
          </cell>
          <cell r="E2286">
            <v>147.5</v>
          </cell>
          <cell r="F2286" t="str">
            <v>N</v>
          </cell>
        </row>
        <row r="2287">
          <cell r="B2287">
            <v>38551</v>
          </cell>
          <cell r="C2287" t="str">
            <v>Alderwoods Group-Certain Asts</v>
          </cell>
          <cell r="D2287" t="str">
            <v>Forest Lawn Memorial</v>
          </cell>
          <cell r="E2287">
            <v>1.5</v>
          </cell>
          <cell r="F2287" t="str">
            <v>N</v>
          </cell>
        </row>
        <row r="2288">
          <cell r="B2288">
            <v>38551</v>
          </cell>
          <cell r="C2288" t="str">
            <v>Technology Resources Inc</v>
          </cell>
          <cell r="D2288" t="str">
            <v>Drayton Richdale Corp</v>
          </cell>
          <cell r="E2288">
            <v>15</v>
          </cell>
          <cell r="F2288" t="str">
            <v>N</v>
          </cell>
        </row>
        <row r="2289">
          <cell r="B2289">
            <v>38551</v>
          </cell>
          <cell r="C2289" t="str">
            <v>Audiopack Technologies Inc</v>
          </cell>
          <cell r="D2289" t="str">
            <v>Ultra Electronics Holdings PLC</v>
          </cell>
          <cell r="E2289">
            <v>59.699999999999996</v>
          </cell>
          <cell r="F2289" t="str">
            <v>N</v>
          </cell>
        </row>
        <row r="2290">
          <cell r="B2290">
            <v>38551</v>
          </cell>
          <cell r="C2290" t="str">
            <v>Kirk Pharmaceuticals LLC</v>
          </cell>
          <cell r="D2290" t="str">
            <v>Bionutrics Inc</v>
          </cell>
          <cell r="E2290">
            <v>12</v>
          </cell>
          <cell r="F2290" t="str">
            <v>N</v>
          </cell>
        </row>
        <row r="2291">
          <cell r="B2291">
            <v>38551</v>
          </cell>
          <cell r="C2291" t="str">
            <v>Intermix Media Inc</v>
          </cell>
          <cell r="D2291" t="str">
            <v>News Corp Inc</v>
          </cell>
          <cell r="E2291">
            <v>588.88</v>
          </cell>
          <cell r="F2291" t="str">
            <v>N</v>
          </cell>
        </row>
        <row r="2292">
          <cell r="B2292">
            <v>38551</v>
          </cell>
          <cell r="C2292" t="str">
            <v>Havens-Frabrication Plant,MO</v>
          </cell>
          <cell r="D2292" t="str">
            <v>Schuff International Inc</v>
          </cell>
          <cell r="E2292">
            <v>4.5</v>
          </cell>
          <cell r="F2292" t="str">
            <v>N</v>
          </cell>
        </row>
        <row r="2293">
          <cell r="B2293">
            <v>38551</v>
          </cell>
          <cell r="C2293" t="str">
            <v>AW Hutchison &amp; Associates LLC</v>
          </cell>
          <cell r="D2293" t="str">
            <v>Navigant Consulting Inc</v>
          </cell>
          <cell r="E2293">
            <v>23</v>
          </cell>
          <cell r="F2293" t="str">
            <v>N</v>
          </cell>
        </row>
        <row r="2294">
          <cell r="B2294">
            <v>38550</v>
          </cell>
          <cell r="C2294" t="str">
            <v>Maytag Corp</v>
          </cell>
          <cell r="D2294" t="str">
            <v>Whirlpool Corp</v>
          </cell>
          <cell r="E2294">
            <v>2653.7049999999999</v>
          </cell>
          <cell r="F2294" t="str">
            <v>N</v>
          </cell>
        </row>
        <row r="2295">
          <cell r="B2295">
            <v>38549</v>
          </cell>
          <cell r="C2295" t="str">
            <v>Fleer Corp-Die-cast Toy Bus</v>
          </cell>
          <cell r="D2295" t="str">
            <v>Upper Deck Co</v>
          </cell>
          <cell r="E2295">
            <v>6.1</v>
          </cell>
          <cell r="F2295" t="str">
            <v>N</v>
          </cell>
        </row>
        <row r="2296">
          <cell r="B2296">
            <v>38548</v>
          </cell>
          <cell r="C2296" t="str">
            <v>GeoLogistics Corp</v>
          </cell>
          <cell r="D2296" t="str">
            <v>PWC Logistics Pte Ltd</v>
          </cell>
          <cell r="E2296">
            <v>454</v>
          </cell>
          <cell r="F2296" t="str">
            <v>N</v>
          </cell>
        </row>
        <row r="2297">
          <cell r="B2297">
            <v>38548</v>
          </cell>
          <cell r="C2297" t="str">
            <v>Tractech Holdings Inc</v>
          </cell>
          <cell r="D2297" t="str">
            <v>Eaton Corp</v>
          </cell>
          <cell r="E2297">
            <v>54</v>
          </cell>
          <cell r="F2297" t="str">
            <v>N</v>
          </cell>
        </row>
        <row r="2298">
          <cell r="B2298">
            <v>38548</v>
          </cell>
          <cell r="C2298" t="str">
            <v>Maple Coal Co</v>
          </cell>
          <cell r="D2298" t="str">
            <v>Coal International PLC</v>
          </cell>
          <cell r="E2298">
            <v>4.5399999999999991</v>
          </cell>
          <cell r="F2298" t="str">
            <v>N</v>
          </cell>
        </row>
        <row r="2299">
          <cell r="B2299">
            <v>38548</v>
          </cell>
          <cell r="C2299" t="str">
            <v>A-Mark Precious Metals Inc</v>
          </cell>
          <cell r="D2299" t="str">
            <v>Investor Group</v>
          </cell>
          <cell r="E2299">
            <v>20</v>
          </cell>
          <cell r="F2299" t="str">
            <v>N</v>
          </cell>
        </row>
        <row r="2300">
          <cell r="B2300">
            <v>38548</v>
          </cell>
          <cell r="C2300" t="str">
            <v>Texas Genco LLC-Certain Assets</v>
          </cell>
          <cell r="D2300" t="str">
            <v>TEPPCO Partners LP</v>
          </cell>
          <cell r="E2300">
            <v>62</v>
          </cell>
          <cell r="F2300" t="str">
            <v>N</v>
          </cell>
        </row>
        <row r="2301">
          <cell r="B2301">
            <v>38548</v>
          </cell>
          <cell r="C2301" t="str">
            <v>GTS Consulting Inc</v>
          </cell>
          <cell r="D2301" t="str">
            <v>Inforte Corp</v>
          </cell>
          <cell r="E2301">
            <v>4.1210000000000004</v>
          </cell>
          <cell r="F2301" t="str">
            <v>N</v>
          </cell>
        </row>
        <row r="2302">
          <cell r="B2302">
            <v>38548</v>
          </cell>
          <cell r="C2302" t="str">
            <v>Barlow Corp</v>
          </cell>
          <cell r="D2302" t="str">
            <v>Carr Barlow Building Corp</v>
          </cell>
          <cell r="E2302">
            <v>75.5</v>
          </cell>
          <cell r="F2302" t="str">
            <v>N</v>
          </cell>
        </row>
        <row r="2303">
          <cell r="B2303">
            <v>38548</v>
          </cell>
          <cell r="C2303" t="str">
            <v>CF Martin Sulphur LP</v>
          </cell>
          <cell r="D2303" t="str">
            <v>Martin Midstream Partners LP</v>
          </cell>
          <cell r="E2303">
            <v>30.099999999999998</v>
          </cell>
          <cell r="F2303" t="str">
            <v>N</v>
          </cell>
        </row>
        <row r="2304">
          <cell r="B2304">
            <v>38548</v>
          </cell>
          <cell r="C2304" t="str">
            <v>San Miguel Dvlp-Oil Field Dvlp</v>
          </cell>
          <cell r="D2304" t="str">
            <v>Newmex Minerals Inc</v>
          </cell>
          <cell r="E2304">
            <v>2.9860000000000002</v>
          </cell>
          <cell r="F2304" t="str">
            <v>N</v>
          </cell>
        </row>
        <row r="2305">
          <cell r="B2305">
            <v>38548</v>
          </cell>
          <cell r="C2305" t="str">
            <v>Kubuk International</v>
          </cell>
          <cell r="D2305" t="str">
            <v>Chilanga Cement</v>
          </cell>
          <cell r="E2305">
            <v>28.875</v>
          </cell>
          <cell r="F2305" t="str">
            <v>N</v>
          </cell>
        </row>
        <row r="2306">
          <cell r="B2306">
            <v>38547</v>
          </cell>
          <cell r="C2306" t="str">
            <v>Penultimate Inc-Certain Assets</v>
          </cell>
          <cell r="D2306" t="str">
            <v>Superscape Inc</v>
          </cell>
          <cell r="E2306">
            <v>3</v>
          </cell>
          <cell r="F2306" t="str">
            <v>N</v>
          </cell>
        </row>
        <row r="2307">
          <cell r="B2307">
            <v>38547</v>
          </cell>
          <cell r="C2307" t="str">
            <v>Correctional Services Corp</v>
          </cell>
          <cell r="D2307" t="str">
            <v>Geo Group Inc</v>
          </cell>
          <cell r="E2307">
            <v>185.98899999999998</v>
          </cell>
          <cell r="F2307" t="str">
            <v>N</v>
          </cell>
        </row>
        <row r="2308">
          <cell r="B2308">
            <v>38547</v>
          </cell>
          <cell r="C2308" t="str">
            <v>Thompson Falls Hldg Co,MT</v>
          </cell>
          <cell r="D2308" t="str">
            <v>Glacier Bancorp Inc,MT</v>
          </cell>
          <cell r="E2308">
            <v>21.963000000000001</v>
          </cell>
          <cell r="F2308" t="str">
            <v>N</v>
          </cell>
        </row>
        <row r="2309">
          <cell r="B2309">
            <v>38547</v>
          </cell>
          <cell r="C2309" t="str">
            <v>Terra Nitrogen Co-Blytheville</v>
          </cell>
          <cell r="D2309" t="str">
            <v>Kinder Morgan Energy Partners</v>
          </cell>
          <cell r="E2309">
            <v>5</v>
          </cell>
          <cell r="F2309" t="str">
            <v>N</v>
          </cell>
        </row>
        <row r="2310">
          <cell r="B2310">
            <v>38547</v>
          </cell>
          <cell r="C2310" t="str">
            <v>Bristol-Myers Squibb Co-US</v>
          </cell>
          <cell r="D2310" t="str">
            <v>Novartis AG</v>
          </cell>
          <cell r="E2310">
            <v>660</v>
          </cell>
          <cell r="F2310" t="str">
            <v>N</v>
          </cell>
        </row>
        <row r="2311">
          <cell r="B2311">
            <v>38547</v>
          </cell>
          <cell r="C2311" t="str">
            <v>HCA Inc-Rural Hospitals(5)</v>
          </cell>
          <cell r="D2311" t="str">
            <v>LifePoint Hospitals Inc</v>
          </cell>
          <cell r="E2311">
            <v>285</v>
          </cell>
          <cell r="F2311" t="str">
            <v>N</v>
          </cell>
        </row>
        <row r="2312">
          <cell r="B2312">
            <v>38547</v>
          </cell>
          <cell r="C2312" t="str">
            <v>iDEFENSE Inc</v>
          </cell>
          <cell r="D2312" t="str">
            <v>VeriSign Inc</v>
          </cell>
          <cell r="E2312">
            <v>40</v>
          </cell>
          <cell r="F2312" t="str">
            <v>N</v>
          </cell>
        </row>
        <row r="2313">
          <cell r="B2313">
            <v>38547</v>
          </cell>
          <cell r="C2313" t="str">
            <v>Bravo! Foods International</v>
          </cell>
          <cell r="D2313" t="str">
            <v>Coca-Cola Enterprises Inc</v>
          </cell>
          <cell r="E2313">
            <v>13.122</v>
          </cell>
          <cell r="F2313" t="str">
            <v>N</v>
          </cell>
        </row>
        <row r="2314">
          <cell r="B2314">
            <v>38547</v>
          </cell>
          <cell r="C2314" t="str">
            <v>Bravo! Foods International</v>
          </cell>
          <cell r="D2314" t="str">
            <v>Coca-Cola Enterprises Inc</v>
          </cell>
          <cell r="E2314">
            <v>17.25</v>
          </cell>
          <cell r="F2314" t="str">
            <v>N</v>
          </cell>
        </row>
        <row r="2315">
          <cell r="B2315">
            <v>38547</v>
          </cell>
          <cell r="C2315" t="str">
            <v>Morex Marketing Group LLC</v>
          </cell>
          <cell r="D2315" t="str">
            <v>CGI Holding Corp</v>
          </cell>
          <cell r="E2315">
            <v>22.162999999999997</v>
          </cell>
          <cell r="F2315" t="str">
            <v>N</v>
          </cell>
        </row>
        <row r="2316">
          <cell r="B2316">
            <v>38546</v>
          </cell>
          <cell r="C2316" t="str">
            <v>MacGregor Group Inc</v>
          </cell>
          <cell r="D2316" t="str">
            <v>Investment Technology Grp Inc</v>
          </cell>
          <cell r="E2316">
            <v>230</v>
          </cell>
          <cell r="F2316" t="str">
            <v>Y</v>
          </cell>
        </row>
        <row r="2317">
          <cell r="B2317">
            <v>38546</v>
          </cell>
          <cell r="C2317" t="str">
            <v>Axeda Systems Inc-Device</v>
          </cell>
          <cell r="D2317" t="str">
            <v>JMI Equity Fund V LP</v>
          </cell>
          <cell r="E2317">
            <v>7</v>
          </cell>
          <cell r="F2317" t="str">
            <v>Y</v>
          </cell>
        </row>
        <row r="2318">
          <cell r="B2318">
            <v>38546</v>
          </cell>
          <cell r="C2318" t="str">
            <v>del Rey Marketing Inc</v>
          </cell>
          <cell r="D2318" t="str">
            <v>Direct Response Fin'l Svcs Inc</v>
          </cell>
          <cell r="E2318">
            <v>12</v>
          </cell>
          <cell r="F2318" t="str">
            <v>N</v>
          </cell>
        </row>
        <row r="2319">
          <cell r="B2319">
            <v>38546</v>
          </cell>
          <cell r="C2319" t="str">
            <v>Aerojet Fine Chemicals LLC</v>
          </cell>
          <cell r="D2319" t="str">
            <v>American Pacific Corp</v>
          </cell>
          <cell r="E2319">
            <v>119</v>
          </cell>
          <cell r="F2319" t="str">
            <v>N</v>
          </cell>
        </row>
        <row r="2320">
          <cell r="B2320">
            <v>38546</v>
          </cell>
          <cell r="C2320" t="str">
            <v>Fairmont Chicago Hotel</v>
          </cell>
          <cell r="D2320" t="str">
            <v>Strategic Hotel Capital Inc</v>
          </cell>
          <cell r="E2320">
            <v>154.69999999999999</v>
          </cell>
          <cell r="F2320" t="str">
            <v>N</v>
          </cell>
        </row>
        <row r="2321">
          <cell r="B2321">
            <v>38546</v>
          </cell>
          <cell r="C2321" t="str">
            <v>Wholesale411</v>
          </cell>
          <cell r="D2321" t="str">
            <v>Liquidity Services Inc</v>
          </cell>
          <cell r="E2321">
            <v>3.0999999999999996</v>
          </cell>
          <cell r="F2321" t="str">
            <v>N</v>
          </cell>
        </row>
        <row r="2322">
          <cell r="B2322">
            <v>38546</v>
          </cell>
          <cell r="C2322" t="str">
            <v>Renaissance Washington DC</v>
          </cell>
          <cell r="D2322" t="str">
            <v>Sunstone Hotel Investors Inc</v>
          </cell>
          <cell r="E2322">
            <v>66</v>
          </cell>
          <cell r="F2322" t="str">
            <v>N</v>
          </cell>
        </row>
        <row r="2323">
          <cell r="B2323">
            <v>38546</v>
          </cell>
          <cell r="C2323" t="str">
            <v>WDLP Broadcasting Co LLC</v>
          </cell>
          <cell r="D2323" t="str">
            <v>Spanish Broadcasting Sys Inc</v>
          </cell>
          <cell r="E2323">
            <v>37.5</v>
          </cell>
          <cell r="F2323" t="str">
            <v>N</v>
          </cell>
        </row>
        <row r="2324">
          <cell r="B2324">
            <v>38545</v>
          </cell>
          <cell r="C2324" t="str">
            <v>Coast Dental Services Inc</v>
          </cell>
          <cell r="D2324" t="str">
            <v>Intelident Solutions Inc</v>
          </cell>
          <cell r="E2324">
            <v>17.113</v>
          </cell>
          <cell r="F2324" t="str">
            <v>N</v>
          </cell>
        </row>
        <row r="2325">
          <cell r="B2325">
            <v>38545</v>
          </cell>
          <cell r="C2325" t="str">
            <v>EPI Corp-Nursing(26),KY</v>
          </cell>
          <cell r="D2325" t="str">
            <v>United Rehab LLC</v>
          </cell>
          <cell r="E2325">
            <v>180</v>
          </cell>
          <cell r="F2325" t="str">
            <v>N</v>
          </cell>
        </row>
        <row r="2326">
          <cell r="B2326">
            <v>38545</v>
          </cell>
          <cell r="C2326" t="str">
            <v>Echotek Corp</v>
          </cell>
          <cell r="D2326" t="str">
            <v>Mercury Computer Systems Inc</v>
          </cell>
          <cell r="E2326">
            <v>49</v>
          </cell>
          <cell r="F2326" t="str">
            <v>N</v>
          </cell>
        </row>
        <row r="2327">
          <cell r="B2327">
            <v>38545</v>
          </cell>
          <cell r="C2327" t="str">
            <v>Hudson United Bancorp,NJ</v>
          </cell>
          <cell r="D2327" t="str">
            <v>TD Banknorth Inc,Portland,ME</v>
          </cell>
          <cell r="E2327">
            <v>1928.1389999999999</v>
          </cell>
          <cell r="F2327" t="str">
            <v>N</v>
          </cell>
        </row>
        <row r="2328">
          <cell r="B2328">
            <v>38545</v>
          </cell>
          <cell r="C2328" t="str">
            <v>Holiday Inn St Louis,MO</v>
          </cell>
          <cell r="D2328" t="str">
            <v>Undisclosed Acquiror</v>
          </cell>
          <cell r="E2328">
            <v>3.5</v>
          </cell>
          <cell r="F2328" t="str">
            <v>N</v>
          </cell>
        </row>
        <row r="2329">
          <cell r="B2329">
            <v>38545</v>
          </cell>
          <cell r="C2329" t="str">
            <v>Sutton Place Hotel</v>
          </cell>
          <cell r="D2329" t="str">
            <v>Sunstone Hotel Investors Inc</v>
          </cell>
          <cell r="E2329">
            <v>72</v>
          </cell>
          <cell r="F2329" t="str">
            <v>N</v>
          </cell>
        </row>
        <row r="2330">
          <cell r="B2330">
            <v>38545</v>
          </cell>
          <cell r="C2330" t="str">
            <v>GT Brands Holdings</v>
          </cell>
          <cell r="D2330" t="str">
            <v>Gaiam Inc</v>
          </cell>
          <cell r="E2330">
            <v>35</v>
          </cell>
          <cell r="F2330" t="str">
            <v>N</v>
          </cell>
        </row>
        <row r="2331">
          <cell r="B2331">
            <v>38545</v>
          </cell>
          <cell r="C2331" t="str">
            <v>Lucy Activewear</v>
          </cell>
          <cell r="D2331" t="str">
            <v>Chicos FAS Inc</v>
          </cell>
          <cell r="E2331">
            <v>10</v>
          </cell>
          <cell r="F2331" t="str">
            <v>N</v>
          </cell>
        </row>
        <row r="2332">
          <cell r="B2332">
            <v>38544</v>
          </cell>
          <cell r="C2332" t="str">
            <v>Altec Lansing Technologies Inc</v>
          </cell>
          <cell r="D2332" t="str">
            <v>Plantronics Inc</v>
          </cell>
          <cell r="E2332">
            <v>166</v>
          </cell>
          <cell r="F2332" t="str">
            <v>Y</v>
          </cell>
        </row>
        <row r="2333">
          <cell r="B2333">
            <v>38544</v>
          </cell>
          <cell r="C2333" t="str">
            <v>Southern Star Pipeline</v>
          </cell>
          <cell r="D2333" t="str">
            <v>Investor Group</v>
          </cell>
          <cell r="E2333">
            <v>838</v>
          </cell>
          <cell r="F2333" t="str">
            <v>N</v>
          </cell>
        </row>
        <row r="2334">
          <cell r="B2334">
            <v>38544</v>
          </cell>
          <cell r="C2334" t="str">
            <v>BZU LLC-Uranium Asts,</v>
          </cell>
          <cell r="D2334" t="str">
            <v>Fintry Enterprises Inc</v>
          </cell>
          <cell r="E2334">
            <v>4.8</v>
          </cell>
          <cell r="F2334" t="str">
            <v>N</v>
          </cell>
        </row>
        <row r="2335">
          <cell r="B2335">
            <v>38544</v>
          </cell>
          <cell r="C2335" t="str">
            <v>Trexler Mall,Trexlertown,PA</v>
          </cell>
          <cell r="D2335" t="str">
            <v>Cedar Shopping Centers Inc</v>
          </cell>
          <cell r="E2335">
            <v>28.75</v>
          </cell>
          <cell r="F2335" t="str">
            <v>N</v>
          </cell>
        </row>
        <row r="2336">
          <cell r="B2336">
            <v>38544</v>
          </cell>
          <cell r="C2336" t="str">
            <v>Stagecoach Natural Gas Storage</v>
          </cell>
          <cell r="D2336" t="str">
            <v>Inergy LP</v>
          </cell>
          <cell r="E2336">
            <v>205</v>
          </cell>
          <cell r="F2336" t="str">
            <v>N</v>
          </cell>
        </row>
        <row r="2337">
          <cell r="B2337">
            <v>38544</v>
          </cell>
          <cell r="C2337" t="str">
            <v>Undisclosed Contracting Co</v>
          </cell>
          <cell r="D2337" t="str">
            <v>Offshore Systems Intl Ltd</v>
          </cell>
          <cell r="E2337">
            <v>8.8889999999999993</v>
          </cell>
          <cell r="F2337" t="str">
            <v>N</v>
          </cell>
        </row>
        <row r="2338">
          <cell r="B2338">
            <v>38544</v>
          </cell>
          <cell r="C2338" t="str">
            <v>Citronix LP</v>
          </cell>
          <cell r="D2338" t="str">
            <v>Domino Printing Sciences</v>
          </cell>
          <cell r="E2338">
            <v>10.199999999999999</v>
          </cell>
          <cell r="F2338" t="str">
            <v>N</v>
          </cell>
        </row>
        <row r="2339">
          <cell r="B2339">
            <v>38544</v>
          </cell>
          <cell r="C2339" t="str">
            <v>Helix Technology Corp</v>
          </cell>
          <cell r="D2339" t="str">
            <v>Brooks Automation Inc</v>
          </cell>
          <cell r="E2339">
            <v>453.702</v>
          </cell>
          <cell r="F2339" t="str">
            <v>N</v>
          </cell>
        </row>
        <row r="2340">
          <cell r="B2340">
            <v>38544</v>
          </cell>
          <cell r="C2340" t="str">
            <v>Marvin Richards Ltd-J Percy</v>
          </cell>
          <cell r="D2340" t="str">
            <v>G-III Apparel Group Ltd</v>
          </cell>
          <cell r="E2340">
            <v>23.811</v>
          </cell>
          <cell r="F2340" t="str">
            <v>N</v>
          </cell>
        </row>
        <row r="2341">
          <cell r="B2341">
            <v>38544</v>
          </cell>
          <cell r="C2341" t="str">
            <v>Winlit Group Ltd-Op Asts</v>
          </cell>
          <cell r="D2341" t="str">
            <v>G-III Apparel Group Ltd</v>
          </cell>
          <cell r="E2341">
            <v>7.3</v>
          </cell>
          <cell r="F2341" t="str">
            <v>N</v>
          </cell>
        </row>
        <row r="2342">
          <cell r="B2342">
            <v>38544</v>
          </cell>
          <cell r="C2342" t="str">
            <v>Exxon Mobil Corp-Refined</v>
          </cell>
          <cell r="D2342" t="str">
            <v>Kinder Morgan Energy Partners</v>
          </cell>
          <cell r="E2342">
            <v>48</v>
          </cell>
          <cell r="F2342" t="str">
            <v>N</v>
          </cell>
        </row>
        <row r="2343">
          <cell r="B2343">
            <v>38544</v>
          </cell>
          <cell r="C2343" t="str">
            <v>ExcelleRx Inc</v>
          </cell>
          <cell r="D2343" t="str">
            <v>Omnicare Inc</v>
          </cell>
          <cell r="E2343">
            <v>268.75</v>
          </cell>
          <cell r="F2343" t="str">
            <v>N</v>
          </cell>
        </row>
        <row r="2344">
          <cell r="B2344">
            <v>38544</v>
          </cell>
          <cell r="C2344" t="str">
            <v>AVAD LLC-Certain Assets</v>
          </cell>
          <cell r="D2344" t="str">
            <v>Ingram Micro Inc</v>
          </cell>
          <cell r="E2344">
            <v>200</v>
          </cell>
          <cell r="F2344" t="str">
            <v>N</v>
          </cell>
        </row>
        <row r="2345">
          <cell r="B2345">
            <v>38544</v>
          </cell>
          <cell r="C2345" t="str">
            <v>Purchased Parts Group Inc</v>
          </cell>
          <cell r="D2345" t="str">
            <v>Integrated Logistics Solutions</v>
          </cell>
          <cell r="E2345">
            <v>9</v>
          </cell>
          <cell r="F2345" t="str">
            <v>N</v>
          </cell>
        </row>
        <row r="2346">
          <cell r="B2346">
            <v>38544</v>
          </cell>
          <cell r="C2346" t="str">
            <v>Gulf States Hospital,LA</v>
          </cell>
          <cell r="D2346" t="str">
            <v>Medical Properties Trust Inc</v>
          </cell>
          <cell r="E2346">
            <v>11.5</v>
          </cell>
          <cell r="F2346" t="str">
            <v>N</v>
          </cell>
        </row>
        <row r="2347">
          <cell r="B2347">
            <v>38544</v>
          </cell>
          <cell r="C2347" t="str">
            <v>Groundwater Protection Inc</v>
          </cell>
          <cell r="D2347" t="str">
            <v>Precision Assessment Tech Corp</v>
          </cell>
          <cell r="E2347">
            <v>5.5</v>
          </cell>
          <cell r="F2347" t="str">
            <v>N</v>
          </cell>
        </row>
        <row r="2348">
          <cell r="B2348">
            <v>38544</v>
          </cell>
          <cell r="C2348" t="str">
            <v>Kremer Laser Eye Center</v>
          </cell>
          <cell r="D2348" t="str">
            <v>TLC Vision Corp</v>
          </cell>
          <cell r="E2348">
            <v>24.299999999999997</v>
          </cell>
          <cell r="F2348" t="str">
            <v>N</v>
          </cell>
        </row>
        <row r="2349">
          <cell r="B2349">
            <v>38544</v>
          </cell>
          <cell r="C2349" t="str">
            <v>D&amp;K Healthcare Resources Inc</v>
          </cell>
          <cell r="D2349" t="str">
            <v>McKesson Corp</v>
          </cell>
          <cell r="E2349">
            <v>212.23599999999999</v>
          </cell>
          <cell r="F2349" t="str">
            <v>N</v>
          </cell>
        </row>
        <row r="2350">
          <cell r="B2350">
            <v>38543</v>
          </cell>
          <cell r="C2350" t="str">
            <v>US Unwired Inc</v>
          </cell>
          <cell r="D2350" t="str">
            <v>Sprint Corp</v>
          </cell>
          <cell r="E2350">
            <v>1325.268</v>
          </cell>
          <cell r="F2350" t="str">
            <v>N</v>
          </cell>
        </row>
        <row r="2351">
          <cell r="B2351">
            <v>38541</v>
          </cell>
          <cell r="C2351" t="str">
            <v>Norwesco Inc</v>
          </cell>
          <cell r="D2351" t="str">
            <v>Allied Capital Corp</v>
          </cell>
          <cell r="E2351">
            <v>160</v>
          </cell>
          <cell r="F2351" t="str">
            <v>Y</v>
          </cell>
        </row>
        <row r="2352">
          <cell r="B2352">
            <v>38541</v>
          </cell>
          <cell r="C2352" t="str">
            <v>Cornerstone Healthcare Group</v>
          </cell>
          <cell r="D2352" t="str">
            <v>JW Childs Associates LP</v>
          </cell>
          <cell r="E2352">
            <v>160</v>
          </cell>
          <cell r="F2352" t="str">
            <v>Y</v>
          </cell>
        </row>
        <row r="2353">
          <cell r="B2353">
            <v>38541</v>
          </cell>
          <cell r="C2353" t="str">
            <v>Cruzan International Inc</v>
          </cell>
          <cell r="D2353" t="str">
            <v>Absolut Spirits Co Inc</v>
          </cell>
          <cell r="E2353">
            <v>57.985999999999997</v>
          </cell>
          <cell r="F2353" t="str">
            <v>N</v>
          </cell>
        </row>
        <row r="2354">
          <cell r="B2354">
            <v>38541</v>
          </cell>
          <cell r="C2354" t="str">
            <v>Pharmaceutical Formulations-</v>
          </cell>
          <cell r="D2354" t="str">
            <v>Leiner Health Products LLC</v>
          </cell>
          <cell r="E2354">
            <v>23</v>
          </cell>
          <cell r="F2354" t="str">
            <v>N</v>
          </cell>
        </row>
        <row r="2355">
          <cell r="B2355">
            <v>38541</v>
          </cell>
          <cell r="C2355" t="str">
            <v>EAB Plaza,Uniondale,Long</v>
          </cell>
          <cell r="D2355" t="str">
            <v>Reckson Associates Realty Corp</v>
          </cell>
          <cell r="E2355">
            <v>240</v>
          </cell>
          <cell r="F2355" t="str">
            <v>N</v>
          </cell>
        </row>
        <row r="2356">
          <cell r="B2356">
            <v>38541</v>
          </cell>
          <cell r="C2356" t="str">
            <v>BW Marina</v>
          </cell>
          <cell r="D2356" t="str">
            <v>HIghland Park Re Dvlp Co</v>
          </cell>
          <cell r="E2356">
            <v>4.5</v>
          </cell>
          <cell r="F2356" t="str">
            <v>N</v>
          </cell>
        </row>
        <row r="2357">
          <cell r="B2357">
            <v>38541</v>
          </cell>
          <cell r="C2357" t="str">
            <v>National Energy Group Inc</v>
          </cell>
          <cell r="D2357" t="str">
            <v>Amer Re Hldg LP</v>
          </cell>
          <cell r="E2357">
            <v>16.751999999999999</v>
          </cell>
          <cell r="F2357" t="str">
            <v>N</v>
          </cell>
        </row>
        <row r="2358">
          <cell r="B2358">
            <v>38541</v>
          </cell>
          <cell r="C2358" t="str">
            <v>WUPL-TV,New Orleans,LA</v>
          </cell>
          <cell r="D2358" t="str">
            <v>Belo Corp</v>
          </cell>
          <cell r="E2358">
            <v>14.5</v>
          </cell>
          <cell r="F2358" t="str">
            <v>N</v>
          </cell>
        </row>
        <row r="2359">
          <cell r="B2359">
            <v>38541</v>
          </cell>
          <cell r="C2359" t="str">
            <v>WPT Enterprises Inc</v>
          </cell>
          <cell r="D2359" t="str">
            <v>Investor Group</v>
          </cell>
          <cell r="E2359">
            <v>700</v>
          </cell>
          <cell r="F2359" t="str">
            <v>N</v>
          </cell>
        </row>
        <row r="2360">
          <cell r="B2360">
            <v>38540</v>
          </cell>
          <cell r="C2360" t="str">
            <v>Spear Pharmaceuticals Inc</v>
          </cell>
          <cell r="D2360" t="str">
            <v>Allied Capital Corp</v>
          </cell>
          <cell r="E2360">
            <v>133</v>
          </cell>
          <cell r="F2360" t="str">
            <v>Y</v>
          </cell>
        </row>
        <row r="2361">
          <cell r="B2361">
            <v>38540</v>
          </cell>
          <cell r="C2361" t="str">
            <v>Edville Bankcorp Inc,IL</v>
          </cell>
          <cell r="D2361" t="str">
            <v>Harris Bankcorp Inc,Chicago,IL</v>
          </cell>
          <cell r="E2361">
            <v>65.5</v>
          </cell>
          <cell r="F2361" t="str">
            <v>Y</v>
          </cell>
        </row>
        <row r="2362">
          <cell r="B2362">
            <v>38540</v>
          </cell>
          <cell r="C2362" t="str">
            <v>WCS Wireless LLC</v>
          </cell>
          <cell r="D2362" t="str">
            <v>XM Satellite Radio Hldgs Inc</v>
          </cell>
          <cell r="E2362">
            <v>188.32</v>
          </cell>
          <cell r="F2362" t="str">
            <v>N</v>
          </cell>
        </row>
        <row r="2363">
          <cell r="B2363">
            <v>38540</v>
          </cell>
          <cell r="C2363" t="str">
            <v>Radcliff/Economy Marine Svcs</v>
          </cell>
          <cell r="D2363" t="str">
            <v>TransMontaigne Inc</v>
          </cell>
          <cell r="E2363">
            <v>53.4</v>
          </cell>
          <cell r="F2363" t="str">
            <v>N</v>
          </cell>
        </row>
        <row r="2364">
          <cell r="B2364">
            <v>38540</v>
          </cell>
          <cell r="C2364" t="str">
            <v>Pioneer Natural-Oil &amp; Gas Int</v>
          </cell>
          <cell r="D2364" t="str">
            <v>Maritech Resources Inc</v>
          </cell>
          <cell r="E2364">
            <v>67.599999999999994</v>
          </cell>
          <cell r="F2364" t="str">
            <v>N</v>
          </cell>
        </row>
        <row r="2365">
          <cell r="B2365">
            <v>38540</v>
          </cell>
          <cell r="C2365" t="str">
            <v>Paradyne Networks Inc</v>
          </cell>
          <cell r="D2365" t="str">
            <v>Zhone Technologies Inc</v>
          </cell>
          <cell r="E2365">
            <v>178.54900000000001</v>
          </cell>
          <cell r="F2365" t="str">
            <v>N</v>
          </cell>
        </row>
        <row r="2366">
          <cell r="B2366">
            <v>38540</v>
          </cell>
          <cell r="C2366" t="str">
            <v>Prestonwood Bancshares Inc,TX</v>
          </cell>
          <cell r="D2366" t="str">
            <v>Sterling Bancshares,Houston,TX</v>
          </cell>
          <cell r="E2366">
            <v>34.375</v>
          </cell>
          <cell r="F2366" t="str">
            <v>N</v>
          </cell>
        </row>
        <row r="2367">
          <cell r="B2367">
            <v>38540</v>
          </cell>
          <cell r="C2367" t="str">
            <v>Raytech Corp</v>
          </cell>
          <cell r="D2367" t="str">
            <v>Raytech Personal Injury Trust</v>
          </cell>
          <cell r="E2367">
            <v>5.1790000000000003</v>
          </cell>
          <cell r="F2367" t="str">
            <v>N</v>
          </cell>
        </row>
        <row r="2368">
          <cell r="B2368">
            <v>38540</v>
          </cell>
          <cell r="C2368" t="str">
            <v>Knowledge Express Data Systems</v>
          </cell>
          <cell r="D2368" t="str">
            <v>UTEK Corp</v>
          </cell>
          <cell r="E2368">
            <v>1.5</v>
          </cell>
          <cell r="F2368" t="str">
            <v>N</v>
          </cell>
        </row>
        <row r="2369">
          <cell r="B2369">
            <v>38540</v>
          </cell>
          <cell r="C2369" t="str">
            <v>Risk Management Alternatives</v>
          </cell>
          <cell r="D2369" t="str">
            <v>NCO Group Inc</v>
          </cell>
          <cell r="E2369">
            <v>118.89999999999999</v>
          </cell>
          <cell r="F2369" t="str">
            <v>N</v>
          </cell>
        </row>
        <row r="2370">
          <cell r="B2370">
            <v>38540</v>
          </cell>
          <cell r="C2370" t="str">
            <v>Maybrook Rlty Inc-Senior Cmnty</v>
          </cell>
          <cell r="D2370" t="str">
            <v>American Retirement Corp</v>
          </cell>
          <cell r="E2370">
            <v>23.4</v>
          </cell>
          <cell r="F2370" t="str">
            <v>N</v>
          </cell>
        </row>
        <row r="2371">
          <cell r="B2371">
            <v>38540</v>
          </cell>
          <cell r="C2371" t="str">
            <v>TGS-Outlet Stores(2)</v>
          </cell>
          <cell r="D2371" t="str">
            <v>Undisclosed Acquiror</v>
          </cell>
          <cell r="E2371">
            <v>92.199999999999989</v>
          </cell>
          <cell r="F2371" t="str">
            <v>N</v>
          </cell>
        </row>
        <row r="2372">
          <cell r="B2372">
            <v>38540</v>
          </cell>
          <cell r="C2372" t="str">
            <v>Copperfield Chimney Supply Inc</v>
          </cell>
          <cell r="D2372" t="str">
            <v>Interline Brands Inc</v>
          </cell>
          <cell r="E2372">
            <v>70</v>
          </cell>
          <cell r="F2372" t="str">
            <v>N</v>
          </cell>
        </row>
        <row r="2373">
          <cell r="B2373">
            <v>38540</v>
          </cell>
          <cell r="C2373" t="str">
            <v>Fleetwood-Operating Asts</v>
          </cell>
          <cell r="D2373" t="str">
            <v>Clayton Homes Inc</v>
          </cell>
          <cell r="E2373">
            <v>74</v>
          </cell>
          <cell r="F2373" t="str">
            <v>N</v>
          </cell>
        </row>
        <row r="2374">
          <cell r="B2374">
            <v>38539</v>
          </cell>
          <cell r="C2374" t="str">
            <v>Nat Guardian Security Services</v>
          </cell>
          <cell r="D2374" t="str">
            <v>LLR Partners Inc</v>
          </cell>
          <cell r="E2374">
            <v>10</v>
          </cell>
          <cell r="F2374" t="str">
            <v>Y</v>
          </cell>
        </row>
        <row r="2375">
          <cell r="B2375">
            <v>38539</v>
          </cell>
          <cell r="C2375" t="str">
            <v>NeoPhotonics Corp</v>
          </cell>
          <cell r="D2375" t="str">
            <v>Harris &amp; Harris Group Inc</v>
          </cell>
          <cell r="E2375">
            <v>1</v>
          </cell>
          <cell r="F2375" t="str">
            <v>Y</v>
          </cell>
        </row>
        <row r="2376">
          <cell r="B2376">
            <v>38539</v>
          </cell>
          <cell r="C2376" t="str">
            <v>Iron Corral Vineyard</v>
          </cell>
          <cell r="D2376" t="str">
            <v>Vintage Wine Trust Inc</v>
          </cell>
          <cell r="E2376">
            <v>9.5</v>
          </cell>
          <cell r="F2376" t="str">
            <v>N</v>
          </cell>
        </row>
        <row r="2377">
          <cell r="B2377">
            <v>38539</v>
          </cell>
          <cell r="C2377" t="str">
            <v>Gravelly Ford Vineyard</v>
          </cell>
          <cell r="D2377" t="str">
            <v>Vintage Wine Trust Inc</v>
          </cell>
          <cell r="E2377">
            <v>7</v>
          </cell>
          <cell r="F2377" t="str">
            <v>N</v>
          </cell>
        </row>
        <row r="2378">
          <cell r="B2378">
            <v>38539</v>
          </cell>
          <cell r="C2378" t="str">
            <v>Crush Creative Inc</v>
          </cell>
          <cell r="D2378" t="str">
            <v>Merisel Inc</v>
          </cell>
          <cell r="E2378">
            <v>12</v>
          </cell>
          <cell r="F2378" t="str">
            <v>N</v>
          </cell>
        </row>
        <row r="2379">
          <cell r="B2379">
            <v>38539</v>
          </cell>
          <cell r="C2379" t="str">
            <v>Amegy Bancorp Inc,TX</v>
          </cell>
          <cell r="D2379" t="str">
            <v>Zions Bancorp,Utah</v>
          </cell>
          <cell r="E2379">
            <v>1689.8330000000001</v>
          </cell>
          <cell r="F2379" t="str">
            <v>N</v>
          </cell>
        </row>
        <row r="2380">
          <cell r="B2380">
            <v>38539</v>
          </cell>
          <cell r="C2380" t="str">
            <v>Briarcliff Health Care Center</v>
          </cell>
          <cell r="D2380" t="str">
            <v>Advocat Inc</v>
          </cell>
          <cell r="E2380">
            <v>6.6999999999999993</v>
          </cell>
          <cell r="F2380" t="str">
            <v>N</v>
          </cell>
        </row>
        <row r="2381">
          <cell r="B2381">
            <v>38539</v>
          </cell>
          <cell r="C2381" t="str">
            <v>GNP Computers Inc</v>
          </cell>
          <cell r="D2381" t="str">
            <v>Pinnacle Data Systems Inc</v>
          </cell>
          <cell r="E2381">
            <v>8</v>
          </cell>
          <cell r="F2381" t="str">
            <v>N</v>
          </cell>
        </row>
        <row r="2382">
          <cell r="B2382">
            <v>38539</v>
          </cell>
          <cell r="C2382" t="str">
            <v>Tarragon Corp-Invest Ppty(7)</v>
          </cell>
          <cell r="D2382" t="str">
            <v>Undisclosed Acquiror</v>
          </cell>
          <cell r="E2382">
            <v>67</v>
          </cell>
          <cell r="F2382" t="str">
            <v>N</v>
          </cell>
        </row>
        <row r="2383">
          <cell r="B2383">
            <v>38539</v>
          </cell>
          <cell r="C2383" t="str">
            <v>Fortron Bio Science Inc</v>
          </cell>
          <cell r="D2383" t="str">
            <v>R&amp;D Systems Inc</v>
          </cell>
          <cell r="E2383">
            <v>20</v>
          </cell>
          <cell r="F2383" t="str">
            <v>N</v>
          </cell>
        </row>
        <row r="2384">
          <cell r="B2384">
            <v>38539</v>
          </cell>
          <cell r="C2384" t="str">
            <v>Arbortext Inc</v>
          </cell>
          <cell r="D2384" t="str">
            <v>Parametric Technology Corp</v>
          </cell>
          <cell r="E2384">
            <v>190</v>
          </cell>
          <cell r="F2384" t="str">
            <v>N</v>
          </cell>
        </row>
        <row r="2385">
          <cell r="B2385">
            <v>38539</v>
          </cell>
          <cell r="C2385" t="str">
            <v>Waterford Forest,Cary,NC</v>
          </cell>
          <cell r="D2385" t="str">
            <v>Mid-America Apt Communities</v>
          </cell>
          <cell r="E2385">
            <v>56</v>
          </cell>
          <cell r="F2385" t="str">
            <v>N</v>
          </cell>
        </row>
        <row r="2386">
          <cell r="B2386">
            <v>38539</v>
          </cell>
          <cell r="C2386" t="str">
            <v>Stentor Inc</v>
          </cell>
          <cell r="D2386" t="str">
            <v>Koninklijke Philips Electronic</v>
          </cell>
          <cell r="E2386">
            <v>280</v>
          </cell>
          <cell r="F2386" t="str">
            <v>N</v>
          </cell>
        </row>
        <row r="2387">
          <cell r="B2387">
            <v>38539</v>
          </cell>
          <cell r="C2387" t="str">
            <v>Incoming Calls Mgmt Institute</v>
          </cell>
          <cell r="D2387" t="str">
            <v>CMP Media LLC</v>
          </cell>
          <cell r="E2387">
            <v>11.25</v>
          </cell>
          <cell r="F2387" t="str">
            <v>N</v>
          </cell>
        </row>
        <row r="2388">
          <cell r="B2388">
            <v>38539</v>
          </cell>
          <cell r="C2388" t="str">
            <v>Churchill-Hollywood Racetrack</v>
          </cell>
          <cell r="D2388" t="str">
            <v>Bay Meadows Land Co LLC</v>
          </cell>
          <cell r="E2388">
            <v>257.5</v>
          </cell>
          <cell r="F2388" t="str">
            <v>N</v>
          </cell>
        </row>
        <row r="2389">
          <cell r="B2389">
            <v>38539</v>
          </cell>
          <cell r="C2389" t="str">
            <v>PacifiCare Health Systems Inc</v>
          </cell>
          <cell r="D2389" t="str">
            <v>UnitedHealth Group Inc</v>
          </cell>
          <cell r="E2389">
            <v>7358.884</v>
          </cell>
          <cell r="F2389" t="str">
            <v>N</v>
          </cell>
        </row>
        <row r="2390">
          <cell r="B2390">
            <v>38539</v>
          </cell>
          <cell r="C2390" t="str">
            <v>Royal Cake Co Inc</v>
          </cell>
          <cell r="D2390" t="str">
            <v>Flowers Foods Inc</v>
          </cell>
          <cell r="E2390">
            <v>10</v>
          </cell>
          <cell r="F2390" t="str">
            <v>N</v>
          </cell>
        </row>
        <row r="2391">
          <cell r="B2391">
            <v>38538</v>
          </cell>
          <cell r="C2391" t="str">
            <v>FleetCor Technologies Inc</v>
          </cell>
          <cell r="D2391" t="str">
            <v>Bain Capital Inc</v>
          </cell>
          <cell r="E2391">
            <v>75</v>
          </cell>
          <cell r="F2391" t="str">
            <v>Y</v>
          </cell>
        </row>
        <row r="2392">
          <cell r="B2392">
            <v>38538</v>
          </cell>
          <cell r="C2392" t="str">
            <v>Aspect Communications Corp</v>
          </cell>
          <cell r="D2392" t="str">
            <v>Concerto Software Inc</v>
          </cell>
          <cell r="E2392">
            <v>1064.943</v>
          </cell>
          <cell r="F2392" t="str">
            <v>N</v>
          </cell>
        </row>
        <row r="2393">
          <cell r="B2393">
            <v>38538</v>
          </cell>
          <cell r="C2393" t="str">
            <v>BRE-Senior Living Facilities</v>
          </cell>
          <cell r="D2393" t="str">
            <v>Ventas Inc</v>
          </cell>
          <cell r="E2393">
            <v>85</v>
          </cell>
          <cell r="F2393" t="str">
            <v>N</v>
          </cell>
        </row>
        <row r="2394">
          <cell r="B2394">
            <v>38538</v>
          </cell>
          <cell r="C2394" t="str">
            <v>Diebold Inc-Campus Card Sys</v>
          </cell>
          <cell r="D2394" t="str">
            <v>CBORD Group Inc</v>
          </cell>
          <cell r="E2394">
            <v>38</v>
          </cell>
          <cell r="F2394" t="str">
            <v>N</v>
          </cell>
        </row>
        <row r="2395">
          <cell r="B2395">
            <v>38538</v>
          </cell>
          <cell r="C2395" t="str">
            <v>Wilmington Tr Co-Double Hulled</v>
          </cell>
          <cell r="D2395" t="str">
            <v>US Shipping Partners LP</v>
          </cell>
          <cell r="E2395">
            <v>25</v>
          </cell>
          <cell r="F2395" t="str">
            <v>N</v>
          </cell>
        </row>
        <row r="2396">
          <cell r="B2396">
            <v>38538</v>
          </cell>
          <cell r="C2396" t="str">
            <v>Coca-Cola Enterprises-1,100</v>
          </cell>
          <cell r="D2396" t="str">
            <v>NuCo2 Inc</v>
          </cell>
          <cell r="E2396">
            <v>1.4</v>
          </cell>
          <cell r="F2396" t="str">
            <v>N</v>
          </cell>
        </row>
        <row r="2397">
          <cell r="B2397">
            <v>38538</v>
          </cell>
          <cell r="C2397" t="str">
            <v>Sport Supply Group Inc</v>
          </cell>
          <cell r="D2397" t="str">
            <v>Collegiate Pacific Inc</v>
          </cell>
          <cell r="E2397">
            <v>32</v>
          </cell>
          <cell r="F2397" t="str">
            <v>N</v>
          </cell>
        </row>
        <row r="2398">
          <cell r="B2398">
            <v>38538</v>
          </cell>
          <cell r="C2398" t="str">
            <v>Winn-Dixie Stores-Supermarket</v>
          </cell>
          <cell r="D2398" t="str">
            <v>Harris Teeter Inc</v>
          </cell>
          <cell r="E2398">
            <v>16.75</v>
          </cell>
          <cell r="F2398" t="str">
            <v>N</v>
          </cell>
        </row>
        <row r="2399">
          <cell r="B2399">
            <v>38538</v>
          </cell>
          <cell r="C2399" t="str">
            <v>Exxon-Oil &amp; Gas Ppty,Texas</v>
          </cell>
          <cell r="D2399" t="str">
            <v>XTO Energy Inc</v>
          </cell>
          <cell r="E2399">
            <v>215</v>
          </cell>
          <cell r="F2399" t="str">
            <v>N</v>
          </cell>
        </row>
        <row r="2400">
          <cell r="B2400">
            <v>38538</v>
          </cell>
          <cell r="C2400" t="str">
            <v>Adelphia Commun-Phone Bus</v>
          </cell>
          <cell r="D2400" t="str">
            <v>Pioneer Telephone</v>
          </cell>
          <cell r="E2400">
            <v>1.2</v>
          </cell>
          <cell r="F2400" t="str">
            <v>N</v>
          </cell>
        </row>
        <row r="2401">
          <cell r="B2401">
            <v>38538</v>
          </cell>
          <cell r="C2401" t="str">
            <v>Duane Arnold Energy Ctr</v>
          </cell>
          <cell r="D2401" t="str">
            <v>FPL Group Inc</v>
          </cell>
          <cell r="E2401">
            <v>387</v>
          </cell>
          <cell r="F2401" t="str">
            <v>N</v>
          </cell>
        </row>
        <row r="2402">
          <cell r="B2402">
            <v>38538</v>
          </cell>
          <cell r="C2402" t="str">
            <v>CNL Hotels-Hotel Properties(5)</v>
          </cell>
          <cell r="D2402" t="str">
            <v>Pyramd Hotels Opportunity</v>
          </cell>
          <cell r="E2402">
            <v>109</v>
          </cell>
          <cell r="F2402" t="str">
            <v>N</v>
          </cell>
        </row>
        <row r="2403">
          <cell r="B2403">
            <v>38538</v>
          </cell>
          <cell r="C2403" t="str">
            <v>Remec-Electn Mnfg Bus</v>
          </cell>
          <cell r="D2403" t="str">
            <v>Investor Group</v>
          </cell>
          <cell r="E2403">
            <v>19</v>
          </cell>
          <cell r="F2403" t="str">
            <v>N</v>
          </cell>
        </row>
        <row r="2404">
          <cell r="B2404">
            <v>38538</v>
          </cell>
          <cell r="C2404" t="str">
            <v>Vivant Medical Inc</v>
          </cell>
          <cell r="D2404" t="str">
            <v>Valleylab Inc</v>
          </cell>
          <cell r="E2404">
            <v>101</v>
          </cell>
          <cell r="F2404" t="str">
            <v>N</v>
          </cell>
        </row>
        <row r="2405">
          <cell r="B2405">
            <v>38538</v>
          </cell>
          <cell r="C2405" t="str">
            <v>Allume Systems Inc</v>
          </cell>
          <cell r="D2405" t="str">
            <v>Smith Micro Software Inc</v>
          </cell>
          <cell r="E2405">
            <v>12.829000000000001</v>
          </cell>
          <cell r="F2405" t="str">
            <v>N</v>
          </cell>
        </row>
        <row r="2406">
          <cell r="B2406">
            <v>38538</v>
          </cell>
          <cell r="C2406" t="str">
            <v>Valero LP- Terminal &amp; Pipeline</v>
          </cell>
          <cell r="D2406" t="str">
            <v>Pacific Energy Partners LP</v>
          </cell>
          <cell r="E2406">
            <v>455</v>
          </cell>
          <cell r="F2406" t="str">
            <v>N</v>
          </cell>
        </row>
        <row r="2407">
          <cell r="B2407">
            <v>38538</v>
          </cell>
          <cell r="C2407" t="str">
            <v>Lodge at Rancho Mirage,CA</v>
          </cell>
          <cell r="D2407" t="str">
            <v>GENLB-Rancho LLC</v>
          </cell>
          <cell r="E2407">
            <v>33</v>
          </cell>
          <cell r="F2407" t="str">
            <v>N</v>
          </cell>
        </row>
        <row r="2408">
          <cell r="B2408">
            <v>38538</v>
          </cell>
          <cell r="C2408" t="str">
            <v>Mission-Oil Fields (2)</v>
          </cell>
          <cell r="D2408" t="str">
            <v>XTO Energy Inc</v>
          </cell>
          <cell r="E2408">
            <v>56.5</v>
          </cell>
          <cell r="F2408" t="str">
            <v>N</v>
          </cell>
        </row>
        <row r="2409">
          <cell r="B2409">
            <v>38538</v>
          </cell>
          <cell r="C2409" t="str">
            <v>LiveBridge Inc</v>
          </cell>
          <cell r="D2409" t="str">
            <v>Affiliated Computer Svcs Inc</v>
          </cell>
          <cell r="E2409">
            <v>32</v>
          </cell>
          <cell r="F2409" t="str">
            <v>N</v>
          </cell>
        </row>
        <row r="2410">
          <cell r="B2410">
            <v>38538</v>
          </cell>
          <cell r="C2410" t="str">
            <v>Staples Plaza Shopping Center</v>
          </cell>
          <cell r="D2410" t="str">
            <v>Urstadt Biddle Properties Inc</v>
          </cell>
          <cell r="E2410">
            <v>28.425000000000001</v>
          </cell>
          <cell r="F2410" t="str">
            <v>N</v>
          </cell>
        </row>
        <row r="2411">
          <cell r="B2411">
            <v>38538</v>
          </cell>
          <cell r="C2411" t="str">
            <v>Trade Service Corp</v>
          </cell>
          <cell r="D2411" t="str">
            <v>Investor Group</v>
          </cell>
          <cell r="E2411">
            <v>3</v>
          </cell>
          <cell r="F2411" t="str">
            <v>N</v>
          </cell>
        </row>
        <row r="2412">
          <cell r="B2412">
            <v>38537</v>
          </cell>
          <cell r="C2412" t="str">
            <v>Pyramid Biological Corp</v>
          </cell>
          <cell r="D2412" t="str">
            <v>Life Therapeutics Ltd</v>
          </cell>
          <cell r="E2412">
            <v>25</v>
          </cell>
          <cell r="F2412" t="str">
            <v>N</v>
          </cell>
        </row>
        <row r="2413">
          <cell r="B2413">
            <v>38534</v>
          </cell>
          <cell r="C2413" t="str">
            <v>Teleflex Inc-Automotive Pedal</v>
          </cell>
          <cell r="D2413" t="str">
            <v>Sun Capital Partners Inc</v>
          </cell>
          <cell r="E2413">
            <v>13</v>
          </cell>
          <cell r="F2413" t="str">
            <v>Y</v>
          </cell>
        </row>
        <row r="2414">
          <cell r="B2414">
            <v>38534</v>
          </cell>
          <cell r="C2414" t="str">
            <v>Mile High Capital Group Ltd</v>
          </cell>
          <cell r="D2414" t="str">
            <v>Investor Group</v>
          </cell>
          <cell r="E2414">
            <v>100</v>
          </cell>
          <cell r="F2414" t="str">
            <v>Y</v>
          </cell>
        </row>
        <row r="2415">
          <cell r="B2415">
            <v>38534</v>
          </cell>
          <cell r="C2415" t="str">
            <v>Cumberland Advisors</v>
          </cell>
          <cell r="D2415" t="str">
            <v>David R Kotok &amp; Associates Inc</v>
          </cell>
          <cell r="E2415">
            <v>2</v>
          </cell>
          <cell r="F2415" t="str">
            <v>Y</v>
          </cell>
        </row>
        <row r="2416">
          <cell r="B2416">
            <v>38534</v>
          </cell>
          <cell r="C2416" t="str">
            <v>Lancaster Laboratories Inc</v>
          </cell>
          <cell r="D2416" t="str">
            <v>Fisher Scientific Intl Inc</v>
          </cell>
          <cell r="E2416">
            <v>150</v>
          </cell>
          <cell r="F2416" t="str">
            <v>Y</v>
          </cell>
        </row>
        <row r="2417">
          <cell r="B2417">
            <v>38534</v>
          </cell>
          <cell r="C2417" t="str">
            <v>Housecall Med Resources Inc</v>
          </cell>
          <cell r="D2417" t="str">
            <v>Amedisys Inc</v>
          </cell>
          <cell r="E2417">
            <v>106</v>
          </cell>
          <cell r="F2417" t="str">
            <v>N</v>
          </cell>
        </row>
        <row r="2418">
          <cell r="B2418">
            <v>38534</v>
          </cell>
          <cell r="C2418" t="str">
            <v>Celero Energy LP-Oil &amp; Gas,TX</v>
          </cell>
          <cell r="D2418" t="str">
            <v>Whiting Oil &amp; Gas Corp</v>
          </cell>
          <cell r="E2418">
            <v>458.03100000000001</v>
          </cell>
          <cell r="F2418" t="str">
            <v>N</v>
          </cell>
        </row>
        <row r="2419">
          <cell r="B2419">
            <v>38534</v>
          </cell>
          <cell r="C2419" t="str">
            <v>Celero Energy LP-Oil &amp; Gas,OK</v>
          </cell>
          <cell r="D2419" t="str">
            <v>Whiting Oil &amp; Gas Corp</v>
          </cell>
          <cell r="E2419">
            <v>343</v>
          </cell>
          <cell r="F2419" t="str">
            <v>N</v>
          </cell>
        </row>
        <row r="2420">
          <cell r="B2420">
            <v>38534</v>
          </cell>
          <cell r="C2420" t="str">
            <v>First National Banc Inc,GA</v>
          </cell>
          <cell r="D2420" t="str">
            <v>ABC Bancorp,Moultrie,Georgia</v>
          </cell>
          <cell r="E2420">
            <v>34.799999999999997</v>
          </cell>
          <cell r="F2420" t="str">
            <v>N</v>
          </cell>
        </row>
        <row r="2421">
          <cell r="B2421">
            <v>38534</v>
          </cell>
          <cell r="C2421" t="str">
            <v>Clontech Lab Inc</v>
          </cell>
          <cell r="D2421" t="str">
            <v>Takara Bio Inc</v>
          </cell>
          <cell r="E2421">
            <v>60</v>
          </cell>
          <cell r="F2421" t="str">
            <v>N</v>
          </cell>
        </row>
        <row r="2422">
          <cell r="B2422">
            <v>38534</v>
          </cell>
          <cell r="C2422" t="str">
            <v>Citizens Bancorp Inc,KY</v>
          </cell>
          <cell r="D2422" t="str">
            <v>Farmers Capital Bank Corp</v>
          </cell>
          <cell r="E2422">
            <v>38</v>
          </cell>
          <cell r="F2422" t="str">
            <v>N</v>
          </cell>
        </row>
        <row r="2423">
          <cell r="B2423">
            <v>38534</v>
          </cell>
          <cell r="C2423" t="str">
            <v>Lake Ridge Apartments,Hampton</v>
          </cell>
          <cell r="D2423" t="str">
            <v>Berkshire Income Realty Inc</v>
          </cell>
          <cell r="E2423">
            <v>34.344000000000001</v>
          </cell>
          <cell r="F2423" t="str">
            <v>N</v>
          </cell>
        </row>
        <row r="2424">
          <cell r="B2424">
            <v>38534</v>
          </cell>
          <cell r="C2424" t="str">
            <v>Halifax Corp-Secure Network Sv</v>
          </cell>
          <cell r="D2424" t="str">
            <v>Indus Corp</v>
          </cell>
          <cell r="E2424">
            <v>12.5</v>
          </cell>
          <cell r="F2424" t="str">
            <v>N</v>
          </cell>
        </row>
        <row r="2425">
          <cell r="B2425">
            <v>38534</v>
          </cell>
          <cell r="C2425" t="str">
            <v>RxCrossroads LLC</v>
          </cell>
          <cell r="D2425" t="str">
            <v>Omnicare Inc</v>
          </cell>
          <cell r="E2425">
            <v>235</v>
          </cell>
          <cell r="F2425" t="str">
            <v>N</v>
          </cell>
        </row>
        <row r="2426">
          <cell r="B2426">
            <v>38534</v>
          </cell>
          <cell r="C2426" t="str">
            <v>Integrated Electrical-Coml &amp;</v>
          </cell>
          <cell r="D2426" t="str">
            <v>Undisclosed Acquiror</v>
          </cell>
          <cell r="E2426">
            <v>5.6</v>
          </cell>
          <cell r="F2426" t="str">
            <v>N</v>
          </cell>
        </row>
        <row r="2427">
          <cell r="B2427">
            <v>38534</v>
          </cell>
          <cell r="C2427" t="str">
            <v>Global Energy Distribution Grp</v>
          </cell>
          <cell r="D2427" t="str">
            <v>Global Energy Group Inc</v>
          </cell>
          <cell r="E2427">
            <v>12.261999999999999</v>
          </cell>
          <cell r="F2427" t="str">
            <v>N</v>
          </cell>
        </row>
        <row r="2428">
          <cell r="B2428">
            <v>38534</v>
          </cell>
          <cell r="C2428" t="str">
            <v>GuardedNet Inc</v>
          </cell>
          <cell r="D2428" t="str">
            <v>Micromuse Inc</v>
          </cell>
          <cell r="E2428">
            <v>16.2</v>
          </cell>
          <cell r="F2428" t="str">
            <v>N</v>
          </cell>
        </row>
        <row r="2429">
          <cell r="B2429">
            <v>38534</v>
          </cell>
          <cell r="C2429" t="str">
            <v>Hallwood Energy III LP</v>
          </cell>
          <cell r="D2429" t="str">
            <v>Undisclosed Acquiror</v>
          </cell>
          <cell r="E2429">
            <v>246.5</v>
          </cell>
          <cell r="F2429" t="str">
            <v>N</v>
          </cell>
        </row>
        <row r="2430">
          <cell r="B2430">
            <v>38534</v>
          </cell>
          <cell r="C2430" t="str">
            <v>Therma-Wave Inc-Compact</v>
          </cell>
          <cell r="D2430" t="str">
            <v>Tokyo Electron Ltd</v>
          </cell>
          <cell r="E2430">
            <v>9.9499999999999993</v>
          </cell>
          <cell r="F2430" t="str">
            <v>N</v>
          </cell>
        </row>
        <row r="2431">
          <cell r="B2431">
            <v>38534</v>
          </cell>
          <cell r="C2431" t="str">
            <v>Heritage National Bank,TX</v>
          </cell>
          <cell r="D2431" t="str">
            <v>State Natl Bancshares Inc,TX</v>
          </cell>
          <cell r="E2431">
            <v>53.5</v>
          </cell>
          <cell r="F2431" t="str">
            <v>N</v>
          </cell>
        </row>
        <row r="2432">
          <cell r="B2432">
            <v>38534</v>
          </cell>
          <cell r="C2432" t="str">
            <v>Tipperary Corp</v>
          </cell>
          <cell r="D2432" t="str">
            <v>Santos Ltd</v>
          </cell>
          <cell r="E2432">
            <v>139.84399999999999</v>
          </cell>
          <cell r="F2432" t="str">
            <v>N</v>
          </cell>
        </row>
        <row r="2433">
          <cell r="B2433">
            <v>38534</v>
          </cell>
          <cell r="C2433" t="str">
            <v>Clinical Micro Sensors Inc</v>
          </cell>
          <cell r="D2433" t="str">
            <v>Osmetech PLC</v>
          </cell>
          <cell r="E2433">
            <v>2.9289999999999998</v>
          </cell>
          <cell r="F2433" t="str">
            <v>N</v>
          </cell>
        </row>
        <row r="2434">
          <cell r="B2434">
            <v>38534</v>
          </cell>
          <cell r="C2434" t="str">
            <v>Bicycle Club Apartments</v>
          </cell>
          <cell r="D2434" t="str">
            <v>Maxus Realty Trust Inc</v>
          </cell>
          <cell r="E2434">
            <v>4.3</v>
          </cell>
          <cell r="F2434" t="str">
            <v>N</v>
          </cell>
        </row>
        <row r="2435">
          <cell r="B2435">
            <v>38534</v>
          </cell>
          <cell r="C2435" t="str">
            <v>South Beloit Water-Illinois Op</v>
          </cell>
          <cell r="D2435" t="str">
            <v>Rock County Electric Coop</v>
          </cell>
          <cell r="E2435">
            <v>47</v>
          </cell>
          <cell r="F2435" t="str">
            <v>N</v>
          </cell>
        </row>
        <row r="2436">
          <cell r="B2436">
            <v>38534</v>
          </cell>
          <cell r="C2436" t="str">
            <v>Trinity Laboratories Inc</v>
          </cell>
          <cell r="D2436" t="str">
            <v>Jubilant Organosys Ltd</v>
          </cell>
          <cell r="E2436">
            <v>12.25</v>
          </cell>
          <cell r="F2436" t="str">
            <v>N</v>
          </cell>
        </row>
        <row r="2437">
          <cell r="B2437">
            <v>38534</v>
          </cell>
          <cell r="C2437" t="str">
            <v>LifeSafe Services Inc</v>
          </cell>
          <cell r="D2437" t="str">
            <v>Undisclosed Acquiror</v>
          </cell>
          <cell r="E2437">
            <v>3.0999999999999996</v>
          </cell>
          <cell r="F2437" t="str">
            <v>N</v>
          </cell>
        </row>
        <row r="2438">
          <cell r="B2438">
            <v>38534</v>
          </cell>
          <cell r="C2438" t="str">
            <v>DHP Inc</v>
          </cell>
          <cell r="D2438" t="str">
            <v>Southland Health Services Inc</v>
          </cell>
          <cell r="E2438">
            <v>2.5</v>
          </cell>
          <cell r="F2438" t="str">
            <v>N</v>
          </cell>
        </row>
        <row r="2439">
          <cell r="B2439">
            <v>38534</v>
          </cell>
          <cell r="C2439" t="str">
            <v>DST Innovis Inc</v>
          </cell>
          <cell r="D2439" t="str">
            <v>Amdocs Ltd</v>
          </cell>
          <cell r="E2439">
            <v>238</v>
          </cell>
          <cell r="F2439" t="str">
            <v>N</v>
          </cell>
        </row>
        <row r="2440">
          <cell r="B2440">
            <v>38534</v>
          </cell>
          <cell r="C2440" t="str">
            <v>TK Petrosearch LLC-Blue Ridge</v>
          </cell>
          <cell r="D2440" t="str">
            <v>Kellco Energy Ltd</v>
          </cell>
          <cell r="E2440">
            <v>2.1399999999999997</v>
          </cell>
          <cell r="F2440" t="str">
            <v>N</v>
          </cell>
        </row>
        <row r="2441">
          <cell r="B2441">
            <v>38534</v>
          </cell>
          <cell r="C2441" t="str">
            <v>Tipperary Corp</v>
          </cell>
          <cell r="D2441" t="str">
            <v>Santos Ltd</v>
          </cell>
          <cell r="E2441">
            <v>312.05999999999995</v>
          </cell>
          <cell r="F2441" t="str">
            <v>N</v>
          </cell>
        </row>
        <row r="2442">
          <cell r="B2442">
            <v>38534</v>
          </cell>
          <cell r="C2442" t="str">
            <v>Iovino/Boersma Enterprises Inc</v>
          </cell>
          <cell r="D2442" t="str">
            <v>Sylvan Learning Centers LLC</v>
          </cell>
          <cell r="E2442">
            <v>5.3999999999999995</v>
          </cell>
          <cell r="F2442" t="str">
            <v>N</v>
          </cell>
        </row>
        <row r="2443">
          <cell r="B2443">
            <v>38533</v>
          </cell>
          <cell r="C2443" t="str">
            <v>Automatic Bar Controls</v>
          </cell>
          <cell r="D2443" t="str">
            <v>Windjammer Capital Investors</v>
          </cell>
          <cell r="E2443">
            <v>59</v>
          </cell>
          <cell r="F2443" t="str">
            <v>Y</v>
          </cell>
        </row>
        <row r="2444">
          <cell r="B2444">
            <v>38533</v>
          </cell>
          <cell r="C2444" t="str">
            <v>Ripon Cogeneration LLC</v>
          </cell>
          <cell r="D2444" t="str">
            <v>Countryside Power Income Fund</v>
          </cell>
          <cell r="E2444">
            <v>95.3</v>
          </cell>
          <cell r="F2444" t="str">
            <v>Y</v>
          </cell>
        </row>
        <row r="2445">
          <cell r="B2445">
            <v>38533</v>
          </cell>
          <cell r="C2445" t="str">
            <v>Omega-Nursing Facilities(4)</v>
          </cell>
          <cell r="D2445" t="str">
            <v>Alden Mgmt Svcs Inc</v>
          </cell>
          <cell r="E2445">
            <v>18.100000000000001</v>
          </cell>
          <cell r="F2445" t="str">
            <v>N</v>
          </cell>
        </row>
        <row r="2446">
          <cell r="B2446">
            <v>38533</v>
          </cell>
          <cell r="C2446" t="str">
            <v>Grayloc Products LLC</v>
          </cell>
          <cell r="D2446" t="str">
            <v>Oceaneering International Inc</v>
          </cell>
          <cell r="E2446">
            <v>41</v>
          </cell>
          <cell r="F2446" t="str">
            <v>N</v>
          </cell>
        </row>
        <row r="2447">
          <cell r="B2447">
            <v>38533</v>
          </cell>
          <cell r="C2447" t="str">
            <v>BXI Exchange Inc</v>
          </cell>
          <cell r="D2447" t="str">
            <v>ITEX Corp</v>
          </cell>
          <cell r="E2447">
            <v>3.4849999999999999</v>
          </cell>
          <cell r="F2447" t="str">
            <v>N</v>
          </cell>
        </row>
        <row r="2448">
          <cell r="B2448">
            <v>38533</v>
          </cell>
          <cell r="C2448" t="str">
            <v>Impart Technology Group Inc</v>
          </cell>
          <cell r="D2448" t="str">
            <v>Limelight Media Group Inc</v>
          </cell>
          <cell r="E2448">
            <v>8.2750000000000004</v>
          </cell>
          <cell r="F2448" t="str">
            <v>N</v>
          </cell>
        </row>
        <row r="2449">
          <cell r="B2449">
            <v>38533</v>
          </cell>
          <cell r="C2449" t="str">
            <v>Omni Energy Services-Aviation</v>
          </cell>
          <cell r="D2449" t="str">
            <v>Rotorcraft Leasing Co LLC</v>
          </cell>
          <cell r="E2449">
            <v>11</v>
          </cell>
          <cell r="F2449" t="str">
            <v>N</v>
          </cell>
        </row>
        <row r="2450">
          <cell r="B2450">
            <v>38533</v>
          </cell>
          <cell r="C2450" t="str">
            <v>Design Intent Engineering Inc</v>
          </cell>
          <cell r="D2450" t="str">
            <v>Eicher Motors Ltd</v>
          </cell>
          <cell r="E2450">
            <v>2.5</v>
          </cell>
          <cell r="F2450" t="str">
            <v>N</v>
          </cell>
        </row>
        <row r="2451">
          <cell r="B2451">
            <v>38533</v>
          </cell>
          <cell r="C2451" t="str">
            <v>PictureArts Corp</v>
          </cell>
          <cell r="D2451" t="str">
            <v>Jupitermedia Corp</v>
          </cell>
          <cell r="E2451">
            <v>63.247</v>
          </cell>
          <cell r="F2451" t="str">
            <v>N</v>
          </cell>
        </row>
        <row r="2452">
          <cell r="B2452">
            <v>38533</v>
          </cell>
          <cell r="C2452" t="str">
            <v>Master Tek International Inc</v>
          </cell>
          <cell r="D2452" t="str">
            <v>Minol USA</v>
          </cell>
          <cell r="E2452">
            <v>12</v>
          </cell>
          <cell r="F2452" t="str">
            <v>N</v>
          </cell>
        </row>
        <row r="2453">
          <cell r="B2453">
            <v>38533</v>
          </cell>
          <cell r="C2453" t="str">
            <v>InfoGroup Northwest-Network</v>
          </cell>
          <cell r="D2453" t="str">
            <v>I-Sector Corp</v>
          </cell>
          <cell r="E2453">
            <v>3.3929999999999998</v>
          </cell>
          <cell r="F2453" t="str">
            <v>N</v>
          </cell>
        </row>
        <row r="2454">
          <cell r="B2454">
            <v>38533</v>
          </cell>
          <cell r="C2454" t="str">
            <v>Loders Croklaan-Encapsulation</v>
          </cell>
          <cell r="D2454" t="str">
            <v>Balchem Corp</v>
          </cell>
          <cell r="E2454">
            <v>9.85</v>
          </cell>
          <cell r="F2454" t="str">
            <v>N</v>
          </cell>
        </row>
        <row r="2455">
          <cell r="B2455">
            <v>38533</v>
          </cell>
          <cell r="C2455" t="str">
            <v>Technical Career Institutes</v>
          </cell>
          <cell r="D2455" t="str">
            <v>EVCI Career Colleges Holding</v>
          </cell>
          <cell r="E2455">
            <v>16</v>
          </cell>
          <cell r="F2455" t="str">
            <v>N</v>
          </cell>
        </row>
        <row r="2456">
          <cell r="B2456">
            <v>38533</v>
          </cell>
          <cell r="C2456" t="str">
            <v>Eq Office Ppty Tr-Bus Ctr(2)</v>
          </cell>
          <cell r="D2456" t="str">
            <v>Slough Estates PLC</v>
          </cell>
          <cell r="E2456">
            <v>351</v>
          </cell>
          <cell r="F2456" t="str">
            <v>N</v>
          </cell>
        </row>
        <row r="2457">
          <cell r="B2457">
            <v>38533</v>
          </cell>
          <cell r="C2457" t="str">
            <v>Galaxy Nutritional Foods-Plant</v>
          </cell>
          <cell r="D2457" t="str">
            <v>Schreiber Foods Inc</v>
          </cell>
          <cell r="E2457">
            <v>8.6999999999999993</v>
          </cell>
          <cell r="F2457" t="str">
            <v>N</v>
          </cell>
        </row>
        <row r="2458">
          <cell r="B2458">
            <v>38533</v>
          </cell>
          <cell r="C2458" t="str">
            <v>Thayer Lodging Grp-Marriot</v>
          </cell>
          <cell r="D2458" t="str">
            <v>Investor Group</v>
          </cell>
          <cell r="E2458">
            <v>300</v>
          </cell>
          <cell r="F2458" t="str">
            <v>N</v>
          </cell>
        </row>
        <row r="2459">
          <cell r="B2459">
            <v>38533</v>
          </cell>
          <cell r="C2459" t="str">
            <v>United Natl Bk,San Marino,CA</v>
          </cell>
          <cell r="D2459" t="str">
            <v>East West Bancorp Inc,CA</v>
          </cell>
          <cell r="E2459">
            <v>179.69900000000001</v>
          </cell>
          <cell r="F2459" t="str">
            <v>N</v>
          </cell>
        </row>
        <row r="2460">
          <cell r="B2460">
            <v>38533</v>
          </cell>
          <cell r="C2460" t="str">
            <v>Ogre Holdings Inc</v>
          </cell>
          <cell r="D2460" t="str">
            <v>FastenTech Inc</v>
          </cell>
          <cell r="E2460">
            <v>40</v>
          </cell>
          <cell r="F2460" t="str">
            <v>N</v>
          </cell>
        </row>
        <row r="2461">
          <cell r="B2461">
            <v>38533</v>
          </cell>
          <cell r="C2461" t="str">
            <v>Heartland Hybrids Inc</v>
          </cell>
          <cell r="D2461" t="str">
            <v>Landec Ag Inc</v>
          </cell>
          <cell r="E2461">
            <v>5.9690000000000003</v>
          </cell>
          <cell r="F2461" t="str">
            <v>N</v>
          </cell>
        </row>
        <row r="2462">
          <cell r="B2462">
            <v>38533</v>
          </cell>
          <cell r="C2462" t="str">
            <v>Mr Sticker Inc</v>
          </cell>
          <cell r="D2462" t="str">
            <v>Speedemissions Inc</v>
          </cell>
          <cell r="E2462">
            <v>3.0999999999999996</v>
          </cell>
          <cell r="F2462" t="str">
            <v>N</v>
          </cell>
        </row>
        <row r="2463">
          <cell r="B2463">
            <v>38533</v>
          </cell>
          <cell r="C2463" t="str">
            <v>MBNA Corp</v>
          </cell>
          <cell r="D2463" t="str">
            <v>Bank of America Corp</v>
          </cell>
          <cell r="E2463">
            <v>35810.267999999996</v>
          </cell>
          <cell r="F2463" t="str">
            <v>N</v>
          </cell>
        </row>
        <row r="2464">
          <cell r="B2464">
            <v>38533</v>
          </cell>
          <cell r="C2464" t="str">
            <v>Calpine Corp-Natural Gas,TX</v>
          </cell>
          <cell r="D2464" t="str">
            <v>Rosetta Resources Inc</v>
          </cell>
          <cell r="E2464">
            <v>1050</v>
          </cell>
          <cell r="F2464" t="str">
            <v>N</v>
          </cell>
        </row>
        <row r="2465">
          <cell r="B2465">
            <v>38533</v>
          </cell>
          <cell r="C2465" t="str">
            <v>Dana Coml-Industrial &amp; Mnfg(5)</v>
          </cell>
          <cell r="D2465" t="str">
            <v>Lexington Corporate Ppty Trust</v>
          </cell>
          <cell r="E2465">
            <v>78.5</v>
          </cell>
          <cell r="F2465" t="str">
            <v>N</v>
          </cell>
        </row>
        <row r="2466">
          <cell r="B2466">
            <v>38533</v>
          </cell>
          <cell r="C2466" t="str">
            <v>EFC Bancorp Inc,Elgin,Illinois</v>
          </cell>
          <cell r="D2466" t="str">
            <v>MAF Bancorp,Clarendon Hills,IL</v>
          </cell>
          <cell r="E2466">
            <v>168.39</v>
          </cell>
          <cell r="F2466" t="str">
            <v>N</v>
          </cell>
        </row>
        <row r="2467">
          <cell r="B2467">
            <v>38533</v>
          </cell>
          <cell r="C2467" t="str">
            <v>WestPoint Stevens Inc</v>
          </cell>
          <cell r="D2467" t="str">
            <v>American Re Partners LP</v>
          </cell>
          <cell r="E2467">
            <v>703.5</v>
          </cell>
          <cell r="F2467" t="str">
            <v>N</v>
          </cell>
        </row>
        <row r="2468">
          <cell r="B2468">
            <v>38533</v>
          </cell>
          <cell r="C2468" t="str">
            <v>Undisclosed Self Storage</v>
          </cell>
          <cell r="D2468" t="str">
            <v>Sovran Self Storage Inc</v>
          </cell>
          <cell r="E2468">
            <v>29.4</v>
          </cell>
          <cell r="F2468" t="str">
            <v>N</v>
          </cell>
        </row>
        <row r="2469">
          <cell r="B2469">
            <v>38533</v>
          </cell>
          <cell r="C2469" t="str">
            <v>NorthWestern Corp</v>
          </cell>
          <cell r="D2469" t="str">
            <v>Montana Public Power Inc</v>
          </cell>
          <cell r="E2469">
            <v>2000.9549999999999</v>
          </cell>
          <cell r="F2469" t="str">
            <v>N</v>
          </cell>
        </row>
        <row r="2470">
          <cell r="B2470">
            <v>38533</v>
          </cell>
          <cell r="C2470" t="str">
            <v>Ethanol Oil Recovery Sys LLC</v>
          </cell>
          <cell r="D2470" t="str">
            <v>GreenShift Corp</v>
          </cell>
          <cell r="E2470">
            <v>1.2</v>
          </cell>
          <cell r="F2470" t="str">
            <v>N</v>
          </cell>
        </row>
        <row r="2471">
          <cell r="B2471">
            <v>38533</v>
          </cell>
          <cell r="C2471" t="str">
            <v>CalEast Indl-Indl Portfolio</v>
          </cell>
          <cell r="D2471" t="str">
            <v>RREEF America LLC</v>
          </cell>
          <cell r="E2471">
            <v>1300</v>
          </cell>
          <cell r="F2471" t="str">
            <v>N</v>
          </cell>
        </row>
        <row r="2472">
          <cell r="B2472">
            <v>38532</v>
          </cell>
          <cell r="C2472" t="str">
            <v>Alterra Healthcare Corp</v>
          </cell>
          <cell r="D2472" t="str">
            <v>Fortress Investment Group LLC</v>
          </cell>
          <cell r="E2472">
            <v>25</v>
          </cell>
          <cell r="F2472" t="str">
            <v>Y</v>
          </cell>
        </row>
        <row r="2473">
          <cell r="B2473">
            <v>38532</v>
          </cell>
          <cell r="C2473" t="str">
            <v>Reynolds Inc</v>
          </cell>
          <cell r="D2473" t="str">
            <v>Layne Christensen Co</v>
          </cell>
          <cell r="E2473">
            <v>104.81399999999999</v>
          </cell>
          <cell r="F2473" t="str">
            <v>Y</v>
          </cell>
        </row>
        <row r="2474">
          <cell r="B2474">
            <v>38532</v>
          </cell>
          <cell r="C2474" t="str">
            <v>Juno Lighting Inc</v>
          </cell>
          <cell r="D2474" t="str">
            <v>Square D Co</v>
          </cell>
          <cell r="E2474">
            <v>617.93499999999995</v>
          </cell>
          <cell r="F2474" t="str">
            <v>N</v>
          </cell>
        </row>
        <row r="2475">
          <cell r="B2475">
            <v>38532</v>
          </cell>
          <cell r="C2475" t="str">
            <v>S2 Systems Inc</v>
          </cell>
          <cell r="D2475" t="str">
            <v>Transaction Sys Architects Inc</v>
          </cell>
          <cell r="E2475">
            <v>35</v>
          </cell>
          <cell r="F2475" t="str">
            <v>N</v>
          </cell>
        </row>
        <row r="2476">
          <cell r="B2476">
            <v>38532</v>
          </cell>
          <cell r="C2476" t="str">
            <v>Holmes Group Inc</v>
          </cell>
          <cell r="D2476" t="str">
            <v>Jarden Corp</v>
          </cell>
          <cell r="E2476">
            <v>622.86800000000005</v>
          </cell>
          <cell r="F2476" t="str">
            <v>N</v>
          </cell>
        </row>
        <row r="2477">
          <cell r="B2477">
            <v>38532</v>
          </cell>
          <cell r="C2477" t="str">
            <v>Telargo Inc</v>
          </cell>
          <cell r="D2477" t="str">
            <v>NTT DoCoMo Inc</v>
          </cell>
          <cell r="E2477">
            <v>28.599999999999998</v>
          </cell>
          <cell r="F2477" t="str">
            <v>N</v>
          </cell>
        </row>
        <row r="2478">
          <cell r="B2478">
            <v>38532</v>
          </cell>
          <cell r="C2478" t="str">
            <v>Undisclosed Data Centers,CA</v>
          </cell>
          <cell r="D2478" t="str">
            <v>Digital Realty Trust Inc</v>
          </cell>
          <cell r="E2478">
            <v>109</v>
          </cell>
          <cell r="F2478" t="str">
            <v>N</v>
          </cell>
        </row>
        <row r="2479">
          <cell r="B2479">
            <v>38532</v>
          </cell>
          <cell r="C2479" t="str">
            <v>Anschutz Pinedale Corp-Natural</v>
          </cell>
          <cell r="D2479" t="str">
            <v>Los Angeles Dept Water &amp; Power</v>
          </cell>
          <cell r="E2479">
            <v>300</v>
          </cell>
          <cell r="F2479" t="str">
            <v>N</v>
          </cell>
        </row>
        <row r="2480">
          <cell r="B2480">
            <v>38532</v>
          </cell>
          <cell r="C2480" t="str">
            <v>Transneuronix Inc</v>
          </cell>
          <cell r="D2480" t="str">
            <v>Medtronic Inc</v>
          </cell>
          <cell r="E2480">
            <v>260</v>
          </cell>
          <cell r="F2480" t="str">
            <v>N</v>
          </cell>
        </row>
        <row r="2481">
          <cell r="B2481">
            <v>38532</v>
          </cell>
          <cell r="C2481" t="str">
            <v>1st State Bancorp Inc,NC</v>
          </cell>
          <cell r="D2481" t="str">
            <v>Capital Bank Corp,Raleigh,NC</v>
          </cell>
          <cell r="E2481">
            <v>107.684</v>
          </cell>
          <cell r="F2481" t="str">
            <v>N</v>
          </cell>
        </row>
        <row r="2482">
          <cell r="B2482">
            <v>38532</v>
          </cell>
          <cell r="C2482" t="str">
            <v>Poly Hi Solidur Inc</v>
          </cell>
          <cell r="D2482" t="str">
            <v>Quadrant AG</v>
          </cell>
          <cell r="E2482">
            <v>82</v>
          </cell>
          <cell r="F2482" t="str">
            <v>N</v>
          </cell>
        </row>
        <row r="2483">
          <cell r="B2483">
            <v>38532</v>
          </cell>
          <cell r="C2483" t="str">
            <v>University Commons Apartments</v>
          </cell>
          <cell r="D2483" t="str">
            <v>GMH Communities Trust</v>
          </cell>
          <cell r="E2483">
            <v>18.299999999999997</v>
          </cell>
          <cell r="F2483" t="str">
            <v>N</v>
          </cell>
        </row>
        <row r="2484">
          <cell r="B2484">
            <v>38532</v>
          </cell>
          <cell r="C2484" t="str">
            <v>Viasys Healthcare Inc-Cardio</v>
          </cell>
          <cell r="D2484" t="str">
            <v>Huntleigh Technology PLC</v>
          </cell>
          <cell r="E2484">
            <v>7.2299999999999995</v>
          </cell>
          <cell r="F2484" t="str">
            <v>N</v>
          </cell>
        </row>
        <row r="2485">
          <cell r="B2485">
            <v>38532</v>
          </cell>
          <cell r="C2485" t="str">
            <v>Emisphere Tech-CT Facility</v>
          </cell>
          <cell r="D2485" t="str">
            <v>Winstanley Enterprises LLC</v>
          </cell>
          <cell r="E2485">
            <v>4.1999999999999993</v>
          </cell>
          <cell r="F2485" t="str">
            <v>N</v>
          </cell>
        </row>
        <row r="2486">
          <cell r="B2486">
            <v>38532</v>
          </cell>
          <cell r="C2486" t="str">
            <v>Undisclosed Oil &amp; Gas Ppty, WY</v>
          </cell>
          <cell r="D2486" t="str">
            <v>Nance Petroleum Corp</v>
          </cell>
          <cell r="E2486">
            <v>39</v>
          </cell>
          <cell r="F2486" t="str">
            <v>N</v>
          </cell>
        </row>
        <row r="2487">
          <cell r="B2487">
            <v>38531</v>
          </cell>
          <cell r="C2487" t="str">
            <v>ChildrenFirst Inc</v>
          </cell>
          <cell r="D2487" t="str">
            <v>Bright Horizons Family</v>
          </cell>
          <cell r="E2487">
            <v>58</v>
          </cell>
          <cell r="F2487" t="str">
            <v>N</v>
          </cell>
        </row>
        <row r="2488">
          <cell r="B2488">
            <v>38531</v>
          </cell>
          <cell r="C2488" t="str">
            <v>Texas Genco-Storage Facility</v>
          </cell>
          <cell r="D2488" t="str">
            <v>Kinder Morgan Energy Partners</v>
          </cell>
          <cell r="E2488">
            <v>100</v>
          </cell>
          <cell r="F2488" t="str">
            <v>N</v>
          </cell>
        </row>
        <row r="2489">
          <cell r="B2489">
            <v>38531</v>
          </cell>
          <cell r="C2489" t="str">
            <v>Net2Phone Inc</v>
          </cell>
          <cell r="D2489" t="str">
            <v>IDT Corp</v>
          </cell>
          <cell r="E2489">
            <v>91.471000000000004</v>
          </cell>
          <cell r="F2489" t="str">
            <v>N</v>
          </cell>
        </row>
        <row r="2490">
          <cell r="B2490">
            <v>38531</v>
          </cell>
          <cell r="C2490" t="str">
            <v>Hilton Hotels Corp-Hilton</v>
          </cell>
          <cell r="D2490" t="str">
            <v>Stanford Hotels Corp</v>
          </cell>
          <cell r="E2490">
            <v>56</v>
          </cell>
          <cell r="F2490" t="str">
            <v>N</v>
          </cell>
        </row>
        <row r="2491">
          <cell r="B2491">
            <v>38531</v>
          </cell>
          <cell r="C2491" t="str">
            <v>Hatch Leonard Naples Inc</v>
          </cell>
          <cell r="D2491" t="str">
            <v>First Niagara Risk Mgmt Inc</v>
          </cell>
          <cell r="E2491">
            <v>6.125</v>
          </cell>
          <cell r="F2491" t="str">
            <v>N</v>
          </cell>
        </row>
        <row r="2492">
          <cell r="B2492">
            <v>38531</v>
          </cell>
          <cell r="C2492" t="str">
            <v>Illinois River Energy LLC</v>
          </cell>
          <cell r="D2492" t="str">
            <v>GTL Resources PLC</v>
          </cell>
          <cell r="E2492">
            <v>80</v>
          </cell>
          <cell r="F2492" t="str">
            <v>N</v>
          </cell>
        </row>
        <row r="2493">
          <cell r="B2493">
            <v>38531</v>
          </cell>
          <cell r="C2493" t="str">
            <v>Occidental Petroleum-Oil</v>
          </cell>
          <cell r="D2493" t="str">
            <v>Pioneer Natural Resources Co</v>
          </cell>
          <cell r="E2493">
            <v>177</v>
          </cell>
          <cell r="F2493" t="str">
            <v>N</v>
          </cell>
        </row>
        <row r="2494">
          <cell r="B2494">
            <v>38531</v>
          </cell>
          <cell r="C2494" t="str">
            <v>Drug Enforcement-Special Test</v>
          </cell>
          <cell r="D2494" t="str">
            <v>Government Properties Trust</v>
          </cell>
          <cell r="E2494">
            <v>19.5</v>
          </cell>
          <cell r="F2494" t="str">
            <v>N</v>
          </cell>
        </row>
        <row r="2495">
          <cell r="B2495">
            <v>38531</v>
          </cell>
          <cell r="C2495" t="str">
            <v>Berkshire Income Reality-Windw</v>
          </cell>
          <cell r="D2495" t="str">
            <v>Bay Pompano Beach LLC</v>
          </cell>
          <cell r="E2495">
            <v>34.725000000000001</v>
          </cell>
          <cell r="F2495" t="str">
            <v>N</v>
          </cell>
        </row>
        <row r="2496">
          <cell r="B2496">
            <v>38530</v>
          </cell>
          <cell r="C2496" t="str">
            <v>Golden Eagle Plaza,CA</v>
          </cell>
          <cell r="D2496" t="str">
            <v>Hines-Sumisei US Core Office</v>
          </cell>
          <cell r="E2496">
            <v>116.39999999999999</v>
          </cell>
          <cell r="F2496" t="str">
            <v>Y</v>
          </cell>
        </row>
        <row r="2497">
          <cell r="B2497">
            <v>38530</v>
          </cell>
          <cell r="C2497" t="str">
            <v>NetSift Inc</v>
          </cell>
          <cell r="D2497" t="str">
            <v>Cisco Systems Inc</v>
          </cell>
          <cell r="E2497">
            <v>30</v>
          </cell>
          <cell r="F2497" t="str">
            <v>Y</v>
          </cell>
        </row>
        <row r="2498">
          <cell r="B2498">
            <v>38530</v>
          </cell>
          <cell r="C2498" t="str">
            <v>GHR Systems Inc</v>
          </cell>
          <cell r="D2498" t="str">
            <v>Metavante Corp</v>
          </cell>
          <cell r="E2498">
            <v>65</v>
          </cell>
          <cell r="F2498" t="str">
            <v>N</v>
          </cell>
        </row>
        <row r="2499">
          <cell r="B2499">
            <v>38530</v>
          </cell>
          <cell r="C2499" t="str">
            <v>Equity Office Ppty-Office</v>
          </cell>
          <cell r="D2499" t="str">
            <v>Investor Group</v>
          </cell>
          <cell r="E2499">
            <v>329</v>
          </cell>
          <cell r="F2499" t="str">
            <v>N</v>
          </cell>
        </row>
        <row r="2500">
          <cell r="B2500">
            <v>38530</v>
          </cell>
          <cell r="C2500" t="str">
            <v>Confidential Bus Resources Inc</v>
          </cell>
          <cell r="D2500" t="str">
            <v>GlobalOptions Group Inc</v>
          </cell>
          <cell r="E2500">
            <v>5</v>
          </cell>
          <cell r="F2500" t="str">
            <v>N</v>
          </cell>
        </row>
        <row r="2501">
          <cell r="B2501">
            <v>38530</v>
          </cell>
          <cell r="C2501" t="str">
            <v>Digital Internet Services Corp</v>
          </cell>
          <cell r="D2501" t="str">
            <v>RoomLinx Inc</v>
          </cell>
          <cell r="E2501">
            <v>3.3</v>
          </cell>
          <cell r="F2501" t="str">
            <v>N</v>
          </cell>
        </row>
        <row r="2502">
          <cell r="B2502">
            <v>38530</v>
          </cell>
          <cell r="C2502" t="str">
            <v>Williston Basin,North Dakota</v>
          </cell>
          <cell r="D2502" t="str">
            <v>Berry Petroleum Co</v>
          </cell>
          <cell r="E2502">
            <v>9</v>
          </cell>
          <cell r="F2502" t="str">
            <v>N</v>
          </cell>
        </row>
        <row r="2503">
          <cell r="B2503">
            <v>38530</v>
          </cell>
          <cell r="C2503" t="str">
            <v>SeeBeyond Technology Corp</v>
          </cell>
          <cell r="D2503" t="str">
            <v>Sun Microsystems Inc</v>
          </cell>
          <cell r="E2503">
            <v>386.85399999999998</v>
          </cell>
          <cell r="F2503" t="str">
            <v>N</v>
          </cell>
        </row>
        <row r="2504">
          <cell r="B2504">
            <v>38530</v>
          </cell>
          <cell r="C2504" t="str">
            <v>Teck Cominco American Inc-Red</v>
          </cell>
          <cell r="D2504" t="str">
            <v>Franconia Minerals Corp</v>
          </cell>
          <cell r="E2504">
            <v>2.1480000000000001</v>
          </cell>
          <cell r="F2504" t="str">
            <v>N</v>
          </cell>
        </row>
        <row r="2505">
          <cell r="B2505">
            <v>38530</v>
          </cell>
          <cell r="C2505" t="str">
            <v>EMCO Flow Systems</v>
          </cell>
          <cell r="D2505" t="str">
            <v>Spirax-Sarco Engineering PLC</v>
          </cell>
          <cell r="E2505">
            <v>4.5</v>
          </cell>
          <cell r="F2505" t="str">
            <v>N</v>
          </cell>
        </row>
        <row r="2506">
          <cell r="B2506">
            <v>38530</v>
          </cell>
          <cell r="C2506" t="str">
            <v>Pride Intl Inc-Drilling Rigs</v>
          </cell>
          <cell r="D2506" t="str">
            <v>Undisclosed Acquiror</v>
          </cell>
          <cell r="E2506">
            <v>25.5</v>
          </cell>
          <cell r="F2506" t="str">
            <v>N</v>
          </cell>
        </row>
        <row r="2507">
          <cell r="B2507">
            <v>38530</v>
          </cell>
          <cell r="C2507" t="str">
            <v>Post White Rock Apartments</v>
          </cell>
          <cell r="D2507" t="str">
            <v>Undisclosed Acquiror</v>
          </cell>
          <cell r="E2507">
            <v>12.299999999999999</v>
          </cell>
          <cell r="F2507" t="str">
            <v>N</v>
          </cell>
        </row>
        <row r="2508">
          <cell r="B2508">
            <v>38530</v>
          </cell>
          <cell r="C2508" t="str">
            <v>Goodyear Tire-Wingtack Bus</v>
          </cell>
          <cell r="D2508" t="str">
            <v>Sartomer Co Inc</v>
          </cell>
          <cell r="E2508">
            <v>65</v>
          </cell>
          <cell r="F2508" t="str">
            <v>N</v>
          </cell>
        </row>
        <row r="2509">
          <cell r="B2509">
            <v>38530</v>
          </cell>
          <cell r="C2509" t="str">
            <v>Zila Inc- Zilactin Brand OTC</v>
          </cell>
          <cell r="D2509" t="str">
            <v>Blairex Laboratories Inc</v>
          </cell>
          <cell r="E2509">
            <v>10.299999999999999</v>
          </cell>
          <cell r="F2509" t="str">
            <v>N</v>
          </cell>
        </row>
        <row r="2510">
          <cell r="B2510">
            <v>38530</v>
          </cell>
          <cell r="C2510" t="str">
            <v>Bowne Global Solutions</v>
          </cell>
          <cell r="D2510" t="str">
            <v>Lionbridge Technologies Inc</v>
          </cell>
          <cell r="E2510">
            <v>174.46199999999999</v>
          </cell>
          <cell r="F2510" t="str">
            <v>N</v>
          </cell>
        </row>
        <row r="2511">
          <cell r="B2511">
            <v>38530</v>
          </cell>
          <cell r="C2511" t="str">
            <v>Dean Specialty Foods Group LLC</v>
          </cell>
          <cell r="D2511" t="str">
            <v>Shareholders</v>
          </cell>
          <cell r="E2511">
            <v>846.09400000000005</v>
          </cell>
          <cell r="F2511" t="str">
            <v>N</v>
          </cell>
        </row>
        <row r="2512">
          <cell r="B2512">
            <v>38527</v>
          </cell>
          <cell r="C2512" t="str">
            <v>NPC Inc</v>
          </cell>
          <cell r="D2512" t="str">
            <v>American Capital Strategies</v>
          </cell>
          <cell r="E2512">
            <v>30</v>
          </cell>
          <cell r="F2512" t="str">
            <v>Y</v>
          </cell>
        </row>
        <row r="2513">
          <cell r="B2513">
            <v>38527</v>
          </cell>
          <cell r="C2513" t="str">
            <v>HMS Healthcare Inc</v>
          </cell>
          <cell r="D2513" t="str">
            <v>Aetna Inc</v>
          </cell>
          <cell r="E2513">
            <v>390</v>
          </cell>
          <cell r="F2513" t="str">
            <v>N</v>
          </cell>
        </row>
        <row r="2514">
          <cell r="B2514">
            <v>38527</v>
          </cell>
          <cell r="C2514" t="str">
            <v>TREEV LLC</v>
          </cell>
          <cell r="D2514" t="str">
            <v>Metavante Corp</v>
          </cell>
          <cell r="E2514">
            <v>19.5</v>
          </cell>
          <cell r="F2514" t="str">
            <v>N</v>
          </cell>
        </row>
        <row r="2515">
          <cell r="B2515">
            <v>38527</v>
          </cell>
          <cell r="C2515" t="str">
            <v>Foothills Bank,Wheat Ridge,CO</v>
          </cell>
          <cell r="D2515" t="str">
            <v>Guaranty Corp</v>
          </cell>
          <cell r="E2515">
            <v>27.7</v>
          </cell>
          <cell r="F2515" t="str">
            <v>N</v>
          </cell>
        </row>
        <row r="2516">
          <cell r="B2516">
            <v>38527</v>
          </cell>
          <cell r="C2516" t="str">
            <v>Citigroup Inc-Asset Mgmt Unit</v>
          </cell>
          <cell r="D2516" t="str">
            <v>Legg Mason Inc</v>
          </cell>
          <cell r="E2516">
            <v>3787.2930000000001</v>
          </cell>
          <cell r="F2516" t="str">
            <v>N</v>
          </cell>
        </row>
        <row r="2517">
          <cell r="B2517">
            <v>38527</v>
          </cell>
          <cell r="C2517" t="str">
            <v>Permal Group</v>
          </cell>
          <cell r="D2517" t="str">
            <v>Legg Mason Inc</v>
          </cell>
          <cell r="E2517">
            <v>800</v>
          </cell>
          <cell r="F2517" t="str">
            <v>N</v>
          </cell>
        </row>
        <row r="2518">
          <cell r="B2518">
            <v>38527</v>
          </cell>
          <cell r="C2518" t="str">
            <v>Hugo Neu-Metal Recycling Op</v>
          </cell>
          <cell r="D2518" t="str">
            <v>Sims Group Ltd</v>
          </cell>
          <cell r="E2518">
            <v>503.73399999999998</v>
          </cell>
          <cell r="F2518" t="str">
            <v>N</v>
          </cell>
        </row>
        <row r="2519">
          <cell r="B2519">
            <v>38527</v>
          </cell>
          <cell r="C2519" t="str">
            <v>Agilent-Frequncy Prod Line</v>
          </cell>
          <cell r="D2519" t="str">
            <v>SymmetriCom Inc</v>
          </cell>
          <cell r="E2519">
            <v>8</v>
          </cell>
          <cell r="F2519" t="str">
            <v>N</v>
          </cell>
        </row>
        <row r="2520">
          <cell r="B2520">
            <v>38527</v>
          </cell>
          <cell r="C2520" t="str">
            <v>Viansa Winery</v>
          </cell>
          <cell r="D2520" t="str">
            <v>360 Global Wine Co</v>
          </cell>
          <cell r="E2520">
            <v>31</v>
          </cell>
          <cell r="F2520" t="str">
            <v>N</v>
          </cell>
        </row>
        <row r="2521">
          <cell r="B2521">
            <v>38527</v>
          </cell>
          <cell r="C2521" t="str">
            <v>Franklin Bank,Nutley,NJ</v>
          </cell>
          <cell r="D2521" t="str">
            <v>Interchange Finl Svcs,NJ</v>
          </cell>
          <cell r="E2521">
            <v>24.759999999999998</v>
          </cell>
          <cell r="F2521" t="str">
            <v>N</v>
          </cell>
        </row>
        <row r="2522">
          <cell r="B2522">
            <v>38527</v>
          </cell>
          <cell r="C2522" t="str">
            <v>Fairchild Aerostructures Co</v>
          </cell>
          <cell r="D2522" t="str">
            <v>PCA Aerospace Inc</v>
          </cell>
          <cell r="E2522">
            <v>6</v>
          </cell>
          <cell r="F2522" t="str">
            <v>N</v>
          </cell>
        </row>
        <row r="2523">
          <cell r="B2523">
            <v>38527</v>
          </cell>
          <cell r="C2523" t="str">
            <v>Permal Group</v>
          </cell>
          <cell r="D2523" t="str">
            <v>Legg Mason Inc</v>
          </cell>
          <cell r="E2523">
            <v>586</v>
          </cell>
          <cell r="F2523" t="str">
            <v>N</v>
          </cell>
        </row>
        <row r="2524">
          <cell r="B2524">
            <v>38527</v>
          </cell>
          <cell r="C2524" t="str">
            <v>Federal Forge Inc</v>
          </cell>
          <cell r="D2524" t="str">
            <v>Bharat Forge America Ltd</v>
          </cell>
          <cell r="E2524">
            <v>9.1</v>
          </cell>
          <cell r="F2524" t="str">
            <v>N</v>
          </cell>
        </row>
        <row r="2525">
          <cell r="B2525">
            <v>38527</v>
          </cell>
          <cell r="C2525" t="str">
            <v>Koala Corp-Superior Foam Div</v>
          </cell>
          <cell r="D2525" t="str">
            <v>Playtime LLC</v>
          </cell>
          <cell r="E2525">
            <v>2.3499999999999996</v>
          </cell>
          <cell r="F2525" t="str">
            <v>N</v>
          </cell>
        </row>
        <row r="2526">
          <cell r="B2526">
            <v>38527</v>
          </cell>
          <cell r="C2526" t="str">
            <v>Ski West Inc</v>
          </cell>
          <cell r="D2526" t="str">
            <v>Overstock.com Inc</v>
          </cell>
          <cell r="E2526">
            <v>25</v>
          </cell>
          <cell r="F2526" t="str">
            <v>N</v>
          </cell>
        </row>
        <row r="2527">
          <cell r="B2527">
            <v>38527</v>
          </cell>
          <cell r="C2527" t="str">
            <v>CAD Potential Inc</v>
          </cell>
          <cell r="D2527" t="str">
            <v>INCAT International PLC</v>
          </cell>
          <cell r="E2527">
            <v>7.4499999999999993</v>
          </cell>
          <cell r="F2527" t="str">
            <v>N</v>
          </cell>
        </row>
        <row r="2528">
          <cell r="B2528">
            <v>38527</v>
          </cell>
          <cell r="C2528" t="str">
            <v>Associated Electrics Inc</v>
          </cell>
          <cell r="D2528" t="str">
            <v>Thunder Tiger Corp</v>
          </cell>
          <cell r="E2528">
            <v>9.5</v>
          </cell>
          <cell r="F2528" t="str">
            <v>N</v>
          </cell>
        </row>
        <row r="2529">
          <cell r="B2529">
            <v>38526</v>
          </cell>
          <cell r="C2529" t="str">
            <v>Pactiv Corp-N Amer &amp; European</v>
          </cell>
          <cell r="D2529" t="str">
            <v>AEA Investors LLC</v>
          </cell>
          <cell r="E2529">
            <v>529.5</v>
          </cell>
          <cell r="F2529" t="str">
            <v>Y</v>
          </cell>
        </row>
        <row r="2530">
          <cell r="B2530">
            <v>38526</v>
          </cell>
          <cell r="C2530" t="str">
            <v>Wyndham Palm Springs</v>
          </cell>
          <cell r="D2530" t="str">
            <v>Highland Hospitality Corp</v>
          </cell>
          <cell r="E2530">
            <v>57</v>
          </cell>
          <cell r="F2530" t="str">
            <v>N</v>
          </cell>
        </row>
        <row r="2531">
          <cell r="B2531">
            <v>38526</v>
          </cell>
          <cell r="C2531" t="str">
            <v>Hilton Hotels Corp-Hilton</v>
          </cell>
          <cell r="D2531" t="str">
            <v>Investor Group</v>
          </cell>
          <cell r="E2531">
            <v>93.1</v>
          </cell>
          <cell r="F2531" t="str">
            <v>N</v>
          </cell>
        </row>
        <row r="2532">
          <cell r="B2532">
            <v>38526</v>
          </cell>
          <cell r="C2532" t="str">
            <v>Sterling Arbors,Aurburn,AL</v>
          </cell>
          <cell r="D2532" t="str">
            <v>Education Realty Trust Inc</v>
          </cell>
          <cell r="E2532">
            <v>12.6</v>
          </cell>
          <cell r="F2532" t="str">
            <v>N</v>
          </cell>
        </row>
        <row r="2533">
          <cell r="B2533">
            <v>38526</v>
          </cell>
          <cell r="C2533" t="str">
            <v>Marriott Intl Inc-Marriott(4)</v>
          </cell>
          <cell r="D2533" t="str">
            <v>DiamondRock Hospitality Co</v>
          </cell>
          <cell r="E2533">
            <v>315</v>
          </cell>
          <cell r="F2533" t="str">
            <v>N</v>
          </cell>
        </row>
        <row r="2534">
          <cell r="B2534">
            <v>38526</v>
          </cell>
          <cell r="C2534" t="str">
            <v>Undisclosed Systems Integrator</v>
          </cell>
          <cell r="D2534" t="str">
            <v>Somerset International Group</v>
          </cell>
          <cell r="E2534">
            <v>7.5</v>
          </cell>
          <cell r="F2534" t="str">
            <v>N</v>
          </cell>
        </row>
        <row r="2535">
          <cell r="B2535">
            <v>38526</v>
          </cell>
          <cell r="C2535" t="str">
            <v>Ferrellgas Partners-Storage</v>
          </cell>
          <cell r="D2535" t="str">
            <v>Enterprise Products Partners</v>
          </cell>
          <cell r="E2535">
            <v>144</v>
          </cell>
          <cell r="F2535" t="str">
            <v>N</v>
          </cell>
        </row>
        <row r="2536">
          <cell r="B2536">
            <v>38526</v>
          </cell>
          <cell r="C2536" t="str">
            <v>Bedford Property Investors-</v>
          </cell>
          <cell r="D2536" t="str">
            <v>Undisclosed Acquiror</v>
          </cell>
          <cell r="E2536">
            <v>27.75</v>
          </cell>
          <cell r="F2536" t="str">
            <v>N</v>
          </cell>
        </row>
        <row r="2537">
          <cell r="B2537">
            <v>38526</v>
          </cell>
          <cell r="C2537" t="str">
            <v>InKine Pharmaceutical Co</v>
          </cell>
          <cell r="D2537" t="str">
            <v>Salix Pharmaceuticals Ltd</v>
          </cell>
          <cell r="E2537">
            <v>192.27500000000001</v>
          </cell>
          <cell r="F2537" t="str">
            <v>N</v>
          </cell>
        </row>
        <row r="2538">
          <cell r="B2538">
            <v>38526</v>
          </cell>
          <cell r="C2538" t="str">
            <v>Hilton Glendale,Glandale,CA</v>
          </cell>
          <cell r="D2538" t="str">
            <v>Eagle Hosp Prop Trust Inc</v>
          </cell>
          <cell r="E2538">
            <v>79.8</v>
          </cell>
          <cell r="F2538" t="str">
            <v>N</v>
          </cell>
        </row>
        <row r="2539">
          <cell r="B2539">
            <v>38525</v>
          </cell>
          <cell r="C2539" t="str">
            <v>Cargill Investor Svcs-Global</v>
          </cell>
          <cell r="D2539" t="str">
            <v>Refco Group Ltd LLC</v>
          </cell>
          <cell r="E2539">
            <v>400</v>
          </cell>
          <cell r="F2539" t="str">
            <v>Y</v>
          </cell>
        </row>
        <row r="2540">
          <cell r="B2540">
            <v>38525</v>
          </cell>
          <cell r="C2540" t="str">
            <v>Tandem Labs</v>
          </cell>
          <cell r="D2540" t="str">
            <v>DW Healthcare Partners</v>
          </cell>
          <cell r="E2540">
            <v>18.799999999999997</v>
          </cell>
          <cell r="F2540" t="str">
            <v>Y</v>
          </cell>
        </row>
        <row r="2541">
          <cell r="B2541">
            <v>38525</v>
          </cell>
          <cell r="C2541" t="str">
            <v>American Guidance Service Inc</v>
          </cell>
          <cell r="D2541" t="str">
            <v>Pearson Education</v>
          </cell>
          <cell r="E2541">
            <v>270</v>
          </cell>
          <cell r="F2541" t="str">
            <v>N</v>
          </cell>
        </row>
        <row r="2542">
          <cell r="B2542">
            <v>38525</v>
          </cell>
          <cell r="C2542" t="str">
            <v>Fischer Imaging-Mammography</v>
          </cell>
          <cell r="D2542" t="str">
            <v>Hologic Inc</v>
          </cell>
          <cell r="E2542">
            <v>32</v>
          </cell>
          <cell r="F2542" t="str">
            <v>N</v>
          </cell>
        </row>
        <row r="2543">
          <cell r="B2543">
            <v>38525</v>
          </cell>
          <cell r="C2543" t="str">
            <v>ImproveNet Inc</v>
          </cell>
          <cell r="D2543" t="str">
            <v>ServiceMagic</v>
          </cell>
          <cell r="E2543">
            <v>6.9050000000000002</v>
          </cell>
          <cell r="F2543" t="str">
            <v>N</v>
          </cell>
        </row>
        <row r="2544">
          <cell r="B2544">
            <v>38525</v>
          </cell>
          <cell r="C2544" t="str">
            <v>Skin Nuvo International LLC</v>
          </cell>
          <cell r="D2544" t="str">
            <v>Goldin Capital Management LP</v>
          </cell>
          <cell r="E2544">
            <v>7</v>
          </cell>
          <cell r="F2544" t="str">
            <v>N</v>
          </cell>
        </row>
        <row r="2545">
          <cell r="B2545">
            <v>38525</v>
          </cell>
          <cell r="C2545" t="str">
            <v>Kirk &amp; Blum Manfg-Mnfg Facilit</v>
          </cell>
          <cell r="D2545" t="str">
            <v>Trademark Property Co</v>
          </cell>
          <cell r="E2545">
            <v>8</v>
          </cell>
          <cell r="F2545" t="str">
            <v>N</v>
          </cell>
        </row>
        <row r="2546">
          <cell r="B2546">
            <v>38525</v>
          </cell>
          <cell r="C2546" t="str">
            <v>TD Waterhouse Group Inc</v>
          </cell>
          <cell r="D2546" t="str">
            <v>Ameritrade Holding Corp</v>
          </cell>
          <cell r="E2546">
            <v>2869.152</v>
          </cell>
          <cell r="F2546" t="str">
            <v>N</v>
          </cell>
        </row>
        <row r="2547">
          <cell r="B2547">
            <v>38525</v>
          </cell>
          <cell r="C2547" t="str">
            <v>Ameritrade Holding Corp</v>
          </cell>
          <cell r="D2547" t="str">
            <v>Toronto-Dominion Bank</v>
          </cell>
          <cell r="E2547">
            <v>748.09100000000001</v>
          </cell>
          <cell r="F2547" t="str">
            <v>N</v>
          </cell>
        </row>
        <row r="2548">
          <cell r="B2548">
            <v>38525</v>
          </cell>
          <cell r="C2548" t="str">
            <v>Eastern American Natural Gas</v>
          </cell>
          <cell r="D2548" t="str">
            <v>Ensource Energy Income Fund LP</v>
          </cell>
          <cell r="E2548">
            <v>5.8999999999999995</v>
          </cell>
          <cell r="F2548" t="str">
            <v>N</v>
          </cell>
        </row>
        <row r="2549">
          <cell r="B2549">
            <v>38524</v>
          </cell>
          <cell r="C2549" t="str">
            <v>Potpourri Group Inc</v>
          </cell>
          <cell r="D2549" t="str">
            <v>American Capital Strategies</v>
          </cell>
          <cell r="E2549">
            <v>188</v>
          </cell>
          <cell r="F2549" t="str">
            <v>Y</v>
          </cell>
        </row>
        <row r="2550">
          <cell r="B2550">
            <v>38524</v>
          </cell>
          <cell r="C2550" t="str">
            <v>Bon-Ton-Private Card Accounts</v>
          </cell>
          <cell r="D2550" t="str">
            <v>HSBC Retail Services</v>
          </cell>
          <cell r="E2550">
            <v>21</v>
          </cell>
          <cell r="F2550" t="str">
            <v>Y</v>
          </cell>
        </row>
        <row r="2551">
          <cell r="B2551">
            <v>38524</v>
          </cell>
          <cell r="C2551" t="str">
            <v>Level 5 Networks Inc</v>
          </cell>
          <cell r="D2551" t="str">
            <v>Investor Group</v>
          </cell>
          <cell r="E2551">
            <v>30</v>
          </cell>
          <cell r="F2551" t="str">
            <v>Y</v>
          </cell>
        </row>
        <row r="2552">
          <cell r="B2552">
            <v>38524</v>
          </cell>
          <cell r="C2552" t="str">
            <v>RF Code Inc</v>
          </cell>
          <cell r="D2552" t="str">
            <v>Investor Group</v>
          </cell>
          <cell r="E2552">
            <v>20</v>
          </cell>
          <cell r="F2552" t="str">
            <v>Y</v>
          </cell>
        </row>
        <row r="2553">
          <cell r="B2553">
            <v>38524</v>
          </cell>
          <cell r="C2553" t="str">
            <v>OutCast Communications</v>
          </cell>
          <cell r="D2553" t="str">
            <v>Next Fifteen Commun Grp PLC</v>
          </cell>
          <cell r="E2553">
            <v>13.165999999999999</v>
          </cell>
          <cell r="F2553" t="str">
            <v>N</v>
          </cell>
        </row>
        <row r="2554">
          <cell r="B2554">
            <v>38524</v>
          </cell>
          <cell r="C2554" t="str">
            <v>Falls Bank,Stow,Ohio</v>
          </cell>
          <cell r="D2554" t="str">
            <v>Sky Financial Group Inc,OH</v>
          </cell>
          <cell r="E2554">
            <v>12.799999999999999</v>
          </cell>
          <cell r="F2554" t="str">
            <v>N</v>
          </cell>
        </row>
        <row r="2555">
          <cell r="B2555">
            <v>38524</v>
          </cell>
          <cell r="C2555" t="str">
            <v>Intl Safety Instruments Inc</v>
          </cell>
          <cell r="D2555" t="str">
            <v>Avon Rubber PLC</v>
          </cell>
          <cell r="E2555">
            <v>22.7</v>
          </cell>
          <cell r="F2555" t="str">
            <v>N</v>
          </cell>
        </row>
        <row r="2556">
          <cell r="B2556">
            <v>38524</v>
          </cell>
          <cell r="C2556" t="str">
            <v>Mission Hills Apartments</v>
          </cell>
          <cell r="D2556" t="str">
            <v>Essex Property Trust Inc</v>
          </cell>
          <cell r="E2556">
            <v>50.5</v>
          </cell>
          <cell r="F2556" t="str">
            <v>N</v>
          </cell>
        </row>
        <row r="2557">
          <cell r="B2557">
            <v>38524</v>
          </cell>
          <cell r="C2557" t="str">
            <v>Undisclosed Metal Processing &amp;</v>
          </cell>
          <cell r="D2557" t="str">
            <v>Incode Technologies Corp</v>
          </cell>
          <cell r="E2557">
            <v>2.5</v>
          </cell>
          <cell r="F2557" t="str">
            <v>N</v>
          </cell>
        </row>
        <row r="2558">
          <cell r="B2558">
            <v>38524</v>
          </cell>
          <cell r="C2558" t="str">
            <v>Silverhawk Power Station,NV</v>
          </cell>
          <cell r="D2558" t="str">
            <v>Nevada Power Co</v>
          </cell>
          <cell r="E2558">
            <v>208</v>
          </cell>
          <cell r="F2558" t="str">
            <v>N</v>
          </cell>
        </row>
        <row r="2559">
          <cell r="B2559">
            <v>38524</v>
          </cell>
          <cell r="C2559" t="str">
            <v>Essex Ppty Trust Inc-Eastridge</v>
          </cell>
          <cell r="D2559" t="str">
            <v>Undisclosed Acquiror</v>
          </cell>
          <cell r="E2559">
            <v>47.5</v>
          </cell>
          <cell r="F2559" t="str">
            <v>N</v>
          </cell>
        </row>
        <row r="2560">
          <cell r="B2560">
            <v>38524</v>
          </cell>
          <cell r="C2560" t="str">
            <v>Cytec-Amino Resins Business</v>
          </cell>
          <cell r="D2560" t="str">
            <v>INEOS Group Ltd</v>
          </cell>
          <cell r="E2560">
            <v>77.924999999999997</v>
          </cell>
          <cell r="F2560" t="str">
            <v>N</v>
          </cell>
        </row>
        <row r="2561">
          <cell r="B2561">
            <v>38523</v>
          </cell>
          <cell r="C2561" t="str">
            <v>CIVCO Medical Instruments Inc</v>
          </cell>
          <cell r="D2561" t="str">
            <v>Roper Industries Inc</v>
          </cell>
          <cell r="E2561">
            <v>120</v>
          </cell>
          <cell r="F2561" t="str">
            <v>N</v>
          </cell>
        </row>
        <row r="2562">
          <cell r="B2562">
            <v>38523</v>
          </cell>
          <cell r="C2562" t="str">
            <v>Argosy Gaming Co-Argosy Casino</v>
          </cell>
          <cell r="D2562" t="str">
            <v>Columbia Sussex Corp</v>
          </cell>
          <cell r="E2562">
            <v>150</v>
          </cell>
          <cell r="F2562" t="str">
            <v>N</v>
          </cell>
        </row>
        <row r="2563">
          <cell r="B2563">
            <v>38523</v>
          </cell>
          <cell r="C2563" t="str">
            <v>Brookstone Apartments,NC</v>
          </cell>
          <cell r="D2563" t="str">
            <v>College Park Communities Trust</v>
          </cell>
          <cell r="E2563">
            <v>15.299999999999999</v>
          </cell>
          <cell r="F2563" t="str">
            <v>N</v>
          </cell>
        </row>
        <row r="2564">
          <cell r="B2564">
            <v>38523</v>
          </cell>
          <cell r="C2564" t="str">
            <v>Achievement Data Inc</v>
          </cell>
          <cell r="D2564" t="str">
            <v>Touchstone Applied Science</v>
          </cell>
          <cell r="E2564">
            <v>1.6539999999999999</v>
          </cell>
          <cell r="F2564" t="str">
            <v>N</v>
          </cell>
        </row>
        <row r="2565">
          <cell r="B2565">
            <v>38523</v>
          </cell>
          <cell r="C2565" t="str">
            <v>Sunrise Senior Living-Assisted</v>
          </cell>
          <cell r="D2565" t="str">
            <v>Sunrise Senior Living REIT</v>
          </cell>
          <cell r="E2565">
            <v>75.400000000000006</v>
          </cell>
          <cell r="F2565" t="str">
            <v>N</v>
          </cell>
        </row>
        <row r="2566">
          <cell r="B2566">
            <v>38523</v>
          </cell>
          <cell r="C2566" t="str">
            <v>Genaissance Pharmaceuticals</v>
          </cell>
          <cell r="D2566" t="str">
            <v>Clinical Data Inc</v>
          </cell>
          <cell r="E2566">
            <v>46.412999999999997</v>
          </cell>
          <cell r="F2566" t="str">
            <v>N</v>
          </cell>
        </row>
        <row r="2567">
          <cell r="B2567">
            <v>38523</v>
          </cell>
          <cell r="C2567" t="str">
            <v>ScissorTail Energy LLC</v>
          </cell>
          <cell r="D2567" t="str">
            <v>Copano Energy LLC</v>
          </cell>
          <cell r="E2567">
            <v>495</v>
          </cell>
          <cell r="F2567" t="str">
            <v>N</v>
          </cell>
        </row>
        <row r="2568">
          <cell r="B2568">
            <v>38523</v>
          </cell>
          <cell r="C2568" t="str">
            <v>IPA LLC</v>
          </cell>
          <cell r="D2568" t="str">
            <v>Affirmative Insurance Hldg Inc</v>
          </cell>
          <cell r="E2568">
            <v>1.9</v>
          </cell>
          <cell r="F2568" t="str">
            <v>N</v>
          </cell>
        </row>
        <row r="2569">
          <cell r="B2569">
            <v>38523</v>
          </cell>
          <cell r="C2569" t="str">
            <v>Pelton &amp; Crane Co</v>
          </cell>
          <cell r="D2569" t="str">
            <v>Danaher Corp</v>
          </cell>
          <cell r="E2569">
            <v>85</v>
          </cell>
          <cell r="F2569" t="str">
            <v>N</v>
          </cell>
        </row>
        <row r="2570">
          <cell r="B2570">
            <v>38523</v>
          </cell>
          <cell r="C2570" t="str">
            <v>e-Onehundred Group</v>
          </cell>
          <cell r="D2570" t="str">
            <v>Stellent Inc</v>
          </cell>
          <cell r="E2570">
            <v>9.0139999999999993</v>
          </cell>
          <cell r="F2570" t="str">
            <v>N</v>
          </cell>
        </row>
        <row r="2571">
          <cell r="B2571">
            <v>38523</v>
          </cell>
          <cell r="C2571" t="str">
            <v>Great Western Coal Inc</v>
          </cell>
          <cell r="D2571" t="str">
            <v>Massey Energy Co</v>
          </cell>
          <cell r="E2571">
            <v>4.8</v>
          </cell>
          <cell r="F2571" t="str">
            <v>N</v>
          </cell>
        </row>
        <row r="2572">
          <cell r="B2572">
            <v>38523</v>
          </cell>
          <cell r="C2572" t="str">
            <v>Weldon Technologies Inc</v>
          </cell>
          <cell r="D2572" t="str">
            <v>Akron Brass Co</v>
          </cell>
          <cell r="E2572">
            <v>10.765000000000001</v>
          </cell>
          <cell r="F2572" t="str">
            <v>N</v>
          </cell>
        </row>
        <row r="2573">
          <cell r="B2573">
            <v>38523</v>
          </cell>
          <cell r="C2573" t="str">
            <v>McDATA Corp-Manufacturing</v>
          </cell>
          <cell r="D2573" t="str">
            <v>Solectron Corp</v>
          </cell>
          <cell r="E2573">
            <v>1.5</v>
          </cell>
          <cell r="F2573" t="str">
            <v>N</v>
          </cell>
        </row>
        <row r="2574">
          <cell r="B2574">
            <v>38523</v>
          </cell>
          <cell r="C2574" t="str">
            <v>Trados Corp</v>
          </cell>
          <cell r="D2574" t="str">
            <v>SDL PLC</v>
          </cell>
          <cell r="E2574">
            <v>60</v>
          </cell>
          <cell r="F2574" t="str">
            <v>N</v>
          </cell>
        </row>
        <row r="2575">
          <cell r="B2575">
            <v>38522</v>
          </cell>
          <cell r="C2575" t="str">
            <v>Mueller Water Products Inc</v>
          </cell>
          <cell r="D2575" t="str">
            <v>Walter Industries Inc</v>
          </cell>
          <cell r="E2575">
            <v>1910</v>
          </cell>
          <cell r="F2575" t="str">
            <v>N</v>
          </cell>
        </row>
        <row r="2576">
          <cell r="B2576">
            <v>38520</v>
          </cell>
          <cell r="C2576" t="str">
            <v>CRT Properties Inc</v>
          </cell>
          <cell r="D2576" t="str">
            <v>DRA Advisors LLC</v>
          </cell>
          <cell r="E2576">
            <v>901.02800000000002</v>
          </cell>
          <cell r="F2576" t="str">
            <v>Y</v>
          </cell>
        </row>
        <row r="2577">
          <cell r="B2577">
            <v>38520</v>
          </cell>
          <cell r="C2577" t="str">
            <v>F&amp;W Publications Inc</v>
          </cell>
          <cell r="D2577" t="str">
            <v>ABRY Partners LLC</v>
          </cell>
          <cell r="E2577">
            <v>500</v>
          </cell>
          <cell r="F2577" t="str">
            <v>Y</v>
          </cell>
        </row>
        <row r="2578">
          <cell r="B2578">
            <v>38520</v>
          </cell>
          <cell r="C2578" t="str">
            <v>Undisclosed Upper West Side</v>
          </cell>
          <cell r="D2578" t="str">
            <v>Investor Group</v>
          </cell>
          <cell r="E2578">
            <v>1760</v>
          </cell>
          <cell r="F2578" t="str">
            <v>Y</v>
          </cell>
        </row>
        <row r="2579">
          <cell r="B2579">
            <v>38520</v>
          </cell>
          <cell r="C2579" t="str">
            <v>Trump Place</v>
          </cell>
          <cell r="D2579" t="str">
            <v>Equity Residential</v>
          </cell>
          <cell r="E2579">
            <v>816</v>
          </cell>
          <cell r="F2579" t="str">
            <v>N</v>
          </cell>
        </row>
        <row r="2580">
          <cell r="B2580">
            <v>38520</v>
          </cell>
          <cell r="C2580" t="str">
            <v>Profile Pursuit Inc</v>
          </cell>
          <cell r="D2580" t="str">
            <v>Healthspring Communications</v>
          </cell>
          <cell r="E2580">
            <v>1.071</v>
          </cell>
          <cell r="F2580" t="str">
            <v>N</v>
          </cell>
        </row>
        <row r="2581">
          <cell r="B2581">
            <v>38520</v>
          </cell>
          <cell r="C2581" t="str">
            <v>Sturgeon's Inn &amp; Casino</v>
          </cell>
          <cell r="D2581" t="str">
            <v>AWI Gaming Inc</v>
          </cell>
          <cell r="E2581">
            <v>1.7999999999999998</v>
          </cell>
          <cell r="F2581" t="str">
            <v>N</v>
          </cell>
        </row>
        <row r="2582">
          <cell r="B2582">
            <v>38520</v>
          </cell>
          <cell r="C2582" t="str">
            <v>Addiction Management Sys Inc</v>
          </cell>
          <cell r="D2582" t="str">
            <v>Creative Socio-Medics Corp</v>
          </cell>
          <cell r="E2582">
            <v>2.6999999999999997</v>
          </cell>
          <cell r="F2582" t="str">
            <v>N</v>
          </cell>
        </row>
        <row r="2583">
          <cell r="B2583">
            <v>38520</v>
          </cell>
          <cell r="C2583" t="str">
            <v>Trace Genetics Inc</v>
          </cell>
          <cell r="D2583" t="str">
            <v>DNAPrint genomics Inc</v>
          </cell>
          <cell r="E2583">
            <v>5.5</v>
          </cell>
          <cell r="F2583" t="str">
            <v>N</v>
          </cell>
        </row>
        <row r="2584">
          <cell r="B2584">
            <v>38520</v>
          </cell>
          <cell r="C2584" t="str">
            <v>PEARL iZUMI USA Inc</v>
          </cell>
          <cell r="D2584" t="str">
            <v>Nautilus Inc</v>
          </cell>
          <cell r="E2584">
            <v>74</v>
          </cell>
          <cell r="F2584" t="str">
            <v>N</v>
          </cell>
        </row>
        <row r="2585">
          <cell r="B2585">
            <v>38520</v>
          </cell>
          <cell r="C2585" t="str">
            <v>Cabot Industrial Value Fund</v>
          </cell>
          <cell r="D2585" t="str">
            <v>Dividend Capital Trust Inc</v>
          </cell>
          <cell r="E2585">
            <v>695</v>
          </cell>
          <cell r="F2585" t="str">
            <v>N</v>
          </cell>
        </row>
        <row r="2586">
          <cell r="B2586">
            <v>38520</v>
          </cell>
          <cell r="C2586" t="str">
            <v>Southern Imaging Inc</v>
          </cell>
          <cell r="D2586" t="str">
            <v>LPK Upholstery Ltd</v>
          </cell>
          <cell r="E2586">
            <v>5.1999999999999993</v>
          </cell>
          <cell r="F2586" t="str">
            <v>N</v>
          </cell>
        </row>
        <row r="2587">
          <cell r="B2587">
            <v>38520</v>
          </cell>
          <cell r="C2587" t="str">
            <v>Clarion Hotel &amp; Conference,WA</v>
          </cell>
          <cell r="D2587" t="str">
            <v>Undisclosed Acquiror</v>
          </cell>
          <cell r="E2587">
            <v>4.1999999999999993</v>
          </cell>
          <cell r="F2587" t="str">
            <v>N</v>
          </cell>
        </row>
        <row r="2588">
          <cell r="B2588">
            <v>38519</v>
          </cell>
          <cell r="C2588" t="str">
            <v>Meineke Car Care Centers Inc</v>
          </cell>
          <cell r="D2588" t="str">
            <v>Investor Group</v>
          </cell>
          <cell r="E2588">
            <v>127</v>
          </cell>
          <cell r="F2588" t="str">
            <v>Y</v>
          </cell>
        </row>
        <row r="2589">
          <cell r="B2589">
            <v>38519</v>
          </cell>
          <cell r="C2589" t="str">
            <v>American Cystoscope Makers</v>
          </cell>
          <cell r="D2589" t="str">
            <v>Gyrus Group PLC</v>
          </cell>
          <cell r="E2589">
            <v>497</v>
          </cell>
          <cell r="F2589" t="str">
            <v>N</v>
          </cell>
        </row>
        <row r="2590">
          <cell r="B2590">
            <v>38519</v>
          </cell>
          <cell r="C2590" t="str">
            <v>Jadeon Inc</v>
          </cell>
          <cell r="D2590" t="str">
            <v>Vista.com Inc</v>
          </cell>
          <cell r="E2590">
            <v>10</v>
          </cell>
          <cell r="F2590" t="str">
            <v>N</v>
          </cell>
        </row>
        <row r="2591">
          <cell r="B2591">
            <v>38519</v>
          </cell>
          <cell r="C2591" t="str">
            <v>Shops of Grand Avenue,WI</v>
          </cell>
          <cell r="D2591" t="str">
            <v>Ashkenazy Acquisition Corp</v>
          </cell>
          <cell r="E2591">
            <v>31.7</v>
          </cell>
          <cell r="F2591" t="str">
            <v>N</v>
          </cell>
        </row>
        <row r="2592">
          <cell r="B2592">
            <v>38519</v>
          </cell>
          <cell r="C2592" t="str">
            <v>HearUSA-Hearing Aid Centers</v>
          </cell>
          <cell r="D2592" t="str">
            <v>Sonus-USA Inc</v>
          </cell>
          <cell r="E2592">
            <v>1.1000000000000001</v>
          </cell>
          <cell r="F2592" t="str">
            <v>N</v>
          </cell>
        </row>
        <row r="2593">
          <cell r="B2593">
            <v>38519</v>
          </cell>
          <cell r="C2593" t="str">
            <v>Marriott Courtyard Boston/</v>
          </cell>
          <cell r="D2593" t="str">
            <v>Hersha Hospitality Trust</v>
          </cell>
          <cell r="E2593">
            <v>54.5</v>
          </cell>
          <cell r="F2593" t="str">
            <v>N</v>
          </cell>
        </row>
        <row r="2594">
          <cell r="B2594">
            <v>38519</v>
          </cell>
          <cell r="C2594" t="str">
            <v>Decru Inc</v>
          </cell>
          <cell r="D2594" t="str">
            <v>Network Appliance Inc</v>
          </cell>
          <cell r="E2594">
            <v>250.30099999999999</v>
          </cell>
          <cell r="F2594" t="str">
            <v>N</v>
          </cell>
        </row>
        <row r="2595">
          <cell r="B2595">
            <v>38519</v>
          </cell>
          <cell r="C2595" t="str">
            <v>Bridge Medical Inc</v>
          </cell>
          <cell r="D2595" t="str">
            <v>Cerner Corp</v>
          </cell>
          <cell r="E2595">
            <v>11</v>
          </cell>
          <cell r="F2595" t="str">
            <v>N</v>
          </cell>
        </row>
        <row r="2596">
          <cell r="B2596">
            <v>38519</v>
          </cell>
          <cell r="C2596" t="str">
            <v>Actus Lend Lease</v>
          </cell>
          <cell r="D2596" t="str">
            <v>Lend Lease Corp Ltd</v>
          </cell>
          <cell r="E2596">
            <v>71</v>
          </cell>
          <cell r="F2596" t="str">
            <v>N</v>
          </cell>
        </row>
        <row r="2597">
          <cell r="B2597">
            <v>38519</v>
          </cell>
          <cell r="C2597" t="str">
            <v>Biogen Idec-Biologics Mnfr Fac</v>
          </cell>
          <cell r="D2597" t="str">
            <v>Genentech Inc</v>
          </cell>
          <cell r="E2597">
            <v>408.13</v>
          </cell>
          <cell r="F2597" t="str">
            <v>N</v>
          </cell>
        </row>
        <row r="2598">
          <cell r="B2598">
            <v>38519</v>
          </cell>
          <cell r="C2598" t="str">
            <v>Dixie Clamp &amp; Scaffold Inc</v>
          </cell>
          <cell r="D2598" t="str">
            <v>Cam Fabrication Inc</v>
          </cell>
          <cell r="E2598">
            <v>7</v>
          </cell>
          <cell r="F2598" t="str">
            <v>N</v>
          </cell>
        </row>
        <row r="2599">
          <cell r="B2599">
            <v>38519</v>
          </cell>
          <cell r="C2599" t="str">
            <v>Hilton Hotels-Doubletree Hotel</v>
          </cell>
          <cell r="D2599" t="str">
            <v>Dow Hotel Co LLC</v>
          </cell>
          <cell r="E2599">
            <v>48.5</v>
          </cell>
          <cell r="F2599" t="str">
            <v>N</v>
          </cell>
        </row>
        <row r="2600">
          <cell r="B2600">
            <v>38519</v>
          </cell>
          <cell r="C2600" t="str">
            <v>Hilton Suites Brentwood</v>
          </cell>
          <cell r="D2600" t="str">
            <v>Hotel Group</v>
          </cell>
          <cell r="E2600">
            <v>6.5</v>
          </cell>
          <cell r="F2600" t="str">
            <v>N</v>
          </cell>
        </row>
        <row r="2601">
          <cell r="B2601">
            <v>38519</v>
          </cell>
          <cell r="C2601" t="str">
            <v>GroupLink Inc</v>
          </cell>
          <cell r="D2601" t="str">
            <v>Strategic Health Associates</v>
          </cell>
          <cell r="E2601">
            <v>1.875</v>
          </cell>
          <cell r="F2601" t="str">
            <v>N</v>
          </cell>
        </row>
        <row r="2602">
          <cell r="B2602">
            <v>38519</v>
          </cell>
          <cell r="C2602" t="str">
            <v>Vicuron Pharmaceuticals Inc</v>
          </cell>
          <cell r="D2602" t="str">
            <v>Pfizer Inc</v>
          </cell>
          <cell r="E2602">
            <v>1916.404</v>
          </cell>
          <cell r="F2602" t="str">
            <v>N</v>
          </cell>
        </row>
        <row r="2603">
          <cell r="B2603">
            <v>38518</v>
          </cell>
          <cell r="C2603" t="str">
            <v>Victory Petroleum Inc</v>
          </cell>
          <cell r="D2603" t="str">
            <v>Capital Solutions I Inc</v>
          </cell>
          <cell r="E2603">
            <v>46</v>
          </cell>
          <cell r="F2603" t="str">
            <v>N</v>
          </cell>
        </row>
        <row r="2604">
          <cell r="B2604">
            <v>38518</v>
          </cell>
          <cell r="C2604" t="str">
            <v>Pyramid Oil Co</v>
          </cell>
          <cell r="D2604" t="str">
            <v>Michael Herman</v>
          </cell>
          <cell r="E2604">
            <v>3.4710000000000001</v>
          </cell>
          <cell r="F2604" t="str">
            <v>N</v>
          </cell>
        </row>
        <row r="2605">
          <cell r="B2605">
            <v>38518</v>
          </cell>
          <cell r="C2605" t="str">
            <v>Port Assets LLC-Gasification</v>
          </cell>
          <cell r="D2605" t="str">
            <v>Texen Oil &amp; Gas Inc</v>
          </cell>
          <cell r="E2605">
            <v>3</v>
          </cell>
          <cell r="F2605" t="str">
            <v>N</v>
          </cell>
        </row>
        <row r="2606">
          <cell r="B2606">
            <v>38518</v>
          </cell>
          <cell r="C2606" t="str">
            <v>Waterford-Hotels(9)</v>
          </cell>
          <cell r="D2606" t="str">
            <v>Hersha Hospitality Trust</v>
          </cell>
          <cell r="E2606">
            <v>52</v>
          </cell>
          <cell r="F2606" t="str">
            <v>N</v>
          </cell>
        </row>
        <row r="2607">
          <cell r="B2607">
            <v>38518</v>
          </cell>
          <cell r="C2607" t="str">
            <v>Saxon Oil Co</v>
          </cell>
          <cell r="D2607" t="str">
            <v>Sovereign Chief Ventures Ltd</v>
          </cell>
          <cell r="E2607">
            <v>10.6</v>
          </cell>
          <cell r="F2607" t="str">
            <v>N</v>
          </cell>
        </row>
        <row r="2608">
          <cell r="B2608">
            <v>38518</v>
          </cell>
          <cell r="C2608" t="str">
            <v>Qualia Clinical Research Svcs</v>
          </cell>
          <cell r="D2608" t="str">
            <v>Holmes Herbs Inc</v>
          </cell>
          <cell r="E2608">
            <v>5</v>
          </cell>
          <cell r="F2608" t="str">
            <v>N</v>
          </cell>
        </row>
        <row r="2609">
          <cell r="B2609">
            <v>38518</v>
          </cell>
          <cell r="C2609" t="str">
            <v>Integrated Circuit Systems Inc</v>
          </cell>
          <cell r="D2609" t="str">
            <v>Integrated Device Technology</v>
          </cell>
          <cell r="E2609">
            <v>1677.952</v>
          </cell>
          <cell r="F2609" t="str">
            <v>N</v>
          </cell>
        </row>
        <row r="2610">
          <cell r="B2610">
            <v>38518</v>
          </cell>
          <cell r="C2610" t="str">
            <v>Rose Art Industries</v>
          </cell>
          <cell r="D2610" t="str">
            <v>Mega Bloks Inc</v>
          </cell>
          <cell r="E2610">
            <v>350</v>
          </cell>
          <cell r="F2610" t="str">
            <v>N</v>
          </cell>
        </row>
        <row r="2611">
          <cell r="B2611">
            <v>38517</v>
          </cell>
          <cell r="C2611" t="str">
            <v>Affirmative Insurance Hldg Inc</v>
          </cell>
          <cell r="D2611" t="str">
            <v>Investor Group</v>
          </cell>
          <cell r="E2611">
            <v>78</v>
          </cell>
          <cell r="F2611" t="str">
            <v>Y</v>
          </cell>
        </row>
        <row r="2612">
          <cell r="B2612">
            <v>38517</v>
          </cell>
          <cell r="C2612" t="str">
            <v>Wyndham International Inc</v>
          </cell>
          <cell r="D2612" t="str">
            <v>Blackstone Group LP</v>
          </cell>
          <cell r="E2612">
            <v>1367.2570000000001</v>
          </cell>
          <cell r="F2612" t="str">
            <v>Y</v>
          </cell>
        </row>
        <row r="2613">
          <cell r="B2613">
            <v>38517</v>
          </cell>
          <cell r="C2613" t="str">
            <v>Hilton Hotels Corp-Hotels(3)</v>
          </cell>
          <cell r="D2613" t="str">
            <v>RLJ Urban Lodging Fund LP</v>
          </cell>
          <cell r="E2613">
            <v>72</v>
          </cell>
          <cell r="F2613" t="str">
            <v>Y</v>
          </cell>
        </row>
        <row r="2614">
          <cell r="B2614">
            <v>38517</v>
          </cell>
          <cell r="C2614" t="str">
            <v>Grays Ferry Power Plant</v>
          </cell>
          <cell r="D2614" t="str">
            <v>Tenaska Power Fund LP</v>
          </cell>
          <cell r="E2614">
            <v>37</v>
          </cell>
          <cell r="F2614" t="str">
            <v>Y</v>
          </cell>
        </row>
        <row r="2615">
          <cell r="B2615">
            <v>38517</v>
          </cell>
          <cell r="C2615" t="str">
            <v>Philadelphia Water Works Plant</v>
          </cell>
          <cell r="D2615" t="str">
            <v>Tenaska Power Fund LP</v>
          </cell>
          <cell r="E2615">
            <v>7</v>
          </cell>
          <cell r="F2615" t="str">
            <v>Y</v>
          </cell>
        </row>
        <row r="2616">
          <cell r="B2616">
            <v>38517</v>
          </cell>
          <cell r="C2616" t="str">
            <v>CNB Bancorp,Gloversville,NY</v>
          </cell>
          <cell r="D2616" t="str">
            <v>NBT Bancorp Inc,Norwich,NY</v>
          </cell>
          <cell r="E2616">
            <v>89.751999999999995</v>
          </cell>
          <cell r="F2616" t="str">
            <v>N</v>
          </cell>
        </row>
        <row r="2617">
          <cell r="B2617">
            <v>38517</v>
          </cell>
          <cell r="C2617" t="str">
            <v>Applied Optics Inc</v>
          </cell>
          <cell r="D2617" t="str">
            <v>Multi-Fineline Electronix Inc</v>
          </cell>
          <cell r="E2617">
            <v>6.3</v>
          </cell>
          <cell r="F2617" t="str">
            <v>N</v>
          </cell>
        </row>
        <row r="2618">
          <cell r="B2618">
            <v>38517</v>
          </cell>
          <cell r="C2618" t="str">
            <v>TripleHop Tech-Certain Assets</v>
          </cell>
          <cell r="D2618" t="str">
            <v>Oracle Corp</v>
          </cell>
          <cell r="E2618">
            <v>7</v>
          </cell>
          <cell r="F2618" t="str">
            <v>N</v>
          </cell>
        </row>
        <row r="2619">
          <cell r="B2619">
            <v>38517</v>
          </cell>
          <cell r="C2619" t="str">
            <v>Three Amigos Hospitality LLC</v>
          </cell>
          <cell r="D2619" t="str">
            <v>PHC Holdings</v>
          </cell>
          <cell r="E2619">
            <v>3</v>
          </cell>
          <cell r="F2619" t="str">
            <v>N</v>
          </cell>
        </row>
        <row r="2620">
          <cell r="B2620">
            <v>38517</v>
          </cell>
          <cell r="C2620" t="str">
            <v>Integrated Data Systems Inc</v>
          </cell>
          <cell r="D2620" t="str">
            <v>Online Resources Corp</v>
          </cell>
          <cell r="E2620">
            <v>8.5</v>
          </cell>
          <cell r="F2620" t="str">
            <v>N</v>
          </cell>
        </row>
        <row r="2621">
          <cell r="B2621">
            <v>38517</v>
          </cell>
          <cell r="C2621" t="str">
            <v>Imation Corp-Specialty Paper</v>
          </cell>
          <cell r="D2621" t="str">
            <v>Nekoosa Coated Products LLC</v>
          </cell>
          <cell r="E2621">
            <v>21</v>
          </cell>
          <cell r="F2621" t="str">
            <v>N</v>
          </cell>
        </row>
        <row r="2622">
          <cell r="B2622">
            <v>38517</v>
          </cell>
          <cell r="C2622" t="str">
            <v>Voyager Partners Ltd-Oil Ppty</v>
          </cell>
          <cell r="D2622" t="str">
            <v>Dune Energy Inc</v>
          </cell>
          <cell r="E2622">
            <v>68.3</v>
          </cell>
          <cell r="F2622" t="str">
            <v>N</v>
          </cell>
        </row>
        <row r="2623">
          <cell r="B2623">
            <v>38517</v>
          </cell>
          <cell r="C2623" t="str">
            <v>Flextronics Semiconductor Inc</v>
          </cell>
          <cell r="D2623" t="str">
            <v>AMIS Holdings Inc</v>
          </cell>
          <cell r="E2623">
            <v>138</v>
          </cell>
          <cell r="F2623" t="str">
            <v>N</v>
          </cell>
        </row>
        <row r="2624">
          <cell r="B2624">
            <v>38517</v>
          </cell>
          <cell r="C2624" t="str">
            <v>Clickmarks Inc</v>
          </cell>
          <cell r="D2624" t="str">
            <v>Semotus Solutions Inc</v>
          </cell>
          <cell r="E2624">
            <v>1.6839999999999999</v>
          </cell>
          <cell r="F2624" t="str">
            <v>N</v>
          </cell>
        </row>
        <row r="2625">
          <cell r="B2625">
            <v>38517</v>
          </cell>
          <cell r="C2625" t="str">
            <v>Morris Power Plant</v>
          </cell>
          <cell r="D2625" t="str">
            <v>Diamond Generating Corp</v>
          </cell>
          <cell r="E2625">
            <v>84.5</v>
          </cell>
          <cell r="F2625" t="str">
            <v>N</v>
          </cell>
        </row>
        <row r="2626">
          <cell r="B2626">
            <v>38517</v>
          </cell>
          <cell r="C2626" t="str">
            <v>Blumberg-Dothan Motel II LLC-</v>
          </cell>
          <cell r="D2626" t="str">
            <v>Apple Six Hospitality</v>
          </cell>
          <cell r="E2626">
            <v>8.0159999999999982</v>
          </cell>
          <cell r="F2626" t="str">
            <v>N</v>
          </cell>
        </row>
        <row r="2627">
          <cell r="B2627">
            <v>38517</v>
          </cell>
          <cell r="C2627" t="str">
            <v>Davis Highway Motel Inc-</v>
          </cell>
          <cell r="D2627" t="str">
            <v>Apple Six Hospitality</v>
          </cell>
          <cell r="E2627">
            <v>4.8579999999999997</v>
          </cell>
          <cell r="F2627" t="str">
            <v>N</v>
          </cell>
        </row>
        <row r="2628">
          <cell r="B2628">
            <v>38517</v>
          </cell>
          <cell r="C2628" t="str">
            <v>Sunbelt Hotel Enterprises Inc-</v>
          </cell>
          <cell r="D2628" t="str">
            <v>Apple Six Hospitality</v>
          </cell>
          <cell r="E2628">
            <v>25.077999999999999</v>
          </cell>
          <cell r="F2628" t="str">
            <v>N</v>
          </cell>
        </row>
        <row r="2629">
          <cell r="B2629">
            <v>38517</v>
          </cell>
          <cell r="C2629" t="str">
            <v>Sunbelt-IPF LLC-Hampton Inn &amp;</v>
          </cell>
          <cell r="D2629" t="str">
            <v>Apple Six Hospitality</v>
          </cell>
          <cell r="E2629">
            <v>9.2789999999999999</v>
          </cell>
          <cell r="F2629" t="str">
            <v>N</v>
          </cell>
        </row>
        <row r="2630">
          <cell r="B2630">
            <v>38517</v>
          </cell>
          <cell r="C2630" t="str">
            <v>M I Secure Corp</v>
          </cell>
          <cell r="D2630" t="str">
            <v>Cisco Systems Inc</v>
          </cell>
          <cell r="E2630">
            <v>13</v>
          </cell>
          <cell r="F2630" t="str">
            <v>N</v>
          </cell>
        </row>
        <row r="2631">
          <cell r="B2631">
            <v>38516</v>
          </cell>
          <cell r="C2631" t="str">
            <v>WeightWatchers.com Inc</v>
          </cell>
          <cell r="D2631" t="str">
            <v>Weight Watchers Intl Inc</v>
          </cell>
          <cell r="E2631">
            <v>389</v>
          </cell>
          <cell r="F2631" t="str">
            <v>Y</v>
          </cell>
        </row>
        <row r="2632">
          <cell r="B2632">
            <v>38516</v>
          </cell>
          <cell r="C2632" t="str">
            <v>Commercial Federal,Omaha,NE</v>
          </cell>
          <cell r="D2632" t="str">
            <v>Bank of the West,CA</v>
          </cell>
          <cell r="E2632">
            <v>1340.328</v>
          </cell>
          <cell r="F2632" t="str">
            <v>Y</v>
          </cell>
        </row>
        <row r="2633">
          <cell r="B2633">
            <v>38516</v>
          </cell>
          <cell r="C2633" t="str">
            <v>Web Marketing Holdings Inc</v>
          </cell>
          <cell r="D2633" t="str">
            <v>Valueclick Inc</v>
          </cell>
          <cell r="E2633">
            <v>140.50399999999999</v>
          </cell>
          <cell r="F2633" t="str">
            <v>N</v>
          </cell>
        </row>
        <row r="2634">
          <cell r="B2634">
            <v>38516</v>
          </cell>
          <cell r="C2634" t="str">
            <v>E-Babylon Inc</v>
          </cell>
          <cell r="D2634" t="str">
            <v>Valueclick Inc</v>
          </cell>
          <cell r="E2634">
            <v>14.7</v>
          </cell>
          <cell r="F2634" t="str">
            <v>N</v>
          </cell>
        </row>
        <row r="2635">
          <cell r="B2635">
            <v>38516</v>
          </cell>
          <cell r="C2635" t="str">
            <v>JF Thompson Inc</v>
          </cell>
          <cell r="D2635" t="str">
            <v>AECOM</v>
          </cell>
          <cell r="E2635">
            <v>3.5</v>
          </cell>
          <cell r="F2635" t="str">
            <v>N</v>
          </cell>
        </row>
        <row r="2636">
          <cell r="B2636">
            <v>38516</v>
          </cell>
          <cell r="C2636" t="str">
            <v>FACTS Management Co</v>
          </cell>
          <cell r="D2636" t="str">
            <v>Nelnet Inc</v>
          </cell>
          <cell r="E2636">
            <v>52.25</v>
          </cell>
          <cell r="F2636" t="str">
            <v>N</v>
          </cell>
        </row>
        <row r="2637">
          <cell r="B2637">
            <v>38516</v>
          </cell>
          <cell r="C2637" t="str">
            <v>Children's Behavioral Health</v>
          </cell>
          <cell r="D2637" t="str">
            <v>Providence Service Corp</v>
          </cell>
          <cell r="E2637">
            <v>13.805</v>
          </cell>
          <cell r="F2637" t="str">
            <v>N</v>
          </cell>
        </row>
        <row r="2638">
          <cell r="B2638">
            <v>38516</v>
          </cell>
          <cell r="C2638" t="str">
            <v>Fanball Interactive LLC</v>
          </cell>
          <cell r="D2638" t="str">
            <v>Fantasy Sports Acquisitions</v>
          </cell>
          <cell r="E2638">
            <v>22</v>
          </cell>
          <cell r="F2638" t="str">
            <v>N</v>
          </cell>
        </row>
        <row r="2639">
          <cell r="B2639">
            <v>38516</v>
          </cell>
          <cell r="C2639" t="str">
            <v>Kenosia Inc</v>
          </cell>
          <cell r="D2639" t="str">
            <v>HALO Technology Holdings Inc</v>
          </cell>
          <cell r="E2639">
            <v>1.7999999999999998</v>
          </cell>
          <cell r="F2639" t="str">
            <v>N</v>
          </cell>
        </row>
        <row r="2640">
          <cell r="B2640">
            <v>38516</v>
          </cell>
          <cell r="C2640" t="str">
            <v>London Taxis North America</v>
          </cell>
          <cell r="D2640" t="str">
            <v>Manganese Bronze Holdings PLC</v>
          </cell>
          <cell r="E2640">
            <v>2.242</v>
          </cell>
          <cell r="F2640" t="str">
            <v>N</v>
          </cell>
        </row>
        <row r="2641">
          <cell r="B2641">
            <v>38516</v>
          </cell>
          <cell r="C2641" t="str">
            <v>Westfield Realty-N VA Offices</v>
          </cell>
          <cell r="D2641" t="str">
            <v>Beacon Capital Partners LLC</v>
          </cell>
          <cell r="E2641">
            <v>960</v>
          </cell>
          <cell r="F2641" t="str">
            <v>N</v>
          </cell>
        </row>
        <row r="2642">
          <cell r="B2642">
            <v>38516</v>
          </cell>
          <cell r="C2642" t="str">
            <v>TPS Dell LLC-Dell Power</v>
          </cell>
          <cell r="D2642" t="str">
            <v>Associated Elec Coop Inc</v>
          </cell>
          <cell r="E2642">
            <v>75</v>
          </cell>
          <cell r="F2642" t="str">
            <v>N</v>
          </cell>
        </row>
        <row r="2643">
          <cell r="B2643">
            <v>38516</v>
          </cell>
          <cell r="C2643" t="str">
            <v>Campus Edge Apartments</v>
          </cell>
          <cell r="D2643" t="str">
            <v>College Park Management LLC</v>
          </cell>
          <cell r="E2643">
            <v>23.099999999999998</v>
          </cell>
          <cell r="F2643" t="str">
            <v>N</v>
          </cell>
        </row>
        <row r="2644">
          <cell r="B2644">
            <v>38513</v>
          </cell>
          <cell r="C2644" t="str">
            <v>iPath Solutions Ltd</v>
          </cell>
          <cell r="D2644" t="str">
            <v>Perficient Inc</v>
          </cell>
          <cell r="E2644">
            <v>7.85</v>
          </cell>
          <cell r="F2644" t="str">
            <v>N</v>
          </cell>
        </row>
        <row r="2645">
          <cell r="B2645">
            <v>38513</v>
          </cell>
          <cell r="C2645" t="str">
            <v>Holy Corp-Intermediate Feedsto</v>
          </cell>
          <cell r="D2645" t="str">
            <v>Holly Energy Partners LP</v>
          </cell>
          <cell r="E2645">
            <v>81.5</v>
          </cell>
          <cell r="F2645" t="str">
            <v>N</v>
          </cell>
        </row>
        <row r="2646">
          <cell r="B2646">
            <v>38513</v>
          </cell>
          <cell r="C2646" t="str">
            <v>Stealth Microwave Inc</v>
          </cell>
          <cell r="D2646" t="str">
            <v>Micronetics Inc</v>
          </cell>
          <cell r="E2646">
            <v>9.8000000000000007</v>
          </cell>
          <cell r="F2646" t="str">
            <v>N</v>
          </cell>
        </row>
        <row r="2647">
          <cell r="B2647">
            <v>38513</v>
          </cell>
          <cell r="C2647" t="str">
            <v>CTI Technologies Inc-Trisenox</v>
          </cell>
          <cell r="D2647" t="str">
            <v>Cephalon Inc</v>
          </cell>
          <cell r="E2647">
            <v>170</v>
          </cell>
          <cell r="F2647" t="str">
            <v>N</v>
          </cell>
        </row>
        <row r="2648">
          <cell r="B2648">
            <v>38512</v>
          </cell>
          <cell r="C2648" t="str">
            <v>Unwired Technology LLC</v>
          </cell>
          <cell r="D2648" t="str">
            <v>American Capital Strategies</v>
          </cell>
          <cell r="E2648">
            <v>56</v>
          </cell>
          <cell r="F2648" t="str">
            <v>Y</v>
          </cell>
        </row>
        <row r="2649">
          <cell r="B2649">
            <v>38512</v>
          </cell>
          <cell r="C2649" t="str">
            <v>Register.com Inc</v>
          </cell>
          <cell r="D2649" t="str">
            <v>RCM Acquisition Co LLC</v>
          </cell>
          <cell r="E2649">
            <v>151.672</v>
          </cell>
          <cell r="F2649" t="str">
            <v>Y</v>
          </cell>
        </row>
        <row r="2650">
          <cell r="B2650">
            <v>38512</v>
          </cell>
          <cell r="C2650" t="str">
            <v>McKesson BioServices</v>
          </cell>
          <cell r="D2650" t="str">
            <v>Fisher Scientific Intl Inc</v>
          </cell>
          <cell r="E2650">
            <v>60</v>
          </cell>
          <cell r="F2650" t="str">
            <v>Y</v>
          </cell>
        </row>
        <row r="2651">
          <cell r="B2651">
            <v>38512</v>
          </cell>
          <cell r="C2651" t="str">
            <v>Meadowbrook Health Care</v>
          </cell>
          <cell r="D2651" t="str">
            <v>RehabCare Group Inc</v>
          </cell>
          <cell r="E2651">
            <v>36.5</v>
          </cell>
          <cell r="F2651" t="str">
            <v>N</v>
          </cell>
        </row>
        <row r="2652">
          <cell r="B2652">
            <v>38512</v>
          </cell>
          <cell r="C2652" t="str">
            <v>Pacific Liberty Bank,CA</v>
          </cell>
          <cell r="D2652" t="str">
            <v>First Community Bancorp Inc,CA</v>
          </cell>
          <cell r="E2652">
            <v>41.269999999999996</v>
          </cell>
          <cell r="F2652" t="str">
            <v>N</v>
          </cell>
        </row>
        <row r="2653">
          <cell r="B2653">
            <v>38512</v>
          </cell>
          <cell r="C2653" t="str">
            <v>Unifide Industries LLC</v>
          </cell>
          <cell r="D2653" t="str">
            <v>Industrial Enterprises of</v>
          </cell>
          <cell r="E2653">
            <v>3.75</v>
          </cell>
          <cell r="F2653" t="str">
            <v>N</v>
          </cell>
        </row>
        <row r="2654">
          <cell r="B2654">
            <v>38512</v>
          </cell>
          <cell r="C2654" t="str">
            <v>Wildcard Systems Inc</v>
          </cell>
          <cell r="D2654" t="str">
            <v>eFunds Corp</v>
          </cell>
          <cell r="E2654">
            <v>287.60000000000002</v>
          </cell>
          <cell r="F2654" t="str">
            <v>N</v>
          </cell>
        </row>
        <row r="2655">
          <cell r="B2655">
            <v>38512</v>
          </cell>
          <cell r="C2655" t="str">
            <v>Odyssey Pharm Inc-Sanctura</v>
          </cell>
          <cell r="D2655" t="str">
            <v>Saturn Pharmaceuticals Inc</v>
          </cell>
          <cell r="E2655">
            <v>140</v>
          </cell>
          <cell r="F2655" t="str">
            <v>N</v>
          </cell>
        </row>
        <row r="2656">
          <cell r="B2656">
            <v>38512</v>
          </cell>
          <cell r="C2656" t="str">
            <v>Niku Corp</v>
          </cell>
          <cell r="D2656" t="str">
            <v>CA</v>
          </cell>
          <cell r="E2656">
            <v>350.25099999999998</v>
          </cell>
          <cell r="F2656" t="str">
            <v>N</v>
          </cell>
        </row>
        <row r="2657">
          <cell r="B2657">
            <v>38511</v>
          </cell>
          <cell r="C2657" t="str">
            <v>Neiman-Credit Card Portfolio</v>
          </cell>
          <cell r="D2657" t="str">
            <v>HSBC Retail Services</v>
          </cell>
          <cell r="E2657">
            <v>44.8</v>
          </cell>
          <cell r="F2657" t="str">
            <v>Y</v>
          </cell>
        </row>
        <row r="2658">
          <cell r="B2658">
            <v>38511</v>
          </cell>
          <cell r="C2658" t="str">
            <v>Boston Acoustics Inc</v>
          </cell>
          <cell r="D2658" t="str">
            <v>D&amp;M Holdings Inc</v>
          </cell>
          <cell r="E2658">
            <v>76.328000000000003</v>
          </cell>
          <cell r="F2658" t="str">
            <v>N</v>
          </cell>
        </row>
        <row r="2659">
          <cell r="B2659">
            <v>38511</v>
          </cell>
          <cell r="C2659" t="str">
            <v>Kahala Mandarin Oriental,HI</v>
          </cell>
          <cell r="D2659" t="str">
            <v>Kahala Royal Corp</v>
          </cell>
          <cell r="E2659">
            <v>97</v>
          </cell>
          <cell r="F2659" t="str">
            <v>N</v>
          </cell>
        </row>
        <row r="2660">
          <cell r="B2660">
            <v>38511</v>
          </cell>
          <cell r="C2660" t="str">
            <v>Middleton Pest Control Inc</v>
          </cell>
          <cell r="D2660" t="str">
            <v>Suniar Southeast Pest Hldg Inc</v>
          </cell>
          <cell r="E2660">
            <v>50</v>
          </cell>
          <cell r="F2660" t="str">
            <v>N</v>
          </cell>
        </row>
        <row r="2661">
          <cell r="B2661">
            <v>38511</v>
          </cell>
          <cell r="C2661" t="str">
            <v>Glaser Financial Group Inc</v>
          </cell>
          <cell r="D2661" t="str">
            <v>Municipal Mortgage &amp; Equity</v>
          </cell>
          <cell r="E2661">
            <v>67</v>
          </cell>
          <cell r="F2661" t="str">
            <v>N</v>
          </cell>
        </row>
        <row r="2662">
          <cell r="B2662">
            <v>38511</v>
          </cell>
          <cell r="C2662" t="str">
            <v>Riverfront Plaza, Richmond, VA</v>
          </cell>
          <cell r="D2662" t="str">
            <v>Commerz Grundbesitz Investment</v>
          </cell>
          <cell r="E2662">
            <v>244.82799999999997</v>
          </cell>
          <cell r="F2662" t="str">
            <v>N</v>
          </cell>
        </row>
        <row r="2663">
          <cell r="B2663">
            <v>38511</v>
          </cell>
          <cell r="C2663" t="str">
            <v>First United Bank,San Diego,CA</v>
          </cell>
          <cell r="D2663" t="str">
            <v>MetroCorp Bancshares Inc</v>
          </cell>
          <cell r="E2663">
            <v>37.4</v>
          </cell>
          <cell r="F2663" t="str">
            <v>N</v>
          </cell>
        </row>
        <row r="2664">
          <cell r="B2664">
            <v>38510</v>
          </cell>
          <cell r="C2664" t="str">
            <v>Gables Residential Trust</v>
          </cell>
          <cell r="D2664" t="str">
            <v>Investor Group</v>
          </cell>
          <cell r="E2664">
            <v>2472.7249999999999</v>
          </cell>
          <cell r="F2664" t="str">
            <v>Y</v>
          </cell>
        </row>
        <row r="2665">
          <cell r="B2665">
            <v>38510</v>
          </cell>
          <cell r="C2665" t="str">
            <v>Solgar Vitamin &amp; Herb Co</v>
          </cell>
          <cell r="D2665" t="str">
            <v>NBTY Inc</v>
          </cell>
          <cell r="E2665">
            <v>115</v>
          </cell>
          <cell r="F2665" t="str">
            <v>N</v>
          </cell>
        </row>
        <row r="2666">
          <cell r="B2666">
            <v>38510</v>
          </cell>
          <cell r="C2666" t="str">
            <v>North Reno Plaza,Reno,Nevada</v>
          </cell>
          <cell r="D2666" t="str">
            <v>Pan Pacific Ret Ppty Inc</v>
          </cell>
          <cell r="E2666">
            <v>19</v>
          </cell>
          <cell r="F2666" t="str">
            <v>N</v>
          </cell>
        </row>
        <row r="2667">
          <cell r="B2667">
            <v>38510</v>
          </cell>
          <cell r="C2667" t="str">
            <v>10x Marketing</v>
          </cell>
          <cell r="D2667" t="str">
            <v>Vista.com Inc</v>
          </cell>
          <cell r="E2667">
            <v>2</v>
          </cell>
          <cell r="F2667" t="str">
            <v>N</v>
          </cell>
        </row>
        <row r="2668">
          <cell r="B2668">
            <v>38510</v>
          </cell>
          <cell r="C2668" t="str">
            <v>Vivendi Universal Ent LLLP</v>
          </cell>
          <cell r="D2668" t="str">
            <v>NBC Universal Inc</v>
          </cell>
          <cell r="E2668">
            <v>3239.5279999999998</v>
          </cell>
          <cell r="F2668" t="str">
            <v>N</v>
          </cell>
        </row>
        <row r="2669">
          <cell r="B2669">
            <v>38510</v>
          </cell>
          <cell r="C2669" t="str">
            <v>Jefferson-Credit Portfolio</v>
          </cell>
          <cell r="D2669" t="str">
            <v>Encore Capital Group Inc</v>
          </cell>
          <cell r="E2669">
            <v>142.80000000000001</v>
          </cell>
          <cell r="F2669" t="str">
            <v>N</v>
          </cell>
        </row>
        <row r="2670">
          <cell r="B2670">
            <v>38510</v>
          </cell>
          <cell r="C2670" t="str">
            <v>Vulcan Materials-Chem Plants</v>
          </cell>
          <cell r="D2670" t="str">
            <v>Occidental Chemical Corp</v>
          </cell>
          <cell r="E2670">
            <v>214</v>
          </cell>
          <cell r="F2670" t="str">
            <v>N</v>
          </cell>
        </row>
        <row r="2671">
          <cell r="B2671">
            <v>38510</v>
          </cell>
          <cell r="C2671" t="str">
            <v>Occidental Chem-Certain Asts</v>
          </cell>
          <cell r="D2671" t="str">
            <v>KMG Chemicals Inc</v>
          </cell>
          <cell r="E2671">
            <v>13</v>
          </cell>
          <cell r="F2671" t="str">
            <v>N</v>
          </cell>
        </row>
        <row r="2672">
          <cell r="B2672">
            <v>38510</v>
          </cell>
          <cell r="C2672" t="str">
            <v>Laars Heating Systems</v>
          </cell>
          <cell r="D2672" t="str">
            <v>Bradford-White Corp</v>
          </cell>
          <cell r="E2672">
            <v>24.299999999999997</v>
          </cell>
          <cell r="F2672" t="str">
            <v>N</v>
          </cell>
        </row>
        <row r="2673">
          <cell r="B2673">
            <v>38510</v>
          </cell>
          <cell r="C2673" t="str">
            <v>Federal Coach LLC</v>
          </cell>
          <cell r="D2673" t="str">
            <v>JB Poindexter &amp; Co LP</v>
          </cell>
          <cell r="E2673">
            <v>12.6</v>
          </cell>
          <cell r="F2673" t="str">
            <v>N</v>
          </cell>
        </row>
        <row r="2674">
          <cell r="B2674">
            <v>38510</v>
          </cell>
          <cell r="C2674" t="str">
            <v>Financial Data Solutions Inc</v>
          </cell>
          <cell r="D2674" t="str">
            <v>Open Solutions Inc</v>
          </cell>
          <cell r="E2674">
            <v>9</v>
          </cell>
          <cell r="F2674" t="str">
            <v>N</v>
          </cell>
        </row>
        <row r="2675">
          <cell r="B2675">
            <v>38509</v>
          </cell>
          <cell r="C2675" t="str">
            <v>Highwoods Ppty-Charlotte Ppty</v>
          </cell>
          <cell r="D2675" t="str">
            <v>Capital Partners Inc</v>
          </cell>
          <cell r="E2675">
            <v>228</v>
          </cell>
          <cell r="F2675" t="str">
            <v>Y</v>
          </cell>
        </row>
        <row r="2676">
          <cell r="B2676">
            <v>38509</v>
          </cell>
          <cell r="C2676" t="str">
            <v>RSB Spine LLC-Cervical Plate</v>
          </cell>
          <cell r="D2676" t="str">
            <v>NuVasive Inc</v>
          </cell>
          <cell r="E2676">
            <v>9.0109999999999992</v>
          </cell>
          <cell r="F2676" t="str">
            <v>N</v>
          </cell>
        </row>
        <row r="2677">
          <cell r="B2677">
            <v>38509</v>
          </cell>
          <cell r="C2677" t="str">
            <v>Plantation Petroleum Holdings</v>
          </cell>
          <cell r="D2677" t="str">
            <v>Range Resources Corp</v>
          </cell>
          <cell r="E2677">
            <v>116</v>
          </cell>
          <cell r="F2677" t="str">
            <v>N</v>
          </cell>
        </row>
        <row r="2678">
          <cell r="B2678">
            <v>38509</v>
          </cell>
          <cell r="C2678" t="str">
            <v>Major Mortgage Co-Mortgage</v>
          </cell>
          <cell r="D2678" t="str">
            <v>Market St Mtg,Clearwater,Fl</v>
          </cell>
          <cell r="E2678">
            <v>2.0999999999999996</v>
          </cell>
          <cell r="F2678" t="str">
            <v>N</v>
          </cell>
        </row>
        <row r="2679">
          <cell r="B2679">
            <v>38509</v>
          </cell>
          <cell r="C2679" t="str">
            <v>Jasomi Networks</v>
          </cell>
          <cell r="D2679" t="str">
            <v>Ditech Communications Corp</v>
          </cell>
          <cell r="E2679">
            <v>20</v>
          </cell>
          <cell r="F2679" t="str">
            <v>N</v>
          </cell>
        </row>
        <row r="2680">
          <cell r="B2680">
            <v>38509</v>
          </cell>
          <cell r="C2680" t="str">
            <v>HotZone Wireless</v>
          </cell>
          <cell r="D2680" t="str">
            <v>GlobeTel Communications Corp</v>
          </cell>
          <cell r="E2680">
            <v>6.5</v>
          </cell>
          <cell r="F2680" t="str">
            <v>N</v>
          </cell>
        </row>
        <row r="2681">
          <cell r="B2681">
            <v>38509</v>
          </cell>
          <cell r="C2681" t="str">
            <v>Pure World Inc</v>
          </cell>
          <cell r="D2681" t="str">
            <v>Naturex SA</v>
          </cell>
          <cell r="E2681">
            <v>34.993000000000002</v>
          </cell>
          <cell r="F2681" t="str">
            <v>N</v>
          </cell>
        </row>
        <row r="2682">
          <cell r="B2682">
            <v>38509</v>
          </cell>
          <cell r="C2682" t="str">
            <v>Alfa-OFC Cap Coml Div</v>
          </cell>
          <cell r="D2682" t="str">
            <v>MidCountry Financial Corp</v>
          </cell>
          <cell r="E2682">
            <v>77</v>
          </cell>
          <cell r="F2682" t="str">
            <v>N</v>
          </cell>
        </row>
        <row r="2683">
          <cell r="B2683">
            <v>38509</v>
          </cell>
          <cell r="C2683" t="str">
            <v>Ashford Hospitality-Hotels(5)</v>
          </cell>
          <cell r="D2683" t="str">
            <v>Undisclosed Acquiror</v>
          </cell>
          <cell r="E2683">
            <v>29.849999999999998</v>
          </cell>
          <cell r="F2683" t="str">
            <v>N</v>
          </cell>
        </row>
        <row r="2684">
          <cell r="B2684">
            <v>38509</v>
          </cell>
          <cell r="C2684" t="str">
            <v>GSA-Portfolio Assets</v>
          </cell>
          <cell r="D2684" t="str">
            <v>Investor Group</v>
          </cell>
          <cell r="E2684">
            <v>479</v>
          </cell>
          <cell r="F2684" t="str">
            <v>N</v>
          </cell>
        </row>
        <row r="2685">
          <cell r="B2685">
            <v>38509</v>
          </cell>
          <cell r="C2685" t="str">
            <v>Atlantic Automotive Corp</v>
          </cell>
          <cell r="D2685" t="str">
            <v>Auto Properties LLC</v>
          </cell>
          <cell r="E2685">
            <v>21.5</v>
          </cell>
          <cell r="F2685" t="str">
            <v>N</v>
          </cell>
        </row>
        <row r="2686">
          <cell r="B2686">
            <v>38509</v>
          </cell>
          <cell r="C2686" t="str">
            <v>Shopzilla Inc</v>
          </cell>
          <cell r="D2686" t="str">
            <v>EW Scripps Co</v>
          </cell>
          <cell r="E2686">
            <v>525</v>
          </cell>
          <cell r="F2686" t="str">
            <v>N</v>
          </cell>
        </row>
        <row r="2687">
          <cell r="B2687">
            <v>38509</v>
          </cell>
          <cell r="C2687" t="str">
            <v>Sunrise Mall and Commons,NY</v>
          </cell>
          <cell r="D2687" t="str">
            <v>Westfield Group</v>
          </cell>
          <cell r="E2687">
            <v>143</v>
          </cell>
          <cell r="F2687" t="str">
            <v>N</v>
          </cell>
        </row>
        <row r="2688">
          <cell r="B2688">
            <v>38509</v>
          </cell>
          <cell r="C2688" t="str">
            <v>Bristol Center,Santa Ana,CA</v>
          </cell>
          <cell r="D2688" t="str">
            <v>Sarofim Realty Advisors</v>
          </cell>
          <cell r="E2688">
            <v>48</v>
          </cell>
          <cell r="F2688" t="str">
            <v>N</v>
          </cell>
        </row>
        <row r="2689">
          <cell r="B2689">
            <v>38509</v>
          </cell>
          <cell r="C2689" t="str">
            <v>Casino Express Airlines</v>
          </cell>
          <cell r="D2689" t="str">
            <v>Southwinds Airlines Inc</v>
          </cell>
          <cell r="E2689">
            <v>7.5</v>
          </cell>
          <cell r="F2689" t="str">
            <v>N</v>
          </cell>
        </row>
        <row r="2690">
          <cell r="B2690">
            <v>38509</v>
          </cell>
          <cell r="C2690" t="str">
            <v>GE Asts Mgmt-Doubletree Hotel</v>
          </cell>
          <cell r="D2690" t="str">
            <v>Procaccianti Group</v>
          </cell>
          <cell r="E2690">
            <v>300</v>
          </cell>
          <cell r="F2690" t="str">
            <v>N</v>
          </cell>
        </row>
        <row r="2691">
          <cell r="B2691">
            <v>38509</v>
          </cell>
          <cell r="C2691" t="str">
            <v>Heartland Pharmacy</v>
          </cell>
          <cell r="D2691" t="str">
            <v>Five Star Quality Care Inc</v>
          </cell>
          <cell r="E2691">
            <v>4.4000000000000004</v>
          </cell>
          <cell r="F2691" t="str">
            <v>N</v>
          </cell>
        </row>
        <row r="2692">
          <cell r="B2692">
            <v>38509</v>
          </cell>
          <cell r="C2692" t="str">
            <v>Equity Office Ppty Trust-Non</v>
          </cell>
          <cell r="D2692" t="str">
            <v>Undisclosed Acquiror</v>
          </cell>
          <cell r="E2692">
            <v>314.29999999999995</v>
          </cell>
          <cell r="F2692" t="str">
            <v>N</v>
          </cell>
        </row>
        <row r="2693">
          <cell r="B2693">
            <v>38509</v>
          </cell>
          <cell r="C2693" t="str">
            <v>Catellus Development Corp</v>
          </cell>
          <cell r="D2693" t="str">
            <v>ProLogis Inc</v>
          </cell>
          <cell r="E2693">
            <v>4845.4830000000002</v>
          </cell>
          <cell r="F2693" t="str">
            <v>N</v>
          </cell>
        </row>
        <row r="2694">
          <cell r="B2694">
            <v>38509</v>
          </cell>
          <cell r="C2694" t="str">
            <v>Providian Financial Corp</v>
          </cell>
          <cell r="D2694" t="str">
            <v>Washington Mutual,Seattle,WA</v>
          </cell>
          <cell r="E2694">
            <v>6454.3680000000004</v>
          </cell>
          <cell r="F2694" t="str">
            <v>N</v>
          </cell>
        </row>
        <row r="2695">
          <cell r="B2695">
            <v>38509</v>
          </cell>
          <cell r="C2695" t="str">
            <v>Cougar Components Corp</v>
          </cell>
          <cell r="D2695" t="str">
            <v>Teledyne Invest Inc</v>
          </cell>
          <cell r="E2695">
            <v>26.5</v>
          </cell>
          <cell r="F2695" t="str">
            <v>N</v>
          </cell>
        </row>
        <row r="2696">
          <cell r="B2696">
            <v>38506</v>
          </cell>
          <cell r="C2696" t="str">
            <v>Premier Trailer</v>
          </cell>
          <cell r="D2696" t="str">
            <v>Angelo Gordon &amp; Co LP</v>
          </cell>
          <cell r="E2696">
            <v>25</v>
          </cell>
          <cell r="F2696" t="str">
            <v>Y</v>
          </cell>
        </row>
        <row r="2697">
          <cell r="B2697">
            <v>38506</v>
          </cell>
          <cell r="C2697" t="str">
            <v>Ovion Inc</v>
          </cell>
          <cell r="D2697" t="str">
            <v>American Med Sys Holdings Inc</v>
          </cell>
          <cell r="E2697">
            <v>30</v>
          </cell>
          <cell r="F2697" t="str">
            <v>Y</v>
          </cell>
        </row>
        <row r="2698">
          <cell r="B2698">
            <v>38506</v>
          </cell>
          <cell r="C2698" t="str">
            <v>Acxiom Corp</v>
          </cell>
          <cell r="D2698" t="str">
            <v>ValueAct Capital Partners LP</v>
          </cell>
          <cell r="E2698">
            <v>2273.8599999999997</v>
          </cell>
          <cell r="F2698" t="str">
            <v>Y</v>
          </cell>
        </row>
        <row r="2699">
          <cell r="B2699">
            <v>38506</v>
          </cell>
          <cell r="C2699" t="str">
            <v>Hydrogen Engine Center Inc</v>
          </cell>
          <cell r="D2699" t="str">
            <v>Green Mt Labs Inc</v>
          </cell>
          <cell r="E2699">
            <v>4.2370000000000001</v>
          </cell>
          <cell r="F2699" t="str">
            <v>N</v>
          </cell>
        </row>
        <row r="2700">
          <cell r="B2700">
            <v>38506</v>
          </cell>
          <cell r="C2700" t="str">
            <v>Bowen Bldg,Central Business</v>
          </cell>
          <cell r="D2700" t="str">
            <v>Vornado Realty Trust</v>
          </cell>
          <cell r="E2700">
            <v>119</v>
          </cell>
          <cell r="F2700" t="str">
            <v>N</v>
          </cell>
        </row>
        <row r="2701">
          <cell r="B2701">
            <v>38506</v>
          </cell>
          <cell r="C2701" t="str">
            <v>American Founders Life Ins Co</v>
          </cell>
          <cell r="D2701" t="str">
            <v>Sagicor Life Inc</v>
          </cell>
          <cell r="E2701">
            <v>58</v>
          </cell>
          <cell r="F2701" t="str">
            <v>N</v>
          </cell>
        </row>
        <row r="2702">
          <cell r="B2702">
            <v>38506</v>
          </cell>
          <cell r="C2702" t="str">
            <v>Monona Corp</v>
          </cell>
          <cell r="D2702" t="str">
            <v>Commercial Vehicle Group Inc</v>
          </cell>
          <cell r="E2702">
            <v>55</v>
          </cell>
          <cell r="F2702" t="str">
            <v>N</v>
          </cell>
        </row>
        <row r="2703">
          <cell r="B2703">
            <v>38505</v>
          </cell>
          <cell r="C2703" t="str">
            <v>Cruzan International Inc</v>
          </cell>
          <cell r="D2703" t="str">
            <v>V &amp; S Vin &amp; Sprit AB</v>
          </cell>
          <cell r="E2703">
            <v>129.32199999999997</v>
          </cell>
          <cell r="F2703" t="str">
            <v>N</v>
          </cell>
        </row>
        <row r="2704">
          <cell r="B2704">
            <v>38505</v>
          </cell>
          <cell r="C2704" t="str">
            <v>NetScaler Inc</v>
          </cell>
          <cell r="D2704" t="str">
            <v>Citrix Systems Inc</v>
          </cell>
          <cell r="E2704">
            <v>300</v>
          </cell>
          <cell r="F2704" t="str">
            <v>N</v>
          </cell>
        </row>
        <row r="2705">
          <cell r="B2705">
            <v>38505</v>
          </cell>
          <cell r="C2705" t="str">
            <v>Hilton Monterey</v>
          </cell>
          <cell r="D2705" t="str">
            <v>Ocean Park Hotels</v>
          </cell>
          <cell r="E2705">
            <v>20.5</v>
          </cell>
          <cell r="F2705" t="str">
            <v>N</v>
          </cell>
        </row>
        <row r="2706">
          <cell r="B2706">
            <v>38505</v>
          </cell>
          <cell r="C2706" t="str">
            <v>Dolphin Medical Inc-Radiation</v>
          </cell>
          <cell r="D2706" t="str">
            <v>Radiation Therapy Services Inc</v>
          </cell>
          <cell r="E2706">
            <v>16.100000000000001</v>
          </cell>
          <cell r="F2706" t="str">
            <v>N</v>
          </cell>
        </row>
        <row r="2707">
          <cell r="B2707">
            <v>38505</v>
          </cell>
          <cell r="C2707" t="str">
            <v>D2Fusion Inc</v>
          </cell>
          <cell r="D2707" t="str">
            <v>Solar Energy Ltd</v>
          </cell>
          <cell r="E2707">
            <v>4.1999999999999993</v>
          </cell>
          <cell r="F2707" t="str">
            <v>N</v>
          </cell>
        </row>
        <row r="2708">
          <cell r="B2708">
            <v>38505</v>
          </cell>
          <cell r="C2708" t="str">
            <v>General-Credit Card Receivable</v>
          </cell>
          <cell r="D2708" t="str">
            <v>Federated Department Stores</v>
          </cell>
          <cell r="E2708">
            <v>84</v>
          </cell>
          <cell r="F2708" t="str">
            <v>N</v>
          </cell>
        </row>
        <row r="2709">
          <cell r="B2709">
            <v>38505</v>
          </cell>
          <cell r="C2709" t="str">
            <v>Titan Corp</v>
          </cell>
          <cell r="D2709" t="str">
            <v>L-3 Communications Hldg Inc</v>
          </cell>
          <cell r="E2709">
            <v>2765.91</v>
          </cell>
          <cell r="F2709" t="str">
            <v>N</v>
          </cell>
        </row>
        <row r="2710">
          <cell r="B2710">
            <v>38505</v>
          </cell>
          <cell r="C2710" t="str">
            <v>LightPath Technologies Inc</v>
          </cell>
          <cell r="D2710" t="str">
            <v>Investor Group</v>
          </cell>
          <cell r="E2710">
            <v>1.0499999999999998</v>
          </cell>
          <cell r="F2710" t="str">
            <v>N</v>
          </cell>
        </row>
        <row r="2711">
          <cell r="B2711">
            <v>38505</v>
          </cell>
          <cell r="C2711" t="str">
            <v>Phillips Casing and Tubing LP</v>
          </cell>
          <cell r="D2711" t="str">
            <v>Sooner Pipe LP</v>
          </cell>
          <cell r="E2711">
            <v>31.4</v>
          </cell>
          <cell r="F2711" t="str">
            <v>N</v>
          </cell>
        </row>
        <row r="2712">
          <cell r="B2712">
            <v>38505</v>
          </cell>
          <cell r="C2712" t="str">
            <v>Storage Technology Corp</v>
          </cell>
          <cell r="D2712" t="str">
            <v>Sun Microsystems Inc</v>
          </cell>
          <cell r="E2712">
            <v>4261.7179999999998</v>
          </cell>
          <cell r="F2712" t="str">
            <v>N</v>
          </cell>
        </row>
        <row r="2713">
          <cell r="B2713">
            <v>38505</v>
          </cell>
          <cell r="C2713" t="str">
            <v>Webster Wood Preserving Co</v>
          </cell>
          <cell r="D2713" t="str">
            <v>Stella-Jones Inc</v>
          </cell>
          <cell r="E2713">
            <v>16</v>
          </cell>
          <cell r="F2713" t="str">
            <v>N</v>
          </cell>
        </row>
        <row r="2714">
          <cell r="B2714">
            <v>38505</v>
          </cell>
          <cell r="C2714" t="str">
            <v>Ortloff Engineers Ltd</v>
          </cell>
          <cell r="D2714" t="str">
            <v>Torgo Ltd</v>
          </cell>
          <cell r="E2714">
            <v>13.6</v>
          </cell>
          <cell r="F2714" t="str">
            <v>N</v>
          </cell>
        </row>
        <row r="2715">
          <cell r="B2715">
            <v>38505</v>
          </cell>
          <cell r="C2715" t="str">
            <v>Oklahoma Spine Hospital LLC</v>
          </cell>
          <cell r="D2715" t="str">
            <v>Medical Facilities Corp</v>
          </cell>
          <cell r="E2715">
            <v>44.099999999999994</v>
          </cell>
          <cell r="F2715" t="str">
            <v>N</v>
          </cell>
        </row>
        <row r="2716">
          <cell r="B2716">
            <v>38505</v>
          </cell>
          <cell r="C2716" t="str">
            <v>May-Credit Card Portfolio</v>
          </cell>
          <cell r="D2716" t="str">
            <v>Citigroup Inc</v>
          </cell>
          <cell r="E2716">
            <v>407</v>
          </cell>
          <cell r="F2716" t="str">
            <v>N</v>
          </cell>
        </row>
        <row r="2717">
          <cell r="B2717">
            <v>38505</v>
          </cell>
          <cell r="C2717" t="str">
            <v>Federated-Ret Op Receivables</v>
          </cell>
          <cell r="D2717" t="str">
            <v>Citigroup Inc</v>
          </cell>
          <cell r="E2717">
            <v>222</v>
          </cell>
          <cell r="F2717" t="str">
            <v>N</v>
          </cell>
        </row>
        <row r="2718">
          <cell r="B2718">
            <v>38505</v>
          </cell>
          <cell r="C2718" t="str">
            <v>Federated-Visa Receivables</v>
          </cell>
          <cell r="D2718" t="str">
            <v>Citigroup Inc</v>
          </cell>
          <cell r="E2718">
            <v>592</v>
          </cell>
          <cell r="F2718" t="str">
            <v>N</v>
          </cell>
        </row>
        <row r="2719">
          <cell r="B2719">
            <v>38505</v>
          </cell>
          <cell r="C2719" t="str">
            <v>Pets International Ltd</v>
          </cell>
          <cell r="D2719" t="str">
            <v>Central Garden &amp; Pet Co</v>
          </cell>
          <cell r="E2719">
            <v>35</v>
          </cell>
          <cell r="F2719" t="str">
            <v>N</v>
          </cell>
        </row>
        <row r="2720">
          <cell r="B2720">
            <v>38505</v>
          </cell>
          <cell r="C2720" t="str">
            <v>Hometown Auto Retailers Inc</v>
          </cell>
          <cell r="D2720" t="str">
            <v>Undisclosed Acquiror</v>
          </cell>
          <cell r="E2720">
            <v>5</v>
          </cell>
          <cell r="F2720" t="str">
            <v>N</v>
          </cell>
        </row>
        <row r="2721">
          <cell r="B2721">
            <v>38505</v>
          </cell>
          <cell r="C2721" t="str">
            <v>Florida Canyon Mining</v>
          </cell>
          <cell r="D2721" t="str">
            <v>Jipangu Inc</v>
          </cell>
          <cell r="E2721">
            <v>14</v>
          </cell>
          <cell r="F2721" t="str">
            <v>N</v>
          </cell>
        </row>
        <row r="2722">
          <cell r="B2722">
            <v>38505</v>
          </cell>
          <cell r="C2722" t="str">
            <v>Web's Biggest</v>
          </cell>
          <cell r="D2722" t="str">
            <v>Edgetech Services Inc</v>
          </cell>
          <cell r="E2722">
            <v>19.265000000000001</v>
          </cell>
          <cell r="F2722" t="str">
            <v>N</v>
          </cell>
        </row>
        <row r="2723">
          <cell r="B2723">
            <v>38505</v>
          </cell>
          <cell r="C2723" t="str">
            <v>MarkeTech Systems Inc</v>
          </cell>
          <cell r="D2723" t="str">
            <v>MapInfo Corp</v>
          </cell>
          <cell r="E2723">
            <v>5.6999999999999993</v>
          </cell>
          <cell r="F2723" t="str">
            <v>N</v>
          </cell>
        </row>
        <row r="2724">
          <cell r="B2724">
            <v>38504</v>
          </cell>
          <cell r="C2724" t="str">
            <v>TMP Directional Marketing LLC</v>
          </cell>
          <cell r="D2724" t="str">
            <v>Audax Group LP</v>
          </cell>
          <cell r="E2724">
            <v>80</v>
          </cell>
          <cell r="F2724" t="str">
            <v>Y</v>
          </cell>
        </row>
        <row r="2725">
          <cell r="B2725">
            <v>38504</v>
          </cell>
          <cell r="C2725" t="str">
            <v>Creditex Inc</v>
          </cell>
          <cell r="D2725" t="str">
            <v>TA Associates Inc</v>
          </cell>
          <cell r="E2725">
            <v>50</v>
          </cell>
          <cell r="F2725" t="str">
            <v>Y</v>
          </cell>
        </row>
        <row r="2726">
          <cell r="B2726">
            <v>38504</v>
          </cell>
          <cell r="C2726" t="str">
            <v>Smarte Carte Inc</v>
          </cell>
          <cell r="D2726" t="str">
            <v>Black Diamond Capital</v>
          </cell>
          <cell r="E2726">
            <v>178</v>
          </cell>
          <cell r="F2726" t="str">
            <v>Y</v>
          </cell>
        </row>
        <row r="2727">
          <cell r="B2727">
            <v>38504</v>
          </cell>
          <cell r="C2727" t="str">
            <v>Saucony Inc</v>
          </cell>
          <cell r="D2727" t="str">
            <v>Stride Rite Corp</v>
          </cell>
          <cell r="E2727">
            <v>170.39599999999999</v>
          </cell>
          <cell r="F2727" t="str">
            <v>N</v>
          </cell>
        </row>
        <row r="2728">
          <cell r="B2728">
            <v>38504</v>
          </cell>
          <cell r="C2728" t="str">
            <v>Simon Property Group-Office</v>
          </cell>
          <cell r="D2728" t="str">
            <v>Duke Realty Corp</v>
          </cell>
          <cell r="E2728">
            <v>257</v>
          </cell>
          <cell r="F2728" t="str">
            <v>N</v>
          </cell>
        </row>
        <row r="2729">
          <cell r="B2729">
            <v>38504</v>
          </cell>
          <cell r="C2729" t="str">
            <v>Chapel Steel Corp</v>
          </cell>
          <cell r="D2729" t="str">
            <v>Reliance Steel &amp; Aluminum Co</v>
          </cell>
          <cell r="E2729">
            <v>111</v>
          </cell>
          <cell r="F2729" t="str">
            <v>N</v>
          </cell>
        </row>
        <row r="2730">
          <cell r="B2730">
            <v>38504</v>
          </cell>
          <cell r="C2730" t="str">
            <v>Shopping com Ltd</v>
          </cell>
          <cell r="D2730" t="str">
            <v>eBay Inc</v>
          </cell>
          <cell r="E2730">
            <v>667.14099999999996</v>
          </cell>
          <cell r="F2730" t="str">
            <v>N</v>
          </cell>
        </row>
        <row r="2731">
          <cell r="B2731">
            <v>38504</v>
          </cell>
          <cell r="C2731" t="str">
            <v>Colorado Refining Co</v>
          </cell>
          <cell r="D2731" t="str">
            <v>Suncor Energy Inc</v>
          </cell>
          <cell r="E2731">
            <v>30</v>
          </cell>
          <cell r="F2731" t="str">
            <v>N</v>
          </cell>
        </row>
        <row r="2732">
          <cell r="B2732">
            <v>38504</v>
          </cell>
          <cell r="C2732" t="str">
            <v>St. Thomas-Healthcare Agencies</v>
          </cell>
          <cell r="D2732" t="str">
            <v>Amedisys Inc</v>
          </cell>
          <cell r="E2732">
            <v>3.5</v>
          </cell>
          <cell r="F2732" t="str">
            <v>N</v>
          </cell>
        </row>
        <row r="2733">
          <cell r="B2733">
            <v>38504</v>
          </cell>
          <cell r="C2733" t="str">
            <v>MediaSentry Inc</v>
          </cell>
          <cell r="D2733" t="str">
            <v>SafeNet Inc</v>
          </cell>
          <cell r="E2733">
            <v>20</v>
          </cell>
          <cell r="F2733" t="str">
            <v>N</v>
          </cell>
        </row>
        <row r="2734">
          <cell r="B2734">
            <v>38504</v>
          </cell>
          <cell r="C2734" t="str">
            <v>LS Starrett Co-Coordinate</v>
          </cell>
          <cell r="D2734" t="str">
            <v>Sheffield Measurement Inc</v>
          </cell>
          <cell r="E2734">
            <v>1.5</v>
          </cell>
          <cell r="F2734" t="str">
            <v>N</v>
          </cell>
        </row>
        <row r="2735">
          <cell r="B2735">
            <v>38504</v>
          </cell>
          <cell r="C2735" t="str">
            <v>Nazareth Speedway</v>
          </cell>
          <cell r="D2735" t="str">
            <v>Brookside Realty Inc</v>
          </cell>
          <cell r="E2735">
            <v>19</v>
          </cell>
          <cell r="F2735" t="str">
            <v>N</v>
          </cell>
        </row>
        <row r="2736">
          <cell r="B2736">
            <v>38504</v>
          </cell>
          <cell r="C2736" t="str">
            <v>Physiometrix Inc</v>
          </cell>
          <cell r="D2736" t="str">
            <v>Hospira Inc</v>
          </cell>
          <cell r="E2736">
            <v>22.784999999999997</v>
          </cell>
          <cell r="F2736" t="str">
            <v>N</v>
          </cell>
        </row>
        <row r="2737">
          <cell r="B2737">
            <v>38504</v>
          </cell>
          <cell r="C2737" t="str">
            <v>Superior Energy Svcs-Liftboats</v>
          </cell>
          <cell r="D2737" t="str">
            <v>Hercules Offshore Corp</v>
          </cell>
          <cell r="E2737">
            <v>20</v>
          </cell>
          <cell r="F2737" t="str">
            <v>N</v>
          </cell>
        </row>
        <row r="2738">
          <cell r="B2738">
            <v>38504</v>
          </cell>
          <cell r="C2738" t="str">
            <v>Bailey Street-Certain Assets</v>
          </cell>
          <cell r="D2738" t="str">
            <v>Bailey Street Holding Co</v>
          </cell>
          <cell r="E2738">
            <v>4.6999999999999993</v>
          </cell>
          <cell r="F2738" t="str">
            <v>N</v>
          </cell>
        </row>
        <row r="2739">
          <cell r="B2739">
            <v>38504</v>
          </cell>
          <cell r="C2739" t="str">
            <v>Shemin Acquisition Corp</v>
          </cell>
          <cell r="D2739" t="str">
            <v>Undisclosed Acquiror</v>
          </cell>
          <cell r="E2739">
            <v>5.8999999999999995</v>
          </cell>
          <cell r="F2739" t="str">
            <v>N</v>
          </cell>
        </row>
        <row r="2740">
          <cell r="B2740">
            <v>38504</v>
          </cell>
          <cell r="C2740" t="str">
            <v>BP Pipelines N Amer-Spearhead</v>
          </cell>
          <cell r="D2740" t="str">
            <v>Enbridge Inc</v>
          </cell>
          <cell r="E2740">
            <v>12.399999999999999</v>
          </cell>
          <cell r="F2740" t="str">
            <v>N</v>
          </cell>
        </row>
        <row r="2741">
          <cell r="B2741">
            <v>38504</v>
          </cell>
          <cell r="C2741" t="str">
            <v>Rosemont Ppty,Pima County, AR</v>
          </cell>
          <cell r="D2741" t="str">
            <v>Augusta Resource Corp</v>
          </cell>
          <cell r="E2741">
            <v>20.799999999999997</v>
          </cell>
          <cell r="F2741" t="str">
            <v>N</v>
          </cell>
        </row>
        <row r="2742">
          <cell r="B2742">
            <v>38504</v>
          </cell>
          <cell r="C2742" t="str">
            <v>Transocean Inc-Drilling Rig</v>
          </cell>
          <cell r="D2742" t="str">
            <v>Hercules Offshore Corp</v>
          </cell>
          <cell r="E2742">
            <v>20</v>
          </cell>
          <cell r="F2742" t="str">
            <v>N</v>
          </cell>
        </row>
        <row r="2743">
          <cell r="B2743">
            <v>38503</v>
          </cell>
          <cell r="C2743" t="str">
            <v>Midwest Bank of Western IL</v>
          </cell>
          <cell r="D2743" t="str">
            <v>Investor Group</v>
          </cell>
          <cell r="E2743">
            <v>35.9</v>
          </cell>
          <cell r="F2743" t="str">
            <v>Y</v>
          </cell>
        </row>
        <row r="2744">
          <cell r="B2744">
            <v>38503</v>
          </cell>
          <cell r="C2744" t="str">
            <v>NextMedia Group Inc-Radio(8)</v>
          </cell>
          <cell r="D2744" t="str">
            <v>Wilks Broadcast Group LLC</v>
          </cell>
          <cell r="E2744">
            <v>34</v>
          </cell>
          <cell r="F2744" t="str">
            <v>Y</v>
          </cell>
        </row>
        <row r="2745">
          <cell r="B2745">
            <v>38503</v>
          </cell>
          <cell r="C2745" t="str">
            <v>ParAllele BioScience Inc</v>
          </cell>
          <cell r="D2745" t="str">
            <v>Affymetrix Inc</v>
          </cell>
          <cell r="E2745">
            <v>113.53599999999999</v>
          </cell>
          <cell r="F2745" t="str">
            <v>N</v>
          </cell>
        </row>
        <row r="2746">
          <cell r="B2746">
            <v>38503</v>
          </cell>
          <cell r="C2746" t="str">
            <v>Trammell Crow Co-Alexan Castle</v>
          </cell>
          <cell r="D2746" t="str">
            <v>Creekstone Partners</v>
          </cell>
          <cell r="E2746">
            <v>41.5</v>
          </cell>
          <cell r="F2746" t="str">
            <v>N</v>
          </cell>
        </row>
        <row r="2747">
          <cell r="B2747">
            <v>38503</v>
          </cell>
          <cell r="C2747" t="str">
            <v>Chris Truck Line</v>
          </cell>
          <cell r="D2747" t="str">
            <v>Vitran Corp Inc</v>
          </cell>
          <cell r="E2747">
            <v>29.299999999999997</v>
          </cell>
          <cell r="F2747" t="str">
            <v>N</v>
          </cell>
        </row>
        <row r="2748">
          <cell r="B2748">
            <v>38503</v>
          </cell>
          <cell r="C2748" t="str">
            <v>Residential &amp; Retail Bldg,NY</v>
          </cell>
          <cell r="D2748" t="str">
            <v>Vornado Realty Trust</v>
          </cell>
          <cell r="E2748">
            <v>158</v>
          </cell>
          <cell r="F2748" t="str">
            <v>N</v>
          </cell>
        </row>
        <row r="2749">
          <cell r="B2749">
            <v>38503</v>
          </cell>
          <cell r="C2749" t="str">
            <v>Vintela Inc</v>
          </cell>
          <cell r="D2749" t="str">
            <v>Quest Software Inc</v>
          </cell>
          <cell r="E2749">
            <v>56.5</v>
          </cell>
          <cell r="F2749" t="str">
            <v>N</v>
          </cell>
        </row>
        <row r="2750">
          <cell r="B2750">
            <v>38503</v>
          </cell>
          <cell r="C2750" t="str">
            <v>JDS Uniphase Corp-Analog CATV</v>
          </cell>
          <cell r="D2750" t="str">
            <v>EMCORE Corp</v>
          </cell>
          <cell r="E2750">
            <v>1.5</v>
          </cell>
          <cell r="F2750" t="str">
            <v>N</v>
          </cell>
        </row>
        <row r="2751">
          <cell r="B2751">
            <v>38503</v>
          </cell>
          <cell r="C2751" t="str">
            <v>USI Cos Inc</v>
          </cell>
          <cell r="D2751" t="str">
            <v>Johnson Controls Inc</v>
          </cell>
          <cell r="E2751">
            <v>80</v>
          </cell>
          <cell r="F2751" t="str">
            <v>N</v>
          </cell>
        </row>
        <row r="2752">
          <cell r="B2752">
            <v>38503</v>
          </cell>
          <cell r="C2752" t="str">
            <v>Rite at Home Healthcare Prod</v>
          </cell>
          <cell r="D2752" t="str">
            <v>Arcadia Resources Inc</v>
          </cell>
          <cell r="E2752">
            <v>1.2549999999999999</v>
          </cell>
          <cell r="F2752" t="str">
            <v>N</v>
          </cell>
        </row>
        <row r="2753">
          <cell r="B2753">
            <v>38503</v>
          </cell>
          <cell r="C2753" t="str">
            <v>Geo Group Inc-Lawton</v>
          </cell>
          <cell r="D2753" t="str">
            <v>Correctional Properties Trust</v>
          </cell>
          <cell r="E2753">
            <v>3.5</v>
          </cell>
          <cell r="F2753" t="str">
            <v>N</v>
          </cell>
        </row>
        <row r="2754">
          <cell r="B2754">
            <v>38503</v>
          </cell>
          <cell r="C2754" t="str">
            <v>Texas Boot Inc-Certain Assets</v>
          </cell>
          <cell r="D2754" t="str">
            <v>McRae Industries Inc</v>
          </cell>
          <cell r="E2754">
            <v>2.1599999999999997</v>
          </cell>
          <cell r="F2754" t="str">
            <v>N</v>
          </cell>
        </row>
        <row r="2755">
          <cell r="B2755">
            <v>38503</v>
          </cell>
          <cell r="C2755" t="str">
            <v>Abbott-Determine Asts</v>
          </cell>
          <cell r="D2755" t="str">
            <v>Inverness Med Innovations  Inc</v>
          </cell>
          <cell r="E2755">
            <v>56.5</v>
          </cell>
          <cell r="F2755" t="str">
            <v>N</v>
          </cell>
        </row>
        <row r="2756">
          <cell r="B2756">
            <v>38503</v>
          </cell>
          <cell r="C2756" t="str">
            <v>Federal-Mogul Corp-Camshaft</v>
          </cell>
          <cell r="D2756" t="str">
            <v>ASIMCO Technologies Ltd</v>
          </cell>
          <cell r="E2756">
            <v>1.4</v>
          </cell>
          <cell r="F2756" t="str">
            <v>N</v>
          </cell>
        </row>
        <row r="2757">
          <cell r="B2757">
            <v>38503</v>
          </cell>
          <cell r="C2757" t="str">
            <v>Motorola Inc-GPS Chip Set Prod</v>
          </cell>
          <cell r="D2757" t="str">
            <v>SiRF Technology Holdings Inc</v>
          </cell>
          <cell r="E2757">
            <v>20</v>
          </cell>
          <cell r="F2757" t="str">
            <v>N</v>
          </cell>
        </row>
        <row r="2758">
          <cell r="B2758">
            <v>38503</v>
          </cell>
          <cell r="C2758" t="str">
            <v>Steelhead Dvlp Co-Coal Reserve</v>
          </cell>
          <cell r="D2758" t="str">
            <v>Natural Resource Partners LP</v>
          </cell>
          <cell r="E2758">
            <v>105</v>
          </cell>
          <cell r="F2758" t="str">
            <v>N</v>
          </cell>
        </row>
        <row r="2759">
          <cell r="B2759">
            <v>38503</v>
          </cell>
          <cell r="C2759" t="str">
            <v>Six Point Holdings LLC</v>
          </cell>
          <cell r="D2759" t="str">
            <v>Hendricks Holding Co</v>
          </cell>
          <cell r="E2759">
            <v>14</v>
          </cell>
          <cell r="F2759" t="str">
            <v>N</v>
          </cell>
        </row>
        <row r="2760">
          <cell r="B2760">
            <v>38503</v>
          </cell>
          <cell r="C2760" t="str">
            <v>Equitable Resources Inc-Non-</v>
          </cell>
          <cell r="D2760" t="str">
            <v>NCL Appalachian Partners</v>
          </cell>
          <cell r="E2760">
            <v>147</v>
          </cell>
          <cell r="F2760" t="str">
            <v>N</v>
          </cell>
        </row>
        <row r="2761">
          <cell r="B2761">
            <v>38503</v>
          </cell>
          <cell r="C2761" t="str">
            <v>Powers &amp; Sons Construction Inc</v>
          </cell>
          <cell r="D2761" t="str">
            <v>Wanxiang America Corp</v>
          </cell>
          <cell r="E2761">
            <v>10</v>
          </cell>
          <cell r="F2761" t="str">
            <v>N</v>
          </cell>
        </row>
        <row r="2762">
          <cell r="B2762">
            <v>38503</v>
          </cell>
          <cell r="C2762" t="str">
            <v>RTM Restaurant Group Inc</v>
          </cell>
          <cell r="D2762" t="str">
            <v>Triarc Cos Inc</v>
          </cell>
          <cell r="E2762">
            <v>706.9</v>
          </cell>
          <cell r="F2762" t="str">
            <v>N</v>
          </cell>
        </row>
        <row r="2763">
          <cell r="B2763">
            <v>38500</v>
          </cell>
          <cell r="C2763" t="str">
            <v>Milso Industries</v>
          </cell>
          <cell r="D2763" t="str">
            <v>Matthews International Corp</v>
          </cell>
          <cell r="E2763">
            <v>102.5</v>
          </cell>
          <cell r="F2763" t="str">
            <v>N</v>
          </cell>
        </row>
        <row r="2764">
          <cell r="B2764">
            <v>38499</v>
          </cell>
          <cell r="C2764" t="str">
            <v>NASDAQ-Instinet Inst Broker</v>
          </cell>
          <cell r="D2764" t="str">
            <v>Third Avenue Management LLC</v>
          </cell>
          <cell r="E2764">
            <v>307</v>
          </cell>
          <cell r="F2764" t="str">
            <v>Y</v>
          </cell>
        </row>
        <row r="2765">
          <cell r="B2765">
            <v>38499</v>
          </cell>
          <cell r="C2765" t="str">
            <v>Rafferty-Brown Steel Co,CT,NC</v>
          </cell>
          <cell r="D2765" t="str">
            <v>Coilplus Holdings Inc</v>
          </cell>
          <cell r="E2765">
            <v>21.4</v>
          </cell>
          <cell r="F2765" t="str">
            <v>N</v>
          </cell>
        </row>
        <row r="2766">
          <cell r="B2766">
            <v>38499</v>
          </cell>
          <cell r="C2766" t="str">
            <v>CommAir Mechanical Svcs</v>
          </cell>
          <cell r="D2766" t="str">
            <v>Carrier Corp</v>
          </cell>
          <cell r="E2766">
            <v>32</v>
          </cell>
          <cell r="F2766" t="str">
            <v>N</v>
          </cell>
        </row>
        <row r="2767">
          <cell r="B2767">
            <v>38499</v>
          </cell>
          <cell r="C2767" t="str">
            <v>Advanced Laser Sys Tech Inc</v>
          </cell>
          <cell r="D2767" t="str">
            <v>L-3 Communications Hldg Inc</v>
          </cell>
          <cell r="E2767">
            <v>9</v>
          </cell>
          <cell r="F2767" t="str">
            <v>N</v>
          </cell>
        </row>
        <row r="2768">
          <cell r="B2768">
            <v>38499</v>
          </cell>
          <cell r="C2768" t="str">
            <v>ERA Aviation Inc</v>
          </cell>
          <cell r="D2768" t="str">
            <v>Era Aviation Invest Group LLC</v>
          </cell>
          <cell r="E2768">
            <v>15</v>
          </cell>
          <cell r="F2768" t="str">
            <v>N</v>
          </cell>
        </row>
        <row r="2769">
          <cell r="B2769">
            <v>38499</v>
          </cell>
          <cell r="C2769" t="str">
            <v>Xpress Global-Airport Op</v>
          </cell>
          <cell r="D2769" t="str">
            <v>Forward Air Corp</v>
          </cell>
          <cell r="E2769">
            <v>12.75</v>
          </cell>
          <cell r="F2769" t="str">
            <v>N</v>
          </cell>
        </row>
        <row r="2770">
          <cell r="B2770">
            <v>38499</v>
          </cell>
          <cell r="C2770" t="str">
            <v>Waterford Energy Ctr,Waterford</v>
          </cell>
          <cell r="D2770" t="str">
            <v>Columbus Southern Power Co</v>
          </cell>
          <cell r="E2770">
            <v>220</v>
          </cell>
          <cell r="F2770" t="str">
            <v>N</v>
          </cell>
        </row>
        <row r="2771">
          <cell r="B2771">
            <v>38499</v>
          </cell>
          <cell r="C2771" t="str">
            <v>California Micro-Wafer</v>
          </cell>
          <cell r="D2771" t="str">
            <v>Microchip Technology Inc</v>
          </cell>
          <cell r="E2771">
            <v>1.9</v>
          </cell>
          <cell r="F2771" t="str">
            <v>N</v>
          </cell>
        </row>
        <row r="2772">
          <cell r="B2772">
            <v>38499</v>
          </cell>
          <cell r="C2772" t="str">
            <v>XBridge Software Inc</v>
          </cell>
          <cell r="D2772" t="str">
            <v>CNH Holdings Co</v>
          </cell>
          <cell r="E2772">
            <v>5.1199999999999992</v>
          </cell>
          <cell r="F2772" t="str">
            <v>N</v>
          </cell>
        </row>
        <row r="2773">
          <cell r="B2773">
            <v>38499</v>
          </cell>
          <cell r="C2773" t="str">
            <v>Astrophysics Inc</v>
          </cell>
          <cell r="D2773" t="str">
            <v>Global ePoint Inc</v>
          </cell>
          <cell r="E2773">
            <v>27.299999999999997</v>
          </cell>
          <cell r="F2773" t="str">
            <v>N</v>
          </cell>
        </row>
        <row r="2774">
          <cell r="B2774">
            <v>38499</v>
          </cell>
          <cell r="C2774" t="str">
            <v>Transmeta Corp-Crusoe Product</v>
          </cell>
          <cell r="D2774" t="str">
            <v>Culture.com Technology Ltd</v>
          </cell>
          <cell r="E2774">
            <v>5</v>
          </cell>
          <cell r="F2774" t="str">
            <v>N</v>
          </cell>
        </row>
        <row r="2775">
          <cell r="B2775">
            <v>38499</v>
          </cell>
          <cell r="C2775" t="str">
            <v>Fab Industries Inc</v>
          </cell>
          <cell r="D2775" t="str">
            <v>SSJJJ Manufacturing LLC</v>
          </cell>
          <cell r="E2775">
            <v>16.427</v>
          </cell>
          <cell r="F2775" t="str">
            <v>N</v>
          </cell>
        </row>
        <row r="2776">
          <cell r="B2776">
            <v>38499</v>
          </cell>
          <cell r="C2776" t="str">
            <v>Alpine Engineered Products Inc</v>
          </cell>
          <cell r="D2776" t="str">
            <v>Alpine Engineered Prod Corp</v>
          </cell>
          <cell r="E2776">
            <v>158</v>
          </cell>
          <cell r="F2776" t="str">
            <v>N</v>
          </cell>
        </row>
        <row r="2777">
          <cell r="B2777">
            <v>38499</v>
          </cell>
          <cell r="C2777" t="str">
            <v>Goshen Coach</v>
          </cell>
          <cell r="D2777" t="str">
            <v>Thor Industries Inc</v>
          </cell>
          <cell r="E2777">
            <v>9.5</v>
          </cell>
          <cell r="F2777" t="str">
            <v>N</v>
          </cell>
        </row>
        <row r="2778">
          <cell r="B2778">
            <v>38498</v>
          </cell>
          <cell r="C2778" t="str">
            <v>Hanley Wood Inc</v>
          </cell>
          <cell r="D2778" t="str">
            <v>Investor Group</v>
          </cell>
          <cell r="E2778">
            <v>618</v>
          </cell>
          <cell r="F2778" t="str">
            <v>Y</v>
          </cell>
        </row>
        <row r="2779">
          <cell r="B2779">
            <v>38498</v>
          </cell>
          <cell r="C2779" t="str">
            <v>Pathology Partners Inc</v>
          </cell>
          <cell r="D2779" t="str">
            <v>Caris Ltd</v>
          </cell>
          <cell r="E2779">
            <v>120</v>
          </cell>
          <cell r="F2779" t="str">
            <v>Y</v>
          </cell>
        </row>
        <row r="2780">
          <cell r="B2780">
            <v>38498</v>
          </cell>
          <cell r="C2780" t="str">
            <v>First Capital Bancorp,GA</v>
          </cell>
          <cell r="D2780" t="str">
            <v>FLAG Financial Corp</v>
          </cell>
          <cell r="E2780">
            <v>135.96600000000001</v>
          </cell>
          <cell r="F2780" t="str">
            <v>Y</v>
          </cell>
        </row>
        <row r="2781">
          <cell r="B2781">
            <v>38498</v>
          </cell>
          <cell r="C2781" t="str">
            <v>CLP Resources Inc</v>
          </cell>
          <cell r="D2781" t="str">
            <v>Labor Ready Inc</v>
          </cell>
          <cell r="E2781">
            <v>46.199999999999996</v>
          </cell>
          <cell r="F2781" t="str">
            <v>N</v>
          </cell>
        </row>
        <row r="2782">
          <cell r="B2782">
            <v>38498</v>
          </cell>
          <cell r="C2782" t="str">
            <v>Nacio Systems Inc</v>
          </cell>
          <cell r="D2782" t="str">
            <v>Nova Communications Ltd</v>
          </cell>
          <cell r="E2782">
            <v>8</v>
          </cell>
          <cell r="F2782" t="str">
            <v>N</v>
          </cell>
        </row>
        <row r="2783">
          <cell r="B2783">
            <v>38498</v>
          </cell>
          <cell r="C2783" t="str">
            <v>Rail Management Corp</v>
          </cell>
          <cell r="D2783" t="str">
            <v>Genesee &amp; Wyoming Inc</v>
          </cell>
          <cell r="E2783">
            <v>244.7</v>
          </cell>
          <cell r="F2783" t="str">
            <v>N</v>
          </cell>
        </row>
        <row r="2784">
          <cell r="B2784">
            <v>38498</v>
          </cell>
          <cell r="C2784" t="str">
            <v>Campus Outfitters LLC</v>
          </cell>
          <cell r="D2784" t="str">
            <v>Varsity Group Inc</v>
          </cell>
          <cell r="E2784">
            <v>3.8</v>
          </cell>
          <cell r="F2784" t="str">
            <v>N</v>
          </cell>
        </row>
        <row r="2785">
          <cell r="B2785">
            <v>38498</v>
          </cell>
          <cell r="C2785" t="str">
            <v>Z-World Inc</v>
          </cell>
          <cell r="D2785" t="str">
            <v>Digi International Inc</v>
          </cell>
          <cell r="E2785">
            <v>49</v>
          </cell>
          <cell r="F2785" t="str">
            <v>N</v>
          </cell>
        </row>
        <row r="2786">
          <cell r="B2786">
            <v>38498</v>
          </cell>
          <cell r="C2786" t="str">
            <v>Network Architechs Corp</v>
          </cell>
          <cell r="D2786" t="str">
            <v>I-Sector Corp</v>
          </cell>
          <cell r="E2786">
            <v>6.5179999999999998</v>
          </cell>
          <cell r="F2786" t="str">
            <v>N</v>
          </cell>
        </row>
        <row r="2787">
          <cell r="B2787">
            <v>38498</v>
          </cell>
          <cell r="C2787" t="str">
            <v>Sheraton Hotel,Cerritos,CA</v>
          </cell>
          <cell r="D2787" t="str">
            <v>Sunstone Hotel Investors Inc</v>
          </cell>
          <cell r="E2787">
            <v>26.799999999999997</v>
          </cell>
          <cell r="F2787" t="str">
            <v>N</v>
          </cell>
        </row>
        <row r="2788">
          <cell r="B2788">
            <v>38498</v>
          </cell>
          <cell r="C2788" t="str">
            <v>Eagle Aviation Resources Ltd</v>
          </cell>
          <cell r="D2788" t="str">
            <v>Macquarie Infrastructure Co</v>
          </cell>
          <cell r="E2788">
            <v>58</v>
          </cell>
          <cell r="F2788" t="str">
            <v>N</v>
          </cell>
        </row>
        <row r="2789">
          <cell r="B2789">
            <v>38498</v>
          </cell>
          <cell r="C2789" t="str">
            <v>RS Staffing Services Inc</v>
          </cell>
          <cell r="D2789" t="str">
            <v>TeamStaff Inc</v>
          </cell>
          <cell r="E2789">
            <v>10</v>
          </cell>
          <cell r="F2789" t="str">
            <v>N</v>
          </cell>
        </row>
        <row r="2790">
          <cell r="B2790">
            <v>38498</v>
          </cell>
          <cell r="C2790" t="str">
            <v>Targeted Molecules Corp</v>
          </cell>
          <cell r="D2790" t="str">
            <v>Chromos Molecular Systems Inc</v>
          </cell>
          <cell r="E2790">
            <v>5.0250000000000004</v>
          </cell>
          <cell r="F2790" t="str">
            <v>N</v>
          </cell>
        </row>
        <row r="2791">
          <cell r="B2791">
            <v>38498</v>
          </cell>
          <cell r="C2791" t="str">
            <v>FineGround Networks Inc</v>
          </cell>
          <cell r="D2791" t="str">
            <v>Cisco Systems Inc</v>
          </cell>
          <cell r="E2791">
            <v>70</v>
          </cell>
          <cell r="F2791" t="str">
            <v>N</v>
          </cell>
        </row>
        <row r="2792">
          <cell r="B2792">
            <v>38497</v>
          </cell>
          <cell r="C2792" t="str">
            <v>Helm Holding Corp</v>
          </cell>
          <cell r="D2792" t="str">
            <v>Orient Express Acquisition Co</v>
          </cell>
          <cell r="E2792">
            <v>472</v>
          </cell>
          <cell r="F2792" t="str">
            <v>Y</v>
          </cell>
        </row>
        <row r="2793">
          <cell r="B2793">
            <v>38497</v>
          </cell>
          <cell r="C2793" t="str">
            <v>Stub-Ends Inc</v>
          </cell>
          <cell r="D2793" t="str">
            <v>AFP LLC</v>
          </cell>
          <cell r="E2793">
            <v>8.3999999999999986</v>
          </cell>
          <cell r="F2793" t="str">
            <v>N</v>
          </cell>
        </row>
        <row r="2794">
          <cell r="B2794">
            <v>38497</v>
          </cell>
          <cell r="C2794" t="str">
            <v>Oliver Design Inc</v>
          </cell>
          <cell r="D2794" t="str">
            <v>Xyratex Ltd</v>
          </cell>
          <cell r="E2794">
            <v>17.2</v>
          </cell>
          <cell r="F2794" t="str">
            <v>N</v>
          </cell>
        </row>
        <row r="2795">
          <cell r="B2795">
            <v>38497</v>
          </cell>
          <cell r="C2795" t="str">
            <v>Visteon Corp</v>
          </cell>
          <cell r="D2795" t="str">
            <v>Ford Motor Co</v>
          </cell>
          <cell r="E2795">
            <v>172.5</v>
          </cell>
          <cell r="F2795" t="str">
            <v>N</v>
          </cell>
        </row>
        <row r="2796">
          <cell r="B2796">
            <v>38497</v>
          </cell>
          <cell r="C2796" t="str">
            <v>Equinox Bk,Pembroke Pines,FL</v>
          </cell>
          <cell r="D2796" t="str">
            <v>Northwest Bancorp,Warren,PA</v>
          </cell>
          <cell r="E2796">
            <v>11.799999999999999</v>
          </cell>
          <cell r="F2796" t="str">
            <v>N</v>
          </cell>
        </row>
        <row r="2797">
          <cell r="B2797">
            <v>38497</v>
          </cell>
          <cell r="C2797" t="str">
            <v>Royal Acquisitions</v>
          </cell>
          <cell r="D2797" t="str">
            <v>Rain Tree Properties LLC</v>
          </cell>
          <cell r="E2797">
            <v>2.625</v>
          </cell>
          <cell r="F2797" t="str">
            <v>N</v>
          </cell>
        </row>
        <row r="2798">
          <cell r="B2798">
            <v>38497</v>
          </cell>
          <cell r="C2798" t="str">
            <v>Piedmont Aviation Component</v>
          </cell>
          <cell r="D2798" t="str">
            <v>TAT Technologies Ltd</v>
          </cell>
          <cell r="E2798">
            <v>15</v>
          </cell>
          <cell r="F2798" t="str">
            <v>N</v>
          </cell>
        </row>
        <row r="2799">
          <cell r="B2799">
            <v>38497</v>
          </cell>
          <cell r="C2799" t="str">
            <v>ProCam Machine LLC</v>
          </cell>
          <cell r="D2799" t="str">
            <v>Monroe Machined Products Inc</v>
          </cell>
          <cell r="E2799">
            <v>1.2999999999999998</v>
          </cell>
          <cell r="F2799" t="str">
            <v>N</v>
          </cell>
        </row>
        <row r="2800">
          <cell r="B2800">
            <v>38497</v>
          </cell>
          <cell r="C2800" t="str">
            <v>Trinity Bank,Monroe,NC</v>
          </cell>
          <cell r="D2800" t="str">
            <v>Citizens South Banking Corp,NC</v>
          </cell>
          <cell r="E2800">
            <v>33.542999999999999</v>
          </cell>
          <cell r="F2800" t="str">
            <v>N</v>
          </cell>
        </row>
        <row r="2801">
          <cell r="B2801">
            <v>38497</v>
          </cell>
          <cell r="C2801" t="str">
            <v>Ramada Airport Hotel, Memphis</v>
          </cell>
          <cell r="D2801" t="str">
            <v>IBAC Corp</v>
          </cell>
          <cell r="E2801">
            <v>1.7250000000000001</v>
          </cell>
          <cell r="F2801" t="str">
            <v>N</v>
          </cell>
        </row>
        <row r="2802">
          <cell r="B2802">
            <v>38496</v>
          </cell>
          <cell r="C2802" t="str">
            <v>Norcross Safety Products LLC</v>
          </cell>
          <cell r="D2802" t="str">
            <v>Odyssey Invest Partners LLC</v>
          </cell>
          <cell r="E2802">
            <v>495</v>
          </cell>
          <cell r="F2802" t="str">
            <v>Y</v>
          </cell>
        </row>
        <row r="2803">
          <cell r="B2803">
            <v>38496</v>
          </cell>
          <cell r="C2803" t="str">
            <v>Hampton Inn, Orlando,Florida</v>
          </cell>
          <cell r="D2803" t="str">
            <v>Equity Inns Inc</v>
          </cell>
          <cell r="E2803">
            <v>21.299999999999997</v>
          </cell>
          <cell r="F2803" t="str">
            <v>N</v>
          </cell>
        </row>
        <row r="2804">
          <cell r="B2804">
            <v>38496</v>
          </cell>
          <cell r="C2804" t="str">
            <v>PacifiCorp</v>
          </cell>
          <cell r="D2804" t="str">
            <v>MidAmerican Energy Holdings Co</v>
          </cell>
          <cell r="E2804">
            <v>9400</v>
          </cell>
          <cell r="F2804" t="str">
            <v>N</v>
          </cell>
        </row>
        <row r="2805">
          <cell r="B2805">
            <v>38496</v>
          </cell>
          <cell r="C2805" t="str">
            <v>Pacific Jet</v>
          </cell>
          <cell r="D2805" t="str">
            <v>Universal Express Inc</v>
          </cell>
          <cell r="E2805">
            <v>21</v>
          </cell>
          <cell r="F2805" t="str">
            <v>N</v>
          </cell>
        </row>
        <row r="2806">
          <cell r="B2806">
            <v>38496</v>
          </cell>
          <cell r="C2806" t="str">
            <v>Hilton Hotels Corp-Homewood</v>
          </cell>
          <cell r="D2806" t="str">
            <v>Apple REIT Six Inc</v>
          </cell>
          <cell r="E2806">
            <v>17.2</v>
          </cell>
          <cell r="F2806" t="str">
            <v>N</v>
          </cell>
        </row>
        <row r="2807">
          <cell r="B2807">
            <v>38496</v>
          </cell>
          <cell r="C2807" t="str">
            <v>UCA Services Inc</v>
          </cell>
          <cell r="D2807" t="str">
            <v>NetFabric Holdings Inc</v>
          </cell>
          <cell r="E2807">
            <v>71.760000000000005</v>
          </cell>
          <cell r="F2807" t="str">
            <v>N</v>
          </cell>
        </row>
        <row r="2808">
          <cell r="B2808">
            <v>38496</v>
          </cell>
          <cell r="C2808" t="str">
            <v>Terrain Experts Inc</v>
          </cell>
          <cell r="D2808" t="str">
            <v>CAE Inc</v>
          </cell>
          <cell r="E2808">
            <v>10</v>
          </cell>
          <cell r="F2808" t="str">
            <v>N</v>
          </cell>
        </row>
        <row r="2809">
          <cell r="B2809">
            <v>38496</v>
          </cell>
          <cell r="C2809" t="str">
            <v>Gruner &amp; Jahr AG-Parents,Child</v>
          </cell>
          <cell r="D2809" t="str">
            <v>Meredith Corp</v>
          </cell>
          <cell r="E2809">
            <v>350</v>
          </cell>
          <cell r="F2809" t="str">
            <v>N</v>
          </cell>
        </row>
        <row r="2810">
          <cell r="B2810">
            <v>38496</v>
          </cell>
          <cell r="C2810" t="str">
            <v>Palm Trademark Holding Co</v>
          </cell>
          <cell r="D2810" t="str">
            <v>PalmSource Inc</v>
          </cell>
          <cell r="E2810">
            <v>30</v>
          </cell>
          <cell r="F2810" t="str">
            <v>N</v>
          </cell>
        </row>
        <row r="2811">
          <cell r="B2811">
            <v>38496</v>
          </cell>
          <cell r="C2811" t="str">
            <v>Cambio Health Solutions LLC</v>
          </cell>
          <cell r="D2811" t="str">
            <v>FTI Consulting Inc</v>
          </cell>
          <cell r="E2811">
            <v>43</v>
          </cell>
          <cell r="F2811" t="str">
            <v>N</v>
          </cell>
        </row>
        <row r="2812">
          <cell r="B2812">
            <v>38496</v>
          </cell>
          <cell r="C2812" t="str">
            <v>PCB Holding Co,Tell City,IN</v>
          </cell>
          <cell r="D2812" t="str">
            <v>German American Bancorp,IN</v>
          </cell>
          <cell r="E2812">
            <v>6.1459999999999999</v>
          </cell>
          <cell r="F2812" t="str">
            <v>N</v>
          </cell>
        </row>
        <row r="2813">
          <cell r="B2813">
            <v>38496</v>
          </cell>
          <cell r="C2813" t="str">
            <v>Dynamics Technology Inc</v>
          </cell>
          <cell r="D2813" t="str">
            <v>Applied Signal Technology Inc</v>
          </cell>
          <cell r="E2813">
            <v>30</v>
          </cell>
          <cell r="F2813" t="str">
            <v>N</v>
          </cell>
        </row>
        <row r="2814">
          <cell r="B2814">
            <v>38495</v>
          </cell>
          <cell r="C2814" t="str">
            <v>Ralph Lauren Footwear Co Inc</v>
          </cell>
          <cell r="D2814" t="str">
            <v>Polo Ralph Lauren Corp</v>
          </cell>
          <cell r="E2814">
            <v>110</v>
          </cell>
          <cell r="F2814" t="str">
            <v>N</v>
          </cell>
        </row>
        <row r="2815">
          <cell r="B2815">
            <v>38495</v>
          </cell>
          <cell r="C2815" t="str">
            <v>Ermanco Inc</v>
          </cell>
          <cell r="D2815" t="str">
            <v>Malibu Acquisition Inc</v>
          </cell>
          <cell r="E2815">
            <v>23</v>
          </cell>
          <cell r="F2815" t="str">
            <v>N</v>
          </cell>
        </row>
        <row r="2816">
          <cell r="B2816">
            <v>38495</v>
          </cell>
          <cell r="C2816" t="str">
            <v>Sterling Capital Corp</v>
          </cell>
          <cell r="D2816" t="str">
            <v>Gabelli Equity Trust Inc</v>
          </cell>
          <cell r="E2816">
            <v>18</v>
          </cell>
          <cell r="F2816" t="str">
            <v>N</v>
          </cell>
        </row>
        <row r="2817">
          <cell r="B2817">
            <v>38495</v>
          </cell>
          <cell r="C2817" t="str">
            <v>LDMI Telecommunications Inc</v>
          </cell>
          <cell r="D2817" t="str">
            <v>Talk America Holdings Inc</v>
          </cell>
          <cell r="E2817">
            <v>39.804000000000002</v>
          </cell>
          <cell r="F2817" t="str">
            <v>N</v>
          </cell>
        </row>
        <row r="2818">
          <cell r="B2818">
            <v>38495</v>
          </cell>
          <cell r="C2818" t="str">
            <v>Pacifica Bancorp Inc,Bellevue</v>
          </cell>
          <cell r="D2818" t="str">
            <v>UCBH Holdings Inc,California</v>
          </cell>
          <cell r="E2818">
            <v>40.369999999999997</v>
          </cell>
          <cell r="F2818" t="str">
            <v>N</v>
          </cell>
        </row>
        <row r="2819">
          <cell r="B2819">
            <v>38495</v>
          </cell>
          <cell r="C2819" t="str">
            <v>Acterna Corp</v>
          </cell>
          <cell r="D2819" t="str">
            <v>JDS Uniphase Corp</v>
          </cell>
          <cell r="E2819">
            <v>760</v>
          </cell>
          <cell r="F2819" t="str">
            <v>N</v>
          </cell>
        </row>
        <row r="2820">
          <cell r="B2820">
            <v>38495</v>
          </cell>
          <cell r="C2820" t="str">
            <v>Advance Corp</v>
          </cell>
          <cell r="D2820" t="str">
            <v>Maverick Tube Corp</v>
          </cell>
          <cell r="E2820">
            <v>186</v>
          </cell>
          <cell r="F2820" t="str">
            <v>N</v>
          </cell>
        </row>
        <row r="2821">
          <cell r="B2821">
            <v>38495</v>
          </cell>
          <cell r="C2821" t="str">
            <v>Pets Choice Inc</v>
          </cell>
          <cell r="D2821" t="str">
            <v>VCA Antech Inc</v>
          </cell>
          <cell r="E2821">
            <v>60</v>
          </cell>
          <cell r="F2821" t="str">
            <v>N</v>
          </cell>
        </row>
        <row r="2822">
          <cell r="B2822">
            <v>38495</v>
          </cell>
          <cell r="C2822" t="str">
            <v>Servergraph Inc</v>
          </cell>
          <cell r="D2822" t="str">
            <v>Rocket Software Inc</v>
          </cell>
          <cell r="E2822">
            <v>10</v>
          </cell>
          <cell r="F2822" t="str">
            <v>N</v>
          </cell>
        </row>
        <row r="2823">
          <cell r="B2823">
            <v>38495</v>
          </cell>
          <cell r="C2823" t="str">
            <v>Starwood Wasserman LLC-Retail</v>
          </cell>
          <cell r="D2823" t="str">
            <v>Inland Western Retail Real</v>
          </cell>
          <cell r="E2823">
            <v>383</v>
          </cell>
          <cell r="F2823" t="str">
            <v>N</v>
          </cell>
        </row>
        <row r="2824">
          <cell r="B2824">
            <v>38495</v>
          </cell>
          <cell r="C2824" t="str">
            <v>Vihana Inc</v>
          </cell>
          <cell r="D2824" t="str">
            <v>Cisco Systems Inc</v>
          </cell>
          <cell r="E2824">
            <v>30</v>
          </cell>
          <cell r="F2824" t="str">
            <v>N</v>
          </cell>
        </row>
        <row r="2825">
          <cell r="B2825">
            <v>38492</v>
          </cell>
          <cell r="C2825" t="str">
            <v>Imperial Sugar Co</v>
          </cell>
          <cell r="D2825" t="str">
            <v>Schultze Asset Management LLC</v>
          </cell>
          <cell r="E2825">
            <v>166.28700000000001</v>
          </cell>
          <cell r="F2825" t="str">
            <v>Y</v>
          </cell>
        </row>
        <row r="2826">
          <cell r="B2826">
            <v>38492</v>
          </cell>
          <cell r="C2826" t="str">
            <v>Bianca of Nevada Inc-Footworks</v>
          </cell>
          <cell r="D2826" t="str">
            <v>Walking Co</v>
          </cell>
          <cell r="E2826">
            <v>10.093999999999999</v>
          </cell>
          <cell r="F2826" t="str">
            <v>N</v>
          </cell>
        </row>
        <row r="2827">
          <cell r="B2827">
            <v>38492</v>
          </cell>
          <cell r="C2827" t="str">
            <v>Brotman Medical Center,CA</v>
          </cell>
          <cell r="D2827" t="str">
            <v>Investor Group</v>
          </cell>
          <cell r="E2827">
            <v>27</v>
          </cell>
          <cell r="F2827" t="str">
            <v>N</v>
          </cell>
        </row>
        <row r="2828">
          <cell r="B2828">
            <v>38492</v>
          </cell>
          <cell r="C2828" t="str">
            <v>Ronco Marketing Corp</v>
          </cell>
          <cell r="D2828" t="str">
            <v>Fi-Tek VII Inc</v>
          </cell>
          <cell r="E2828">
            <v>56.3</v>
          </cell>
          <cell r="F2828" t="str">
            <v>N</v>
          </cell>
        </row>
        <row r="2829">
          <cell r="B2829">
            <v>38492</v>
          </cell>
          <cell r="C2829" t="str">
            <v>Amide Pharmaceutical Inc</v>
          </cell>
          <cell r="D2829" t="str">
            <v>Actavis Group hf</v>
          </cell>
          <cell r="E2829">
            <v>600</v>
          </cell>
          <cell r="F2829" t="str">
            <v>N</v>
          </cell>
        </row>
        <row r="2830">
          <cell r="B2830">
            <v>38492</v>
          </cell>
          <cell r="C2830" t="str">
            <v>Young Circle Shopping Ctr,FL</v>
          </cell>
          <cell r="D2830" t="str">
            <v>Equity One Inc</v>
          </cell>
          <cell r="E2830">
            <v>20</v>
          </cell>
          <cell r="F2830" t="str">
            <v>N</v>
          </cell>
        </row>
        <row r="2831">
          <cell r="B2831">
            <v>38492</v>
          </cell>
          <cell r="C2831" t="str">
            <v>House of Taylor Jewerly Inc</v>
          </cell>
          <cell r="D2831" t="str">
            <v>Nurescell Inc</v>
          </cell>
          <cell r="E2831">
            <v>3</v>
          </cell>
          <cell r="F2831" t="str">
            <v>N</v>
          </cell>
        </row>
        <row r="2832">
          <cell r="B2832">
            <v>38492</v>
          </cell>
          <cell r="C2832" t="str">
            <v>Daily's</v>
          </cell>
          <cell r="D2832" t="str">
            <v>Seaboard Farms Inc</v>
          </cell>
          <cell r="E2832">
            <v>45</v>
          </cell>
          <cell r="F2832" t="str">
            <v>N</v>
          </cell>
        </row>
        <row r="2833">
          <cell r="B2833">
            <v>38492</v>
          </cell>
          <cell r="C2833" t="str">
            <v>Pure Bioscience-Water</v>
          </cell>
          <cell r="D2833" t="str">
            <v>Innovative Medical Svcs LLC</v>
          </cell>
          <cell r="E2833">
            <v>2.375</v>
          </cell>
          <cell r="F2833" t="str">
            <v>N</v>
          </cell>
        </row>
        <row r="2834">
          <cell r="B2834">
            <v>38492</v>
          </cell>
          <cell r="C2834" t="str">
            <v>PureSight Inc</v>
          </cell>
          <cell r="D2834" t="str">
            <v>Boston Communications Group</v>
          </cell>
          <cell r="E2834">
            <v>5.8</v>
          </cell>
          <cell r="F2834" t="str">
            <v>N</v>
          </cell>
        </row>
        <row r="2835">
          <cell r="B2835">
            <v>38492</v>
          </cell>
          <cell r="C2835" t="str">
            <v>Undisclosed Oil &amp; Gas Ppty,TX</v>
          </cell>
          <cell r="D2835" t="str">
            <v>Arena Resources Inc</v>
          </cell>
          <cell r="E2835">
            <v>1.2</v>
          </cell>
          <cell r="F2835" t="str">
            <v>N</v>
          </cell>
        </row>
        <row r="2836">
          <cell r="B2836">
            <v>38492</v>
          </cell>
          <cell r="C2836" t="str">
            <v>Trump Hotels &amp; Casino Resorts</v>
          </cell>
          <cell r="D2836" t="str">
            <v>Bondholders</v>
          </cell>
          <cell r="E2836">
            <v>1145.8579999999999</v>
          </cell>
          <cell r="F2836" t="str">
            <v>N</v>
          </cell>
        </row>
        <row r="2837">
          <cell r="B2837">
            <v>38492</v>
          </cell>
          <cell r="C2837" t="str">
            <v>Hilton Jacksonville Riverfront</v>
          </cell>
          <cell r="D2837" t="str">
            <v>MHI Hospitality Corp</v>
          </cell>
          <cell r="E2837">
            <v>22</v>
          </cell>
          <cell r="F2837" t="str">
            <v>N</v>
          </cell>
        </row>
        <row r="2838">
          <cell r="B2838">
            <v>38492</v>
          </cell>
          <cell r="C2838" t="str">
            <v>Acceris Commun Inc-Telecommun</v>
          </cell>
          <cell r="D2838" t="str">
            <v>North Central Equity LLC</v>
          </cell>
          <cell r="E2838">
            <v>24.5</v>
          </cell>
          <cell r="F2838" t="str">
            <v>N</v>
          </cell>
        </row>
        <row r="2839">
          <cell r="B2839">
            <v>38492</v>
          </cell>
          <cell r="C2839" t="str">
            <v>French Gulch Mine,Redding,CA</v>
          </cell>
          <cell r="D2839" t="str">
            <v>Bullion River Gold Corp</v>
          </cell>
          <cell r="E2839">
            <v>1.5</v>
          </cell>
          <cell r="F2839" t="str">
            <v>N</v>
          </cell>
        </row>
        <row r="2840">
          <cell r="B2840">
            <v>38491</v>
          </cell>
          <cell r="C2840" t="str">
            <v>Crosstown Traders Inc</v>
          </cell>
          <cell r="D2840" t="str">
            <v>Charming Shoppes Inc</v>
          </cell>
          <cell r="E2840">
            <v>258</v>
          </cell>
          <cell r="F2840" t="str">
            <v>N</v>
          </cell>
        </row>
        <row r="2841">
          <cell r="B2841">
            <v>38491</v>
          </cell>
          <cell r="C2841" t="str">
            <v>US Airways Group Inc</v>
          </cell>
          <cell r="D2841" t="str">
            <v>Investor Group</v>
          </cell>
          <cell r="E2841">
            <v>1500</v>
          </cell>
          <cell r="F2841" t="str">
            <v>N</v>
          </cell>
        </row>
        <row r="2842">
          <cell r="B2842">
            <v>38491</v>
          </cell>
          <cell r="C2842" t="str">
            <v>Sweet Paper Sales Corp</v>
          </cell>
          <cell r="D2842" t="str">
            <v>Lagasse Inc</v>
          </cell>
          <cell r="E2842">
            <v>130</v>
          </cell>
          <cell r="F2842" t="str">
            <v>N</v>
          </cell>
        </row>
        <row r="2843">
          <cell r="B2843">
            <v>38491</v>
          </cell>
          <cell r="C2843" t="str">
            <v>Bank of Commerce,Henderson,NV</v>
          </cell>
          <cell r="D2843" t="str">
            <v>Community Bancorp,Nevada</v>
          </cell>
          <cell r="E2843">
            <v>40</v>
          </cell>
          <cell r="F2843" t="str">
            <v>N</v>
          </cell>
        </row>
        <row r="2844">
          <cell r="B2844">
            <v>38491</v>
          </cell>
          <cell r="C2844" t="str">
            <v>Hamilton Physical Therapy</v>
          </cell>
          <cell r="D2844" t="str">
            <v>United States Physical Therapy</v>
          </cell>
          <cell r="E2844">
            <v>5.4249999999999998</v>
          </cell>
          <cell r="F2844" t="str">
            <v>N</v>
          </cell>
        </row>
        <row r="2845">
          <cell r="B2845">
            <v>38491</v>
          </cell>
          <cell r="C2845" t="str">
            <v>World Minerals Inc</v>
          </cell>
          <cell r="D2845" t="str">
            <v>Imerys USA Inc(Imerys)</v>
          </cell>
          <cell r="E2845">
            <v>217</v>
          </cell>
          <cell r="F2845" t="str">
            <v>N</v>
          </cell>
        </row>
        <row r="2846">
          <cell r="B2846">
            <v>38490</v>
          </cell>
          <cell r="C2846" t="str">
            <v>Prion Developmental Labs Inc</v>
          </cell>
          <cell r="D2846" t="str">
            <v>Genesis Bioventures Inc</v>
          </cell>
          <cell r="E2846">
            <v>2.5599999999999996</v>
          </cell>
          <cell r="F2846" t="str">
            <v>Y</v>
          </cell>
        </row>
        <row r="2847">
          <cell r="B2847">
            <v>38490</v>
          </cell>
          <cell r="C2847" t="str">
            <v>La Paloma Generating Co LLC</v>
          </cell>
          <cell r="D2847" t="str">
            <v>Complete Energy Holdings LLC</v>
          </cell>
          <cell r="E2847">
            <v>580</v>
          </cell>
          <cell r="F2847" t="str">
            <v>N</v>
          </cell>
        </row>
        <row r="2848">
          <cell r="B2848">
            <v>38490</v>
          </cell>
          <cell r="C2848" t="str">
            <v>Penick Corp</v>
          </cell>
          <cell r="D2848" t="str">
            <v>Siegfried Holding AG</v>
          </cell>
          <cell r="E2848">
            <v>30</v>
          </cell>
          <cell r="F2848" t="str">
            <v>N</v>
          </cell>
        </row>
        <row r="2849">
          <cell r="B2849">
            <v>38490</v>
          </cell>
          <cell r="C2849" t="str">
            <v>Synchronous Knowledge Inc</v>
          </cell>
          <cell r="D2849" t="str">
            <v>IMS Health Inc</v>
          </cell>
          <cell r="E2849">
            <v>10</v>
          </cell>
          <cell r="F2849" t="str">
            <v>N</v>
          </cell>
        </row>
        <row r="2850">
          <cell r="B2850">
            <v>38490</v>
          </cell>
          <cell r="C2850" t="str">
            <v>Onyx Hotel,Boston,MA</v>
          </cell>
          <cell r="D2850" t="str">
            <v>LaSalle Hotel Properties</v>
          </cell>
          <cell r="E2850">
            <v>28.599999999999998</v>
          </cell>
          <cell r="F2850" t="str">
            <v>N</v>
          </cell>
        </row>
        <row r="2851">
          <cell r="B2851">
            <v>38490</v>
          </cell>
          <cell r="C2851" t="str">
            <v>Farmland Dairies LLC-Atlanta</v>
          </cell>
          <cell r="D2851" t="str">
            <v>Flagstaff Holdings LLC</v>
          </cell>
          <cell r="E2851">
            <v>7.742</v>
          </cell>
          <cell r="F2851" t="str">
            <v>N</v>
          </cell>
        </row>
        <row r="2852">
          <cell r="B2852">
            <v>38490</v>
          </cell>
          <cell r="C2852" t="str">
            <v>Buongiorno USA Inc</v>
          </cell>
          <cell r="D2852" t="str">
            <v>Mitsui &amp; Co Ltd</v>
          </cell>
          <cell r="E2852">
            <v>8.1999999999999993</v>
          </cell>
          <cell r="F2852" t="str">
            <v>N</v>
          </cell>
        </row>
        <row r="2853">
          <cell r="B2853">
            <v>38490</v>
          </cell>
          <cell r="C2853" t="str">
            <v>HSS RentX-Southern Florida Op</v>
          </cell>
          <cell r="D2853" t="str">
            <v>Sunbelt Rentals</v>
          </cell>
          <cell r="E2853">
            <v>1.7</v>
          </cell>
          <cell r="F2853" t="str">
            <v>N</v>
          </cell>
        </row>
        <row r="2854">
          <cell r="B2854">
            <v>38490</v>
          </cell>
          <cell r="C2854" t="str">
            <v>El Dorado Energy</v>
          </cell>
          <cell r="D2854" t="str">
            <v>Sempra Generation</v>
          </cell>
          <cell r="E2854">
            <v>132</v>
          </cell>
          <cell r="F2854" t="str">
            <v>N</v>
          </cell>
        </row>
        <row r="2855">
          <cell r="B2855">
            <v>38490</v>
          </cell>
          <cell r="C2855" t="str">
            <v>Exxon Mobil Corp-Ppty,TX(3)</v>
          </cell>
          <cell r="D2855" t="str">
            <v>Occidental Petroleum Corp</v>
          </cell>
          <cell r="E2855">
            <v>972</v>
          </cell>
          <cell r="F2855" t="str">
            <v>N</v>
          </cell>
        </row>
        <row r="2856">
          <cell r="B2856">
            <v>38490</v>
          </cell>
          <cell r="C2856" t="str">
            <v>One Renaissance Square</v>
          </cell>
          <cell r="D2856" t="str">
            <v>Undisclosed Acquiror</v>
          </cell>
          <cell r="E2856">
            <v>130</v>
          </cell>
          <cell r="F2856" t="str">
            <v>N</v>
          </cell>
        </row>
        <row r="2857">
          <cell r="B2857">
            <v>38489</v>
          </cell>
          <cell r="C2857" t="str">
            <v>Miami Valley Steel Svcs Inc</v>
          </cell>
          <cell r="D2857" t="str">
            <v>Esmark Inc</v>
          </cell>
          <cell r="E2857">
            <v>81</v>
          </cell>
          <cell r="F2857" t="str">
            <v>Y</v>
          </cell>
        </row>
        <row r="2858">
          <cell r="B2858">
            <v>38489</v>
          </cell>
          <cell r="C2858" t="str">
            <v>Metals USA Inc</v>
          </cell>
          <cell r="D2858" t="str">
            <v>Apollo Management LP</v>
          </cell>
          <cell r="E2858">
            <v>458.66899999999998</v>
          </cell>
          <cell r="F2858" t="str">
            <v>Y</v>
          </cell>
        </row>
        <row r="2859">
          <cell r="B2859">
            <v>38489</v>
          </cell>
          <cell r="C2859" t="str">
            <v>Transwestern Holdings LP</v>
          </cell>
          <cell r="D2859" t="str">
            <v>Yellow Book USA Inc</v>
          </cell>
          <cell r="E2859">
            <v>1575</v>
          </cell>
          <cell r="F2859" t="str">
            <v>N</v>
          </cell>
        </row>
        <row r="2860">
          <cell r="B2860">
            <v>38489</v>
          </cell>
          <cell r="C2860" t="str">
            <v>Laaco Ltd</v>
          </cell>
          <cell r="D2860" t="str">
            <v>Mercury Real Estate Advisors</v>
          </cell>
          <cell r="E2860">
            <v>13.6</v>
          </cell>
          <cell r="F2860" t="str">
            <v>N</v>
          </cell>
        </row>
        <row r="2861">
          <cell r="B2861">
            <v>38489</v>
          </cell>
          <cell r="C2861" t="str">
            <v>Western Rim Investors-Mansions</v>
          </cell>
          <cell r="D2861" t="str">
            <v>Virtu Investments LLC</v>
          </cell>
          <cell r="E2861">
            <v>109.69999999999999</v>
          </cell>
          <cell r="F2861" t="str">
            <v>N</v>
          </cell>
        </row>
        <row r="2862">
          <cell r="B2862">
            <v>38489</v>
          </cell>
          <cell r="C2862" t="str">
            <v>ETI Technology Inc</v>
          </cell>
          <cell r="D2862" t="str">
            <v>Smiths Group PLC</v>
          </cell>
          <cell r="E2862">
            <v>8.5</v>
          </cell>
          <cell r="F2862" t="str">
            <v>N</v>
          </cell>
        </row>
        <row r="2863">
          <cell r="B2863">
            <v>38489</v>
          </cell>
          <cell r="C2863" t="str">
            <v>Undisclosed Coffee Operations</v>
          </cell>
          <cell r="D2863" t="str">
            <v>Filterfresh Corp</v>
          </cell>
          <cell r="E2863">
            <v>2.8</v>
          </cell>
          <cell r="F2863" t="str">
            <v>N</v>
          </cell>
        </row>
        <row r="2864">
          <cell r="B2864">
            <v>38489</v>
          </cell>
          <cell r="C2864" t="str">
            <v>Abaqus Inc</v>
          </cell>
          <cell r="D2864" t="str">
            <v>Dassault Systemes SA</v>
          </cell>
          <cell r="E2864">
            <v>413</v>
          </cell>
          <cell r="F2864" t="str">
            <v>N</v>
          </cell>
        </row>
        <row r="2865">
          <cell r="B2865">
            <v>38489</v>
          </cell>
          <cell r="C2865" t="str">
            <v>R4 Global Solutions Inc</v>
          </cell>
          <cell r="D2865" t="str">
            <v>VeriSign Inc</v>
          </cell>
          <cell r="E2865">
            <v>15</v>
          </cell>
          <cell r="F2865" t="str">
            <v>N</v>
          </cell>
        </row>
        <row r="2866">
          <cell r="B2866">
            <v>38488</v>
          </cell>
          <cell r="C2866" t="str">
            <v>Vermont Teddy Bear Co Inc</v>
          </cell>
          <cell r="D2866" t="str">
            <v>Hibernation Holding Co Inc</v>
          </cell>
          <cell r="E2866">
            <v>42.182000000000002</v>
          </cell>
          <cell r="F2866" t="str">
            <v>Y</v>
          </cell>
        </row>
        <row r="2867">
          <cell r="B2867">
            <v>38488</v>
          </cell>
          <cell r="C2867" t="str">
            <v>WEMT-TV-Broadcasting Asts</v>
          </cell>
          <cell r="D2867" t="str">
            <v>BlueStone Television Inc</v>
          </cell>
          <cell r="E2867">
            <v>5.6</v>
          </cell>
          <cell r="F2867" t="str">
            <v>Y</v>
          </cell>
        </row>
        <row r="2868">
          <cell r="B2868">
            <v>38488</v>
          </cell>
          <cell r="C2868" t="str">
            <v>KB Toys Inc</v>
          </cell>
          <cell r="D2868" t="str">
            <v>PKBT Funding LLC</v>
          </cell>
          <cell r="E2868">
            <v>20</v>
          </cell>
          <cell r="F2868" t="str">
            <v>Y</v>
          </cell>
        </row>
        <row r="2869">
          <cell r="B2869">
            <v>38488</v>
          </cell>
          <cell r="C2869" t="str">
            <v>Zenta</v>
          </cell>
          <cell r="D2869" t="str">
            <v>H-Cube LLC</v>
          </cell>
          <cell r="E2869">
            <v>100</v>
          </cell>
          <cell r="F2869" t="str">
            <v>Y</v>
          </cell>
        </row>
        <row r="2870">
          <cell r="B2870">
            <v>38488</v>
          </cell>
          <cell r="C2870" t="str">
            <v>WEMT-TV-License Assets</v>
          </cell>
          <cell r="D2870" t="str">
            <v>Aurora Broadcasting Inc</v>
          </cell>
          <cell r="E2870">
            <v>1.4</v>
          </cell>
          <cell r="F2870" t="str">
            <v>N</v>
          </cell>
        </row>
        <row r="2871">
          <cell r="B2871">
            <v>38488</v>
          </cell>
          <cell r="C2871" t="str">
            <v>Financial Interactive Inc</v>
          </cell>
          <cell r="D2871" t="str">
            <v>SS&amp;C Technologies Inc</v>
          </cell>
          <cell r="E2871">
            <v>9.67</v>
          </cell>
          <cell r="F2871" t="str">
            <v>N</v>
          </cell>
        </row>
        <row r="2872">
          <cell r="B2872">
            <v>38488</v>
          </cell>
          <cell r="C2872" t="str">
            <v>Overnite Corp</v>
          </cell>
          <cell r="D2872" t="str">
            <v>UPS</v>
          </cell>
          <cell r="E2872">
            <v>1230.9839999999999</v>
          </cell>
          <cell r="F2872" t="str">
            <v>N</v>
          </cell>
        </row>
        <row r="2873">
          <cell r="B2873">
            <v>38488</v>
          </cell>
          <cell r="C2873" t="str">
            <v>Laurel Networks Inc</v>
          </cell>
          <cell r="D2873" t="str">
            <v>ECI Telecom Ltd</v>
          </cell>
          <cell r="E2873">
            <v>88</v>
          </cell>
          <cell r="F2873" t="str">
            <v>N</v>
          </cell>
        </row>
        <row r="2874">
          <cell r="B2874">
            <v>38488</v>
          </cell>
          <cell r="C2874" t="str">
            <v>Nahabedian Exploration Grp LLC</v>
          </cell>
          <cell r="D2874" t="str">
            <v>Pacrim Energy Ltd</v>
          </cell>
          <cell r="E2874">
            <v>2.86</v>
          </cell>
          <cell r="F2874" t="str">
            <v>N</v>
          </cell>
        </row>
        <row r="2875">
          <cell r="B2875">
            <v>38488</v>
          </cell>
          <cell r="C2875" t="str">
            <v>Caltag Laboratories</v>
          </cell>
          <cell r="D2875" t="str">
            <v>Invitrogen Corp</v>
          </cell>
          <cell r="E2875">
            <v>20</v>
          </cell>
          <cell r="F2875" t="str">
            <v>N</v>
          </cell>
        </row>
        <row r="2876">
          <cell r="B2876">
            <v>38488</v>
          </cell>
          <cell r="C2876" t="str">
            <v>Caerus Inc</v>
          </cell>
          <cell r="D2876" t="str">
            <v>VoIP Inc</v>
          </cell>
          <cell r="E2876">
            <v>17.7</v>
          </cell>
          <cell r="F2876" t="str">
            <v>N</v>
          </cell>
        </row>
        <row r="2877">
          <cell r="B2877">
            <v>38488</v>
          </cell>
          <cell r="C2877" t="str">
            <v>Retail Store Systems Inc</v>
          </cell>
          <cell r="D2877" t="str">
            <v>Torex Retail PLC</v>
          </cell>
          <cell r="E2877">
            <v>27.9</v>
          </cell>
          <cell r="F2877" t="str">
            <v>N</v>
          </cell>
        </row>
        <row r="2878">
          <cell r="B2878">
            <v>38488</v>
          </cell>
          <cell r="C2878" t="str">
            <v>Pulmonetic Systems Inc</v>
          </cell>
          <cell r="D2878" t="str">
            <v>VIASYS Healthcare Inc</v>
          </cell>
          <cell r="E2878">
            <v>98</v>
          </cell>
          <cell r="F2878" t="str">
            <v>N</v>
          </cell>
        </row>
        <row r="2879">
          <cell r="B2879">
            <v>38488</v>
          </cell>
          <cell r="C2879" t="str">
            <v>Statcorp Inc</v>
          </cell>
          <cell r="D2879" t="str">
            <v>Cas Medical Systems Inc</v>
          </cell>
          <cell r="E2879">
            <v>4.1999999999999993</v>
          </cell>
          <cell r="F2879" t="str">
            <v>N</v>
          </cell>
        </row>
        <row r="2880">
          <cell r="B2880">
            <v>38488</v>
          </cell>
          <cell r="C2880" t="str">
            <v>Schneider Cheese Inc</v>
          </cell>
          <cell r="D2880" t="str">
            <v>Saputo Inc</v>
          </cell>
          <cell r="E2880">
            <v>24.4</v>
          </cell>
          <cell r="F2880" t="str">
            <v>N</v>
          </cell>
        </row>
        <row r="2881">
          <cell r="B2881">
            <v>38488</v>
          </cell>
          <cell r="C2881" t="str">
            <v>Peak Medical Corp</v>
          </cell>
          <cell r="D2881" t="str">
            <v>Sun Healthcare Group Inc</v>
          </cell>
          <cell r="E2881">
            <v>55.005999999999993</v>
          </cell>
          <cell r="F2881" t="str">
            <v>N</v>
          </cell>
        </row>
        <row r="2882">
          <cell r="B2882">
            <v>38487</v>
          </cell>
          <cell r="C2882" t="str">
            <v>Coffeyville Resources Inc</v>
          </cell>
          <cell r="D2882" t="str">
            <v>Investor Group</v>
          </cell>
          <cell r="E2882">
            <v>700</v>
          </cell>
          <cell r="F2882" t="str">
            <v>Y</v>
          </cell>
        </row>
        <row r="2883">
          <cell r="B2883">
            <v>38487</v>
          </cell>
          <cell r="C2883" t="str">
            <v>Irving Tanning Co</v>
          </cell>
          <cell r="D2883" t="str">
            <v>Meriturn Partners LLC</v>
          </cell>
          <cell r="E2883">
            <v>6.25</v>
          </cell>
          <cell r="F2883" t="str">
            <v>Y</v>
          </cell>
        </row>
        <row r="2884">
          <cell r="B2884">
            <v>38485</v>
          </cell>
          <cell r="C2884" t="str">
            <v>iPayment Inc</v>
          </cell>
          <cell r="D2884" t="str">
            <v>Investor Group</v>
          </cell>
          <cell r="E2884">
            <v>800.02700000000004</v>
          </cell>
          <cell r="F2884" t="str">
            <v>Y</v>
          </cell>
        </row>
        <row r="2885">
          <cell r="B2885">
            <v>38485</v>
          </cell>
          <cell r="C2885" t="str">
            <v>Best Western Beverly Pavilion</v>
          </cell>
          <cell r="D2885" t="str">
            <v>Thompson Hotels</v>
          </cell>
          <cell r="E2885">
            <v>24</v>
          </cell>
          <cell r="F2885" t="str">
            <v>N</v>
          </cell>
        </row>
        <row r="2886">
          <cell r="B2886">
            <v>38485</v>
          </cell>
          <cell r="C2886" t="str">
            <v>Novatec Plastics Corp-Cert Ast</v>
          </cell>
          <cell r="D2886" t="str">
            <v>PolyOne Corp</v>
          </cell>
          <cell r="E2886">
            <v>1.125</v>
          </cell>
          <cell r="F2886" t="str">
            <v>N</v>
          </cell>
        </row>
        <row r="2887">
          <cell r="B2887">
            <v>38485</v>
          </cell>
          <cell r="C2887" t="str">
            <v>BISNet Inc</v>
          </cell>
          <cell r="D2887" t="str">
            <v>BenefitStreet Inc</v>
          </cell>
          <cell r="E2887">
            <v>5</v>
          </cell>
          <cell r="F2887" t="str">
            <v>N</v>
          </cell>
        </row>
        <row r="2888">
          <cell r="B2888">
            <v>38485</v>
          </cell>
          <cell r="C2888" t="str">
            <v>Monument Res Inc-Gas Ppty</v>
          </cell>
          <cell r="D2888" t="str">
            <v>TEG-Mid Continent Inc</v>
          </cell>
          <cell r="E2888">
            <v>1.7749999999999999</v>
          </cell>
          <cell r="F2888" t="str">
            <v>N</v>
          </cell>
        </row>
        <row r="2889">
          <cell r="B2889">
            <v>38485</v>
          </cell>
          <cell r="C2889" t="str">
            <v>Westin Governor Morris,NJ</v>
          </cell>
          <cell r="D2889" t="str">
            <v>Innkeepers USA Trust</v>
          </cell>
          <cell r="E2889">
            <v>35.099999999999994</v>
          </cell>
          <cell r="F2889" t="str">
            <v>N</v>
          </cell>
        </row>
        <row r="2890">
          <cell r="B2890">
            <v>38485</v>
          </cell>
          <cell r="C2890" t="str">
            <v>Active Health Management Inc</v>
          </cell>
          <cell r="D2890" t="str">
            <v>Aetna Inc</v>
          </cell>
          <cell r="E2890">
            <v>400</v>
          </cell>
          <cell r="F2890" t="str">
            <v>N</v>
          </cell>
        </row>
        <row r="2891">
          <cell r="B2891">
            <v>38485</v>
          </cell>
          <cell r="C2891" t="str">
            <v>Photonica</v>
          </cell>
          <cell r="D2891" t="str">
            <v>Getty Images Inc</v>
          </cell>
          <cell r="E2891">
            <v>51</v>
          </cell>
          <cell r="F2891" t="str">
            <v>N</v>
          </cell>
        </row>
        <row r="2892">
          <cell r="B2892">
            <v>38484</v>
          </cell>
          <cell r="C2892" t="str">
            <v>Engineered Textile Group Inc</v>
          </cell>
          <cell r="D2892" t="str">
            <v>American Capital Strategies</v>
          </cell>
          <cell r="E2892">
            <v>57</v>
          </cell>
          <cell r="F2892" t="str">
            <v>Y</v>
          </cell>
        </row>
        <row r="2893">
          <cell r="B2893">
            <v>38484</v>
          </cell>
          <cell r="C2893" t="str">
            <v>MedRemote Inc</v>
          </cell>
          <cell r="D2893" t="str">
            <v>ScanSoft Inc</v>
          </cell>
          <cell r="E2893">
            <v>12.252000000000001</v>
          </cell>
          <cell r="F2893" t="str">
            <v>N</v>
          </cell>
        </row>
        <row r="2894">
          <cell r="B2894">
            <v>38484</v>
          </cell>
          <cell r="C2894" t="str">
            <v>Imagitas Inc</v>
          </cell>
          <cell r="D2894" t="str">
            <v>Pitney Bowes Inc</v>
          </cell>
          <cell r="E2894">
            <v>230</v>
          </cell>
          <cell r="F2894" t="str">
            <v>N</v>
          </cell>
        </row>
        <row r="2895">
          <cell r="B2895">
            <v>38484</v>
          </cell>
          <cell r="C2895" t="str">
            <v>Salmedix Inc</v>
          </cell>
          <cell r="D2895" t="str">
            <v>Cephalon Inc</v>
          </cell>
          <cell r="E2895">
            <v>200</v>
          </cell>
          <cell r="F2895" t="str">
            <v>N</v>
          </cell>
        </row>
        <row r="2896">
          <cell r="B2896">
            <v>38484</v>
          </cell>
          <cell r="C2896" t="str">
            <v>Cuno Inc</v>
          </cell>
          <cell r="D2896" t="str">
            <v>3M Corp</v>
          </cell>
          <cell r="E2896">
            <v>1404.2299999999998</v>
          </cell>
          <cell r="F2896" t="str">
            <v>N</v>
          </cell>
        </row>
        <row r="2897">
          <cell r="B2897">
            <v>38484</v>
          </cell>
          <cell r="C2897" t="str">
            <v>Cheat Planet</v>
          </cell>
          <cell r="D2897" t="str">
            <v>Future PLC</v>
          </cell>
          <cell r="E2897">
            <v>8.6999999999999993</v>
          </cell>
          <cell r="F2897" t="str">
            <v>N</v>
          </cell>
        </row>
        <row r="2898">
          <cell r="B2898">
            <v>38484</v>
          </cell>
          <cell r="C2898" t="str">
            <v>Keystone Finl,Kalamazoo,MI</v>
          </cell>
          <cell r="D2898" t="str">
            <v>Firstbank Corp,Alma,Michigan</v>
          </cell>
          <cell r="E2898">
            <v>26.571999999999999</v>
          </cell>
          <cell r="F2898" t="str">
            <v>N</v>
          </cell>
        </row>
        <row r="2899">
          <cell r="B2899">
            <v>38484</v>
          </cell>
          <cell r="C2899" t="str">
            <v>McKibbon Hotel Grp-Hotels(3)</v>
          </cell>
          <cell r="D2899" t="str">
            <v>Equity Inns Inc</v>
          </cell>
          <cell r="E2899">
            <v>30.299999999999997</v>
          </cell>
          <cell r="F2899" t="str">
            <v>N</v>
          </cell>
        </row>
        <row r="2900">
          <cell r="B2900">
            <v>38484</v>
          </cell>
          <cell r="C2900" t="str">
            <v>Infodata Systems Inc</v>
          </cell>
          <cell r="D2900" t="str">
            <v>McDonald Bradley Inc</v>
          </cell>
          <cell r="E2900">
            <v>6.117</v>
          </cell>
          <cell r="F2900" t="str">
            <v>N</v>
          </cell>
        </row>
        <row r="2901">
          <cell r="B2901">
            <v>38483</v>
          </cell>
          <cell r="C2901" t="str">
            <v>NuFlo Technologies Inc</v>
          </cell>
          <cell r="D2901" t="str">
            <v>Cooper Cameron Corp</v>
          </cell>
          <cell r="E2901">
            <v>120</v>
          </cell>
          <cell r="F2901" t="str">
            <v>N</v>
          </cell>
        </row>
        <row r="2902">
          <cell r="B2902">
            <v>38483</v>
          </cell>
          <cell r="C2902" t="str">
            <v>Reno Hilton,Reno,Nevada</v>
          </cell>
          <cell r="D2902" t="str">
            <v>Grand Sierra Resort Corp</v>
          </cell>
          <cell r="E2902">
            <v>150</v>
          </cell>
          <cell r="F2902" t="str">
            <v>N</v>
          </cell>
        </row>
        <row r="2903">
          <cell r="B2903">
            <v>38483</v>
          </cell>
          <cell r="C2903" t="str">
            <v>TerreStar Networks Inc</v>
          </cell>
          <cell r="D2903" t="str">
            <v>Motient Corp</v>
          </cell>
          <cell r="E2903">
            <v>200</v>
          </cell>
          <cell r="F2903" t="str">
            <v>N</v>
          </cell>
        </row>
        <row r="2904">
          <cell r="B2904">
            <v>38483</v>
          </cell>
          <cell r="C2904" t="str">
            <v>Red Hen Systems Inc</v>
          </cell>
          <cell r="D2904" t="str">
            <v>Immersive Media Corp</v>
          </cell>
          <cell r="E2904">
            <v>5.6199999999999992</v>
          </cell>
          <cell r="F2904" t="str">
            <v>N</v>
          </cell>
        </row>
        <row r="2905">
          <cell r="B2905">
            <v>38483</v>
          </cell>
          <cell r="C2905" t="str">
            <v>Undisclosed Supermarket</v>
          </cell>
          <cell r="D2905" t="str">
            <v>Cedar Shopping Centers Inc</v>
          </cell>
          <cell r="E2905">
            <v>119</v>
          </cell>
          <cell r="F2905" t="str">
            <v>N</v>
          </cell>
        </row>
        <row r="2906">
          <cell r="B2906">
            <v>38483</v>
          </cell>
          <cell r="C2906" t="str">
            <v>Undisclosed Storage &amp;</v>
          </cell>
          <cell r="D2906" t="str">
            <v>W P Carey &amp; Co LLC</v>
          </cell>
          <cell r="E2906">
            <v>58.099999999999994</v>
          </cell>
          <cell r="F2906" t="str">
            <v>N</v>
          </cell>
        </row>
        <row r="2907">
          <cell r="B2907">
            <v>38483</v>
          </cell>
          <cell r="C2907" t="str">
            <v>Boullioun Aviation Services</v>
          </cell>
          <cell r="D2907" t="str">
            <v>Aviation Capital Group</v>
          </cell>
          <cell r="E2907">
            <v>2650</v>
          </cell>
          <cell r="F2907" t="str">
            <v>N</v>
          </cell>
        </row>
        <row r="2908">
          <cell r="B2908">
            <v>38483</v>
          </cell>
          <cell r="C2908" t="str">
            <v>Maverick Tube Corp-Hollow</v>
          </cell>
          <cell r="D2908" t="str">
            <v>Atlas Tube Inc</v>
          </cell>
          <cell r="E2908">
            <v>30.454000000000001</v>
          </cell>
          <cell r="F2908" t="str">
            <v>N</v>
          </cell>
        </row>
        <row r="2909">
          <cell r="B2909">
            <v>38483</v>
          </cell>
          <cell r="C2909" t="str">
            <v>Optimum Health Services, Inc.</v>
          </cell>
          <cell r="D2909" t="str">
            <v>eStudySite</v>
          </cell>
          <cell r="E2909">
            <v>4</v>
          </cell>
          <cell r="F2909" t="str">
            <v>N</v>
          </cell>
        </row>
        <row r="2910">
          <cell r="B2910">
            <v>38483</v>
          </cell>
          <cell r="C2910" t="str">
            <v>MessageCast Inc</v>
          </cell>
          <cell r="D2910" t="str">
            <v>Microsoft Network LLC</v>
          </cell>
          <cell r="E2910">
            <v>7</v>
          </cell>
          <cell r="F2910" t="str">
            <v>N</v>
          </cell>
        </row>
        <row r="2911">
          <cell r="B2911">
            <v>38483</v>
          </cell>
          <cell r="C2911" t="str">
            <v>United Systems Technology Inc</v>
          </cell>
          <cell r="D2911" t="str">
            <v>Constellation Software Inc</v>
          </cell>
          <cell r="E2911">
            <v>6.2469999999999999</v>
          </cell>
          <cell r="F2911" t="str">
            <v>N</v>
          </cell>
        </row>
        <row r="2912">
          <cell r="B2912">
            <v>38482</v>
          </cell>
          <cell r="C2912" t="str">
            <v>Capital &amp; Technology Advisors</v>
          </cell>
          <cell r="D2912" t="str">
            <v>Tejas Inc</v>
          </cell>
          <cell r="E2912">
            <v>43.104999999999997</v>
          </cell>
          <cell r="F2912" t="str">
            <v>Y</v>
          </cell>
        </row>
        <row r="2913">
          <cell r="B2913">
            <v>38482</v>
          </cell>
          <cell r="C2913" t="str">
            <v>Oshkosh B Gosh Inc</v>
          </cell>
          <cell r="D2913" t="str">
            <v>Carters Inc</v>
          </cell>
          <cell r="E2913">
            <v>311.96300000000002</v>
          </cell>
          <cell r="F2913" t="str">
            <v>Y</v>
          </cell>
        </row>
        <row r="2914">
          <cell r="B2914">
            <v>38482</v>
          </cell>
          <cell r="C2914" t="str">
            <v>Blair Corp</v>
          </cell>
          <cell r="D2914" t="str">
            <v>Loeb Partners Corp</v>
          </cell>
          <cell r="E2914">
            <v>280.13900000000001</v>
          </cell>
          <cell r="F2914" t="str">
            <v>Y</v>
          </cell>
        </row>
        <row r="2915">
          <cell r="B2915">
            <v>38482</v>
          </cell>
          <cell r="C2915" t="str">
            <v>Venture Welding-Certain Asts</v>
          </cell>
          <cell r="D2915" t="str">
            <v>Lippert Components Inc</v>
          </cell>
          <cell r="E2915">
            <v>19.600000000000001</v>
          </cell>
          <cell r="F2915" t="str">
            <v>N</v>
          </cell>
        </row>
        <row r="2916">
          <cell r="B2916">
            <v>38482</v>
          </cell>
          <cell r="C2916" t="str">
            <v>InterMute Inc</v>
          </cell>
          <cell r="D2916" t="str">
            <v>Trend Micro Inc</v>
          </cell>
          <cell r="E2916">
            <v>15</v>
          </cell>
          <cell r="F2916" t="str">
            <v>N</v>
          </cell>
        </row>
        <row r="2917">
          <cell r="B2917">
            <v>38482</v>
          </cell>
          <cell r="C2917" t="str">
            <v>United Financial Inc,NC</v>
          </cell>
          <cell r="D2917" t="str">
            <v>FNB Corp,Asheboro,NC</v>
          </cell>
          <cell r="E2917">
            <v>24.588999999999999</v>
          </cell>
          <cell r="F2917" t="str">
            <v>N</v>
          </cell>
        </row>
        <row r="2918">
          <cell r="B2918">
            <v>38482</v>
          </cell>
          <cell r="C2918" t="str">
            <v>Emergis-eLending US Operation</v>
          </cell>
          <cell r="D2918" t="str">
            <v>Fiserv Lending Solutions Inc</v>
          </cell>
          <cell r="E2918">
            <v>13.75</v>
          </cell>
          <cell r="F2918" t="str">
            <v>N</v>
          </cell>
        </row>
        <row r="2919">
          <cell r="B2919">
            <v>38482</v>
          </cell>
          <cell r="C2919" t="str">
            <v>Tarantella Inc</v>
          </cell>
          <cell r="D2919" t="str">
            <v>Sun Microsystems Inc</v>
          </cell>
          <cell r="E2919">
            <v>25.329000000000001</v>
          </cell>
          <cell r="F2919" t="str">
            <v>N</v>
          </cell>
        </row>
        <row r="2920">
          <cell r="B2920">
            <v>38482</v>
          </cell>
          <cell r="C2920" t="str">
            <v>Vail Marriott Mountain Resort</v>
          </cell>
          <cell r="D2920" t="str">
            <v>DiamondRock Hospitality LP</v>
          </cell>
          <cell r="E2920">
            <v>62</v>
          </cell>
          <cell r="F2920" t="str">
            <v>N</v>
          </cell>
        </row>
        <row r="2921">
          <cell r="B2921">
            <v>38482</v>
          </cell>
          <cell r="C2921" t="str">
            <v>PH Glatfelter Co-Timberland</v>
          </cell>
          <cell r="D2921" t="str">
            <v>Undisclosed Acquiror</v>
          </cell>
          <cell r="E2921">
            <v>21</v>
          </cell>
          <cell r="F2921" t="str">
            <v>N</v>
          </cell>
        </row>
        <row r="2922">
          <cell r="B2922">
            <v>38482</v>
          </cell>
          <cell r="C2922" t="str">
            <v>HealthGate-Repository Assets</v>
          </cell>
          <cell r="D2922" t="str">
            <v>EBSCO Publishing Inc</v>
          </cell>
          <cell r="E2922">
            <v>8.1</v>
          </cell>
          <cell r="F2922" t="str">
            <v>N</v>
          </cell>
        </row>
        <row r="2923">
          <cell r="B2923">
            <v>38482</v>
          </cell>
          <cell r="C2923" t="str">
            <v>Diffraction Ltd</v>
          </cell>
          <cell r="D2923" t="str">
            <v>O Gara Group Inc</v>
          </cell>
          <cell r="E2923">
            <v>9</v>
          </cell>
          <cell r="F2923" t="str">
            <v>N</v>
          </cell>
        </row>
        <row r="2924">
          <cell r="B2924">
            <v>38482</v>
          </cell>
          <cell r="C2924" t="str">
            <v>CTS Corps</v>
          </cell>
          <cell r="D2924" t="str">
            <v>Agilysys Inc</v>
          </cell>
          <cell r="E2924">
            <v>28</v>
          </cell>
          <cell r="F2924" t="str">
            <v>N</v>
          </cell>
        </row>
        <row r="2925">
          <cell r="B2925">
            <v>38482</v>
          </cell>
          <cell r="C2925" t="str">
            <v>Allegheny Energy Inc-Wheatland</v>
          </cell>
          <cell r="D2925" t="str">
            <v>Cinergy Corp</v>
          </cell>
          <cell r="E2925">
            <v>100</v>
          </cell>
          <cell r="F2925" t="str">
            <v>N</v>
          </cell>
        </row>
        <row r="2926">
          <cell r="B2926">
            <v>38482</v>
          </cell>
          <cell r="C2926" t="str">
            <v>Supermarket-Anchored Ppty(8)</v>
          </cell>
          <cell r="D2926" t="str">
            <v>Cedar Shopping Centers Inc</v>
          </cell>
          <cell r="E2926">
            <v>93.8</v>
          </cell>
          <cell r="F2926" t="str">
            <v>N</v>
          </cell>
        </row>
        <row r="2927">
          <cell r="B2927">
            <v>38482</v>
          </cell>
          <cell r="C2927" t="str">
            <v>Uptown Park</v>
          </cell>
          <cell r="D2927" t="str">
            <v>AmREIT</v>
          </cell>
          <cell r="E2927">
            <v>68.8</v>
          </cell>
          <cell r="F2927" t="str">
            <v>N</v>
          </cell>
        </row>
        <row r="2928">
          <cell r="B2928">
            <v>38482</v>
          </cell>
          <cell r="C2928" t="str">
            <v>Speltz &amp; Weis LLC</v>
          </cell>
          <cell r="D2928" t="str">
            <v>Huron Consulting Group Inc</v>
          </cell>
          <cell r="E2928">
            <v>17</v>
          </cell>
          <cell r="F2928" t="str">
            <v>N</v>
          </cell>
        </row>
        <row r="2929">
          <cell r="B2929">
            <v>38482</v>
          </cell>
          <cell r="C2929" t="str">
            <v>MBI Inc</v>
          </cell>
          <cell r="D2929" t="str">
            <v>Metavante Corp</v>
          </cell>
          <cell r="E2929">
            <v>145</v>
          </cell>
          <cell r="F2929" t="str">
            <v>N</v>
          </cell>
        </row>
        <row r="2930">
          <cell r="B2930">
            <v>38482</v>
          </cell>
          <cell r="C2930" t="str">
            <v>Hunters Glen Apartments,NC</v>
          </cell>
          <cell r="D2930" t="str">
            <v>Silver-McCann Apartment Grp LP</v>
          </cell>
          <cell r="E2930">
            <v>9.5</v>
          </cell>
          <cell r="F2930" t="str">
            <v>N</v>
          </cell>
        </row>
        <row r="2931">
          <cell r="B2931">
            <v>38481</v>
          </cell>
          <cell r="C2931" t="str">
            <v>Rexair Inc</v>
          </cell>
          <cell r="D2931" t="str">
            <v>Rhone Capital LLC</v>
          </cell>
          <cell r="E2931">
            <v>170</v>
          </cell>
          <cell r="F2931" t="str">
            <v>Y</v>
          </cell>
        </row>
        <row r="2932">
          <cell r="B2932">
            <v>38481</v>
          </cell>
          <cell r="C2932" t="str">
            <v>Astrodyne Corp</v>
          </cell>
          <cell r="D2932" t="str">
            <v>American Capital Strategies</v>
          </cell>
          <cell r="E2932">
            <v>31</v>
          </cell>
          <cell r="F2932" t="str">
            <v>Y</v>
          </cell>
        </row>
        <row r="2933">
          <cell r="B2933">
            <v>38481</v>
          </cell>
          <cell r="C2933" t="str">
            <v>ScanSoft Inc</v>
          </cell>
          <cell r="D2933" t="str">
            <v>Warburg Pincus LLC</v>
          </cell>
          <cell r="E2933">
            <v>15.01</v>
          </cell>
          <cell r="F2933" t="str">
            <v>Y</v>
          </cell>
        </row>
        <row r="2934">
          <cell r="B2934">
            <v>38481</v>
          </cell>
          <cell r="C2934" t="str">
            <v>ScanSoft Inc</v>
          </cell>
          <cell r="D2934" t="str">
            <v>Warburg Pincus LLC</v>
          </cell>
          <cell r="E2934">
            <v>60.207999999999998</v>
          </cell>
          <cell r="F2934" t="str">
            <v>Y</v>
          </cell>
        </row>
        <row r="2935">
          <cell r="B2935">
            <v>38481</v>
          </cell>
          <cell r="C2935" t="str">
            <v>Cinergy Corp</v>
          </cell>
          <cell r="D2935" t="str">
            <v>Duke Energy Corp</v>
          </cell>
          <cell r="E2935">
            <v>8832.9429999999993</v>
          </cell>
          <cell r="F2935" t="str">
            <v>N</v>
          </cell>
        </row>
        <row r="2936">
          <cell r="B2936">
            <v>38481</v>
          </cell>
          <cell r="C2936" t="str">
            <v>United Bank Card Inc-Merchant</v>
          </cell>
          <cell r="D2936" t="str">
            <v>Optimal Payments Inc</v>
          </cell>
          <cell r="E2936">
            <v>44</v>
          </cell>
          <cell r="F2936" t="str">
            <v>N</v>
          </cell>
        </row>
        <row r="2937">
          <cell r="B2937">
            <v>38481</v>
          </cell>
          <cell r="C2937" t="str">
            <v>Koch Industries-Natural Gas</v>
          </cell>
          <cell r="D2937" t="str">
            <v>ONEOK Inc</v>
          </cell>
          <cell r="E2937">
            <v>1350</v>
          </cell>
          <cell r="F2937" t="str">
            <v>N</v>
          </cell>
        </row>
        <row r="2938">
          <cell r="B2938">
            <v>38481</v>
          </cell>
          <cell r="C2938" t="str">
            <v>Nuance Communications Inc</v>
          </cell>
          <cell r="D2938" t="str">
            <v>ScanSoft Inc</v>
          </cell>
          <cell r="E2938">
            <v>213.97300000000001</v>
          </cell>
          <cell r="F2938" t="str">
            <v>N</v>
          </cell>
        </row>
        <row r="2939">
          <cell r="B2939">
            <v>38481</v>
          </cell>
          <cell r="C2939" t="str">
            <v>Procom Technology Inc-NAS</v>
          </cell>
          <cell r="D2939" t="str">
            <v>Sun Microsystems Inc</v>
          </cell>
          <cell r="E2939">
            <v>50</v>
          </cell>
          <cell r="F2939" t="str">
            <v>N</v>
          </cell>
        </row>
        <row r="2940">
          <cell r="B2940">
            <v>38481</v>
          </cell>
          <cell r="C2940" t="str">
            <v>OpenCell Corp</v>
          </cell>
          <cell r="D2940" t="str">
            <v>ADC Telecommunications Inc</v>
          </cell>
          <cell r="E2940">
            <v>7.25</v>
          </cell>
          <cell r="F2940" t="str">
            <v>N</v>
          </cell>
        </row>
        <row r="2941">
          <cell r="B2941">
            <v>38481</v>
          </cell>
          <cell r="C2941" t="str">
            <v>Sprint Corp-Fon Conferencing</v>
          </cell>
          <cell r="D2941" t="str">
            <v>West Corp</v>
          </cell>
          <cell r="E2941">
            <v>207</v>
          </cell>
          <cell r="F2941" t="str">
            <v>N</v>
          </cell>
        </row>
        <row r="2942">
          <cell r="B2942">
            <v>38481</v>
          </cell>
          <cell r="C2942" t="str">
            <v>Adlex Inc</v>
          </cell>
          <cell r="D2942" t="str">
            <v>Compuware Corp</v>
          </cell>
          <cell r="E2942">
            <v>35.9</v>
          </cell>
          <cell r="F2942" t="str">
            <v>N</v>
          </cell>
        </row>
        <row r="2943">
          <cell r="B2943">
            <v>38481</v>
          </cell>
          <cell r="C2943" t="str">
            <v>Bamburgh Marrsh LLC</v>
          </cell>
          <cell r="D2943" t="str">
            <v>MDM Group Inc</v>
          </cell>
          <cell r="E2943">
            <v>4</v>
          </cell>
          <cell r="F2943" t="str">
            <v>N</v>
          </cell>
        </row>
        <row r="2944">
          <cell r="B2944">
            <v>38481</v>
          </cell>
          <cell r="C2944" t="str">
            <v>Universal Music Group-CD,DVD</v>
          </cell>
          <cell r="D2944" t="str">
            <v>Entertainment Distn Co LLC</v>
          </cell>
          <cell r="E2944">
            <v>74.699999999999989</v>
          </cell>
          <cell r="F2944" t="str">
            <v>N</v>
          </cell>
        </row>
        <row r="2945">
          <cell r="B2945">
            <v>38481</v>
          </cell>
          <cell r="C2945" t="str">
            <v>Koch Entertainment Inc</v>
          </cell>
          <cell r="D2945" t="str">
            <v>ROW Entertainment Income Fund</v>
          </cell>
          <cell r="E2945">
            <v>79.927999999999997</v>
          </cell>
          <cell r="F2945" t="str">
            <v>N</v>
          </cell>
        </row>
        <row r="2946">
          <cell r="B2946">
            <v>38481</v>
          </cell>
          <cell r="C2946" t="str">
            <v>DVT Corp</v>
          </cell>
          <cell r="D2946" t="str">
            <v>Cognex Corp</v>
          </cell>
          <cell r="E2946">
            <v>115</v>
          </cell>
          <cell r="F2946" t="str">
            <v>N</v>
          </cell>
        </row>
        <row r="2947">
          <cell r="B2947">
            <v>38478</v>
          </cell>
          <cell r="C2947" t="str">
            <v>Tammac Holdings Corp</v>
          </cell>
          <cell r="D2947" t="str">
            <v>Investor Group</v>
          </cell>
          <cell r="E2947">
            <v>35</v>
          </cell>
          <cell r="F2947" t="str">
            <v>Y</v>
          </cell>
        </row>
        <row r="2948">
          <cell r="B2948">
            <v>38478</v>
          </cell>
          <cell r="C2948" t="str">
            <v>Progressive Gaming-Signs</v>
          </cell>
          <cell r="D2948" t="str">
            <v>Mikohn Signs &amp; Graphics LLC</v>
          </cell>
          <cell r="E2948">
            <v>11</v>
          </cell>
          <cell r="F2948" t="str">
            <v>Y</v>
          </cell>
        </row>
        <row r="2949">
          <cell r="B2949">
            <v>38478</v>
          </cell>
          <cell r="C2949" t="str">
            <v>Xoft Inc</v>
          </cell>
          <cell r="D2949" t="str">
            <v>Investor Group</v>
          </cell>
          <cell r="E2949">
            <v>30</v>
          </cell>
          <cell r="F2949" t="str">
            <v>Y</v>
          </cell>
        </row>
        <row r="2950">
          <cell r="B2950">
            <v>38478</v>
          </cell>
          <cell r="C2950" t="str">
            <v>Kerr Group Inc</v>
          </cell>
          <cell r="D2950" t="str">
            <v>Berry Plastics Corp</v>
          </cell>
          <cell r="E2950">
            <v>445</v>
          </cell>
          <cell r="F2950" t="str">
            <v>N</v>
          </cell>
        </row>
        <row r="2951">
          <cell r="B2951">
            <v>38478</v>
          </cell>
          <cell r="C2951" t="str">
            <v>Kryotech Inc</v>
          </cell>
          <cell r="D2951" t="str">
            <v>Cohu Inc</v>
          </cell>
          <cell r="E2951">
            <v>3.5</v>
          </cell>
          <cell r="F2951" t="str">
            <v>N</v>
          </cell>
        </row>
        <row r="2952">
          <cell r="B2952">
            <v>38478</v>
          </cell>
          <cell r="C2952" t="str">
            <v>Ulico Indemnity Co</v>
          </cell>
          <cell r="D2952" t="str">
            <v>Darwin National Assurance Co</v>
          </cell>
          <cell r="E2952">
            <v>25</v>
          </cell>
          <cell r="F2952" t="str">
            <v>N</v>
          </cell>
        </row>
        <row r="2953">
          <cell r="B2953">
            <v>38478</v>
          </cell>
          <cell r="C2953" t="str">
            <v>Borga Inc</v>
          </cell>
          <cell r="D2953" t="str">
            <v>Hancock Park Associates II LP</v>
          </cell>
          <cell r="E2953">
            <v>20</v>
          </cell>
          <cell r="F2953" t="str">
            <v>N</v>
          </cell>
        </row>
        <row r="2954">
          <cell r="B2954">
            <v>38478</v>
          </cell>
          <cell r="C2954" t="str">
            <v>aaiPharma Inc-Pharm Division</v>
          </cell>
          <cell r="D2954" t="str">
            <v>Xanodyne Pharmaceuticals</v>
          </cell>
          <cell r="E2954">
            <v>209.25</v>
          </cell>
          <cell r="F2954" t="str">
            <v>N</v>
          </cell>
        </row>
        <row r="2955">
          <cell r="B2955">
            <v>38478</v>
          </cell>
          <cell r="C2955" t="str">
            <v>Mobility Electn-Split Bridge</v>
          </cell>
          <cell r="D2955" t="str">
            <v>Tao Logic Systems LLC</v>
          </cell>
          <cell r="E2955">
            <v>13</v>
          </cell>
          <cell r="F2955" t="str">
            <v>N</v>
          </cell>
        </row>
        <row r="2956">
          <cell r="B2956">
            <v>38478</v>
          </cell>
          <cell r="C2956" t="str">
            <v>Medical Protective Co</v>
          </cell>
          <cell r="D2956" t="str">
            <v>National Indemnity Co</v>
          </cell>
          <cell r="E2956">
            <v>825</v>
          </cell>
          <cell r="F2956" t="str">
            <v>N</v>
          </cell>
        </row>
        <row r="2957">
          <cell r="B2957">
            <v>38478</v>
          </cell>
          <cell r="C2957" t="str">
            <v>Catcher Inc</v>
          </cell>
          <cell r="D2957" t="str">
            <v>US Telesis Holdings Inc</v>
          </cell>
          <cell r="E2957">
            <v>55.566999999999993</v>
          </cell>
          <cell r="F2957" t="str">
            <v>N</v>
          </cell>
        </row>
        <row r="2958">
          <cell r="B2958">
            <v>38478</v>
          </cell>
          <cell r="C2958" t="str">
            <v>Mesa Drilling Inc</v>
          </cell>
          <cell r="D2958" t="str">
            <v>Mesa Drilling USA</v>
          </cell>
          <cell r="E2958">
            <v>2</v>
          </cell>
          <cell r="F2958" t="str">
            <v>N</v>
          </cell>
        </row>
        <row r="2959">
          <cell r="B2959">
            <v>38478</v>
          </cell>
          <cell r="C2959" t="str">
            <v>Simtek Corp</v>
          </cell>
          <cell r="D2959" t="str">
            <v>Cypress Semiconductor Corp</v>
          </cell>
          <cell r="E2959">
            <v>4</v>
          </cell>
          <cell r="F2959" t="str">
            <v>N</v>
          </cell>
        </row>
        <row r="2960">
          <cell r="B2960">
            <v>38477</v>
          </cell>
          <cell r="C2960" t="str">
            <v>Professional Care-Certain Asts</v>
          </cell>
          <cell r="D2960" t="str">
            <v>HearUSA Ltd</v>
          </cell>
          <cell r="E2960">
            <v>1.75</v>
          </cell>
          <cell r="F2960" t="str">
            <v>N</v>
          </cell>
        </row>
        <row r="2961">
          <cell r="B2961">
            <v>38477</v>
          </cell>
          <cell r="C2961" t="str">
            <v>Integrated Electrical Svcs-</v>
          </cell>
          <cell r="D2961" t="str">
            <v>Undisclosed Acquiror</v>
          </cell>
          <cell r="E2961">
            <v>3.1999999999999997</v>
          </cell>
          <cell r="F2961" t="str">
            <v>N</v>
          </cell>
        </row>
        <row r="2962">
          <cell r="B2962">
            <v>38477</v>
          </cell>
          <cell r="C2962" t="str">
            <v>Storage USA Inc</v>
          </cell>
          <cell r="D2962" t="str">
            <v>Investor Group</v>
          </cell>
          <cell r="E2962">
            <v>2300</v>
          </cell>
          <cell r="F2962" t="str">
            <v>N</v>
          </cell>
        </row>
        <row r="2963">
          <cell r="B2963">
            <v>38477</v>
          </cell>
          <cell r="C2963" t="str">
            <v>Core One Mortgage Inc</v>
          </cell>
          <cell r="D2963" t="str">
            <v>Silverado Financial Inc</v>
          </cell>
          <cell r="E2963">
            <v>3</v>
          </cell>
          <cell r="F2963" t="str">
            <v>N</v>
          </cell>
        </row>
        <row r="2964">
          <cell r="B2964">
            <v>38477</v>
          </cell>
          <cell r="C2964" t="str">
            <v>California Market Center</v>
          </cell>
          <cell r="D2964" t="str">
            <v>Jamison Properties</v>
          </cell>
          <cell r="E2964">
            <v>130</v>
          </cell>
          <cell r="F2964" t="str">
            <v>N</v>
          </cell>
        </row>
        <row r="2965">
          <cell r="B2965">
            <v>38477</v>
          </cell>
          <cell r="C2965" t="str">
            <v>Tallahassee Mall,Tallahassee,</v>
          </cell>
          <cell r="D2965" t="str">
            <v>Feldman Mall Properties Inc</v>
          </cell>
          <cell r="E2965">
            <v>61.4</v>
          </cell>
          <cell r="F2965" t="str">
            <v>N</v>
          </cell>
        </row>
        <row r="2966">
          <cell r="B2966">
            <v>38477</v>
          </cell>
          <cell r="C2966" t="str">
            <v>Charter-Ppty Portfolio</v>
          </cell>
          <cell r="D2966" t="str">
            <v>American Finl Realty Trust</v>
          </cell>
          <cell r="E2966">
            <v>27</v>
          </cell>
          <cell r="F2966" t="str">
            <v>N</v>
          </cell>
        </row>
        <row r="2967">
          <cell r="B2967">
            <v>38477</v>
          </cell>
          <cell r="C2967" t="str">
            <v>National Check Protection Svc</v>
          </cell>
          <cell r="D2967" t="str">
            <v>Chex Systems Inc</v>
          </cell>
          <cell r="E2967">
            <v>20</v>
          </cell>
          <cell r="F2967" t="str">
            <v>N</v>
          </cell>
        </row>
        <row r="2968">
          <cell r="B2968">
            <v>38476</v>
          </cell>
          <cell r="C2968" t="str">
            <v>Stinger Wellhead Protection</v>
          </cell>
          <cell r="D2968" t="str">
            <v>Oil States International Inc</v>
          </cell>
          <cell r="E2968">
            <v>83.1</v>
          </cell>
          <cell r="F2968" t="str">
            <v>N</v>
          </cell>
        </row>
        <row r="2969">
          <cell r="B2969">
            <v>38476</v>
          </cell>
          <cell r="C2969" t="str">
            <v>General Motors Corp</v>
          </cell>
          <cell r="D2969" t="str">
            <v>Tracinda Corp</v>
          </cell>
          <cell r="E2969">
            <v>573.154</v>
          </cell>
          <cell r="F2969" t="str">
            <v>N</v>
          </cell>
        </row>
        <row r="2970">
          <cell r="B2970">
            <v>38476</v>
          </cell>
          <cell r="C2970" t="str">
            <v>LowerMyBills.com</v>
          </cell>
          <cell r="D2970" t="str">
            <v>Experian Corp</v>
          </cell>
          <cell r="E2970">
            <v>380</v>
          </cell>
          <cell r="F2970" t="str">
            <v>N</v>
          </cell>
        </row>
        <row r="2971">
          <cell r="B2971">
            <v>38476</v>
          </cell>
          <cell r="C2971" t="str">
            <v>Gray Hawk Systems Inc</v>
          </cell>
          <cell r="D2971" t="str">
            <v>ManTech International Corp</v>
          </cell>
          <cell r="E2971">
            <v>100</v>
          </cell>
          <cell r="F2971" t="str">
            <v>N</v>
          </cell>
        </row>
        <row r="2972">
          <cell r="B2972">
            <v>38476</v>
          </cell>
          <cell r="C2972" t="str">
            <v>Lumenos</v>
          </cell>
          <cell r="D2972" t="str">
            <v>WellPoint Inc</v>
          </cell>
          <cell r="E2972">
            <v>185</v>
          </cell>
          <cell r="F2972" t="str">
            <v>N</v>
          </cell>
        </row>
        <row r="2973">
          <cell r="B2973">
            <v>38476</v>
          </cell>
          <cell r="C2973" t="str">
            <v>Murphy Exploration-Mature Ppty</v>
          </cell>
          <cell r="D2973" t="str">
            <v>Energy Resources Technology</v>
          </cell>
          <cell r="E2973">
            <v>200</v>
          </cell>
          <cell r="F2973" t="str">
            <v>N</v>
          </cell>
        </row>
        <row r="2974">
          <cell r="B2974">
            <v>38476</v>
          </cell>
          <cell r="C2974" t="str">
            <v>Bone Care Intl Inc</v>
          </cell>
          <cell r="D2974" t="str">
            <v>Genzyme Corp</v>
          </cell>
          <cell r="E2974">
            <v>713.55399999999997</v>
          </cell>
          <cell r="F2974" t="str">
            <v>N</v>
          </cell>
        </row>
        <row r="2975">
          <cell r="B2975">
            <v>38476</v>
          </cell>
          <cell r="C2975" t="str">
            <v>Renal Care Group Inc</v>
          </cell>
          <cell r="D2975" t="str">
            <v>Fresenius Medical Care AG</v>
          </cell>
          <cell r="E2975">
            <v>4010.49</v>
          </cell>
          <cell r="F2975" t="str">
            <v>N</v>
          </cell>
        </row>
        <row r="2976">
          <cell r="B2976">
            <v>38476</v>
          </cell>
          <cell r="C2976" t="str">
            <v>Determine Software Inc</v>
          </cell>
          <cell r="D2976" t="str">
            <v>Selectica Inc</v>
          </cell>
          <cell r="E2976">
            <v>1</v>
          </cell>
          <cell r="F2976" t="str">
            <v>N</v>
          </cell>
        </row>
        <row r="2977">
          <cell r="B2977">
            <v>38476</v>
          </cell>
          <cell r="C2977" t="str">
            <v>SpectraSite Inc</v>
          </cell>
          <cell r="D2977" t="str">
            <v>American Tower Corp</v>
          </cell>
          <cell r="E2977">
            <v>3130.8780000000002</v>
          </cell>
          <cell r="F2977" t="str">
            <v>N</v>
          </cell>
        </row>
        <row r="2978">
          <cell r="B2978">
            <v>38476</v>
          </cell>
          <cell r="C2978" t="str">
            <v>One Court Square,NY</v>
          </cell>
          <cell r="D2978" t="str">
            <v>Reckson Associates Realty Corp</v>
          </cell>
          <cell r="E2978">
            <v>470</v>
          </cell>
          <cell r="F2978" t="str">
            <v>N</v>
          </cell>
        </row>
        <row r="2979">
          <cell r="B2979">
            <v>38476</v>
          </cell>
          <cell r="C2979" t="str">
            <v>PFS Bancorp Inc</v>
          </cell>
          <cell r="D2979" t="str">
            <v>Peoples Community Bancorp,OH</v>
          </cell>
          <cell r="E2979">
            <v>34.671999999999997</v>
          </cell>
          <cell r="F2979" t="str">
            <v>N</v>
          </cell>
        </row>
        <row r="2980">
          <cell r="B2980">
            <v>38476</v>
          </cell>
          <cell r="C2980" t="str">
            <v>AEA Bancshares Inc,WA</v>
          </cell>
          <cell r="D2980" t="str">
            <v>Cowlitz Bancorp,Longview,WA</v>
          </cell>
          <cell r="E2980">
            <v>6.9219999999999997</v>
          </cell>
          <cell r="F2980" t="str">
            <v>N</v>
          </cell>
        </row>
        <row r="2981">
          <cell r="B2981">
            <v>38475</v>
          </cell>
          <cell r="C2981" t="str">
            <v>24 Hour Fitness Worldwide Inc</v>
          </cell>
          <cell r="D2981" t="str">
            <v>Forstmann Little &amp; Co</v>
          </cell>
          <cell r="E2981">
            <v>1600</v>
          </cell>
          <cell r="F2981" t="str">
            <v>Y</v>
          </cell>
        </row>
        <row r="2982">
          <cell r="B2982">
            <v>38475</v>
          </cell>
          <cell r="C2982" t="str">
            <v>Roadrunner Freight Systems Inc</v>
          </cell>
          <cell r="D2982" t="str">
            <v>Thayer Capital Partners</v>
          </cell>
          <cell r="E2982">
            <v>47</v>
          </cell>
          <cell r="F2982" t="str">
            <v>Y</v>
          </cell>
        </row>
        <row r="2983">
          <cell r="B2983">
            <v>38475</v>
          </cell>
          <cell r="C2983" t="str">
            <v>Laurel Park Place,Livonia,MI</v>
          </cell>
          <cell r="D2983" t="str">
            <v>CBL &amp; Associates Ppty Inc</v>
          </cell>
          <cell r="E2983">
            <v>82.199999999999989</v>
          </cell>
          <cell r="F2983" t="str">
            <v>N</v>
          </cell>
        </row>
        <row r="2984">
          <cell r="B2984">
            <v>38475</v>
          </cell>
          <cell r="C2984" t="str">
            <v>ICE Joint Venture</v>
          </cell>
          <cell r="D2984" t="str">
            <v>Eveready Income Fund</v>
          </cell>
          <cell r="E2984">
            <v>6.6999999999999993</v>
          </cell>
          <cell r="F2984" t="str">
            <v>N</v>
          </cell>
        </row>
        <row r="2985">
          <cell r="B2985">
            <v>38475</v>
          </cell>
          <cell r="C2985" t="str">
            <v>Laurel Park Place,Livonia,MI</v>
          </cell>
          <cell r="D2985" t="str">
            <v>CBL &amp; Associates Ppty Inc</v>
          </cell>
          <cell r="E2985">
            <v>14</v>
          </cell>
          <cell r="F2985" t="str">
            <v>N</v>
          </cell>
        </row>
        <row r="2986">
          <cell r="B2986">
            <v>38475</v>
          </cell>
          <cell r="C2986" t="str">
            <v>Capcoil Tubing Services Inc</v>
          </cell>
          <cell r="D2986" t="str">
            <v>Allis-Chalmers Energy Inc</v>
          </cell>
          <cell r="E2986">
            <v>4.8199999999999994</v>
          </cell>
          <cell r="F2986" t="str">
            <v>N</v>
          </cell>
        </row>
        <row r="2987">
          <cell r="B2987">
            <v>38475</v>
          </cell>
          <cell r="C2987" t="str">
            <v>Northgate Shopping Center,WI</v>
          </cell>
          <cell r="D2987" t="str">
            <v>Inland Real Estate Corp</v>
          </cell>
          <cell r="E2987">
            <v>9.6999999999999993</v>
          </cell>
          <cell r="F2987" t="str">
            <v>N</v>
          </cell>
        </row>
        <row r="2988">
          <cell r="B2988">
            <v>38474</v>
          </cell>
          <cell r="C2988" t="str">
            <v>Neiman Marcus Group Inc</v>
          </cell>
          <cell r="D2988" t="str">
            <v>Investor Group</v>
          </cell>
          <cell r="E2988">
            <v>5094.8739999999998</v>
          </cell>
          <cell r="F2988" t="str">
            <v>Y</v>
          </cell>
        </row>
        <row r="2989">
          <cell r="B2989">
            <v>38474</v>
          </cell>
          <cell r="C2989" t="str">
            <v>Wiesner Publishing- Magazine(7</v>
          </cell>
          <cell r="D2989" t="str">
            <v>Network Communications Inc</v>
          </cell>
          <cell r="E2989">
            <v>20</v>
          </cell>
          <cell r="F2989" t="str">
            <v>Y</v>
          </cell>
        </row>
        <row r="2990">
          <cell r="B2990">
            <v>38474</v>
          </cell>
          <cell r="C2990" t="str">
            <v>Idaho Timber Corp</v>
          </cell>
          <cell r="D2990" t="str">
            <v>Investor Group</v>
          </cell>
          <cell r="E2990">
            <v>138.89999999999998</v>
          </cell>
          <cell r="F2990" t="str">
            <v>Y</v>
          </cell>
        </row>
        <row r="2991">
          <cell r="B2991">
            <v>38474</v>
          </cell>
          <cell r="C2991" t="str">
            <v>Selig Sealing Products Inc</v>
          </cell>
          <cell r="D2991" t="str">
            <v>Investor Group</v>
          </cell>
          <cell r="E2991">
            <v>100</v>
          </cell>
          <cell r="F2991" t="str">
            <v>Y</v>
          </cell>
        </row>
        <row r="2992">
          <cell r="B2992">
            <v>38474</v>
          </cell>
          <cell r="C2992" t="str">
            <v>Born Information Svcs Inc</v>
          </cell>
          <cell r="D2992" t="str">
            <v>Fujitsu Consulting</v>
          </cell>
          <cell r="E2992">
            <v>13</v>
          </cell>
          <cell r="F2992" t="str">
            <v>N</v>
          </cell>
        </row>
        <row r="2993">
          <cell r="B2993">
            <v>38474</v>
          </cell>
          <cell r="C2993" t="str">
            <v>Identity Inc</v>
          </cell>
          <cell r="D2993" t="str">
            <v>Airbee Wireless Inc</v>
          </cell>
          <cell r="E2993">
            <v>5</v>
          </cell>
          <cell r="F2993" t="str">
            <v>N</v>
          </cell>
        </row>
        <row r="2994">
          <cell r="B2994">
            <v>38474</v>
          </cell>
          <cell r="C2994" t="str">
            <v>Synergetics Inc</v>
          </cell>
          <cell r="D2994" t="str">
            <v>Valley Forge Scientific Corp</v>
          </cell>
          <cell r="E2994">
            <v>29.919999999999998</v>
          </cell>
          <cell r="F2994" t="str">
            <v>N</v>
          </cell>
        </row>
        <row r="2995">
          <cell r="B2995">
            <v>38474</v>
          </cell>
          <cell r="C2995" t="str">
            <v>International Bank of CA</v>
          </cell>
          <cell r="D2995" t="str">
            <v>First Banks Inc,St Louis,MO</v>
          </cell>
          <cell r="E2995">
            <v>14</v>
          </cell>
          <cell r="F2995" t="str">
            <v>N</v>
          </cell>
        </row>
        <row r="2996">
          <cell r="B2996">
            <v>38474</v>
          </cell>
          <cell r="C2996" t="str">
            <v>Industrial Underwriters Ins Co</v>
          </cell>
          <cell r="D2996" t="str">
            <v>Cardiff Holdings</v>
          </cell>
          <cell r="E2996">
            <v>7.35</v>
          </cell>
          <cell r="F2996" t="str">
            <v>N</v>
          </cell>
        </row>
        <row r="2997">
          <cell r="B2997">
            <v>38474</v>
          </cell>
          <cell r="C2997" t="str">
            <v>Linkwell Tech Group Inc</v>
          </cell>
          <cell r="D2997" t="str">
            <v>Kirshner Entertainment &amp; Tech</v>
          </cell>
          <cell r="E2997">
            <v>10.882</v>
          </cell>
          <cell r="F2997" t="str">
            <v>N</v>
          </cell>
        </row>
        <row r="2998">
          <cell r="B2998">
            <v>38474</v>
          </cell>
          <cell r="C2998" t="str">
            <v>Johns Creek Phase I Property</v>
          </cell>
          <cell r="D2998" t="str">
            <v>Windrose Med Ppty Trust</v>
          </cell>
          <cell r="E2998">
            <v>9.1</v>
          </cell>
          <cell r="F2998" t="str">
            <v>N</v>
          </cell>
        </row>
        <row r="2999">
          <cell r="B2999">
            <v>38474</v>
          </cell>
          <cell r="C2999" t="str">
            <v>Lyris Technologies Inc</v>
          </cell>
          <cell r="D2999" t="str">
            <v>J L Halsey Corp</v>
          </cell>
          <cell r="E2999">
            <v>29.5</v>
          </cell>
          <cell r="F2999" t="str">
            <v>N</v>
          </cell>
        </row>
        <row r="3000">
          <cell r="B3000">
            <v>38474</v>
          </cell>
          <cell r="C3000" t="str">
            <v>Monster Worldwide Inc-TMP</v>
          </cell>
          <cell r="D3000" t="str">
            <v>GECKO Inc</v>
          </cell>
          <cell r="E3000">
            <v>2.5</v>
          </cell>
          <cell r="F3000" t="str">
            <v>N</v>
          </cell>
        </row>
        <row r="3001">
          <cell r="B3001">
            <v>38474</v>
          </cell>
          <cell r="C3001" t="str">
            <v>WE Lahr co</v>
          </cell>
          <cell r="D3001" t="str">
            <v>O'Reilly Automotive Inc</v>
          </cell>
          <cell r="E3001">
            <v>61</v>
          </cell>
          <cell r="F3001" t="str">
            <v>N</v>
          </cell>
        </row>
        <row r="3002">
          <cell r="B3002">
            <v>38474</v>
          </cell>
          <cell r="C3002" t="str">
            <v>PlayStream LLC</v>
          </cell>
          <cell r="D3002" t="str">
            <v>VitalStream Holdings Inc</v>
          </cell>
          <cell r="E3002">
            <v>2.6379999999999999</v>
          </cell>
          <cell r="F3002" t="str">
            <v>N</v>
          </cell>
        </row>
        <row r="3003">
          <cell r="B3003">
            <v>38474</v>
          </cell>
          <cell r="C3003" t="str">
            <v>TransTel Commun-Certain Assets</v>
          </cell>
          <cell r="D3003" t="str">
            <v>UCN Inc</v>
          </cell>
          <cell r="E3003">
            <v>2.2000000000000002</v>
          </cell>
          <cell r="F3003" t="str">
            <v>N</v>
          </cell>
        </row>
        <row r="3004">
          <cell r="B3004">
            <v>38474</v>
          </cell>
          <cell r="C3004" t="str">
            <v>RJR Packaging-External Packing</v>
          </cell>
          <cell r="D3004" t="str">
            <v>Oracle Flexible Packaging</v>
          </cell>
          <cell r="E3004">
            <v>48.199999999999996</v>
          </cell>
          <cell r="F3004" t="str">
            <v>N</v>
          </cell>
        </row>
        <row r="3005">
          <cell r="B3005">
            <v>38474</v>
          </cell>
          <cell r="C3005" t="str">
            <v>Greystone Communities Inc</v>
          </cell>
          <cell r="D3005" t="str">
            <v>Sunrise Senior Living Inc</v>
          </cell>
          <cell r="E3005">
            <v>52.5</v>
          </cell>
          <cell r="F3005" t="str">
            <v>N</v>
          </cell>
        </row>
        <row r="3006">
          <cell r="B3006">
            <v>38474</v>
          </cell>
          <cell r="C3006" t="str">
            <v>Northgate Mall and Square</v>
          </cell>
          <cell r="D3006" t="str">
            <v>Feldman Mall Properties Inc</v>
          </cell>
          <cell r="E3006">
            <v>110</v>
          </cell>
          <cell r="F3006" t="str">
            <v>N</v>
          </cell>
        </row>
        <row r="3007">
          <cell r="B3007">
            <v>38474</v>
          </cell>
          <cell r="C3007" t="str">
            <v>Gateway Hldg Co Inc,Dallas,TX</v>
          </cell>
          <cell r="D3007" t="str">
            <v>Texas United Bancshares,TX</v>
          </cell>
          <cell r="E3007">
            <v>41</v>
          </cell>
          <cell r="F3007" t="str">
            <v>N</v>
          </cell>
        </row>
        <row r="3008">
          <cell r="B3008">
            <v>38474</v>
          </cell>
          <cell r="C3008" t="str">
            <v>Fin Pacific Ins Group Inc</v>
          </cell>
          <cell r="D3008" t="str">
            <v>Mercer Insurance Group</v>
          </cell>
          <cell r="E3008">
            <v>40.4</v>
          </cell>
          <cell r="F3008" t="str">
            <v>N</v>
          </cell>
        </row>
        <row r="3009">
          <cell r="B3009">
            <v>38473</v>
          </cell>
          <cell r="C3009" t="str">
            <v>DSI Holding Co Inc</v>
          </cell>
          <cell r="D3009" t="str">
            <v>Centre Partners</v>
          </cell>
          <cell r="E3009">
            <v>5</v>
          </cell>
          <cell r="F3009" t="str">
            <v>Y</v>
          </cell>
        </row>
        <row r="3010">
          <cell r="B3010">
            <v>38473</v>
          </cell>
          <cell r="C3010" t="str">
            <v>United Water LeakGuard Inc</v>
          </cell>
          <cell r="D3010" t="str">
            <v>Home Service USA Corp</v>
          </cell>
          <cell r="E3010">
            <v>2</v>
          </cell>
          <cell r="F3010" t="str">
            <v>N</v>
          </cell>
        </row>
        <row r="3011">
          <cell r="B3011">
            <v>38473</v>
          </cell>
          <cell r="C3011" t="str">
            <v>Whittier Energy Corp-Big</v>
          </cell>
          <cell r="D3011" t="str">
            <v>Undisclosed Acquiror</v>
          </cell>
          <cell r="E3011">
            <v>4.1999999999999993</v>
          </cell>
          <cell r="F3011" t="str">
            <v>N</v>
          </cell>
        </row>
        <row r="3012">
          <cell r="B3012">
            <v>38472</v>
          </cell>
          <cell r="C3012" t="str">
            <v>Aktino Inc</v>
          </cell>
          <cell r="D3012" t="str">
            <v>Investor Group</v>
          </cell>
          <cell r="E3012">
            <v>16</v>
          </cell>
          <cell r="F3012" t="str">
            <v>Y</v>
          </cell>
        </row>
        <row r="3013">
          <cell r="B3013">
            <v>38472</v>
          </cell>
          <cell r="C3013" t="str">
            <v>Broadus Oil Corp of Illinois-</v>
          </cell>
          <cell r="D3013" t="str">
            <v>Mac's Convenience Stores LLC</v>
          </cell>
          <cell r="E3013">
            <v>4.8</v>
          </cell>
          <cell r="F3013" t="str">
            <v>N</v>
          </cell>
        </row>
        <row r="3014">
          <cell r="B3014">
            <v>38472</v>
          </cell>
          <cell r="C3014" t="str">
            <v>Turnpike Plaza, Newington</v>
          </cell>
          <cell r="D3014" t="str">
            <v>Galileo Funds Management Ltd</v>
          </cell>
          <cell r="E3014">
            <v>30.5</v>
          </cell>
          <cell r="F3014" t="str">
            <v>N</v>
          </cell>
        </row>
        <row r="3015">
          <cell r="B3015">
            <v>38472</v>
          </cell>
          <cell r="C3015" t="str">
            <v>JC Baldridge Lumber Co</v>
          </cell>
          <cell r="D3015" t="str">
            <v>Stock Building Supply</v>
          </cell>
          <cell r="E3015">
            <v>13</v>
          </cell>
          <cell r="F3015" t="str">
            <v>N</v>
          </cell>
        </row>
        <row r="3016">
          <cell r="B3016">
            <v>38471</v>
          </cell>
          <cell r="C3016" t="str">
            <v>BioMimetics Pharmaceuticals</v>
          </cell>
          <cell r="D3016" t="str">
            <v>Noro-Moseley Partners V LP</v>
          </cell>
          <cell r="E3016">
            <v>4</v>
          </cell>
          <cell r="F3016" t="str">
            <v>Y</v>
          </cell>
        </row>
        <row r="3017">
          <cell r="B3017">
            <v>38471</v>
          </cell>
          <cell r="C3017" t="str">
            <v>Weyerhaeuser Co</v>
          </cell>
          <cell r="D3017" t="str">
            <v>Franklin Resources Inc</v>
          </cell>
          <cell r="E3017">
            <v>1168</v>
          </cell>
          <cell r="F3017" t="str">
            <v>Y</v>
          </cell>
        </row>
        <row r="3018">
          <cell r="B3018">
            <v>38471</v>
          </cell>
          <cell r="C3018" t="str">
            <v>EasyAsk Inc</v>
          </cell>
          <cell r="D3018" t="str">
            <v>Progress Software Corp</v>
          </cell>
          <cell r="E3018">
            <v>9.1999999999999993</v>
          </cell>
          <cell r="F3018" t="str">
            <v>N</v>
          </cell>
        </row>
        <row r="3019">
          <cell r="B3019">
            <v>38471</v>
          </cell>
          <cell r="C3019" t="str">
            <v>Tech Group Inc</v>
          </cell>
          <cell r="D3019" t="str">
            <v>West Pharmaceutical Svcs Inc</v>
          </cell>
          <cell r="E3019">
            <v>140</v>
          </cell>
          <cell r="F3019" t="str">
            <v>N</v>
          </cell>
        </row>
        <row r="3020">
          <cell r="B3020">
            <v>38471</v>
          </cell>
          <cell r="C3020" t="str">
            <v>MDI Technologies Inc</v>
          </cell>
          <cell r="D3020" t="str">
            <v>LGI Acquisition Inc</v>
          </cell>
          <cell r="E3020">
            <v>31.712</v>
          </cell>
          <cell r="F3020" t="str">
            <v>N</v>
          </cell>
        </row>
        <row r="3021">
          <cell r="B3021">
            <v>38471</v>
          </cell>
          <cell r="C3021" t="str">
            <v>Saks Inc-Proffitt &amp; McRae(47)</v>
          </cell>
          <cell r="D3021" t="str">
            <v>Belk Inc</v>
          </cell>
          <cell r="E3021">
            <v>623</v>
          </cell>
          <cell r="F3021" t="str">
            <v>N</v>
          </cell>
        </row>
        <row r="3022">
          <cell r="B3022">
            <v>38471</v>
          </cell>
          <cell r="C3022" t="str">
            <v>Wilson/Bennett Capital Mgmt</v>
          </cell>
          <cell r="D3022" t="str">
            <v>Cardinal Financial Corp,VA</v>
          </cell>
          <cell r="E3022">
            <v>6.1890000000000001</v>
          </cell>
          <cell r="F3022" t="str">
            <v>N</v>
          </cell>
        </row>
        <row r="3023">
          <cell r="B3023">
            <v>38471</v>
          </cell>
          <cell r="C3023" t="str">
            <v>Continental-Oil &amp; Gas Ppty,MT</v>
          </cell>
          <cell r="D3023" t="str">
            <v>Helis Oil &amp; Gas Co LLC</v>
          </cell>
          <cell r="E3023">
            <v>11.299999999999999</v>
          </cell>
          <cell r="F3023" t="str">
            <v>N</v>
          </cell>
        </row>
        <row r="3024">
          <cell r="B3024">
            <v>38471</v>
          </cell>
          <cell r="C3024" t="str">
            <v>Corixa Corp</v>
          </cell>
          <cell r="D3024" t="str">
            <v>GlaxoSmithKline PLC</v>
          </cell>
          <cell r="E3024">
            <v>300.83300000000003</v>
          </cell>
          <cell r="F3024" t="str">
            <v>N</v>
          </cell>
        </row>
        <row r="3025">
          <cell r="B3025">
            <v>38471</v>
          </cell>
          <cell r="C3025" t="str">
            <v>Wireless Matrix-Remote Telecom</v>
          </cell>
          <cell r="D3025" t="str">
            <v>Glentel Inc</v>
          </cell>
          <cell r="E3025">
            <v>1.0409999999999999</v>
          </cell>
          <cell r="F3025" t="str">
            <v>N</v>
          </cell>
        </row>
        <row r="3026">
          <cell r="B3026">
            <v>38471</v>
          </cell>
          <cell r="C3026" t="str">
            <v>Foamex International-Rubber</v>
          </cell>
          <cell r="D3026" t="str">
            <v>Leggett &amp; Platt Inc</v>
          </cell>
          <cell r="E3026">
            <v>38.5</v>
          </cell>
          <cell r="F3026" t="str">
            <v>N</v>
          </cell>
        </row>
        <row r="3027">
          <cell r="B3027">
            <v>38470</v>
          </cell>
          <cell r="C3027" t="str">
            <v>Worldwide Rest Concepts Inc</v>
          </cell>
          <cell r="D3027" t="str">
            <v>Pac Eq Partners Pty Ltd</v>
          </cell>
          <cell r="E3027">
            <v>212.34200000000001</v>
          </cell>
          <cell r="F3027" t="str">
            <v>Y</v>
          </cell>
        </row>
        <row r="3028">
          <cell r="B3028">
            <v>38470</v>
          </cell>
          <cell r="C3028" t="str">
            <v>Black Warrior Wireline Corp</v>
          </cell>
          <cell r="D3028" t="str">
            <v>Investor Group</v>
          </cell>
          <cell r="E3028">
            <v>9.375</v>
          </cell>
          <cell r="F3028" t="str">
            <v>Y</v>
          </cell>
        </row>
        <row r="3029">
          <cell r="B3029">
            <v>38470</v>
          </cell>
          <cell r="C3029" t="str">
            <v>Logisoft Corp</v>
          </cell>
          <cell r="D3029" t="str">
            <v>RMK Holdings</v>
          </cell>
          <cell r="E3029">
            <v>2.7819999999999996</v>
          </cell>
          <cell r="F3029" t="str">
            <v>Y</v>
          </cell>
        </row>
        <row r="3030">
          <cell r="B3030">
            <v>38470</v>
          </cell>
          <cell r="C3030" t="str">
            <v>1200 K Steet NW</v>
          </cell>
          <cell r="D3030" t="str">
            <v>Trizec Properties Inc</v>
          </cell>
          <cell r="E3030">
            <v>190</v>
          </cell>
          <cell r="F3030" t="str">
            <v>N</v>
          </cell>
        </row>
        <row r="3031">
          <cell r="B3031">
            <v>38470</v>
          </cell>
          <cell r="C3031" t="str">
            <v>WSG Systems Inc</v>
          </cell>
          <cell r="D3031" t="str">
            <v>Global One Communications Inc</v>
          </cell>
          <cell r="E3031">
            <v>11.363</v>
          </cell>
          <cell r="F3031" t="str">
            <v>N</v>
          </cell>
        </row>
        <row r="3032">
          <cell r="B3032">
            <v>38470</v>
          </cell>
          <cell r="C3032" t="str">
            <v>Global Alumina Products Corp</v>
          </cell>
          <cell r="D3032" t="str">
            <v>Dubai Aluminum Co Ltd</v>
          </cell>
          <cell r="E3032">
            <v>200</v>
          </cell>
          <cell r="F3032" t="str">
            <v>N</v>
          </cell>
        </row>
        <row r="3033">
          <cell r="B3033">
            <v>38470</v>
          </cell>
          <cell r="C3033" t="str">
            <v>Holiday Inn Express of Frazer</v>
          </cell>
          <cell r="D3033" t="str">
            <v>Hersha Hospitality Trust</v>
          </cell>
          <cell r="E3033">
            <v>8.1999999999999993</v>
          </cell>
          <cell r="F3033" t="str">
            <v>N</v>
          </cell>
        </row>
        <row r="3034">
          <cell r="B3034">
            <v>38470</v>
          </cell>
          <cell r="C3034" t="str">
            <v>Holiday Inn Express Hotel &amp;</v>
          </cell>
          <cell r="D3034" t="str">
            <v>Hersha Hospitality Trust</v>
          </cell>
          <cell r="E3034">
            <v>16.100000000000001</v>
          </cell>
          <cell r="F3034" t="str">
            <v>N</v>
          </cell>
        </row>
        <row r="3035">
          <cell r="B3035">
            <v>38470</v>
          </cell>
          <cell r="C3035" t="str">
            <v>Holiday Inn Express of Langhor</v>
          </cell>
          <cell r="D3035" t="str">
            <v>Hersha Hospitality Trust</v>
          </cell>
          <cell r="E3035">
            <v>7.8</v>
          </cell>
          <cell r="F3035" t="str">
            <v>N</v>
          </cell>
        </row>
        <row r="3036">
          <cell r="B3036">
            <v>38470</v>
          </cell>
          <cell r="C3036" t="str">
            <v>McIntosh Inn of Wilmington,</v>
          </cell>
          <cell r="D3036" t="str">
            <v>Hersha Hospitality Trust</v>
          </cell>
          <cell r="E3036">
            <v>16.799999999999997</v>
          </cell>
          <cell r="F3036" t="str">
            <v>N</v>
          </cell>
        </row>
        <row r="3037">
          <cell r="B3037">
            <v>38470</v>
          </cell>
          <cell r="C3037" t="str">
            <v>Westin Galleria Dallas</v>
          </cell>
          <cell r="D3037" t="str">
            <v>Investor Group</v>
          </cell>
          <cell r="E3037">
            <v>42</v>
          </cell>
          <cell r="F3037" t="str">
            <v>N</v>
          </cell>
        </row>
        <row r="3038">
          <cell r="B3038">
            <v>38470</v>
          </cell>
          <cell r="C3038" t="str">
            <v>Equator Technologies Inc</v>
          </cell>
          <cell r="D3038" t="str">
            <v>Pixelworks Inc</v>
          </cell>
          <cell r="E3038">
            <v>109</v>
          </cell>
          <cell r="F3038" t="str">
            <v>N</v>
          </cell>
        </row>
        <row r="3039">
          <cell r="B3039">
            <v>38470</v>
          </cell>
          <cell r="C3039" t="str">
            <v>EnCana-Deepwater US Portfolio</v>
          </cell>
          <cell r="D3039" t="str">
            <v>Statoil ASA</v>
          </cell>
          <cell r="E3039">
            <v>2000</v>
          </cell>
          <cell r="F3039" t="str">
            <v>N</v>
          </cell>
        </row>
        <row r="3040">
          <cell r="B3040">
            <v>38470</v>
          </cell>
          <cell r="C3040" t="str">
            <v>Gulf-Pulp,Paper Board Bus</v>
          </cell>
          <cell r="D3040" t="str">
            <v>Rock-Tenn Co</v>
          </cell>
          <cell r="E3040">
            <v>540</v>
          </cell>
          <cell r="F3040" t="str">
            <v>N</v>
          </cell>
        </row>
        <row r="3041">
          <cell r="B3041">
            <v>38470</v>
          </cell>
          <cell r="C3041" t="str">
            <v>First American Bank,CA</v>
          </cell>
          <cell r="D3041" t="str">
            <v>First Community Bancorp Inc,CA</v>
          </cell>
          <cell r="E3041">
            <v>54.191000000000003</v>
          </cell>
          <cell r="F3041" t="str">
            <v>N</v>
          </cell>
        </row>
        <row r="3042">
          <cell r="B3042">
            <v>38470</v>
          </cell>
          <cell r="C3042" t="str">
            <v>Motion DNA Corp</v>
          </cell>
          <cell r="D3042" t="str">
            <v>Formula 51-2 LLC</v>
          </cell>
          <cell r="E3042">
            <v>45.256999999999998</v>
          </cell>
          <cell r="F3042" t="str">
            <v>N</v>
          </cell>
        </row>
        <row r="3043">
          <cell r="B3043">
            <v>38469</v>
          </cell>
          <cell r="C3043" t="str">
            <v>CTF Holdings Ltd-Hotel</v>
          </cell>
          <cell r="D3043" t="str">
            <v>Walton Street Capital LLC</v>
          </cell>
          <cell r="E3043">
            <v>578</v>
          </cell>
          <cell r="F3043" t="str">
            <v>Y</v>
          </cell>
        </row>
        <row r="3044">
          <cell r="B3044">
            <v>38469</v>
          </cell>
          <cell r="C3044" t="str">
            <v>Care Recruitment Intl Inc</v>
          </cell>
          <cell r="D3044" t="str">
            <v>Abcor Products Inc</v>
          </cell>
          <cell r="E3044">
            <v>5.3989999999999991</v>
          </cell>
          <cell r="F3044" t="str">
            <v>Y</v>
          </cell>
        </row>
        <row r="3045">
          <cell r="B3045">
            <v>38469</v>
          </cell>
          <cell r="C3045" t="str">
            <v>eResearchTechnology Inc</v>
          </cell>
          <cell r="D3045" t="str">
            <v>Blum Capital Partners LP</v>
          </cell>
          <cell r="E3045">
            <v>109.568</v>
          </cell>
          <cell r="F3045" t="str">
            <v>Y</v>
          </cell>
        </row>
        <row r="3046">
          <cell r="B3046">
            <v>38469</v>
          </cell>
          <cell r="C3046" t="str">
            <v>Rx Fulfillment Services</v>
          </cell>
          <cell r="D3046" t="str">
            <v>Intrepid Holdings Inc</v>
          </cell>
          <cell r="E3046">
            <v>10.61</v>
          </cell>
          <cell r="F3046" t="str">
            <v>N</v>
          </cell>
        </row>
        <row r="3047">
          <cell r="B3047">
            <v>38469</v>
          </cell>
          <cell r="C3047" t="str">
            <v>MK Resources Co</v>
          </cell>
          <cell r="D3047" t="str">
            <v>Leucadia National Corp</v>
          </cell>
          <cell r="E3047">
            <v>9.9209999999999994</v>
          </cell>
          <cell r="F3047" t="str">
            <v>N</v>
          </cell>
        </row>
        <row r="3048">
          <cell r="B3048">
            <v>38469</v>
          </cell>
          <cell r="C3048" t="str">
            <v>Gentris Corp</v>
          </cell>
          <cell r="D3048" t="str">
            <v>Mitsui &amp; Co(USA)Inc</v>
          </cell>
          <cell r="E3048">
            <v>5</v>
          </cell>
          <cell r="F3048" t="str">
            <v>N</v>
          </cell>
        </row>
        <row r="3049">
          <cell r="B3049">
            <v>38469</v>
          </cell>
          <cell r="C3049" t="str">
            <v>Eastern Federal Theaters</v>
          </cell>
          <cell r="D3049" t="str">
            <v>Regal Entertainment Group</v>
          </cell>
          <cell r="E3049">
            <v>125.19999999999999</v>
          </cell>
          <cell r="F3049" t="str">
            <v>N</v>
          </cell>
        </row>
        <row r="3050">
          <cell r="B3050">
            <v>38469</v>
          </cell>
          <cell r="C3050" t="str">
            <v>Coral Palm PLaza,FL</v>
          </cell>
          <cell r="D3050" t="str">
            <v>Coral Palm Acquisition LLC</v>
          </cell>
          <cell r="E3050">
            <v>17</v>
          </cell>
          <cell r="F3050" t="str">
            <v>N</v>
          </cell>
        </row>
        <row r="3051">
          <cell r="B3051">
            <v>38469</v>
          </cell>
          <cell r="C3051" t="str">
            <v>North American Airlines</v>
          </cell>
          <cell r="D3051" t="str">
            <v>World Air Holdings Inc</v>
          </cell>
          <cell r="E3051">
            <v>35</v>
          </cell>
          <cell r="F3051" t="str">
            <v>N</v>
          </cell>
        </row>
        <row r="3052">
          <cell r="B3052">
            <v>38469</v>
          </cell>
          <cell r="C3052" t="str">
            <v>CNL Hotels &amp; Resorts-Hotel(30)</v>
          </cell>
          <cell r="D3052" t="str">
            <v>Ashford Hospitality Trust Inc</v>
          </cell>
          <cell r="E3052">
            <v>465</v>
          </cell>
          <cell r="F3052" t="str">
            <v>N</v>
          </cell>
        </row>
        <row r="3053">
          <cell r="B3053">
            <v>38469</v>
          </cell>
          <cell r="C3053" t="str">
            <v>Saltville Gas Storage LLC</v>
          </cell>
          <cell r="D3053" t="str">
            <v>Duke Energy Gas Trans Corp</v>
          </cell>
          <cell r="E3053">
            <v>62</v>
          </cell>
          <cell r="F3053" t="str">
            <v>N</v>
          </cell>
        </row>
        <row r="3054">
          <cell r="B3054">
            <v>38469</v>
          </cell>
          <cell r="C3054" t="str">
            <v>Renaissance Hotels-Hotel</v>
          </cell>
          <cell r="D3054" t="str">
            <v>Sunstone Hotel Investors Inc</v>
          </cell>
          <cell r="E3054">
            <v>419.5</v>
          </cell>
          <cell r="F3054" t="str">
            <v>N</v>
          </cell>
        </row>
        <row r="3055">
          <cell r="B3055">
            <v>38469</v>
          </cell>
          <cell r="C3055" t="str">
            <v>CTF Holdings Ltd-Hotel</v>
          </cell>
          <cell r="D3055" t="str">
            <v>Marriott International Inc</v>
          </cell>
          <cell r="E3055">
            <v>455</v>
          </cell>
          <cell r="F3055" t="str">
            <v>N</v>
          </cell>
        </row>
        <row r="3056">
          <cell r="B3056">
            <v>38468</v>
          </cell>
          <cell r="C3056" t="str">
            <v>WhenU.com Inc</v>
          </cell>
          <cell r="D3056" t="str">
            <v>ABS Capital Partners LP</v>
          </cell>
          <cell r="E3056">
            <v>20</v>
          </cell>
          <cell r="F3056" t="str">
            <v>Y</v>
          </cell>
        </row>
        <row r="3057">
          <cell r="B3057">
            <v>38468</v>
          </cell>
          <cell r="C3057" t="str">
            <v>Service Champ ll LP</v>
          </cell>
          <cell r="D3057" t="str">
            <v>Allied Capital Corp</v>
          </cell>
          <cell r="E3057">
            <v>39.799999999999997</v>
          </cell>
          <cell r="F3057" t="str">
            <v>Y</v>
          </cell>
        </row>
        <row r="3058">
          <cell r="B3058">
            <v>38468</v>
          </cell>
          <cell r="C3058" t="str">
            <v>Memec Group Holdings Ltd</v>
          </cell>
          <cell r="D3058" t="str">
            <v>Avnet Inc</v>
          </cell>
          <cell r="E3058">
            <v>676</v>
          </cell>
          <cell r="F3058" t="str">
            <v>N</v>
          </cell>
        </row>
        <row r="3059">
          <cell r="B3059">
            <v>38468</v>
          </cell>
          <cell r="C3059" t="str">
            <v>Reliable Power Inc</v>
          </cell>
          <cell r="D3059" t="str">
            <v>VRB Power Systems Inc</v>
          </cell>
          <cell r="E3059">
            <v>3</v>
          </cell>
          <cell r="F3059" t="str">
            <v>N</v>
          </cell>
        </row>
        <row r="3060">
          <cell r="B3060">
            <v>38468</v>
          </cell>
          <cell r="C3060" t="str">
            <v>Blair Corp-Credit Portfolio</v>
          </cell>
          <cell r="D3060" t="str">
            <v>World Financial Capital Bank</v>
          </cell>
          <cell r="E3060">
            <v>176.29999999999998</v>
          </cell>
          <cell r="F3060" t="str">
            <v>N</v>
          </cell>
        </row>
        <row r="3061">
          <cell r="B3061">
            <v>38468</v>
          </cell>
          <cell r="C3061" t="str">
            <v>Imceda Software Inc</v>
          </cell>
          <cell r="D3061" t="str">
            <v>Quest Software Inc</v>
          </cell>
          <cell r="E3061">
            <v>59.087000000000003</v>
          </cell>
          <cell r="F3061" t="str">
            <v>N</v>
          </cell>
        </row>
        <row r="3062">
          <cell r="B3062">
            <v>38468</v>
          </cell>
          <cell r="C3062" t="str">
            <v>Glick &amp; Glick Consultants LLC</v>
          </cell>
          <cell r="D3062" t="str">
            <v>TALX Corp</v>
          </cell>
          <cell r="E3062">
            <v>5</v>
          </cell>
          <cell r="F3062" t="str">
            <v>N</v>
          </cell>
        </row>
        <row r="3063">
          <cell r="B3063">
            <v>38468</v>
          </cell>
          <cell r="C3063" t="str">
            <v>POMS Holding Co-Hub Operations</v>
          </cell>
          <cell r="D3063" t="str">
            <v>Lakeland Industries Inc</v>
          </cell>
          <cell r="E3063">
            <v>2.0670000000000002</v>
          </cell>
          <cell r="F3063" t="str">
            <v>N</v>
          </cell>
        </row>
        <row r="3064">
          <cell r="B3064">
            <v>38468</v>
          </cell>
          <cell r="C3064" t="str">
            <v>Pike Street Industries-Cert As</v>
          </cell>
          <cell r="D3064" t="str">
            <v>Marchex Inc</v>
          </cell>
          <cell r="E3064">
            <v>20</v>
          </cell>
          <cell r="F3064" t="str">
            <v>N</v>
          </cell>
        </row>
        <row r="3065">
          <cell r="B3065">
            <v>38468</v>
          </cell>
          <cell r="C3065" t="str">
            <v>MobilePlanet Inc</v>
          </cell>
          <cell r="D3065" t="str">
            <v>eXpansys Holdings Ltd</v>
          </cell>
          <cell r="E3065">
            <v>3.75</v>
          </cell>
          <cell r="F3065" t="str">
            <v>N</v>
          </cell>
        </row>
        <row r="3066">
          <cell r="B3066">
            <v>38468</v>
          </cell>
          <cell r="C3066" t="str">
            <v>PEC Solutions Inc</v>
          </cell>
          <cell r="D3066" t="str">
            <v>Nortel Networks Inc</v>
          </cell>
          <cell r="E3066">
            <v>471.17399999999998</v>
          </cell>
          <cell r="F3066" t="str">
            <v>N</v>
          </cell>
        </row>
        <row r="3067">
          <cell r="B3067">
            <v>38468</v>
          </cell>
          <cell r="C3067" t="str">
            <v>NHK-Associated Spring</v>
          </cell>
          <cell r="D3067" t="str">
            <v>NHK Spring Co Ltd</v>
          </cell>
          <cell r="E3067">
            <v>18.600000000000001</v>
          </cell>
          <cell r="F3067" t="str">
            <v>N</v>
          </cell>
        </row>
        <row r="3068">
          <cell r="B3068">
            <v>38468</v>
          </cell>
          <cell r="C3068" t="str">
            <v>Colorado Grande Casino</v>
          </cell>
          <cell r="D3068" t="str">
            <v>Nevada Gold &amp; Casinos Inc</v>
          </cell>
          <cell r="E3068">
            <v>6.5</v>
          </cell>
          <cell r="F3068" t="str">
            <v>N</v>
          </cell>
        </row>
        <row r="3069">
          <cell r="B3069">
            <v>38468</v>
          </cell>
          <cell r="C3069" t="str">
            <v>Molecular Inc</v>
          </cell>
          <cell r="D3069" t="str">
            <v>Isobar</v>
          </cell>
          <cell r="E3069">
            <v>31.5</v>
          </cell>
          <cell r="F3069" t="str">
            <v>N</v>
          </cell>
        </row>
        <row r="3070">
          <cell r="B3070">
            <v>38468</v>
          </cell>
          <cell r="C3070" t="str">
            <v>Peribit Networks Inc</v>
          </cell>
          <cell r="D3070" t="str">
            <v>Juniper Networks Inc</v>
          </cell>
          <cell r="E3070">
            <v>337</v>
          </cell>
          <cell r="F3070" t="str">
            <v>N</v>
          </cell>
        </row>
        <row r="3071">
          <cell r="B3071">
            <v>38468</v>
          </cell>
          <cell r="C3071" t="str">
            <v>Redline Networks Inc</v>
          </cell>
          <cell r="D3071" t="str">
            <v>Juniper Networks Inc</v>
          </cell>
          <cell r="E3071">
            <v>132</v>
          </cell>
          <cell r="F3071" t="str">
            <v>N</v>
          </cell>
        </row>
        <row r="3072">
          <cell r="B3072">
            <v>38468</v>
          </cell>
          <cell r="C3072" t="str">
            <v>Pahrump Concrete</v>
          </cell>
          <cell r="D3072" t="str">
            <v>Rinker Materials Corp</v>
          </cell>
          <cell r="E3072">
            <v>14</v>
          </cell>
          <cell r="F3072" t="str">
            <v>N</v>
          </cell>
        </row>
        <row r="3073">
          <cell r="B3073">
            <v>38468</v>
          </cell>
          <cell r="C3073" t="str">
            <v>Sipura Technology Inc</v>
          </cell>
          <cell r="D3073" t="str">
            <v>Cisco Systems Inc</v>
          </cell>
          <cell r="E3073">
            <v>68</v>
          </cell>
          <cell r="F3073" t="str">
            <v>N</v>
          </cell>
        </row>
        <row r="3074">
          <cell r="B3074">
            <v>38467</v>
          </cell>
          <cell r="C3074" t="str">
            <v>DoubleClick Inc</v>
          </cell>
          <cell r="D3074" t="str">
            <v>Investor Group</v>
          </cell>
          <cell r="E3074">
            <v>1203.2070000000001</v>
          </cell>
          <cell r="F3074" t="str">
            <v>Y</v>
          </cell>
        </row>
        <row r="3075">
          <cell r="B3075">
            <v>38467</v>
          </cell>
          <cell r="C3075" t="str">
            <v>Tak Imaging</v>
          </cell>
          <cell r="D3075" t="str">
            <v>Investor Group</v>
          </cell>
          <cell r="E3075">
            <v>10</v>
          </cell>
          <cell r="F3075" t="str">
            <v>Y</v>
          </cell>
        </row>
        <row r="3076">
          <cell r="B3076">
            <v>38467</v>
          </cell>
          <cell r="C3076" t="str">
            <v>LA Food Show Inc</v>
          </cell>
          <cell r="D3076" t="str">
            <v>California Pizza Kitchen Inc</v>
          </cell>
          <cell r="E3076">
            <v>6</v>
          </cell>
          <cell r="F3076" t="str">
            <v>Y</v>
          </cell>
        </row>
        <row r="3077">
          <cell r="B3077">
            <v>38467</v>
          </cell>
          <cell r="C3077" t="str">
            <v>Premcor Inc</v>
          </cell>
          <cell r="D3077" t="str">
            <v>Valero Energy Corp</v>
          </cell>
          <cell r="E3077">
            <v>8521.6450000000004</v>
          </cell>
          <cell r="F3077" t="str">
            <v>N</v>
          </cell>
        </row>
        <row r="3078">
          <cell r="B3078">
            <v>38467</v>
          </cell>
          <cell r="C3078" t="str">
            <v>AdChek Inc</v>
          </cell>
          <cell r="D3078" t="str">
            <v>Undisclosed Acquiror</v>
          </cell>
          <cell r="E3078">
            <v>1.65</v>
          </cell>
          <cell r="F3078" t="str">
            <v>N</v>
          </cell>
        </row>
        <row r="3079">
          <cell r="B3079">
            <v>38467</v>
          </cell>
          <cell r="C3079" t="str">
            <v>Smith Production Inc-Natural</v>
          </cell>
          <cell r="D3079" t="str">
            <v>Fidelity Exploration &amp; Prod</v>
          </cell>
          <cell r="E3079">
            <v>145</v>
          </cell>
          <cell r="F3079" t="str">
            <v>N</v>
          </cell>
        </row>
        <row r="3080">
          <cell r="B3080">
            <v>38467</v>
          </cell>
          <cell r="C3080" t="str">
            <v>CYRO Industries</v>
          </cell>
          <cell r="D3080" t="str">
            <v>Degussa Specialty Polymer</v>
          </cell>
          <cell r="E3080">
            <v>95</v>
          </cell>
          <cell r="F3080" t="str">
            <v>N</v>
          </cell>
        </row>
        <row r="3081">
          <cell r="B3081">
            <v>38467</v>
          </cell>
          <cell r="C3081" t="str">
            <v>North East Bancshares,PA</v>
          </cell>
          <cell r="D3081" t="str">
            <v>FNB Bancorp Inc,Newtown,PA</v>
          </cell>
          <cell r="E3081">
            <v>15.5</v>
          </cell>
          <cell r="F3081" t="str">
            <v>N</v>
          </cell>
        </row>
        <row r="3082">
          <cell r="B3082">
            <v>38467</v>
          </cell>
          <cell r="C3082" t="str">
            <v>Skillman Abrams Shopping</v>
          </cell>
          <cell r="D3082" t="str">
            <v>Investor Group</v>
          </cell>
          <cell r="E3082">
            <v>19</v>
          </cell>
          <cell r="F3082" t="str">
            <v>N</v>
          </cell>
        </row>
        <row r="3083">
          <cell r="B3083">
            <v>38467</v>
          </cell>
          <cell r="C3083" t="str">
            <v>Symphony Bancorp,Indianapolis,</v>
          </cell>
          <cell r="D3083" t="str">
            <v>German American Bancorp,IN</v>
          </cell>
          <cell r="E3083">
            <v>1.4850000000000001</v>
          </cell>
          <cell r="F3083" t="str">
            <v>N</v>
          </cell>
        </row>
        <row r="3084">
          <cell r="B3084">
            <v>38467</v>
          </cell>
          <cell r="C3084" t="str">
            <v>CP Medical</v>
          </cell>
          <cell r="D3084" t="str">
            <v>Theragenics Corp</v>
          </cell>
          <cell r="E3084">
            <v>25.691999999999997</v>
          </cell>
          <cell r="F3084" t="str">
            <v>N</v>
          </cell>
        </row>
        <row r="3085">
          <cell r="B3085">
            <v>38467</v>
          </cell>
          <cell r="C3085" t="str">
            <v>Frozen Food-Life Ins Invest</v>
          </cell>
          <cell r="D3085" t="str">
            <v>Undisclosed Acquiror</v>
          </cell>
          <cell r="E3085">
            <v>6.1</v>
          </cell>
          <cell r="F3085" t="str">
            <v>N</v>
          </cell>
        </row>
        <row r="3086">
          <cell r="B3086">
            <v>38467</v>
          </cell>
          <cell r="C3086" t="str">
            <v>Lightbridge-PrePay Network Bus</v>
          </cell>
          <cell r="D3086" t="str">
            <v>VeriSign Inc</v>
          </cell>
          <cell r="E3086">
            <v>17.45</v>
          </cell>
          <cell r="F3086" t="str">
            <v>N</v>
          </cell>
        </row>
        <row r="3087">
          <cell r="B3087">
            <v>38467</v>
          </cell>
          <cell r="C3087" t="str">
            <v>Robicon Corp</v>
          </cell>
          <cell r="D3087" t="str">
            <v>Siemens Energy &amp; Automation</v>
          </cell>
          <cell r="E3087">
            <v>197.5</v>
          </cell>
          <cell r="F3087" t="str">
            <v>N</v>
          </cell>
        </row>
        <row r="3088">
          <cell r="B3088">
            <v>38467</v>
          </cell>
          <cell r="C3088" t="str">
            <v>Ramada Inn Regency,Hyannis,MA</v>
          </cell>
          <cell r="D3088" t="str">
            <v>Sleepy Time LLC</v>
          </cell>
          <cell r="E3088">
            <v>4.75</v>
          </cell>
          <cell r="F3088" t="str">
            <v>N</v>
          </cell>
        </row>
        <row r="3089">
          <cell r="B3089">
            <v>38467</v>
          </cell>
          <cell r="C3089" t="str">
            <v>Ramada Inn Warner Robins,GA</v>
          </cell>
          <cell r="D3089" t="str">
            <v>Care Hospitality</v>
          </cell>
          <cell r="E3089">
            <v>1.5299999999999998</v>
          </cell>
          <cell r="F3089" t="str">
            <v>N</v>
          </cell>
        </row>
        <row r="3090">
          <cell r="B3090">
            <v>38464</v>
          </cell>
          <cell r="C3090" t="str">
            <v>Instinet Group Inc</v>
          </cell>
          <cell r="D3090" t="str">
            <v>Investor Group</v>
          </cell>
          <cell r="E3090">
            <v>1878</v>
          </cell>
          <cell r="F3090" t="str">
            <v>Y</v>
          </cell>
        </row>
        <row r="3091">
          <cell r="B3091">
            <v>38464</v>
          </cell>
          <cell r="C3091" t="str">
            <v>Undisclosed Natural Gas,OK</v>
          </cell>
          <cell r="D3091" t="str">
            <v>PetroQuest Energy Inc</v>
          </cell>
          <cell r="E3091">
            <v>22</v>
          </cell>
          <cell r="F3091" t="str">
            <v>N</v>
          </cell>
        </row>
        <row r="3092">
          <cell r="B3092">
            <v>38464</v>
          </cell>
          <cell r="C3092" t="str">
            <v>Merchants Crossing Shopping</v>
          </cell>
          <cell r="D3092" t="str">
            <v>Undisclosed Acquiror</v>
          </cell>
          <cell r="E3092">
            <v>7.3999999999999995</v>
          </cell>
          <cell r="F3092" t="str">
            <v>N</v>
          </cell>
        </row>
        <row r="3093">
          <cell r="B3093">
            <v>38464</v>
          </cell>
          <cell r="C3093" t="str">
            <v>Columbia Coal Mine, Carbon</v>
          </cell>
          <cell r="D3093" t="str">
            <v>Bronco Coal Co</v>
          </cell>
          <cell r="E3093">
            <v>20</v>
          </cell>
          <cell r="F3093" t="str">
            <v>N</v>
          </cell>
        </row>
        <row r="3094">
          <cell r="B3094">
            <v>38464</v>
          </cell>
          <cell r="C3094" t="str">
            <v>Bentleyville Commun Corp</v>
          </cell>
          <cell r="D3094" t="str">
            <v>FairPoint Communications Inc</v>
          </cell>
          <cell r="E3094">
            <v>9.3000000000000007</v>
          </cell>
          <cell r="F3094" t="str">
            <v>N</v>
          </cell>
        </row>
        <row r="3095">
          <cell r="B3095">
            <v>38464</v>
          </cell>
          <cell r="C3095" t="str">
            <v>South Chester Tube Co</v>
          </cell>
          <cell r="D3095" t="str">
            <v>CEMA Technologies</v>
          </cell>
          <cell r="E3095">
            <v>20</v>
          </cell>
          <cell r="F3095" t="str">
            <v>N</v>
          </cell>
        </row>
        <row r="3096">
          <cell r="B3096">
            <v>38464</v>
          </cell>
          <cell r="C3096" t="str">
            <v>Agencourt Bioscience Corp</v>
          </cell>
          <cell r="D3096" t="str">
            <v>Beckman Coulter Inc</v>
          </cell>
          <cell r="E3096">
            <v>140</v>
          </cell>
          <cell r="F3096" t="str">
            <v>N</v>
          </cell>
        </row>
        <row r="3097">
          <cell r="B3097">
            <v>38464</v>
          </cell>
          <cell r="C3097" t="str">
            <v>Lynch Jones &amp; Ryan(Instinet)</v>
          </cell>
          <cell r="D3097" t="str">
            <v>Bank of New York Co Inc,NY</v>
          </cell>
          <cell r="E3097">
            <v>179</v>
          </cell>
          <cell r="F3097" t="str">
            <v>N</v>
          </cell>
        </row>
        <row r="3098">
          <cell r="B3098">
            <v>38464</v>
          </cell>
          <cell r="C3098" t="str">
            <v>Pratt Land B LLC-Office,CO</v>
          </cell>
          <cell r="D3098" t="str">
            <v>Investor Group</v>
          </cell>
          <cell r="E3098">
            <v>142</v>
          </cell>
          <cell r="F3098" t="str">
            <v>N</v>
          </cell>
        </row>
        <row r="3099">
          <cell r="B3099">
            <v>38464</v>
          </cell>
          <cell r="C3099" t="str">
            <v>Washington Coml Bancorp,WA</v>
          </cell>
          <cell r="D3099" t="str">
            <v>Venture Financial Group,WA</v>
          </cell>
          <cell r="E3099">
            <v>25</v>
          </cell>
          <cell r="F3099" t="str">
            <v>N</v>
          </cell>
        </row>
        <row r="3100">
          <cell r="B3100">
            <v>38464</v>
          </cell>
          <cell r="C3100" t="str">
            <v>AlphaPoint LLC</v>
          </cell>
          <cell r="D3100" t="str">
            <v>Quadnetics Group PLC</v>
          </cell>
          <cell r="E3100">
            <v>3.2839999999999998</v>
          </cell>
          <cell r="F3100" t="str">
            <v>N</v>
          </cell>
        </row>
        <row r="3101">
          <cell r="B3101">
            <v>38464</v>
          </cell>
          <cell r="C3101" t="str">
            <v>Allied Capital-Com RE Inv Bus</v>
          </cell>
          <cell r="D3101" t="str">
            <v>CWCapital</v>
          </cell>
          <cell r="E3101">
            <v>976</v>
          </cell>
          <cell r="F3101" t="str">
            <v>N</v>
          </cell>
        </row>
        <row r="3102">
          <cell r="B3102">
            <v>38464</v>
          </cell>
          <cell r="C3102" t="str">
            <v>Rancho Bernardo Bk,CA</v>
          </cell>
          <cell r="D3102" t="str">
            <v>Community Bancorp Inc,CA</v>
          </cell>
          <cell r="E3102">
            <v>27.849999999999998</v>
          </cell>
          <cell r="F3102" t="str">
            <v>N</v>
          </cell>
        </row>
        <row r="3103">
          <cell r="B3103">
            <v>38464</v>
          </cell>
          <cell r="C3103" t="str">
            <v>Avmax Inc</v>
          </cell>
          <cell r="D3103" t="str">
            <v>Eastman Chemical Co</v>
          </cell>
          <cell r="E3103">
            <v>1.1499999999999999</v>
          </cell>
          <cell r="F3103" t="str">
            <v>N</v>
          </cell>
        </row>
        <row r="3104">
          <cell r="B3104">
            <v>38464</v>
          </cell>
          <cell r="C3104" t="str">
            <v>Brascan-Cogeneration Plant</v>
          </cell>
          <cell r="D3104" t="str">
            <v>Fraser Papers Inc</v>
          </cell>
          <cell r="E3104">
            <v>33.5</v>
          </cell>
          <cell r="F3104" t="str">
            <v>N</v>
          </cell>
        </row>
        <row r="3105">
          <cell r="B3105">
            <v>38463</v>
          </cell>
          <cell r="C3105" t="str">
            <v>Shuttle America</v>
          </cell>
          <cell r="D3105" t="str">
            <v>Republic Airways Holdings Inc</v>
          </cell>
          <cell r="E3105">
            <v>2</v>
          </cell>
          <cell r="F3105" t="str">
            <v>Y</v>
          </cell>
        </row>
        <row r="3106">
          <cell r="B3106">
            <v>38463</v>
          </cell>
          <cell r="C3106" t="str">
            <v>Transkaryotic Therapies Inc</v>
          </cell>
          <cell r="D3106" t="str">
            <v>Shire Pharmaceuticals Grp PLC</v>
          </cell>
          <cell r="E3106">
            <v>1383.241</v>
          </cell>
          <cell r="F3106" t="str">
            <v>N</v>
          </cell>
        </row>
        <row r="3107">
          <cell r="B3107">
            <v>38463</v>
          </cell>
          <cell r="C3107" t="str">
            <v>VMC Satellite-Certain Assets</v>
          </cell>
          <cell r="D3107" t="str">
            <v>InPhonic Inc</v>
          </cell>
          <cell r="E3107">
            <v>10.7</v>
          </cell>
          <cell r="F3107" t="str">
            <v>N</v>
          </cell>
        </row>
        <row r="3108">
          <cell r="B3108">
            <v>38463</v>
          </cell>
          <cell r="C3108" t="str">
            <v>Thorntons Inc-Convenience</v>
          </cell>
          <cell r="D3108" t="str">
            <v>Mac's Convenience Stores LLC</v>
          </cell>
          <cell r="E3108">
            <v>4.8</v>
          </cell>
          <cell r="F3108" t="str">
            <v>N</v>
          </cell>
        </row>
        <row r="3109">
          <cell r="B3109">
            <v>38463</v>
          </cell>
          <cell r="C3109" t="str">
            <v>PSHS Alpha Partners Ltd</v>
          </cell>
          <cell r="D3109" t="str">
            <v>Paincare Holdings Inc</v>
          </cell>
          <cell r="E3109">
            <v>8.1590000000000007</v>
          </cell>
          <cell r="F3109" t="str">
            <v>N</v>
          </cell>
        </row>
        <row r="3110">
          <cell r="B3110">
            <v>38463</v>
          </cell>
          <cell r="C3110" t="str">
            <v>Emosyn LLC</v>
          </cell>
          <cell r="D3110" t="str">
            <v>Silicon Storage Technology Inc</v>
          </cell>
          <cell r="E3110">
            <v>3.0999999999999996</v>
          </cell>
          <cell r="F3110" t="str">
            <v>N</v>
          </cell>
        </row>
        <row r="3111">
          <cell r="B3111">
            <v>38463</v>
          </cell>
          <cell r="C3111" t="str">
            <v>Ormat Nevada-Recovered Energy</v>
          </cell>
          <cell r="D3111" t="str">
            <v>Undisclosed Acquiror</v>
          </cell>
          <cell r="E3111">
            <v>13</v>
          </cell>
          <cell r="F3111" t="str">
            <v>N</v>
          </cell>
        </row>
        <row r="3112">
          <cell r="B3112">
            <v>38463</v>
          </cell>
          <cell r="C3112" t="str">
            <v>Adelphia Communications Corp</v>
          </cell>
          <cell r="D3112" t="str">
            <v>Investor Group</v>
          </cell>
          <cell r="E3112">
            <v>17614</v>
          </cell>
          <cell r="F3112" t="str">
            <v>N</v>
          </cell>
        </row>
        <row r="3113">
          <cell r="B3113">
            <v>38463</v>
          </cell>
          <cell r="C3113" t="str">
            <v>Brickyard</v>
          </cell>
          <cell r="D3113" t="str">
            <v>Inland Western Retail Real</v>
          </cell>
          <cell r="E3113">
            <v>90</v>
          </cell>
          <cell r="F3113" t="str">
            <v>N</v>
          </cell>
        </row>
        <row r="3114">
          <cell r="B3114">
            <v>38463</v>
          </cell>
          <cell r="C3114" t="str">
            <v>Capgemini-Health Care Practice</v>
          </cell>
          <cell r="D3114" t="str">
            <v>Accenture Ltd</v>
          </cell>
          <cell r="E3114">
            <v>175</v>
          </cell>
          <cell r="F3114" t="str">
            <v>N</v>
          </cell>
        </row>
        <row r="3115">
          <cell r="B3115">
            <v>38462</v>
          </cell>
          <cell r="C3115" t="str">
            <v>Deltek Systems Inc</v>
          </cell>
          <cell r="D3115" t="str">
            <v>New Mountain Capital LLC</v>
          </cell>
          <cell r="E3115">
            <v>170</v>
          </cell>
          <cell r="F3115" t="str">
            <v>Y</v>
          </cell>
        </row>
        <row r="3116">
          <cell r="B3116">
            <v>38462</v>
          </cell>
          <cell r="C3116" t="str">
            <v>WiSE Technologies Inc</v>
          </cell>
          <cell r="D3116" t="str">
            <v>ICOA Inc</v>
          </cell>
          <cell r="E3116">
            <v>2</v>
          </cell>
          <cell r="F3116" t="str">
            <v>N</v>
          </cell>
        </row>
        <row r="3117">
          <cell r="B3117">
            <v>38462</v>
          </cell>
          <cell r="C3117" t="str">
            <v>Blue Lava Wireless LLC</v>
          </cell>
          <cell r="D3117" t="str">
            <v>JAMDAT Mobile Inc</v>
          </cell>
          <cell r="E3117">
            <v>138.78299999999999</v>
          </cell>
          <cell r="F3117" t="str">
            <v>N</v>
          </cell>
        </row>
        <row r="3118">
          <cell r="B3118">
            <v>38462</v>
          </cell>
          <cell r="C3118" t="str">
            <v>Bay Sulfur Co-Operating Assets</v>
          </cell>
          <cell r="D3118" t="str">
            <v>Martin Midstream Partners LP</v>
          </cell>
          <cell r="E3118">
            <v>6</v>
          </cell>
          <cell r="F3118" t="str">
            <v>N</v>
          </cell>
        </row>
        <row r="3119">
          <cell r="B3119">
            <v>38462</v>
          </cell>
          <cell r="C3119" t="str">
            <v>Jon-Jay Associates Inc</v>
          </cell>
          <cell r="D3119" t="str">
            <v>TALX Corp</v>
          </cell>
          <cell r="E3119">
            <v>24</v>
          </cell>
          <cell r="F3119" t="str">
            <v>N</v>
          </cell>
        </row>
        <row r="3120">
          <cell r="B3120">
            <v>38462</v>
          </cell>
          <cell r="C3120" t="str">
            <v>CCL Industries Inc-North Amer</v>
          </cell>
          <cell r="D3120" t="str">
            <v>KCP Income Fund</v>
          </cell>
          <cell r="E3120">
            <v>215</v>
          </cell>
          <cell r="F3120" t="str">
            <v>N</v>
          </cell>
        </row>
        <row r="3121">
          <cell r="B3121">
            <v>38462</v>
          </cell>
          <cell r="C3121" t="str">
            <v>Amer Color Graphics-Printing</v>
          </cell>
          <cell r="D3121" t="str">
            <v>Quebecor World (USA) Inc</v>
          </cell>
          <cell r="E3121">
            <v>8</v>
          </cell>
          <cell r="F3121" t="str">
            <v>N</v>
          </cell>
        </row>
        <row r="3122">
          <cell r="B3122">
            <v>38462</v>
          </cell>
          <cell r="C3122" t="str">
            <v>Sonesta Beach Resort,Florida</v>
          </cell>
          <cell r="D3122" t="str">
            <v>SBR-Fortune Associates LLLP</v>
          </cell>
          <cell r="E3122">
            <v>120</v>
          </cell>
          <cell r="F3122" t="str">
            <v>N</v>
          </cell>
        </row>
        <row r="3123">
          <cell r="B3123">
            <v>38462</v>
          </cell>
          <cell r="C3123" t="str">
            <v>Ultimate-Stores(32)</v>
          </cell>
          <cell r="D3123" t="str">
            <v>Ultimate Acquisition Partners</v>
          </cell>
          <cell r="E3123">
            <v>43.8</v>
          </cell>
          <cell r="F3123" t="str">
            <v>N</v>
          </cell>
        </row>
        <row r="3124">
          <cell r="B3124">
            <v>38462</v>
          </cell>
          <cell r="C3124" t="str">
            <v>Aspen Cove Resort</v>
          </cell>
          <cell r="D3124" t="str">
            <v>Cal-Bay International Inc</v>
          </cell>
          <cell r="E3124">
            <v>2.5999999999999996</v>
          </cell>
          <cell r="F3124" t="str">
            <v>N</v>
          </cell>
        </row>
        <row r="3125">
          <cell r="B3125">
            <v>38462</v>
          </cell>
          <cell r="C3125" t="str">
            <v>Integrated Electrical-Coml &amp;</v>
          </cell>
          <cell r="D3125" t="str">
            <v>Undisclosed Acquiror</v>
          </cell>
          <cell r="E3125">
            <v>1.7</v>
          </cell>
          <cell r="F3125" t="str">
            <v>N</v>
          </cell>
        </row>
        <row r="3126">
          <cell r="B3126">
            <v>38462</v>
          </cell>
          <cell r="C3126" t="str">
            <v>Coal Ppty,Appalachian Region</v>
          </cell>
          <cell r="D3126" t="str">
            <v>Penn Virginia Resource</v>
          </cell>
          <cell r="E3126">
            <v>15</v>
          </cell>
          <cell r="F3126" t="str">
            <v>N</v>
          </cell>
        </row>
        <row r="3127">
          <cell r="B3127">
            <v>38462</v>
          </cell>
          <cell r="C3127" t="str">
            <v>WCCD 1000-FM,Parma,Ohio</v>
          </cell>
          <cell r="D3127" t="str">
            <v>New Spirit Revival Center</v>
          </cell>
          <cell r="E3127">
            <v>2.0999999999999996</v>
          </cell>
          <cell r="F3127" t="str">
            <v>N</v>
          </cell>
        </row>
        <row r="3128">
          <cell r="B3128">
            <v>38462</v>
          </cell>
          <cell r="C3128" t="str">
            <v>SunStone Corp-Natural Gas</v>
          </cell>
          <cell r="D3128" t="str">
            <v>Nacogdoches Gas LLC</v>
          </cell>
          <cell r="E3128">
            <v>3.4</v>
          </cell>
          <cell r="F3128" t="str">
            <v>N</v>
          </cell>
        </row>
        <row r="3129">
          <cell r="B3129">
            <v>38462</v>
          </cell>
          <cell r="C3129" t="str">
            <v>Horizon Capital Bk,Houston,TX</v>
          </cell>
          <cell r="D3129" t="str">
            <v>Cullen/Frost Bankers Inc,Texas</v>
          </cell>
          <cell r="E3129">
            <v>107.11799999999999</v>
          </cell>
          <cell r="F3129" t="str">
            <v>N</v>
          </cell>
        </row>
        <row r="3130">
          <cell r="B3130">
            <v>38462</v>
          </cell>
          <cell r="C3130" t="str">
            <v>Health E Monitoring</v>
          </cell>
          <cell r="D3130" t="str">
            <v>QMed Inc</v>
          </cell>
          <cell r="E3130">
            <v>1</v>
          </cell>
          <cell r="F3130" t="str">
            <v>N</v>
          </cell>
        </row>
        <row r="3131">
          <cell r="B3131">
            <v>38462</v>
          </cell>
          <cell r="C3131" t="str">
            <v>eTalk Corp</v>
          </cell>
          <cell r="D3131" t="str">
            <v>Autonomy Corp PLC</v>
          </cell>
          <cell r="E3131">
            <v>96.308000000000007</v>
          </cell>
          <cell r="F3131" t="str">
            <v>N</v>
          </cell>
        </row>
        <row r="3132">
          <cell r="B3132">
            <v>38462</v>
          </cell>
          <cell r="C3132" t="str">
            <v>Pinetree Apartments</v>
          </cell>
          <cell r="D3132" t="str">
            <v>Newport,Pinetree &amp; Lakeside</v>
          </cell>
          <cell r="E3132">
            <v>20.799999999999997</v>
          </cell>
          <cell r="F3132" t="str">
            <v>N</v>
          </cell>
        </row>
        <row r="3133">
          <cell r="B3133">
            <v>38462</v>
          </cell>
          <cell r="C3133" t="str">
            <v>Qualmax Inc</v>
          </cell>
          <cell r="D3133" t="str">
            <v>Bench Group Inc</v>
          </cell>
          <cell r="E3133">
            <v>29</v>
          </cell>
          <cell r="F3133" t="str">
            <v>N</v>
          </cell>
        </row>
        <row r="3134">
          <cell r="B3134">
            <v>38462</v>
          </cell>
          <cell r="C3134" t="str">
            <v>New York Stock Exchange</v>
          </cell>
          <cell r="D3134" t="str">
            <v>Archipelago Holdings Inc</v>
          </cell>
          <cell r="E3134">
            <v>2259.085</v>
          </cell>
          <cell r="F3134" t="str">
            <v>N</v>
          </cell>
        </row>
        <row r="3135">
          <cell r="B3135">
            <v>38461</v>
          </cell>
          <cell r="C3135" t="str">
            <v>EMC Corp</v>
          </cell>
          <cell r="D3135" t="str">
            <v>Wicks Educational Publishing</v>
          </cell>
          <cell r="E3135">
            <v>44.099999999999994</v>
          </cell>
          <cell r="F3135" t="str">
            <v>Y</v>
          </cell>
        </row>
        <row r="3136">
          <cell r="B3136">
            <v>38461</v>
          </cell>
          <cell r="C3136" t="str">
            <v>Webloyalty.com</v>
          </cell>
          <cell r="D3136" t="str">
            <v>General Atlantic Partners LLC</v>
          </cell>
          <cell r="E3136">
            <v>250</v>
          </cell>
          <cell r="F3136" t="str">
            <v>Y</v>
          </cell>
        </row>
        <row r="3137">
          <cell r="B3137">
            <v>38461</v>
          </cell>
          <cell r="C3137" t="str">
            <v>TradingScreen Inc</v>
          </cell>
          <cell r="D3137" t="str">
            <v>Investor Group</v>
          </cell>
          <cell r="E3137">
            <v>12</v>
          </cell>
          <cell r="F3137" t="str">
            <v>Y</v>
          </cell>
        </row>
        <row r="3138">
          <cell r="B3138">
            <v>38461</v>
          </cell>
          <cell r="C3138" t="str">
            <v>Global Tower Partners</v>
          </cell>
          <cell r="D3138" t="str">
            <v>Blackstone Group LP</v>
          </cell>
          <cell r="E3138">
            <v>225</v>
          </cell>
          <cell r="F3138" t="str">
            <v>Y</v>
          </cell>
        </row>
        <row r="3139">
          <cell r="B3139">
            <v>38461</v>
          </cell>
          <cell r="C3139" t="str">
            <v>Orphan Medical Inc</v>
          </cell>
          <cell r="D3139" t="str">
            <v>Jazz Pharmaceuticals Inc</v>
          </cell>
          <cell r="E3139">
            <v>140.64699999999999</v>
          </cell>
          <cell r="F3139" t="str">
            <v>N</v>
          </cell>
        </row>
        <row r="3140">
          <cell r="B3140">
            <v>38461</v>
          </cell>
          <cell r="C3140" t="str">
            <v>Gibraltar Financial Corp,FL</v>
          </cell>
          <cell r="D3140" t="str">
            <v>Boston Pvt Fin Hldg Inc,MA</v>
          </cell>
          <cell r="E3140">
            <v>213.42599999999999</v>
          </cell>
          <cell r="F3140" t="str">
            <v>N</v>
          </cell>
        </row>
        <row r="3141">
          <cell r="B3141">
            <v>38461</v>
          </cell>
          <cell r="C3141" t="str">
            <v>Peninsula Pharmaceuticals Inc</v>
          </cell>
          <cell r="D3141" t="str">
            <v>Ortho-McNeil Pharm Inc</v>
          </cell>
          <cell r="E3141">
            <v>245</v>
          </cell>
          <cell r="F3141" t="str">
            <v>N</v>
          </cell>
        </row>
        <row r="3142">
          <cell r="B3142">
            <v>38461</v>
          </cell>
          <cell r="C3142" t="str">
            <v>Positron Corp</v>
          </cell>
          <cell r="D3142" t="str">
            <v>Cipher Holdings Corp</v>
          </cell>
          <cell r="E3142">
            <v>11.399999999999999</v>
          </cell>
          <cell r="F3142" t="str">
            <v>N</v>
          </cell>
        </row>
        <row r="3143">
          <cell r="B3143">
            <v>38461</v>
          </cell>
          <cell r="C3143" t="str">
            <v>Undisclosed Oil and Gas Ppty</v>
          </cell>
          <cell r="D3143" t="str">
            <v>Infinity Oil,Gas of Texas Inc</v>
          </cell>
          <cell r="E3143">
            <v>3.0999999999999996</v>
          </cell>
          <cell r="F3143" t="str">
            <v>N</v>
          </cell>
        </row>
        <row r="3144">
          <cell r="B3144">
            <v>38461</v>
          </cell>
          <cell r="C3144" t="str">
            <v>Black Hills FiberCom</v>
          </cell>
          <cell r="D3144" t="str">
            <v>PrairieWave Communications Inc</v>
          </cell>
          <cell r="E3144">
            <v>103</v>
          </cell>
          <cell r="F3144" t="str">
            <v>N</v>
          </cell>
        </row>
        <row r="3145">
          <cell r="B3145">
            <v>38461</v>
          </cell>
          <cell r="C3145" t="str">
            <v>Astrex Inc</v>
          </cell>
          <cell r="D3145" t="str">
            <v>RAD Technologies LLC</v>
          </cell>
          <cell r="E3145">
            <v>6.6999999999999993</v>
          </cell>
          <cell r="F3145" t="str">
            <v>N</v>
          </cell>
        </row>
        <row r="3146">
          <cell r="B3146">
            <v>38461</v>
          </cell>
          <cell r="C3146" t="str">
            <v>George Kerasotes Corp</v>
          </cell>
          <cell r="D3146" t="str">
            <v>Carmike Cinemas Inc</v>
          </cell>
          <cell r="E3146">
            <v>66</v>
          </cell>
          <cell r="F3146" t="str">
            <v>N</v>
          </cell>
        </row>
        <row r="3147">
          <cell r="B3147">
            <v>38461</v>
          </cell>
          <cell r="C3147" t="str">
            <v>Imperial Sugar-Sugar Refinery</v>
          </cell>
          <cell r="D3147" t="str">
            <v>Cherokee Sugar Land LP</v>
          </cell>
          <cell r="E3147">
            <v>7</v>
          </cell>
          <cell r="F3147" t="str">
            <v>N</v>
          </cell>
        </row>
        <row r="3148">
          <cell r="B3148">
            <v>38461</v>
          </cell>
          <cell r="C3148" t="str">
            <v>Bremner &amp; Wiley-Med Office Bdg</v>
          </cell>
          <cell r="D3148" t="str">
            <v>PHT Investment Holdings LLC</v>
          </cell>
          <cell r="E3148">
            <v>80</v>
          </cell>
          <cell r="F3148" t="str">
            <v>N</v>
          </cell>
        </row>
        <row r="3149">
          <cell r="B3149">
            <v>38461</v>
          </cell>
          <cell r="C3149" t="str">
            <v>JcAIR Test Systems</v>
          </cell>
          <cell r="D3149" t="str">
            <v>Aeroflex Inc</v>
          </cell>
          <cell r="E3149">
            <v>35</v>
          </cell>
          <cell r="F3149" t="str">
            <v>N</v>
          </cell>
        </row>
        <row r="3150">
          <cell r="B3150">
            <v>38461</v>
          </cell>
          <cell r="C3150" t="str">
            <v>Geostar Corp-Oil &amp; Gas Reserve</v>
          </cell>
          <cell r="D3150" t="str">
            <v>Gastar Exploration Ltd</v>
          </cell>
          <cell r="E3150">
            <v>69</v>
          </cell>
          <cell r="F3150" t="str">
            <v>N</v>
          </cell>
        </row>
        <row r="3151">
          <cell r="B3151">
            <v>38461</v>
          </cell>
          <cell r="C3151" t="str">
            <v>Commerce Clothing Co-Label</v>
          </cell>
          <cell r="D3151" t="str">
            <v>Cygne Designs Inc</v>
          </cell>
          <cell r="E3151">
            <v>79.075000000000003</v>
          </cell>
          <cell r="F3151" t="str">
            <v>N</v>
          </cell>
        </row>
        <row r="3152">
          <cell r="B3152">
            <v>38460</v>
          </cell>
          <cell r="C3152" t="str">
            <v>Manchester Technologies Inc</v>
          </cell>
          <cell r="D3152" t="str">
            <v>Caxton-Iseman Capital Inc</v>
          </cell>
          <cell r="E3152">
            <v>58.04</v>
          </cell>
          <cell r="F3152" t="str">
            <v>Y</v>
          </cell>
        </row>
        <row r="3153">
          <cell r="B3153">
            <v>38460</v>
          </cell>
          <cell r="C3153" t="str">
            <v>Autotronic Controls Corp</v>
          </cell>
          <cell r="D3153" t="str">
            <v>Investor Group</v>
          </cell>
          <cell r="E3153">
            <v>141</v>
          </cell>
          <cell r="F3153" t="str">
            <v>Y</v>
          </cell>
        </row>
        <row r="3154">
          <cell r="B3154">
            <v>38460</v>
          </cell>
          <cell r="C3154" t="str">
            <v>Skybility Inc</v>
          </cell>
          <cell r="D3154" t="str">
            <v>CalAmp Corp</v>
          </cell>
          <cell r="E3154">
            <v>8.8999999999999986</v>
          </cell>
          <cell r="F3154" t="str">
            <v>N</v>
          </cell>
        </row>
        <row r="3155">
          <cell r="B3155">
            <v>38460</v>
          </cell>
          <cell r="C3155" t="str">
            <v>Codem Systems Inc</v>
          </cell>
          <cell r="D3155" t="str">
            <v>DRS Technologies Inc</v>
          </cell>
          <cell r="E3155">
            <v>29</v>
          </cell>
          <cell r="F3155" t="str">
            <v>N</v>
          </cell>
        </row>
        <row r="3156">
          <cell r="B3156">
            <v>38460</v>
          </cell>
          <cell r="C3156" t="str">
            <v>Marion Steel Co</v>
          </cell>
          <cell r="D3156" t="str">
            <v>Nucor Corp</v>
          </cell>
          <cell r="E3156">
            <v>113</v>
          </cell>
          <cell r="F3156" t="str">
            <v>N</v>
          </cell>
        </row>
        <row r="3157">
          <cell r="B3157">
            <v>38460</v>
          </cell>
          <cell r="C3157" t="str">
            <v>Popkin Software</v>
          </cell>
          <cell r="D3157" t="str">
            <v>Telelogic AB</v>
          </cell>
          <cell r="E3157">
            <v>45</v>
          </cell>
          <cell r="F3157" t="str">
            <v>N</v>
          </cell>
        </row>
        <row r="3158">
          <cell r="B3158">
            <v>38460</v>
          </cell>
          <cell r="C3158" t="str">
            <v>Gem Manufacturing Inc</v>
          </cell>
          <cell r="D3158" t="str">
            <v>USN Corp</v>
          </cell>
          <cell r="E3158">
            <v>17</v>
          </cell>
          <cell r="F3158" t="str">
            <v>N</v>
          </cell>
        </row>
        <row r="3159">
          <cell r="B3159">
            <v>38460</v>
          </cell>
          <cell r="C3159" t="str">
            <v>CryoVascular Systems Inc</v>
          </cell>
          <cell r="D3159" t="str">
            <v>Boston Scientific Corp</v>
          </cell>
          <cell r="E3159">
            <v>50</v>
          </cell>
          <cell r="F3159" t="str">
            <v>N</v>
          </cell>
        </row>
        <row r="3160">
          <cell r="B3160">
            <v>38460</v>
          </cell>
          <cell r="C3160" t="str">
            <v>Foresite LLC-Wireless Commun</v>
          </cell>
          <cell r="D3160" t="str">
            <v>Global Signal Inc</v>
          </cell>
          <cell r="E3160">
            <v>30</v>
          </cell>
          <cell r="F3160" t="str">
            <v>N</v>
          </cell>
        </row>
        <row r="3161">
          <cell r="B3161">
            <v>38460</v>
          </cell>
          <cell r="C3161" t="str">
            <v>Sheridan Square Ent Inc</v>
          </cell>
          <cell r="D3161" t="str">
            <v>Hirsch International Corp</v>
          </cell>
          <cell r="E3161">
            <v>16.5</v>
          </cell>
          <cell r="F3161" t="str">
            <v>N</v>
          </cell>
        </row>
        <row r="3162">
          <cell r="B3162">
            <v>38460</v>
          </cell>
          <cell r="C3162" t="str">
            <v>Liberate-Non North American</v>
          </cell>
          <cell r="D3162" t="str">
            <v>SeaChange International Inc</v>
          </cell>
          <cell r="E3162">
            <v>25.5</v>
          </cell>
          <cell r="F3162" t="str">
            <v>N</v>
          </cell>
        </row>
        <row r="3163">
          <cell r="B3163">
            <v>38460</v>
          </cell>
          <cell r="C3163" t="str">
            <v>Lyme-Life Science Ppty</v>
          </cell>
          <cell r="D3163" t="str">
            <v>BioMed Realty Trust Inc</v>
          </cell>
          <cell r="E3163">
            <v>523.59999999999991</v>
          </cell>
          <cell r="F3163" t="str">
            <v>N</v>
          </cell>
        </row>
        <row r="3164">
          <cell r="B3164">
            <v>38460</v>
          </cell>
          <cell r="C3164" t="str">
            <v>Fathom Solutions LLC</v>
          </cell>
          <cell r="D3164" t="str">
            <v>Cognizant Technology Solutions</v>
          </cell>
          <cell r="E3164">
            <v>35</v>
          </cell>
          <cell r="F3164" t="str">
            <v>N</v>
          </cell>
        </row>
        <row r="3165">
          <cell r="B3165">
            <v>38460</v>
          </cell>
          <cell r="C3165" t="str">
            <v>Electronics Boutique Holdings</v>
          </cell>
          <cell r="D3165" t="str">
            <v>GameStop Corp</v>
          </cell>
          <cell r="E3165">
            <v>1411.3920000000001</v>
          </cell>
          <cell r="F3165" t="str">
            <v>N</v>
          </cell>
        </row>
        <row r="3166">
          <cell r="B3166">
            <v>38460</v>
          </cell>
          <cell r="C3166" t="str">
            <v>Funeral Svcs Acquisition Grp</v>
          </cell>
          <cell r="D3166" t="str">
            <v>Woods Acquisition Group LLC</v>
          </cell>
          <cell r="E3166">
            <v>6.35</v>
          </cell>
          <cell r="F3166" t="str">
            <v>N</v>
          </cell>
        </row>
        <row r="3167">
          <cell r="B3167">
            <v>38460</v>
          </cell>
          <cell r="C3167" t="str">
            <v>Macromedia Inc</v>
          </cell>
          <cell r="D3167" t="str">
            <v>Adobe Systems Inc</v>
          </cell>
          <cell r="E3167">
            <v>3572.384</v>
          </cell>
          <cell r="F3167" t="str">
            <v>N</v>
          </cell>
        </row>
        <row r="3168">
          <cell r="B3168">
            <v>38460</v>
          </cell>
          <cell r="C3168" t="str">
            <v>Rimco Production Co Inc</v>
          </cell>
          <cell r="D3168" t="str">
            <v>Whittier Energy Corp</v>
          </cell>
          <cell r="E3168">
            <v>56</v>
          </cell>
          <cell r="F3168" t="str">
            <v>N</v>
          </cell>
        </row>
        <row r="3169">
          <cell r="B3169">
            <v>38460</v>
          </cell>
          <cell r="C3169" t="str">
            <v>EUA Cogenex Corp</v>
          </cell>
          <cell r="D3169" t="str">
            <v>Constellation Energy Projects</v>
          </cell>
          <cell r="E3169">
            <v>35</v>
          </cell>
          <cell r="F3169" t="str">
            <v>N</v>
          </cell>
        </row>
        <row r="3170">
          <cell r="B3170">
            <v>38460</v>
          </cell>
          <cell r="C3170" t="str">
            <v>SofTouch Systems Inc</v>
          </cell>
          <cell r="D3170" t="str">
            <v>Seagull Software Systems Inc</v>
          </cell>
          <cell r="E3170">
            <v>3.5999999999999996</v>
          </cell>
          <cell r="F3170" t="str">
            <v>N</v>
          </cell>
        </row>
        <row r="3171">
          <cell r="B3171">
            <v>38460</v>
          </cell>
          <cell r="C3171" t="str">
            <v>Chambers Belt Co</v>
          </cell>
          <cell r="D3171" t="str">
            <v>Phoenix Footwear Group Inc</v>
          </cell>
          <cell r="E3171">
            <v>21.5</v>
          </cell>
          <cell r="F3171" t="str">
            <v>N</v>
          </cell>
        </row>
        <row r="3172">
          <cell r="B3172">
            <v>38460</v>
          </cell>
          <cell r="C3172" t="str">
            <v>Heartlab Inc</v>
          </cell>
          <cell r="D3172" t="str">
            <v>Agfa-Gevaert AG</v>
          </cell>
          <cell r="E3172">
            <v>132.5</v>
          </cell>
          <cell r="F3172" t="str">
            <v>N</v>
          </cell>
        </row>
        <row r="3173">
          <cell r="B3173">
            <v>38457</v>
          </cell>
          <cell r="C3173" t="str">
            <v>Swift Transpo Co-Auto-haul Bus</v>
          </cell>
          <cell r="D3173" t="str">
            <v>Granite Equity Partners</v>
          </cell>
          <cell r="E3173">
            <v>46.099999999999994</v>
          </cell>
          <cell r="F3173" t="str">
            <v>Y</v>
          </cell>
        </row>
        <row r="3174">
          <cell r="B3174">
            <v>38457</v>
          </cell>
          <cell r="C3174" t="str">
            <v>Brookstone Inc</v>
          </cell>
          <cell r="D3174" t="str">
            <v>OSIM Brookstone Holdings LP</v>
          </cell>
          <cell r="E3174">
            <v>429.65600000000001</v>
          </cell>
          <cell r="F3174" t="str">
            <v>Y</v>
          </cell>
        </row>
        <row r="3175">
          <cell r="B3175">
            <v>38457</v>
          </cell>
          <cell r="C3175" t="str">
            <v>President Casino Broadwater-</v>
          </cell>
          <cell r="D3175" t="str">
            <v>Silver Slipper Casino Venture</v>
          </cell>
          <cell r="E3175">
            <v>6.8</v>
          </cell>
          <cell r="F3175" t="str">
            <v>N</v>
          </cell>
        </row>
        <row r="3176">
          <cell r="B3176">
            <v>38457</v>
          </cell>
          <cell r="C3176" t="str">
            <v>Media DVX LLC</v>
          </cell>
          <cell r="D3176" t="str">
            <v>Digital Generation Systems Inc</v>
          </cell>
          <cell r="E3176">
            <v>10</v>
          </cell>
          <cell r="F3176" t="str">
            <v>N</v>
          </cell>
        </row>
        <row r="3177">
          <cell r="B3177">
            <v>38457</v>
          </cell>
          <cell r="C3177" t="str">
            <v>All Care Nursing Service Inc</v>
          </cell>
          <cell r="D3177" t="str">
            <v>Onward Healthcare Inc</v>
          </cell>
          <cell r="E3177">
            <v>20</v>
          </cell>
          <cell r="F3177" t="str">
            <v>N</v>
          </cell>
        </row>
        <row r="3178">
          <cell r="B3178">
            <v>38457</v>
          </cell>
          <cell r="C3178" t="str">
            <v>NOP World</v>
          </cell>
          <cell r="D3178" t="str">
            <v>GFK AG</v>
          </cell>
          <cell r="E3178">
            <v>724.82799999999997</v>
          </cell>
          <cell r="F3178" t="str">
            <v>N</v>
          </cell>
        </row>
        <row r="3179">
          <cell r="B3179">
            <v>38457</v>
          </cell>
          <cell r="C3179" t="str">
            <v>Rantoul First Bk,Rantoul,IL</v>
          </cell>
          <cell r="D3179" t="str">
            <v>First BancTrust Corp,Paris,IL</v>
          </cell>
          <cell r="E3179">
            <v>4.22</v>
          </cell>
          <cell r="F3179" t="str">
            <v>N</v>
          </cell>
        </row>
        <row r="3180">
          <cell r="B3180">
            <v>38456</v>
          </cell>
          <cell r="C3180" t="str">
            <v>VUTEk Inc</v>
          </cell>
          <cell r="D3180" t="str">
            <v>Electronics for Imaging Inc</v>
          </cell>
          <cell r="E3180">
            <v>281</v>
          </cell>
          <cell r="F3180" t="str">
            <v>N</v>
          </cell>
        </row>
        <row r="3181">
          <cell r="B3181">
            <v>38456</v>
          </cell>
          <cell r="C3181" t="str">
            <v>Colorado Pain Specialists-Non</v>
          </cell>
          <cell r="D3181" t="str">
            <v>Paincare Holdings Inc</v>
          </cell>
          <cell r="E3181">
            <v>8.5</v>
          </cell>
          <cell r="F3181" t="str">
            <v>N</v>
          </cell>
        </row>
        <row r="3182">
          <cell r="B3182">
            <v>38456</v>
          </cell>
          <cell r="C3182" t="str">
            <v>Rubicon Medical Corp</v>
          </cell>
          <cell r="D3182" t="str">
            <v>Boston Scientific Corp</v>
          </cell>
          <cell r="E3182">
            <v>99.251999999999995</v>
          </cell>
          <cell r="F3182" t="str">
            <v>N</v>
          </cell>
        </row>
        <row r="3183">
          <cell r="B3183">
            <v>38456</v>
          </cell>
          <cell r="C3183" t="str">
            <v>Millers Inc</v>
          </cell>
          <cell r="D3183" t="str">
            <v>Bangor Historic Track Inc</v>
          </cell>
          <cell r="E3183">
            <v>3.8</v>
          </cell>
          <cell r="F3183" t="str">
            <v>N</v>
          </cell>
        </row>
        <row r="3184">
          <cell r="B3184">
            <v>38456</v>
          </cell>
          <cell r="C3184" t="str">
            <v>Intelligence Data Systems</v>
          </cell>
          <cell r="D3184" t="str">
            <v>Titan Corp</v>
          </cell>
          <cell r="E3184">
            <v>42.5</v>
          </cell>
          <cell r="F3184" t="str">
            <v>N</v>
          </cell>
        </row>
        <row r="3185">
          <cell r="B3185">
            <v>38456</v>
          </cell>
          <cell r="C3185" t="str">
            <v>Executive Restaurant Group Inc</v>
          </cell>
          <cell r="D3185" t="str">
            <v>Invicta Corp</v>
          </cell>
          <cell r="E3185">
            <v>1.2</v>
          </cell>
          <cell r="F3185" t="str">
            <v>N</v>
          </cell>
        </row>
        <row r="3186">
          <cell r="B3186">
            <v>38456</v>
          </cell>
          <cell r="C3186" t="str">
            <v>TriQuint-Optoelectronics Op</v>
          </cell>
          <cell r="D3186" t="str">
            <v>CyOptics Inc</v>
          </cell>
          <cell r="E3186">
            <v>32</v>
          </cell>
          <cell r="F3186" t="str">
            <v>N</v>
          </cell>
        </row>
        <row r="3187">
          <cell r="B3187">
            <v>38456</v>
          </cell>
          <cell r="C3187" t="str">
            <v>Atone Software Inc</v>
          </cell>
          <cell r="D3187" t="str">
            <v>C&amp;S Marketing</v>
          </cell>
          <cell r="E3187">
            <v>5.25</v>
          </cell>
          <cell r="F3187" t="str">
            <v>N</v>
          </cell>
        </row>
        <row r="3188">
          <cell r="B3188">
            <v>38456</v>
          </cell>
          <cell r="C3188" t="str">
            <v>Keith Cos Inc</v>
          </cell>
          <cell r="D3188" t="str">
            <v>Stantec Inc</v>
          </cell>
          <cell r="E3188">
            <v>174.39999999999998</v>
          </cell>
          <cell r="F3188" t="str">
            <v>N</v>
          </cell>
        </row>
        <row r="3189">
          <cell r="B3189">
            <v>38456</v>
          </cell>
          <cell r="C3189" t="str">
            <v>Briazz Inc-Washington Assets</v>
          </cell>
          <cell r="D3189" t="str">
            <v>Organic To Go</v>
          </cell>
          <cell r="E3189">
            <v>1.3499999999999999</v>
          </cell>
          <cell r="F3189" t="str">
            <v>N</v>
          </cell>
        </row>
        <row r="3190">
          <cell r="B3190">
            <v>38456</v>
          </cell>
          <cell r="C3190" t="str">
            <v>1st Alerts Inc</v>
          </cell>
          <cell r="D3190" t="str">
            <v>VSUS Technologies Inc</v>
          </cell>
          <cell r="E3190">
            <v>44.199999999999996</v>
          </cell>
          <cell r="F3190" t="str">
            <v>N</v>
          </cell>
        </row>
        <row r="3191">
          <cell r="B3191">
            <v>38456</v>
          </cell>
          <cell r="C3191" t="str">
            <v>Bloomfield Hills Bancorp Inc</v>
          </cell>
          <cell r="D3191" t="str">
            <v>PrivateBancorp Inc,Chicago,IL</v>
          </cell>
          <cell r="E3191">
            <v>64</v>
          </cell>
          <cell r="F3191" t="str">
            <v>N</v>
          </cell>
        </row>
        <row r="3192">
          <cell r="B3192">
            <v>38456</v>
          </cell>
          <cell r="C3192" t="str">
            <v>Topspin Communications Inc</v>
          </cell>
          <cell r="D3192" t="str">
            <v>Cisco Systems Inc</v>
          </cell>
          <cell r="E3192">
            <v>250</v>
          </cell>
          <cell r="F3192" t="str">
            <v>N</v>
          </cell>
        </row>
        <row r="3193">
          <cell r="B3193">
            <v>38455</v>
          </cell>
          <cell r="C3193" t="str">
            <v>Ridgmar Mall,Fort Worth,Texas</v>
          </cell>
          <cell r="D3193" t="str">
            <v>Investor Group</v>
          </cell>
          <cell r="E3193">
            <v>71.099999999999994</v>
          </cell>
          <cell r="F3193" t="str">
            <v>Y</v>
          </cell>
        </row>
        <row r="3194">
          <cell r="B3194">
            <v>38455</v>
          </cell>
          <cell r="C3194" t="str">
            <v>Downhole Video Intl Inc</v>
          </cell>
          <cell r="D3194" t="str">
            <v>Expro International Group PLC</v>
          </cell>
          <cell r="E3194">
            <v>11.5</v>
          </cell>
          <cell r="F3194" t="str">
            <v>N</v>
          </cell>
        </row>
        <row r="3195">
          <cell r="B3195">
            <v>38455</v>
          </cell>
          <cell r="C3195" t="str">
            <v>Cornerstone Bancorp,CT</v>
          </cell>
          <cell r="D3195" t="str">
            <v>NewAlliance Bancshares Inc,CT</v>
          </cell>
          <cell r="E3195">
            <v>48.725999999999999</v>
          </cell>
          <cell r="F3195" t="str">
            <v>N</v>
          </cell>
        </row>
        <row r="3196">
          <cell r="B3196">
            <v>38455</v>
          </cell>
          <cell r="C3196" t="str">
            <v>Moore Electronics Inc</v>
          </cell>
          <cell r="D3196" t="str">
            <v>microHelix inc</v>
          </cell>
          <cell r="E3196">
            <v>3</v>
          </cell>
          <cell r="F3196" t="str">
            <v>N</v>
          </cell>
        </row>
        <row r="3197">
          <cell r="B3197">
            <v>38455</v>
          </cell>
          <cell r="C3197" t="str">
            <v>Peoples State Bk,Georgia</v>
          </cell>
          <cell r="D3197" t="str">
            <v>Capitol Bancorp Ltd,Lansing,MI</v>
          </cell>
          <cell r="E3197">
            <v>1.4</v>
          </cell>
          <cell r="F3197" t="str">
            <v>N</v>
          </cell>
        </row>
        <row r="3198">
          <cell r="B3198">
            <v>38455</v>
          </cell>
          <cell r="C3198" t="str">
            <v>Exchange Bancshares Inc,OH</v>
          </cell>
          <cell r="D3198" t="str">
            <v>Rurban Financial Corp</v>
          </cell>
          <cell r="E3198">
            <v>12.972</v>
          </cell>
          <cell r="F3198" t="str">
            <v>N</v>
          </cell>
        </row>
        <row r="3199">
          <cell r="B3199">
            <v>38455</v>
          </cell>
          <cell r="C3199" t="str">
            <v>Analysts Intl Corp</v>
          </cell>
          <cell r="D3199" t="str">
            <v>Computer Horizons Corp</v>
          </cell>
          <cell r="E3199">
            <v>88.766999999999996</v>
          </cell>
          <cell r="F3199" t="str">
            <v>N</v>
          </cell>
        </row>
        <row r="3200">
          <cell r="B3200">
            <v>38455</v>
          </cell>
          <cell r="C3200" t="str">
            <v>Undisclosed Oil and Gas</v>
          </cell>
          <cell r="D3200" t="str">
            <v>PetroQuest Energy Inc</v>
          </cell>
          <cell r="E3200">
            <v>15.6</v>
          </cell>
          <cell r="F3200" t="str">
            <v>N</v>
          </cell>
        </row>
        <row r="3201">
          <cell r="B3201">
            <v>38455</v>
          </cell>
          <cell r="C3201" t="str">
            <v>Innovative Concepts Inc</v>
          </cell>
          <cell r="D3201" t="str">
            <v>Herley Industries Inc</v>
          </cell>
          <cell r="E3201">
            <v>20</v>
          </cell>
          <cell r="F3201" t="str">
            <v>N</v>
          </cell>
        </row>
        <row r="3202">
          <cell r="B3202">
            <v>38454</v>
          </cell>
          <cell r="C3202" t="str">
            <v>Stamping Specialties Corp</v>
          </cell>
          <cell r="D3202" t="str">
            <v>American Capital Strategies</v>
          </cell>
          <cell r="E3202">
            <v>50</v>
          </cell>
          <cell r="F3202" t="str">
            <v>Y</v>
          </cell>
        </row>
        <row r="3203">
          <cell r="B3203">
            <v>38454</v>
          </cell>
          <cell r="C3203" t="str">
            <v>Euramax International Inc</v>
          </cell>
          <cell r="D3203" t="str">
            <v>GSCP EMAX Acquisition LLC</v>
          </cell>
          <cell r="E3203">
            <v>1038</v>
          </cell>
          <cell r="F3203" t="str">
            <v>Y</v>
          </cell>
        </row>
        <row r="3204">
          <cell r="B3204">
            <v>38454</v>
          </cell>
          <cell r="C3204" t="str">
            <v>Sheffield Tower,New York,NY</v>
          </cell>
          <cell r="D3204" t="str">
            <v>Investor Group</v>
          </cell>
          <cell r="E3204">
            <v>418</v>
          </cell>
          <cell r="F3204" t="str">
            <v>N</v>
          </cell>
        </row>
        <row r="3205">
          <cell r="B3205">
            <v>38454</v>
          </cell>
          <cell r="C3205" t="str">
            <v>LoyaltyPoint Inc-US Patents(4)</v>
          </cell>
          <cell r="D3205" t="str">
            <v>NeoMedia Technologies Inc</v>
          </cell>
          <cell r="E3205">
            <v>1.5</v>
          </cell>
          <cell r="F3205" t="str">
            <v>N</v>
          </cell>
        </row>
        <row r="3206">
          <cell r="B3206">
            <v>38454</v>
          </cell>
          <cell r="C3206" t="str">
            <v>Aston Waikiki Beach Hotel,HI</v>
          </cell>
          <cell r="D3206" t="str">
            <v>Investor Group</v>
          </cell>
          <cell r="E3206">
            <v>107</v>
          </cell>
          <cell r="F3206" t="str">
            <v>N</v>
          </cell>
        </row>
        <row r="3207">
          <cell r="B3207">
            <v>38454</v>
          </cell>
          <cell r="C3207" t="str">
            <v>New Jersey Home-Certain Assets</v>
          </cell>
          <cell r="D3207" t="str">
            <v>Accredited Health Services Inc</v>
          </cell>
          <cell r="E3207">
            <v>3</v>
          </cell>
          <cell r="F3207" t="str">
            <v>N</v>
          </cell>
        </row>
        <row r="3208">
          <cell r="B3208">
            <v>38454</v>
          </cell>
          <cell r="C3208" t="str">
            <v>Noland Co</v>
          </cell>
          <cell r="D3208" t="str">
            <v>Primus Inc</v>
          </cell>
          <cell r="E3208">
            <v>250.44499999999999</v>
          </cell>
          <cell r="F3208" t="str">
            <v>N</v>
          </cell>
        </row>
        <row r="3209">
          <cell r="B3209">
            <v>38454</v>
          </cell>
          <cell r="C3209" t="str">
            <v>Kraft Foods-Fruit Snacks Op</v>
          </cell>
          <cell r="D3209" t="str">
            <v>Kellogg Co</v>
          </cell>
          <cell r="E3209">
            <v>30</v>
          </cell>
          <cell r="F3209" t="str">
            <v>N</v>
          </cell>
        </row>
        <row r="3210">
          <cell r="B3210">
            <v>38454</v>
          </cell>
          <cell r="C3210" t="str">
            <v>French Lick Springs Resort</v>
          </cell>
          <cell r="D3210" t="str">
            <v>Undisclosed Acquiror</v>
          </cell>
          <cell r="E3210">
            <v>25</v>
          </cell>
          <cell r="F3210" t="str">
            <v>N</v>
          </cell>
        </row>
        <row r="3211">
          <cell r="B3211">
            <v>38454</v>
          </cell>
          <cell r="C3211" t="str">
            <v>Basic Chemicals Co-Choralkali</v>
          </cell>
          <cell r="D3211" t="str">
            <v>ERCO Worldwide</v>
          </cell>
          <cell r="E3211">
            <v>29.5</v>
          </cell>
          <cell r="F3211" t="str">
            <v>N</v>
          </cell>
        </row>
        <row r="3212">
          <cell r="B3212">
            <v>38454</v>
          </cell>
          <cell r="C3212" t="str">
            <v>Stolt-Diving &amp; Pipelay Assets</v>
          </cell>
          <cell r="D3212" t="str">
            <v>Cal Dive International Inc</v>
          </cell>
          <cell r="E3212">
            <v>125</v>
          </cell>
          <cell r="F3212" t="str">
            <v>N</v>
          </cell>
        </row>
        <row r="3213">
          <cell r="B3213">
            <v>38454</v>
          </cell>
          <cell r="C3213" t="str">
            <v>Undisclosed Oil &amp; Gas Co</v>
          </cell>
          <cell r="D3213" t="str">
            <v>Chesapeake Energy Corp</v>
          </cell>
          <cell r="E3213">
            <v>686.4</v>
          </cell>
          <cell r="F3213" t="str">
            <v>N</v>
          </cell>
        </row>
        <row r="3214">
          <cell r="B3214">
            <v>38453</v>
          </cell>
          <cell r="C3214" t="str">
            <v>Provident Senior Living Trust</v>
          </cell>
          <cell r="D3214" t="str">
            <v>Ventas Inc</v>
          </cell>
          <cell r="E3214">
            <v>1200</v>
          </cell>
          <cell r="F3214" t="str">
            <v>Y</v>
          </cell>
        </row>
        <row r="3215">
          <cell r="B3215">
            <v>38453</v>
          </cell>
          <cell r="C3215" t="str">
            <v>Wyse Technology Inc</v>
          </cell>
          <cell r="D3215" t="str">
            <v>Garnett &amp; Helfrich Capital</v>
          </cell>
          <cell r="E3215">
            <v>35</v>
          </cell>
          <cell r="F3215" t="str">
            <v>Y</v>
          </cell>
        </row>
        <row r="3216">
          <cell r="B3216">
            <v>38453</v>
          </cell>
          <cell r="C3216" t="str">
            <v>HealthCentersOnline Inc</v>
          </cell>
          <cell r="D3216" t="str">
            <v>iVillage Inc</v>
          </cell>
          <cell r="E3216">
            <v>12</v>
          </cell>
          <cell r="F3216" t="str">
            <v>N</v>
          </cell>
        </row>
        <row r="3217">
          <cell r="B3217">
            <v>38453</v>
          </cell>
          <cell r="C3217" t="str">
            <v>Integral Systems Inc</v>
          </cell>
          <cell r="D3217" t="str">
            <v>Clear River Consulting Inc</v>
          </cell>
          <cell r="E3217">
            <v>15</v>
          </cell>
          <cell r="F3217" t="str">
            <v>N</v>
          </cell>
        </row>
        <row r="3218">
          <cell r="B3218">
            <v>38453</v>
          </cell>
          <cell r="C3218" t="str">
            <v>Dictaphone Corp-Communication</v>
          </cell>
          <cell r="D3218" t="str">
            <v>NICE Systems Ltd</v>
          </cell>
          <cell r="E3218">
            <v>38.5</v>
          </cell>
          <cell r="F3218" t="str">
            <v>N</v>
          </cell>
        </row>
        <row r="3219">
          <cell r="B3219">
            <v>38453</v>
          </cell>
          <cell r="C3219" t="str">
            <v>Sonoma Foods Inc</v>
          </cell>
          <cell r="D3219" t="str">
            <v>Monterey Gourmet Foods Inc</v>
          </cell>
          <cell r="E3219">
            <v>3.5</v>
          </cell>
          <cell r="F3219" t="str">
            <v>N</v>
          </cell>
        </row>
        <row r="3220">
          <cell r="B3220">
            <v>38453</v>
          </cell>
          <cell r="C3220" t="str">
            <v>Constellation-Oleander Plant</v>
          </cell>
          <cell r="D3220" t="str">
            <v>Southern Power</v>
          </cell>
          <cell r="E3220">
            <v>206</v>
          </cell>
          <cell r="F3220" t="str">
            <v>N</v>
          </cell>
        </row>
        <row r="3221">
          <cell r="B3221">
            <v>38453</v>
          </cell>
          <cell r="C3221" t="str">
            <v>Warnecke Design Service Inc</v>
          </cell>
          <cell r="D3221" t="str">
            <v>Incode Technologies Corp</v>
          </cell>
          <cell r="E3221">
            <v>1.9</v>
          </cell>
          <cell r="F3221" t="str">
            <v>N</v>
          </cell>
        </row>
        <row r="3222">
          <cell r="B3222">
            <v>38453</v>
          </cell>
          <cell r="C3222" t="str">
            <v>Homer Building,Washington DC</v>
          </cell>
          <cell r="D3222" t="str">
            <v>ING Office Fund</v>
          </cell>
          <cell r="E3222">
            <v>105.19999999999999</v>
          </cell>
          <cell r="F3222" t="str">
            <v>N</v>
          </cell>
        </row>
        <row r="3223">
          <cell r="B3223">
            <v>38453</v>
          </cell>
          <cell r="C3223" t="str">
            <v>Trans-Global-Bulk Terminals(7)</v>
          </cell>
          <cell r="D3223" t="str">
            <v>Kinder Morgan Energy Partners</v>
          </cell>
          <cell r="E3223">
            <v>245</v>
          </cell>
          <cell r="F3223" t="str">
            <v>N</v>
          </cell>
        </row>
        <row r="3224">
          <cell r="B3224">
            <v>38453</v>
          </cell>
          <cell r="C3224" t="str">
            <v>Radnor Investment Advisors LP</v>
          </cell>
          <cell r="D3224" t="str">
            <v>Undisclosed Acquiror</v>
          </cell>
          <cell r="E3224">
            <v>19</v>
          </cell>
          <cell r="F3224" t="str">
            <v>N</v>
          </cell>
        </row>
        <row r="3225">
          <cell r="B3225">
            <v>38453</v>
          </cell>
          <cell r="C3225" t="str">
            <v>Navigant International Inc</v>
          </cell>
          <cell r="D3225" t="str">
            <v>TQ3 Travel Solutions GmbH</v>
          </cell>
          <cell r="E3225">
            <v>19.081</v>
          </cell>
          <cell r="F3225" t="str">
            <v>N</v>
          </cell>
        </row>
        <row r="3226">
          <cell r="B3226">
            <v>38451</v>
          </cell>
          <cell r="C3226" t="str">
            <v>Merritt Square Mall</v>
          </cell>
          <cell r="D3226" t="str">
            <v>Thor Equities LLC</v>
          </cell>
          <cell r="E3226">
            <v>64.5</v>
          </cell>
          <cell r="F3226" t="str">
            <v>N</v>
          </cell>
        </row>
        <row r="3227">
          <cell r="B3227">
            <v>38450</v>
          </cell>
          <cell r="C3227" t="str">
            <v>Quallaby Corp</v>
          </cell>
          <cell r="D3227" t="str">
            <v>Micromuse Inc</v>
          </cell>
          <cell r="E3227">
            <v>33</v>
          </cell>
          <cell r="F3227" t="str">
            <v>N</v>
          </cell>
        </row>
        <row r="3228">
          <cell r="B3228">
            <v>38450</v>
          </cell>
          <cell r="C3228" t="str">
            <v>African American Med Net Inc</v>
          </cell>
          <cell r="D3228" t="str">
            <v>PetCARE Television Network Inc</v>
          </cell>
          <cell r="E3228">
            <v>26.757999999999999</v>
          </cell>
          <cell r="F3228" t="str">
            <v>N</v>
          </cell>
        </row>
        <row r="3229">
          <cell r="B3229">
            <v>38450</v>
          </cell>
          <cell r="C3229" t="str">
            <v>Ohio Art Co-Diversified Prod</v>
          </cell>
          <cell r="D3229" t="str">
            <v>M&amp;S Ohio Real Estate Holdings</v>
          </cell>
          <cell r="E3229">
            <v>1.978</v>
          </cell>
          <cell r="F3229" t="str">
            <v>N</v>
          </cell>
        </row>
        <row r="3230">
          <cell r="B3230">
            <v>38450</v>
          </cell>
          <cell r="C3230" t="str">
            <v>Feanix Corp</v>
          </cell>
          <cell r="D3230" t="str">
            <v>Axon Group PLC</v>
          </cell>
          <cell r="E3230">
            <v>23.45</v>
          </cell>
          <cell r="F3230" t="str">
            <v>N</v>
          </cell>
        </row>
        <row r="3231">
          <cell r="B3231">
            <v>38450</v>
          </cell>
          <cell r="C3231" t="str">
            <v>Schundler Co</v>
          </cell>
          <cell r="D3231" t="str">
            <v>Normiska USA Inc</v>
          </cell>
          <cell r="E3231">
            <v>4.2050000000000001</v>
          </cell>
          <cell r="F3231" t="str">
            <v>N</v>
          </cell>
        </row>
        <row r="3232">
          <cell r="B3232">
            <v>38450</v>
          </cell>
          <cell r="C3232" t="str">
            <v>One Buckhead Plaza,Atlanta,GA</v>
          </cell>
          <cell r="D3232" t="str">
            <v>Crescent Real Estate Equities</v>
          </cell>
          <cell r="E3232">
            <v>130.5</v>
          </cell>
          <cell r="F3232" t="str">
            <v>N</v>
          </cell>
        </row>
        <row r="3233">
          <cell r="B3233">
            <v>38450</v>
          </cell>
          <cell r="C3233" t="str">
            <v>Standard Oil Building,CA</v>
          </cell>
          <cell r="D3233" t="str">
            <v>Seb Immobilien-Investment GmbH</v>
          </cell>
          <cell r="E3233">
            <v>178.5</v>
          </cell>
          <cell r="F3233" t="str">
            <v>N</v>
          </cell>
        </row>
        <row r="3234">
          <cell r="B3234">
            <v>38450</v>
          </cell>
          <cell r="C3234" t="str">
            <v>Computer Sciences-Health Plans</v>
          </cell>
          <cell r="D3234" t="str">
            <v>DST Systems Inc</v>
          </cell>
          <cell r="E3234">
            <v>327.22099999999995</v>
          </cell>
          <cell r="F3234" t="str">
            <v>N</v>
          </cell>
        </row>
        <row r="3235">
          <cell r="B3235">
            <v>38449</v>
          </cell>
          <cell r="C3235" t="str">
            <v>NEFF Corp</v>
          </cell>
          <cell r="D3235" t="str">
            <v>Odyssey Invest Partners LLC</v>
          </cell>
          <cell r="E3235">
            <v>240.5</v>
          </cell>
          <cell r="F3235" t="str">
            <v>Y</v>
          </cell>
        </row>
        <row r="3236">
          <cell r="B3236">
            <v>38449</v>
          </cell>
          <cell r="C3236" t="str">
            <v>Classic Media Inc</v>
          </cell>
          <cell r="D3236" t="str">
            <v>Investor Group</v>
          </cell>
          <cell r="E3236">
            <v>175</v>
          </cell>
          <cell r="F3236" t="str">
            <v>Y</v>
          </cell>
        </row>
        <row r="3237">
          <cell r="B3237">
            <v>38449</v>
          </cell>
          <cell r="C3237" t="str">
            <v>Aero Union Corp</v>
          </cell>
          <cell r="D3237" t="str">
            <v>Lake Union Capital Partners</v>
          </cell>
          <cell r="E3237">
            <v>14</v>
          </cell>
          <cell r="F3237" t="str">
            <v>Y</v>
          </cell>
        </row>
        <row r="3238">
          <cell r="B3238">
            <v>38449</v>
          </cell>
          <cell r="C3238" t="str">
            <v>NeoMagic Corp-Certain Assets</v>
          </cell>
          <cell r="D3238" t="str">
            <v>Faust Communications LLC</v>
          </cell>
          <cell r="E3238">
            <v>3.5</v>
          </cell>
          <cell r="F3238" t="str">
            <v>N</v>
          </cell>
        </row>
        <row r="3239">
          <cell r="B3239">
            <v>38449</v>
          </cell>
          <cell r="C3239" t="str">
            <v>Arizona Land Income Corp</v>
          </cell>
          <cell r="D3239" t="str">
            <v>Patient Safety Technologies</v>
          </cell>
          <cell r="E3239">
            <v>4.5810000000000004</v>
          </cell>
          <cell r="F3239" t="str">
            <v>N</v>
          </cell>
        </row>
        <row r="3240">
          <cell r="B3240">
            <v>38449</v>
          </cell>
          <cell r="C3240" t="str">
            <v>Alacritus Software</v>
          </cell>
          <cell r="D3240" t="str">
            <v>Network Appliance Inc</v>
          </cell>
          <cell r="E3240">
            <v>11</v>
          </cell>
          <cell r="F3240" t="str">
            <v>N</v>
          </cell>
        </row>
        <row r="3241">
          <cell r="B3241">
            <v>38449</v>
          </cell>
          <cell r="C3241" t="str">
            <v>Infineon-Optical Net Bus</v>
          </cell>
          <cell r="D3241" t="str">
            <v>EXAR Corp</v>
          </cell>
          <cell r="E3241">
            <v>11.049999999999999</v>
          </cell>
          <cell r="F3241" t="str">
            <v>N</v>
          </cell>
        </row>
        <row r="3242">
          <cell r="B3242">
            <v>38449</v>
          </cell>
          <cell r="C3242" t="str">
            <v>Big Curve Shopping Ctr,Yuma,AZ</v>
          </cell>
          <cell r="D3242" t="str">
            <v>Undisclosed Acquiror</v>
          </cell>
          <cell r="E3242">
            <v>13.6</v>
          </cell>
          <cell r="F3242" t="str">
            <v>N</v>
          </cell>
        </row>
        <row r="3243">
          <cell r="B3243">
            <v>38449</v>
          </cell>
          <cell r="C3243" t="str">
            <v>Celanese Corp-Vectran Bus</v>
          </cell>
          <cell r="D3243" t="str">
            <v>Kuraray America Inc</v>
          </cell>
          <cell r="E3243">
            <v>2.2000000000000002</v>
          </cell>
          <cell r="F3243" t="str">
            <v>N</v>
          </cell>
        </row>
        <row r="3244">
          <cell r="B3244">
            <v>38449</v>
          </cell>
          <cell r="C3244" t="str">
            <v>Centerpoint Ppty-Industrial</v>
          </cell>
          <cell r="D3244" t="str">
            <v>JF US Industrial Trust</v>
          </cell>
          <cell r="E3244">
            <v>392.7</v>
          </cell>
          <cell r="F3244" t="str">
            <v>N</v>
          </cell>
        </row>
        <row r="3245">
          <cell r="B3245">
            <v>38449</v>
          </cell>
          <cell r="C3245" t="str">
            <v>Water Gremlin Co</v>
          </cell>
          <cell r="D3245" t="str">
            <v>Okabe Holdings USA Inc</v>
          </cell>
          <cell r="E3245">
            <v>45.5</v>
          </cell>
          <cell r="F3245" t="str">
            <v>N</v>
          </cell>
        </row>
        <row r="3246">
          <cell r="B3246">
            <v>38449</v>
          </cell>
          <cell r="C3246" t="str">
            <v>Concord Communications Inc</v>
          </cell>
          <cell r="D3246" t="str">
            <v>CA</v>
          </cell>
          <cell r="E3246">
            <v>332.15800000000002</v>
          </cell>
          <cell r="F3246" t="str">
            <v>N</v>
          </cell>
        </row>
        <row r="3247">
          <cell r="B3247">
            <v>38449</v>
          </cell>
          <cell r="C3247" t="str">
            <v>I-TECH Corp</v>
          </cell>
          <cell r="D3247" t="str">
            <v>Finisar Corp</v>
          </cell>
          <cell r="E3247">
            <v>12.1</v>
          </cell>
          <cell r="F3247" t="str">
            <v>N</v>
          </cell>
        </row>
        <row r="3248">
          <cell r="B3248">
            <v>38448</v>
          </cell>
          <cell r="C3248" t="str">
            <v>Sartam Industries Inc</v>
          </cell>
          <cell r="D3248" t="str">
            <v>ZANN Corp</v>
          </cell>
          <cell r="E3248">
            <v>4.4000000000000004</v>
          </cell>
          <cell r="F3248" t="str">
            <v>Y</v>
          </cell>
        </row>
        <row r="3249">
          <cell r="B3249">
            <v>38448</v>
          </cell>
          <cell r="C3249" t="str">
            <v>KVII-TV,KVIH-TV</v>
          </cell>
          <cell r="D3249" t="str">
            <v>Barrington Bdcstg Co LLC</v>
          </cell>
          <cell r="E3249">
            <v>22.5</v>
          </cell>
          <cell r="F3249" t="str">
            <v>N</v>
          </cell>
        </row>
        <row r="3250">
          <cell r="B3250">
            <v>38448</v>
          </cell>
          <cell r="C3250" t="str">
            <v>Oglebay-Kings Mountain Mica Op</v>
          </cell>
          <cell r="D3250" t="str">
            <v>Kings Mountain Mining LLC</v>
          </cell>
          <cell r="E3250">
            <v>15</v>
          </cell>
          <cell r="F3250" t="str">
            <v>N</v>
          </cell>
        </row>
        <row r="3251">
          <cell r="B3251">
            <v>38448</v>
          </cell>
          <cell r="C3251" t="str">
            <v>Fraser Papers Inc-Timberland</v>
          </cell>
          <cell r="D3251" t="str">
            <v>Heartland Forestland Fund V</v>
          </cell>
          <cell r="E3251">
            <v>80.5</v>
          </cell>
          <cell r="F3251" t="str">
            <v>N</v>
          </cell>
        </row>
        <row r="3252">
          <cell r="B3252">
            <v>38448</v>
          </cell>
          <cell r="C3252" t="str">
            <v>First Capital Bank Hldg.FL</v>
          </cell>
          <cell r="D3252" t="str">
            <v>Coastal Banking Co Inc,SC</v>
          </cell>
          <cell r="E3252">
            <v>23.061</v>
          </cell>
          <cell r="F3252" t="str">
            <v>N</v>
          </cell>
        </row>
        <row r="3253">
          <cell r="B3253">
            <v>38448</v>
          </cell>
          <cell r="C3253" t="str">
            <v>Apama Inc</v>
          </cell>
          <cell r="D3253" t="str">
            <v>Progress Software Corp</v>
          </cell>
          <cell r="E3253">
            <v>25</v>
          </cell>
          <cell r="F3253" t="str">
            <v>N</v>
          </cell>
        </row>
        <row r="3254">
          <cell r="B3254">
            <v>38448</v>
          </cell>
          <cell r="C3254" t="str">
            <v>Big Dog Drilling Co LLC</v>
          </cell>
          <cell r="D3254" t="str">
            <v>Delta Petroleum Corp</v>
          </cell>
          <cell r="E3254">
            <v>1.4229999999999998</v>
          </cell>
          <cell r="F3254" t="str">
            <v>N</v>
          </cell>
        </row>
        <row r="3255">
          <cell r="B3255">
            <v>38448</v>
          </cell>
          <cell r="C3255" t="str">
            <v>Johnson Corp</v>
          </cell>
          <cell r="D3255" t="str">
            <v>Kadant Inc</v>
          </cell>
          <cell r="E3255">
            <v>110</v>
          </cell>
          <cell r="F3255" t="str">
            <v>N</v>
          </cell>
        </row>
        <row r="3256">
          <cell r="B3256">
            <v>38448</v>
          </cell>
          <cell r="C3256" t="str">
            <v>Floragon Forest Prod Molalla</v>
          </cell>
          <cell r="D3256" t="str">
            <v>Interfor Pacific Inc</v>
          </cell>
          <cell r="E3256">
            <v>50</v>
          </cell>
          <cell r="F3256" t="str">
            <v>N</v>
          </cell>
        </row>
        <row r="3257">
          <cell r="B3257">
            <v>38448</v>
          </cell>
          <cell r="C3257" t="str">
            <v>BioSource International Inc</v>
          </cell>
          <cell r="D3257" t="str">
            <v>Bio-Rad Laboratories Inc</v>
          </cell>
          <cell r="E3257">
            <v>81.498000000000005</v>
          </cell>
          <cell r="F3257" t="str">
            <v>N</v>
          </cell>
        </row>
        <row r="3258">
          <cell r="B3258">
            <v>38448</v>
          </cell>
          <cell r="C3258" t="str">
            <v>Village Bank &amp; Trust Co</v>
          </cell>
          <cell r="D3258" t="str">
            <v>Laconia Savings Bank</v>
          </cell>
          <cell r="E3258">
            <v>18.299999999999997</v>
          </cell>
          <cell r="F3258" t="str">
            <v>N</v>
          </cell>
        </row>
        <row r="3259">
          <cell r="B3259">
            <v>38448</v>
          </cell>
          <cell r="C3259" t="str">
            <v>Ashford-Best Western Suites,TX</v>
          </cell>
          <cell r="D3259" t="str">
            <v>Undisclosed Acquiror</v>
          </cell>
          <cell r="E3259">
            <v>1.3499999999999999</v>
          </cell>
          <cell r="F3259" t="str">
            <v>N</v>
          </cell>
        </row>
        <row r="3260">
          <cell r="B3260">
            <v>38448</v>
          </cell>
          <cell r="C3260" t="str">
            <v>Assoc Radiation-Treatment Ctr</v>
          </cell>
          <cell r="D3260" t="str">
            <v>Radiation Therapy Services Inc</v>
          </cell>
          <cell r="E3260">
            <v>26</v>
          </cell>
          <cell r="F3260" t="str">
            <v>N</v>
          </cell>
        </row>
        <row r="3261">
          <cell r="B3261">
            <v>38448</v>
          </cell>
          <cell r="C3261" t="str">
            <v>CarrAmerica Corporate Center</v>
          </cell>
          <cell r="D3261" t="str">
            <v>RREEF America LLC</v>
          </cell>
          <cell r="E3261">
            <v>154</v>
          </cell>
          <cell r="F3261" t="str">
            <v>N</v>
          </cell>
        </row>
        <row r="3262">
          <cell r="B3262">
            <v>38448</v>
          </cell>
          <cell r="C3262" t="str">
            <v>SOSystems</v>
          </cell>
          <cell r="D3262" t="str">
            <v>Open Solutions Inc</v>
          </cell>
          <cell r="E3262">
            <v>11</v>
          </cell>
          <cell r="F3262" t="str">
            <v>N</v>
          </cell>
        </row>
        <row r="3263">
          <cell r="B3263">
            <v>38448</v>
          </cell>
          <cell r="C3263" t="str">
            <v>Basin Creek Equity Partners</v>
          </cell>
          <cell r="D3263" t="str">
            <v>Maxim Power Corp</v>
          </cell>
          <cell r="E3263">
            <v>11.2</v>
          </cell>
          <cell r="F3263" t="str">
            <v>N</v>
          </cell>
        </row>
        <row r="3264">
          <cell r="B3264">
            <v>38447</v>
          </cell>
          <cell r="C3264" t="str">
            <v>FALK Corp</v>
          </cell>
          <cell r="D3264" t="str">
            <v>Rexnord Corp</v>
          </cell>
          <cell r="E3264">
            <v>295</v>
          </cell>
          <cell r="F3264" t="str">
            <v>Y</v>
          </cell>
        </row>
        <row r="3265">
          <cell r="B3265">
            <v>38447</v>
          </cell>
          <cell r="C3265" t="str">
            <v>Appalachian Gas Royalty Trust</v>
          </cell>
          <cell r="D3265" t="str">
            <v>Black Stone Minerals Co LP</v>
          </cell>
          <cell r="E3265">
            <v>155</v>
          </cell>
          <cell r="F3265" t="str">
            <v>N</v>
          </cell>
        </row>
        <row r="3266">
          <cell r="B3266">
            <v>38447</v>
          </cell>
          <cell r="C3266" t="str">
            <v>Road Machinery Co</v>
          </cell>
          <cell r="D3266" t="str">
            <v>Mitsui &amp; Co Ltd</v>
          </cell>
          <cell r="E3266">
            <v>9.2439999999999998</v>
          </cell>
          <cell r="F3266" t="str">
            <v>N</v>
          </cell>
        </row>
        <row r="3267">
          <cell r="B3267">
            <v>38447</v>
          </cell>
          <cell r="C3267" t="str">
            <v>Liberty Enterprises Inc</v>
          </cell>
          <cell r="D3267" t="str">
            <v>John H Harland Co</v>
          </cell>
          <cell r="E3267">
            <v>160</v>
          </cell>
          <cell r="F3267" t="str">
            <v>N</v>
          </cell>
        </row>
        <row r="3268">
          <cell r="B3268">
            <v>38447</v>
          </cell>
          <cell r="C3268" t="str">
            <v>Diagnostic Imaging Group</v>
          </cell>
          <cell r="D3268" t="str">
            <v>Evercore Partners Inc</v>
          </cell>
          <cell r="E3268">
            <v>255</v>
          </cell>
          <cell r="F3268" t="str">
            <v>N</v>
          </cell>
        </row>
        <row r="3269">
          <cell r="B3269">
            <v>38447</v>
          </cell>
          <cell r="C3269" t="str">
            <v>C&amp;D Aerospace Group</v>
          </cell>
          <cell r="D3269" t="str">
            <v>Zodiac SA</v>
          </cell>
          <cell r="E3269">
            <v>600</v>
          </cell>
          <cell r="F3269" t="str">
            <v>N</v>
          </cell>
        </row>
        <row r="3270">
          <cell r="B3270">
            <v>38447</v>
          </cell>
          <cell r="C3270" t="str">
            <v>HomeOne Credit-Manufactured</v>
          </cell>
          <cell r="D3270" t="str">
            <v>Vanderbilt Mortgage &amp; Finance</v>
          </cell>
          <cell r="E3270">
            <v>75</v>
          </cell>
          <cell r="F3270" t="str">
            <v>N</v>
          </cell>
        </row>
        <row r="3271">
          <cell r="B3271">
            <v>38447</v>
          </cell>
          <cell r="C3271" t="str">
            <v>400 North LaSalle Residential</v>
          </cell>
          <cell r="D3271" t="str">
            <v>Undisclosed Acquiror</v>
          </cell>
          <cell r="E3271">
            <v>126</v>
          </cell>
          <cell r="F3271" t="str">
            <v>N</v>
          </cell>
        </row>
        <row r="3272">
          <cell r="B3272">
            <v>38447</v>
          </cell>
          <cell r="C3272" t="str">
            <v>RHS-Sales Mktg &amp; Distn Asts</v>
          </cell>
          <cell r="D3272" t="str">
            <v>CSI Wireless Inc</v>
          </cell>
          <cell r="E3272">
            <v>31.495999999999999</v>
          </cell>
          <cell r="F3272" t="str">
            <v>N</v>
          </cell>
        </row>
        <row r="3273">
          <cell r="B3273">
            <v>38447</v>
          </cell>
          <cell r="C3273" t="str">
            <v>Absalus Inc</v>
          </cell>
          <cell r="D3273" t="str">
            <v>EvoGenix Pty Ltd</v>
          </cell>
          <cell r="E3273">
            <v>8</v>
          </cell>
          <cell r="F3273" t="str">
            <v>N</v>
          </cell>
        </row>
        <row r="3274">
          <cell r="B3274">
            <v>38447</v>
          </cell>
          <cell r="C3274" t="str">
            <v>Champion Enterprises Inc-Sales</v>
          </cell>
          <cell r="D3274" t="str">
            <v>Undisclosed Acquiror</v>
          </cell>
          <cell r="E3274">
            <v>20</v>
          </cell>
          <cell r="F3274" t="str">
            <v>N</v>
          </cell>
        </row>
        <row r="3275">
          <cell r="B3275">
            <v>38447</v>
          </cell>
          <cell r="C3275" t="str">
            <v>1095 Ave of the Americas Bldg</v>
          </cell>
          <cell r="D3275" t="str">
            <v>Equity Office Properties Trust</v>
          </cell>
          <cell r="E3275">
            <v>505</v>
          </cell>
          <cell r="F3275" t="str">
            <v>N</v>
          </cell>
        </row>
        <row r="3276">
          <cell r="B3276">
            <v>38446</v>
          </cell>
          <cell r="C3276" t="str">
            <v>The Pennmark</v>
          </cell>
          <cell r="D3276" t="str">
            <v>Stonehenge Partners Inc</v>
          </cell>
          <cell r="E3276">
            <v>240</v>
          </cell>
          <cell r="F3276" t="str">
            <v>Y</v>
          </cell>
        </row>
        <row r="3277">
          <cell r="B3277">
            <v>38446</v>
          </cell>
          <cell r="C3277" t="str">
            <v>Advanstar Commun Inc-Cert Asts</v>
          </cell>
          <cell r="D3277" t="str">
            <v>Questex Media Group</v>
          </cell>
          <cell r="E3277">
            <v>185</v>
          </cell>
          <cell r="F3277" t="str">
            <v>Y</v>
          </cell>
        </row>
        <row r="3278">
          <cell r="B3278">
            <v>38446</v>
          </cell>
          <cell r="C3278" t="str">
            <v>Maxcor Financial Group Inc</v>
          </cell>
          <cell r="D3278" t="str">
            <v>BGC Partners LP</v>
          </cell>
          <cell r="E3278">
            <v>118.18799999999999</v>
          </cell>
          <cell r="F3278" t="str">
            <v>N</v>
          </cell>
        </row>
        <row r="3279">
          <cell r="B3279">
            <v>38446</v>
          </cell>
          <cell r="C3279" t="str">
            <v>SuiteSpeed Inc</v>
          </cell>
          <cell r="D3279" t="str">
            <v>RoomLinx Inc</v>
          </cell>
          <cell r="E3279">
            <v>1.105</v>
          </cell>
          <cell r="F3279" t="str">
            <v>N</v>
          </cell>
        </row>
        <row r="3280">
          <cell r="B3280">
            <v>38446</v>
          </cell>
          <cell r="C3280" t="str">
            <v>Colonial Ppty-Multifamily(6)</v>
          </cell>
          <cell r="D3280" t="str">
            <v>Undisclosed Acquiror</v>
          </cell>
          <cell r="E3280">
            <v>143.80000000000001</v>
          </cell>
          <cell r="F3280" t="str">
            <v>N</v>
          </cell>
        </row>
        <row r="3281">
          <cell r="B3281">
            <v>38446</v>
          </cell>
          <cell r="C3281" t="str">
            <v>Mini-Mitter Co Inc</v>
          </cell>
          <cell r="D3281" t="str">
            <v>Respironics Inc</v>
          </cell>
          <cell r="E3281">
            <v>10.5</v>
          </cell>
          <cell r="F3281" t="str">
            <v>N</v>
          </cell>
        </row>
        <row r="3282">
          <cell r="B3282">
            <v>38446</v>
          </cell>
          <cell r="C3282" t="str">
            <v>Mission Resources Corp</v>
          </cell>
          <cell r="D3282" t="str">
            <v>Petrohawk Energy Corp</v>
          </cell>
          <cell r="E3282">
            <v>405.47199999999998</v>
          </cell>
          <cell r="F3282" t="str">
            <v>N</v>
          </cell>
        </row>
        <row r="3283">
          <cell r="B3283">
            <v>38446</v>
          </cell>
          <cell r="C3283" t="str">
            <v>Chas Levy Circulating Co</v>
          </cell>
          <cell r="D3283" t="str">
            <v>Source Interlink Cos Inc</v>
          </cell>
          <cell r="E3283">
            <v>29.7</v>
          </cell>
          <cell r="F3283" t="str">
            <v>N</v>
          </cell>
        </row>
        <row r="3284">
          <cell r="B3284">
            <v>38446</v>
          </cell>
          <cell r="C3284" t="str">
            <v>Undisclosed US Generic Drug</v>
          </cell>
          <cell r="D3284" t="str">
            <v>Jubilant Organosys Ltd</v>
          </cell>
          <cell r="E3284">
            <v>8.25</v>
          </cell>
          <cell r="F3284" t="str">
            <v>N</v>
          </cell>
        </row>
        <row r="3285">
          <cell r="B3285">
            <v>38446</v>
          </cell>
          <cell r="C3285" t="str">
            <v>Mobility Electronics Inc</v>
          </cell>
          <cell r="D3285" t="str">
            <v>Motorola Inc</v>
          </cell>
          <cell r="E3285">
            <v>10</v>
          </cell>
          <cell r="F3285" t="str">
            <v>N</v>
          </cell>
        </row>
        <row r="3286">
          <cell r="B3286">
            <v>38446</v>
          </cell>
          <cell r="C3286" t="str">
            <v>Unocal Corp</v>
          </cell>
          <cell r="D3286" t="str">
            <v>ChevronTexaco Corp</v>
          </cell>
          <cell r="E3286">
            <v>18718.508999999998</v>
          </cell>
          <cell r="F3286" t="str">
            <v>N</v>
          </cell>
        </row>
        <row r="3287">
          <cell r="B3287">
            <v>38446</v>
          </cell>
          <cell r="C3287" t="str">
            <v>Real Estate School Online Inc</v>
          </cell>
          <cell r="D3287" t="str">
            <v>CGI Holding Corp</v>
          </cell>
          <cell r="E3287">
            <v>4.4000000000000004</v>
          </cell>
          <cell r="F3287" t="str">
            <v>N</v>
          </cell>
        </row>
        <row r="3288">
          <cell r="B3288">
            <v>38446</v>
          </cell>
          <cell r="C3288" t="str">
            <v>Gadsden Mall,Gadsden,Alabama</v>
          </cell>
          <cell r="D3288" t="str">
            <v>Pennsylvania Real Estate Inv</v>
          </cell>
          <cell r="E3288">
            <v>58.8</v>
          </cell>
          <cell r="F3288" t="str">
            <v>N</v>
          </cell>
        </row>
        <row r="3289">
          <cell r="B3289">
            <v>38446</v>
          </cell>
          <cell r="C3289" t="str">
            <v>Mobility Electronics Inc</v>
          </cell>
          <cell r="D3289" t="str">
            <v>Radioshack Corp</v>
          </cell>
          <cell r="E3289">
            <v>10</v>
          </cell>
          <cell r="F3289" t="str">
            <v>N</v>
          </cell>
        </row>
        <row r="3290">
          <cell r="B3290">
            <v>38446</v>
          </cell>
          <cell r="C3290" t="str">
            <v>SelectForce Inc</v>
          </cell>
          <cell r="D3290" t="str">
            <v>TED Inc</v>
          </cell>
          <cell r="E3290">
            <v>2.0999999999999996</v>
          </cell>
          <cell r="F3290" t="str">
            <v>N</v>
          </cell>
        </row>
        <row r="3291">
          <cell r="B3291">
            <v>38446</v>
          </cell>
          <cell r="C3291" t="str">
            <v>Kennametal-Svcs Supply  Bus</v>
          </cell>
          <cell r="D3291" t="str">
            <v>Ferguson Enterprises Inc</v>
          </cell>
          <cell r="E3291">
            <v>41</v>
          </cell>
          <cell r="F3291" t="str">
            <v>N</v>
          </cell>
        </row>
        <row r="3292">
          <cell r="B3292">
            <v>38446</v>
          </cell>
          <cell r="C3292" t="str">
            <v>KBS Realty Advisors LLC-10</v>
          </cell>
          <cell r="D3292" t="str">
            <v>Conexant Systems Inc</v>
          </cell>
          <cell r="E3292">
            <v>110</v>
          </cell>
          <cell r="F3292" t="str">
            <v>N</v>
          </cell>
        </row>
        <row r="3293">
          <cell r="B3293">
            <v>38446</v>
          </cell>
          <cell r="C3293" t="str">
            <v>Undisclosed N Amer Industrial</v>
          </cell>
          <cell r="D3293" t="str">
            <v>Macquarie Prologis Income</v>
          </cell>
          <cell r="E3293">
            <v>134.39999999999998</v>
          </cell>
          <cell r="F3293" t="str">
            <v>N</v>
          </cell>
        </row>
        <row r="3294">
          <cell r="B3294">
            <v>38443</v>
          </cell>
          <cell r="C3294" t="str">
            <v>Fastech Inc</v>
          </cell>
          <cell r="D3294" t="str">
            <v>Fastech Integrated Solutions</v>
          </cell>
          <cell r="E3294">
            <v>3.75</v>
          </cell>
          <cell r="F3294" t="str">
            <v>Y</v>
          </cell>
        </row>
        <row r="3295">
          <cell r="B3295">
            <v>38443</v>
          </cell>
          <cell r="C3295" t="str">
            <v>Technology Flavors &amp; Fragrance</v>
          </cell>
          <cell r="D3295" t="str">
            <v>FFG Industries Inc</v>
          </cell>
          <cell r="E3295">
            <v>20.787999999999997</v>
          </cell>
          <cell r="F3295" t="str">
            <v>N</v>
          </cell>
        </row>
        <row r="3296">
          <cell r="B3296">
            <v>38443</v>
          </cell>
          <cell r="C3296" t="str">
            <v>TCI Solutions Inc</v>
          </cell>
          <cell r="D3296" t="str">
            <v>Retalix Ltd</v>
          </cell>
          <cell r="E3296">
            <v>30.049999999999997</v>
          </cell>
          <cell r="F3296" t="str">
            <v>N</v>
          </cell>
        </row>
        <row r="3297">
          <cell r="B3297">
            <v>38443</v>
          </cell>
          <cell r="C3297" t="str">
            <v>Undisclosed Oil &amp; Natural Gas</v>
          </cell>
          <cell r="D3297" t="str">
            <v>Unit Petroleum Co</v>
          </cell>
          <cell r="E3297">
            <v>23.099999999999998</v>
          </cell>
          <cell r="F3297" t="str">
            <v>N</v>
          </cell>
        </row>
        <row r="3298">
          <cell r="B3298">
            <v>38443</v>
          </cell>
          <cell r="C3298" t="str">
            <v>200 Park Avenue,New York,NY</v>
          </cell>
          <cell r="D3298" t="str">
            <v>Tishman Speyer Properties Inc</v>
          </cell>
          <cell r="E3298">
            <v>1720</v>
          </cell>
          <cell r="F3298" t="str">
            <v>N</v>
          </cell>
        </row>
        <row r="3299">
          <cell r="B3299">
            <v>38443</v>
          </cell>
          <cell r="C3299" t="str">
            <v>Actinic Inc</v>
          </cell>
          <cell r="D3299" t="str">
            <v>Northwest Coatings LLC</v>
          </cell>
          <cell r="E3299">
            <v>11.5</v>
          </cell>
          <cell r="F3299" t="str">
            <v>N</v>
          </cell>
        </row>
        <row r="3300">
          <cell r="B3300">
            <v>38443</v>
          </cell>
          <cell r="C3300" t="str">
            <v>Kay ONeill(USA)LLC</v>
          </cell>
          <cell r="D3300" t="str">
            <v>Wako Logistics Group Inc</v>
          </cell>
          <cell r="E3300">
            <v>1.625</v>
          </cell>
          <cell r="F3300" t="str">
            <v>N</v>
          </cell>
        </row>
        <row r="3301">
          <cell r="B3301">
            <v>38443</v>
          </cell>
          <cell r="C3301" t="str">
            <v>Plains Exploration-Prod PPty</v>
          </cell>
          <cell r="D3301" t="str">
            <v>XTO Energy Inc</v>
          </cell>
          <cell r="E3301">
            <v>336</v>
          </cell>
          <cell r="F3301" t="str">
            <v>N</v>
          </cell>
        </row>
        <row r="3302">
          <cell r="B3302">
            <v>38443</v>
          </cell>
          <cell r="C3302" t="str">
            <v>Incode Technologies Inc</v>
          </cell>
          <cell r="D3302" t="str">
            <v>GreenWorks Corp</v>
          </cell>
          <cell r="E3302">
            <v>3.2410000000000001</v>
          </cell>
          <cell r="F3302" t="str">
            <v>N</v>
          </cell>
        </row>
        <row r="3303">
          <cell r="B3303">
            <v>38443</v>
          </cell>
          <cell r="C3303" t="str">
            <v>Technology Flavors &amp; Fragrance</v>
          </cell>
          <cell r="D3303" t="str">
            <v>FFG Industries Inc</v>
          </cell>
          <cell r="E3303">
            <v>20.787999999999997</v>
          </cell>
          <cell r="F3303" t="str">
            <v>N</v>
          </cell>
        </row>
        <row r="3304">
          <cell r="B3304">
            <v>38443</v>
          </cell>
          <cell r="C3304" t="str">
            <v>Anker Coal Group Inc</v>
          </cell>
          <cell r="D3304" t="str">
            <v>International Coal Group Inc</v>
          </cell>
          <cell r="E3304">
            <v>198.25</v>
          </cell>
          <cell r="F3304" t="str">
            <v>N</v>
          </cell>
        </row>
        <row r="3305">
          <cell r="B3305">
            <v>38443</v>
          </cell>
          <cell r="C3305" t="str">
            <v>Reservation Center Inc</v>
          </cell>
          <cell r="D3305" t="str">
            <v>One Link 4 Travel Inc</v>
          </cell>
          <cell r="E3305">
            <v>6.05</v>
          </cell>
          <cell r="F3305" t="str">
            <v>N</v>
          </cell>
        </row>
        <row r="3306">
          <cell r="B3306">
            <v>38443</v>
          </cell>
          <cell r="C3306" t="str">
            <v>Encore Software Inc</v>
          </cell>
          <cell r="D3306" t="str">
            <v>Navarre Corp</v>
          </cell>
          <cell r="E3306">
            <v>5.7850000000000001</v>
          </cell>
          <cell r="F3306" t="str">
            <v>N</v>
          </cell>
        </row>
        <row r="3307">
          <cell r="B3307">
            <v>38443</v>
          </cell>
          <cell r="C3307" t="str">
            <v>Delta Rental Services Inc</v>
          </cell>
          <cell r="D3307" t="str">
            <v>Allis-Chalmers Energy Inc</v>
          </cell>
          <cell r="E3307">
            <v>6.0110000000000001</v>
          </cell>
          <cell r="F3307" t="str">
            <v>N</v>
          </cell>
        </row>
        <row r="3308">
          <cell r="B3308">
            <v>38443</v>
          </cell>
          <cell r="C3308" t="str">
            <v>Cole Taylor Bank-Land Trust</v>
          </cell>
          <cell r="D3308" t="str">
            <v>Chicago Title Land Trust Co</v>
          </cell>
          <cell r="E3308">
            <v>2.25</v>
          </cell>
          <cell r="F3308" t="str">
            <v>N</v>
          </cell>
        </row>
        <row r="3309">
          <cell r="B3309">
            <v>38443</v>
          </cell>
          <cell r="C3309" t="str">
            <v>TCI Solutions Inc</v>
          </cell>
          <cell r="D3309" t="str">
            <v>Retalix Ltd</v>
          </cell>
          <cell r="E3309">
            <v>4.3</v>
          </cell>
          <cell r="F3309" t="str">
            <v>N</v>
          </cell>
        </row>
        <row r="3310">
          <cell r="B3310">
            <v>38443</v>
          </cell>
          <cell r="C3310" t="str">
            <v>Heartland Commun Internet Svc</v>
          </cell>
          <cell r="D3310" t="str">
            <v>Computer Services Inc</v>
          </cell>
          <cell r="E3310">
            <v>3.5</v>
          </cell>
          <cell r="F3310" t="str">
            <v>N</v>
          </cell>
        </row>
        <row r="3311">
          <cell r="B3311">
            <v>38443</v>
          </cell>
          <cell r="C3311" t="str">
            <v>CoalQuest Development LLC</v>
          </cell>
          <cell r="D3311" t="str">
            <v>International Coal Group Inc</v>
          </cell>
          <cell r="E3311">
            <v>101.75</v>
          </cell>
          <cell r="F3311" t="str">
            <v>N</v>
          </cell>
        </row>
        <row r="3312">
          <cell r="B3312">
            <v>38443</v>
          </cell>
          <cell r="C3312" t="str">
            <v>Zyman Group LLC</v>
          </cell>
          <cell r="D3312" t="str">
            <v>MDC Partners Inc</v>
          </cell>
          <cell r="E3312">
            <v>75.168000000000006</v>
          </cell>
          <cell r="F3312" t="str">
            <v>N</v>
          </cell>
        </row>
        <row r="3313">
          <cell r="B3313">
            <v>38443</v>
          </cell>
          <cell r="C3313" t="str">
            <v>Integrated Distn Solutions LLC</v>
          </cell>
          <cell r="D3313" t="str">
            <v>Retalix Ltd</v>
          </cell>
          <cell r="E3313">
            <v>49.4</v>
          </cell>
          <cell r="F3313" t="str">
            <v>N</v>
          </cell>
        </row>
        <row r="3314">
          <cell r="B3314">
            <v>38442</v>
          </cell>
          <cell r="C3314" t="str">
            <v>PPOL Inc</v>
          </cell>
          <cell r="D3314" t="str">
            <v>Foster Strategic Investment</v>
          </cell>
          <cell r="E3314">
            <v>8.3699999999999992</v>
          </cell>
          <cell r="F3314" t="str">
            <v>Y</v>
          </cell>
        </row>
        <row r="3315">
          <cell r="B3315">
            <v>38442</v>
          </cell>
          <cell r="C3315" t="str">
            <v>Medical Services Co Inc</v>
          </cell>
          <cell r="D3315" t="str">
            <v>Investor Group</v>
          </cell>
          <cell r="E3315">
            <v>321.5</v>
          </cell>
          <cell r="F3315" t="str">
            <v>Y</v>
          </cell>
        </row>
        <row r="3316">
          <cell r="B3316">
            <v>38442</v>
          </cell>
          <cell r="C3316" t="str">
            <v>Woodbridge Villas Apartments</v>
          </cell>
          <cell r="D3316" t="str">
            <v>Westwood Cos</v>
          </cell>
          <cell r="E3316">
            <v>14.409999999999998</v>
          </cell>
          <cell r="F3316" t="str">
            <v>N</v>
          </cell>
        </row>
        <row r="3317">
          <cell r="B3317">
            <v>38442</v>
          </cell>
          <cell r="C3317" t="str">
            <v>ODS International</v>
          </cell>
          <cell r="D3317" t="str">
            <v>Hampco Group of Cos</v>
          </cell>
          <cell r="E3317">
            <v>3.1999999999999997</v>
          </cell>
          <cell r="F3317" t="str">
            <v>N</v>
          </cell>
        </row>
        <row r="3318">
          <cell r="B3318">
            <v>38442</v>
          </cell>
          <cell r="C3318" t="str">
            <v>InteliData Technologies Corp</v>
          </cell>
          <cell r="D3318" t="str">
            <v>Corillian Corp</v>
          </cell>
          <cell r="E3318">
            <v>21.311</v>
          </cell>
          <cell r="F3318" t="str">
            <v>N</v>
          </cell>
        </row>
        <row r="3319">
          <cell r="B3319">
            <v>38442</v>
          </cell>
          <cell r="C3319" t="str">
            <v>Robert Mondavi-Vineyards-(2)</v>
          </cell>
          <cell r="D3319" t="str">
            <v>Vintage Wine Trust Inc</v>
          </cell>
          <cell r="E3319">
            <v>67</v>
          </cell>
          <cell r="F3319" t="str">
            <v>N</v>
          </cell>
        </row>
        <row r="3320">
          <cell r="B3320">
            <v>38442</v>
          </cell>
          <cell r="C3320" t="str">
            <v>Pope Creek Vineyard</v>
          </cell>
          <cell r="D3320" t="str">
            <v>Vintage Wine Trust Inc</v>
          </cell>
          <cell r="E3320">
            <v>6</v>
          </cell>
          <cell r="F3320" t="str">
            <v>N</v>
          </cell>
        </row>
        <row r="3321">
          <cell r="B3321">
            <v>38442</v>
          </cell>
          <cell r="C3321" t="str">
            <v>Realitywave Inc</v>
          </cell>
          <cell r="D3321" t="str">
            <v>AVEVA Group PLC</v>
          </cell>
          <cell r="E3321">
            <v>6.0019999999999998</v>
          </cell>
          <cell r="F3321" t="str">
            <v>N</v>
          </cell>
        </row>
        <row r="3322">
          <cell r="B3322">
            <v>38442</v>
          </cell>
          <cell r="C3322" t="str">
            <v>Kirby &amp; Castle Rock Proj</v>
          </cell>
          <cell r="D3322" t="str">
            <v>Fellows Energy Ltd</v>
          </cell>
          <cell r="E3322">
            <v>3.5</v>
          </cell>
          <cell r="F3322" t="str">
            <v>N</v>
          </cell>
        </row>
        <row r="3323">
          <cell r="B3323">
            <v>38442</v>
          </cell>
          <cell r="C3323" t="str">
            <v>Trammell Crow Co-Alexan</v>
          </cell>
          <cell r="D3323" t="str">
            <v>Newport North Holdings LLC</v>
          </cell>
          <cell r="E3323">
            <v>40</v>
          </cell>
          <cell r="F3323" t="str">
            <v>N</v>
          </cell>
        </row>
        <row r="3324">
          <cell r="B3324">
            <v>38442</v>
          </cell>
          <cell r="C3324" t="str">
            <v>Clearant Inc</v>
          </cell>
          <cell r="D3324" t="str">
            <v>Bliss Essentials Corp</v>
          </cell>
          <cell r="E3324">
            <v>33.75</v>
          </cell>
          <cell r="F3324" t="str">
            <v>N</v>
          </cell>
        </row>
        <row r="3325">
          <cell r="B3325">
            <v>38442</v>
          </cell>
          <cell r="C3325" t="str">
            <v>DP Stud Inc</v>
          </cell>
          <cell r="D3325" t="str">
            <v>DEQ Systems Corp</v>
          </cell>
          <cell r="E3325">
            <v>2.4</v>
          </cell>
          <cell r="F3325" t="str">
            <v>N</v>
          </cell>
        </row>
        <row r="3326">
          <cell r="B3326">
            <v>38442</v>
          </cell>
          <cell r="C3326" t="str">
            <v>BP Pipelines-Crude Oil</v>
          </cell>
          <cell r="D3326" t="str">
            <v>TEPPCO Partners LP</v>
          </cell>
          <cell r="E3326">
            <v>7.1</v>
          </cell>
          <cell r="F3326" t="str">
            <v>N</v>
          </cell>
        </row>
        <row r="3327">
          <cell r="B3327">
            <v>38442</v>
          </cell>
          <cell r="C3327" t="str">
            <v>Encore Senior Living-Senior</v>
          </cell>
          <cell r="D3327" t="str">
            <v>CNL Retirement Properties Inc</v>
          </cell>
          <cell r="E3327">
            <v>136</v>
          </cell>
          <cell r="F3327" t="str">
            <v>N</v>
          </cell>
        </row>
        <row r="3328">
          <cell r="B3328">
            <v>38441</v>
          </cell>
          <cell r="C3328" t="str">
            <v>NineSigma Inc</v>
          </cell>
          <cell r="D3328" t="str">
            <v>Blue Chip Venture Co</v>
          </cell>
          <cell r="E3328">
            <v>1.2</v>
          </cell>
          <cell r="F3328" t="str">
            <v>Y</v>
          </cell>
        </row>
        <row r="3329">
          <cell r="B3329">
            <v>38441</v>
          </cell>
          <cell r="C3329" t="str">
            <v>2nd Story Software Inc</v>
          </cell>
          <cell r="D3329" t="str">
            <v>TA Associates Inc</v>
          </cell>
          <cell r="E3329">
            <v>85</v>
          </cell>
          <cell r="F3329" t="str">
            <v>Y</v>
          </cell>
        </row>
        <row r="3330">
          <cell r="B3330">
            <v>38441</v>
          </cell>
          <cell r="C3330" t="str">
            <v>Esoterix Inc</v>
          </cell>
          <cell r="D3330" t="str">
            <v>Laboratory Corp of America</v>
          </cell>
          <cell r="E3330">
            <v>150</v>
          </cell>
          <cell r="F3330" t="str">
            <v>N</v>
          </cell>
        </row>
        <row r="3331">
          <cell r="B3331">
            <v>38441</v>
          </cell>
          <cell r="C3331" t="str">
            <v>Ambrx Inc</v>
          </cell>
          <cell r="D3331" t="str">
            <v>Investor Group</v>
          </cell>
          <cell r="E3331">
            <v>23.4</v>
          </cell>
          <cell r="F3331" t="str">
            <v>N</v>
          </cell>
        </row>
        <row r="3332">
          <cell r="B3332">
            <v>38441</v>
          </cell>
          <cell r="C3332" t="str">
            <v>One Madison Ave Bldg,New York</v>
          </cell>
          <cell r="D3332" t="str">
            <v>SL Green Realty Corp</v>
          </cell>
          <cell r="E3332">
            <v>918</v>
          </cell>
          <cell r="F3332" t="str">
            <v>N</v>
          </cell>
        </row>
        <row r="3333">
          <cell r="B3333">
            <v>38441</v>
          </cell>
          <cell r="C3333" t="str">
            <v>Triad Mining Inc</v>
          </cell>
          <cell r="D3333" t="str">
            <v>James River Coal Co</v>
          </cell>
          <cell r="E3333">
            <v>75</v>
          </cell>
          <cell r="F3333" t="str">
            <v>N</v>
          </cell>
        </row>
        <row r="3334">
          <cell r="B3334">
            <v>38441</v>
          </cell>
          <cell r="C3334" t="str">
            <v>PWI Technologies Inc</v>
          </cell>
          <cell r="D3334" t="str">
            <v>Incentra Solutions Inc</v>
          </cell>
          <cell r="E3334">
            <v>5.1999999999999993</v>
          </cell>
          <cell r="F3334" t="str">
            <v>N</v>
          </cell>
        </row>
        <row r="3335">
          <cell r="B3335">
            <v>38441</v>
          </cell>
          <cell r="C3335" t="str">
            <v>Mark-Lynn Foods Inc</v>
          </cell>
          <cell r="D3335" t="str">
            <v>Hormel Foods Corp</v>
          </cell>
          <cell r="E3335">
            <v>42.5</v>
          </cell>
          <cell r="F3335" t="str">
            <v>N</v>
          </cell>
        </row>
        <row r="3336">
          <cell r="B3336">
            <v>38441</v>
          </cell>
          <cell r="C3336" t="str">
            <v>Haystack Ski Resort</v>
          </cell>
          <cell r="D3336" t="str">
            <v>Tyringham Ridge Inc</v>
          </cell>
          <cell r="E3336">
            <v>5</v>
          </cell>
          <cell r="F3336" t="str">
            <v>N</v>
          </cell>
        </row>
        <row r="3337">
          <cell r="B3337">
            <v>38441</v>
          </cell>
          <cell r="C3337" t="str">
            <v>OLS Consulting Services Inc</v>
          </cell>
          <cell r="D3337" t="str">
            <v>Newpark Resources Inc</v>
          </cell>
          <cell r="E3337">
            <v>1.2999999999999998</v>
          </cell>
          <cell r="F3337" t="str">
            <v>N</v>
          </cell>
        </row>
        <row r="3338">
          <cell r="B3338">
            <v>38441</v>
          </cell>
          <cell r="C3338" t="str">
            <v>Amtec Precision Products Inc</v>
          </cell>
          <cell r="D3338" t="str">
            <v>UCAL Fuel Systems Ltd</v>
          </cell>
          <cell r="E3338">
            <v>28</v>
          </cell>
          <cell r="F3338" t="str">
            <v>N</v>
          </cell>
        </row>
        <row r="3339">
          <cell r="B3339">
            <v>38441</v>
          </cell>
          <cell r="C3339" t="str">
            <v>Dupont Sabanci Intl LLC</v>
          </cell>
          <cell r="D3339" t="str">
            <v>Haci Omer Sabanci Holding AS</v>
          </cell>
          <cell r="E3339">
            <v>110</v>
          </cell>
          <cell r="F3339" t="str">
            <v>N</v>
          </cell>
        </row>
        <row r="3340">
          <cell r="B3340">
            <v>38441</v>
          </cell>
          <cell r="C3340" t="str">
            <v>Pitney Bowes-Main Plant Site</v>
          </cell>
          <cell r="D3340" t="str">
            <v>Investor Group</v>
          </cell>
          <cell r="E3340">
            <v>33</v>
          </cell>
          <cell r="F3340" t="str">
            <v>N</v>
          </cell>
        </row>
        <row r="3341">
          <cell r="B3341">
            <v>38441</v>
          </cell>
          <cell r="C3341" t="str">
            <v>Biorepository Business LLC</v>
          </cell>
          <cell r="D3341" t="str">
            <v>Cytomyx Ltd</v>
          </cell>
          <cell r="E3341">
            <v>3</v>
          </cell>
          <cell r="F3341" t="str">
            <v>N</v>
          </cell>
        </row>
        <row r="3342">
          <cell r="B3342">
            <v>38441</v>
          </cell>
          <cell r="C3342" t="str">
            <v>Hungarian Telephone &amp; Cable</v>
          </cell>
          <cell r="D3342" t="str">
            <v>TDC A/S</v>
          </cell>
          <cell r="E3342">
            <v>80</v>
          </cell>
          <cell r="F3342" t="str">
            <v>N</v>
          </cell>
        </row>
        <row r="3343">
          <cell r="B3343">
            <v>38441</v>
          </cell>
          <cell r="C3343" t="str">
            <v>Hotel 71,Chicago,Illinois</v>
          </cell>
          <cell r="D3343" t="str">
            <v>Undisclosed Acquiror</v>
          </cell>
          <cell r="E3343">
            <v>95.05</v>
          </cell>
          <cell r="F3343" t="str">
            <v>N</v>
          </cell>
        </row>
        <row r="3344">
          <cell r="B3344">
            <v>38441</v>
          </cell>
          <cell r="C3344" t="str">
            <v>Three Rivers Aggregates Inc</v>
          </cell>
          <cell r="D3344" t="str">
            <v>Ennstone Inc</v>
          </cell>
          <cell r="E3344">
            <v>4</v>
          </cell>
          <cell r="F3344" t="str">
            <v>N</v>
          </cell>
        </row>
        <row r="3345">
          <cell r="B3345">
            <v>38440</v>
          </cell>
          <cell r="C3345" t="str">
            <v>Vialta Inc</v>
          </cell>
          <cell r="D3345" t="str">
            <v>Victory Acquisition Corp</v>
          </cell>
          <cell r="E3345">
            <v>18.101999999999997</v>
          </cell>
          <cell r="F3345" t="str">
            <v>N</v>
          </cell>
        </row>
        <row r="3346">
          <cell r="B3346">
            <v>38440</v>
          </cell>
          <cell r="C3346" t="str">
            <v>Universal Access Global Hldg</v>
          </cell>
          <cell r="D3346" t="str">
            <v>Vanco PLC</v>
          </cell>
          <cell r="E3346">
            <v>22.2</v>
          </cell>
          <cell r="F3346" t="str">
            <v>N</v>
          </cell>
        </row>
        <row r="3347">
          <cell r="B3347">
            <v>38440</v>
          </cell>
          <cell r="C3347" t="str">
            <v>NITON LLC</v>
          </cell>
          <cell r="D3347" t="str">
            <v>Thermo Electron Corp</v>
          </cell>
          <cell r="E3347">
            <v>40.5</v>
          </cell>
          <cell r="F3347" t="str">
            <v>N</v>
          </cell>
        </row>
        <row r="3348">
          <cell r="B3348">
            <v>38440</v>
          </cell>
          <cell r="C3348" t="str">
            <v>Horizon Aerospace-Aerospace</v>
          </cell>
          <cell r="D3348" t="str">
            <v>Ultra Electronics Holdings PLC</v>
          </cell>
          <cell r="E3348">
            <v>4.5</v>
          </cell>
          <cell r="F3348" t="str">
            <v>N</v>
          </cell>
        </row>
        <row r="3349">
          <cell r="B3349">
            <v>38440</v>
          </cell>
          <cell r="C3349" t="str">
            <v>MLO Products Inc</v>
          </cell>
          <cell r="D3349" t="str">
            <v>Genisoy Food Company Inc</v>
          </cell>
          <cell r="E3349">
            <v>14.277999999999999</v>
          </cell>
          <cell r="F3349" t="str">
            <v>N</v>
          </cell>
        </row>
        <row r="3350">
          <cell r="B3350">
            <v>38440</v>
          </cell>
          <cell r="C3350" t="str">
            <v>Able Electronics Corp</v>
          </cell>
          <cell r="D3350" t="str">
            <v>SigmaTron International Inc</v>
          </cell>
          <cell r="E3350">
            <v>16.7</v>
          </cell>
          <cell r="F3350" t="str">
            <v>N</v>
          </cell>
        </row>
        <row r="3351">
          <cell r="B3351">
            <v>38440</v>
          </cell>
          <cell r="C3351" t="str">
            <v>HealthTrans LLC</v>
          </cell>
          <cell r="D3351" t="str">
            <v>Investor Group</v>
          </cell>
          <cell r="E3351">
            <v>8.8000000000000007</v>
          </cell>
          <cell r="F3351" t="str">
            <v>N</v>
          </cell>
        </row>
        <row r="3352">
          <cell r="B3352">
            <v>38440</v>
          </cell>
          <cell r="C3352" t="str">
            <v>Florida Home Health,FL</v>
          </cell>
          <cell r="D3352" t="str">
            <v>Almost Family Inc</v>
          </cell>
          <cell r="E3352">
            <v>3.1999999999999997</v>
          </cell>
          <cell r="F3352" t="str">
            <v>N</v>
          </cell>
        </row>
        <row r="3353">
          <cell r="B3353">
            <v>38440</v>
          </cell>
          <cell r="C3353" t="str">
            <v>Data Management Research Inc</v>
          </cell>
          <cell r="D3353" t="str">
            <v>HealthStream Inc</v>
          </cell>
          <cell r="E3353">
            <v>10.404</v>
          </cell>
          <cell r="F3353" t="str">
            <v>N</v>
          </cell>
        </row>
        <row r="3354">
          <cell r="B3354">
            <v>38440</v>
          </cell>
          <cell r="C3354" t="str">
            <v>Kagoor Networks Inc</v>
          </cell>
          <cell r="D3354" t="str">
            <v>Juniper Networks Inc</v>
          </cell>
          <cell r="E3354">
            <v>67.5</v>
          </cell>
          <cell r="F3354" t="str">
            <v>N</v>
          </cell>
        </row>
        <row r="3355">
          <cell r="B3355">
            <v>38439</v>
          </cell>
          <cell r="C3355" t="str">
            <v>SunGard Data Systems Inc</v>
          </cell>
          <cell r="D3355" t="str">
            <v>Investor Group</v>
          </cell>
          <cell r="E3355">
            <v>10964.915999999999</v>
          </cell>
          <cell r="F3355" t="str">
            <v>Y</v>
          </cell>
        </row>
        <row r="3356">
          <cell r="B3356">
            <v>38439</v>
          </cell>
          <cell r="C3356" t="str">
            <v>Gexa Corp</v>
          </cell>
          <cell r="D3356" t="str">
            <v>FPL Group Inc</v>
          </cell>
          <cell r="E3356">
            <v>59.478000000000002</v>
          </cell>
          <cell r="F3356" t="str">
            <v>N</v>
          </cell>
        </row>
        <row r="3357">
          <cell r="B3357">
            <v>38439</v>
          </cell>
          <cell r="C3357" t="str">
            <v>Soterra LLC-Timberland Assets</v>
          </cell>
          <cell r="D3357" t="str">
            <v>Plum Creek Timber Co Inc</v>
          </cell>
          <cell r="E3357">
            <v>90</v>
          </cell>
          <cell r="F3357" t="str">
            <v>N</v>
          </cell>
        </row>
        <row r="3358">
          <cell r="B3358">
            <v>38439</v>
          </cell>
          <cell r="C3358" t="str">
            <v>USlegal Inc</v>
          </cell>
          <cell r="D3358" t="str">
            <v>John N Palmer</v>
          </cell>
          <cell r="E3358">
            <v>5</v>
          </cell>
          <cell r="F3358" t="str">
            <v>N</v>
          </cell>
        </row>
        <row r="3359">
          <cell r="B3359">
            <v>38439</v>
          </cell>
          <cell r="C3359" t="str">
            <v>Firstmark Corp</v>
          </cell>
          <cell r="D3359" t="str">
            <v>FMK Investors LLC</v>
          </cell>
          <cell r="E3359">
            <v>7.2110000000000003</v>
          </cell>
          <cell r="F3359" t="str">
            <v>N</v>
          </cell>
        </row>
        <row r="3360">
          <cell r="B3360">
            <v>38439</v>
          </cell>
          <cell r="C3360" t="str">
            <v>EnSight-Oil &amp; Gas Ppty</v>
          </cell>
          <cell r="D3360" t="str">
            <v>Comstock Resources Inc</v>
          </cell>
          <cell r="E3360">
            <v>192.5</v>
          </cell>
          <cell r="F3360" t="str">
            <v>N</v>
          </cell>
        </row>
        <row r="3361">
          <cell r="B3361">
            <v>38439</v>
          </cell>
          <cell r="C3361" t="str">
            <v>Knology-Cable TV Op,Cerritos</v>
          </cell>
          <cell r="D3361" t="str">
            <v>WaveDivision Holdings LLC</v>
          </cell>
          <cell r="E3361">
            <v>10</v>
          </cell>
          <cell r="F3361" t="str">
            <v>N</v>
          </cell>
        </row>
        <row r="3362">
          <cell r="B3362">
            <v>38439</v>
          </cell>
          <cell r="C3362" t="str">
            <v>PhotoSite</v>
          </cell>
          <cell r="D3362" t="str">
            <v>United Online Inc</v>
          </cell>
          <cell r="E3362">
            <v>10</v>
          </cell>
          <cell r="F3362" t="str">
            <v>N</v>
          </cell>
        </row>
        <row r="3363">
          <cell r="B3363">
            <v>38439</v>
          </cell>
          <cell r="C3363" t="str">
            <v>PyX Technologies Inc</v>
          </cell>
          <cell r="D3363" t="str">
            <v>SBE Inc</v>
          </cell>
          <cell r="E3363">
            <v>8.0670000000000002</v>
          </cell>
          <cell r="F3363" t="str">
            <v>N</v>
          </cell>
        </row>
        <row r="3364">
          <cell r="B3364">
            <v>38439</v>
          </cell>
          <cell r="C3364" t="str">
            <v>Digital Impact Inc</v>
          </cell>
          <cell r="D3364" t="str">
            <v>Acxiom Corp</v>
          </cell>
          <cell r="E3364">
            <v>140.21100000000001</v>
          </cell>
          <cell r="F3364" t="str">
            <v>N</v>
          </cell>
        </row>
        <row r="3365">
          <cell r="B3365">
            <v>38439</v>
          </cell>
          <cell r="C3365" t="str">
            <v>CDM Optics Inc</v>
          </cell>
          <cell r="D3365" t="str">
            <v>Omnivision Technologies Inc</v>
          </cell>
          <cell r="E3365">
            <v>27.462</v>
          </cell>
          <cell r="F3365" t="str">
            <v>N</v>
          </cell>
        </row>
        <row r="3366">
          <cell r="B3366">
            <v>38439</v>
          </cell>
          <cell r="C3366" t="str">
            <v>Sunol-Tissue  Factor Asts</v>
          </cell>
          <cell r="D3366" t="str">
            <v>Tanox Inc</v>
          </cell>
          <cell r="E3366">
            <v>14.263999999999999</v>
          </cell>
          <cell r="F3366" t="str">
            <v>N</v>
          </cell>
        </row>
        <row r="3367">
          <cell r="B3367">
            <v>38439</v>
          </cell>
          <cell r="C3367" t="str">
            <v>Fournier Archives</v>
          </cell>
          <cell r="D3367" t="str">
            <v>Greg Manning Auctions Inc</v>
          </cell>
          <cell r="E3367">
            <v>6</v>
          </cell>
          <cell r="F3367" t="str">
            <v>N</v>
          </cell>
        </row>
        <row r="3368">
          <cell r="B3368">
            <v>38439</v>
          </cell>
          <cell r="C3368" t="str">
            <v>Perfect Order Inc</v>
          </cell>
          <cell r="D3368" t="str">
            <v>Versatile Mobile Sys (Canada)</v>
          </cell>
          <cell r="E3368">
            <v>7.4749999999999996</v>
          </cell>
          <cell r="F3368" t="str">
            <v>N</v>
          </cell>
        </row>
        <row r="3369">
          <cell r="B3369">
            <v>38436</v>
          </cell>
          <cell r="C3369" t="str">
            <v>CABG Medical Inc</v>
          </cell>
          <cell r="D3369" t="str">
            <v>Angiotech Pharmaceuticals Inc</v>
          </cell>
          <cell r="E3369">
            <v>10</v>
          </cell>
          <cell r="F3369" t="str">
            <v>N</v>
          </cell>
        </row>
        <row r="3370">
          <cell r="B3370">
            <v>38436</v>
          </cell>
          <cell r="C3370" t="str">
            <v>Calprop Corp</v>
          </cell>
          <cell r="D3370" t="str">
            <v>NewCal Corp</v>
          </cell>
          <cell r="E3370">
            <v>1.079</v>
          </cell>
          <cell r="F3370" t="str">
            <v>N</v>
          </cell>
        </row>
        <row r="3371">
          <cell r="B3371">
            <v>38435</v>
          </cell>
          <cell r="C3371" t="str">
            <v>Pathmark Stores Inc</v>
          </cell>
          <cell r="D3371" t="str">
            <v>Yucaipa Cos</v>
          </cell>
          <cell r="E3371">
            <v>150</v>
          </cell>
          <cell r="F3371" t="str">
            <v>Y</v>
          </cell>
        </row>
        <row r="3372">
          <cell r="B3372">
            <v>38435</v>
          </cell>
          <cell r="C3372" t="str">
            <v>Calumet Energy Team LLC</v>
          </cell>
          <cell r="D3372" t="str">
            <v>Tenaska Power Fund LP</v>
          </cell>
          <cell r="E3372">
            <v>38</v>
          </cell>
          <cell r="F3372" t="str">
            <v>Y</v>
          </cell>
        </row>
        <row r="3373">
          <cell r="B3373">
            <v>38435</v>
          </cell>
          <cell r="C3373" t="str">
            <v>Elementis-Epoxy &amp; Urethane Bus</v>
          </cell>
          <cell r="D3373" t="str">
            <v>Royal Adhesives &amp; Sealants LLC</v>
          </cell>
          <cell r="E3373">
            <v>14.629999999999999</v>
          </cell>
          <cell r="F3373" t="str">
            <v>N</v>
          </cell>
        </row>
        <row r="3374">
          <cell r="B3374">
            <v>38435</v>
          </cell>
          <cell r="C3374" t="str">
            <v>Redwood Microcap Fund</v>
          </cell>
          <cell r="D3374" t="str">
            <v>Gibbs Holdings LLC</v>
          </cell>
          <cell r="E3374">
            <v>1.073</v>
          </cell>
          <cell r="F3374" t="str">
            <v>N</v>
          </cell>
        </row>
        <row r="3375">
          <cell r="B3375">
            <v>38435</v>
          </cell>
          <cell r="C3375" t="str">
            <v>Redwood Microcap Fund</v>
          </cell>
          <cell r="D3375" t="str">
            <v>Gibbs Holdings LLC</v>
          </cell>
          <cell r="E3375">
            <v>1.4430000000000001</v>
          </cell>
          <cell r="F3375" t="str">
            <v>N</v>
          </cell>
        </row>
        <row r="3376">
          <cell r="B3376">
            <v>38435</v>
          </cell>
          <cell r="C3376" t="str">
            <v>Undisclosed Retail Condominium</v>
          </cell>
          <cell r="D3376" t="str">
            <v>Vornado Realty Trust</v>
          </cell>
          <cell r="E3376">
            <v>113</v>
          </cell>
          <cell r="F3376" t="str">
            <v>N</v>
          </cell>
        </row>
        <row r="3377">
          <cell r="B3377">
            <v>38435</v>
          </cell>
          <cell r="C3377" t="str">
            <v>Tampa Flyer</v>
          </cell>
          <cell r="D3377" t="str">
            <v>Harte-Hanks Inc</v>
          </cell>
          <cell r="E3377">
            <v>66</v>
          </cell>
          <cell r="F3377" t="str">
            <v>N</v>
          </cell>
        </row>
        <row r="3378">
          <cell r="B3378">
            <v>38435</v>
          </cell>
          <cell r="C3378" t="str">
            <v>Reliant Energy Inc-Landfill</v>
          </cell>
          <cell r="D3378" t="str">
            <v>Viridis Energy Capital Pty Ltd</v>
          </cell>
          <cell r="E3378">
            <v>28</v>
          </cell>
          <cell r="F3378" t="str">
            <v>N</v>
          </cell>
        </row>
        <row r="3379">
          <cell r="B3379">
            <v>38435</v>
          </cell>
          <cell r="C3379" t="str">
            <v>Redwood Microcap Fund</v>
          </cell>
          <cell r="D3379" t="str">
            <v>Gibbs Holdings LLC</v>
          </cell>
          <cell r="E3379">
            <v>1.0129999999999999</v>
          </cell>
          <cell r="F3379" t="str">
            <v>N</v>
          </cell>
        </row>
        <row r="3380">
          <cell r="B3380">
            <v>38435</v>
          </cell>
          <cell r="C3380" t="str">
            <v>Icoria-Agricultural Assets</v>
          </cell>
          <cell r="D3380" t="str">
            <v>Monsanto Co</v>
          </cell>
          <cell r="E3380">
            <v>6.75</v>
          </cell>
          <cell r="F3380" t="str">
            <v>N</v>
          </cell>
        </row>
        <row r="3381">
          <cell r="B3381">
            <v>38434</v>
          </cell>
          <cell r="C3381" t="str">
            <v>Pathway Medical Technologies</v>
          </cell>
          <cell r="D3381" t="str">
            <v>Investor Group</v>
          </cell>
          <cell r="E3381">
            <v>10.1</v>
          </cell>
          <cell r="F3381" t="str">
            <v>Y</v>
          </cell>
        </row>
        <row r="3382">
          <cell r="B3382">
            <v>38434</v>
          </cell>
          <cell r="C3382" t="str">
            <v>AddisonMckee Inc</v>
          </cell>
          <cell r="D3382" t="str">
            <v>Investor Group</v>
          </cell>
          <cell r="E3382">
            <v>26</v>
          </cell>
          <cell r="F3382" t="str">
            <v>Y</v>
          </cell>
        </row>
        <row r="3383">
          <cell r="B3383">
            <v>38434</v>
          </cell>
          <cell r="C3383" t="str">
            <v>Olympus Real Estate-Multi Ppty</v>
          </cell>
          <cell r="D3383" t="str">
            <v>Investor Group</v>
          </cell>
          <cell r="E3383">
            <v>1000</v>
          </cell>
          <cell r="F3383" t="str">
            <v>Y</v>
          </cell>
        </row>
        <row r="3384">
          <cell r="B3384">
            <v>38434</v>
          </cell>
          <cell r="C3384" t="str">
            <v>Sorrento Mesa Corporate Center</v>
          </cell>
          <cell r="D3384" t="str">
            <v>Arden Realty Inc</v>
          </cell>
          <cell r="E3384">
            <v>150</v>
          </cell>
          <cell r="F3384" t="str">
            <v>N</v>
          </cell>
        </row>
        <row r="3385">
          <cell r="B3385">
            <v>38434</v>
          </cell>
          <cell r="C3385" t="str">
            <v>Diversified Optical Products</v>
          </cell>
          <cell r="D3385" t="str">
            <v>Axsys Technologies Inc</v>
          </cell>
          <cell r="E3385">
            <v>60</v>
          </cell>
          <cell r="F3385" t="str">
            <v>N</v>
          </cell>
        </row>
        <row r="3386">
          <cell r="B3386">
            <v>38434</v>
          </cell>
          <cell r="C3386" t="str">
            <v>MotorCity Casino</v>
          </cell>
          <cell r="D3386" t="str">
            <v>Ilitch Holdings Inc</v>
          </cell>
          <cell r="E3386">
            <v>525</v>
          </cell>
          <cell r="F3386" t="str">
            <v>N</v>
          </cell>
        </row>
        <row r="3387">
          <cell r="B3387">
            <v>38434</v>
          </cell>
          <cell r="C3387" t="str">
            <v>Savient-Biologics Mnfg Bus</v>
          </cell>
          <cell r="D3387" t="str">
            <v>Ferring Holding SA</v>
          </cell>
          <cell r="E3387">
            <v>80</v>
          </cell>
          <cell r="F3387" t="str">
            <v>N</v>
          </cell>
        </row>
        <row r="3388">
          <cell r="B3388">
            <v>38434</v>
          </cell>
          <cell r="C3388" t="str">
            <v>FHJ Scientific Inc-US Letter</v>
          </cell>
          <cell r="D3388" t="str">
            <v>BioTech Medics Inc</v>
          </cell>
          <cell r="E3388">
            <v>1.25</v>
          </cell>
          <cell r="F3388" t="str">
            <v>N</v>
          </cell>
        </row>
        <row r="3389">
          <cell r="B3389">
            <v>38434</v>
          </cell>
          <cell r="C3389" t="str">
            <v>OpenNetwork Technologies</v>
          </cell>
          <cell r="D3389" t="str">
            <v>BMC Software Inc</v>
          </cell>
          <cell r="E3389">
            <v>18</v>
          </cell>
          <cell r="F3389" t="str">
            <v>N</v>
          </cell>
        </row>
        <row r="3390">
          <cell r="B3390">
            <v>38434</v>
          </cell>
          <cell r="C3390" t="str">
            <v>Dynamic Telecom Inc</v>
          </cell>
          <cell r="D3390" t="str">
            <v>Euronet Worldwide Inc</v>
          </cell>
          <cell r="E3390">
            <v>21.309000000000001</v>
          </cell>
          <cell r="F3390" t="str">
            <v>N</v>
          </cell>
        </row>
        <row r="3391">
          <cell r="B3391">
            <v>38434</v>
          </cell>
          <cell r="C3391" t="str">
            <v>Pedestal Software</v>
          </cell>
          <cell r="D3391" t="str">
            <v>Altiris Inc</v>
          </cell>
          <cell r="E3391">
            <v>65</v>
          </cell>
          <cell r="F3391" t="str">
            <v>N</v>
          </cell>
        </row>
        <row r="3392">
          <cell r="B3392">
            <v>38434</v>
          </cell>
          <cell r="C3392" t="str">
            <v>Convenience Store(23),Virginia</v>
          </cell>
          <cell r="D3392" t="str">
            <v>Getty Realty Corp</v>
          </cell>
          <cell r="E3392">
            <v>29</v>
          </cell>
          <cell r="F3392" t="str">
            <v>N</v>
          </cell>
        </row>
        <row r="3393">
          <cell r="B3393">
            <v>38433</v>
          </cell>
          <cell r="C3393" t="str">
            <v>Casablanca Publishing Inc</v>
          </cell>
          <cell r="D3393" t="str">
            <v>HYP Network</v>
          </cell>
          <cell r="E3393">
            <v>2.4500000000000002</v>
          </cell>
          <cell r="F3393" t="str">
            <v>Y</v>
          </cell>
        </row>
        <row r="3394">
          <cell r="B3394">
            <v>38433</v>
          </cell>
          <cell r="C3394" t="str">
            <v>Pentadyne Power Corp</v>
          </cell>
          <cell r="D3394" t="str">
            <v>Rustic Canyon Ventures LP</v>
          </cell>
          <cell r="E3394">
            <v>10</v>
          </cell>
          <cell r="F3394" t="str">
            <v>Y</v>
          </cell>
        </row>
        <row r="3395">
          <cell r="B3395">
            <v>38433</v>
          </cell>
          <cell r="C3395" t="str">
            <v>Cincinnati Lamb Group</v>
          </cell>
          <cell r="D3395" t="str">
            <v>MAG Inds Automation Sys LLC</v>
          </cell>
          <cell r="E3395">
            <v>60</v>
          </cell>
          <cell r="F3395" t="str">
            <v>Y</v>
          </cell>
        </row>
        <row r="3396">
          <cell r="B3396">
            <v>38433</v>
          </cell>
          <cell r="C3396" t="str">
            <v>American HealthNet Inc</v>
          </cell>
          <cell r="D3396" t="str">
            <v>California Software Co Ltd</v>
          </cell>
          <cell r="E3396">
            <v>1</v>
          </cell>
          <cell r="F3396" t="str">
            <v>N</v>
          </cell>
        </row>
        <row r="3397">
          <cell r="B3397">
            <v>38433</v>
          </cell>
          <cell r="C3397" t="str">
            <v>Triton-Wireless Commun Towers</v>
          </cell>
          <cell r="D3397" t="str">
            <v>Global Signal Inc</v>
          </cell>
          <cell r="E3397">
            <v>55.099999999999994</v>
          </cell>
          <cell r="F3397" t="str">
            <v>N</v>
          </cell>
        </row>
        <row r="3398">
          <cell r="B3398">
            <v>38433</v>
          </cell>
          <cell r="C3398" t="str">
            <v>GlobalSight Corp</v>
          </cell>
          <cell r="D3398" t="str">
            <v>EastChase Ltd</v>
          </cell>
          <cell r="E3398">
            <v>2</v>
          </cell>
          <cell r="F3398" t="str">
            <v>N</v>
          </cell>
        </row>
        <row r="3399">
          <cell r="B3399">
            <v>38433</v>
          </cell>
          <cell r="C3399" t="str">
            <v>Engineering Geometry Systems</v>
          </cell>
          <cell r="D3399" t="str">
            <v>Delcam PLC</v>
          </cell>
          <cell r="E3399">
            <v>3.0649999999999999</v>
          </cell>
          <cell r="F3399" t="str">
            <v>N</v>
          </cell>
        </row>
        <row r="3400">
          <cell r="B3400">
            <v>38433</v>
          </cell>
          <cell r="C3400" t="str">
            <v>Camden Prop-Apt Comm(12)</v>
          </cell>
          <cell r="D3400" t="str">
            <v>Tuckerman Group LLC</v>
          </cell>
          <cell r="E3400">
            <v>398</v>
          </cell>
          <cell r="F3400" t="str">
            <v>N</v>
          </cell>
        </row>
        <row r="3401">
          <cell r="B3401">
            <v>38433</v>
          </cell>
          <cell r="C3401" t="str">
            <v>Undisclosed Distribution-Miami</v>
          </cell>
          <cell r="D3401" t="str">
            <v>Seagis Property Group LP</v>
          </cell>
          <cell r="E3401">
            <v>8.1</v>
          </cell>
          <cell r="F3401" t="str">
            <v>N</v>
          </cell>
        </row>
        <row r="3402">
          <cell r="B3402">
            <v>38433</v>
          </cell>
          <cell r="C3402" t="str">
            <v>Credit Information Group</v>
          </cell>
          <cell r="D3402" t="str">
            <v>First Advantage Corp</v>
          </cell>
          <cell r="E3402">
            <v>12.523999999999999</v>
          </cell>
          <cell r="F3402" t="str">
            <v>N</v>
          </cell>
        </row>
        <row r="3403">
          <cell r="B3403">
            <v>38433</v>
          </cell>
          <cell r="C3403" t="str">
            <v>Gamesa Wind US LLC- wind</v>
          </cell>
          <cell r="D3403" t="str">
            <v>Kumeyaay Wind LLC</v>
          </cell>
          <cell r="E3403">
            <v>45</v>
          </cell>
          <cell r="F3403" t="str">
            <v>N</v>
          </cell>
        </row>
        <row r="3404">
          <cell r="B3404">
            <v>38432</v>
          </cell>
          <cell r="C3404" t="str">
            <v>Hunter Technology Corp</v>
          </cell>
          <cell r="D3404" t="str">
            <v>Investor Group</v>
          </cell>
          <cell r="E3404">
            <v>3.6999999999999997</v>
          </cell>
          <cell r="F3404" t="str">
            <v>Y</v>
          </cell>
        </row>
        <row r="3405">
          <cell r="B3405">
            <v>38432</v>
          </cell>
          <cell r="C3405" t="str">
            <v>MPC Computers LLC</v>
          </cell>
          <cell r="D3405" t="str">
            <v>HyperSpace Communications Inc</v>
          </cell>
          <cell r="E3405">
            <v>10.879</v>
          </cell>
          <cell r="F3405" t="str">
            <v>N</v>
          </cell>
        </row>
        <row r="3406">
          <cell r="B3406">
            <v>38432</v>
          </cell>
          <cell r="C3406" t="str">
            <v>State Finl Svcs Corp,WI</v>
          </cell>
          <cell r="D3406" t="str">
            <v>Associated Banc,Green Bay,WI</v>
          </cell>
          <cell r="E3406">
            <v>276.26499999999999</v>
          </cell>
          <cell r="F3406" t="str">
            <v>N</v>
          </cell>
        </row>
        <row r="3407">
          <cell r="B3407">
            <v>38432</v>
          </cell>
          <cell r="C3407" t="str">
            <v>Lenel Systems Intl Inc</v>
          </cell>
          <cell r="D3407" t="str">
            <v>United Technologies Corp</v>
          </cell>
          <cell r="E3407">
            <v>400</v>
          </cell>
          <cell r="F3407" t="str">
            <v>N</v>
          </cell>
        </row>
        <row r="3408">
          <cell r="B3408">
            <v>38432</v>
          </cell>
          <cell r="C3408" t="str">
            <v>Pinnacle Systems Inc</v>
          </cell>
          <cell r="D3408" t="str">
            <v>Avid Technology Inc</v>
          </cell>
          <cell r="E3408">
            <v>461.59</v>
          </cell>
          <cell r="F3408" t="str">
            <v>N</v>
          </cell>
        </row>
        <row r="3409">
          <cell r="B3409">
            <v>38432</v>
          </cell>
          <cell r="C3409" t="str">
            <v>Mykrolis Corp</v>
          </cell>
          <cell r="D3409" t="str">
            <v>Entegris Inc</v>
          </cell>
          <cell r="E3409">
            <v>604.28800000000001</v>
          </cell>
          <cell r="F3409" t="str">
            <v>N</v>
          </cell>
        </row>
        <row r="3410">
          <cell r="B3410">
            <v>38432</v>
          </cell>
          <cell r="C3410" t="str">
            <v>Royal Institutional Services</v>
          </cell>
          <cell r="D3410" t="str">
            <v>Angelica Corp</v>
          </cell>
          <cell r="E3410">
            <v>45</v>
          </cell>
          <cell r="F3410" t="str">
            <v>N</v>
          </cell>
        </row>
        <row r="3411">
          <cell r="B3411">
            <v>38432</v>
          </cell>
          <cell r="C3411" t="str">
            <v>Weston Financial Group Inc,MA</v>
          </cell>
          <cell r="D3411" t="str">
            <v>Washington Trust Bancorp,RI</v>
          </cell>
          <cell r="E3411">
            <v>20</v>
          </cell>
          <cell r="F3411" t="str">
            <v>N</v>
          </cell>
        </row>
        <row r="3412">
          <cell r="B3412">
            <v>38432</v>
          </cell>
          <cell r="C3412" t="str">
            <v>Barnstable Bdcstg-Radio(3)</v>
          </cell>
          <cell r="D3412" t="str">
            <v>Entercom Communications Corp</v>
          </cell>
          <cell r="E3412">
            <v>45</v>
          </cell>
          <cell r="F3412" t="str">
            <v>N</v>
          </cell>
        </row>
        <row r="3413">
          <cell r="B3413">
            <v>38432</v>
          </cell>
          <cell r="C3413" t="str">
            <v>Lightwave Electronics Corp</v>
          </cell>
          <cell r="D3413" t="str">
            <v>JDS Uniphase Corp</v>
          </cell>
          <cell r="E3413">
            <v>65</v>
          </cell>
          <cell r="F3413" t="str">
            <v>N</v>
          </cell>
        </row>
        <row r="3414">
          <cell r="B3414">
            <v>38432</v>
          </cell>
          <cell r="C3414" t="str">
            <v>Ask Jeeves Inc</v>
          </cell>
          <cell r="D3414" t="str">
            <v>IAC/InterActiveCorp</v>
          </cell>
          <cell r="E3414">
            <v>1965.3520000000001</v>
          </cell>
          <cell r="F3414" t="str">
            <v>N</v>
          </cell>
        </row>
        <row r="3415">
          <cell r="B3415">
            <v>38432</v>
          </cell>
          <cell r="C3415" t="str">
            <v>Research Diagnostics Inc</v>
          </cell>
          <cell r="D3415" t="str">
            <v>Trinity Biotech Inc</v>
          </cell>
          <cell r="E3415">
            <v>4.1999999999999993</v>
          </cell>
          <cell r="F3415" t="str">
            <v>N</v>
          </cell>
        </row>
        <row r="3416">
          <cell r="B3416">
            <v>38432</v>
          </cell>
          <cell r="C3416" t="str">
            <v>Campus Lodge,Gainesville,FL</v>
          </cell>
          <cell r="D3416" t="str">
            <v>Education Realty Trust Inc</v>
          </cell>
          <cell r="E3416">
            <v>44.9</v>
          </cell>
          <cell r="F3416" t="str">
            <v>N</v>
          </cell>
        </row>
        <row r="3417">
          <cell r="B3417">
            <v>38429</v>
          </cell>
          <cell r="C3417" t="str">
            <v>Crompton Corp-Refined Prod Bus</v>
          </cell>
          <cell r="D3417" t="str">
            <v>Sun Capital Partners Inc</v>
          </cell>
          <cell r="E3417">
            <v>80</v>
          </cell>
          <cell r="F3417" t="str">
            <v>Y</v>
          </cell>
        </row>
        <row r="3418">
          <cell r="B3418">
            <v>38429</v>
          </cell>
          <cell r="C3418" t="str">
            <v>VarTec Telecom Inc-Property,</v>
          </cell>
          <cell r="D3418" t="str">
            <v>SPI IH II LP</v>
          </cell>
          <cell r="E3418">
            <v>18.5</v>
          </cell>
          <cell r="F3418" t="str">
            <v>N</v>
          </cell>
        </row>
        <row r="3419">
          <cell r="B3419">
            <v>38429</v>
          </cell>
          <cell r="C3419" t="str">
            <v>Interim Health Care of Wyoming</v>
          </cell>
          <cell r="D3419" t="str">
            <v>Wizzard Software Corp</v>
          </cell>
          <cell r="E3419">
            <v>1.2519999999999998</v>
          </cell>
          <cell r="F3419" t="str">
            <v>N</v>
          </cell>
        </row>
        <row r="3420">
          <cell r="B3420">
            <v>38429</v>
          </cell>
          <cell r="C3420" t="str">
            <v>Schundler Co</v>
          </cell>
          <cell r="D3420" t="str">
            <v>Normiska Corp</v>
          </cell>
          <cell r="E3420">
            <v>5.5039999999999996</v>
          </cell>
          <cell r="F3420" t="str">
            <v>N</v>
          </cell>
        </row>
        <row r="3421">
          <cell r="B3421">
            <v>38429</v>
          </cell>
          <cell r="C3421" t="str">
            <v>CTI Molecular Imaging Inc</v>
          </cell>
          <cell r="D3421" t="str">
            <v>Siemens Medical Solutions Inc</v>
          </cell>
          <cell r="E3421">
            <v>991.35199999999998</v>
          </cell>
          <cell r="F3421" t="str">
            <v>N</v>
          </cell>
        </row>
        <row r="3422">
          <cell r="B3422">
            <v>38429</v>
          </cell>
          <cell r="C3422" t="str">
            <v>SWReg</v>
          </cell>
          <cell r="D3422" t="str">
            <v>Digital River Inc</v>
          </cell>
          <cell r="E3422">
            <v>8.8000000000000007</v>
          </cell>
          <cell r="F3422" t="str">
            <v>N</v>
          </cell>
        </row>
        <row r="3423">
          <cell r="B3423">
            <v>38429</v>
          </cell>
          <cell r="C3423" t="str">
            <v>Managed Care Holdings Corp</v>
          </cell>
          <cell r="D3423" t="str">
            <v>Octagon Risk Services Inc</v>
          </cell>
          <cell r="E3423">
            <v>16</v>
          </cell>
          <cell r="F3423" t="str">
            <v>N</v>
          </cell>
        </row>
        <row r="3424">
          <cell r="B3424">
            <v>38429</v>
          </cell>
          <cell r="C3424" t="str">
            <v>Argonaut Technologies-Cert</v>
          </cell>
          <cell r="D3424" t="str">
            <v>Biotage AB</v>
          </cell>
          <cell r="E3424">
            <v>21.2</v>
          </cell>
          <cell r="F3424" t="str">
            <v>N</v>
          </cell>
        </row>
        <row r="3425">
          <cell r="B3425">
            <v>38429</v>
          </cell>
          <cell r="C3425" t="str">
            <v>Rapid Refill Ink Int LLC</v>
          </cell>
          <cell r="D3425" t="str">
            <v>Rapid Refill Ink Int Corp</v>
          </cell>
          <cell r="E3425">
            <v>2.5</v>
          </cell>
          <cell r="F3425" t="str">
            <v>N</v>
          </cell>
        </row>
        <row r="3426">
          <cell r="B3426">
            <v>38429</v>
          </cell>
          <cell r="C3426" t="str">
            <v>Lexington Coal Co-Certain Asts</v>
          </cell>
          <cell r="D3426" t="str">
            <v>Peabody Energy Corp</v>
          </cell>
          <cell r="E3426">
            <v>61</v>
          </cell>
          <cell r="F3426" t="str">
            <v>N</v>
          </cell>
        </row>
        <row r="3427">
          <cell r="B3427">
            <v>38428</v>
          </cell>
          <cell r="C3427" t="str">
            <v>Toys "R" Us Inc</v>
          </cell>
          <cell r="D3427" t="str">
            <v>Investor Group</v>
          </cell>
          <cell r="E3427">
            <v>6005.4120000000003</v>
          </cell>
          <cell r="F3427" t="str">
            <v>Y</v>
          </cell>
        </row>
        <row r="3428">
          <cell r="B3428">
            <v>38428</v>
          </cell>
          <cell r="C3428" t="str">
            <v>SEMX Corp</v>
          </cell>
          <cell r="D3428" t="str">
            <v>Investor Group</v>
          </cell>
          <cell r="E3428">
            <v>21.5</v>
          </cell>
          <cell r="F3428" t="str">
            <v>N</v>
          </cell>
        </row>
        <row r="3429">
          <cell r="B3429">
            <v>38428</v>
          </cell>
          <cell r="C3429" t="str">
            <v>Event Source</v>
          </cell>
          <cell r="D3429" t="str">
            <v>Diatect International Corp</v>
          </cell>
          <cell r="E3429">
            <v>80</v>
          </cell>
          <cell r="F3429" t="str">
            <v>N</v>
          </cell>
        </row>
        <row r="3430">
          <cell r="B3430">
            <v>38428</v>
          </cell>
          <cell r="C3430" t="str">
            <v>Corporate Technologies USA Inc</v>
          </cell>
          <cell r="D3430" t="str">
            <v>North Central Equity LLC</v>
          </cell>
          <cell r="E3430">
            <v>2.65</v>
          </cell>
          <cell r="F3430" t="str">
            <v>N</v>
          </cell>
        </row>
        <row r="3431">
          <cell r="B3431">
            <v>38428</v>
          </cell>
          <cell r="C3431" t="str">
            <v>Horizon PCS Inc</v>
          </cell>
          <cell r="D3431" t="str">
            <v>IPCS Inc</v>
          </cell>
          <cell r="E3431">
            <v>317.03500000000003</v>
          </cell>
          <cell r="F3431" t="str">
            <v>N</v>
          </cell>
        </row>
        <row r="3432">
          <cell r="B3432">
            <v>38428</v>
          </cell>
          <cell r="C3432" t="str">
            <v>Benton Falls Associates</v>
          </cell>
          <cell r="D3432" t="str">
            <v>BayCorp Holdings Ltd</v>
          </cell>
          <cell r="E3432">
            <v>2.2000000000000002</v>
          </cell>
          <cell r="F3432" t="str">
            <v>N</v>
          </cell>
        </row>
        <row r="3433">
          <cell r="B3433">
            <v>38428</v>
          </cell>
          <cell r="C3433" t="str">
            <v>Central MS Generating-Power</v>
          </cell>
          <cell r="D3433" t="str">
            <v>Entergy Mississippi Inc</v>
          </cell>
          <cell r="E3433">
            <v>88</v>
          </cell>
          <cell r="F3433" t="str">
            <v>N</v>
          </cell>
        </row>
        <row r="3434">
          <cell r="B3434">
            <v>38427</v>
          </cell>
          <cell r="C3434" t="str">
            <v>Telcordia-Office Campus,NJ</v>
          </cell>
          <cell r="D3434" t="str">
            <v>W P Carey &amp; Co LLC</v>
          </cell>
          <cell r="E3434">
            <v>119.3</v>
          </cell>
          <cell r="F3434" t="str">
            <v>Y</v>
          </cell>
        </row>
        <row r="3435">
          <cell r="B3435">
            <v>38427</v>
          </cell>
          <cell r="C3435" t="str">
            <v>Seabulk International Inc</v>
          </cell>
          <cell r="D3435" t="str">
            <v>SEACOR Holdings Inc</v>
          </cell>
          <cell r="E3435">
            <v>997.39599999999996</v>
          </cell>
          <cell r="F3435" t="str">
            <v>N</v>
          </cell>
        </row>
        <row r="3436">
          <cell r="B3436">
            <v>38427</v>
          </cell>
          <cell r="C3436" t="str">
            <v>Speedera Networks Inc</v>
          </cell>
          <cell r="D3436" t="str">
            <v>Akamai Technologies Inc</v>
          </cell>
          <cell r="E3436">
            <v>129.47999999999999</v>
          </cell>
          <cell r="F3436" t="str">
            <v>N</v>
          </cell>
        </row>
        <row r="3437">
          <cell r="B3437">
            <v>38427</v>
          </cell>
          <cell r="C3437" t="str">
            <v>Highland Brandon LP</v>
          </cell>
          <cell r="D3437" t="str">
            <v>Chancellor Property Mgmt Co</v>
          </cell>
          <cell r="E3437">
            <v>41.05</v>
          </cell>
          <cell r="F3437" t="str">
            <v>N</v>
          </cell>
        </row>
        <row r="3438">
          <cell r="B3438">
            <v>38427</v>
          </cell>
          <cell r="C3438" t="str">
            <v>VNU Business-Magazines(4)</v>
          </cell>
          <cell r="D3438" t="str">
            <v>Ideal Media</v>
          </cell>
          <cell r="E3438">
            <v>11.5</v>
          </cell>
          <cell r="F3438" t="str">
            <v>N</v>
          </cell>
        </row>
        <row r="3439">
          <cell r="B3439">
            <v>38427</v>
          </cell>
          <cell r="C3439" t="str">
            <v>Charge.Com</v>
          </cell>
          <cell r="D3439" t="str">
            <v>Pipeline Data Inc</v>
          </cell>
          <cell r="E3439">
            <v>18.079999999999998</v>
          </cell>
          <cell r="F3439" t="str">
            <v>N</v>
          </cell>
        </row>
        <row r="3440">
          <cell r="B3440">
            <v>38427</v>
          </cell>
          <cell r="C3440" t="str">
            <v>International Waterjet Parts</v>
          </cell>
          <cell r="D3440" t="str">
            <v>WGI Heavy Minerals Inc</v>
          </cell>
          <cell r="E3440">
            <v>2</v>
          </cell>
          <cell r="F3440" t="str">
            <v>N</v>
          </cell>
        </row>
        <row r="3441">
          <cell r="B3441">
            <v>38427</v>
          </cell>
          <cell r="C3441" t="str">
            <v>Lehman Brothers-Oil &amp; Gas</v>
          </cell>
          <cell r="D3441" t="str">
            <v>El Paso Corp</v>
          </cell>
          <cell r="E3441">
            <v>62.5</v>
          </cell>
          <cell r="F3441" t="str">
            <v>N</v>
          </cell>
        </row>
        <row r="3442">
          <cell r="B3442">
            <v>38427</v>
          </cell>
          <cell r="C3442" t="str">
            <v>Mellon Finl-HR Consulting Bus</v>
          </cell>
          <cell r="D3442" t="str">
            <v>Affiliated Computer Svcs Inc</v>
          </cell>
          <cell r="E3442">
            <v>445</v>
          </cell>
          <cell r="F3442" t="str">
            <v>N</v>
          </cell>
        </row>
        <row r="3443">
          <cell r="B3443">
            <v>38426</v>
          </cell>
          <cell r="C3443" t="str">
            <v>g2 Microsystems Inc</v>
          </cell>
          <cell r="D3443" t="str">
            <v>Investor Group</v>
          </cell>
          <cell r="E3443">
            <v>6</v>
          </cell>
          <cell r="F3443" t="str">
            <v>Y</v>
          </cell>
        </row>
        <row r="3444">
          <cell r="B3444">
            <v>38426</v>
          </cell>
          <cell r="C3444" t="str">
            <v>Bentley-Simonson-Properties</v>
          </cell>
          <cell r="D3444" t="str">
            <v>Plains Exploration,Prod Co</v>
          </cell>
          <cell r="E3444">
            <v>119</v>
          </cell>
          <cell r="F3444" t="str">
            <v>N</v>
          </cell>
        </row>
        <row r="3445">
          <cell r="B3445">
            <v>38426</v>
          </cell>
          <cell r="C3445" t="str">
            <v>Leap Wireless Intl Inc-Towers</v>
          </cell>
          <cell r="D3445" t="str">
            <v>Mountain Union Telecom LLC</v>
          </cell>
          <cell r="E3445">
            <v>18</v>
          </cell>
          <cell r="F3445" t="str">
            <v>N</v>
          </cell>
        </row>
        <row r="3446">
          <cell r="B3446">
            <v>38426</v>
          </cell>
          <cell r="C3446" t="str">
            <v>Silverleaf-Water Distn Asts</v>
          </cell>
          <cell r="D3446" t="str">
            <v>Investor Group</v>
          </cell>
          <cell r="E3446">
            <v>13.2</v>
          </cell>
          <cell r="F3446" t="str">
            <v>N</v>
          </cell>
        </row>
        <row r="3447">
          <cell r="B3447">
            <v>38426</v>
          </cell>
          <cell r="C3447" t="str">
            <v>Superior Essex-US Seal Prod</v>
          </cell>
          <cell r="D3447" t="str">
            <v>John Crane Inc</v>
          </cell>
          <cell r="E3447">
            <v>11.799999999999999</v>
          </cell>
          <cell r="F3447" t="str">
            <v>N</v>
          </cell>
        </row>
        <row r="3448">
          <cell r="B3448">
            <v>38426</v>
          </cell>
          <cell r="C3448" t="str">
            <v>Japex Gulf Producing Corp</v>
          </cell>
          <cell r="D3448" t="str">
            <v>Japan Petroleum Exploration Co</v>
          </cell>
          <cell r="E3448">
            <v>4.2389999999999999</v>
          </cell>
          <cell r="F3448" t="str">
            <v>N</v>
          </cell>
        </row>
        <row r="3449">
          <cell r="B3449">
            <v>38426</v>
          </cell>
          <cell r="C3449" t="str">
            <v>Medicore Inc</v>
          </cell>
          <cell r="D3449" t="str">
            <v>Dialysis Corp of America</v>
          </cell>
          <cell r="E3449">
            <v>149.04499999999999</v>
          </cell>
          <cell r="F3449" t="str">
            <v>N</v>
          </cell>
        </row>
        <row r="3450">
          <cell r="B3450">
            <v>38426</v>
          </cell>
          <cell r="C3450" t="str">
            <v>West Metro Fin Svcs Inc</v>
          </cell>
          <cell r="D3450" t="str">
            <v>First Horizon National Corp,TN</v>
          </cell>
          <cell r="E3450">
            <v>32</v>
          </cell>
          <cell r="F3450" t="str">
            <v>N</v>
          </cell>
        </row>
        <row r="3451">
          <cell r="B3451">
            <v>38426</v>
          </cell>
          <cell r="C3451" t="str">
            <v>Henlopen Fund-Mgmt Contracts</v>
          </cell>
          <cell r="D3451" t="str">
            <v>Hennessy Advisors Inc</v>
          </cell>
          <cell r="E3451">
            <v>7.6499999999999995</v>
          </cell>
          <cell r="F3451" t="str">
            <v>N</v>
          </cell>
        </row>
        <row r="3452">
          <cell r="B3452">
            <v>38426</v>
          </cell>
          <cell r="C3452" t="str">
            <v>Anosys Inc</v>
          </cell>
          <cell r="D3452" t="str">
            <v>Chromos Molecular Systems Inc</v>
          </cell>
          <cell r="E3452">
            <v>1.744</v>
          </cell>
          <cell r="F3452" t="str">
            <v>N</v>
          </cell>
        </row>
        <row r="3453">
          <cell r="B3453">
            <v>38426</v>
          </cell>
          <cell r="C3453" t="str">
            <v>Deaconess College of Nursing</v>
          </cell>
          <cell r="D3453" t="str">
            <v>DeVry Inc</v>
          </cell>
          <cell r="E3453">
            <v>5.3</v>
          </cell>
          <cell r="F3453" t="str">
            <v>N</v>
          </cell>
        </row>
        <row r="3454">
          <cell r="B3454">
            <v>38426</v>
          </cell>
          <cell r="C3454" t="str">
            <v>LockStream Corp</v>
          </cell>
          <cell r="D3454" t="str">
            <v>Irdeto Access</v>
          </cell>
          <cell r="E3454">
            <v>3.0999999999999996</v>
          </cell>
          <cell r="F3454" t="str">
            <v>N</v>
          </cell>
        </row>
        <row r="3455">
          <cell r="B3455">
            <v>38426</v>
          </cell>
          <cell r="C3455" t="str">
            <v>Heritage Community Bk,KY</v>
          </cell>
          <cell r="D3455" t="str">
            <v>Community Trust Bancorp,KY</v>
          </cell>
          <cell r="E3455">
            <v>12.2</v>
          </cell>
          <cell r="F3455" t="str">
            <v>N</v>
          </cell>
        </row>
        <row r="3456">
          <cell r="B3456">
            <v>38426</v>
          </cell>
          <cell r="C3456" t="str">
            <v>GreenTree Spray Tech-Mnfr,Tech</v>
          </cell>
          <cell r="D3456" t="str">
            <v>Nano Chemical Systems Holdings</v>
          </cell>
          <cell r="E3456">
            <v>1</v>
          </cell>
          <cell r="F3456" t="str">
            <v>N</v>
          </cell>
        </row>
        <row r="3457">
          <cell r="B3457">
            <v>38426</v>
          </cell>
          <cell r="C3457" t="str">
            <v>Trico Marine Services Inc</v>
          </cell>
          <cell r="D3457" t="str">
            <v>Creditors</v>
          </cell>
          <cell r="E3457">
            <v>225</v>
          </cell>
          <cell r="F3457" t="str">
            <v>N</v>
          </cell>
        </row>
        <row r="3458">
          <cell r="B3458">
            <v>38426</v>
          </cell>
          <cell r="C3458" t="str">
            <v>Signia Partners Inc</v>
          </cell>
          <cell r="D3458" t="str">
            <v>FIND/SVP Inc</v>
          </cell>
          <cell r="E3458">
            <v>7.8</v>
          </cell>
          <cell r="F3458" t="str">
            <v>N</v>
          </cell>
        </row>
        <row r="3459">
          <cell r="B3459">
            <v>38426</v>
          </cell>
          <cell r="C3459" t="str">
            <v>Constellation Brands-Wine Asts</v>
          </cell>
          <cell r="D3459" t="str">
            <v>Legacy Estates Group LLC</v>
          </cell>
          <cell r="E3459">
            <v>40</v>
          </cell>
          <cell r="F3459" t="str">
            <v>N</v>
          </cell>
        </row>
        <row r="3460">
          <cell r="B3460">
            <v>38425</v>
          </cell>
          <cell r="C3460" t="str">
            <v>US Airways Group Inc</v>
          </cell>
          <cell r="D3460" t="str">
            <v>Republic Airways Holdings Inc</v>
          </cell>
          <cell r="E3460">
            <v>125</v>
          </cell>
          <cell r="F3460" t="str">
            <v>Y</v>
          </cell>
        </row>
        <row r="3461">
          <cell r="B3461">
            <v>38425</v>
          </cell>
          <cell r="C3461" t="str">
            <v>Intl-Industrial Paper Bus</v>
          </cell>
          <cell r="D3461" t="str">
            <v>Kohlberg &amp; Co LP</v>
          </cell>
          <cell r="E3461">
            <v>180</v>
          </cell>
          <cell r="F3461" t="str">
            <v>Y</v>
          </cell>
        </row>
        <row r="3462">
          <cell r="B3462">
            <v>38425</v>
          </cell>
          <cell r="C3462" t="str">
            <v>Bennett Footwear Group</v>
          </cell>
          <cell r="D3462" t="str">
            <v>Brown Shoe Co Inc</v>
          </cell>
          <cell r="E3462">
            <v>247.5</v>
          </cell>
          <cell r="F3462" t="str">
            <v>N</v>
          </cell>
        </row>
        <row r="3463">
          <cell r="B3463">
            <v>38425</v>
          </cell>
          <cell r="C3463" t="str">
            <v>American Cellular Corp-Cell</v>
          </cell>
          <cell r="D3463" t="str">
            <v>Global Tower Partners</v>
          </cell>
          <cell r="E3463">
            <v>35.099999999999994</v>
          </cell>
          <cell r="F3463" t="str">
            <v>N</v>
          </cell>
        </row>
        <row r="3464">
          <cell r="B3464">
            <v>38425</v>
          </cell>
          <cell r="C3464" t="str">
            <v>Dobson Cellular Sys Inc-Cell</v>
          </cell>
          <cell r="D3464" t="str">
            <v>Global Tower Partners</v>
          </cell>
          <cell r="E3464">
            <v>52.4</v>
          </cell>
          <cell r="F3464" t="str">
            <v>N</v>
          </cell>
        </row>
        <row r="3465">
          <cell r="B3465">
            <v>38425</v>
          </cell>
          <cell r="C3465" t="str">
            <v>Clarity Technologies Inc</v>
          </cell>
          <cell r="D3465" t="str">
            <v>Cambridge Silicon Radio PLC</v>
          </cell>
          <cell r="E3465">
            <v>17.100000000000001</v>
          </cell>
          <cell r="F3465" t="str">
            <v>N</v>
          </cell>
        </row>
        <row r="3466">
          <cell r="B3466">
            <v>38425</v>
          </cell>
          <cell r="C3466" t="str">
            <v>Leap Wireless Intl-Op Asts</v>
          </cell>
          <cell r="D3466" t="str">
            <v>Verizon Wireless Inc</v>
          </cell>
          <cell r="E3466">
            <v>102.5</v>
          </cell>
          <cell r="F3466" t="str">
            <v>N</v>
          </cell>
        </row>
        <row r="3467">
          <cell r="B3467">
            <v>38425</v>
          </cell>
          <cell r="C3467" t="str">
            <v>Lakeside Technology Center</v>
          </cell>
          <cell r="D3467" t="str">
            <v>Digital Realty Trust Inc</v>
          </cell>
          <cell r="E3467">
            <v>162.6</v>
          </cell>
          <cell r="F3467" t="str">
            <v>N</v>
          </cell>
        </row>
        <row r="3468">
          <cell r="B3468">
            <v>38425</v>
          </cell>
          <cell r="C3468" t="str">
            <v>Celeritek Inc-Gallium Arsenide</v>
          </cell>
          <cell r="D3468" t="str">
            <v>Mimix Broadband Inc</v>
          </cell>
          <cell r="E3468">
            <v>8.8000000000000007</v>
          </cell>
          <cell r="F3468" t="str">
            <v>N</v>
          </cell>
        </row>
        <row r="3469">
          <cell r="B3469">
            <v>38425</v>
          </cell>
          <cell r="C3469" t="str">
            <v>La Gloria Oil &amp; Gas Co</v>
          </cell>
          <cell r="D3469" t="str">
            <v>Delek US Holdings</v>
          </cell>
          <cell r="E3469">
            <v>78</v>
          </cell>
          <cell r="F3469" t="str">
            <v>N</v>
          </cell>
        </row>
        <row r="3470">
          <cell r="B3470">
            <v>38425</v>
          </cell>
          <cell r="C3470" t="str">
            <v>Firstline Sec- Alarm Contracts</v>
          </cell>
          <cell r="D3470" t="str">
            <v>Integrated Alarm Svcs Group</v>
          </cell>
          <cell r="E3470">
            <v>4.4249999999999998</v>
          </cell>
          <cell r="F3470" t="str">
            <v>N</v>
          </cell>
        </row>
        <row r="3471">
          <cell r="B3471">
            <v>38425</v>
          </cell>
          <cell r="C3471" t="str">
            <v>Eldorado Computing Inc</v>
          </cell>
          <cell r="D3471" t="str">
            <v>MphasiS BFL Group</v>
          </cell>
          <cell r="E3471">
            <v>16.5</v>
          </cell>
          <cell r="F3471" t="str">
            <v>N</v>
          </cell>
        </row>
        <row r="3472">
          <cell r="B3472">
            <v>38425</v>
          </cell>
          <cell r="C3472" t="str">
            <v>Remec Inc-Wireless Ppty Lines</v>
          </cell>
          <cell r="D3472" t="str">
            <v>Powerwave Technologies Inc</v>
          </cell>
          <cell r="E3472">
            <v>117.6</v>
          </cell>
          <cell r="F3472" t="str">
            <v>N</v>
          </cell>
        </row>
        <row r="3473">
          <cell r="B3473">
            <v>38425</v>
          </cell>
          <cell r="C3473" t="str">
            <v>HealthShare Technology Inc</v>
          </cell>
          <cell r="D3473" t="str">
            <v>WebMD Corp</v>
          </cell>
          <cell r="E3473">
            <v>36</v>
          </cell>
          <cell r="F3473" t="str">
            <v>N</v>
          </cell>
        </row>
        <row r="3474">
          <cell r="B3474">
            <v>38425</v>
          </cell>
          <cell r="C3474" t="str">
            <v>Dvlp Realty-Shoppping Ctrs(3)</v>
          </cell>
          <cell r="D3474" t="str">
            <v>Macquarie DDR Trust</v>
          </cell>
          <cell r="E3474">
            <v>170.39999999999998</v>
          </cell>
          <cell r="F3474" t="str">
            <v>N</v>
          </cell>
        </row>
        <row r="3475">
          <cell r="B3475">
            <v>38425</v>
          </cell>
          <cell r="C3475" t="str">
            <v>Zix- Corp-URL Filtering Assets</v>
          </cell>
          <cell r="D3475" t="str">
            <v>CyberGuard Corp</v>
          </cell>
          <cell r="E3475">
            <v>3.5999999999999996</v>
          </cell>
          <cell r="F3475" t="str">
            <v>N</v>
          </cell>
        </row>
        <row r="3476">
          <cell r="B3476">
            <v>38425</v>
          </cell>
          <cell r="C3476" t="str">
            <v>MCNC Research &amp; Dvlp-Div 3</v>
          </cell>
          <cell r="D3476" t="str">
            <v>RTI International</v>
          </cell>
          <cell r="E3476">
            <v>5</v>
          </cell>
          <cell r="F3476" t="str">
            <v>N</v>
          </cell>
        </row>
        <row r="3477">
          <cell r="B3477">
            <v>38425</v>
          </cell>
          <cell r="C3477" t="str">
            <v>Master Hospitality Svcs-Hotels</v>
          </cell>
          <cell r="D3477" t="str">
            <v>Summit Group Inc</v>
          </cell>
          <cell r="E3477">
            <v>27.7</v>
          </cell>
          <cell r="F3477" t="str">
            <v>N</v>
          </cell>
        </row>
        <row r="3478">
          <cell r="B3478">
            <v>38425</v>
          </cell>
          <cell r="C3478" t="str">
            <v>Ascential Software Corp</v>
          </cell>
          <cell r="D3478" t="str">
            <v>IBM Corp</v>
          </cell>
          <cell r="E3478">
            <v>1119.9799999999998</v>
          </cell>
          <cell r="F3478" t="str">
            <v>N</v>
          </cell>
        </row>
        <row r="3479">
          <cell r="B3479">
            <v>38425</v>
          </cell>
          <cell r="C3479" t="str">
            <v>Undisclosed Office Ppty(2)</v>
          </cell>
          <cell r="D3479" t="str">
            <v>American Finl Realty Trust</v>
          </cell>
          <cell r="E3479">
            <v>165</v>
          </cell>
          <cell r="F3479" t="str">
            <v>N</v>
          </cell>
        </row>
        <row r="3480">
          <cell r="B3480">
            <v>38425</v>
          </cell>
          <cell r="C3480" t="str">
            <v>Superior Medical Equipment LLC</v>
          </cell>
          <cell r="D3480" t="str">
            <v>DJ Orthopedics Inc</v>
          </cell>
          <cell r="E3480">
            <v>3.6999999999999997</v>
          </cell>
          <cell r="F3480" t="str">
            <v>N</v>
          </cell>
        </row>
        <row r="3481">
          <cell r="B3481">
            <v>38424</v>
          </cell>
          <cell r="C3481" t="str">
            <v>Signiture Bank,New York,NY</v>
          </cell>
          <cell r="D3481" t="str">
            <v>Undisclosed Acquiror</v>
          </cell>
          <cell r="E3481">
            <v>490</v>
          </cell>
          <cell r="F3481" t="str">
            <v>N</v>
          </cell>
        </row>
        <row r="3482">
          <cell r="B3482">
            <v>38422</v>
          </cell>
          <cell r="C3482" t="str">
            <v>US Airways Group-Slot Asts</v>
          </cell>
          <cell r="D3482" t="str">
            <v>Republic Airways Holdings Inc</v>
          </cell>
          <cell r="E3482">
            <v>100</v>
          </cell>
          <cell r="F3482" t="str">
            <v>Y</v>
          </cell>
        </row>
        <row r="3483">
          <cell r="B3483">
            <v>38422</v>
          </cell>
          <cell r="C3483" t="str">
            <v>Cheryl &amp; Co</v>
          </cell>
          <cell r="D3483" t="str">
            <v>1-800-Flowers.com Inc</v>
          </cell>
          <cell r="E3483">
            <v>40</v>
          </cell>
          <cell r="F3483" t="str">
            <v>N</v>
          </cell>
        </row>
        <row r="3484">
          <cell r="B3484">
            <v>38422</v>
          </cell>
          <cell r="C3484" t="str">
            <v>Barnstable Water Co</v>
          </cell>
          <cell r="D3484" t="str">
            <v>Barnstable,Massachusetts</v>
          </cell>
          <cell r="E3484">
            <v>11</v>
          </cell>
          <cell r="F3484" t="str">
            <v>N</v>
          </cell>
        </row>
        <row r="3485">
          <cell r="B3485">
            <v>38422</v>
          </cell>
          <cell r="C3485" t="str">
            <v>PDT Group</v>
          </cell>
          <cell r="D3485" t="str">
            <v>TZ Ltd</v>
          </cell>
          <cell r="E3485">
            <v>12</v>
          </cell>
          <cell r="F3485" t="str">
            <v>N</v>
          </cell>
        </row>
        <row r="3486">
          <cell r="B3486">
            <v>38421</v>
          </cell>
          <cell r="C3486" t="str">
            <v>Bea Maurer Inc</v>
          </cell>
          <cell r="D3486" t="str">
            <v>Hunter Defense Technologies</v>
          </cell>
          <cell r="E3486">
            <v>80</v>
          </cell>
          <cell r="F3486" t="str">
            <v>Y</v>
          </cell>
        </row>
        <row r="3487">
          <cell r="B3487">
            <v>38421</v>
          </cell>
          <cell r="C3487" t="str">
            <v>HTS-FLEXChip System</v>
          </cell>
          <cell r="D3487" t="str">
            <v>Biacore International AB</v>
          </cell>
          <cell r="E3487">
            <v>4</v>
          </cell>
          <cell r="F3487" t="str">
            <v>N</v>
          </cell>
        </row>
        <row r="3488">
          <cell r="B3488">
            <v>38421</v>
          </cell>
          <cell r="C3488" t="str">
            <v>Accurel Systems Intl Corp</v>
          </cell>
          <cell r="D3488" t="str">
            <v>Implant Sciences Corp</v>
          </cell>
          <cell r="E3488">
            <v>11.299999999999999</v>
          </cell>
          <cell r="F3488" t="str">
            <v>N</v>
          </cell>
        </row>
        <row r="3489">
          <cell r="B3489">
            <v>38421</v>
          </cell>
          <cell r="C3489" t="str">
            <v>Hurricane Energy LLC</v>
          </cell>
          <cell r="D3489" t="str">
            <v>Maverick Oil &amp; Gas Inc</v>
          </cell>
          <cell r="E3489">
            <v>10.934999999999999</v>
          </cell>
          <cell r="F3489" t="str">
            <v>N</v>
          </cell>
        </row>
        <row r="3490">
          <cell r="B3490">
            <v>38421</v>
          </cell>
          <cell r="C3490" t="str">
            <v>Ardent Health-Facilities(20)</v>
          </cell>
          <cell r="D3490" t="str">
            <v>Psychiatric Solutions Inc</v>
          </cell>
          <cell r="E3490">
            <v>566.38</v>
          </cell>
          <cell r="F3490" t="str">
            <v>N</v>
          </cell>
        </row>
        <row r="3491">
          <cell r="B3491">
            <v>38421</v>
          </cell>
          <cell r="C3491" t="str">
            <v>Three First National Plaza</v>
          </cell>
          <cell r="D3491" t="str">
            <v>Hines Real Estate Investment</v>
          </cell>
          <cell r="E3491">
            <v>245.29999999999998</v>
          </cell>
          <cell r="F3491" t="str">
            <v>N</v>
          </cell>
        </row>
        <row r="3492">
          <cell r="B3492">
            <v>38421</v>
          </cell>
          <cell r="C3492" t="str">
            <v>Golden Wonder Mine,CO</v>
          </cell>
          <cell r="D3492" t="str">
            <v>LKA International Inc</v>
          </cell>
          <cell r="E3492">
            <v>3.09</v>
          </cell>
          <cell r="F3492" t="str">
            <v>N</v>
          </cell>
        </row>
        <row r="3493">
          <cell r="B3493">
            <v>38421</v>
          </cell>
          <cell r="C3493" t="str">
            <v>CGI Group Inc-US Svcs</v>
          </cell>
          <cell r="D3493" t="str">
            <v>Open Solutions Inc</v>
          </cell>
          <cell r="E3493">
            <v>24</v>
          </cell>
          <cell r="F3493" t="str">
            <v>N</v>
          </cell>
        </row>
        <row r="3494">
          <cell r="B3494">
            <v>38421</v>
          </cell>
          <cell r="C3494" t="str">
            <v>Mapcon Mapping Consultants Inc</v>
          </cell>
          <cell r="D3494" t="str">
            <v>Offshore Systems Intl Ltd</v>
          </cell>
          <cell r="E3494">
            <v>1</v>
          </cell>
          <cell r="F3494" t="str">
            <v>N</v>
          </cell>
        </row>
        <row r="3495">
          <cell r="B3495">
            <v>38420</v>
          </cell>
          <cell r="C3495" t="str">
            <v>US Metals &amp; Supply Co</v>
          </cell>
          <cell r="D3495" t="str">
            <v>Esmark</v>
          </cell>
          <cell r="E3495">
            <v>16</v>
          </cell>
          <cell r="F3495" t="str">
            <v>N</v>
          </cell>
        </row>
        <row r="3496">
          <cell r="B3496">
            <v>38420</v>
          </cell>
          <cell r="C3496" t="str">
            <v>Thomas Industries Inc</v>
          </cell>
          <cell r="D3496" t="str">
            <v>Gardner Denver Inc</v>
          </cell>
          <cell r="E3496">
            <v>714.625</v>
          </cell>
          <cell r="F3496" t="str">
            <v>N</v>
          </cell>
        </row>
        <row r="3497">
          <cell r="B3497">
            <v>38420</v>
          </cell>
          <cell r="C3497" t="str">
            <v>Tengasco Inc-Natural Gas Ppty</v>
          </cell>
          <cell r="D3497" t="str">
            <v>Bear Petroleum</v>
          </cell>
          <cell r="E3497">
            <v>2.4</v>
          </cell>
          <cell r="F3497" t="str">
            <v>N</v>
          </cell>
        </row>
        <row r="3498">
          <cell r="B3498">
            <v>38420</v>
          </cell>
          <cell r="C3498" t="str">
            <v>Picotronix Inc</v>
          </cell>
          <cell r="D3498" t="str">
            <v>Advanced Photonix Inc</v>
          </cell>
          <cell r="E3498">
            <v>10.649999999999999</v>
          </cell>
          <cell r="F3498" t="str">
            <v>N</v>
          </cell>
        </row>
        <row r="3499">
          <cell r="B3499">
            <v>38420</v>
          </cell>
          <cell r="C3499" t="str">
            <v>Clearwire Corp</v>
          </cell>
          <cell r="D3499" t="str">
            <v>Bell Canada</v>
          </cell>
          <cell r="E3499">
            <v>100</v>
          </cell>
          <cell r="F3499" t="str">
            <v>N</v>
          </cell>
        </row>
        <row r="3500">
          <cell r="B3500">
            <v>38420</v>
          </cell>
          <cell r="C3500" t="str">
            <v>Highland Capital Holding Corp</v>
          </cell>
          <cell r="D3500" t="str">
            <v>National Financial Partners</v>
          </cell>
          <cell r="E3500">
            <v>48.054000000000002</v>
          </cell>
          <cell r="F3500" t="str">
            <v>N</v>
          </cell>
        </row>
        <row r="3501">
          <cell r="B3501">
            <v>38420</v>
          </cell>
          <cell r="C3501" t="str">
            <v>Great Lakes Chemical Corp</v>
          </cell>
          <cell r="D3501" t="str">
            <v>Crompton Corp</v>
          </cell>
          <cell r="E3501">
            <v>1549.79</v>
          </cell>
          <cell r="F3501" t="str">
            <v>N</v>
          </cell>
        </row>
        <row r="3502">
          <cell r="B3502">
            <v>38420</v>
          </cell>
          <cell r="C3502" t="str">
            <v>Miavita LLC</v>
          </cell>
          <cell r="D3502" t="str">
            <v>Matria Healthcare Inc</v>
          </cell>
          <cell r="E3502">
            <v>5</v>
          </cell>
          <cell r="F3502" t="str">
            <v>N</v>
          </cell>
        </row>
        <row r="3503">
          <cell r="B3503">
            <v>38420</v>
          </cell>
          <cell r="C3503" t="str">
            <v>Allergy Control Products Inc</v>
          </cell>
          <cell r="D3503" t="str">
            <v>Planet Technologies Inc</v>
          </cell>
          <cell r="E3503">
            <v>2.6999999999999997</v>
          </cell>
          <cell r="F3503" t="str">
            <v>N</v>
          </cell>
        </row>
        <row r="3504">
          <cell r="B3504">
            <v>38420</v>
          </cell>
          <cell r="C3504" t="str">
            <v>Hilton Santa Fe,Santa Fe,NM</v>
          </cell>
          <cell r="D3504" t="str">
            <v>Ashford Hospitality Trust Inc</v>
          </cell>
          <cell r="E3504">
            <v>18.2</v>
          </cell>
          <cell r="F3504" t="str">
            <v>N</v>
          </cell>
        </row>
        <row r="3505">
          <cell r="B3505">
            <v>38420</v>
          </cell>
          <cell r="C3505" t="str">
            <v>Energy Transfer Partners-Elk</v>
          </cell>
          <cell r="D3505" t="str">
            <v>Atlas Pipeline Partners LP</v>
          </cell>
          <cell r="E3505">
            <v>190</v>
          </cell>
          <cell r="F3505" t="str">
            <v>N</v>
          </cell>
        </row>
        <row r="3506">
          <cell r="B3506">
            <v>38420</v>
          </cell>
          <cell r="C3506" t="str">
            <v>Xsira-Transflour Tech Assets</v>
          </cell>
          <cell r="D3506" t="str">
            <v>Molecular Devices Corp</v>
          </cell>
          <cell r="E3506">
            <v>11</v>
          </cell>
          <cell r="F3506" t="str">
            <v>N</v>
          </cell>
        </row>
        <row r="3507">
          <cell r="B3507">
            <v>38420</v>
          </cell>
          <cell r="C3507" t="str">
            <v>TransForm Pharmaceuticals Inc</v>
          </cell>
          <cell r="D3507" t="str">
            <v>Johnson &amp; Johnson Inc</v>
          </cell>
          <cell r="E3507">
            <v>230</v>
          </cell>
          <cell r="F3507" t="str">
            <v>N</v>
          </cell>
        </row>
        <row r="3508">
          <cell r="B3508">
            <v>38420</v>
          </cell>
          <cell r="C3508" t="str">
            <v>Hindsight Records Inc</v>
          </cell>
          <cell r="D3508" t="str">
            <v>Michelex Corp</v>
          </cell>
          <cell r="E3508">
            <v>1.8059999999999998</v>
          </cell>
          <cell r="F3508" t="str">
            <v>N</v>
          </cell>
        </row>
        <row r="3509">
          <cell r="B3509">
            <v>38420</v>
          </cell>
          <cell r="C3509" t="str">
            <v>Undisclosed Self-Storage</v>
          </cell>
          <cell r="D3509" t="str">
            <v>Extra Space Storage Inc</v>
          </cell>
          <cell r="E3509">
            <v>51</v>
          </cell>
          <cell r="F3509" t="str">
            <v>N</v>
          </cell>
        </row>
        <row r="3510">
          <cell r="B3510">
            <v>38420</v>
          </cell>
          <cell r="C3510" t="str">
            <v>Irisys Inc-Certain Assets</v>
          </cell>
          <cell r="D3510" t="str">
            <v>Avanir Pharmaceuticals</v>
          </cell>
          <cell r="E3510">
            <v>6.9249999999999998</v>
          </cell>
          <cell r="F3510" t="str">
            <v>N</v>
          </cell>
        </row>
        <row r="3511">
          <cell r="B3511">
            <v>38419</v>
          </cell>
          <cell r="C3511" t="str">
            <v>Trust Co of Connecticut</v>
          </cell>
          <cell r="D3511" t="str">
            <v>NewAlliance Bancshares Inc,CT</v>
          </cell>
          <cell r="E3511">
            <v>19.299999999999997</v>
          </cell>
          <cell r="F3511" t="str">
            <v>Y</v>
          </cell>
        </row>
        <row r="3512">
          <cell r="B3512">
            <v>38419</v>
          </cell>
          <cell r="C3512" t="str">
            <v>Empire Financial Holding Co</v>
          </cell>
          <cell r="D3512" t="str">
            <v>EFH Partners LLC</v>
          </cell>
          <cell r="E3512">
            <v>1</v>
          </cell>
          <cell r="F3512" t="str">
            <v>Y</v>
          </cell>
        </row>
        <row r="3513">
          <cell r="B3513">
            <v>38419</v>
          </cell>
          <cell r="C3513" t="str">
            <v>Riviera Trading Inc</v>
          </cell>
          <cell r="D3513" t="str">
            <v>Capo Inc</v>
          </cell>
          <cell r="E3513">
            <v>30</v>
          </cell>
          <cell r="F3513" t="str">
            <v>N</v>
          </cell>
        </row>
        <row r="3514">
          <cell r="B3514">
            <v>38419</v>
          </cell>
          <cell r="C3514" t="str">
            <v>Retek Inc</v>
          </cell>
          <cell r="D3514" t="str">
            <v>Oracle Corp</v>
          </cell>
          <cell r="E3514">
            <v>48.512999999999998</v>
          </cell>
          <cell r="F3514" t="str">
            <v>N</v>
          </cell>
        </row>
        <row r="3515">
          <cell r="B3515">
            <v>38419</v>
          </cell>
          <cell r="C3515" t="str">
            <v>Clarion Sensing Systems Inc</v>
          </cell>
          <cell r="D3515" t="str">
            <v>Electronic Control Sec Inc</v>
          </cell>
          <cell r="E3515">
            <v>1.9379999999999999</v>
          </cell>
          <cell r="F3515" t="str">
            <v>N</v>
          </cell>
        </row>
        <row r="3516">
          <cell r="B3516">
            <v>38419</v>
          </cell>
          <cell r="C3516" t="str">
            <v>EECO Inc-Video Editing Bus</v>
          </cell>
          <cell r="D3516" t="str">
            <v>727 Communications Inc</v>
          </cell>
          <cell r="E3516">
            <v>2</v>
          </cell>
          <cell r="F3516" t="str">
            <v>N</v>
          </cell>
        </row>
        <row r="3517">
          <cell r="B3517">
            <v>38419</v>
          </cell>
          <cell r="C3517" t="str">
            <v>We the People Forms &amp; Svc Ctrs</v>
          </cell>
          <cell r="D3517" t="str">
            <v>Dollar Financial Corp</v>
          </cell>
          <cell r="E3517">
            <v>17.601999999999997</v>
          </cell>
          <cell r="F3517" t="str">
            <v>N</v>
          </cell>
        </row>
        <row r="3518">
          <cell r="B3518">
            <v>38419</v>
          </cell>
          <cell r="C3518" t="str">
            <v>Retek Inc</v>
          </cell>
          <cell r="D3518" t="str">
            <v>Oracle Corp</v>
          </cell>
          <cell r="E3518">
            <v>648.67299999999989</v>
          </cell>
          <cell r="F3518" t="str">
            <v>N</v>
          </cell>
        </row>
        <row r="3519">
          <cell r="B3519">
            <v>38419</v>
          </cell>
          <cell r="C3519" t="str">
            <v>PrimaryAds Inc</v>
          </cell>
          <cell r="D3519" t="str">
            <v>CGI Holding Corp</v>
          </cell>
          <cell r="E3519">
            <v>26</v>
          </cell>
          <cell r="F3519" t="str">
            <v>N</v>
          </cell>
        </row>
        <row r="3520">
          <cell r="B3520">
            <v>38419</v>
          </cell>
          <cell r="C3520" t="str">
            <v>OKON Inc</v>
          </cell>
          <cell r="D3520" t="str">
            <v>Zinsser Co Inc</v>
          </cell>
          <cell r="E3520">
            <v>2</v>
          </cell>
          <cell r="F3520" t="str">
            <v>N</v>
          </cell>
        </row>
        <row r="3521">
          <cell r="B3521">
            <v>38418</v>
          </cell>
          <cell r="C3521" t="str">
            <v>Cardtronics Inc</v>
          </cell>
          <cell r="D3521" t="str">
            <v>TA Associates Inc</v>
          </cell>
          <cell r="E3521">
            <v>75</v>
          </cell>
          <cell r="F3521" t="str">
            <v>Y</v>
          </cell>
        </row>
        <row r="3522">
          <cell r="B3522">
            <v>38418</v>
          </cell>
          <cell r="C3522" t="str">
            <v>Insight Communications Co Inc</v>
          </cell>
          <cell r="D3522" t="str">
            <v>Investor Group</v>
          </cell>
          <cell r="E3522">
            <v>604.94799999999998</v>
          </cell>
          <cell r="F3522" t="str">
            <v>Y</v>
          </cell>
        </row>
        <row r="3523">
          <cell r="B3523">
            <v>38418</v>
          </cell>
          <cell r="C3523" t="str">
            <v>Renal Solutions Inc</v>
          </cell>
          <cell r="D3523" t="str">
            <v>Undisclosed Acquiror</v>
          </cell>
          <cell r="E3523">
            <v>16.049999999999997</v>
          </cell>
          <cell r="F3523" t="str">
            <v>N</v>
          </cell>
        </row>
        <row r="3524">
          <cell r="B3524">
            <v>38418</v>
          </cell>
          <cell r="C3524" t="str">
            <v>United Defense Industries Inc</v>
          </cell>
          <cell r="D3524" t="str">
            <v>BAE Systems North America</v>
          </cell>
          <cell r="E3524">
            <v>4199.7269999999999</v>
          </cell>
          <cell r="F3524" t="str">
            <v>N</v>
          </cell>
        </row>
        <row r="3525">
          <cell r="B3525">
            <v>38418</v>
          </cell>
          <cell r="C3525" t="str">
            <v>OptionCard LLC</v>
          </cell>
          <cell r="D3525" t="str">
            <v>Asta Funding Inc</v>
          </cell>
          <cell r="E3525">
            <v>13.5</v>
          </cell>
          <cell r="F3525" t="str">
            <v>N</v>
          </cell>
        </row>
        <row r="3526">
          <cell r="B3526">
            <v>38418</v>
          </cell>
          <cell r="C3526" t="str">
            <v>Centurist Systems Inc</v>
          </cell>
          <cell r="D3526" t="str">
            <v>ShotSpotter Inc</v>
          </cell>
          <cell r="E3526">
            <v>2</v>
          </cell>
          <cell r="F3526" t="str">
            <v>N</v>
          </cell>
        </row>
        <row r="3527">
          <cell r="B3527">
            <v>38418</v>
          </cell>
          <cell r="C3527" t="str">
            <v>Zeevo Inc</v>
          </cell>
          <cell r="D3527" t="str">
            <v>Broadcom Corp</v>
          </cell>
          <cell r="E3527">
            <v>32</v>
          </cell>
          <cell r="F3527" t="str">
            <v>N</v>
          </cell>
        </row>
        <row r="3528">
          <cell r="B3528">
            <v>38418</v>
          </cell>
          <cell r="C3528" t="str">
            <v>US Plastic Lumber Corp-Ocala</v>
          </cell>
          <cell r="D3528" t="str">
            <v>Lees Development Corp</v>
          </cell>
          <cell r="E3528">
            <v>3.25</v>
          </cell>
          <cell r="F3528" t="str">
            <v>N</v>
          </cell>
        </row>
        <row r="3529">
          <cell r="B3529">
            <v>38418</v>
          </cell>
          <cell r="C3529" t="str">
            <v>Virtual Alert Inc</v>
          </cell>
          <cell r="D3529" t="str">
            <v>Global Secure Corp</v>
          </cell>
          <cell r="E3529">
            <v>20</v>
          </cell>
          <cell r="F3529" t="str">
            <v>N</v>
          </cell>
        </row>
        <row r="3530">
          <cell r="B3530">
            <v>38418</v>
          </cell>
          <cell r="C3530" t="str">
            <v>Pharmaceutical Care Network</v>
          </cell>
          <cell r="D3530" t="str">
            <v>National Med Health Card Sys</v>
          </cell>
          <cell r="E3530">
            <v>13</v>
          </cell>
          <cell r="F3530" t="str">
            <v>N</v>
          </cell>
        </row>
        <row r="3531">
          <cell r="B3531">
            <v>38418</v>
          </cell>
          <cell r="C3531" t="str">
            <v>Maximum Performance Group</v>
          </cell>
          <cell r="D3531" t="str">
            <v>Electric City Corp</v>
          </cell>
          <cell r="E3531">
            <v>7.5</v>
          </cell>
          <cell r="F3531" t="str">
            <v>N</v>
          </cell>
        </row>
        <row r="3532">
          <cell r="B3532">
            <v>38418</v>
          </cell>
          <cell r="C3532" t="str">
            <v>Exhibitions International LLC</v>
          </cell>
          <cell r="D3532" t="str">
            <v>Premier Acquisitions Inc</v>
          </cell>
          <cell r="E3532">
            <v>2.0619999999999998</v>
          </cell>
          <cell r="F3532" t="str">
            <v>N</v>
          </cell>
        </row>
        <row r="3533">
          <cell r="B3533">
            <v>38418</v>
          </cell>
          <cell r="C3533" t="str">
            <v>Bob Dunns Animal Services Inc</v>
          </cell>
          <cell r="D3533" t="str">
            <v>COCC Inc</v>
          </cell>
          <cell r="E3533">
            <v>1.7</v>
          </cell>
          <cell r="F3533" t="str">
            <v>N</v>
          </cell>
        </row>
        <row r="3534">
          <cell r="B3534">
            <v>38418</v>
          </cell>
          <cell r="C3534" t="str">
            <v>Summit Financial Corp,SC</v>
          </cell>
          <cell r="D3534" t="str">
            <v>First Citizens Bancorp Inc,SC</v>
          </cell>
          <cell r="E3534">
            <v>110.208</v>
          </cell>
          <cell r="F3534" t="str">
            <v>N</v>
          </cell>
        </row>
        <row r="3535">
          <cell r="B3535">
            <v>38418</v>
          </cell>
          <cell r="C3535" t="str">
            <v>InterSAN Inc</v>
          </cell>
          <cell r="D3535" t="str">
            <v>Finisar Corp</v>
          </cell>
          <cell r="E3535">
            <v>10.555999999999999</v>
          </cell>
          <cell r="F3535" t="str">
            <v>N</v>
          </cell>
        </row>
        <row r="3536">
          <cell r="B3536">
            <v>38417</v>
          </cell>
          <cell r="C3536" t="str">
            <v>Hibernia Corp,New Orleans,LA</v>
          </cell>
          <cell r="D3536" t="str">
            <v>Capital One Financial Corp</v>
          </cell>
          <cell r="E3536">
            <v>4861.6559999999999</v>
          </cell>
          <cell r="F3536" t="str">
            <v>N</v>
          </cell>
        </row>
        <row r="3537">
          <cell r="B3537">
            <v>38416</v>
          </cell>
          <cell r="C3537" t="str">
            <v>Hupostasis Inc</v>
          </cell>
          <cell r="D3537" t="str">
            <v>Inland Empire</v>
          </cell>
          <cell r="E3537">
            <v>2</v>
          </cell>
          <cell r="F3537" t="str">
            <v>N</v>
          </cell>
        </row>
        <row r="3538">
          <cell r="B3538">
            <v>38415</v>
          </cell>
          <cell r="C3538" t="str">
            <v>St Louis Music Inc</v>
          </cell>
          <cell r="D3538" t="str">
            <v>LOUD Technologies Inc</v>
          </cell>
          <cell r="E3538">
            <v>38.409999999999997</v>
          </cell>
          <cell r="F3538" t="str">
            <v>Y</v>
          </cell>
        </row>
        <row r="3539">
          <cell r="B3539">
            <v>38415</v>
          </cell>
          <cell r="C3539" t="str">
            <v>San Diego Tech Ctr,Sn Diego,CA</v>
          </cell>
          <cell r="D3539" t="str">
            <v>Maguire Properties Inc</v>
          </cell>
          <cell r="E3539">
            <v>185</v>
          </cell>
          <cell r="F3539" t="str">
            <v>N</v>
          </cell>
        </row>
        <row r="3540">
          <cell r="B3540">
            <v>38415</v>
          </cell>
          <cell r="C3540" t="str">
            <v>All American Plazas Inc</v>
          </cell>
          <cell r="D3540" t="str">
            <v>Able Energy Inc</v>
          </cell>
          <cell r="E3540">
            <v>30</v>
          </cell>
          <cell r="F3540" t="str">
            <v>N</v>
          </cell>
        </row>
        <row r="3541">
          <cell r="B3541">
            <v>38415</v>
          </cell>
          <cell r="C3541" t="str">
            <v>Galaxy Power Inc</v>
          </cell>
          <cell r="D3541" t="str">
            <v>Bel Fuse Inc</v>
          </cell>
          <cell r="E3541">
            <v>20</v>
          </cell>
          <cell r="F3541" t="str">
            <v>N</v>
          </cell>
        </row>
        <row r="3542">
          <cell r="B3542">
            <v>38415</v>
          </cell>
          <cell r="C3542" t="str">
            <v>Eq Office Ppty-Office Ppty(4)</v>
          </cell>
          <cell r="D3542" t="str">
            <v>TPG/CalSTRS LLC</v>
          </cell>
          <cell r="E3542">
            <v>136</v>
          </cell>
          <cell r="F3542" t="str">
            <v>N</v>
          </cell>
        </row>
        <row r="3543">
          <cell r="B3543">
            <v>38415</v>
          </cell>
          <cell r="C3543" t="str">
            <v>Compulit Inc</v>
          </cell>
          <cell r="D3543" t="str">
            <v>Pitney Bowes Management Svcs</v>
          </cell>
          <cell r="E3543">
            <v>25</v>
          </cell>
          <cell r="F3543" t="str">
            <v>N</v>
          </cell>
        </row>
        <row r="3544">
          <cell r="B3544">
            <v>38415</v>
          </cell>
          <cell r="C3544" t="str">
            <v>AmeriVision Communications</v>
          </cell>
          <cell r="D3544" t="str">
            <v>Nonprofit &amp; Affinity Mktg</v>
          </cell>
          <cell r="E3544">
            <v>7</v>
          </cell>
          <cell r="F3544" t="str">
            <v>N</v>
          </cell>
        </row>
        <row r="3545">
          <cell r="B3545">
            <v>38415</v>
          </cell>
          <cell r="C3545" t="str">
            <v>Amguard Security &amp; Patrol Svcs</v>
          </cell>
          <cell r="D3545" t="str">
            <v>Security Services of America</v>
          </cell>
          <cell r="E3545">
            <v>1.5</v>
          </cell>
          <cell r="F3545" t="str">
            <v>N</v>
          </cell>
        </row>
        <row r="3546">
          <cell r="B3546">
            <v>38415</v>
          </cell>
          <cell r="C3546" t="str">
            <v>Closure Medical Corp</v>
          </cell>
          <cell r="D3546" t="str">
            <v>Johnson &amp; Johnson Inc</v>
          </cell>
          <cell r="E3546">
            <v>419.60599999999999</v>
          </cell>
          <cell r="F3546" t="str">
            <v>N</v>
          </cell>
        </row>
        <row r="3547">
          <cell r="B3547">
            <v>38414</v>
          </cell>
          <cell r="C3547" t="str">
            <v>Le Petite Bistro</v>
          </cell>
          <cell r="D3547" t="str">
            <v>United Enterprise Fund</v>
          </cell>
          <cell r="E3547">
            <v>7.125</v>
          </cell>
          <cell r="F3547" t="str">
            <v>Y</v>
          </cell>
        </row>
        <row r="3548">
          <cell r="B3548">
            <v>38414</v>
          </cell>
          <cell r="C3548" t="str">
            <v>Informatics</v>
          </cell>
          <cell r="D3548" t="str">
            <v>Datalogic SpA</v>
          </cell>
          <cell r="E3548">
            <v>23</v>
          </cell>
          <cell r="F3548" t="str">
            <v>N</v>
          </cell>
        </row>
        <row r="3549">
          <cell r="B3549">
            <v>38414</v>
          </cell>
          <cell r="C3549" t="str">
            <v>Natl Self Storage-Storage(66)</v>
          </cell>
          <cell r="D3549" t="str">
            <v>U-Store-It Trust</v>
          </cell>
          <cell r="E3549">
            <v>212</v>
          </cell>
          <cell r="F3549" t="str">
            <v>N</v>
          </cell>
        </row>
        <row r="3550">
          <cell r="B3550">
            <v>38414</v>
          </cell>
          <cell r="C3550" t="str">
            <v>Liberty Self-Stor-Storage(18)</v>
          </cell>
          <cell r="D3550" t="str">
            <v>U-Store-It Trust</v>
          </cell>
          <cell r="E3550">
            <v>34</v>
          </cell>
          <cell r="F3550" t="str">
            <v>N</v>
          </cell>
        </row>
        <row r="3551">
          <cell r="B3551">
            <v>38414</v>
          </cell>
          <cell r="C3551" t="str">
            <v>A-1 Self Storage-Storage(9)</v>
          </cell>
          <cell r="D3551" t="str">
            <v>U-Store-It Trust</v>
          </cell>
          <cell r="E3551">
            <v>43</v>
          </cell>
          <cell r="F3551" t="str">
            <v>N</v>
          </cell>
        </row>
        <row r="3552">
          <cell r="B3552">
            <v>38414</v>
          </cell>
          <cell r="C3552" t="str">
            <v>Fidelity Federal Savings Bk,IN</v>
          </cell>
          <cell r="D3552" t="str">
            <v>MutualFirst Financial Inc,IN</v>
          </cell>
          <cell r="E3552">
            <v>20</v>
          </cell>
          <cell r="F3552" t="str">
            <v>N</v>
          </cell>
        </row>
        <row r="3553">
          <cell r="B3553">
            <v>38414</v>
          </cell>
          <cell r="C3553" t="str">
            <v>Fidelity Federal Savings Bk,IN</v>
          </cell>
          <cell r="D3553" t="str">
            <v>Mutual Federal Savings Bank,IN</v>
          </cell>
          <cell r="E3553">
            <v>20</v>
          </cell>
          <cell r="F3553" t="str">
            <v>N</v>
          </cell>
        </row>
        <row r="3554">
          <cell r="B3554">
            <v>38414</v>
          </cell>
          <cell r="C3554" t="str">
            <v>Extraction Systems Inc</v>
          </cell>
          <cell r="D3554" t="str">
            <v>Mykrolis Corp</v>
          </cell>
          <cell r="E3554">
            <v>25</v>
          </cell>
          <cell r="F3554" t="str">
            <v>N</v>
          </cell>
        </row>
        <row r="3555">
          <cell r="B3555">
            <v>38414</v>
          </cell>
          <cell r="C3555" t="str">
            <v>Xicom Technology</v>
          </cell>
          <cell r="D3555" t="str">
            <v>Radyne Comstream Inc</v>
          </cell>
          <cell r="E3555">
            <v>46</v>
          </cell>
          <cell r="F3555" t="str">
            <v>N</v>
          </cell>
        </row>
        <row r="3556">
          <cell r="B3556">
            <v>38414</v>
          </cell>
          <cell r="C3556" t="str">
            <v>Siliconix Inc</v>
          </cell>
          <cell r="D3556" t="str">
            <v>Vishay Intertechnology Inc</v>
          </cell>
          <cell r="E3556">
            <v>231.04199999999997</v>
          </cell>
          <cell r="F3556" t="str">
            <v>N</v>
          </cell>
        </row>
        <row r="3557">
          <cell r="B3557">
            <v>38414</v>
          </cell>
          <cell r="C3557" t="str">
            <v>Dynamic Marketing Inc</v>
          </cell>
          <cell r="D3557" t="str">
            <v>Dynamic Health Products Inc</v>
          </cell>
          <cell r="E3557">
            <v>3</v>
          </cell>
          <cell r="F3557" t="str">
            <v>N</v>
          </cell>
        </row>
        <row r="3558">
          <cell r="B3558">
            <v>38414</v>
          </cell>
          <cell r="C3558" t="str">
            <v>CGM Security Solutions Inc</v>
          </cell>
          <cell r="D3558" t="str">
            <v>Digital Descriptor Systems Inc</v>
          </cell>
          <cell r="E3558">
            <v>5</v>
          </cell>
          <cell r="F3558" t="str">
            <v>N</v>
          </cell>
        </row>
        <row r="3559">
          <cell r="B3559">
            <v>38414</v>
          </cell>
          <cell r="C3559" t="str">
            <v>Asante Tech Inc-Certain Assets</v>
          </cell>
          <cell r="D3559" t="str">
            <v>TechnoConcepts Inc</v>
          </cell>
          <cell r="E3559">
            <v>3</v>
          </cell>
          <cell r="F3559" t="str">
            <v>N</v>
          </cell>
        </row>
        <row r="3560">
          <cell r="B3560">
            <v>38414</v>
          </cell>
          <cell r="C3560" t="str">
            <v>Accurum Inc</v>
          </cell>
          <cell r="D3560" t="str">
            <v>Kanbay International Inc</v>
          </cell>
          <cell r="E3560">
            <v>12</v>
          </cell>
          <cell r="F3560" t="str">
            <v>N</v>
          </cell>
        </row>
        <row r="3561">
          <cell r="B3561">
            <v>38413</v>
          </cell>
          <cell r="C3561" t="str">
            <v>ArgiNOx Pharmaceuticals Inc</v>
          </cell>
          <cell r="D3561" t="str">
            <v>Investor Group</v>
          </cell>
          <cell r="E3561">
            <v>25</v>
          </cell>
          <cell r="F3561" t="str">
            <v>Y</v>
          </cell>
        </row>
        <row r="3562">
          <cell r="B3562">
            <v>38413</v>
          </cell>
          <cell r="C3562" t="str">
            <v>Andrx-Formatet Rights</v>
          </cell>
          <cell r="D3562" t="str">
            <v>First Horizon Pharmaceutical</v>
          </cell>
          <cell r="E3562">
            <v>85</v>
          </cell>
          <cell r="F3562" t="str">
            <v>N</v>
          </cell>
        </row>
        <row r="3563">
          <cell r="B3563">
            <v>38413</v>
          </cell>
          <cell r="C3563" t="str">
            <v>Golden Tree Communications</v>
          </cell>
          <cell r="D3563" t="str">
            <v>Guest-Tek Ltd</v>
          </cell>
          <cell r="E3563">
            <v>7.7969999999999997</v>
          </cell>
          <cell r="F3563" t="str">
            <v>N</v>
          </cell>
        </row>
        <row r="3564">
          <cell r="B3564">
            <v>38413</v>
          </cell>
          <cell r="C3564" t="str">
            <v>Business Lenders LLC</v>
          </cell>
          <cell r="D3564" t="str">
            <v>Merrill Lynch &amp; Co Inc</v>
          </cell>
          <cell r="E3564">
            <v>20</v>
          </cell>
          <cell r="F3564" t="str">
            <v>N</v>
          </cell>
        </row>
        <row r="3565">
          <cell r="B3565">
            <v>38413</v>
          </cell>
          <cell r="C3565" t="str">
            <v>Great Lakes Custom Brokerage</v>
          </cell>
          <cell r="D3565" t="str">
            <v>Livingston International Inc</v>
          </cell>
          <cell r="E3565">
            <v>14.799999999999999</v>
          </cell>
          <cell r="F3565" t="str">
            <v>N</v>
          </cell>
        </row>
        <row r="3566">
          <cell r="B3566">
            <v>38413</v>
          </cell>
          <cell r="C3566" t="str">
            <v>SRI Analytics Inc</v>
          </cell>
          <cell r="D3566" t="str">
            <v>Aspen Marketing Services</v>
          </cell>
          <cell r="E3566">
            <v>10</v>
          </cell>
          <cell r="F3566" t="str">
            <v>N</v>
          </cell>
        </row>
        <row r="3567">
          <cell r="B3567">
            <v>38413</v>
          </cell>
          <cell r="C3567" t="str">
            <v>Baxter Intl-Disposable Mgmt</v>
          </cell>
          <cell r="D3567" t="str">
            <v>Vital Signs Inc</v>
          </cell>
          <cell r="E3567">
            <v>10</v>
          </cell>
          <cell r="F3567" t="str">
            <v>N</v>
          </cell>
        </row>
        <row r="3568">
          <cell r="B3568">
            <v>38413</v>
          </cell>
          <cell r="C3568" t="str">
            <v>First Virtual Communications</v>
          </cell>
          <cell r="D3568" t="str">
            <v>RADVISION Ltd</v>
          </cell>
          <cell r="E3568">
            <v>7.1499999999999995</v>
          </cell>
          <cell r="F3568" t="str">
            <v>N</v>
          </cell>
        </row>
        <row r="3569">
          <cell r="B3569">
            <v>38412</v>
          </cell>
          <cell r="C3569" t="str">
            <v>USIEnergy Inc</v>
          </cell>
          <cell r="D3569" t="str">
            <v>ista North America Inc</v>
          </cell>
          <cell r="E3569">
            <v>19</v>
          </cell>
          <cell r="F3569" t="str">
            <v>Y</v>
          </cell>
        </row>
        <row r="3570">
          <cell r="B3570">
            <v>38412</v>
          </cell>
          <cell r="C3570" t="str">
            <v>Blue Martini Software Inc</v>
          </cell>
          <cell r="D3570" t="str">
            <v>Multi-Channel Holdings Inc</v>
          </cell>
          <cell r="E3570">
            <v>52.518000000000001</v>
          </cell>
          <cell r="F3570" t="str">
            <v>Y</v>
          </cell>
        </row>
        <row r="3571">
          <cell r="B3571">
            <v>38412</v>
          </cell>
          <cell r="C3571" t="str">
            <v>Goodyear Tire &amp; Rubber-North</v>
          </cell>
          <cell r="D3571" t="str">
            <v>Titan Tire Corp</v>
          </cell>
          <cell r="E3571">
            <v>100</v>
          </cell>
          <cell r="F3571" t="str">
            <v>N</v>
          </cell>
        </row>
        <row r="3572">
          <cell r="B3572">
            <v>38412</v>
          </cell>
          <cell r="C3572" t="str">
            <v>Auto Preservation Inc</v>
          </cell>
          <cell r="D3572" t="str">
            <v>NeoMedia Technologies Inc</v>
          </cell>
          <cell r="E3572">
            <v>5.4499999999999993</v>
          </cell>
          <cell r="F3572" t="str">
            <v>N</v>
          </cell>
        </row>
        <row r="3573">
          <cell r="B3573">
            <v>38412</v>
          </cell>
          <cell r="C3573" t="str">
            <v>Desert Valley Hospital</v>
          </cell>
          <cell r="D3573" t="str">
            <v>Medical Properties Trust Inc</v>
          </cell>
          <cell r="E3573">
            <v>28</v>
          </cell>
          <cell r="F3573" t="str">
            <v>N</v>
          </cell>
        </row>
        <row r="3574">
          <cell r="B3574">
            <v>38412</v>
          </cell>
          <cell r="C3574" t="str">
            <v>Self-Storage Facilities(5)</v>
          </cell>
          <cell r="D3574" t="str">
            <v>U-Store-It Trust</v>
          </cell>
          <cell r="E3574">
            <v>15.5</v>
          </cell>
          <cell r="F3574" t="str">
            <v>N</v>
          </cell>
        </row>
        <row r="3575">
          <cell r="B3575">
            <v>38412</v>
          </cell>
          <cell r="C3575" t="str">
            <v>Bridge Trading Co</v>
          </cell>
          <cell r="D3575" t="str">
            <v>Instinet Group Inc</v>
          </cell>
          <cell r="E3575">
            <v>8.17</v>
          </cell>
          <cell r="F3575" t="str">
            <v>N</v>
          </cell>
        </row>
        <row r="3576">
          <cell r="B3576">
            <v>38412</v>
          </cell>
          <cell r="C3576" t="str">
            <v>Cornerstone Brands Inc</v>
          </cell>
          <cell r="D3576" t="str">
            <v>IAC/InterActiveCorp</v>
          </cell>
          <cell r="E3576">
            <v>720</v>
          </cell>
          <cell r="F3576" t="str">
            <v>N</v>
          </cell>
        </row>
        <row r="3577">
          <cell r="B3577">
            <v>38412</v>
          </cell>
          <cell r="C3577" t="str">
            <v>Acoustiguide Corp</v>
          </cell>
          <cell r="D3577" t="str">
            <v>Espro Information Technologies</v>
          </cell>
          <cell r="E3577">
            <v>3.5999999999999996</v>
          </cell>
          <cell r="F3577" t="str">
            <v>N</v>
          </cell>
        </row>
        <row r="3578">
          <cell r="B3578">
            <v>38412</v>
          </cell>
          <cell r="C3578" t="str">
            <v>J Philip Cook &amp; Associates Inc</v>
          </cell>
          <cell r="D3578" t="str">
            <v>LECG Corp</v>
          </cell>
          <cell r="E3578">
            <v>2.8</v>
          </cell>
          <cell r="F3578" t="str">
            <v>N</v>
          </cell>
        </row>
        <row r="3579">
          <cell r="B3579">
            <v>38412</v>
          </cell>
          <cell r="C3579" t="str">
            <v>Oakwood-Apartment Commun(30)</v>
          </cell>
          <cell r="D3579" t="str">
            <v>Archstone-Smith Trust</v>
          </cell>
          <cell r="E3579">
            <v>1400</v>
          </cell>
          <cell r="F3579" t="str">
            <v>N</v>
          </cell>
        </row>
        <row r="3580">
          <cell r="B3580">
            <v>38412</v>
          </cell>
          <cell r="C3580" t="str">
            <v>Carlyle &amp; Co Jewelers</v>
          </cell>
          <cell r="D3580" t="str">
            <v>Finlay Enterprises Inc</v>
          </cell>
          <cell r="E3580">
            <v>29</v>
          </cell>
          <cell r="F3580" t="str">
            <v>N</v>
          </cell>
        </row>
        <row r="3581">
          <cell r="B3581">
            <v>38412</v>
          </cell>
          <cell r="C3581" t="str">
            <v>Showcase Mall,Las Vegas,NV</v>
          </cell>
          <cell r="D3581" t="str">
            <v>City Center Retail LLC</v>
          </cell>
          <cell r="E3581">
            <v>162</v>
          </cell>
          <cell r="F3581" t="str">
            <v>N</v>
          </cell>
        </row>
        <row r="3582">
          <cell r="B3582">
            <v>38412</v>
          </cell>
          <cell r="C3582" t="str">
            <v>NC + Hybrids Inc</v>
          </cell>
          <cell r="D3582" t="str">
            <v>American Seeds Inc</v>
          </cell>
          <cell r="E3582">
            <v>40</v>
          </cell>
          <cell r="F3582" t="str">
            <v>N</v>
          </cell>
        </row>
        <row r="3583">
          <cell r="B3583">
            <v>38412</v>
          </cell>
          <cell r="C3583" t="str">
            <v>MB Media Group Inc</v>
          </cell>
          <cell r="D3583" t="str">
            <v>CoConnect Inc</v>
          </cell>
          <cell r="E3583">
            <v>5.8</v>
          </cell>
          <cell r="F3583" t="str">
            <v>N</v>
          </cell>
        </row>
        <row r="3584">
          <cell r="B3584">
            <v>38412</v>
          </cell>
          <cell r="C3584" t="str">
            <v>S&amp;S Plant Farm Inc</v>
          </cell>
          <cell r="D3584" t="str">
            <v>Penge Corp</v>
          </cell>
          <cell r="E3584">
            <v>1.5</v>
          </cell>
          <cell r="F3584" t="str">
            <v>N</v>
          </cell>
        </row>
        <row r="3585">
          <cell r="B3585">
            <v>38411</v>
          </cell>
          <cell r="C3585" t="str">
            <v>Perlegen Sciences Inc</v>
          </cell>
          <cell r="D3585" t="str">
            <v>Maverick Funds</v>
          </cell>
          <cell r="E3585">
            <v>5</v>
          </cell>
          <cell r="F3585" t="str">
            <v>Y</v>
          </cell>
        </row>
        <row r="3586">
          <cell r="B3586">
            <v>38411</v>
          </cell>
          <cell r="C3586" t="str">
            <v>Wall Street Institute</v>
          </cell>
          <cell r="D3586" t="str">
            <v>Carlyle Group LLC</v>
          </cell>
          <cell r="E3586">
            <v>40</v>
          </cell>
          <cell r="F3586" t="str">
            <v>Y</v>
          </cell>
        </row>
        <row r="3587">
          <cell r="B3587">
            <v>38411</v>
          </cell>
          <cell r="C3587" t="str">
            <v>GulfWest Energy Inc</v>
          </cell>
          <cell r="D3587" t="str">
            <v>OCM GW Holdings</v>
          </cell>
          <cell r="E3587">
            <v>40.5</v>
          </cell>
          <cell r="F3587" t="str">
            <v>Y</v>
          </cell>
        </row>
        <row r="3588">
          <cell r="B3588">
            <v>38411</v>
          </cell>
          <cell r="C3588" t="str">
            <v>GulfWest Oil &amp; Gas Company</v>
          </cell>
          <cell r="D3588" t="str">
            <v>OCM GW Holdings</v>
          </cell>
          <cell r="E3588">
            <v>1.5</v>
          </cell>
          <cell r="F3588" t="str">
            <v>Y</v>
          </cell>
        </row>
        <row r="3589">
          <cell r="B3589">
            <v>38411</v>
          </cell>
          <cell r="C3589" t="str">
            <v>Bank 10,Belton,Missouri</v>
          </cell>
          <cell r="D3589" t="str">
            <v>Exchange National Bancshares</v>
          </cell>
          <cell r="E3589">
            <v>33.9</v>
          </cell>
          <cell r="F3589" t="str">
            <v>N</v>
          </cell>
        </row>
        <row r="3590">
          <cell r="B3590">
            <v>38411</v>
          </cell>
          <cell r="C3590" t="str">
            <v>Jayco Ventures Inc</v>
          </cell>
          <cell r="D3590" t="str">
            <v>M-Wave Inc</v>
          </cell>
          <cell r="E3590">
            <v>1.4</v>
          </cell>
          <cell r="F3590" t="str">
            <v>N</v>
          </cell>
        </row>
        <row r="3591">
          <cell r="B3591">
            <v>38411</v>
          </cell>
          <cell r="C3591" t="str">
            <v>WGUL-AM(860 AM), Dunedin, Fl</v>
          </cell>
          <cell r="D3591" t="str">
            <v>Salem Communications Corp</v>
          </cell>
          <cell r="E3591">
            <v>9.5</v>
          </cell>
          <cell r="F3591" t="str">
            <v>N</v>
          </cell>
        </row>
        <row r="3592">
          <cell r="B3592">
            <v>38411</v>
          </cell>
          <cell r="C3592" t="str">
            <v>Inovonics Wireless Corp</v>
          </cell>
          <cell r="D3592" t="str">
            <v>Roper Industries Inc</v>
          </cell>
          <cell r="E3592">
            <v>45</v>
          </cell>
          <cell r="F3592" t="str">
            <v>N</v>
          </cell>
        </row>
        <row r="3593">
          <cell r="B3593">
            <v>38411</v>
          </cell>
          <cell r="C3593" t="str">
            <v>RainMakers International</v>
          </cell>
          <cell r="D3593" t="str">
            <v>Cord Blood America Inc</v>
          </cell>
          <cell r="E3593">
            <v>2.0110000000000001</v>
          </cell>
          <cell r="F3593" t="str">
            <v>N</v>
          </cell>
        </row>
        <row r="3594">
          <cell r="B3594">
            <v>38411</v>
          </cell>
          <cell r="C3594" t="str">
            <v>NCRIC Group Inc</v>
          </cell>
          <cell r="D3594" t="str">
            <v>ProAssurance Corp</v>
          </cell>
          <cell r="E3594">
            <v>70.462000000000003</v>
          </cell>
          <cell r="F3594" t="str">
            <v>N</v>
          </cell>
        </row>
        <row r="3595">
          <cell r="B3595">
            <v>38411</v>
          </cell>
          <cell r="C3595" t="str">
            <v>Dixie Pipeline Co</v>
          </cell>
          <cell r="D3595" t="str">
            <v>Enterprise Products Partners</v>
          </cell>
          <cell r="E3595">
            <v>31</v>
          </cell>
          <cell r="F3595" t="str">
            <v>N</v>
          </cell>
        </row>
        <row r="3596">
          <cell r="B3596">
            <v>38411</v>
          </cell>
          <cell r="C3596" t="str">
            <v>Spring Break Travel Inc</v>
          </cell>
          <cell r="D3596" t="str">
            <v>First Choice Holidays PLC</v>
          </cell>
          <cell r="E3596">
            <v>4.9950000000000001</v>
          </cell>
          <cell r="F3596" t="str">
            <v>N</v>
          </cell>
        </row>
        <row r="3597">
          <cell r="B3597">
            <v>38411</v>
          </cell>
          <cell r="C3597" t="str">
            <v>Dixie Pipeline Co</v>
          </cell>
          <cell r="D3597" t="str">
            <v>Enterprise Products Partners</v>
          </cell>
          <cell r="E3597">
            <v>40</v>
          </cell>
          <cell r="F3597" t="str">
            <v>N</v>
          </cell>
        </row>
        <row r="3598">
          <cell r="B3598">
            <v>38411</v>
          </cell>
          <cell r="C3598" t="str">
            <v>Eisnerfast LLC</v>
          </cell>
          <cell r="D3598" t="str">
            <v>SS&amp;C Technologies Inc</v>
          </cell>
          <cell r="E3598">
            <v>25.299999999999997</v>
          </cell>
          <cell r="F3598" t="str">
            <v>N</v>
          </cell>
        </row>
        <row r="3599">
          <cell r="B3599">
            <v>38411</v>
          </cell>
          <cell r="C3599" t="str">
            <v>First Bancshares Inc,CA</v>
          </cell>
          <cell r="D3599" t="str">
            <v>Pacific Capital Bancorp,CA</v>
          </cell>
          <cell r="E3599">
            <v>55.919999999999995</v>
          </cell>
          <cell r="F3599" t="str">
            <v>N</v>
          </cell>
        </row>
        <row r="3600">
          <cell r="B3600">
            <v>38411</v>
          </cell>
          <cell r="C3600" t="str">
            <v>Hospira Inc-Salt Lake City</v>
          </cell>
          <cell r="D3600" t="str">
            <v>ICU Medical Inc</v>
          </cell>
          <cell r="E3600">
            <v>35</v>
          </cell>
          <cell r="F3600" t="str">
            <v>N</v>
          </cell>
        </row>
        <row r="3601">
          <cell r="B3601">
            <v>38411</v>
          </cell>
          <cell r="C3601" t="str">
            <v>Palazzo East,Los Angeles,CA</v>
          </cell>
          <cell r="D3601" t="str">
            <v>Apartment Invest &amp; Mgmt Co</v>
          </cell>
          <cell r="E3601">
            <v>199</v>
          </cell>
          <cell r="F3601" t="str">
            <v>N</v>
          </cell>
        </row>
        <row r="3602">
          <cell r="B3602">
            <v>38411</v>
          </cell>
          <cell r="C3602" t="str">
            <v>Intercontinental Hotels-Hotels</v>
          </cell>
          <cell r="D3602" t="str">
            <v>Strategic Hotel Capital Inc</v>
          </cell>
          <cell r="E3602">
            <v>303.5</v>
          </cell>
          <cell r="F3602" t="str">
            <v>N</v>
          </cell>
        </row>
        <row r="3603">
          <cell r="B3603">
            <v>38411</v>
          </cell>
          <cell r="C3603" t="str">
            <v>R/C Theatres Inc-Theatres(7)</v>
          </cell>
          <cell r="D3603" t="str">
            <v>Regal CineMedia Corp</v>
          </cell>
          <cell r="E3603">
            <v>31</v>
          </cell>
          <cell r="F3603" t="str">
            <v>N</v>
          </cell>
        </row>
        <row r="3604">
          <cell r="B3604">
            <v>38411</v>
          </cell>
          <cell r="C3604" t="str">
            <v>Robotic Vision Systems-Semi</v>
          </cell>
          <cell r="D3604" t="str">
            <v>Ancora Capital &amp; Management</v>
          </cell>
          <cell r="E3604">
            <v>7.72</v>
          </cell>
          <cell r="F3604" t="str">
            <v>N</v>
          </cell>
        </row>
        <row r="3605">
          <cell r="B3605">
            <v>38411</v>
          </cell>
          <cell r="C3605" t="str">
            <v>Undisclosed Oil &amp; Gas Co</v>
          </cell>
          <cell r="D3605" t="str">
            <v>Forest Oil Corp</v>
          </cell>
          <cell r="E3605">
            <v>230</v>
          </cell>
          <cell r="F3605" t="str">
            <v>N</v>
          </cell>
        </row>
        <row r="3606">
          <cell r="B3606">
            <v>38411</v>
          </cell>
          <cell r="C3606" t="str">
            <v>Quinton Cardiology Systems Inc</v>
          </cell>
          <cell r="D3606" t="str">
            <v>Cardiac Science Inc</v>
          </cell>
          <cell r="E3606">
            <v>223.61399999999998</v>
          </cell>
          <cell r="F3606" t="str">
            <v>N</v>
          </cell>
        </row>
        <row r="3607">
          <cell r="B3607">
            <v>38411</v>
          </cell>
          <cell r="C3607" t="str">
            <v>Depot Casino</v>
          </cell>
          <cell r="D3607" t="str">
            <v>Sands Regent</v>
          </cell>
          <cell r="E3607">
            <v>10.7</v>
          </cell>
          <cell r="F3607" t="str">
            <v>N</v>
          </cell>
        </row>
        <row r="3608">
          <cell r="B3608">
            <v>38411</v>
          </cell>
          <cell r="C3608" t="str">
            <v>Wells Real -Ppty Portfolio</v>
          </cell>
          <cell r="D3608" t="str">
            <v>Lexington Corporate Ppty Trust</v>
          </cell>
          <cell r="E3608">
            <v>786</v>
          </cell>
          <cell r="F3608" t="str">
            <v>N</v>
          </cell>
        </row>
        <row r="3609">
          <cell r="B3609">
            <v>38411</v>
          </cell>
          <cell r="C3609" t="str">
            <v>Devon Energy- Oil &amp; Gas Ppty</v>
          </cell>
          <cell r="D3609" t="str">
            <v>KCS Resources Inc</v>
          </cell>
          <cell r="E3609">
            <v>86.899999999999991</v>
          </cell>
          <cell r="F3609" t="str">
            <v>N</v>
          </cell>
        </row>
        <row r="3610">
          <cell r="B3610">
            <v>38411</v>
          </cell>
          <cell r="C3610" t="str">
            <v>PenTeleData Ltd Partnership I</v>
          </cell>
          <cell r="D3610" t="str">
            <v>Undisclosed Acquiror</v>
          </cell>
          <cell r="E3610">
            <v>2.9</v>
          </cell>
          <cell r="F3610" t="str">
            <v>N</v>
          </cell>
        </row>
        <row r="3611">
          <cell r="B3611">
            <v>38411</v>
          </cell>
          <cell r="C3611" t="str">
            <v>USF Corp</v>
          </cell>
          <cell r="D3611" t="str">
            <v>Yellow Roadway Corp</v>
          </cell>
          <cell r="E3611">
            <v>1268.2670000000001</v>
          </cell>
          <cell r="F3611" t="str">
            <v>N</v>
          </cell>
        </row>
        <row r="3612">
          <cell r="B3612">
            <v>38411</v>
          </cell>
          <cell r="C3612" t="str">
            <v>Courtyard by Marriott,KY</v>
          </cell>
          <cell r="D3612" t="str">
            <v>Equity Inns Inc</v>
          </cell>
          <cell r="E3612">
            <v>6.8999999999999995</v>
          </cell>
          <cell r="F3612" t="str">
            <v>N</v>
          </cell>
        </row>
        <row r="3613">
          <cell r="B3613">
            <v>38411</v>
          </cell>
          <cell r="C3613" t="str">
            <v>May Department Stores Co</v>
          </cell>
          <cell r="D3613" t="str">
            <v>Federated Department Stores</v>
          </cell>
          <cell r="E3613">
            <v>16465.870999999999</v>
          </cell>
          <cell r="F3613" t="str">
            <v>N</v>
          </cell>
        </row>
        <row r="3614">
          <cell r="B3614">
            <v>38411</v>
          </cell>
          <cell r="C3614" t="str">
            <v>netNumina Solutions Inc</v>
          </cell>
          <cell r="D3614" t="str">
            <v>Keane Inc</v>
          </cell>
          <cell r="E3614">
            <v>5.8</v>
          </cell>
          <cell r="F3614" t="str">
            <v>N</v>
          </cell>
        </row>
        <row r="3615">
          <cell r="B3615">
            <v>38410</v>
          </cell>
          <cell r="C3615" t="str">
            <v>Dynatec Corp-Drilling Svcs Div</v>
          </cell>
          <cell r="D3615" t="str">
            <v>Major Drilling America Inc</v>
          </cell>
          <cell r="E3615">
            <v>17.2</v>
          </cell>
          <cell r="F3615" t="str">
            <v>N</v>
          </cell>
        </row>
        <row r="3616">
          <cell r="B3616">
            <v>38408</v>
          </cell>
          <cell r="C3616" t="str">
            <v>Futurelogic Inc</v>
          </cell>
          <cell r="D3616" t="str">
            <v>American Capital Strategies</v>
          </cell>
          <cell r="E3616">
            <v>108</v>
          </cell>
          <cell r="F3616" t="str">
            <v>Y</v>
          </cell>
        </row>
        <row r="3617">
          <cell r="B3617">
            <v>38408</v>
          </cell>
          <cell r="C3617" t="str">
            <v>Skyy Spirits Inc</v>
          </cell>
          <cell r="D3617" t="str">
            <v>Davide Campari-Milano SpA</v>
          </cell>
          <cell r="E3617">
            <v>156.6</v>
          </cell>
          <cell r="F3617" t="str">
            <v>N</v>
          </cell>
        </row>
        <row r="3618">
          <cell r="B3618">
            <v>38408</v>
          </cell>
          <cell r="C3618" t="str">
            <v>Alliance Finl Corp,Harbert,MI</v>
          </cell>
          <cell r="D3618" t="str">
            <v>Horizon Bancorp,IN</v>
          </cell>
          <cell r="E3618">
            <v>13.1</v>
          </cell>
          <cell r="F3618" t="str">
            <v>N</v>
          </cell>
        </row>
        <row r="3619">
          <cell r="B3619">
            <v>38408</v>
          </cell>
          <cell r="C3619" t="str">
            <v>Examen Inc</v>
          </cell>
          <cell r="D3619" t="str">
            <v>LexisNexis Group</v>
          </cell>
          <cell r="E3619">
            <v>22.5</v>
          </cell>
          <cell r="F3619" t="str">
            <v>N</v>
          </cell>
        </row>
        <row r="3620">
          <cell r="B3620">
            <v>38408</v>
          </cell>
          <cell r="C3620" t="str">
            <v>Whos Your Daddy Inc</v>
          </cell>
          <cell r="D3620" t="str">
            <v>Snocone Systems Inc</v>
          </cell>
          <cell r="E3620">
            <v>7.5699999999999994</v>
          </cell>
          <cell r="F3620" t="str">
            <v>N</v>
          </cell>
        </row>
        <row r="3621">
          <cell r="B3621">
            <v>38408</v>
          </cell>
          <cell r="C3621" t="str">
            <v>Trustreet Prop-HI Gas Assets</v>
          </cell>
          <cell r="D3621" t="str">
            <v>Aloha Petroleum Ltd</v>
          </cell>
          <cell r="E3621">
            <v>18</v>
          </cell>
          <cell r="F3621" t="str">
            <v>N</v>
          </cell>
        </row>
        <row r="3622">
          <cell r="B3622">
            <v>38408</v>
          </cell>
          <cell r="C3622" t="str">
            <v>Caruso Benefits Group Inc</v>
          </cell>
          <cell r="D3622" t="str">
            <v>KNBT Bancorp Inc,Bethlehem,PA</v>
          </cell>
          <cell r="E3622">
            <v>28</v>
          </cell>
          <cell r="F3622" t="str">
            <v>N</v>
          </cell>
        </row>
        <row r="3623">
          <cell r="B3623">
            <v>38408</v>
          </cell>
          <cell r="C3623" t="str">
            <v>Tidel Tech Inc-ATM Bus</v>
          </cell>
          <cell r="D3623" t="str">
            <v>NCR Texas LLC</v>
          </cell>
          <cell r="E3623">
            <v>10.175000000000001</v>
          </cell>
          <cell r="F3623" t="str">
            <v>N</v>
          </cell>
        </row>
        <row r="3624">
          <cell r="B3624">
            <v>38408</v>
          </cell>
          <cell r="C3624" t="str">
            <v>Rocky Mountain Gas Inc</v>
          </cell>
          <cell r="D3624" t="str">
            <v>Enterra Energy Trust</v>
          </cell>
          <cell r="E3624">
            <v>33.5</v>
          </cell>
          <cell r="F3624" t="str">
            <v>N</v>
          </cell>
        </row>
        <row r="3625">
          <cell r="B3625">
            <v>38407</v>
          </cell>
          <cell r="C3625" t="str">
            <v>TEPPCO Partners LP</v>
          </cell>
          <cell r="D3625" t="str">
            <v>EPCO Inc</v>
          </cell>
          <cell r="E3625">
            <v>103.94999999999999</v>
          </cell>
          <cell r="F3625" t="str">
            <v>N</v>
          </cell>
        </row>
        <row r="3626">
          <cell r="B3626">
            <v>38407</v>
          </cell>
          <cell r="C3626" t="str">
            <v>Duke Energy Field Services LP</v>
          </cell>
          <cell r="D3626" t="str">
            <v>ConocoPhillips Inc</v>
          </cell>
          <cell r="E3626">
            <v>1100</v>
          </cell>
          <cell r="F3626" t="str">
            <v>N</v>
          </cell>
        </row>
        <row r="3627">
          <cell r="B3627">
            <v>38407</v>
          </cell>
          <cell r="C3627" t="str">
            <v>Tarpon Coast Bancorp Inc,FL</v>
          </cell>
          <cell r="D3627" t="str">
            <v>First Busey Corp,Il</v>
          </cell>
          <cell r="E3627">
            <v>33.924999999999997</v>
          </cell>
          <cell r="F3627" t="str">
            <v>N</v>
          </cell>
        </row>
        <row r="3628">
          <cell r="B3628">
            <v>38407</v>
          </cell>
          <cell r="C3628" t="str">
            <v>Texas Eastern Prod Pipeline</v>
          </cell>
          <cell r="D3628" t="str">
            <v>EPCO Inc</v>
          </cell>
          <cell r="E3628">
            <v>1100</v>
          </cell>
          <cell r="F3628" t="str">
            <v>N</v>
          </cell>
        </row>
        <row r="3629">
          <cell r="B3629">
            <v>38407</v>
          </cell>
          <cell r="C3629" t="str">
            <v>Prairie Development Inc</v>
          </cell>
          <cell r="D3629" t="str">
            <v>Bond Intl Software Intl PLC</v>
          </cell>
          <cell r="E3629">
            <v>2.831</v>
          </cell>
          <cell r="F3629" t="str">
            <v>N</v>
          </cell>
        </row>
        <row r="3630">
          <cell r="B3630">
            <v>38407</v>
          </cell>
          <cell r="C3630" t="str">
            <v>Jacksonville Tech-Bus Asts</v>
          </cell>
          <cell r="D3630" t="str">
            <v>Verso Technologies Inc</v>
          </cell>
          <cell r="E3630">
            <v>1.0740000000000001</v>
          </cell>
          <cell r="F3630" t="str">
            <v>N</v>
          </cell>
        </row>
        <row r="3631">
          <cell r="B3631">
            <v>38407</v>
          </cell>
          <cell r="C3631" t="str">
            <v>Roundys Inc-Whl Food Division</v>
          </cell>
          <cell r="D3631" t="str">
            <v>Nash Finch Co</v>
          </cell>
          <cell r="E3631">
            <v>225</v>
          </cell>
          <cell r="F3631" t="str">
            <v>N</v>
          </cell>
        </row>
        <row r="3632">
          <cell r="B3632">
            <v>38407</v>
          </cell>
          <cell r="C3632" t="str">
            <v>THINQ Learning Solutions Ltd</v>
          </cell>
          <cell r="D3632" t="str">
            <v>Saba Software Inc</v>
          </cell>
          <cell r="E3632">
            <v>7.39</v>
          </cell>
          <cell r="F3632" t="str">
            <v>N</v>
          </cell>
        </row>
        <row r="3633">
          <cell r="B3633">
            <v>38407</v>
          </cell>
          <cell r="C3633" t="str">
            <v>Wrightsville Power Plant,AR</v>
          </cell>
          <cell r="D3633" t="str">
            <v>Arkansas Electric Cooperative</v>
          </cell>
          <cell r="E3633">
            <v>85</v>
          </cell>
          <cell r="F3633" t="str">
            <v>N</v>
          </cell>
        </row>
        <row r="3634">
          <cell r="B3634">
            <v>38406</v>
          </cell>
          <cell r="C3634" t="str">
            <v>Crown Media Hldg Inc-Intl Bus</v>
          </cell>
          <cell r="D3634" t="str">
            <v>Investor Group</v>
          </cell>
          <cell r="E3634">
            <v>242</v>
          </cell>
          <cell r="F3634" t="str">
            <v>Y</v>
          </cell>
        </row>
        <row r="3635">
          <cell r="B3635">
            <v>38406</v>
          </cell>
          <cell r="C3635" t="str">
            <v>Liquidnet Holdings Inc</v>
          </cell>
          <cell r="D3635" t="str">
            <v>Investor Group</v>
          </cell>
          <cell r="E3635">
            <v>250</v>
          </cell>
          <cell r="F3635" t="str">
            <v>Y</v>
          </cell>
        </row>
        <row r="3636">
          <cell r="B3636">
            <v>38406</v>
          </cell>
          <cell r="C3636" t="str">
            <v>Accredo Health Inc</v>
          </cell>
          <cell r="D3636" t="str">
            <v>Medco Health Solutions Inc</v>
          </cell>
          <cell r="E3636">
            <v>2192.1219999999998</v>
          </cell>
          <cell r="F3636" t="str">
            <v>N</v>
          </cell>
        </row>
        <row r="3637">
          <cell r="B3637">
            <v>38406</v>
          </cell>
          <cell r="C3637" t="str">
            <v>EACO Corp-Restaurants(16)</v>
          </cell>
          <cell r="D3637" t="str">
            <v>Banner Buffets LLC</v>
          </cell>
          <cell r="E3637">
            <v>29.95</v>
          </cell>
          <cell r="F3637" t="str">
            <v>N</v>
          </cell>
        </row>
        <row r="3638">
          <cell r="B3638">
            <v>38406</v>
          </cell>
          <cell r="C3638" t="str">
            <v>Community Shopping Centres</v>
          </cell>
          <cell r="D3638" t="str">
            <v>Macquarie DDR Trust</v>
          </cell>
          <cell r="E3638">
            <v>63.8</v>
          </cell>
          <cell r="F3638" t="str">
            <v>N</v>
          </cell>
        </row>
        <row r="3639">
          <cell r="B3639">
            <v>38406</v>
          </cell>
          <cell r="C3639" t="str">
            <v>Synthematix Inc</v>
          </cell>
          <cell r="D3639" t="str">
            <v>Symyx Technologies Inc</v>
          </cell>
          <cell r="E3639">
            <v>17</v>
          </cell>
          <cell r="F3639" t="str">
            <v>N</v>
          </cell>
        </row>
        <row r="3640">
          <cell r="B3640">
            <v>38406</v>
          </cell>
          <cell r="C3640" t="str">
            <v>Undisclosed Gas Fields,WY(5)</v>
          </cell>
          <cell r="D3640" t="str">
            <v>Whiting Petroleum Corp</v>
          </cell>
          <cell r="E3640">
            <v>65</v>
          </cell>
          <cell r="F3640" t="str">
            <v>N</v>
          </cell>
        </row>
        <row r="3641">
          <cell r="B3641">
            <v>38406</v>
          </cell>
          <cell r="C3641" t="str">
            <v>NCX Co-39,41 Breton Sounds,LA</v>
          </cell>
          <cell r="D3641" t="str">
            <v>Sumitomo Corp</v>
          </cell>
          <cell r="E3641">
            <v>144</v>
          </cell>
          <cell r="F3641" t="str">
            <v>N</v>
          </cell>
        </row>
        <row r="3642">
          <cell r="B3642">
            <v>38406</v>
          </cell>
          <cell r="C3642" t="str">
            <v>Fresh Express Inc</v>
          </cell>
          <cell r="D3642" t="str">
            <v>Chiquita Brands Intl Inc</v>
          </cell>
          <cell r="E3642">
            <v>855</v>
          </cell>
          <cell r="F3642" t="str">
            <v>N</v>
          </cell>
        </row>
        <row r="3643">
          <cell r="B3643">
            <v>38406</v>
          </cell>
          <cell r="C3643" t="str">
            <v>CM Packaging</v>
          </cell>
          <cell r="D3643" t="str">
            <v>CM Packaging BV</v>
          </cell>
          <cell r="E3643">
            <v>4.8220000000000001</v>
          </cell>
          <cell r="F3643" t="str">
            <v>N</v>
          </cell>
        </row>
        <row r="3644">
          <cell r="B3644">
            <v>38406</v>
          </cell>
          <cell r="C3644" t="str">
            <v>Cognizance</v>
          </cell>
          <cell r="D3644" t="str">
            <v>Bioscrypt Inc</v>
          </cell>
          <cell r="E3644">
            <v>12</v>
          </cell>
          <cell r="F3644" t="str">
            <v>N</v>
          </cell>
        </row>
        <row r="3645">
          <cell r="B3645">
            <v>38406</v>
          </cell>
          <cell r="C3645" t="str">
            <v>eTrauma.com Corp</v>
          </cell>
          <cell r="D3645" t="str">
            <v>Stryker Corp</v>
          </cell>
          <cell r="E3645">
            <v>50</v>
          </cell>
          <cell r="F3645" t="str">
            <v>N</v>
          </cell>
        </row>
        <row r="3646">
          <cell r="B3646">
            <v>38405</v>
          </cell>
          <cell r="C3646" t="str">
            <v>Mid-Western Aircraft Systems</v>
          </cell>
          <cell r="D3646" t="str">
            <v>Investor Group</v>
          </cell>
          <cell r="E3646">
            <v>1500</v>
          </cell>
          <cell r="F3646" t="str">
            <v>Y</v>
          </cell>
        </row>
        <row r="3647">
          <cell r="B3647">
            <v>38405</v>
          </cell>
          <cell r="C3647" t="str">
            <v>Insurance Auto Auctions Inc</v>
          </cell>
          <cell r="D3647" t="str">
            <v>Kelso &amp; Co</v>
          </cell>
          <cell r="E3647">
            <v>356.10399999999998</v>
          </cell>
          <cell r="F3647" t="str">
            <v>Y</v>
          </cell>
        </row>
        <row r="3648">
          <cell r="B3648">
            <v>38405</v>
          </cell>
          <cell r="C3648" t="str">
            <v>Northland-Branded Juice Bus</v>
          </cell>
          <cell r="D3648" t="str">
            <v>Apple &amp; Eve LLP</v>
          </cell>
          <cell r="E3648">
            <v>10.799999999999999</v>
          </cell>
          <cell r="F3648" t="str">
            <v>N</v>
          </cell>
        </row>
        <row r="3649">
          <cell r="B3649">
            <v>38405</v>
          </cell>
          <cell r="C3649" t="str">
            <v>STAR Solutions Inc</v>
          </cell>
          <cell r="D3649" t="str">
            <v>Incentra Solutions Inc</v>
          </cell>
          <cell r="E3649">
            <v>7.2759999999999998</v>
          </cell>
          <cell r="F3649" t="str">
            <v>N</v>
          </cell>
        </row>
        <row r="3650">
          <cell r="B3650">
            <v>38405</v>
          </cell>
          <cell r="C3650" t="str">
            <v>Somonauk FSB Bancorp Inc,IL</v>
          </cell>
          <cell r="D3650" t="str">
            <v>Princeton National Bancorp,IL</v>
          </cell>
          <cell r="E3650">
            <v>49.699999999999996</v>
          </cell>
          <cell r="F3650" t="str">
            <v>N</v>
          </cell>
        </row>
        <row r="3651">
          <cell r="B3651">
            <v>38405</v>
          </cell>
          <cell r="C3651" t="str">
            <v>American Vantage Media Corp</v>
          </cell>
          <cell r="D3651" t="str">
            <v>Genius Products Inc</v>
          </cell>
          <cell r="E3651">
            <v>15.75</v>
          </cell>
          <cell r="F3651" t="str">
            <v>N</v>
          </cell>
        </row>
        <row r="3652">
          <cell r="B3652">
            <v>38405</v>
          </cell>
          <cell r="C3652" t="str">
            <v>Cell &amp; Molecular Technologies-</v>
          </cell>
          <cell r="D3652" t="str">
            <v>Chemicon International Inc</v>
          </cell>
          <cell r="E3652">
            <v>6.5</v>
          </cell>
          <cell r="F3652" t="str">
            <v>N</v>
          </cell>
        </row>
        <row r="3653">
          <cell r="B3653">
            <v>38405</v>
          </cell>
          <cell r="C3653" t="str">
            <v>Ringtail Solutions Inc</v>
          </cell>
          <cell r="D3653" t="str">
            <v>FTI Consulting Inc</v>
          </cell>
          <cell r="E3653">
            <v>35</v>
          </cell>
          <cell r="F3653" t="str">
            <v>N</v>
          </cell>
        </row>
        <row r="3654">
          <cell r="B3654">
            <v>38405</v>
          </cell>
          <cell r="C3654" t="str">
            <v>Cam Holdings Inc</v>
          </cell>
          <cell r="D3654" t="str">
            <v>Cal-Bay International Inc</v>
          </cell>
          <cell r="E3654">
            <v>2.5</v>
          </cell>
          <cell r="F3654" t="str">
            <v>N</v>
          </cell>
        </row>
        <row r="3655">
          <cell r="B3655">
            <v>38405</v>
          </cell>
          <cell r="C3655" t="str">
            <v>Personals Plus Inc</v>
          </cell>
          <cell r="D3655" t="str">
            <v>CGI Holding Corp</v>
          </cell>
          <cell r="E3655">
            <v>2.2629999999999999</v>
          </cell>
          <cell r="F3655" t="str">
            <v>N</v>
          </cell>
        </row>
        <row r="3656">
          <cell r="B3656">
            <v>38405</v>
          </cell>
          <cell r="C3656" t="str">
            <v>IYG Holding Co</v>
          </cell>
          <cell r="D3656" t="str">
            <v>Seven-Eleven Japan Co Ltd</v>
          </cell>
          <cell r="E3656">
            <v>1200</v>
          </cell>
          <cell r="F3656" t="str">
            <v>N</v>
          </cell>
        </row>
        <row r="3657">
          <cell r="B3657">
            <v>38405</v>
          </cell>
          <cell r="C3657" t="str">
            <v>Rocketdyne Propulsion &amp; Power</v>
          </cell>
          <cell r="D3657" t="str">
            <v>Pratt &amp; Whitney Co</v>
          </cell>
          <cell r="E3657">
            <v>700</v>
          </cell>
          <cell r="F3657" t="str">
            <v>N</v>
          </cell>
        </row>
        <row r="3658">
          <cell r="B3658">
            <v>38405</v>
          </cell>
          <cell r="C3658" t="str">
            <v>Aeros Aviation LLC-Certain</v>
          </cell>
          <cell r="D3658" t="str">
            <v>id-Confirm Inc</v>
          </cell>
          <cell r="E3658">
            <v>5</v>
          </cell>
          <cell r="F3658" t="str">
            <v>N</v>
          </cell>
        </row>
        <row r="3659">
          <cell r="B3659">
            <v>38405</v>
          </cell>
          <cell r="C3659" t="str">
            <v>CyVera Corp</v>
          </cell>
          <cell r="D3659" t="str">
            <v>Illumina Inc</v>
          </cell>
          <cell r="E3659">
            <v>16.729999999999997</v>
          </cell>
          <cell r="F3659" t="str">
            <v>N</v>
          </cell>
        </row>
        <row r="3660">
          <cell r="B3660">
            <v>38404</v>
          </cell>
          <cell r="C3660" t="str">
            <v>Berliner Communications Inc</v>
          </cell>
          <cell r="D3660" t="str">
            <v>Novo Networks Inc</v>
          </cell>
          <cell r="E3660">
            <v>2.9540000000000002</v>
          </cell>
          <cell r="F3660" t="str">
            <v>Y</v>
          </cell>
        </row>
        <row r="3661">
          <cell r="B3661">
            <v>38404</v>
          </cell>
          <cell r="C3661" t="str">
            <v>Eon Labs Inc</v>
          </cell>
          <cell r="D3661" t="str">
            <v>Novartis AG</v>
          </cell>
          <cell r="E3661">
            <v>1700</v>
          </cell>
          <cell r="F3661" t="str">
            <v>N</v>
          </cell>
        </row>
        <row r="3662">
          <cell r="B3662">
            <v>38404</v>
          </cell>
          <cell r="C3662" t="str">
            <v>Eon Labs Inc</v>
          </cell>
          <cell r="D3662" t="str">
            <v>Novartis AG</v>
          </cell>
          <cell r="E3662">
            <v>932.87699999999995</v>
          </cell>
          <cell r="F3662" t="str">
            <v>N</v>
          </cell>
        </row>
        <row r="3663">
          <cell r="B3663">
            <v>38401</v>
          </cell>
          <cell r="C3663" t="str">
            <v>Progress Rail Services Corp</v>
          </cell>
          <cell r="D3663" t="str">
            <v>One Equity Partners LLC</v>
          </cell>
          <cell r="E3663">
            <v>405</v>
          </cell>
          <cell r="F3663" t="str">
            <v>Y</v>
          </cell>
        </row>
        <row r="3664">
          <cell r="B3664">
            <v>38401</v>
          </cell>
          <cell r="C3664" t="str">
            <v>Johnston Sweeper Co</v>
          </cell>
          <cell r="D3664" t="str">
            <v>Investor Group</v>
          </cell>
          <cell r="E3664">
            <v>10.872999999999999</v>
          </cell>
          <cell r="F3664" t="str">
            <v>Y</v>
          </cell>
        </row>
        <row r="3665">
          <cell r="B3665">
            <v>38401</v>
          </cell>
          <cell r="C3665" t="str">
            <v>US Airways Group Inc</v>
          </cell>
          <cell r="D3665" t="str">
            <v>Eastshore Aviation LLC</v>
          </cell>
          <cell r="E3665">
            <v>125</v>
          </cell>
          <cell r="F3665" t="str">
            <v>N</v>
          </cell>
        </row>
        <row r="3666">
          <cell r="B3666">
            <v>38401</v>
          </cell>
          <cell r="C3666" t="str">
            <v>Ronco Marketing Corp</v>
          </cell>
          <cell r="D3666" t="str">
            <v>TDI Holding Corp</v>
          </cell>
          <cell r="E3666">
            <v>6.56</v>
          </cell>
          <cell r="F3666" t="str">
            <v>N</v>
          </cell>
        </row>
        <row r="3667">
          <cell r="B3667">
            <v>38401</v>
          </cell>
          <cell r="C3667" t="str">
            <v>AAR Corp-Engine Component Bus</v>
          </cell>
          <cell r="D3667" t="str">
            <v>Chromalloy Gas Turbine Corp</v>
          </cell>
          <cell r="E3667">
            <v>7.6999999999999993</v>
          </cell>
          <cell r="F3667" t="str">
            <v>N</v>
          </cell>
        </row>
        <row r="3668">
          <cell r="B3668">
            <v>38401</v>
          </cell>
          <cell r="C3668" t="str">
            <v>Sytex Group Inc</v>
          </cell>
          <cell r="D3668" t="str">
            <v>Lockheed Martin Corp</v>
          </cell>
          <cell r="E3668">
            <v>440</v>
          </cell>
          <cell r="F3668" t="str">
            <v>N</v>
          </cell>
        </row>
        <row r="3669">
          <cell r="B3669">
            <v>38401</v>
          </cell>
          <cell r="C3669" t="str">
            <v>Integic Corp</v>
          </cell>
          <cell r="D3669" t="str">
            <v>Northrop Grumman Corp</v>
          </cell>
          <cell r="E3669">
            <v>313</v>
          </cell>
          <cell r="F3669" t="str">
            <v>N</v>
          </cell>
        </row>
        <row r="3670">
          <cell r="B3670">
            <v>38401</v>
          </cell>
          <cell r="C3670" t="str">
            <v>Rockwell-White Granite Quarry</v>
          </cell>
          <cell r="D3670" t="str">
            <v>Rock of Ages Corp</v>
          </cell>
          <cell r="E3670">
            <v>3.5</v>
          </cell>
          <cell r="F3670" t="str">
            <v>N</v>
          </cell>
        </row>
        <row r="3671">
          <cell r="B3671">
            <v>38401</v>
          </cell>
          <cell r="C3671" t="str">
            <v>Optometrics LLC</v>
          </cell>
          <cell r="D3671" t="str">
            <v>Dynasil Corp of America</v>
          </cell>
          <cell r="E3671">
            <v>1.085</v>
          </cell>
          <cell r="F3671" t="str">
            <v>N</v>
          </cell>
        </row>
        <row r="3672">
          <cell r="B3672">
            <v>38401</v>
          </cell>
          <cell r="C3672" t="str">
            <v>ProAlert LLC-Residential</v>
          </cell>
          <cell r="D3672" t="str">
            <v>Integrated Alarm Svcs Group</v>
          </cell>
          <cell r="E3672">
            <v>5.75</v>
          </cell>
          <cell r="F3672" t="str">
            <v>N</v>
          </cell>
        </row>
        <row r="3673">
          <cell r="B3673">
            <v>38400</v>
          </cell>
          <cell r="C3673" t="str">
            <v>International Playthings Inc</v>
          </cell>
          <cell r="D3673" t="str">
            <v>Grand Toys International Ltd</v>
          </cell>
          <cell r="E3673">
            <v>9</v>
          </cell>
          <cell r="F3673" t="str">
            <v>N</v>
          </cell>
        </row>
        <row r="3674">
          <cell r="B3674">
            <v>38400</v>
          </cell>
          <cell r="C3674" t="str">
            <v>Prime Group Realty Trust</v>
          </cell>
          <cell r="D3674" t="str">
            <v>Lightstone Group LLC</v>
          </cell>
          <cell r="E3674">
            <v>193.99499999999998</v>
          </cell>
          <cell r="F3674" t="str">
            <v>N</v>
          </cell>
        </row>
        <row r="3675">
          <cell r="B3675">
            <v>38400</v>
          </cell>
          <cell r="C3675" t="str">
            <v>Oxford Automotive Inc-Metal,IN</v>
          </cell>
          <cell r="D3675" t="str">
            <v>Martinrea International Inc</v>
          </cell>
          <cell r="E3675">
            <v>9</v>
          </cell>
          <cell r="F3675" t="str">
            <v>N</v>
          </cell>
        </row>
        <row r="3676">
          <cell r="B3676">
            <v>38400</v>
          </cell>
          <cell r="C3676" t="str">
            <v>Greentree Centre</v>
          </cell>
          <cell r="D3676" t="str">
            <v>Inland Real Estate Corp</v>
          </cell>
          <cell r="E3676">
            <v>13.6</v>
          </cell>
          <cell r="F3676" t="str">
            <v>N</v>
          </cell>
        </row>
        <row r="3677">
          <cell r="B3677">
            <v>38400</v>
          </cell>
          <cell r="C3677" t="str">
            <v>Global Oil Tools Inc</v>
          </cell>
          <cell r="D3677" t="str">
            <v>Grifco International Inc</v>
          </cell>
          <cell r="E3677">
            <v>4.5</v>
          </cell>
          <cell r="F3677" t="str">
            <v>N</v>
          </cell>
        </row>
        <row r="3678">
          <cell r="B3678">
            <v>38400</v>
          </cell>
          <cell r="C3678" t="str">
            <v>Emergent Genetics Inc</v>
          </cell>
          <cell r="D3678" t="str">
            <v>Monsanto Co</v>
          </cell>
          <cell r="E3678">
            <v>300</v>
          </cell>
          <cell r="F3678" t="str">
            <v>N</v>
          </cell>
        </row>
        <row r="3679">
          <cell r="B3679">
            <v>38400</v>
          </cell>
          <cell r="C3679" t="str">
            <v>About.com Inc</v>
          </cell>
          <cell r="D3679" t="str">
            <v>New York Times Co</v>
          </cell>
          <cell r="E3679">
            <v>410</v>
          </cell>
          <cell r="F3679" t="str">
            <v>N</v>
          </cell>
        </row>
        <row r="3680">
          <cell r="B3680">
            <v>38399</v>
          </cell>
          <cell r="C3680" t="str">
            <v>Dealer Services Corp</v>
          </cell>
          <cell r="D3680" t="str">
            <v>Angelo Gordon &amp; Co LP</v>
          </cell>
          <cell r="E3680">
            <v>23.599999999999998</v>
          </cell>
          <cell r="F3680" t="str">
            <v>Y</v>
          </cell>
        </row>
        <row r="3681">
          <cell r="B3681">
            <v>38399</v>
          </cell>
          <cell r="C3681" t="str">
            <v>Gadzooks Inc</v>
          </cell>
          <cell r="D3681" t="str">
            <v>FOREVER 21 Inc</v>
          </cell>
          <cell r="E3681">
            <v>33</v>
          </cell>
          <cell r="F3681" t="str">
            <v>N</v>
          </cell>
        </row>
        <row r="3682">
          <cell r="B3682">
            <v>38399</v>
          </cell>
          <cell r="C3682" t="str">
            <v>Cornerstone Building and</v>
          </cell>
          <cell r="D3682" t="str">
            <v>Home Solutions of America Inc</v>
          </cell>
          <cell r="E3682">
            <v>10.7</v>
          </cell>
          <cell r="F3682" t="str">
            <v>N</v>
          </cell>
        </row>
        <row r="3683">
          <cell r="B3683">
            <v>38399</v>
          </cell>
          <cell r="C3683" t="str">
            <v>Simonsen Iron Works</v>
          </cell>
          <cell r="D3683" t="str">
            <v>Cycle Country Accessories Corp</v>
          </cell>
          <cell r="E3683">
            <v>12.988</v>
          </cell>
          <cell r="F3683" t="str">
            <v>N</v>
          </cell>
        </row>
        <row r="3684">
          <cell r="B3684">
            <v>38399</v>
          </cell>
          <cell r="C3684" t="str">
            <v>Ischemia Technologies Inc</v>
          </cell>
          <cell r="D3684" t="str">
            <v>Inverness Med Innovations  Inc</v>
          </cell>
          <cell r="E3684">
            <v>22.4</v>
          </cell>
          <cell r="F3684" t="str">
            <v>N</v>
          </cell>
        </row>
        <row r="3685">
          <cell r="B3685">
            <v>38399</v>
          </cell>
          <cell r="C3685" t="str">
            <v>Citizens Conferencing</v>
          </cell>
          <cell r="D3685" t="str">
            <v>Premiere Global Services Inc</v>
          </cell>
          <cell r="E3685">
            <v>41</v>
          </cell>
          <cell r="F3685" t="str">
            <v>N</v>
          </cell>
        </row>
        <row r="3686">
          <cell r="B3686">
            <v>38399</v>
          </cell>
          <cell r="C3686" t="str">
            <v>Planktos Inc</v>
          </cell>
          <cell r="D3686" t="str">
            <v>Solar Energy Ltd</v>
          </cell>
          <cell r="E3686">
            <v>1.5</v>
          </cell>
          <cell r="F3686" t="str">
            <v>N</v>
          </cell>
        </row>
        <row r="3687">
          <cell r="B3687">
            <v>38399</v>
          </cell>
          <cell r="C3687" t="str">
            <v>Piceance Gas Resources LLC</v>
          </cell>
          <cell r="D3687" t="str">
            <v>Teton Petroleum Co</v>
          </cell>
          <cell r="E3687">
            <v>5.97</v>
          </cell>
          <cell r="F3687" t="str">
            <v>N</v>
          </cell>
        </row>
        <row r="3688">
          <cell r="B3688">
            <v>38399</v>
          </cell>
          <cell r="C3688" t="str">
            <v>First Union RE Equity Mtg Inv</v>
          </cell>
          <cell r="D3688" t="str">
            <v>Kimco Realty Corp</v>
          </cell>
          <cell r="E3688">
            <v>4</v>
          </cell>
          <cell r="F3688" t="str">
            <v>N</v>
          </cell>
        </row>
        <row r="3689">
          <cell r="B3689">
            <v>38398</v>
          </cell>
          <cell r="C3689" t="str">
            <v>Circuit City Stores Inc</v>
          </cell>
          <cell r="D3689" t="str">
            <v>Highfields Capital Mgmt LP</v>
          </cell>
          <cell r="E3689">
            <v>3119.181</v>
          </cell>
          <cell r="F3689" t="str">
            <v>Y</v>
          </cell>
        </row>
        <row r="3690">
          <cell r="B3690">
            <v>38398</v>
          </cell>
          <cell r="C3690" t="str">
            <v>Phoenix Scientific Inc</v>
          </cell>
          <cell r="D3690" t="str">
            <v>IVAX Corp</v>
          </cell>
          <cell r="E3690">
            <v>271.85000000000002</v>
          </cell>
          <cell r="F3690" t="str">
            <v>N</v>
          </cell>
        </row>
        <row r="3691">
          <cell r="B3691">
            <v>38398</v>
          </cell>
          <cell r="C3691" t="str">
            <v>Tickets.com Inc</v>
          </cell>
          <cell r="D3691" t="str">
            <v>MLB Advanced Media LP</v>
          </cell>
          <cell r="E3691">
            <v>62.447000000000003</v>
          </cell>
          <cell r="F3691" t="str">
            <v>N</v>
          </cell>
        </row>
        <row r="3692">
          <cell r="B3692">
            <v>38398</v>
          </cell>
          <cell r="C3692" t="str">
            <v>Visionary Systems Ltd</v>
          </cell>
          <cell r="D3692" t="str">
            <v>Affiliated Computer Svcs Inc</v>
          </cell>
          <cell r="E3692">
            <v>16.5</v>
          </cell>
          <cell r="F3692" t="str">
            <v>N</v>
          </cell>
        </row>
        <row r="3693">
          <cell r="B3693">
            <v>38398</v>
          </cell>
          <cell r="C3693" t="str">
            <v>Top Shelf LLC</v>
          </cell>
          <cell r="D3693" t="str">
            <v>Ricks Cabaret Intl Inc</v>
          </cell>
          <cell r="E3693">
            <v>1</v>
          </cell>
          <cell r="F3693" t="str">
            <v>N</v>
          </cell>
        </row>
        <row r="3694">
          <cell r="B3694">
            <v>38398</v>
          </cell>
          <cell r="C3694" t="str">
            <v>Hyperion Capital Management</v>
          </cell>
          <cell r="D3694" t="str">
            <v>Brascan Financial Corp</v>
          </cell>
          <cell r="E3694">
            <v>50</v>
          </cell>
          <cell r="F3694" t="str">
            <v>N</v>
          </cell>
        </row>
        <row r="3695">
          <cell r="B3695">
            <v>38398</v>
          </cell>
          <cell r="C3695" t="str">
            <v>AMX Corp</v>
          </cell>
          <cell r="D3695" t="str">
            <v>Duchossois Industries Inc</v>
          </cell>
          <cell r="E3695">
            <v>309.71199999999999</v>
          </cell>
          <cell r="F3695" t="str">
            <v>N</v>
          </cell>
        </row>
        <row r="3696">
          <cell r="B3696">
            <v>38398</v>
          </cell>
          <cell r="C3696" t="str">
            <v>JDM Inc</v>
          </cell>
          <cell r="D3696" t="str">
            <v>Transcontinental Direct USA</v>
          </cell>
          <cell r="E3696">
            <v>85</v>
          </cell>
          <cell r="F3696" t="str">
            <v>N</v>
          </cell>
        </row>
        <row r="3697">
          <cell r="B3697">
            <v>38398</v>
          </cell>
          <cell r="C3697" t="str">
            <v>Velocimed Inc</v>
          </cell>
          <cell r="D3697" t="str">
            <v>St Jude Medical Inc</v>
          </cell>
          <cell r="E3697">
            <v>82.5</v>
          </cell>
          <cell r="F3697" t="str">
            <v>N</v>
          </cell>
        </row>
        <row r="3698">
          <cell r="B3698">
            <v>38398</v>
          </cell>
          <cell r="C3698" t="str">
            <v>Hiland Partners LLC</v>
          </cell>
          <cell r="D3698" t="str">
            <v>Hiland Partners LP</v>
          </cell>
          <cell r="E3698">
            <v>95</v>
          </cell>
          <cell r="F3698" t="str">
            <v>N</v>
          </cell>
        </row>
        <row r="3699">
          <cell r="B3699">
            <v>38398</v>
          </cell>
          <cell r="C3699" t="str">
            <v>Cannon Redi-Mix-Plant</v>
          </cell>
          <cell r="D3699" t="str">
            <v>Undisclosed Acquiror</v>
          </cell>
          <cell r="E3699">
            <v>2.9</v>
          </cell>
          <cell r="F3699" t="str">
            <v>N</v>
          </cell>
        </row>
        <row r="3700">
          <cell r="B3700">
            <v>38398</v>
          </cell>
          <cell r="C3700" t="str">
            <v>PGM Corp</v>
          </cell>
          <cell r="D3700" t="str">
            <v>Global Platinum + Gold Inc</v>
          </cell>
          <cell r="E3700">
            <v>2.8499999999999996</v>
          </cell>
          <cell r="F3700" t="str">
            <v>N</v>
          </cell>
        </row>
        <row r="3701">
          <cell r="B3701">
            <v>38398</v>
          </cell>
          <cell r="C3701" t="str">
            <v>Oak Hill Advisors Inc</v>
          </cell>
          <cell r="D3701" t="str">
            <v>iStar Financial Inc</v>
          </cell>
          <cell r="E3701">
            <v>49</v>
          </cell>
          <cell r="F3701" t="str">
            <v>N</v>
          </cell>
        </row>
        <row r="3702">
          <cell r="B3702">
            <v>38397</v>
          </cell>
          <cell r="C3702" t="str">
            <v>Banta Healthcare Group Ltd</v>
          </cell>
          <cell r="D3702" t="str">
            <v>Fidelity Capital Investors Inc</v>
          </cell>
          <cell r="E3702">
            <v>67</v>
          </cell>
          <cell r="F3702" t="str">
            <v>Y</v>
          </cell>
        </row>
        <row r="3703">
          <cell r="B3703">
            <v>38397</v>
          </cell>
          <cell r="C3703" t="str">
            <v>DPL Inc-Private Equity Fund</v>
          </cell>
          <cell r="D3703" t="str">
            <v>AlpInvest/Lexington 2005 LLC</v>
          </cell>
          <cell r="E3703">
            <v>850</v>
          </cell>
          <cell r="F3703" t="str">
            <v>Y</v>
          </cell>
        </row>
        <row r="3704">
          <cell r="B3704">
            <v>38397</v>
          </cell>
          <cell r="C3704" t="str">
            <v>Hytek Microsystems Inc</v>
          </cell>
          <cell r="D3704" t="str">
            <v>Natel Engineering Co Inc</v>
          </cell>
          <cell r="E3704">
            <v>6.601</v>
          </cell>
          <cell r="F3704" t="str">
            <v>N</v>
          </cell>
        </row>
        <row r="3705">
          <cell r="B3705">
            <v>38397</v>
          </cell>
          <cell r="C3705" t="str">
            <v>MCI Inc</v>
          </cell>
          <cell r="D3705" t="str">
            <v>Verizon Communications Inc</v>
          </cell>
          <cell r="E3705">
            <v>8495.5949999999993</v>
          </cell>
          <cell r="F3705" t="str">
            <v>N</v>
          </cell>
        </row>
        <row r="3706">
          <cell r="B3706">
            <v>38397</v>
          </cell>
          <cell r="C3706" t="str">
            <v>DMX-Domestic &amp; Intl Operations</v>
          </cell>
          <cell r="D3706" t="str">
            <v>THP Capstar Inc</v>
          </cell>
          <cell r="E3706">
            <v>75</v>
          </cell>
          <cell r="F3706" t="str">
            <v>N</v>
          </cell>
        </row>
        <row r="3707">
          <cell r="B3707">
            <v>38397</v>
          </cell>
          <cell r="C3707" t="str">
            <v>Tourmaline Networks Inc</v>
          </cell>
          <cell r="D3707" t="str">
            <v>Intellisync Corp</v>
          </cell>
          <cell r="E3707">
            <v>4.0999999999999996</v>
          </cell>
          <cell r="F3707" t="str">
            <v>N</v>
          </cell>
        </row>
        <row r="3708">
          <cell r="B3708">
            <v>38397</v>
          </cell>
          <cell r="C3708" t="str">
            <v>Spidle Sales &amp; Services Inc</v>
          </cell>
          <cell r="D3708" t="str">
            <v>Flotek Industries Inc</v>
          </cell>
          <cell r="E3708">
            <v>8.0670000000000002</v>
          </cell>
          <cell r="F3708" t="str">
            <v>N</v>
          </cell>
        </row>
        <row r="3709">
          <cell r="B3709">
            <v>38397</v>
          </cell>
          <cell r="C3709" t="str">
            <v>Quantiva Inc</v>
          </cell>
          <cell r="D3709" t="str">
            <v>NetScout Systems Inc</v>
          </cell>
          <cell r="E3709">
            <v>9</v>
          </cell>
          <cell r="F3709" t="str">
            <v>N</v>
          </cell>
        </row>
        <row r="3710">
          <cell r="B3710">
            <v>38397</v>
          </cell>
          <cell r="C3710" t="str">
            <v>Mantech Environmental Tech Inc</v>
          </cell>
          <cell r="D3710" t="str">
            <v>Alion Science &amp;Technology Corp</v>
          </cell>
          <cell r="E3710">
            <v>7</v>
          </cell>
          <cell r="F3710" t="str">
            <v>N</v>
          </cell>
        </row>
        <row r="3711">
          <cell r="B3711">
            <v>38397</v>
          </cell>
          <cell r="C3711" t="str">
            <v>Minnesota Vikings Football</v>
          </cell>
          <cell r="D3711" t="str">
            <v>Minnesota Vikings Football LLC</v>
          </cell>
          <cell r="E3711">
            <v>600</v>
          </cell>
          <cell r="F3711" t="str">
            <v>N</v>
          </cell>
        </row>
        <row r="3712">
          <cell r="B3712">
            <v>38397</v>
          </cell>
          <cell r="C3712" t="str">
            <v>Creatas LLC</v>
          </cell>
          <cell r="D3712" t="str">
            <v>Jupitermedia Corp</v>
          </cell>
          <cell r="E3712">
            <v>38.174999999999997</v>
          </cell>
          <cell r="F3712" t="str">
            <v>N</v>
          </cell>
        </row>
        <row r="3713">
          <cell r="B3713">
            <v>38397</v>
          </cell>
          <cell r="C3713" t="str">
            <v>CalPERS/First Washington-Ret</v>
          </cell>
          <cell r="D3713" t="str">
            <v>Investor Group</v>
          </cell>
          <cell r="E3713">
            <v>2680</v>
          </cell>
          <cell r="F3713" t="str">
            <v>N</v>
          </cell>
        </row>
        <row r="3714">
          <cell r="B3714">
            <v>38397</v>
          </cell>
          <cell r="C3714" t="str">
            <v>Union Labor Life-Group Life</v>
          </cell>
          <cell r="D3714" t="str">
            <v>Hartford Fin Svcs Group Inc</v>
          </cell>
          <cell r="E3714">
            <v>29</v>
          </cell>
          <cell r="F3714" t="str">
            <v>N</v>
          </cell>
        </row>
        <row r="3715">
          <cell r="B3715">
            <v>38397</v>
          </cell>
          <cell r="C3715" t="str">
            <v>Banta Corp-Warehouse,Rialto,CA</v>
          </cell>
          <cell r="D3715" t="str">
            <v>Undisclosed Acquiror</v>
          </cell>
          <cell r="E3715">
            <v>7</v>
          </cell>
          <cell r="F3715" t="str">
            <v>N</v>
          </cell>
        </row>
        <row r="3716">
          <cell r="B3716">
            <v>38397</v>
          </cell>
          <cell r="C3716" t="str">
            <v>Genex Technologies Inc</v>
          </cell>
          <cell r="D3716" t="str">
            <v>Technest Holdings Inc</v>
          </cell>
          <cell r="E3716">
            <v>10</v>
          </cell>
          <cell r="F3716" t="str">
            <v>N</v>
          </cell>
        </row>
        <row r="3717">
          <cell r="B3717">
            <v>38397</v>
          </cell>
          <cell r="C3717" t="str">
            <v>Monarch Analytical Labs Inc</v>
          </cell>
          <cell r="D3717" t="str">
            <v>West Pharmaceutical Svcs Inc</v>
          </cell>
          <cell r="E3717">
            <v>5.6</v>
          </cell>
          <cell r="F3717" t="str">
            <v>N</v>
          </cell>
        </row>
        <row r="3718">
          <cell r="B3718">
            <v>38397</v>
          </cell>
          <cell r="C3718" t="str">
            <v>Hanford Hotels Inc-Hilton</v>
          </cell>
          <cell r="D3718" t="str">
            <v>Interstate Hotels &amp; Resorts</v>
          </cell>
          <cell r="E3718">
            <v>29.15</v>
          </cell>
          <cell r="F3718" t="str">
            <v>N</v>
          </cell>
        </row>
        <row r="3719">
          <cell r="B3719">
            <v>38397</v>
          </cell>
          <cell r="C3719" t="str">
            <v>Team Insurance Group Inc</v>
          </cell>
          <cell r="D3719" t="str">
            <v>International Insurance</v>
          </cell>
          <cell r="E3719">
            <v>7</v>
          </cell>
          <cell r="F3719" t="str">
            <v>N</v>
          </cell>
        </row>
        <row r="3720">
          <cell r="B3720">
            <v>38397</v>
          </cell>
          <cell r="C3720" t="str">
            <v>Computer Software Innovations</v>
          </cell>
          <cell r="D3720" t="str">
            <v>Barron Partners LP</v>
          </cell>
          <cell r="E3720">
            <v>5.0419999999999998</v>
          </cell>
          <cell r="F3720" t="str">
            <v>N</v>
          </cell>
        </row>
        <row r="3721">
          <cell r="B3721">
            <v>38397</v>
          </cell>
          <cell r="C3721" t="str">
            <v>Enable Medical Corp</v>
          </cell>
          <cell r="D3721" t="str">
            <v>AtriCure Inc</v>
          </cell>
          <cell r="E3721">
            <v>7</v>
          </cell>
          <cell r="F3721" t="str">
            <v>N</v>
          </cell>
        </row>
        <row r="3722">
          <cell r="B3722">
            <v>38397</v>
          </cell>
          <cell r="C3722" t="str">
            <v>Grand Junction Hotel,Colorado</v>
          </cell>
          <cell r="D3722" t="str">
            <v>Grand Junction LLC</v>
          </cell>
          <cell r="E3722">
            <v>11.5</v>
          </cell>
          <cell r="F3722" t="str">
            <v>N</v>
          </cell>
        </row>
        <row r="3723">
          <cell r="B3723">
            <v>38397</v>
          </cell>
          <cell r="C3723" t="str">
            <v>Sprint-Wireless Commun Towers</v>
          </cell>
          <cell r="D3723" t="str">
            <v>Global Signal Inc</v>
          </cell>
          <cell r="E3723">
            <v>2300</v>
          </cell>
          <cell r="F3723" t="str">
            <v>N</v>
          </cell>
        </row>
        <row r="3724">
          <cell r="B3724">
            <v>38394</v>
          </cell>
          <cell r="C3724" t="str">
            <v>Johnson Controls World Svcs</v>
          </cell>
          <cell r="D3724" t="str">
            <v>IAP Worldwide Services Inc</v>
          </cell>
          <cell r="E3724">
            <v>260</v>
          </cell>
          <cell r="F3724" t="str">
            <v>Y</v>
          </cell>
        </row>
        <row r="3725">
          <cell r="B3725">
            <v>38394</v>
          </cell>
          <cell r="C3725" t="str">
            <v>Christianity.com</v>
          </cell>
          <cell r="D3725" t="str">
            <v>Salem Communications Corp</v>
          </cell>
          <cell r="E3725">
            <v>3.4</v>
          </cell>
          <cell r="F3725" t="str">
            <v>N</v>
          </cell>
        </row>
        <row r="3726">
          <cell r="B3726">
            <v>38394</v>
          </cell>
          <cell r="C3726" t="str">
            <v>OneTravel.com</v>
          </cell>
          <cell r="D3726" t="str">
            <v>RCG Cos Inc</v>
          </cell>
          <cell r="E3726">
            <v>25.5</v>
          </cell>
          <cell r="F3726" t="str">
            <v>N</v>
          </cell>
        </row>
        <row r="3727">
          <cell r="B3727">
            <v>38394</v>
          </cell>
          <cell r="C3727" t="str">
            <v>Pittman Broadcasting-Stations</v>
          </cell>
          <cell r="D3727" t="str">
            <v>Cumulus Media Inc</v>
          </cell>
          <cell r="E3727">
            <v>3</v>
          </cell>
          <cell r="F3727" t="str">
            <v>N</v>
          </cell>
        </row>
        <row r="3728">
          <cell r="B3728">
            <v>38394</v>
          </cell>
          <cell r="C3728" t="str">
            <v>Amplifonix Inc</v>
          </cell>
          <cell r="D3728" t="str">
            <v>Spectrum Microwave Inc</v>
          </cell>
          <cell r="E3728">
            <v>10</v>
          </cell>
          <cell r="F3728" t="str">
            <v>N</v>
          </cell>
        </row>
        <row r="3729">
          <cell r="B3729">
            <v>38394</v>
          </cell>
          <cell r="C3729" t="str">
            <v>SMaL Camera Technology</v>
          </cell>
          <cell r="D3729" t="str">
            <v>Cypress Semiconductor Corp</v>
          </cell>
          <cell r="E3729">
            <v>42.5</v>
          </cell>
          <cell r="F3729" t="str">
            <v>N</v>
          </cell>
        </row>
        <row r="3730">
          <cell r="B3730">
            <v>38394</v>
          </cell>
          <cell r="C3730" t="str">
            <v>Micell Technologies Inc</v>
          </cell>
          <cell r="D3730" t="str">
            <v>Invemed Catalyst Fund LP</v>
          </cell>
          <cell r="E3730">
            <v>2</v>
          </cell>
          <cell r="F3730" t="str">
            <v>N</v>
          </cell>
        </row>
        <row r="3731">
          <cell r="B3731">
            <v>38394</v>
          </cell>
          <cell r="C3731" t="str">
            <v>Gumps Corp</v>
          </cell>
          <cell r="D3731" t="str">
            <v>Gumps Holdings LLC</v>
          </cell>
          <cell r="E3731">
            <v>8.5</v>
          </cell>
          <cell r="F3731" t="str">
            <v>N</v>
          </cell>
        </row>
        <row r="3732">
          <cell r="B3732">
            <v>38394</v>
          </cell>
          <cell r="C3732" t="str">
            <v>Optura Inc</v>
          </cell>
          <cell r="D3732" t="str">
            <v>Open Text Corp</v>
          </cell>
          <cell r="E3732">
            <v>3.6999999999999997</v>
          </cell>
          <cell r="F3732" t="str">
            <v>N</v>
          </cell>
        </row>
        <row r="3733">
          <cell r="B3733">
            <v>38394</v>
          </cell>
          <cell r="C3733" t="str">
            <v>Mako Energy Corp</v>
          </cell>
          <cell r="D3733" t="str">
            <v>Falcon Oil &amp; Gas Ltd</v>
          </cell>
          <cell r="E3733">
            <v>31.779999999999998</v>
          </cell>
          <cell r="F3733" t="str">
            <v>N</v>
          </cell>
        </row>
        <row r="3734">
          <cell r="B3734">
            <v>38394</v>
          </cell>
          <cell r="C3734" t="str">
            <v>Copper Mountain Networks Inc</v>
          </cell>
          <cell r="D3734" t="str">
            <v>Tut Systems Inc</v>
          </cell>
          <cell r="E3734">
            <v>10.696</v>
          </cell>
          <cell r="F3734" t="str">
            <v>N</v>
          </cell>
        </row>
        <row r="3735">
          <cell r="B3735">
            <v>38393</v>
          </cell>
          <cell r="C3735" t="str">
            <v>Consolidated Bank,Trust Co,VA</v>
          </cell>
          <cell r="D3735" t="str">
            <v>Abigail Adams National Bancorp</v>
          </cell>
          <cell r="E3735">
            <v>2.5579999999999998</v>
          </cell>
          <cell r="F3735" t="str">
            <v>N</v>
          </cell>
        </row>
        <row r="3736">
          <cell r="B3736">
            <v>38393</v>
          </cell>
          <cell r="C3736" t="str">
            <v>Strategic Mgmt Grp-Learning</v>
          </cell>
          <cell r="D3736" t="str">
            <v>BTS Gruppen AB</v>
          </cell>
          <cell r="E3736">
            <v>4</v>
          </cell>
          <cell r="F3736" t="str">
            <v>N</v>
          </cell>
        </row>
        <row r="3737">
          <cell r="B3737">
            <v>38393</v>
          </cell>
          <cell r="C3737" t="str">
            <v>Sports-Luxury Sports Club(6)</v>
          </cell>
          <cell r="D3737" t="str">
            <v>Millennium Partners</v>
          </cell>
          <cell r="E3737">
            <v>65</v>
          </cell>
          <cell r="F3737" t="str">
            <v>N</v>
          </cell>
        </row>
        <row r="3738">
          <cell r="B3738">
            <v>38393</v>
          </cell>
          <cell r="C3738" t="str">
            <v>Peak Performance Technologies</v>
          </cell>
          <cell r="D3738" t="str">
            <v>OMG PLC</v>
          </cell>
          <cell r="E3738">
            <v>1.101</v>
          </cell>
          <cell r="F3738" t="str">
            <v>N</v>
          </cell>
        </row>
        <row r="3739">
          <cell r="B3739">
            <v>38393</v>
          </cell>
          <cell r="C3739" t="str">
            <v>Undisclosed Senior Living</v>
          </cell>
          <cell r="D3739" t="str">
            <v>American Retirement Corp</v>
          </cell>
          <cell r="E3739">
            <v>8.6999999999999993</v>
          </cell>
          <cell r="F3739" t="str">
            <v>N</v>
          </cell>
        </row>
        <row r="3740">
          <cell r="B3740">
            <v>38393</v>
          </cell>
          <cell r="C3740" t="str">
            <v>Navios Maritime Holdings Inc</v>
          </cell>
          <cell r="D3740" t="str">
            <v>International Shipping</v>
          </cell>
          <cell r="E3740">
            <v>607.5</v>
          </cell>
          <cell r="F3740" t="str">
            <v>N</v>
          </cell>
        </row>
        <row r="3741">
          <cell r="B3741">
            <v>38393</v>
          </cell>
          <cell r="C3741" t="str">
            <v>IWO Holdings Inc</v>
          </cell>
          <cell r="D3741" t="str">
            <v>Creditors</v>
          </cell>
          <cell r="E3741">
            <v>150</v>
          </cell>
          <cell r="F3741" t="str">
            <v>N</v>
          </cell>
        </row>
        <row r="3742">
          <cell r="B3742">
            <v>38392</v>
          </cell>
          <cell r="C3742" t="str">
            <v>Casas, Benjamin &amp; White LLC</v>
          </cell>
          <cell r="D3742" t="str">
            <v>Navigant Consulting Inc</v>
          </cell>
          <cell r="E3742">
            <v>47.5</v>
          </cell>
          <cell r="F3742" t="str">
            <v>N</v>
          </cell>
        </row>
        <row r="3743">
          <cell r="B3743">
            <v>38392</v>
          </cell>
          <cell r="C3743" t="str">
            <v>Cicis Pizza-Pizza Eateries</v>
          </cell>
          <cell r="D3743" t="str">
            <v>Marlin Alexander Inc</v>
          </cell>
          <cell r="E3743">
            <v>1.1000000000000001</v>
          </cell>
          <cell r="F3743" t="str">
            <v>N</v>
          </cell>
        </row>
        <row r="3744">
          <cell r="B3744">
            <v>38392</v>
          </cell>
          <cell r="C3744" t="str">
            <v>State-Line Bark and Mulch Inc</v>
          </cell>
          <cell r="D3744" t="str">
            <v>Margo State Line Inc</v>
          </cell>
          <cell r="E3744">
            <v>3.19</v>
          </cell>
          <cell r="F3744" t="str">
            <v>N</v>
          </cell>
        </row>
        <row r="3745">
          <cell r="B3745">
            <v>38392</v>
          </cell>
          <cell r="C3745" t="str">
            <v>Proxima Therapeutics Inc</v>
          </cell>
          <cell r="D3745" t="str">
            <v>Cytyc Corp</v>
          </cell>
          <cell r="E3745">
            <v>160</v>
          </cell>
          <cell r="F3745" t="str">
            <v>N</v>
          </cell>
        </row>
        <row r="3746">
          <cell r="B3746">
            <v>38392</v>
          </cell>
          <cell r="C3746" t="str">
            <v>Syron Engineering &amp; Mfg LLC</v>
          </cell>
          <cell r="D3746" t="str">
            <v>Imperial Metal Industries PLC</v>
          </cell>
          <cell r="E3746">
            <v>33.4</v>
          </cell>
          <cell r="F3746" t="str">
            <v>N</v>
          </cell>
        </row>
        <row r="3747">
          <cell r="B3747">
            <v>38392</v>
          </cell>
          <cell r="C3747" t="str">
            <v>Zing Wireless Inc</v>
          </cell>
          <cell r="D3747" t="str">
            <v>Greenfield Online Inc</v>
          </cell>
          <cell r="E3747">
            <v>30</v>
          </cell>
          <cell r="F3747" t="str">
            <v>N</v>
          </cell>
        </row>
        <row r="3748">
          <cell r="B3748">
            <v>38392</v>
          </cell>
          <cell r="C3748" t="str">
            <v>Nautilus Resources LLC</v>
          </cell>
          <cell r="D3748" t="str">
            <v>BreitBurn Energy LLC</v>
          </cell>
          <cell r="E3748">
            <v>77.599999999999994</v>
          </cell>
          <cell r="F3748" t="str">
            <v>N</v>
          </cell>
        </row>
        <row r="3749">
          <cell r="B3749">
            <v>38392</v>
          </cell>
          <cell r="C3749" t="str">
            <v>Music &amp; Arts Center</v>
          </cell>
          <cell r="D3749" t="str">
            <v>Guitar Center Inc</v>
          </cell>
          <cell r="E3749">
            <v>98</v>
          </cell>
          <cell r="F3749" t="str">
            <v>N</v>
          </cell>
        </row>
        <row r="3750">
          <cell r="B3750">
            <v>38392</v>
          </cell>
          <cell r="C3750" t="str">
            <v>ACN Energy</v>
          </cell>
          <cell r="D3750" t="str">
            <v>Commerce Energy Group Inc</v>
          </cell>
          <cell r="E3750">
            <v>14</v>
          </cell>
          <cell r="F3750" t="str">
            <v>N</v>
          </cell>
        </row>
        <row r="3751">
          <cell r="B3751">
            <v>38392</v>
          </cell>
          <cell r="C3751" t="str">
            <v>Airprotek Gear Inc</v>
          </cell>
          <cell r="D3751" t="str">
            <v>IP Matrix Corp</v>
          </cell>
          <cell r="E3751">
            <v>66.215000000000003</v>
          </cell>
          <cell r="F3751" t="str">
            <v>N</v>
          </cell>
        </row>
        <row r="3752">
          <cell r="B3752">
            <v>38392</v>
          </cell>
          <cell r="C3752" t="str">
            <v>Standard Life Insurance Co of</v>
          </cell>
          <cell r="D3752" t="str">
            <v>Capital Assurance Corp</v>
          </cell>
          <cell r="E3752">
            <v>79.8</v>
          </cell>
          <cell r="F3752" t="str">
            <v>N</v>
          </cell>
        </row>
        <row r="3753">
          <cell r="B3753">
            <v>38392</v>
          </cell>
          <cell r="C3753" t="str">
            <v>Protection One Inc</v>
          </cell>
          <cell r="D3753" t="str">
            <v>Creditors</v>
          </cell>
          <cell r="E3753">
            <v>291</v>
          </cell>
          <cell r="F3753" t="str">
            <v>N</v>
          </cell>
        </row>
        <row r="3754">
          <cell r="B3754">
            <v>38392</v>
          </cell>
          <cell r="C3754" t="str">
            <v>WWHO-TV 53,WNDY-TV 23</v>
          </cell>
          <cell r="D3754" t="str">
            <v>LIN TV Corp</v>
          </cell>
          <cell r="E3754">
            <v>85</v>
          </cell>
          <cell r="F3754" t="str">
            <v>N</v>
          </cell>
        </row>
        <row r="3755">
          <cell r="B3755">
            <v>38391</v>
          </cell>
          <cell r="C3755" t="str">
            <v>American Tire Distributors Inc</v>
          </cell>
          <cell r="D3755" t="str">
            <v>Investcorp International Inc</v>
          </cell>
          <cell r="E3755">
            <v>710</v>
          </cell>
          <cell r="F3755" t="str">
            <v>Y</v>
          </cell>
        </row>
        <row r="3756">
          <cell r="B3756">
            <v>38391</v>
          </cell>
          <cell r="C3756" t="str">
            <v>Gulfstream Home &amp; Garden Inc</v>
          </cell>
          <cell r="D3756" t="str">
            <v>Central Garden &amp; Pet Co</v>
          </cell>
          <cell r="E3756">
            <v>22</v>
          </cell>
          <cell r="F3756" t="str">
            <v>N</v>
          </cell>
        </row>
        <row r="3757">
          <cell r="B3757">
            <v>38391</v>
          </cell>
          <cell r="C3757" t="str">
            <v>Avivo Corp</v>
          </cell>
          <cell r="D3757" t="str">
            <v>WebSideStory Inc</v>
          </cell>
          <cell r="E3757">
            <v>40.104999999999997</v>
          </cell>
          <cell r="F3757" t="str">
            <v>N</v>
          </cell>
        </row>
        <row r="3758">
          <cell r="B3758">
            <v>38391</v>
          </cell>
          <cell r="C3758" t="str">
            <v>CEMEX SA-Cement,plants,Distn</v>
          </cell>
          <cell r="D3758" t="str">
            <v>Votorantim Participacoes SA</v>
          </cell>
          <cell r="E3758">
            <v>389</v>
          </cell>
          <cell r="F3758" t="str">
            <v>N</v>
          </cell>
        </row>
        <row r="3759">
          <cell r="B3759">
            <v>38391</v>
          </cell>
          <cell r="C3759" t="str">
            <v>QuarterEnd Inc</v>
          </cell>
          <cell r="D3759" t="str">
            <v>Rainmaker Systems Inc</v>
          </cell>
          <cell r="E3759">
            <v>6.1559999999999997</v>
          </cell>
          <cell r="F3759" t="str">
            <v>N</v>
          </cell>
        </row>
        <row r="3760">
          <cell r="B3760">
            <v>38391</v>
          </cell>
          <cell r="C3760" t="str">
            <v>Binax Inc</v>
          </cell>
          <cell r="D3760" t="str">
            <v>Inverness Med Innovations  Inc</v>
          </cell>
          <cell r="E3760">
            <v>55.920999999999999</v>
          </cell>
          <cell r="F3760" t="str">
            <v>N</v>
          </cell>
        </row>
        <row r="3761">
          <cell r="B3761">
            <v>38391</v>
          </cell>
          <cell r="C3761" t="str">
            <v>Wembley Inc</v>
          </cell>
          <cell r="D3761" t="str">
            <v>BLB Investors LLC</v>
          </cell>
          <cell r="E3761">
            <v>339</v>
          </cell>
          <cell r="F3761" t="str">
            <v>N</v>
          </cell>
        </row>
        <row r="3762">
          <cell r="B3762">
            <v>38391</v>
          </cell>
          <cell r="C3762" t="str">
            <v>General Orthodontic LLC</v>
          </cell>
          <cell r="D3762" t="str">
            <v>Align Technology Inc</v>
          </cell>
          <cell r="E3762">
            <v>2.4</v>
          </cell>
          <cell r="F3762" t="str">
            <v>N</v>
          </cell>
        </row>
        <row r="3763">
          <cell r="B3763">
            <v>38391</v>
          </cell>
          <cell r="C3763" t="str">
            <v>Terayon Commun Sys-Cable Modem</v>
          </cell>
          <cell r="D3763" t="str">
            <v>ATI Technologies Inc</v>
          </cell>
          <cell r="E3763">
            <v>14</v>
          </cell>
          <cell r="F3763" t="str">
            <v>N</v>
          </cell>
        </row>
        <row r="3764">
          <cell r="B3764">
            <v>38390</v>
          </cell>
          <cell r="C3764" t="str">
            <v>Peachtree Settlement Funding</v>
          </cell>
          <cell r="D3764" t="str">
            <v>Investor Group</v>
          </cell>
          <cell r="E3764">
            <v>40</v>
          </cell>
          <cell r="F3764" t="str">
            <v>Y</v>
          </cell>
        </row>
        <row r="3765">
          <cell r="B3765">
            <v>38390</v>
          </cell>
          <cell r="C3765" t="str">
            <v>Appro Systems Inc</v>
          </cell>
          <cell r="D3765" t="str">
            <v>Equifax Inc</v>
          </cell>
          <cell r="E3765">
            <v>92</v>
          </cell>
          <cell r="F3765" t="str">
            <v>N</v>
          </cell>
        </row>
        <row r="3766">
          <cell r="B3766">
            <v>38390</v>
          </cell>
          <cell r="C3766" t="str">
            <v>Triad Pharmaceuticals Inc</v>
          </cell>
          <cell r="D3766" t="str">
            <v>Kos Pharms Inc</v>
          </cell>
          <cell r="E3766">
            <v>4</v>
          </cell>
          <cell r="F3766" t="str">
            <v>N</v>
          </cell>
        </row>
        <row r="3767">
          <cell r="B3767">
            <v>38390</v>
          </cell>
          <cell r="C3767" t="str">
            <v>Optum Inc</v>
          </cell>
          <cell r="D3767" t="str">
            <v>Click Commerce Inc</v>
          </cell>
          <cell r="E3767">
            <v>36.524999999999999</v>
          </cell>
          <cell r="F3767" t="str">
            <v>N</v>
          </cell>
        </row>
        <row r="3768">
          <cell r="B3768">
            <v>38390</v>
          </cell>
          <cell r="C3768" t="str">
            <v>Undisclosed Natural Gas Co</v>
          </cell>
          <cell r="D3768" t="str">
            <v>Petrohawk Energy Corp</v>
          </cell>
          <cell r="E3768">
            <v>53</v>
          </cell>
          <cell r="F3768" t="str">
            <v>N</v>
          </cell>
        </row>
        <row r="3769">
          <cell r="B3769">
            <v>38390</v>
          </cell>
          <cell r="C3769" t="str">
            <v>Mayflower Vehicle Sys-N Amer</v>
          </cell>
          <cell r="D3769" t="str">
            <v>Commercial Vehicle Group Inc</v>
          </cell>
          <cell r="E3769">
            <v>107.5</v>
          </cell>
          <cell r="F3769" t="str">
            <v>N</v>
          </cell>
        </row>
        <row r="3770">
          <cell r="B3770">
            <v>38390</v>
          </cell>
          <cell r="C3770" t="str">
            <v>TIMCOR Exchange Corp</v>
          </cell>
          <cell r="D3770" t="str">
            <v>Coml Capital Bancorp Inc,CA</v>
          </cell>
          <cell r="E3770">
            <v>29.4</v>
          </cell>
          <cell r="F3770" t="str">
            <v>N</v>
          </cell>
        </row>
        <row r="3771">
          <cell r="B3771">
            <v>38390</v>
          </cell>
          <cell r="C3771" t="str">
            <v>Moreland Enterprises-Solage</v>
          </cell>
          <cell r="D3771" t="str">
            <v>Barrier Therapeutics Inc</v>
          </cell>
          <cell r="E3771">
            <v>5</v>
          </cell>
          <cell r="F3771" t="str">
            <v>N</v>
          </cell>
        </row>
        <row r="3772">
          <cell r="B3772">
            <v>38390</v>
          </cell>
          <cell r="C3772" t="str">
            <v>T&amp;P Syngas Supply Co</v>
          </cell>
          <cell r="D3772" t="str">
            <v>Genesis Energy LP</v>
          </cell>
          <cell r="E3772">
            <v>13.5</v>
          </cell>
          <cell r="F3772" t="str">
            <v>N</v>
          </cell>
        </row>
        <row r="3773">
          <cell r="B3773">
            <v>38390</v>
          </cell>
          <cell r="C3773" t="str">
            <v>Square One Energy Inc</v>
          </cell>
          <cell r="D3773" t="str">
            <v>Cano Petroleum Inc</v>
          </cell>
          <cell r="E3773">
            <v>8</v>
          </cell>
          <cell r="F3773" t="str">
            <v>N</v>
          </cell>
        </row>
        <row r="3774">
          <cell r="B3774">
            <v>38390</v>
          </cell>
          <cell r="C3774" t="str">
            <v>Varian Inc-Electronics Mfg Bus</v>
          </cell>
          <cell r="D3774" t="str">
            <v>Jabil Circuit Inc</v>
          </cell>
          <cell r="E3774">
            <v>195</v>
          </cell>
          <cell r="F3774" t="str">
            <v>N</v>
          </cell>
        </row>
        <row r="3775">
          <cell r="B3775">
            <v>38388</v>
          </cell>
          <cell r="C3775" t="str">
            <v>Syrrx Inc</v>
          </cell>
          <cell r="D3775" t="str">
            <v>Takeda Pharmaceutical Co Ltd</v>
          </cell>
          <cell r="E3775">
            <v>270</v>
          </cell>
          <cell r="F3775" t="str">
            <v>N</v>
          </cell>
        </row>
        <row r="3776">
          <cell r="B3776">
            <v>38387</v>
          </cell>
          <cell r="C3776" t="str">
            <v>Marble Crafters Inc</v>
          </cell>
          <cell r="D3776" t="str">
            <v>RAF Industries Inc</v>
          </cell>
          <cell r="E3776">
            <v>12</v>
          </cell>
          <cell r="F3776" t="str">
            <v>N</v>
          </cell>
        </row>
        <row r="3777">
          <cell r="B3777">
            <v>38387</v>
          </cell>
          <cell r="C3777" t="str">
            <v>John Q Hammons Hotels Inc</v>
          </cell>
          <cell r="D3777" t="str">
            <v>Investor Group</v>
          </cell>
          <cell r="E3777">
            <v>543.53</v>
          </cell>
          <cell r="F3777" t="str">
            <v>N</v>
          </cell>
        </row>
        <row r="3778">
          <cell r="B3778">
            <v>38387</v>
          </cell>
          <cell r="C3778" t="str">
            <v>First Alachua Bkg Corp,FL</v>
          </cell>
          <cell r="D3778" t="str">
            <v>Capital City Bank Group,FL</v>
          </cell>
          <cell r="E3778">
            <v>57.963999999999999</v>
          </cell>
          <cell r="F3778" t="str">
            <v>N</v>
          </cell>
        </row>
        <row r="3779">
          <cell r="B3779">
            <v>38387</v>
          </cell>
          <cell r="C3779" t="str">
            <v>Dolch Computer Systems Inc</v>
          </cell>
          <cell r="D3779" t="str">
            <v>Kontron Electronik AG</v>
          </cell>
          <cell r="E3779">
            <v>14.159000000000001</v>
          </cell>
          <cell r="F3779" t="str">
            <v>N</v>
          </cell>
        </row>
        <row r="3780">
          <cell r="B3780">
            <v>38387</v>
          </cell>
          <cell r="C3780" t="str">
            <v>Poster Financial Group Inc</v>
          </cell>
          <cell r="D3780" t="str">
            <v>Landry's Restaurants Inc</v>
          </cell>
          <cell r="E3780">
            <v>140</v>
          </cell>
          <cell r="F3780" t="str">
            <v>N</v>
          </cell>
        </row>
        <row r="3781">
          <cell r="B3781">
            <v>38386</v>
          </cell>
          <cell r="C3781" t="str">
            <v>Stallion Oilfield Services Ltd</v>
          </cell>
          <cell r="D3781" t="str">
            <v>Carlyle Riverstone Global</v>
          </cell>
          <cell r="E3781">
            <v>30</v>
          </cell>
          <cell r="F3781" t="str">
            <v>Y</v>
          </cell>
        </row>
        <row r="3782">
          <cell r="B3782">
            <v>38386</v>
          </cell>
          <cell r="C3782" t="str">
            <v>2100 Kalakaua Ave Bldg</v>
          </cell>
          <cell r="D3782" t="str">
            <v>Investor Group</v>
          </cell>
          <cell r="E3782">
            <v>156</v>
          </cell>
          <cell r="F3782" t="str">
            <v>Y</v>
          </cell>
        </row>
        <row r="3783">
          <cell r="B3783">
            <v>38386</v>
          </cell>
          <cell r="C3783" t="str">
            <v>Airborne Electronic Systems</v>
          </cell>
          <cell r="D3783" t="str">
            <v>Astronics Corp</v>
          </cell>
          <cell r="E3783">
            <v>17</v>
          </cell>
          <cell r="F3783" t="str">
            <v>N</v>
          </cell>
        </row>
        <row r="3784">
          <cell r="B3784">
            <v>38386</v>
          </cell>
          <cell r="C3784" t="str">
            <v>NK Asphalt Partners</v>
          </cell>
          <cell r="D3784" t="str">
            <v>Navajo Western Asphalt Co</v>
          </cell>
          <cell r="E3784">
            <v>17</v>
          </cell>
          <cell r="F3784" t="str">
            <v>N</v>
          </cell>
        </row>
        <row r="3785">
          <cell r="B3785">
            <v>38386</v>
          </cell>
          <cell r="C3785" t="str">
            <v>Osteoimplant Technology Inc</v>
          </cell>
          <cell r="D3785" t="str">
            <v>Encore Medical Corp</v>
          </cell>
          <cell r="E3785">
            <v>16</v>
          </cell>
          <cell r="F3785" t="str">
            <v>N</v>
          </cell>
        </row>
        <row r="3786">
          <cell r="B3786">
            <v>38386</v>
          </cell>
          <cell r="C3786" t="str">
            <v>Giltz &amp; Associates-Drug Stores</v>
          </cell>
          <cell r="D3786" t="str">
            <v>Cedar Shopping Centers Inc</v>
          </cell>
          <cell r="E3786">
            <v>67.900000000000006</v>
          </cell>
          <cell r="F3786" t="str">
            <v>N</v>
          </cell>
        </row>
        <row r="3787">
          <cell r="B3787">
            <v>38386</v>
          </cell>
          <cell r="C3787" t="str">
            <v>KMC Telecom Hldg-Certain</v>
          </cell>
          <cell r="D3787" t="str">
            <v>TelCove</v>
          </cell>
          <cell r="E3787">
            <v>50</v>
          </cell>
          <cell r="F3787" t="str">
            <v>N</v>
          </cell>
        </row>
        <row r="3788">
          <cell r="B3788">
            <v>38386</v>
          </cell>
          <cell r="C3788" t="str">
            <v>KMC Telecom Holdings Inc-Metro</v>
          </cell>
          <cell r="D3788" t="str">
            <v>CenturyTel Inc</v>
          </cell>
          <cell r="E3788">
            <v>65</v>
          </cell>
          <cell r="F3788" t="str">
            <v>N</v>
          </cell>
        </row>
        <row r="3789">
          <cell r="B3789">
            <v>38386</v>
          </cell>
          <cell r="C3789" t="str">
            <v>Galleria Woods Inc</v>
          </cell>
          <cell r="D3789" t="str">
            <v>American Retirement Corp</v>
          </cell>
          <cell r="E3789">
            <v>15.899999999999999</v>
          </cell>
          <cell r="F3789" t="str">
            <v>N</v>
          </cell>
        </row>
        <row r="3790">
          <cell r="B3790">
            <v>38386</v>
          </cell>
          <cell r="C3790" t="str">
            <v>SurgiCount Medical Inc</v>
          </cell>
          <cell r="D3790" t="str">
            <v>Franklin Capital Corp</v>
          </cell>
          <cell r="E3790">
            <v>3.57</v>
          </cell>
          <cell r="F3790" t="str">
            <v>N</v>
          </cell>
        </row>
        <row r="3791">
          <cell r="B3791">
            <v>38386</v>
          </cell>
          <cell r="C3791" t="str">
            <v>Amer Water Works Co-Ashbrook</v>
          </cell>
          <cell r="D3791" t="str">
            <v>Ashbrook Simon-Hartley LP</v>
          </cell>
          <cell r="E3791">
            <v>20</v>
          </cell>
          <cell r="F3791" t="str">
            <v>N</v>
          </cell>
        </row>
        <row r="3792">
          <cell r="B3792">
            <v>38386</v>
          </cell>
          <cell r="C3792" t="str">
            <v>Acuitrek Inc</v>
          </cell>
          <cell r="D3792" t="str">
            <v>Unify Corp</v>
          </cell>
          <cell r="E3792">
            <v>1.7050000000000001</v>
          </cell>
          <cell r="F3792" t="str">
            <v>N</v>
          </cell>
        </row>
        <row r="3793">
          <cell r="B3793">
            <v>38386</v>
          </cell>
          <cell r="C3793" t="str">
            <v>Valencia Town Center,CA</v>
          </cell>
          <cell r="D3793" t="str">
            <v>Westfield Group</v>
          </cell>
          <cell r="E3793">
            <v>69.199999999999989</v>
          </cell>
          <cell r="F3793" t="str">
            <v>N</v>
          </cell>
        </row>
        <row r="3794">
          <cell r="B3794">
            <v>38385</v>
          </cell>
          <cell r="C3794" t="str">
            <v>Lady of America Franchise Corp</v>
          </cell>
          <cell r="D3794" t="str">
            <v>Trivest Partners LP</v>
          </cell>
          <cell r="E3794">
            <v>20</v>
          </cell>
          <cell r="F3794" t="str">
            <v>Y</v>
          </cell>
        </row>
        <row r="3795">
          <cell r="B3795">
            <v>38385</v>
          </cell>
          <cell r="C3795" t="str">
            <v>Waldrop Enterprises Inc</v>
          </cell>
          <cell r="D3795" t="str">
            <v>College Partnership Inc</v>
          </cell>
          <cell r="E3795">
            <v>2.8099999999999996</v>
          </cell>
          <cell r="F3795" t="str">
            <v>N</v>
          </cell>
        </row>
        <row r="3796">
          <cell r="B3796">
            <v>38385</v>
          </cell>
          <cell r="C3796" t="str">
            <v>South Coast Bancorp Inc,CA</v>
          </cell>
          <cell r="D3796" t="str">
            <v>First California Bank,CA</v>
          </cell>
          <cell r="E3796">
            <v>36</v>
          </cell>
          <cell r="F3796" t="str">
            <v>N</v>
          </cell>
        </row>
        <row r="3797">
          <cell r="B3797">
            <v>38385</v>
          </cell>
          <cell r="C3797" t="str">
            <v>Integrated Electrical Svcs-</v>
          </cell>
          <cell r="D3797" t="str">
            <v>Undisclosed Acquiror</v>
          </cell>
          <cell r="E3797">
            <v>4.3</v>
          </cell>
          <cell r="F3797" t="str">
            <v>N</v>
          </cell>
        </row>
        <row r="3798">
          <cell r="B3798">
            <v>38385</v>
          </cell>
          <cell r="C3798" t="str">
            <v>ChannelWave Inc-Channel</v>
          </cell>
          <cell r="D3798" t="str">
            <v>Click Commerce Inc</v>
          </cell>
          <cell r="E3798">
            <v>5.21</v>
          </cell>
          <cell r="F3798" t="str">
            <v>N</v>
          </cell>
        </row>
        <row r="3799">
          <cell r="B3799">
            <v>38385</v>
          </cell>
          <cell r="C3799" t="str">
            <v>Gabilan Manufacturing Inc</v>
          </cell>
          <cell r="D3799" t="str">
            <v>Tenneco Automotive Inc</v>
          </cell>
          <cell r="E3799">
            <v>10</v>
          </cell>
          <cell r="F3799" t="str">
            <v>N</v>
          </cell>
        </row>
        <row r="3800">
          <cell r="B3800">
            <v>38385</v>
          </cell>
          <cell r="C3800" t="str">
            <v>Xcel Pharmaceuticals Inc</v>
          </cell>
          <cell r="D3800" t="str">
            <v>Valeant Pharmaceuticals</v>
          </cell>
          <cell r="E3800">
            <v>324</v>
          </cell>
          <cell r="F3800" t="str">
            <v>N</v>
          </cell>
        </row>
        <row r="3801">
          <cell r="B3801">
            <v>38385</v>
          </cell>
          <cell r="C3801" t="str">
            <v>National Diabetic Assistance</v>
          </cell>
          <cell r="D3801" t="str">
            <v>Liberty Medical Supply Inc</v>
          </cell>
          <cell r="E3801">
            <v>17.100000000000001</v>
          </cell>
          <cell r="F3801" t="str">
            <v>N</v>
          </cell>
        </row>
        <row r="3802">
          <cell r="B3802">
            <v>38385</v>
          </cell>
          <cell r="C3802" t="str">
            <v>Denver Newspapers Inc</v>
          </cell>
          <cell r="D3802" t="str">
            <v>MediaNews Group Inc</v>
          </cell>
          <cell r="E3802">
            <v>45.849999999999994</v>
          </cell>
          <cell r="F3802" t="str">
            <v>N</v>
          </cell>
        </row>
        <row r="3803">
          <cell r="B3803">
            <v>38385</v>
          </cell>
          <cell r="C3803" t="str">
            <v>Xethanol Corp</v>
          </cell>
          <cell r="D3803" t="str">
            <v>Zen Pottery Equipment Inc</v>
          </cell>
          <cell r="E3803">
            <v>7.7649999999999997</v>
          </cell>
          <cell r="F3803" t="str">
            <v>N</v>
          </cell>
        </row>
        <row r="3804">
          <cell r="B3804">
            <v>38385</v>
          </cell>
          <cell r="C3804" t="str">
            <v>Boch Bdcstg-Radio Stations(4)</v>
          </cell>
          <cell r="D3804" t="str">
            <v>Qantum Communications Corp</v>
          </cell>
          <cell r="E3804">
            <v>21.299999999999997</v>
          </cell>
          <cell r="F3804" t="str">
            <v>N</v>
          </cell>
        </row>
        <row r="3805">
          <cell r="B3805">
            <v>38385</v>
          </cell>
          <cell r="C3805" t="str">
            <v>Green Mnfg Inc-Certain Assets</v>
          </cell>
          <cell r="D3805" t="str">
            <v>Benko Products Inc</v>
          </cell>
          <cell r="E3805">
            <v>1.8380000000000001</v>
          </cell>
          <cell r="F3805" t="str">
            <v>N</v>
          </cell>
        </row>
        <row r="3806">
          <cell r="B3806">
            <v>38384</v>
          </cell>
          <cell r="C3806" t="str">
            <v>VirTex Petroleum-TX asts</v>
          </cell>
          <cell r="D3806" t="str">
            <v>Legend Natural Gas II LP</v>
          </cell>
          <cell r="E3806">
            <v>10</v>
          </cell>
          <cell r="F3806" t="str">
            <v>Y</v>
          </cell>
        </row>
        <row r="3807">
          <cell r="B3807">
            <v>38384</v>
          </cell>
          <cell r="C3807" t="str">
            <v>Badanco Enterprises Inc.</v>
          </cell>
          <cell r="D3807" t="str">
            <v>Champlain Capital Partners LP</v>
          </cell>
          <cell r="E3807">
            <v>38</v>
          </cell>
          <cell r="F3807" t="str">
            <v>Y</v>
          </cell>
        </row>
        <row r="3808">
          <cell r="B3808">
            <v>38384</v>
          </cell>
          <cell r="C3808" t="str">
            <v>National Bankruptcy Services</v>
          </cell>
          <cell r="D3808" t="str">
            <v>Advent International Corp</v>
          </cell>
          <cell r="E3808">
            <v>40</v>
          </cell>
          <cell r="F3808" t="str">
            <v>Y</v>
          </cell>
        </row>
        <row r="3809">
          <cell r="B3809">
            <v>38384</v>
          </cell>
          <cell r="C3809" t="str">
            <v>Paperloop-Tissue World  Events</v>
          </cell>
          <cell r="D3809" t="str">
            <v>United Business Media PLC</v>
          </cell>
          <cell r="E3809">
            <v>4.5</v>
          </cell>
          <cell r="F3809" t="str">
            <v>N</v>
          </cell>
        </row>
        <row r="3810">
          <cell r="B3810">
            <v>38384</v>
          </cell>
          <cell r="C3810" t="str">
            <v>American Ref-Fuel Hldg Co</v>
          </cell>
          <cell r="D3810" t="str">
            <v>Danielson Holding Corp</v>
          </cell>
          <cell r="E3810">
            <v>1940</v>
          </cell>
          <cell r="F3810" t="str">
            <v>N</v>
          </cell>
        </row>
        <row r="3811">
          <cell r="B3811">
            <v>38384</v>
          </cell>
          <cell r="C3811" t="str">
            <v>Intrieve Inc</v>
          </cell>
          <cell r="D3811" t="str">
            <v>Harland Finl Solutions Inc</v>
          </cell>
          <cell r="E3811">
            <v>78</v>
          </cell>
          <cell r="F3811" t="str">
            <v>N</v>
          </cell>
        </row>
        <row r="3812">
          <cell r="B3812">
            <v>38384</v>
          </cell>
          <cell r="C3812" t="str">
            <v>IntelliClaim Inc</v>
          </cell>
          <cell r="D3812" t="str">
            <v>McKesson Corp</v>
          </cell>
          <cell r="E3812">
            <v>20</v>
          </cell>
          <cell r="F3812" t="str">
            <v>N</v>
          </cell>
        </row>
        <row r="3813">
          <cell r="B3813">
            <v>38384</v>
          </cell>
          <cell r="C3813" t="str">
            <v>Undisclosed Hospitals(2),CA</v>
          </cell>
          <cell r="D3813" t="str">
            <v>Medical Properties Trust Inc</v>
          </cell>
          <cell r="E3813">
            <v>83</v>
          </cell>
          <cell r="F3813" t="str">
            <v>N</v>
          </cell>
        </row>
        <row r="3814">
          <cell r="B3814">
            <v>38384</v>
          </cell>
          <cell r="C3814" t="str">
            <v>One Service Co</v>
          </cell>
          <cell r="D3814" t="str">
            <v>Group 4 Securicor PLC</v>
          </cell>
          <cell r="E3814">
            <v>16.001000000000001</v>
          </cell>
          <cell r="F3814" t="str">
            <v>N</v>
          </cell>
        </row>
        <row r="3815">
          <cell r="B3815">
            <v>38384</v>
          </cell>
          <cell r="C3815" t="str">
            <v>Elenburg Exploration Co Inc</v>
          </cell>
          <cell r="D3815" t="str">
            <v>Capstar Drilling LP</v>
          </cell>
          <cell r="E3815">
            <v>22</v>
          </cell>
          <cell r="F3815" t="str">
            <v>N</v>
          </cell>
        </row>
        <row r="3816">
          <cell r="B3816">
            <v>38384</v>
          </cell>
          <cell r="C3816" t="str">
            <v>Huge Systems Inc</v>
          </cell>
          <cell r="D3816" t="str">
            <v>Ciprico Inc</v>
          </cell>
          <cell r="E3816">
            <v>1.625</v>
          </cell>
          <cell r="F3816" t="str">
            <v>N</v>
          </cell>
        </row>
        <row r="3817">
          <cell r="B3817">
            <v>38384</v>
          </cell>
          <cell r="C3817" t="str">
            <v>Bodymaster Auto Parts Inc</v>
          </cell>
          <cell r="D3817" t="str">
            <v>LKQ Corp</v>
          </cell>
          <cell r="E3817">
            <v>15.399999999999999</v>
          </cell>
          <cell r="F3817" t="str">
            <v>N</v>
          </cell>
        </row>
        <row r="3818">
          <cell r="B3818">
            <v>38384</v>
          </cell>
          <cell r="C3818" t="str">
            <v>Undisclosed Oil &amp; Gas</v>
          </cell>
          <cell r="D3818" t="str">
            <v>Escondido Resources LP</v>
          </cell>
          <cell r="E3818">
            <v>45</v>
          </cell>
          <cell r="F3818" t="str">
            <v>N</v>
          </cell>
        </row>
        <row r="3819">
          <cell r="B3819">
            <v>38384</v>
          </cell>
          <cell r="C3819" t="str">
            <v>Lucky Brand Dungarees Inc</v>
          </cell>
          <cell r="D3819" t="str">
            <v>Liz Claiborne Inc</v>
          </cell>
          <cell r="E3819">
            <v>65</v>
          </cell>
          <cell r="F3819" t="str">
            <v>N</v>
          </cell>
        </row>
        <row r="3820">
          <cell r="B3820">
            <v>38384</v>
          </cell>
          <cell r="C3820" t="str">
            <v>Garden Ridge Corp</v>
          </cell>
          <cell r="D3820" t="str">
            <v>Creditor</v>
          </cell>
          <cell r="E3820">
            <v>25</v>
          </cell>
          <cell r="F3820" t="str">
            <v>N</v>
          </cell>
        </row>
        <row r="3821">
          <cell r="B3821">
            <v>38384</v>
          </cell>
          <cell r="C3821" t="str">
            <v>Intex DIY</v>
          </cell>
          <cell r="D3821" t="str">
            <v>Bollag International Corp</v>
          </cell>
          <cell r="E3821">
            <v>6</v>
          </cell>
          <cell r="F3821" t="str">
            <v>N</v>
          </cell>
        </row>
        <row r="3822">
          <cell r="B3822">
            <v>38384</v>
          </cell>
          <cell r="C3822" t="str">
            <v>Steiner Wiping Cloth Inc</v>
          </cell>
          <cell r="D3822" t="str">
            <v>Bollag International Corp</v>
          </cell>
          <cell r="E3822">
            <v>6</v>
          </cell>
          <cell r="F3822" t="str">
            <v>N</v>
          </cell>
        </row>
        <row r="3823">
          <cell r="B3823">
            <v>38384</v>
          </cell>
          <cell r="C3823" t="str">
            <v>Venoco-Big Mineral Creek,TX</v>
          </cell>
          <cell r="D3823" t="str">
            <v>BlackWell BMC LP</v>
          </cell>
          <cell r="E3823">
            <v>45</v>
          </cell>
          <cell r="F3823" t="str">
            <v>N</v>
          </cell>
        </row>
        <row r="3824">
          <cell r="B3824">
            <v>38384</v>
          </cell>
          <cell r="C3824" t="str">
            <v>First Bank of Delaware,DE</v>
          </cell>
          <cell r="D3824" t="str">
            <v>Shareholders</v>
          </cell>
          <cell r="E3824">
            <v>26.026</v>
          </cell>
          <cell r="F3824" t="str">
            <v>N</v>
          </cell>
        </row>
        <row r="3825">
          <cell r="B3825">
            <v>38384</v>
          </cell>
          <cell r="C3825" t="str">
            <v>V Communications Inc</v>
          </cell>
          <cell r="D3825" t="str">
            <v>BVRP Software SA</v>
          </cell>
          <cell r="E3825">
            <v>13.5</v>
          </cell>
          <cell r="F3825" t="str">
            <v>N</v>
          </cell>
        </row>
        <row r="3826">
          <cell r="B3826">
            <v>38383</v>
          </cell>
          <cell r="C3826" t="str">
            <v>Perlegen Sciences Inc</v>
          </cell>
          <cell r="D3826" t="str">
            <v>Maverick Funds</v>
          </cell>
          <cell r="E3826">
            <v>3</v>
          </cell>
          <cell r="F3826" t="str">
            <v>Y</v>
          </cell>
        </row>
        <row r="3827">
          <cell r="B3827">
            <v>38383</v>
          </cell>
          <cell r="C3827" t="str">
            <v>Deutsch Metal Components</v>
          </cell>
          <cell r="D3827" t="str">
            <v>Investor Group</v>
          </cell>
          <cell r="E3827">
            <v>150</v>
          </cell>
          <cell r="F3827" t="str">
            <v>Y</v>
          </cell>
        </row>
        <row r="3828">
          <cell r="B3828">
            <v>38383</v>
          </cell>
          <cell r="C3828" t="str">
            <v>Arriba Foods Inc</v>
          </cell>
          <cell r="D3828" t="str">
            <v>Hormel Foods Corp</v>
          </cell>
          <cell r="E3828">
            <v>47</v>
          </cell>
          <cell r="F3828" t="str">
            <v>N</v>
          </cell>
        </row>
        <row r="3829">
          <cell r="B3829">
            <v>38383</v>
          </cell>
          <cell r="C3829" t="str">
            <v>Pulitzer Inc</v>
          </cell>
          <cell r="D3829" t="str">
            <v>Lee Enterprises Inc</v>
          </cell>
          <cell r="E3829">
            <v>1432.838</v>
          </cell>
          <cell r="F3829" t="str">
            <v>N</v>
          </cell>
        </row>
        <row r="3830">
          <cell r="B3830">
            <v>38383</v>
          </cell>
          <cell r="C3830" t="str">
            <v>Winyah Health Care Group LLC</v>
          </cell>
          <cell r="D3830" t="str">
            <v>Amedisys Inc</v>
          </cell>
          <cell r="E3830">
            <v>16.5</v>
          </cell>
          <cell r="F3830" t="str">
            <v>N</v>
          </cell>
        </row>
        <row r="3831">
          <cell r="B3831">
            <v>38383</v>
          </cell>
          <cell r="C3831" t="str">
            <v>AltiTunes Partners LP</v>
          </cell>
          <cell r="D3831" t="str">
            <v>InMotion Pictures</v>
          </cell>
          <cell r="E3831">
            <v>11.5</v>
          </cell>
          <cell r="F3831" t="str">
            <v>N</v>
          </cell>
        </row>
        <row r="3832">
          <cell r="B3832">
            <v>38383</v>
          </cell>
          <cell r="C3832" t="str">
            <v>AT&amp;T Corp</v>
          </cell>
          <cell r="D3832" t="str">
            <v>SBC Communications Inc</v>
          </cell>
          <cell r="E3832">
            <v>14732.64</v>
          </cell>
          <cell r="F3832" t="str">
            <v>N</v>
          </cell>
        </row>
        <row r="3833">
          <cell r="B3833">
            <v>38383</v>
          </cell>
          <cell r="C3833" t="str">
            <v>Aurora Energy Ltd</v>
          </cell>
          <cell r="D3833" t="str">
            <v>Cadence Resources Corp</v>
          </cell>
          <cell r="E3833">
            <v>43.628999999999998</v>
          </cell>
          <cell r="F3833" t="str">
            <v>N</v>
          </cell>
        </row>
        <row r="3834">
          <cell r="B3834">
            <v>38383</v>
          </cell>
          <cell r="C3834" t="str">
            <v>Sovereign Cos</v>
          </cell>
          <cell r="D3834" t="str">
            <v>USURF America Inc</v>
          </cell>
          <cell r="E3834">
            <v>30</v>
          </cell>
          <cell r="F3834" t="str">
            <v>N</v>
          </cell>
        </row>
        <row r="3835">
          <cell r="B3835">
            <v>38383</v>
          </cell>
          <cell r="C3835" t="str">
            <v>Connecting Neighbors</v>
          </cell>
          <cell r="D3835" t="str">
            <v>Reply! Inc</v>
          </cell>
          <cell r="E3835">
            <v>3.4</v>
          </cell>
          <cell r="F3835" t="str">
            <v>N</v>
          </cell>
        </row>
        <row r="3836">
          <cell r="B3836">
            <v>38383</v>
          </cell>
          <cell r="C3836" t="str">
            <v>Kierland Commons</v>
          </cell>
          <cell r="D3836" t="str">
            <v>Macerich Co</v>
          </cell>
          <cell r="E3836">
            <v>90</v>
          </cell>
          <cell r="F3836" t="str">
            <v>N</v>
          </cell>
        </row>
        <row r="3837">
          <cell r="B3837">
            <v>38383</v>
          </cell>
          <cell r="C3837" t="str">
            <v>Shank C&amp;E Investments LLC</v>
          </cell>
          <cell r="D3837" t="str">
            <v>SMF Services Inc</v>
          </cell>
          <cell r="E3837">
            <v>7.6999999999999993</v>
          </cell>
          <cell r="F3837" t="str">
            <v>N</v>
          </cell>
        </row>
        <row r="3838">
          <cell r="B3838">
            <v>38383</v>
          </cell>
          <cell r="C3838" t="str">
            <v>Murray Inc-Certain Assets</v>
          </cell>
          <cell r="D3838" t="str">
            <v>Briggs &amp; Stratton Corp</v>
          </cell>
          <cell r="E3838">
            <v>125</v>
          </cell>
          <cell r="F3838" t="str">
            <v>N</v>
          </cell>
        </row>
        <row r="3839">
          <cell r="B3839">
            <v>38383</v>
          </cell>
          <cell r="C3839" t="str">
            <v>Travelers Life &amp; Annuity</v>
          </cell>
          <cell r="D3839" t="str">
            <v>MetLife Inc</v>
          </cell>
          <cell r="E3839">
            <v>11694.656000000001</v>
          </cell>
          <cell r="F3839" t="str">
            <v>N</v>
          </cell>
        </row>
        <row r="3840">
          <cell r="B3840">
            <v>38383</v>
          </cell>
          <cell r="C3840" t="str">
            <v>MedQuest Products Inc</v>
          </cell>
          <cell r="D3840" t="str">
            <v>World Heart Corp</v>
          </cell>
          <cell r="E3840">
            <v>14.507999999999999</v>
          </cell>
          <cell r="F3840" t="str">
            <v>N</v>
          </cell>
        </row>
        <row r="3841">
          <cell r="B3841">
            <v>38383</v>
          </cell>
          <cell r="C3841" t="str">
            <v>Arctic Ice Cream Novelties LP</v>
          </cell>
          <cell r="D3841" t="str">
            <v>Humboldt Creamery Association</v>
          </cell>
          <cell r="E3841">
            <v>1.7</v>
          </cell>
          <cell r="F3841" t="str">
            <v>N</v>
          </cell>
        </row>
        <row r="3842">
          <cell r="B3842">
            <v>38383</v>
          </cell>
          <cell r="C3842" t="str">
            <v>Samano Field,Starr County,TX</v>
          </cell>
          <cell r="D3842" t="str">
            <v>El Paso Production Holding Co</v>
          </cell>
          <cell r="E3842">
            <v>32</v>
          </cell>
          <cell r="F3842" t="str">
            <v>N</v>
          </cell>
        </row>
        <row r="3843">
          <cell r="B3843">
            <v>38383</v>
          </cell>
          <cell r="C3843" t="str">
            <v>Undisclosed Exploration &amp;</v>
          </cell>
          <cell r="D3843" t="str">
            <v>El Paso Production Holding Co</v>
          </cell>
          <cell r="E3843">
            <v>179</v>
          </cell>
          <cell r="F3843" t="str">
            <v>N</v>
          </cell>
        </row>
        <row r="3844">
          <cell r="B3844">
            <v>38383</v>
          </cell>
          <cell r="C3844" t="str">
            <v>PHH Corp</v>
          </cell>
          <cell r="D3844" t="str">
            <v>Shareholders</v>
          </cell>
          <cell r="E3844">
            <v>1154.1300000000001</v>
          </cell>
          <cell r="F3844" t="str">
            <v>N</v>
          </cell>
        </row>
        <row r="3845">
          <cell r="B3845">
            <v>38383</v>
          </cell>
          <cell r="C3845" t="str">
            <v>Aqua-Marine Resort,OH</v>
          </cell>
          <cell r="D3845" t="str">
            <v>216 Miller Road LLC</v>
          </cell>
          <cell r="E3845">
            <v>3.5</v>
          </cell>
          <cell r="F3845" t="str">
            <v>N</v>
          </cell>
        </row>
        <row r="3846">
          <cell r="B3846">
            <v>38383</v>
          </cell>
          <cell r="C3846" t="str">
            <v>Plum Creek Timber-Coal Assets</v>
          </cell>
          <cell r="D3846" t="str">
            <v>Natural Resource Partners LP</v>
          </cell>
          <cell r="E3846">
            <v>22</v>
          </cell>
          <cell r="F3846" t="str">
            <v>N</v>
          </cell>
        </row>
        <row r="3847">
          <cell r="B3847">
            <v>38383</v>
          </cell>
          <cell r="C3847" t="str">
            <v>General Brake Inc-Certain</v>
          </cell>
          <cell r="D3847" t="str">
            <v>D &amp; D Brake Sales Inc</v>
          </cell>
          <cell r="E3847">
            <v>1.1000000000000001</v>
          </cell>
          <cell r="F3847" t="str">
            <v>N</v>
          </cell>
        </row>
        <row r="3848">
          <cell r="B3848">
            <v>38383</v>
          </cell>
          <cell r="C3848" t="str">
            <v>Medical Dictation Inc</v>
          </cell>
          <cell r="D3848" t="str">
            <v>Transcend Services Inc</v>
          </cell>
          <cell r="E3848">
            <v>4.7739999999999991</v>
          </cell>
          <cell r="F3848" t="str">
            <v>N</v>
          </cell>
        </row>
        <row r="3849">
          <cell r="B3849">
            <v>38380</v>
          </cell>
          <cell r="C3849" t="str">
            <v>Mission Medical Inc</v>
          </cell>
          <cell r="D3849" t="str">
            <v>Terumo Medical Corp</v>
          </cell>
          <cell r="E3849">
            <v>18</v>
          </cell>
          <cell r="F3849" t="str">
            <v>N</v>
          </cell>
        </row>
        <row r="3850">
          <cell r="B3850">
            <v>38380</v>
          </cell>
          <cell r="C3850" t="str">
            <v>Fore-Office Buildings(6)</v>
          </cell>
          <cell r="D3850" t="str">
            <v>Warmack &amp; Co LLC</v>
          </cell>
          <cell r="E3850">
            <v>299</v>
          </cell>
          <cell r="F3850" t="str">
            <v>N</v>
          </cell>
        </row>
        <row r="3851">
          <cell r="B3851">
            <v>38380</v>
          </cell>
          <cell r="C3851" t="str">
            <v>Millennium Natl Imports Inc</v>
          </cell>
          <cell r="D3851" t="str">
            <v>Millennium National Events Inc</v>
          </cell>
          <cell r="E3851">
            <v>2.25</v>
          </cell>
          <cell r="F3851" t="str">
            <v>N</v>
          </cell>
        </row>
        <row r="3852">
          <cell r="B3852">
            <v>38380</v>
          </cell>
          <cell r="C3852" t="str">
            <v>Gillette Co</v>
          </cell>
          <cell r="D3852" t="str">
            <v>Procter &amp; Gamble Co</v>
          </cell>
          <cell r="E3852">
            <v>54906.807000000001</v>
          </cell>
          <cell r="F3852" t="str">
            <v>N</v>
          </cell>
        </row>
        <row r="3853">
          <cell r="B3853">
            <v>38380</v>
          </cell>
          <cell r="C3853" t="str">
            <v>Info Systems Inc</v>
          </cell>
          <cell r="D3853" t="str">
            <v>MTM Technologies Inc</v>
          </cell>
          <cell r="E3853">
            <v>13.2</v>
          </cell>
          <cell r="F3853" t="str">
            <v>N</v>
          </cell>
        </row>
        <row r="3854">
          <cell r="B3854">
            <v>38380</v>
          </cell>
          <cell r="C3854" t="str">
            <v>Wal-Mart Stores Inc-Wal-Mart</v>
          </cell>
          <cell r="D3854" t="str">
            <v>Inland Western Retail Real</v>
          </cell>
          <cell r="E3854">
            <v>11</v>
          </cell>
          <cell r="F3854" t="str">
            <v>N</v>
          </cell>
        </row>
        <row r="3855">
          <cell r="B3855">
            <v>38380</v>
          </cell>
          <cell r="C3855" t="str">
            <v>Fifth St-Office Properties(10)</v>
          </cell>
          <cell r="D3855" t="str">
            <v>Maguire Properties Inc</v>
          </cell>
          <cell r="E3855">
            <v>1510</v>
          </cell>
          <cell r="F3855" t="str">
            <v>N</v>
          </cell>
        </row>
        <row r="3856">
          <cell r="B3856">
            <v>38380</v>
          </cell>
          <cell r="C3856" t="str">
            <v>EuroWeb International Corp</v>
          </cell>
          <cell r="D3856" t="str">
            <v>Corcyra doo</v>
          </cell>
          <cell r="E3856">
            <v>1</v>
          </cell>
          <cell r="F3856" t="str">
            <v>N</v>
          </cell>
        </row>
        <row r="3857">
          <cell r="B3857">
            <v>38379</v>
          </cell>
          <cell r="C3857" t="str">
            <v>Elgin Bank of Texas,Elgin,TX</v>
          </cell>
          <cell r="D3857" t="str">
            <v>Franklin Bank Corp,Houston,TX</v>
          </cell>
          <cell r="E3857">
            <v>23.4</v>
          </cell>
          <cell r="F3857" t="str">
            <v>N</v>
          </cell>
        </row>
        <row r="3858">
          <cell r="B3858">
            <v>38379</v>
          </cell>
          <cell r="C3858" t="str">
            <v>MAPICS Inc</v>
          </cell>
          <cell r="D3858" t="str">
            <v>Infor Global Solutions</v>
          </cell>
          <cell r="E3858">
            <v>347.16399999999999</v>
          </cell>
          <cell r="F3858" t="str">
            <v>N</v>
          </cell>
        </row>
        <row r="3859">
          <cell r="B3859">
            <v>38379</v>
          </cell>
          <cell r="C3859" t="str">
            <v>August Technology Corp</v>
          </cell>
          <cell r="D3859" t="str">
            <v>Rudolph Technologies Inc</v>
          </cell>
          <cell r="E3859">
            <v>198.29199999999997</v>
          </cell>
          <cell r="F3859" t="str">
            <v>N</v>
          </cell>
        </row>
        <row r="3860">
          <cell r="B3860">
            <v>38379</v>
          </cell>
          <cell r="C3860" t="str">
            <v>Applebee's Park,Lexington,KY</v>
          </cell>
          <cell r="D3860" t="str">
            <v>Lexington Properties LLC</v>
          </cell>
          <cell r="E3860">
            <v>10</v>
          </cell>
          <cell r="F3860" t="str">
            <v>N</v>
          </cell>
        </row>
        <row r="3861">
          <cell r="B3861">
            <v>38379</v>
          </cell>
          <cell r="C3861" t="str">
            <v>Urban Comm-North Carolina Inc-</v>
          </cell>
          <cell r="D3861" t="str">
            <v>Verizon Wireless Inc</v>
          </cell>
          <cell r="E3861">
            <v>68.5</v>
          </cell>
          <cell r="F3861" t="str">
            <v>N</v>
          </cell>
        </row>
        <row r="3862">
          <cell r="B3862">
            <v>38379</v>
          </cell>
          <cell r="C3862" t="str">
            <v>Barnstable Bdcstg-Radio, VA</v>
          </cell>
          <cell r="D3862" t="str">
            <v>Max Media Inc</v>
          </cell>
          <cell r="E3862">
            <v>80</v>
          </cell>
          <cell r="F3862" t="str">
            <v>N</v>
          </cell>
        </row>
        <row r="3863">
          <cell r="B3863">
            <v>38379</v>
          </cell>
          <cell r="C3863" t="str">
            <v>Genencor International Inc</v>
          </cell>
          <cell r="D3863" t="str">
            <v>Danisco A/S</v>
          </cell>
          <cell r="E3863">
            <v>183.75800000000001</v>
          </cell>
          <cell r="F3863" t="str">
            <v>N</v>
          </cell>
        </row>
        <row r="3864">
          <cell r="B3864">
            <v>38379</v>
          </cell>
          <cell r="C3864" t="str">
            <v>Genencor International Inc</v>
          </cell>
          <cell r="D3864" t="str">
            <v>Danisco A/S</v>
          </cell>
          <cell r="E3864">
            <v>487.166</v>
          </cell>
          <cell r="F3864" t="str">
            <v>N</v>
          </cell>
        </row>
        <row r="3865">
          <cell r="B3865">
            <v>38379</v>
          </cell>
          <cell r="C3865" t="str">
            <v>TLA Associates</v>
          </cell>
          <cell r="D3865" t="str">
            <v>Wireless Facilities Inc</v>
          </cell>
          <cell r="E3865">
            <v>34</v>
          </cell>
          <cell r="F3865" t="str">
            <v>N</v>
          </cell>
        </row>
        <row r="3866">
          <cell r="B3866">
            <v>38379</v>
          </cell>
          <cell r="C3866" t="str">
            <v>Hot Rocket Marketing Inc</v>
          </cell>
          <cell r="D3866" t="str">
            <v>Traffix Inc</v>
          </cell>
          <cell r="E3866">
            <v>16.031999999999996</v>
          </cell>
          <cell r="F3866" t="str">
            <v>N</v>
          </cell>
        </row>
        <row r="3867">
          <cell r="B3867">
            <v>38379</v>
          </cell>
          <cell r="C3867" t="str">
            <v>Undisclosed Salt Dome Ppty,</v>
          </cell>
          <cell r="D3867" t="str">
            <v>TransAtlantic Petroleum Corp</v>
          </cell>
          <cell r="E3867">
            <v>3.3849999999999998</v>
          </cell>
          <cell r="F3867" t="str">
            <v>N</v>
          </cell>
        </row>
        <row r="3868">
          <cell r="B3868">
            <v>38379</v>
          </cell>
          <cell r="C3868" t="str">
            <v>Comstock/Mountain Lion Iron</v>
          </cell>
          <cell r="D3868" t="str">
            <v>Palladon Ventures Ltd</v>
          </cell>
          <cell r="E3868">
            <v>10</v>
          </cell>
          <cell r="F3868" t="str">
            <v>N</v>
          </cell>
        </row>
        <row r="3869">
          <cell r="B3869">
            <v>38379</v>
          </cell>
          <cell r="C3869" t="str">
            <v>Celtic Capital Corp-Certain</v>
          </cell>
          <cell r="D3869" t="str">
            <v>Discovery Valley Bank,CA</v>
          </cell>
          <cell r="E3869">
            <v>6.1</v>
          </cell>
          <cell r="F3869" t="str">
            <v>N</v>
          </cell>
        </row>
        <row r="3870">
          <cell r="B3870">
            <v>38379</v>
          </cell>
          <cell r="C3870" t="str">
            <v>Iron Ore Mines-Iron Ore Ppty,U</v>
          </cell>
          <cell r="D3870" t="str">
            <v>Investor Group</v>
          </cell>
          <cell r="E3870">
            <v>10</v>
          </cell>
          <cell r="F3870" t="str">
            <v>N</v>
          </cell>
        </row>
        <row r="3871">
          <cell r="B3871">
            <v>38379</v>
          </cell>
          <cell r="C3871" t="str">
            <v>Inhibetex Therapeutics Inc</v>
          </cell>
          <cell r="D3871" t="str">
            <v>Organic Soils Com Inc</v>
          </cell>
          <cell r="E3871">
            <v>12.305</v>
          </cell>
          <cell r="F3871" t="str">
            <v>N</v>
          </cell>
        </row>
        <row r="3872">
          <cell r="B3872">
            <v>38379</v>
          </cell>
          <cell r="C3872" t="str">
            <v>Prophet Financial Systems Inc</v>
          </cell>
          <cell r="D3872" t="str">
            <v>INVESTools Inc</v>
          </cell>
          <cell r="E3872">
            <v>7.8999999999999995</v>
          </cell>
          <cell r="F3872" t="str">
            <v>N</v>
          </cell>
        </row>
        <row r="3873">
          <cell r="B3873">
            <v>38379</v>
          </cell>
          <cell r="C3873" t="str">
            <v>Hilton Long Beach &amp; Executive</v>
          </cell>
          <cell r="D3873" t="str">
            <v>HEI Hospitality</v>
          </cell>
          <cell r="E3873">
            <v>77</v>
          </cell>
          <cell r="F3873" t="str">
            <v>N</v>
          </cell>
        </row>
        <row r="3874">
          <cell r="B3874">
            <v>38379</v>
          </cell>
          <cell r="C3874" t="str">
            <v>Boddie Investment Co</v>
          </cell>
          <cell r="D3874" t="str">
            <v>BNP Residential Properties Inc</v>
          </cell>
          <cell r="E3874">
            <v>8.1880000000000006</v>
          </cell>
          <cell r="F3874" t="str">
            <v>N</v>
          </cell>
        </row>
        <row r="3875">
          <cell r="B3875">
            <v>38378</v>
          </cell>
          <cell r="C3875" t="str">
            <v>Trammell Crow Co-Alexan</v>
          </cell>
          <cell r="D3875" t="str">
            <v>INVESCO Institutional</v>
          </cell>
          <cell r="E3875">
            <v>43.41</v>
          </cell>
          <cell r="F3875" t="str">
            <v>Y</v>
          </cell>
        </row>
        <row r="3876">
          <cell r="B3876">
            <v>38378</v>
          </cell>
          <cell r="C3876" t="str">
            <v>Southdale Center,Minneapolis,M</v>
          </cell>
          <cell r="D3876" t="str">
            <v>Mills Corp</v>
          </cell>
          <cell r="E3876">
            <v>452</v>
          </cell>
          <cell r="F3876" t="str">
            <v>N</v>
          </cell>
        </row>
        <row r="3877">
          <cell r="B3877">
            <v>38378</v>
          </cell>
          <cell r="C3877" t="str">
            <v>Rapidata.net Inc</v>
          </cell>
          <cell r="D3877" t="str">
            <v>Greenfield Online Inc</v>
          </cell>
          <cell r="E3877">
            <v>5.5</v>
          </cell>
          <cell r="F3877" t="str">
            <v>N</v>
          </cell>
        </row>
        <row r="3878">
          <cell r="B3878">
            <v>38378</v>
          </cell>
          <cell r="C3878" t="str">
            <v>Houston Pipe Line Co</v>
          </cell>
          <cell r="D3878" t="str">
            <v>Energy Transfer Partners LP</v>
          </cell>
          <cell r="E3878">
            <v>1000</v>
          </cell>
          <cell r="F3878" t="str">
            <v>N</v>
          </cell>
        </row>
        <row r="3879">
          <cell r="B3879">
            <v>38378</v>
          </cell>
          <cell r="C3879" t="str">
            <v>Air Industries Corp</v>
          </cell>
          <cell r="D3879" t="str">
            <v>Precision Castparts Corp</v>
          </cell>
          <cell r="E3879">
            <v>194</v>
          </cell>
          <cell r="F3879" t="str">
            <v>N</v>
          </cell>
        </row>
        <row r="3880">
          <cell r="B3880">
            <v>38378</v>
          </cell>
          <cell r="C3880" t="str">
            <v>Undisclosed Assisted Living</v>
          </cell>
          <cell r="D3880" t="str">
            <v>Five Star Quality Care Inc</v>
          </cell>
          <cell r="E3880">
            <v>58</v>
          </cell>
          <cell r="F3880" t="str">
            <v>N</v>
          </cell>
        </row>
        <row r="3881">
          <cell r="B3881">
            <v>38378</v>
          </cell>
          <cell r="C3881" t="str">
            <v>Extrude Hone Corp</v>
          </cell>
          <cell r="D3881" t="str">
            <v>Kennametal Inc</v>
          </cell>
          <cell r="E3881">
            <v>137</v>
          </cell>
          <cell r="F3881" t="str">
            <v>N</v>
          </cell>
        </row>
        <row r="3882">
          <cell r="B3882">
            <v>38378</v>
          </cell>
          <cell r="C3882" t="str">
            <v>Reliant Energy-Hydroelectric</v>
          </cell>
          <cell r="D3882" t="str">
            <v>Brascan Power Inc</v>
          </cell>
          <cell r="E3882">
            <v>42</v>
          </cell>
          <cell r="F3882" t="str">
            <v>N</v>
          </cell>
        </row>
        <row r="3883">
          <cell r="B3883">
            <v>38378</v>
          </cell>
          <cell r="C3883" t="str">
            <v>Alon USA-Light Prod Pipeline</v>
          </cell>
          <cell r="D3883" t="str">
            <v>Holly Energy Partners LP</v>
          </cell>
          <cell r="E3883">
            <v>150.24799999999999</v>
          </cell>
          <cell r="F3883" t="str">
            <v>N</v>
          </cell>
        </row>
        <row r="3884">
          <cell r="B3884">
            <v>38378</v>
          </cell>
          <cell r="C3884" t="str">
            <v>Magnum Hunter Resources Inc</v>
          </cell>
          <cell r="D3884" t="str">
            <v>Cimarex Energy Co</v>
          </cell>
          <cell r="E3884">
            <v>2211.0790000000002</v>
          </cell>
          <cell r="F3884" t="str">
            <v>N</v>
          </cell>
        </row>
        <row r="3885">
          <cell r="B3885">
            <v>38377</v>
          </cell>
          <cell r="C3885" t="str">
            <v>NorthStar Print Group Inc</v>
          </cell>
          <cell r="D3885" t="str">
            <v>Multi-Color Corp</v>
          </cell>
          <cell r="E3885">
            <v>27.029999999999998</v>
          </cell>
          <cell r="F3885" t="str">
            <v>N</v>
          </cell>
        </row>
        <row r="3886">
          <cell r="B3886">
            <v>38377</v>
          </cell>
          <cell r="C3886" t="str">
            <v>AlphaSmart Inc</v>
          </cell>
          <cell r="D3886" t="str">
            <v>Renaissance Learning Inc</v>
          </cell>
          <cell r="E3886">
            <v>55.536000000000001</v>
          </cell>
          <cell r="F3886" t="str">
            <v>N</v>
          </cell>
        </row>
        <row r="3887">
          <cell r="B3887">
            <v>38377</v>
          </cell>
          <cell r="C3887" t="str">
            <v>Organic Materials LLC-Certain</v>
          </cell>
          <cell r="D3887" t="str">
            <v>EAPI Entertainment Inc</v>
          </cell>
          <cell r="E3887">
            <v>1.1200000000000001</v>
          </cell>
          <cell r="F3887" t="str">
            <v>N</v>
          </cell>
        </row>
        <row r="3888">
          <cell r="B3888">
            <v>38377</v>
          </cell>
          <cell r="C3888" t="str">
            <v>Ariel Way Inc</v>
          </cell>
          <cell r="D3888" t="str">
            <v>Netfran Development corp</v>
          </cell>
          <cell r="E3888">
            <v>8.3219999999999992</v>
          </cell>
          <cell r="F3888" t="str">
            <v>N</v>
          </cell>
        </row>
        <row r="3889">
          <cell r="B3889">
            <v>38377</v>
          </cell>
          <cell r="C3889" t="str">
            <v>Visual Concepts Entertainment</v>
          </cell>
          <cell r="D3889" t="str">
            <v>Take-Two Interactive Software</v>
          </cell>
          <cell r="E3889">
            <v>24</v>
          </cell>
          <cell r="F3889" t="str">
            <v>N</v>
          </cell>
        </row>
        <row r="3890">
          <cell r="B3890">
            <v>38377</v>
          </cell>
          <cell r="C3890" t="str">
            <v>LaPolla Industries Inc</v>
          </cell>
          <cell r="D3890" t="str">
            <v>IFT Corp</v>
          </cell>
          <cell r="E3890">
            <v>2</v>
          </cell>
          <cell r="F3890" t="str">
            <v>N</v>
          </cell>
        </row>
        <row r="3891">
          <cell r="B3891">
            <v>38377</v>
          </cell>
          <cell r="C3891" t="str">
            <v>Bill Barrett-Niobrara Gas Asts</v>
          </cell>
          <cell r="D3891" t="str">
            <v>Berry Petroleum Co</v>
          </cell>
          <cell r="E3891">
            <v>5</v>
          </cell>
          <cell r="F3891" t="str">
            <v>N</v>
          </cell>
        </row>
        <row r="3892">
          <cell r="B3892">
            <v>38377</v>
          </cell>
          <cell r="C3892" t="str">
            <v>Commun Bank of Virginia,VA</v>
          </cell>
          <cell r="D3892" t="str">
            <v>Mercantile Bankshares Corp,MD</v>
          </cell>
          <cell r="E3892">
            <v>213.09299999999999</v>
          </cell>
          <cell r="F3892" t="str">
            <v>N</v>
          </cell>
        </row>
        <row r="3893">
          <cell r="B3893">
            <v>38377</v>
          </cell>
          <cell r="C3893" t="str">
            <v>ESP Pharma Inc</v>
          </cell>
          <cell r="D3893" t="str">
            <v>Protein Design Labs Inc</v>
          </cell>
          <cell r="E3893">
            <v>508.67399999999998</v>
          </cell>
          <cell r="F3893" t="str">
            <v>N</v>
          </cell>
        </row>
        <row r="3894">
          <cell r="B3894">
            <v>38377</v>
          </cell>
          <cell r="C3894" t="str">
            <v>WCXT-FM(105.3),Grand Rapids,MI</v>
          </cell>
          <cell r="D3894" t="str">
            <v>Citadel Broadcasting Corp</v>
          </cell>
          <cell r="E3894">
            <v>4.0999999999999996</v>
          </cell>
          <cell r="F3894" t="str">
            <v>N</v>
          </cell>
        </row>
        <row r="3895">
          <cell r="B3895">
            <v>38377</v>
          </cell>
          <cell r="C3895" t="str">
            <v>Starfish Pipeline Co LLC</v>
          </cell>
          <cell r="D3895" t="str">
            <v>MarkWest Energy Partners LP</v>
          </cell>
          <cell r="E3895">
            <v>42.099999999999994</v>
          </cell>
          <cell r="F3895" t="str">
            <v>N</v>
          </cell>
        </row>
        <row r="3896">
          <cell r="B3896">
            <v>38377</v>
          </cell>
          <cell r="C3896" t="str">
            <v>Tiro Industries LLC</v>
          </cell>
          <cell r="D3896" t="str">
            <v>Outsourcing Services Group Co</v>
          </cell>
          <cell r="E3896">
            <v>6</v>
          </cell>
          <cell r="F3896" t="str">
            <v>N</v>
          </cell>
        </row>
        <row r="3897">
          <cell r="B3897">
            <v>38377</v>
          </cell>
          <cell r="C3897" t="str">
            <v>Corio Inc</v>
          </cell>
          <cell r="D3897" t="str">
            <v>IBM Corp</v>
          </cell>
          <cell r="E3897">
            <v>206.23299999999998</v>
          </cell>
          <cell r="F3897" t="str">
            <v>N</v>
          </cell>
        </row>
        <row r="3898">
          <cell r="B3898">
            <v>38377</v>
          </cell>
          <cell r="C3898" t="str">
            <v>Health One-US Subsidiary</v>
          </cell>
          <cell r="D3898" t="str">
            <v>Ostara Corp</v>
          </cell>
          <cell r="E3898">
            <v>5</v>
          </cell>
          <cell r="F3898" t="str">
            <v>N</v>
          </cell>
        </row>
        <row r="3899">
          <cell r="B3899">
            <v>38376</v>
          </cell>
          <cell r="C3899" t="str">
            <v>NACT Telecommun Inc</v>
          </cell>
          <cell r="D3899" t="str">
            <v>NACT Acquisition Inc</v>
          </cell>
          <cell r="E3899">
            <v>4</v>
          </cell>
          <cell r="F3899" t="str">
            <v>Y</v>
          </cell>
        </row>
        <row r="3900">
          <cell r="B3900">
            <v>38376</v>
          </cell>
          <cell r="C3900" t="str">
            <v>Excel Homes Inc</v>
          </cell>
          <cell r="D3900" t="str">
            <v>Investor Group</v>
          </cell>
          <cell r="E3900">
            <v>60</v>
          </cell>
          <cell r="F3900" t="str">
            <v>Y</v>
          </cell>
        </row>
        <row r="3901">
          <cell r="B3901">
            <v>38376</v>
          </cell>
          <cell r="C3901" t="str">
            <v>Figure 8 Wireless Inc</v>
          </cell>
          <cell r="D3901" t="str">
            <v>Chipcon Group ASA</v>
          </cell>
          <cell r="E3901">
            <v>20</v>
          </cell>
          <cell r="F3901" t="str">
            <v>N</v>
          </cell>
        </row>
        <row r="3902">
          <cell r="B3902">
            <v>38376</v>
          </cell>
          <cell r="C3902" t="str">
            <v>General-Lincoln Composites Uni</v>
          </cell>
          <cell r="D3902" t="str">
            <v>Hexagon Composites ASA</v>
          </cell>
          <cell r="E3902">
            <v>9.3999999999999986</v>
          </cell>
          <cell r="F3902" t="str">
            <v>N</v>
          </cell>
        </row>
        <row r="3903">
          <cell r="B3903">
            <v>38376</v>
          </cell>
          <cell r="C3903" t="str">
            <v>Wisconsin Power &amp; Light Co-</v>
          </cell>
          <cell r="D3903" t="str">
            <v>City of Ripon,Wisconsin</v>
          </cell>
          <cell r="E3903">
            <v>4.9000000000000004</v>
          </cell>
          <cell r="F3903" t="str">
            <v>N</v>
          </cell>
        </row>
        <row r="3904">
          <cell r="B3904">
            <v>38376</v>
          </cell>
          <cell r="C3904" t="str">
            <v>Canyon-Hycroft Gold Mine,NV</v>
          </cell>
          <cell r="D3904" t="str">
            <v>Vista Gold Corp</v>
          </cell>
          <cell r="E3904">
            <v>10</v>
          </cell>
          <cell r="F3904" t="str">
            <v>N</v>
          </cell>
        </row>
        <row r="3905">
          <cell r="B3905">
            <v>38376</v>
          </cell>
          <cell r="C3905" t="str">
            <v>Banc Corp,Birmingham,Alabama</v>
          </cell>
          <cell r="D3905" t="str">
            <v>Investor Group</v>
          </cell>
          <cell r="E3905">
            <v>7.5</v>
          </cell>
          <cell r="F3905" t="str">
            <v>N</v>
          </cell>
        </row>
        <row r="3906">
          <cell r="B3906">
            <v>38376</v>
          </cell>
          <cell r="C3906" t="str">
            <v>LGNP Enterprises Inc</v>
          </cell>
          <cell r="D3906" t="str">
            <v>First Acceptance Corp</v>
          </cell>
          <cell r="E3906">
            <v>4</v>
          </cell>
          <cell r="F3906" t="str">
            <v>N</v>
          </cell>
        </row>
        <row r="3907">
          <cell r="B3907">
            <v>38376</v>
          </cell>
          <cell r="C3907" t="str">
            <v>Seminis Inc</v>
          </cell>
          <cell r="D3907" t="str">
            <v>Monsanto Co</v>
          </cell>
          <cell r="E3907">
            <v>1525</v>
          </cell>
          <cell r="F3907" t="str">
            <v>N</v>
          </cell>
        </row>
        <row r="3908">
          <cell r="B3908">
            <v>38376</v>
          </cell>
          <cell r="C3908" t="str">
            <v>Correctional Sys Inc</v>
          </cell>
          <cell r="D3908" t="str">
            <v>Cornell Companies Inc</v>
          </cell>
          <cell r="E3908">
            <v>10</v>
          </cell>
          <cell r="F3908" t="str">
            <v>N</v>
          </cell>
        </row>
        <row r="3909">
          <cell r="B3909">
            <v>38376</v>
          </cell>
          <cell r="C3909" t="str">
            <v>El Paso Corp-Natural Gas</v>
          </cell>
          <cell r="D3909" t="str">
            <v>Enterprise Products Partners</v>
          </cell>
          <cell r="E3909">
            <v>74.5</v>
          </cell>
          <cell r="F3909" t="str">
            <v>N</v>
          </cell>
        </row>
        <row r="3910">
          <cell r="B3910">
            <v>38376</v>
          </cell>
          <cell r="C3910" t="str">
            <v>Chameleon Commun Tech Inc</v>
          </cell>
          <cell r="D3910" t="str">
            <v>Secured Services Inc</v>
          </cell>
          <cell r="E3910">
            <v>7</v>
          </cell>
          <cell r="F3910" t="str">
            <v>N</v>
          </cell>
        </row>
        <row r="3911">
          <cell r="B3911">
            <v>38376</v>
          </cell>
          <cell r="C3911" t="str">
            <v>MCK Communications Inc</v>
          </cell>
          <cell r="D3911" t="str">
            <v>Citel Technologies</v>
          </cell>
          <cell r="E3911">
            <v>3.5</v>
          </cell>
          <cell r="F3911" t="str">
            <v>N</v>
          </cell>
        </row>
        <row r="3912">
          <cell r="B3912">
            <v>38376</v>
          </cell>
          <cell r="C3912" t="str">
            <v>Starpoint LP</v>
          </cell>
          <cell r="D3912" t="str">
            <v>Devcon Security Services Corp</v>
          </cell>
          <cell r="E3912">
            <v>40.200000000000003</v>
          </cell>
          <cell r="F3912" t="str">
            <v>N</v>
          </cell>
        </row>
        <row r="3913">
          <cell r="B3913">
            <v>38375</v>
          </cell>
          <cell r="C3913" t="str">
            <v>VirtGame Corp</v>
          </cell>
          <cell r="D3913" t="str">
            <v>Mikohn Gaming Corp</v>
          </cell>
          <cell r="E3913">
            <v>13.316999999999998</v>
          </cell>
          <cell r="F3913" t="str">
            <v>N</v>
          </cell>
        </row>
        <row r="3914">
          <cell r="B3914">
            <v>38374</v>
          </cell>
          <cell r="C3914" t="str">
            <v>Class A Industrial Portfolio</v>
          </cell>
          <cell r="D3914" t="str">
            <v>TA Associates Realty</v>
          </cell>
          <cell r="E3914">
            <v>95</v>
          </cell>
          <cell r="F3914" t="str">
            <v>N</v>
          </cell>
        </row>
        <row r="3915">
          <cell r="B3915">
            <v>38373</v>
          </cell>
          <cell r="C3915" t="str">
            <v>Rinker Materials Corp-Polypipe</v>
          </cell>
          <cell r="D3915" t="str">
            <v>Halifax Grp LLC</v>
          </cell>
          <cell r="E3915">
            <v>65</v>
          </cell>
          <cell r="F3915" t="str">
            <v>Y</v>
          </cell>
        </row>
        <row r="3916">
          <cell r="B3916">
            <v>38373</v>
          </cell>
          <cell r="C3916" t="str">
            <v>AROC Inc-Oil &amp; Gas Assets</v>
          </cell>
          <cell r="D3916" t="str">
            <v>Southern Bay Energy LLC</v>
          </cell>
          <cell r="E3916">
            <v>9.6999999999999993</v>
          </cell>
          <cell r="F3916" t="str">
            <v>N</v>
          </cell>
        </row>
        <row r="3917">
          <cell r="B3917">
            <v>38373</v>
          </cell>
          <cell r="C3917" t="str">
            <v>Automotive Information Systems</v>
          </cell>
          <cell r="D3917" t="str">
            <v>Mobile Productivity Inc</v>
          </cell>
          <cell r="E3917">
            <v>12</v>
          </cell>
          <cell r="F3917" t="str">
            <v>N</v>
          </cell>
        </row>
        <row r="3918">
          <cell r="B3918">
            <v>38373</v>
          </cell>
          <cell r="C3918" t="str">
            <v>SPS Holding Co</v>
          </cell>
          <cell r="D3918" t="str">
            <v>CSFB (USA) Inc</v>
          </cell>
          <cell r="E3918">
            <v>144.39999999999998</v>
          </cell>
          <cell r="F3918" t="str">
            <v>N</v>
          </cell>
        </row>
        <row r="3919">
          <cell r="B3919">
            <v>38373</v>
          </cell>
          <cell r="C3919" t="str">
            <v>NEG Holding LLC</v>
          </cell>
          <cell r="D3919" t="str">
            <v>American Re Partners LP</v>
          </cell>
          <cell r="E3919">
            <v>652</v>
          </cell>
          <cell r="F3919" t="str">
            <v>N</v>
          </cell>
        </row>
        <row r="3920">
          <cell r="B3920">
            <v>38372</v>
          </cell>
          <cell r="C3920" t="str">
            <v>Falcon Financial Investment</v>
          </cell>
          <cell r="D3920" t="str">
            <v>iStar Financial Inc</v>
          </cell>
          <cell r="E3920">
            <v>119.767</v>
          </cell>
          <cell r="F3920" t="str">
            <v>Y</v>
          </cell>
        </row>
        <row r="3921">
          <cell r="B3921">
            <v>38372</v>
          </cell>
          <cell r="C3921" t="str">
            <v>Charlie Browns Inc</v>
          </cell>
          <cell r="D3921" t="str">
            <v>Trimaran Capital Partners LLC</v>
          </cell>
          <cell r="E3921">
            <v>140</v>
          </cell>
          <cell r="F3921" t="str">
            <v>Y</v>
          </cell>
        </row>
        <row r="3922">
          <cell r="B3922">
            <v>38372</v>
          </cell>
          <cell r="C3922" t="str">
            <v>Circuit City-Retail Stores(5)</v>
          </cell>
          <cell r="D3922" t="str">
            <v>One Liberty Properties</v>
          </cell>
          <cell r="E3922">
            <v>15</v>
          </cell>
          <cell r="F3922" t="str">
            <v>N</v>
          </cell>
        </row>
        <row r="3923">
          <cell r="B3923">
            <v>38372</v>
          </cell>
          <cell r="C3923" t="str">
            <v>Chester Valley Bancorp,PA</v>
          </cell>
          <cell r="D3923" t="str">
            <v>Willow Grove Bancorp Inc,PA</v>
          </cell>
          <cell r="E3923">
            <v>151.52799999999999</v>
          </cell>
          <cell r="F3923" t="str">
            <v>N</v>
          </cell>
        </row>
        <row r="3924">
          <cell r="B3924">
            <v>38372</v>
          </cell>
          <cell r="C3924" t="str">
            <v>Chateau Marina,Fiji Villas</v>
          </cell>
          <cell r="D3924" t="str">
            <v>Archstone-Smith Trust</v>
          </cell>
          <cell r="E3924">
            <v>151.30000000000001</v>
          </cell>
          <cell r="F3924" t="str">
            <v>N</v>
          </cell>
        </row>
        <row r="3925">
          <cell r="B3925">
            <v>38372</v>
          </cell>
          <cell r="C3925" t="str">
            <v>Telenexus Inc</v>
          </cell>
          <cell r="D3925" t="str">
            <v>WJ Commun Inc</v>
          </cell>
          <cell r="E3925">
            <v>16.283000000000001</v>
          </cell>
          <cell r="F3925" t="str">
            <v>N</v>
          </cell>
        </row>
        <row r="3926">
          <cell r="B3926">
            <v>38372</v>
          </cell>
          <cell r="C3926" t="str">
            <v>NETSEC Inc</v>
          </cell>
          <cell r="D3926" t="str">
            <v>MCI Inc</v>
          </cell>
          <cell r="E3926">
            <v>105</v>
          </cell>
          <cell r="F3926" t="str">
            <v>N</v>
          </cell>
        </row>
        <row r="3927">
          <cell r="B3927">
            <v>38372</v>
          </cell>
          <cell r="C3927" t="str">
            <v>HG Marketing-Certain Assets</v>
          </cell>
          <cell r="D3927" t="str">
            <v>IDI Small Business Inc</v>
          </cell>
          <cell r="E3927">
            <v>1.7999999999999998</v>
          </cell>
          <cell r="F3927" t="str">
            <v>N</v>
          </cell>
        </row>
        <row r="3928">
          <cell r="B3928">
            <v>38372</v>
          </cell>
          <cell r="C3928" t="str">
            <v>President Casino Broadwater</v>
          </cell>
          <cell r="D3928" t="str">
            <v>Broadwater Development LLP</v>
          </cell>
          <cell r="E3928">
            <v>82</v>
          </cell>
          <cell r="F3928" t="str">
            <v>N</v>
          </cell>
        </row>
        <row r="3929">
          <cell r="B3929">
            <v>38372</v>
          </cell>
          <cell r="C3929" t="str">
            <v>Rexahn Corp</v>
          </cell>
          <cell r="D3929" t="str">
            <v>Corporate Road Show.com Inc</v>
          </cell>
          <cell r="E3929">
            <v>95.352000000000004</v>
          </cell>
          <cell r="F3929" t="str">
            <v>N</v>
          </cell>
        </row>
        <row r="3930">
          <cell r="B3930">
            <v>38372</v>
          </cell>
          <cell r="C3930" t="str">
            <v>Palo Petro Inc-NE Spotted,WY</v>
          </cell>
          <cell r="D3930" t="str">
            <v>Storm Cat Energy(USA)Corp</v>
          </cell>
          <cell r="E3930">
            <v>8.5500000000000007</v>
          </cell>
          <cell r="F3930" t="str">
            <v>N</v>
          </cell>
        </row>
        <row r="3931">
          <cell r="B3931">
            <v>38372</v>
          </cell>
          <cell r="C3931" t="str">
            <v>Rainbow DBS-Rainbow Satellite</v>
          </cell>
          <cell r="D3931" t="str">
            <v>EchoStar Commus Corp</v>
          </cell>
          <cell r="E3931">
            <v>200</v>
          </cell>
          <cell r="F3931" t="str">
            <v>N</v>
          </cell>
        </row>
        <row r="3932">
          <cell r="B3932">
            <v>38372</v>
          </cell>
          <cell r="C3932" t="str">
            <v>Delta Power Co-Hydroelectric(2</v>
          </cell>
          <cell r="D3932" t="str">
            <v>Brascan Power Inc</v>
          </cell>
          <cell r="E3932">
            <v>31.4</v>
          </cell>
          <cell r="F3932" t="str">
            <v>N</v>
          </cell>
        </row>
        <row r="3933">
          <cell r="B3933">
            <v>38372</v>
          </cell>
          <cell r="C3933" t="str">
            <v>Neogenesis Pharmaceuticals Inc</v>
          </cell>
          <cell r="D3933" t="str">
            <v>Schering-Plough Corp</v>
          </cell>
          <cell r="E3933">
            <v>18</v>
          </cell>
          <cell r="F3933" t="str">
            <v>N</v>
          </cell>
        </row>
        <row r="3934">
          <cell r="B3934">
            <v>38372</v>
          </cell>
          <cell r="C3934" t="str">
            <v>Angiosyn Inc</v>
          </cell>
          <cell r="D3934" t="str">
            <v>Pfizer Inc</v>
          </cell>
          <cell r="E3934">
            <v>527</v>
          </cell>
          <cell r="F3934" t="str">
            <v>N</v>
          </cell>
        </row>
        <row r="3935">
          <cell r="B3935">
            <v>38372</v>
          </cell>
          <cell r="C3935" t="str">
            <v>Paragon Engineering Services</v>
          </cell>
          <cell r="D3935" t="str">
            <v>AMEC PLC</v>
          </cell>
          <cell r="E3935">
            <v>38</v>
          </cell>
          <cell r="F3935" t="str">
            <v>N</v>
          </cell>
        </row>
        <row r="3936">
          <cell r="B3936">
            <v>38371</v>
          </cell>
          <cell r="C3936" t="str">
            <v>SouthBank,Woodstock, Georgia</v>
          </cell>
          <cell r="D3936" t="str">
            <v>Security Bank Corp,Macon.GA</v>
          </cell>
          <cell r="E3936">
            <v>32.200000000000003</v>
          </cell>
          <cell r="F3936" t="str">
            <v>N</v>
          </cell>
        </row>
        <row r="3937">
          <cell r="B3937">
            <v>38371</v>
          </cell>
          <cell r="C3937" t="str">
            <v>InnoRx Inc</v>
          </cell>
          <cell r="D3937" t="str">
            <v>SurModics Inc</v>
          </cell>
          <cell r="E3937">
            <v>38.636000000000003</v>
          </cell>
          <cell r="F3937" t="str">
            <v>N</v>
          </cell>
        </row>
        <row r="3938">
          <cell r="B3938">
            <v>38371</v>
          </cell>
          <cell r="C3938" t="str">
            <v>Kendro Laboratory Products</v>
          </cell>
          <cell r="D3938" t="str">
            <v>Thermo Electron Corp</v>
          </cell>
          <cell r="E3938">
            <v>833.5</v>
          </cell>
          <cell r="F3938" t="str">
            <v>N</v>
          </cell>
        </row>
        <row r="3939">
          <cell r="B3939">
            <v>38371</v>
          </cell>
          <cell r="C3939" t="str">
            <v>Tolt Tech Inc-Certain Asts</v>
          </cell>
          <cell r="D3939" t="str">
            <v>Comtech Tolt Tech Inc</v>
          </cell>
          <cell r="E3939">
            <v>4</v>
          </cell>
          <cell r="F3939" t="str">
            <v>N</v>
          </cell>
        </row>
        <row r="3940">
          <cell r="B3940">
            <v>38371</v>
          </cell>
          <cell r="C3940" t="str">
            <v>OnBoard Software Inc</v>
          </cell>
          <cell r="D3940" t="str">
            <v>MTC Technologies Inc</v>
          </cell>
          <cell r="E3940">
            <v>27</v>
          </cell>
          <cell r="F3940" t="str">
            <v>N</v>
          </cell>
        </row>
        <row r="3941">
          <cell r="B3941">
            <v>38371</v>
          </cell>
          <cell r="C3941" t="str">
            <v>Selectica Inc</v>
          </cell>
          <cell r="D3941" t="str">
            <v>Trilogy Inc</v>
          </cell>
          <cell r="E3941">
            <v>129.73899999999998</v>
          </cell>
          <cell r="F3941" t="str">
            <v>N</v>
          </cell>
        </row>
        <row r="3942">
          <cell r="B3942">
            <v>38371</v>
          </cell>
          <cell r="C3942" t="str">
            <v>Risk Governance Inc</v>
          </cell>
          <cell r="D3942" t="str">
            <v>Securac Corp</v>
          </cell>
          <cell r="E3942">
            <v>3.0990000000000002</v>
          </cell>
          <cell r="F3942" t="str">
            <v>N</v>
          </cell>
        </row>
        <row r="3943">
          <cell r="B3943">
            <v>38371</v>
          </cell>
          <cell r="C3943" t="str">
            <v>Fountains Inc-Senior Living(19</v>
          </cell>
          <cell r="D3943" t="str">
            <v>Sunrise Senior Living Inc</v>
          </cell>
          <cell r="E3943">
            <v>596.5</v>
          </cell>
          <cell r="F3943" t="str">
            <v>N</v>
          </cell>
        </row>
        <row r="3944">
          <cell r="B3944">
            <v>38371</v>
          </cell>
          <cell r="C3944" t="str">
            <v>Precis Commun-Cable Television</v>
          </cell>
          <cell r="D3944" t="str">
            <v>Central Telcom Svcs LLC</v>
          </cell>
          <cell r="E3944">
            <v>3.7349999999999999</v>
          </cell>
          <cell r="F3944" t="str">
            <v>N</v>
          </cell>
        </row>
        <row r="3945">
          <cell r="B3945">
            <v>38371</v>
          </cell>
          <cell r="C3945" t="str">
            <v>Novelis Inc</v>
          </cell>
          <cell r="D3945" t="str">
            <v>Shareholders</v>
          </cell>
          <cell r="E3945">
            <v>1724.1999999999998</v>
          </cell>
          <cell r="F3945" t="str">
            <v>N</v>
          </cell>
        </row>
        <row r="3946">
          <cell r="B3946">
            <v>38371</v>
          </cell>
          <cell r="C3946" t="str">
            <v>Titan Scan-Med Prod Svcs</v>
          </cell>
          <cell r="D3946" t="str">
            <v>BeamOne LLC</v>
          </cell>
          <cell r="E3946">
            <v>4.5</v>
          </cell>
          <cell r="F3946" t="str">
            <v>N</v>
          </cell>
        </row>
        <row r="3947">
          <cell r="B3947">
            <v>38371</v>
          </cell>
          <cell r="C3947" t="str">
            <v>SurroMed-Biomarker Bus</v>
          </cell>
          <cell r="D3947" t="str">
            <v>PPD Inc</v>
          </cell>
          <cell r="E3947">
            <v>29</v>
          </cell>
          <cell r="F3947" t="str">
            <v>N</v>
          </cell>
        </row>
        <row r="3948">
          <cell r="B3948">
            <v>38370</v>
          </cell>
          <cell r="C3948" t="str">
            <v>NewPage</v>
          </cell>
          <cell r="D3948" t="str">
            <v>Cerberus Capital Management LP</v>
          </cell>
          <cell r="E3948">
            <v>2300</v>
          </cell>
          <cell r="F3948" t="str">
            <v>Y</v>
          </cell>
        </row>
        <row r="3949">
          <cell r="B3949">
            <v>38370</v>
          </cell>
          <cell r="C3949" t="str">
            <v>NTELOS Holdings Corp</v>
          </cell>
          <cell r="D3949" t="str">
            <v>Investor Group</v>
          </cell>
          <cell r="E3949">
            <v>133.52999999999997</v>
          </cell>
          <cell r="F3949" t="str">
            <v>Y</v>
          </cell>
        </row>
        <row r="3950">
          <cell r="B3950">
            <v>38370</v>
          </cell>
          <cell r="C3950" t="str">
            <v>NTELOS Holdings Corp</v>
          </cell>
          <cell r="D3950" t="str">
            <v>Investor Group</v>
          </cell>
          <cell r="E3950">
            <v>44.273000000000003</v>
          </cell>
          <cell r="F3950" t="str">
            <v>Y</v>
          </cell>
        </row>
        <row r="3951">
          <cell r="B3951">
            <v>38370</v>
          </cell>
          <cell r="C3951" t="str">
            <v>Sivaco Georgia LLC</v>
          </cell>
          <cell r="D3951" t="str">
            <v>Rettco Steel LLC</v>
          </cell>
          <cell r="E3951">
            <v>13.065</v>
          </cell>
          <cell r="F3951" t="str">
            <v>N</v>
          </cell>
        </row>
        <row r="3952">
          <cell r="B3952">
            <v>38370</v>
          </cell>
          <cell r="C3952" t="str">
            <v>Impac Medical Systems Inc</v>
          </cell>
          <cell r="D3952" t="str">
            <v>Elekta AB</v>
          </cell>
          <cell r="E3952">
            <v>249.75099999999998</v>
          </cell>
          <cell r="F3952" t="str">
            <v>N</v>
          </cell>
        </row>
        <row r="3953">
          <cell r="B3953">
            <v>38370</v>
          </cell>
          <cell r="C3953" t="str">
            <v>MacArthur Marketplace,TX</v>
          </cell>
          <cell r="D3953" t="str">
            <v>Macquarie DDR Trust</v>
          </cell>
          <cell r="E3953">
            <v>32.599999999999994</v>
          </cell>
          <cell r="F3953" t="str">
            <v>N</v>
          </cell>
        </row>
        <row r="3954">
          <cell r="B3954">
            <v>38370</v>
          </cell>
          <cell r="C3954" t="str">
            <v>Pioneer Hills,Aurora,Co</v>
          </cell>
          <cell r="D3954" t="str">
            <v>Macquarie DDR Trust</v>
          </cell>
          <cell r="E3954">
            <v>31.5</v>
          </cell>
          <cell r="F3954" t="str">
            <v>N</v>
          </cell>
        </row>
        <row r="3955">
          <cell r="B3955">
            <v>38370</v>
          </cell>
          <cell r="C3955" t="str">
            <v>Airpark Storage-Self-Storage</v>
          </cell>
          <cell r="D3955" t="str">
            <v>U-Store-It Trust</v>
          </cell>
          <cell r="E3955">
            <v>17.2</v>
          </cell>
          <cell r="F3955" t="str">
            <v>N</v>
          </cell>
        </row>
        <row r="3956">
          <cell r="B3956">
            <v>38370</v>
          </cell>
          <cell r="C3956" t="str">
            <v>Multifuels Energy Asset Group-</v>
          </cell>
          <cell r="D3956" t="str">
            <v>Genesis Natural Gas Pipeline</v>
          </cell>
          <cell r="E3956">
            <v>3.0999999999999996</v>
          </cell>
          <cell r="F3956" t="str">
            <v>N</v>
          </cell>
        </row>
        <row r="3957">
          <cell r="B3957">
            <v>38370</v>
          </cell>
          <cell r="C3957" t="str">
            <v>Cannon Insurance Agency</v>
          </cell>
          <cell r="D3957" t="str">
            <v>AssuranceAmerica Corp</v>
          </cell>
          <cell r="E3957">
            <v>2.1599999999999997</v>
          </cell>
          <cell r="F3957" t="str">
            <v>N</v>
          </cell>
        </row>
        <row r="3958">
          <cell r="B3958">
            <v>38370</v>
          </cell>
          <cell r="C3958" t="str">
            <v>UGC Holdings Inc</v>
          </cell>
          <cell r="D3958" t="str">
            <v>Liberty Media Intl Inc</v>
          </cell>
          <cell r="E3958">
            <v>3575.8980000000001</v>
          </cell>
          <cell r="F3958" t="str">
            <v>N</v>
          </cell>
        </row>
        <row r="3959">
          <cell r="B3959">
            <v>38370</v>
          </cell>
          <cell r="C3959" t="str">
            <v>JRH Biosciences Inc</v>
          </cell>
          <cell r="D3959" t="str">
            <v>Sigma-Aldrich Corp</v>
          </cell>
          <cell r="E3959">
            <v>370</v>
          </cell>
          <cell r="F3959" t="str">
            <v>N</v>
          </cell>
        </row>
        <row r="3960">
          <cell r="B3960">
            <v>38370</v>
          </cell>
          <cell r="C3960" t="str">
            <v>Towers-HR Outsourcing Bus</v>
          </cell>
          <cell r="D3960" t="str">
            <v>Electronic Data Systems Corp</v>
          </cell>
          <cell r="E3960">
            <v>420</v>
          </cell>
          <cell r="F3960" t="str">
            <v>N</v>
          </cell>
        </row>
        <row r="3961">
          <cell r="B3961">
            <v>38370</v>
          </cell>
          <cell r="C3961" t="str">
            <v>WSJZ-FM,Sebastian,FL</v>
          </cell>
          <cell r="D3961" t="str">
            <v>Cumulus Broadcasting Inc</v>
          </cell>
          <cell r="E3961">
            <v>5</v>
          </cell>
          <cell r="F3961" t="str">
            <v>N</v>
          </cell>
        </row>
        <row r="3962">
          <cell r="B3962">
            <v>38370</v>
          </cell>
          <cell r="C3962" t="str">
            <v>FFLC Bancorp,Leesburg,FL</v>
          </cell>
          <cell r="D3962" t="str">
            <v>Colonial BancGroup Inc,AL</v>
          </cell>
          <cell r="E3962">
            <v>232.22099999999998</v>
          </cell>
          <cell r="F3962" t="str">
            <v>N</v>
          </cell>
        </row>
        <row r="3963">
          <cell r="B3963">
            <v>38370</v>
          </cell>
          <cell r="C3963" t="str">
            <v>North American Lumber</v>
          </cell>
          <cell r="D3963" t="str">
            <v>Tower Group Inc</v>
          </cell>
          <cell r="E3963">
            <v>1.125</v>
          </cell>
          <cell r="F3963" t="str">
            <v>N</v>
          </cell>
        </row>
        <row r="3964">
          <cell r="B3964">
            <v>38370</v>
          </cell>
          <cell r="C3964" t="str">
            <v>National Properties Corp</v>
          </cell>
          <cell r="D3964" t="str">
            <v>Commercial Net Lease Realty</v>
          </cell>
          <cell r="E3964">
            <v>31.209</v>
          </cell>
          <cell r="F3964" t="str">
            <v>N</v>
          </cell>
        </row>
        <row r="3965">
          <cell r="B3965">
            <v>38370</v>
          </cell>
          <cell r="C3965" t="str">
            <v>CX Roberson Inc-Truckload Van</v>
          </cell>
          <cell r="D3965" t="str">
            <v>Celadon Grp Inc</v>
          </cell>
          <cell r="E3965">
            <v>22.7</v>
          </cell>
          <cell r="F3965" t="str">
            <v>N</v>
          </cell>
        </row>
        <row r="3966">
          <cell r="B3966">
            <v>38370</v>
          </cell>
          <cell r="C3966" t="str">
            <v>Computer Network Technology</v>
          </cell>
          <cell r="D3966" t="str">
            <v>McDATA Corp</v>
          </cell>
          <cell r="E3966">
            <v>234.10999999999999</v>
          </cell>
          <cell r="F3966" t="str">
            <v>N</v>
          </cell>
        </row>
        <row r="3967">
          <cell r="B3967">
            <v>38369</v>
          </cell>
          <cell r="C3967" t="str">
            <v>Loud Engineering,Mnfg Inc</v>
          </cell>
          <cell r="D3967" t="str">
            <v>CIRCOR International Inc</v>
          </cell>
          <cell r="E3967">
            <v>36</v>
          </cell>
          <cell r="F3967" t="str">
            <v>N</v>
          </cell>
        </row>
        <row r="3968">
          <cell r="B3968">
            <v>38369</v>
          </cell>
          <cell r="C3968" t="str">
            <v>Universal Distributing of NV</v>
          </cell>
          <cell r="D3968" t="str">
            <v>Aruze Corp</v>
          </cell>
          <cell r="E3968">
            <v>17.042000000000002</v>
          </cell>
          <cell r="F3968" t="str">
            <v>N</v>
          </cell>
        </row>
        <row r="3969">
          <cell r="B3969">
            <v>38369</v>
          </cell>
          <cell r="C3969" t="str">
            <v>Penn Engr &amp; Mnfr Corp</v>
          </cell>
          <cell r="D3969" t="str">
            <v>PEM Holding Co</v>
          </cell>
          <cell r="E3969">
            <v>333.16199999999998</v>
          </cell>
          <cell r="F3969" t="str">
            <v>N</v>
          </cell>
        </row>
        <row r="3970">
          <cell r="B3970">
            <v>38369</v>
          </cell>
          <cell r="C3970" t="str">
            <v>Pan Fish ASA-US Operations</v>
          </cell>
          <cell r="D3970" t="str">
            <v>Smoki Foods Inc</v>
          </cell>
          <cell r="E3970">
            <v>16.299999999999997</v>
          </cell>
          <cell r="F3970" t="str">
            <v>N</v>
          </cell>
        </row>
        <row r="3971">
          <cell r="B3971">
            <v>38366</v>
          </cell>
          <cell r="C3971" t="str">
            <v>Osmotics Pharma Inc</v>
          </cell>
          <cell r="D3971" t="str">
            <v>Onsource Corp</v>
          </cell>
          <cell r="E3971">
            <v>38.76</v>
          </cell>
          <cell r="F3971" t="str">
            <v>N</v>
          </cell>
        </row>
        <row r="3972">
          <cell r="B3972">
            <v>38366</v>
          </cell>
          <cell r="C3972" t="str">
            <v>InsLogic Corp</v>
          </cell>
          <cell r="D3972" t="str">
            <v>Capital One Financial Corp</v>
          </cell>
          <cell r="E3972">
            <v>18.045000000000002</v>
          </cell>
          <cell r="F3972" t="str">
            <v>N</v>
          </cell>
        </row>
        <row r="3973">
          <cell r="B3973">
            <v>38366</v>
          </cell>
          <cell r="C3973" t="str">
            <v>Westbrook-Office Development</v>
          </cell>
          <cell r="D3973" t="str">
            <v>Trammell Crow Co</v>
          </cell>
          <cell r="E3973">
            <v>30.299999999999997</v>
          </cell>
          <cell r="F3973" t="str">
            <v>N</v>
          </cell>
        </row>
        <row r="3974">
          <cell r="B3974">
            <v>38366</v>
          </cell>
          <cell r="C3974" t="str">
            <v>Pine Street Development-Fifth&amp;</v>
          </cell>
          <cell r="D3974" t="str">
            <v>DIFA Deutsche Immobilien Fonds</v>
          </cell>
          <cell r="E3974">
            <v>55.099999999999994</v>
          </cell>
          <cell r="F3974" t="str">
            <v>N</v>
          </cell>
        </row>
        <row r="3975">
          <cell r="B3975">
            <v>38366</v>
          </cell>
          <cell r="C3975" t="str">
            <v>Enterprise Products Partners</v>
          </cell>
          <cell r="D3975" t="str">
            <v>EPCO Inc</v>
          </cell>
          <cell r="E3975">
            <v>425</v>
          </cell>
          <cell r="F3975" t="str">
            <v>N</v>
          </cell>
        </row>
        <row r="3976">
          <cell r="B3976">
            <v>38366</v>
          </cell>
          <cell r="C3976" t="str">
            <v>Southern Monopole &amp; Utilities</v>
          </cell>
          <cell r="D3976" t="str">
            <v>Thomas &amp; Betts Corp</v>
          </cell>
          <cell r="E3976">
            <v>16</v>
          </cell>
          <cell r="F3976" t="str">
            <v>N</v>
          </cell>
        </row>
        <row r="3977">
          <cell r="B3977">
            <v>38366</v>
          </cell>
          <cell r="C3977" t="str">
            <v>Intl Multifood-Foodservice Bus</v>
          </cell>
          <cell r="D3977" t="str">
            <v>Value Creation Partners Inc</v>
          </cell>
          <cell r="E3977">
            <v>43</v>
          </cell>
          <cell r="F3977" t="str">
            <v>N</v>
          </cell>
        </row>
        <row r="3978">
          <cell r="B3978">
            <v>38366</v>
          </cell>
          <cell r="C3978" t="str">
            <v>Paradise Club,New York,NY</v>
          </cell>
          <cell r="D3978" t="str">
            <v>Ricks Cabaret Intl Inc</v>
          </cell>
          <cell r="E3978">
            <v>7.6</v>
          </cell>
          <cell r="F3978" t="str">
            <v>N</v>
          </cell>
        </row>
        <row r="3979">
          <cell r="B3979">
            <v>38366</v>
          </cell>
          <cell r="C3979" t="str">
            <v>Dallas Market Center</v>
          </cell>
          <cell r="D3979" t="str">
            <v>CNL Income Properties Inc</v>
          </cell>
          <cell r="E3979">
            <v>249</v>
          </cell>
          <cell r="F3979" t="str">
            <v>N</v>
          </cell>
        </row>
        <row r="3980">
          <cell r="B3980">
            <v>38365</v>
          </cell>
          <cell r="C3980" t="str">
            <v>GovPX Inc</v>
          </cell>
          <cell r="D3980" t="str">
            <v>ICAP PLC</v>
          </cell>
          <cell r="E3980">
            <v>13</v>
          </cell>
          <cell r="F3980" t="str">
            <v>Y</v>
          </cell>
        </row>
        <row r="3981">
          <cell r="B3981">
            <v>38365</v>
          </cell>
          <cell r="C3981" t="str">
            <v>Sun World International Inc</v>
          </cell>
          <cell r="D3981" t="str">
            <v>Sun World International LLC</v>
          </cell>
          <cell r="E3981">
            <v>127.75</v>
          </cell>
          <cell r="F3981" t="str">
            <v>Y</v>
          </cell>
        </row>
        <row r="3982">
          <cell r="B3982">
            <v>38365</v>
          </cell>
          <cell r="C3982" t="str">
            <v>Rutland Plastics Inc</v>
          </cell>
          <cell r="D3982" t="str">
            <v>Investor Group</v>
          </cell>
          <cell r="E3982">
            <v>30</v>
          </cell>
          <cell r="F3982" t="str">
            <v>Y</v>
          </cell>
        </row>
        <row r="3983">
          <cell r="B3983">
            <v>38365</v>
          </cell>
          <cell r="C3983" t="str">
            <v>Commonwealth Chesapeake Co LLC</v>
          </cell>
          <cell r="D3983" t="str">
            <v>Tenaska Power Fund LP</v>
          </cell>
          <cell r="E3983">
            <v>89</v>
          </cell>
          <cell r="F3983" t="str">
            <v>Y</v>
          </cell>
        </row>
        <row r="3984">
          <cell r="B3984">
            <v>38365</v>
          </cell>
          <cell r="C3984" t="str">
            <v>Huttig Bldg Prod-Non-Core Op</v>
          </cell>
          <cell r="D3984" t="str">
            <v>Hendricks  Cos Inc</v>
          </cell>
          <cell r="E3984">
            <v>10.25</v>
          </cell>
          <cell r="F3984" t="str">
            <v>N</v>
          </cell>
        </row>
        <row r="3985">
          <cell r="B3985">
            <v>38365</v>
          </cell>
          <cell r="C3985" t="str">
            <v>OptiCare Health-Disctribution</v>
          </cell>
          <cell r="D3985" t="str">
            <v>Dean J Yimoyines</v>
          </cell>
          <cell r="E3985">
            <v>4.1500000000000004</v>
          </cell>
          <cell r="F3985" t="str">
            <v>N</v>
          </cell>
        </row>
        <row r="3986">
          <cell r="B3986">
            <v>38364</v>
          </cell>
          <cell r="C3986" t="str">
            <v>Sheraton Denver Tech Center</v>
          </cell>
          <cell r="D3986" t="str">
            <v>Clinton Street Investments LLC</v>
          </cell>
          <cell r="E3986">
            <v>11.5</v>
          </cell>
          <cell r="F3986" t="str">
            <v>Y</v>
          </cell>
        </row>
        <row r="3987">
          <cell r="B3987">
            <v>38364</v>
          </cell>
          <cell r="C3987" t="str">
            <v>Santana Plastic Products Inc</v>
          </cell>
          <cell r="D3987" t="str">
            <v>Investor Group</v>
          </cell>
          <cell r="E3987">
            <v>18</v>
          </cell>
          <cell r="F3987" t="str">
            <v>Y</v>
          </cell>
        </row>
        <row r="3988">
          <cell r="B3988">
            <v>38364</v>
          </cell>
          <cell r="C3988" t="str">
            <v>Verisity Ltd</v>
          </cell>
          <cell r="D3988" t="str">
            <v>Cadence Design Systems Inc</v>
          </cell>
          <cell r="E3988">
            <v>302.67899999999997</v>
          </cell>
          <cell r="F3988" t="str">
            <v>N</v>
          </cell>
        </row>
        <row r="3989">
          <cell r="B3989">
            <v>38364</v>
          </cell>
          <cell r="C3989" t="str">
            <v>Kodak Polychrome Graphics LLC</v>
          </cell>
          <cell r="D3989" t="str">
            <v>Eastman Kodak Co</v>
          </cell>
          <cell r="E3989">
            <v>817</v>
          </cell>
          <cell r="F3989" t="str">
            <v>N</v>
          </cell>
        </row>
        <row r="3990">
          <cell r="B3990">
            <v>38364</v>
          </cell>
          <cell r="C3990" t="str">
            <v>KCRO-AM,Omaha,Nebraska</v>
          </cell>
          <cell r="D3990" t="str">
            <v>Salem Communications Corp</v>
          </cell>
          <cell r="E3990">
            <v>3.0999999999999996</v>
          </cell>
          <cell r="F3990" t="str">
            <v>N</v>
          </cell>
        </row>
        <row r="3991">
          <cell r="B3991">
            <v>38364</v>
          </cell>
          <cell r="C3991" t="str">
            <v>Sterling Centrecorp-Shopping</v>
          </cell>
          <cell r="D3991" t="str">
            <v>Investor Group</v>
          </cell>
          <cell r="E3991">
            <v>14.459999999999999</v>
          </cell>
          <cell r="F3991" t="str">
            <v>N</v>
          </cell>
        </row>
        <row r="3992">
          <cell r="B3992">
            <v>38364</v>
          </cell>
          <cell r="C3992" t="str">
            <v>Schuneman-Fixed Assets</v>
          </cell>
          <cell r="D3992" t="str">
            <v>Addison York Ins Brokers Ltd</v>
          </cell>
          <cell r="E3992">
            <v>1.3169999999999999</v>
          </cell>
          <cell r="F3992" t="str">
            <v>N</v>
          </cell>
        </row>
        <row r="3993">
          <cell r="B3993">
            <v>38364</v>
          </cell>
          <cell r="C3993" t="str">
            <v>New England Extrusion Inc</v>
          </cell>
          <cell r="D3993" t="str">
            <v>Appleton Papers Inc</v>
          </cell>
          <cell r="E3993">
            <v>68</v>
          </cell>
          <cell r="F3993" t="str">
            <v>N</v>
          </cell>
        </row>
        <row r="3994">
          <cell r="B3994">
            <v>38364</v>
          </cell>
          <cell r="C3994" t="str">
            <v>Televideo Inc-Thin Client</v>
          </cell>
          <cell r="D3994" t="str">
            <v>Neoware Systems Inc</v>
          </cell>
          <cell r="E3994">
            <v>5</v>
          </cell>
          <cell r="F3994" t="str">
            <v>N</v>
          </cell>
        </row>
        <row r="3995">
          <cell r="B3995">
            <v>38364</v>
          </cell>
          <cell r="C3995" t="str">
            <v>Multicultural Radio-Stn,TX(3)</v>
          </cell>
          <cell r="D3995" t="str">
            <v>Border Media Partners</v>
          </cell>
          <cell r="E3995">
            <v>5.75</v>
          </cell>
          <cell r="F3995" t="str">
            <v>N</v>
          </cell>
        </row>
        <row r="3996">
          <cell r="B3996">
            <v>38364</v>
          </cell>
          <cell r="C3996" t="str">
            <v>Casual Gourmet Foods</v>
          </cell>
          <cell r="D3996" t="str">
            <v>Monterey Gourmet Foods Inc</v>
          </cell>
          <cell r="E3996">
            <v>6</v>
          </cell>
          <cell r="F3996" t="str">
            <v>N</v>
          </cell>
        </row>
        <row r="3997">
          <cell r="B3997">
            <v>38364</v>
          </cell>
          <cell r="C3997" t="str">
            <v>Shenandoah Electn Intelligence</v>
          </cell>
          <cell r="D3997" t="str">
            <v>SI International Inc</v>
          </cell>
          <cell r="E3997">
            <v>75</v>
          </cell>
          <cell r="F3997" t="str">
            <v>N</v>
          </cell>
        </row>
        <row r="3998">
          <cell r="B3998">
            <v>38364</v>
          </cell>
          <cell r="C3998" t="str">
            <v>Airespace Inc</v>
          </cell>
          <cell r="D3998" t="str">
            <v>Cisco Systems Inc</v>
          </cell>
          <cell r="E3998">
            <v>450</v>
          </cell>
          <cell r="F3998" t="str">
            <v>N</v>
          </cell>
        </row>
        <row r="3999">
          <cell r="B3999">
            <v>38364</v>
          </cell>
          <cell r="C3999" t="str">
            <v>Clearcommerce Corp</v>
          </cell>
          <cell r="D3999" t="str">
            <v>eFunds Corp</v>
          </cell>
          <cell r="E3999">
            <v>19.399999999999999</v>
          </cell>
          <cell r="F3999" t="str">
            <v>N</v>
          </cell>
        </row>
        <row r="4000">
          <cell r="B4000">
            <v>38363</v>
          </cell>
          <cell r="C4000" t="str">
            <v>Roving Planet Inc</v>
          </cell>
          <cell r="D4000" t="str">
            <v>Investor Group</v>
          </cell>
          <cell r="E4000">
            <v>6</v>
          </cell>
          <cell r="F4000" t="str">
            <v>Y</v>
          </cell>
        </row>
        <row r="4001">
          <cell r="B4001">
            <v>38363</v>
          </cell>
          <cell r="C4001" t="str">
            <v>First NLC Fin Serv Inc</v>
          </cell>
          <cell r="D4001" t="str">
            <v>Friedman Billings Ramsey Group</v>
          </cell>
          <cell r="E4001">
            <v>101</v>
          </cell>
          <cell r="F4001" t="str">
            <v>N</v>
          </cell>
        </row>
        <row r="4002">
          <cell r="B4002">
            <v>38363</v>
          </cell>
          <cell r="C4002" t="str">
            <v>Ultimate Electronics Inc</v>
          </cell>
          <cell r="D4002" t="str">
            <v>Mark Wattles Enterprises LLC</v>
          </cell>
          <cell r="E4002">
            <v>4.4000000000000004</v>
          </cell>
          <cell r="F4002" t="str">
            <v>N</v>
          </cell>
        </row>
        <row r="4003">
          <cell r="B4003">
            <v>38363</v>
          </cell>
          <cell r="C4003" t="str">
            <v>SVB Financial Services Inc,NJ</v>
          </cell>
          <cell r="D4003" t="str">
            <v>Fulton Finl Corp,Lancaster,PA</v>
          </cell>
          <cell r="E4003">
            <v>89.156999999999996</v>
          </cell>
          <cell r="F4003" t="str">
            <v>N</v>
          </cell>
        </row>
        <row r="4004">
          <cell r="B4004">
            <v>38363</v>
          </cell>
          <cell r="C4004" t="str">
            <v>Antero Resources Corp</v>
          </cell>
          <cell r="D4004" t="str">
            <v>XTO Energy Inc</v>
          </cell>
          <cell r="E4004">
            <v>842.9</v>
          </cell>
          <cell r="F4004" t="str">
            <v>N</v>
          </cell>
        </row>
        <row r="4005">
          <cell r="B4005">
            <v>38363</v>
          </cell>
          <cell r="C4005" t="str">
            <v>SeaWest Holdings Inc</v>
          </cell>
          <cell r="D4005" t="str">
            <v>AES Corp</v>
          </cell>
          <cell r="E4005">
            <v>60</v>
          </cell>
          <cell r="F4005" t="str">
            <v>N</v>
          </cell>
        </row>
        <row r="4006">
          <cell r="B4006">
            <v>38363</v>
          </cell>
          <cell r="C4006" t="str">
            <v>Caesars Indiana Casino Resort</v>
          </cell>
          <cell r="D4006" t="str">
            <v>Caesars Entertainment Inc</v>
          </cell>
          <cell r="E4006">
            <v>70</v>
          </cell>
          <cell r="F4006" t="str">
            <v>N</v>
          </cell>
        </row>
        <row r="4007">
          <cell r="B4007">
            <v>38363</v>
          </cell>
          <cell r="C4007" t="str">
            <v>195 Broadway,New York,NY</v>
          </cell>
          <cell r="D4007" t="str">
            <v>Investor Group</v>
          </cell>
          <cell r="E4007">
            <v>270</v>
          </cell>
          <cell r="F4007" t="str">
            <v>N</v>
          </cell>
        </row>
        <row r="4008">
          <cell r="B4008">
            <v>38362</v>
          </cell>
          <cell r="C4008" t="str">
            <v>Aprisma Mgmt Tech Inc</v>
          </cell>
          <cell r="D4008" t="str">
            <v>Concord Communications Inc</v>
          </cell>
          <cell r="E4008">
            <v>93</v>
          </cell>
          <cell r="F4008" t="str">
            <v>N</v>
          </cell>
        </row>
        <row r="4009">
          <cell r="B4009">
            <v>38362</v>
          </cell>
          <cell r="C4009" t="str">
            <v>LightSurf Technologies Inc</v>
          </cell>
          <cell r="D4009" t="str">
            <v>VeriSign Inc</v>
          </cell>
          <cell r="E4009">
            <v>270</v>
          </cell>
          <cell r="F4009" t="str">
            <v>N</v>
          </cell>
        </row>
        <row r="4010">
          <cell r="B4010">
            <v>38362</v>
          </cell>
          <cell r="C4010" t="str">
            <v>Healthology Inc</v>
          </cell>
          <cell r="D4010" t="str">
            <v>iVillage Inc</v>
          </cell>
          <cell r="E4010">
            <v>17.2</v>
          </cell>
          <cell r="F4010" t="str">
            <v>N</v>
          </cell>
        </row>
        <row r="4011">
          <cell r="B4011">
            <v>38362</v>
          </cell>
          <cell r="C4011" t="str">
            <v>Purafil Inc</v>
          </cell>
          <cell r="D4011" t="str">
            <v>Kaydon Corp</v>
          </cell>
          <cell r="E4011">
            <v>43</v>
          </cell>
          <cell r="F4011" t="str">
            <v>N</v>
          </cell>
        </row>
        <row r="4012">
          <cell r="B4012">
            <v>38362</v>
          </cell>
          <cell r="C4012" t="str">
            <v>Web Svc-Laundry Facilities Bus</v>
          </cell>
          <cell r="D4012" t="str">
            <v>Mac-Gray Corp</v>
          </cell>
          <cell r="E4012">
            <v>107.50700000000001</v>
          </cell>
          <cell r="F4012" t="str">
            <v>N</v>
          </cell>
        </row>
        <row r="4013">
          <cell r="B4013">
            <v>38362</v>
          </cell>
          <cell r="C4013" t="str">
            <v>Liberate-North American Bus</v>
          </cell>
          <cell r="D4013" t="str">
            <v>Double C Technologies LLC</v>
          </cell>
          <cell r="E4013">
            <v>82</v>
          </cell>
          <cell r="F4013" t="str">
            <v>N</v>
          </cell>
        </row>
        <row r="4014">
          <cell r="B4014">
            <v>38362</v>
          </cell>
          <cell r="C4014" t="str">
            <v>FBA Bancorp Inc,Chicago,IL</v>
          </cell>
          <cell r="D4014" t="str">
            <v>First Banks Inc,St Louis,MO</v>
          </cell>
          <cell r="E4014">
            <v>10.5</v>
          </cell>
          <cell r="F4014" t="str">
            <v>N</v>
          </cell>
        </row>
        <row r="4015">
          <cell r="B4015">
            <v>38362</v>
          </cell>
          <cell r="C4015" t="str">
            <v>Aptamera Inc</v>
          </cell>
          <cell r="D4015" t="str">
            <v>Antisoma Plc</v>
          </cell>
          <cell r="E4015">
            <v>21.613</v>
          </cell>
          <cell r="F4015" t="str">
            <v>N</v>
          </cell>
        </row>
        <row r="4016">
          <cell r="B4016">
            <v>38362</v>
          </cell>
          <cell r="C4016" t="str">
            <v>Telcom Satellite Ventures Inc</v>
          </cell>
          <cell r="D4016" t="str">
            <v>MVH Holdings Inc</v>
          </cell>
          <cell r="E4016">
            <v>175.62799999999999</v>
          </cell>
          <cell r="F4016" t="str">
            <v>N</v>
          </cell>
        </row>
        <row r="4017">
          <cell r="B4017">
            <v>38362</v>
          </cell>
          <cell r="C4017" t="str">
            <v>Fox Entertainment Group Inc</v>
          </cell>
          <cell r="D4017" t="str">
            <v>News Corp Inc</v>
          </cell>
          <cell r="E4017">
            <v>7183.9459999999999</v>
          </cell>
          <cell r="F4017" t="str">
            <v>N</v>
          </cell>
        </row>
        <row r="4018">
          <cell r="B4018">
            <v>38362</v>
          </cell>
          <cell r="C4018" t="str">
            <v>Western Wireless Corp</v>
          </cell>
          <cell r="D4018" t="str">
            <v>ALLTEL Corp</v>
          </cell>
          <cell r="E4018">
            <v>5824.7839999999997</v>
          </cell>
          <cell r="F4018" t="str">
            <v>N</v>
          </cell>
        </row>
        <row r="4019">
          <cell r="B4019">
            <v>38362</v>
          </cell>
          <cell r="C4019" t="str">
            <v>Chicago Ridge Shopping Ctr,IL</v>
          </cell>
          <cell r="D4019" t="str">
            <v>Westfield Group</v>
          </cell>
          <cell r="E4019">
            <v>108</v>
          </cell>
          <cell r="F4019" t="str">
            <v>N</v>
          </cell>
        </row>
        <row r="4020">
          <cell r="B4020">
            <v>38362</v>
          </cell>
          <cell r="C4020" t="str">
            <v>Zymed Laboratories Inc</v>
          </cell>
          <cell r="D4020" t="str">
            <v>Invitrogen Corp</v>
          </cell>
          <cell r="E4020">
            <v>60</v>
          </cell>
          <cell r="F4020" t="str">
            <v>N</v>
          </cell>
        </row>
        <row r="4021">
          <cell r="B4021">
            <v>38362</v>
          </cell>
          <cell r="C4021" t="str">
            <v>Cerebellum Corp-Standard</v>
          </cell>
          <cell r="D4021" t="str">
            <v>Goldhil Home Media Intl Inc</v>
          </cell>
          <cell r="E4021">
            <v>7.5</v>
          </cell>
          <cell r="F4021" t="str">
            <v>N</v>
          </cell>
        </row>
        <row r="4022">
          <cell r="B4022">
            <v>38362</v>
          </cell>
          <cell r="C4022" t="str">
            <v>MetroNatl-Seniors Housing(6)</v>
          </cell>
          <cell r="D4022" t="str">
            <v>CNL Retirement Properties Inc</v>
          </cell>
          <cell r="E4022">
            <v>148</v>
          </cell>
          <cell r="F4022" t="str">
            <v>N</v>
          </cell>
        </row>
        <row r="4023">
          <cell r="B4023">
            <v>38362</v>
          </cell>
          <cell r="C4023" t="str">
            <v>Shell Oil Product US-</v>
          </cell>
          <cell r="D4023" t="str">
            <v>Flying J Inc</v>
          </cell>
          <cell r="E4023">
            <v>130</v>
          </cell>
          <cell r="F4023" t="str">
            <v>N</v>
          </cell>
        </row>
        <row r="4024">
          <cell r="B4024">
            <v>38362</v>
          </cell>
          <cell r="C4024" t="str">
            <v>SummaCare Inc-Medicaid Assets</v>
          </cell>
          <cell r="D4024" t="str">
            <v>Centene Corp</v>
          </cell>
          <cell r="E4024">
            <v>31</v>
          </cell>
          <cell r="F4024" t="str">
            <v>N</v>
          </cell>
        </row>
        <row r="4025">
          <cell r="B4025">
            <v>38359</v>
          </cell>
          <cell r="C4025" t="str">
            <v>Network Communications Inc</v>
          </cell>
          <cell r="D4025" t="str">
            <v>Citigroup Venture Capital</v>
          </cell>
          <cell r="E4025">
            <v>380</v>
          </cell>
          <cell r="F4025" t="str">
            <v>Y</v>
          </cell>
        </row>
        <row r="4026">
          <cell r="B4026">
            <v>38359</v>
          </cell>
          <cell r="C4026" t="str">
            <v>Capella Education Co</v>
          </cell>
          <cell r="D4026" t="str">
            <v>Investor Group</v>
          </cell>
          <cell r="E4026">
            <v>62.5</v>
          </cell>
          <cell r="F4026" t="str">
            <v>Y</v>
          </cell>
        </row>
        <row r="4027">
          <cell r="B4027">
            <v>38359</v>
          </cell>
          <cell r="C4027" t="str">
            <v>Polaroid Holding Co</v>
          </cell>
          <cell r="D4027" t="str">
            <v>Petters Group Worldwide</v>
          </cell>
          <cell r="E4027">
            <v>422.26900000000001</v>
          </cell>
          <cell r="F4027" t="str">
            <v>N</v>
          </cell>
        </row>
        <row r="4028">
          <cell r="B4028">
            <v>38359</v>
          </cell>
          <cell r="C4028" t="str">
            <v>Hang Up Shoppes Inc</v>
          </cell>
          <cell r="D4028" t="str">
            <v>Finish Line Inc</v>
          </cell>
          <cell r="E4028">
            <v>18</v>
          </cell>
          <cell r="F4028" t="str">
            <v>N</v>
          </cell>
        </row>
        <row r="4029">
          <cell r="B4029">
            <v>38359</v>
          </cell>
          <cell r="C4029" t="str">
            <v>FUNimation Productions Ltd</v>
          </cell>
          <cell r="D4029" t="str">
            <v>Navarre Corp</v>
          </cell>
          <cell r="E4029">
            <v>150.523</v>
          </cell>
          <cell r="F4029" t="str">
            <v>N</v>
          </cell>
        </row>
        <row r="4030">
          <cell r="B4030">
            <v>38359</v>
          </cell>
          <cell r="C4030" t="str">
            <v>Host Marriott Corp-Hotels(6)</v>
          </cell>
          <cell r="D4030" t="str">
            <v>Investor Group</v>
          </cell>
          <cell r="E4030">
            <v>223</v>
          </cell>
          <cell r="F4030" t="str">
            <v>N</v>
          </cell>
        </row>
        <row r="4031">
          <cell r="B4031">
            <v>38359</v>
          </cell>
          <cell r="C4031" t="str">
            <v>Finetre Corp-Variable Annuity</v>
          </cell>
          <cell r="D4031" t="str">
            <v>Morningstar Inc</v>
          </cell>
          <cell r="E4031">
            <v>9</v>
          </cell>
          <cell r="F4031" t="str">
            <v>N</v>
          </cell>
        </row>
        <row r="4032">
          <cell r="B4032">
            <v>38359</v>
          </cell>
          <cell r="C4032" t="str">
            <v>Prospective Computer Analysts</v>
          </cell>
          <cell r="D4032" t="str">
            <v>Engineered Support Systems Inc</v>
          </cell>
          <cell r="E4032">
            <v>37.599999999999994</v>
          </cell>
          <cell r="F4032" t="str">
            <v>N</v>
          </cell>
        </row>
        <row r="4033">
          <cell r="B4033">
            <v>38359</v>
          </cell>
          <cell r="C4033" t="str">
            <v>Nu-Vu Food Service Systems</v>
          </cell>
          <cell r="D4033" t="str">
            <v>Middleby Corp</v>
          </cell>
          <cell r="E4033">
            <v>12</v>
          </cell>
          <cell r="F4033" t="str">
            <v>N</v>
          </cell>
        </row>
        <row r="4034">
          <cell r="B4034">
            <v>38359</v>
          </cell>
          <cell r="C4034" t="str">
            <v>Traffic Logic Inc</v>
          </cell>
          <cell r="D4034" t="str">
            <v>MemQuest Inc</v>
          </cell>
          <cell r="E4034">
            <v>52.497999999999998</v>
          </cell>
          <cell r="F4034" t="str">
            <v>N</v>
          </cell>
        </row>
        <row r="4035">
          <cell r="B4035">
            <v>38359</v>
          </cell>
          <cell r="C4035" t="str">
            <v>Benrock Inc</v>
          </cell>
          <cell r="D4035" t="str">
            <v>Land N Sea Distributing Inc</v>
          </cell>
          <cell r="E4035">
            <v>4.5</v>
          </cell>
          <cell r="F4035" t="str">
            <v>N</v>
          </cell>
        </row>
        <row r="4036">
          <cell r="B4036">
            <v>38359</v>
          </cell>
          <cell r="C4036" t="str">
            <v>True To Form Ltd Inc</v>
          </cell>
          <cell r="D4036" t="str">
            <v>Global Matrechs Inc</v>
          </cell>
          <cell r="E4036">
            <v>1.2</v>
          </cell>
          <cell r="F4036" t="str">
            <v>N</v>
          </cell>
        </row>
        <row r="4037">
          <cell r="B4037">
            <v>38359</v>
          </cell>
          <cell r="C4037" t="str">
            <v>Vastera Inc</v>
          </cell>
          <cell r="D4037" t="str">
            <v>JPMorgan Chase Bank</v>
          </cell>
          <cell r="E4037">
            <v>127.68799999999999</v>
          </cell>
          <cell r="F4037" t="str">
            <v>N</v>
          </cell>
        </row>
        <row r="4038">
          <cell r="B4038">
            <v>38358</v>
          </cell>
          <cell r="C4038" t="str">
            <v>MD Hodges Enterprises Inc</v>
          </cell>
          <cell r="D4038" t="str">
            <v>ING Clarion</v>
          </cell>
          <cell r="E4038">
            <v>440</v>
          </cell>
          <cell r="F4038" t="str">
            <v>Y</v>
          </cell>
        </row>
        <row r="4039">
          <cell r="B4039">
            <v>38358</v>
          </cell>
          <cell r="C4039" t="str">
            <v>Azoffmusic Management</v>
          </cell>
          <cell r="D4039" t="str">
            <v>Investor Group</v>
          </cell>
          <cell r="E4039">
            <v>200</v>
          </cell>
          <cell r="F4039" t="str">
            <v>Y</v>
          </cell>
        </row>
        <row r="4040">
          <cell r="B4040">
            <v>38358</v>
          </cell>
          <cell r="C4040" t="str">
            <v>Cinemark USA Inc</v>
          </cell>
          <cell r="D4040" t="str">
            <v>Quadrangle Group LLC</v>
          </cell>
          <cell r="E4040">
            <v>50</v>
          </cell>
          <cell r="F4040" t="str">
            <v>Y</v>
          </cell>
        </row>
        <row r="4041">
          <cell r="B4041">
            <v>38358</v>
          </cell>
          <cell r="C4041" t="str">
            <v>Bill Teiber Co Inc</v>
          </cell>
          <cell r="D4041" t="str">
            <v>Craftmade International Inc</v>
          </cell>
          <cell r="E4041">
            <v>8</v>
          </cell>
          <cell r="F4041" t="str">
            <v>N</v>
          </cell>
        </row>
        <row r="4042">
          <cell r="B4042">
            <v>38358</v>
          </cell>
          <cell r="C4042" t="str">
            <v>C &amp; C California Inc</v>
          </cell>
          <cell r="D4042" t="str">
            <v>Liz Claiborne Inc</v>
          </cell>
          <cell r="E4042">
            <v>28</v>
          </cell>
          <cell r="F4042" t="str">
            <v>N</v>
          </cell>
        </row>
        <row r="4043">
          <cell r="B4043">
            <v>38358</v>
          </cell>
          <cell r="C4043" t="str">
            <v>Echelon Biosciences Inc</v>
          </cell>
          <cell r="D4043" t="str">
            <v>AEterna Zentaris Inc</v>
          </cell>
          <cell r="E4043">
            <v>2.7170000000000001</v>
          </cell>
          <cell r="F4043" t="str">
            <v>N</v>
          </cell>
        </row>
        <row r="4044">
          <cell r="B4044">
            <v>38358</v>
          </cell>
          <cell r="C4044" t="str">
            <v>VeriTracks</v>
          </cell>
          <cell r="D4044" t="str">
            <v>Satellite Tracking of People</v>
          </cell>
          <cell r="E4044">
            <v>4.25</v>
          </cell>
          <cell r="F4044" t="str">
            <v>N</v>
          </cell>
        </row>
        <row r="4045">
          <cell r="B4045">
            <v>38358</v>
          </cell>
          <cell r="C4045" t="str">
            <v>TriWestern Metals Co</v>
          </cell>
          <cell r="D4045" t="str">
            <v>Esmark</v>
          </cell>
          <cell r="E4045">
            <v>15</v>
          </cell>
          <cell r="F4045" t="str">
            <v>N</v>
          </cell>
        </row>
        <row r="4046">
          <cell r="B4046">
            <v>38357</v>
          </cell>
          <cell r="C4046" t="str">
            <v>Arden Rlty Inc-Office Bldg(19)</v>
          </cell>
          <cell r="D4046" t="str">
            <v>Shidler Group</v>
          </cell>
          <cell r="E4046">
            <v>142</v>
          </cell>
          <cell r="F4046" t="str">
            <v>N</v>
          </cell>
        </row>
        <row r="4047">
          <cell r="B4047">
            <v>38357</v>
          </cell>
          <cell r="C4047" t="str">
            <v>Water Terrace,CA</v>
          </cell>
          <cell r="D4047" t="str">
            <v>Colony Capital LLC</v>
          </cell>
          <cell r="E4047">
            <v>305</v>
          </cell>
          <cell r="F4047" t="str">
            <v>N</v>
          </cell>
        </row>
        <row r="4048">
          <cell r="B4048">
            <v>38357</v>
          </cell>
          <cell r="C4048" t="str">
            <v>iBiquity Digital Corp</v>
          </cell>
          <cell r="D4048" t="str">
            <v>Undisclosed Acquiror</v>
          </cell>
          <cell r="E4048">
            <v>25</v>
          </cell>
          <cell r="F4048" t="str">
            <v>N</v>
          </cell>
        </row>
        <row r="4049">
          <cell r="B4049">
            <v>38357</v>
          </cell>
          <cell r="C4049" t="str">
            <v>HF Scientific Inc</v>
          </cell>
          <cell r="D4049" t="str">
            <v>Watts Water Technologies Inc</v>
          </cell>
          <cell r="E4049">
            <v>7</v>
          </cell>
          <cell r="F4049" t="str">
            <v>N</v>
          </cell>
        </row>
        <row r="4050">
          <cell r="B4050">
            <v>38357</v>
          </cell>
          <cell r="C4050" t="str">
            <v>Office Building,233 North</v>
          </cell>
          <cell r="D4050" t="str">
            <v>Parkway Properties Inc</v>
          </cell>
          <cell r="E4050">
            <v>194.29999999999998</v>
          </cell>
          <cell r="F4050" t="str">
            <v>N</v>
          </cell>
        </row>
        <row r="4051">
          <cell r="B4051">
            <v>38357</v>
          </cell>
          <cell r="C4051" t="str">
            <v>Corcom Inc</v>
          </cell>
          <cell r="D4051" t="str">
            <v>CES Software PLC</v>
          </cell>
          <cell r="E4051">
            <v>46.589999999999996</v>
          </cell>
          <cell r="F4051" t="str">
            <v>N</v>
          </cell>
        </row>
        <row r="4052">
          <cell r="B4052">
            <v>38357</v>
          </cell>
          <cell r="C4052" t="str">
            <v>Strata Drilling-Drilling Rigs</v>
          </cell>
          <cell r="D4052" t="str">
            <v>Unit Drilling Co</v>
          </cell>
          <cell r="E4052">
            <v>10.5</v>
          </cell>
          <cell r="F4052" t="str">
            <v>N</v>
          </cell>
        </row>
        <row r="4053">
          <cell r="B4053">
            <v>38357</v>
          </cell>
          <cell r="C4053" t="str">
            <v>Century Dynamics Inc</v>
          </cell>
          <cell r="D4053" t="str">
            <v>ANSYS Inc</v>
          </cell>
          <cell r="E4053">
            <v>5</v>
          </cell>
          <cell r="F4053" t="str">
            <v>N</v>
          </cell>
        </row>
        <row r="4054">
          <cell r="B4054">
            <v>38357</v>
          </cell>
          <cell r="C4054" t="str">
            <v>ProRhythm Inc</v>
          </cell>
          <cell r="D4054" t="str">
            <v>St Jude Medical Inc</v>
          </cell>
          <cell r="E4054">
            <v>125</v>
          </cell>
          <cell r="F4054" t="str">
            <v>N</v>
          </cell>
        </row>
        <row r="4055">
          <cell r="B4055">
            <v>38357</v>
          </cell>
          <cell r="C4055" t="str">
            <v>ProRhythm Inc</v>
          </cell>
          <cell r="D4055" t="str">
            <v>St Jude Medical Inc</v>
          </cell>
          <cell r="E4055">
            <v>25</v>
          </cell>
          <cell r="F4055" t="str">
            <v>N</v>
          </cell>
        </row>
        <row r="4056">
          <cell r="B4056">
            <v>38357</v>
          </cell>
          <cell r="C4056" t="str">
            <v>Gables at Summerset Village,</v>
          </cell>
          <cell r="D4056" t="str">
            <v>Investor Group</v>
          </cell>
          <cell r="E4056">
            <v>138</v>
          </cell>
          <cell r="F4056" t="str">
            <v>N</v>
          </cell>
        </row>
        <row r="4057">
          <cell r="B4057">
            <v>38357</v>
          </cell>
          <cell r="C4057" t="str">
            <v>Health Plan Administrators Inc</v>
          </cell>
          <cell r="D4057" t="str">
            <v>Investor Group</v>
          </cell>
          <cell r="E4057">
            <v>9.6</v>
          </cell>
          <cell r="F4057" t="str">
            <v>N</v>
          </cell>
        </row>
        <row r="4058">
          <cell r="B4058">
            <v>38357</v>
          </cell>
          <cell r="C4058" t="str">
            <v>Jones and Buck-Oil &amp; Gas Wells</v>
          </cell>
          <cell r="D4058" t="str">
            <v>Superior Oil &amp; Gas Co</v>
          </cell>
          <cell r="E4058">
            <v>3</v>
          </cell>
          <cell r="F4058" t="str">
            <v>N</v>
          </cell>
        </row>
        <row r="4059">
          <cell r="B4059">
            <v>38356</v>
          </cell>
          <cell r="C4059" t="str">
            <v>United Industries Corp</v>
          </cell>
          <cell r="D4059" t="str">
            <v>Rayovac Corp</v>
          </cell>
          <cell r="E4059">
            <v>1593.9499999999998</v>
          </cell>
          <cell r="F4059" t="str">
            <v>Y</v>
          </cell>
        </row>
        <row r="4060">
          <cell r="B4060">
            <v>38356</v>
          </cell>
          <cell r="C4060" t="str">
            <v>Captain D's Seafood</v>
          </cell>
          <cell r="D4060" t="str">
            <v>Investor Group</v>
          </cell>
          <cell r="E4060">
            <v>150</v>
          </cell>
          <cell r="F4060" t="str">
            <v>Y</v>
          </cell>
        </row>
        <row r="4061">
          <cell r="B4061">
            <v>38356</v>
          </cell>
          <cell r="C4061" t="str">
            <v>XLHealth Corp</v>
          </cell>
          <cell r="D4061" t="str">
            <v>Investor Group</v>
          </cell>
          <cell r="E4061">
            <v>63.75</v>
          </cell>
          <cell r="F4061" t="str">
            <v>Y</v>
          </cell>
        </row>
        <row r="4062">
          <cell r="B4062">
            <v>38356</v>
          </cell>
          <cell r="C4062" t="str">
            <v>Insight Pharmaceuticals Corp</v>
          </cell>
          <cell r="D4062" t="str">
            <v>Allied Capital Corp</v>
          </cell>
          <cell r="E4062">
            <v>155</v>
          </cell>
          <cell r="F4062" t="str">
            <v>Y</v>
          </cell>
        </row>
        <row r="4063">
          <cell r="B4063">
            <v>38356</v>
          </cell>
          <cell r="C4063" t="str">
            <v>Metro Boston</v>
          </cell>
          <cell r="D4063" t="str">
            <v>New York Times Co</v>
          </cell>
          <cell r="E4063">
            <v>16.5</v>
          </cell>
          <cell r="F4063" t="str">
            <v>N</v>
          </cell>
        </row>
        <row r="4064">
          <cell r="B4064">
            <v>38356</v>
          </cell>
          <cell r="C4064" t="str">
            <v>Alexandria RE- ID Biomedical</v>
          </cell>
          <cell r="D4064" t="str">
            <v>ID Biomedical Corp</v>
          </cell>
          <cell r="E4064">
            <v>41.417999999999999</v>
          </cell>
          <cell r="F4064" t="str">
            <v>N</v>
          </cell>
        </row>
        <row r="4065">
          <cell r="B4065">
            <v>38356</v>
          </cell>
          <cell r="C4065" t="str">
            <v>Domtar Inc- New York</v>
          </cell>
          <cell r="D4065" t="str">
            <v>Investor Group</v>
          </cell>
          <cell r="E4065">
            <v>23.7</v>
          </cell>
          <cell r="F4065" t="str">
            <v>N</v>
          </cell>
        </row>
        <row r="4066">
          <cell r="B4066">
            <v>38356</v>
          </cell>
          <cell r="C4066" t="str">
            <v>Education Lending Group Inc</v>
          </cell>
          <cell r="D4066" t="str">
            <v>CIT Group Inc</v>
          </cell>
          <cell r="E4066">
            <v>404.40699999999998</v>
          </cell>
          <cell r="F4066" t="str">
            <v>N</v>
          </cell>
        </row>
        <row r="4067">
          <cell r="B4067">
            <v>38356</v>
          </cell>
          <cell r="C4067" t="str">
            <v>Century Steel LLC</v>
          </cell>
          <cell r="D4067" t="str">
            <v>Esmark</v>
          </cell>
          <cell r="E4067">
            <v>40</v>
          </cell>
          <cell r="F4067" t="str">
            <v>N</v>
          </cell>
        </row>
        <row r="4068">
          <cell r="B4068">
            <v>38356</v>
          </cell>
          <cell r="C4068" t="str">
            <v>Sea Tech Inc</v>
          </cell>
          <cell r="D4068" t="str">
            <v>Watts Water Technologies Inc</v>
          </cell>
          <cell r="E4068">
            <v>10</v>
          </cell>
          <cell r="F4068" t="str">
            <v>N</v>
          </cell>
        </row>
        <row r="4069">
          <cell r="B4069">
            <v>38356</v>
          </cell>
          <cell r="C4069" t="str">
            <v>Buzzeo PDMA Inc</v>
          </cell>
          <cell r="D4069" t="str">
            <v>Dendrite International Inc</v>
          </cell>
          <cell r="E4069">
            <v>10</v>
          </cell>
          <cell r="F4069" t="str">
            <v>N</v>
          </cell>
        </row>
        <row r="4070">
          <cell r="B4070">
            <v>38356</v>
          </cell>
          <cell r="C4070" t="str">
            <v>JW Harris Co Inc</v>
          </cell>
          <cell r="D4070" t="str">
            <v>Lincoln Electric Holdings Inc</v>
          </cell>
          <cell r="E4070">
            <v>85</v>
          </cell>
          <cell r="F4070" t="str">
            <v>N</v>
          </cell>
        </row>
        <row r="4071">
          <cell r="B4071">
            <v>38356</v>
          </cell>
          <cell r="C4071" t="str">
            <v>VaxGen-Celltrion Inc</v>
          </cell>
          <cell r="D4071" t="str">
            <v>VaxGen Inc</v>
          </cell>
          <cell r="E4071">
            <v>7.6999999999999993</v>
          </cell>
          <cell r="F4071" t="str">
            <v>N</v>
          </cell>
        </row>
        <row r="4072">
          <cell r="B4072">
            <v>38356</v>
          </cell>
          <cell r="C4072" t="str">
            <v>Total Logistics Inc</v>
          </cell>
          <cell r="D4072" t="str">
            <v>SuperValu Inc</v>
          </cell>
          <cell r="E4072">
            <v>153.66800000000001</v>
          </cell>
          <cell r="F4072" t="str">
            <v>N</v>
          </cell>
        </row>
        <row r="4073">
          <cell r="B4073">
            <v>38356</v>
          </cell>
          <cell r="C4073" t="str">
            <v>TrueCourse Inc</v>
          </cell>
          <cell r="D4073" t="str">
            <v>FactSet Research Systems Inc</v>
          </cell>
          <cell r="E4073">
            <v>7.6999999999999993</v>
          </cell>
          <cell r="F4073" t="str">
            <v>N</v>
          </cell>
        </row>
        <row r="4074">
          <cell r="B4074">
            <v>38355</v>
          </cell>
          <cell r="C4074" t="str">
            <v>SPX Corp-Cofimco Axial Fan Bus</v>
          </cell>
          <cell r="D4074" t="str">
            <v>Madison Capital Partners</v>
          </cell>
          <cell r="E4074">
            <v>28</v>
          </cell>
          <cell r="F4074" t="str">
            <v>Y</v>
          </cell>
        </row>
        <row r="4075">
          <cell r="B4075">
            <v>38355</v>
          </cell>
          <cell r="C4075" t="str">
            <v>Delahaye Medialink</v>
          </cell>
          <cell r="D4075" t="str">
            <v>Observer AB</v>
          </cell>
          <cell r="E4075">
            <v>8</v>
          </cell>
          <cell r="F4075" t="str">
            <v>N</v>
          </cell>
        </row>
        <row r="4076">
          <cell r="B4076">
            <v>38355</v>
          </cell>
          <cell r="C4076" t="str">
            <v>Advanced Cell Technology Inc</v>
          </cell>
          <cell r="D4076" t="str">
            <v>ACT Holdings Inc</v>
          </cell>
          <cell r="E4076">
            <v>2.1280000000000001</v>
          </cell>
          <cell r="F4076" t="str">
            <v>N</v>
          </cell>
        </row>
        <row r="4077">
          <cell r="B4077">
            <v>38355</v>
          </cell>
          <cell r="C4077" t="str">
            <v>Cleveland Cavaliers</v>
          </cell>
          <cell r="D4077" t="str">
            <v>Investor Group</v>
          </cell>
          <cell r="E4077">
            <v>375</v>
          </cell>
          <cell r="F4077" t="str">
            <v>N</v>
          </cell>
        </row>
        <row r="4078">
          <cell r="B4078">
            <v>38355</v>
          </cell>
          <cell r="C4078" t="str">
            <v>Lowry Digital Images</v>
          </cell>
          <cell r="D4078" t="str">
            <v>Digital Theater Sys Inc</v>
          </cell>
          <cell r="E4078">
            <v>27.925999999999998</v>
          </cell>
          <cell r="F4078" t="str">
            <v>N</v>
          </cell>
        </row>
        <row r="4079">
          <cell r="B4079">
            <v>38355</v>
          </cell>
          <cell r="C4079" t="str">
            <v>Sea Pro Boats Inc</v>
          </cell>
          <cell r="D4079" t="str">
            <v>Brunswick Corp</v>
          </cell>
          <cell r="E4079">
            <v>55</v>
          </cell>
          <cell r="F4079" t="str">
            <v>N</v>
          </cell>
        </row>
        <row r="4080">
          <cell r="B4080">
            <v>38355</v>
          </cell>
          <cell r="C4080" t="str">
            <v>East West-Businesses(6)</v>
          </cell>
          <cell r="D4080" t="str">
            <v>ResortQuest International</v>
          </cell>
          <cell r="E4080">
            <v>22.25</v>
          </cell>
          <cell r="F4080" t="str">
            <v>N</v>
          </cell>
        </row>
        <row r="4081">
          <cell r="B4081">
            <v>38370</v>
          </cell>
          <cell r="C4081" t="str">
            <v>Fieldglass Inc</v>
          </cell>
          <cell r="D4081" t="str">
            <v>Investor Group</v>
          </cell>
          <cell r="E4081">
            <v>11</v>
          </cell>
          <cell r="F4081" t="str">
            <v>Y</v>
          </cell>
        </row>
        <row r="4082">
          <cell r="B4082">
            <v>38355</v>
          </cell>
          <cell r="C4082" t="str">
            <v>Polymer Coil Coaters</v>
          </cell>
          <cell r="D4082" t="str">
            <v>IMSA Acero</v>
          </cell>
          <cell r="E4082">
            <v>29</v>
          </cell>
          <cell r="F4082" t="str">
            <v>N</v>
          </cell>
        </row>
        <row r="4083">
          <cell r="B4083">
            <v>38355</v>
          </cell>
          <cell r="C4083" t="str">
            <v>Undisclosed Stores(43)</v>
          </cell>
          <cell r="D4083" t="str">
            <v>Ace Cash Express Inc</v>
          </cell>
          <cell r="E4083">
            <v>11.7</v>
          </cell>
          <cell r="F4083" t="str">
            <v>N</v>
          </cell>
        </row>
        <row r="4084">
          <cell r="B4084">
            <v>38355</v>
          </cell>
          <cell r="C4084" t="str">
            <v>Sytel Inc</v>
          </cell>
          <cell r="D4084" t="str">
            <v>TechTeam Global Inc</v>
          </cell>
          <cell r="E4084">
            <v>20.5</v>
          </cell>
          <cell r="F4084" t="str">
            <v>N</v>
          </cell>
        </row>
        <row r="4085">
          <cell r="B4085">
            <v>38355</v>
          </cell>
          <cell r="C4085" t="str">
            <v>MeriStar Hospitality-Hotels(5)</v>
          </cell>
          <cell r="D4085" t="str">
            <v>Undisclosed Acquiror</v>
          </cell>
          <cell r="E4085">
            <v>58.5</v>
          </cell>
          <cell r="F4085" t="str">
            <v>N</v>
          </cell>
        </row>
        <row r="4086">
          <cell r="B4086">
            <v>38355</v>
          </cell>
          <cell r="C4086" t="str">
            <v>PCX Holdings Inc</v>
          </cell>
          <cell r="D4086" t="str">
            <v>Archipelago Holdings Inc</v>
          </cell>
          <cell r="E4086">
            <v>83.391999999999996</v>
          </cell>
          <cell r="F4086" t="str">
            <v>N</v>
          </cell>
        </row>
        <row r="4087">
          <cell r="B4087">
            <v>38353</v>
          </cell>
          <cell r="C4087" t="str">
            <v>Shell Pipeline Co LP-Crude Oil</v>
          </cell>
          <cell r="D4087" t="str">
            <v>Plains All Amer Pipeline LP</v>
          </cell>
          <cell r="E4087">
            <v>12</v>
          </cell>
          <cell r="F4087" t="str">
            <v>N</v>
          </cell>
        </row>
        <row r="4088">
          <cell r="B4088">
            <v>38353</v>
          </cell>
          <cell r="C4088" t="str">
            <v>Winthrop Residential Assoc II</v>
          </cell>
          <cell r="D4088" t="str">
            <v>Equity Resources Group Inc</v>
          </cell>
          <cell r="E4088">
            <v>8</v>
          </cell>
          <cell r="F4088" t="str">
            <v>N</v>
          </cell>
        </row>
        <row r="4090">
          <cell r="D4090" t="str">
            <v>Buyout</v>
          </cell>
          <cell r="E4090">
            <v>133633.59100000004</v>
          </cell>
        </row>
        <row r="4091">
          <cell r="D4091" t="str">
            <v>Other</v>
          </cell>
          <cell r="E4091">
            <v>943256.82000000007</v>
          </cell>
        </row>
        <row r="4095">
          <cell r="B4095">
            <v>38352</v>
          </cell>
          <cell r="C4095" t="str">
            <v>Wyndham Intl Inc-Hotels(25)</v>
          </cell>
          <cell r="D4095" t="str">
            <v>Investor Group</v>
          </cell>
          <cell r="E4095">
            <v>366</v>
          </cell>
          <cell r="F4095" t="str">
            <v>Y</v>
          </cell>
        </row>
        <row r="4096">
          <cell r="B4096">
            <v>38352</v>
          </cell>
          <cell r="C4096" t="str">
            <v>Edgen Corp</v>
          </cell>
          <cell r="D4096" t="str">
            <v>Investor Group</v>
          </cell>
          <cell r="E4096">
            <v>124</v>
          </cell>
          <cell r="F4096" t="str">
            <v>Y</v>
          </cell>
        </row>
        <row r="4097">
          <cell r="B4097">
            <v>38352</v>
          </cell>
          <cell r="C4097" t="str">
            <v>SPX Corp-Municpal Water &amp;</v>
          </cell>
          <cell r="D4097" t="str">
            <v>Granite Equity Partners</v>
          </cell>
          <cell r="E4097">
            <v>29.75</v>
          </cell>
          <cell r="F4097" t="str">
            <v>Y</v>
          </cell>
        </row>
        <row r="4098">
          <cell r="B4098">
            <v>38352</v>
          </cell>
          <cell r="C4098" t="str">
            <v>Skurka Engineering Co</v>
          </cell>
          <cell r="D4098" t="str">
            <v>Transdigm Inc</v>
          </cell>
          <cell r="E4098">
            <v>30</v>
          </cell>
          <cell r="F4098" t="str">
            <v>Y</v>
          </cell>
        </row>
        <row r="4099">
          <cell r="B4099">
            <v>38352</v>
          </cell>
          <cell r="C4099" t="str">
            <v>Hydrochem Holding Inc</v>
          </cell>
          <cell r="D4099" t="str">
            <v>OCM HydroChem Holdings LLC</v>
          </cell>
          <cell r="E4099">
            <v>58.099999999999994</v>
          </cell>
          <cell r="F4099" t="str">
            <v>Y</v>
          </cell>
        </row>
        <row r="4100">
          <cell r="B4100">
            <v>38352</v>
          </cell>
          <cell r="C4100" t="str">
            <v>Bacons Information Inc</v>
          </cell>
          <cell r="D4100" t="str">
            <v>Medialink Worldwide Inc</v>
          </cell>
          <cell r="E4100">
            <v>8</v>
          </cell>
          <cell r="F4100" t="str">
            <v>N</v>
          </cell>
        </row>
        <row r="4101">
          <cell r="B4101">
            <v>38352</v>
          </cell>
          <cell r="C4101" t="str">
            <v>Karkela Construction Inc</v>
          </cell>
          <cell r="D4101" t="str">
            <v>Heartland Holdings Inc</v>
          </cell>
          <cell r="E4101">
            <v>3.125</v>
          </cell>
          <cell r="F4101" t="str">
            <v>N</v>
          </cell>
        </row>
        <row r="4102">
          <cell r="B4102">
            <v>38352</v>
          </cell>
          <cell r="C4102" t="str">
            <v>Grays Harbor Energy Facility</v>
          </cell>
          <cell r="D4102" t="str">
            <v>Invenergy LLC</v>
          </cell>
          <cell r="E4102">
            <v>21</v>
          </cell>
          <cell r="F4102" t="str">
            <v>N</v>
          </cell>
        </row>
        <row r="4103">
          <cell r="B4103">
            <v>38352</v>
          </cell>
          <cell r="C4103" t="str">
            <v>ComGlobal Systems Inc</v>
          </cell>
          <cell r="D4103" t="str">
            <v>Analex Corp</v>
          </cell>
          <cell r="E4103">
            <v>47</v>
          </cell>
          <cell r="F4103" t="str">
            <v>N</v>
          </cell>
        </row>
        <row r="4104">
          <cell r="B4104">
            <v>38352</v>
          </cell>
          <cell r="C4104" t="str">
            <v>Aquagen International Inc</v>
          </cell>
          <cell r="D4104" t="str">
            <v>Electric Aquagenics Unlimited</v>
          </cell>
          <cell r="E4104">
            <v>1.369</v>
          </cell>
          <cell r="F4104" t="str">
            <v>N</v>
          </cell>
        </row>
        <row r="4105">
          <cell r="B4105">
            <v>38352</v>
          </cell>
          <cell r="C4105" t="str">
            <v>Parker Svcs Inc</v>
          </cell>
          <cell r="D4105" t="str">
            <v>World Health Alternatives Inc</v>
          </cell>
          <cell r="E4105">
            <v>7.46</v>
          </cell>
          <cell r="F4105" t="str">
            <v>N</v>
          </cell>
        </row>
        <row r="4106">
          <cell r="B4106">
            <v>38352</v>
          </cell>
          <cell r="C4106" t="str">
            <v>M&amp;C Leasing Co Inc</v>
          </cell>
          <cell r="D4106" t="str">
            <v>Evans National Leasing Inc</v>
          </cell>
          <cell r="E4106">
            <v>1.7</v>
          </cell>
          <cell r="F4106" t="str">
            <v>N</v>
          </cell>
        </row>
        <row r="4107">
          <cell r="B4107">
            <v>38352</v>
          </cell>
          <cell r="C4107" t="str">
            <v>Quovadx Inc-Managed Care</v>
          </cell>
          <cell r="D4107" t="str">
            <v>Royal Health Care Data Ctr LLC</v>
          </cell>
          <cell r="E4107">
            <v>1.9</v>
          </cell>
          <cell r="F4107" t="str">
            <v>N</v>
          </cell>
        </row>
        <row r="4108">
          <cell r="B4108">
            <v>38352</v>
          </cell>
          <cell r="C4108" t="str">
            <v>Illinois Commun,Bancorp,IL</v>
          </cell>
          <cell r="D4108" t="str">
            <v>Centrue Financial Corp,IL</v>
          </cell>
          <cell r="E4108">
            <v>3.6869999999999998</v>
          </cell>
          <cell r="F4108" t="str">
            <v>N</v>
          </cell>
        </row>
        <row r="4109">
          <cell r="B4109">
            <v>38352</v>
          </cell>
          <cell r="C4109" t="str">
            <v>pHarlo Citrus Tech-Certain</v>
          </cell>
          <cell r="D4109" t="str">
            <v>Tasker Capital Corp</v>
          </cell>
          <cell r="E4109">
            <v>7.4889999999999999</v>
          </cell>
          <cell r="F4109" t="str">
            <v>N</v>
          </cell>
        </row>
        <row r="4110">
          <cell r="B4110">
            <v>38352</v>
          </cell>
          <cell r="C4110" t="str">
            <v>Triumph-Wisconsin Mnfr Div</v>
          </cell>
          <cell r="D4110" t="str">
            <v>FastenTech Inc</v>
          </cell>
          <cell r="E4110">
            <v>6.1499999999999995</v>
          </cell>
          <cell r="F4110" t="str">
            <v>N</v>
          </cell>
        </row>
        <row r="4111">
          <cell r="B4111">
            <v>38352</v>
          </cell>
          <cell r="C4111" t="str">
            <v>Rinker Group Ltd-Prestress</v>
          </cell>
          <cell r="D4111" t="str">
            <v>Coreslab Structures</v>
          </cell>
          <cell r="E4111">
            <v>45</v>
          </cell>
          <cell r="F4111" t="str">
            <v>N</v>
          </cell>
        </row>
        <row r="4112">
          <cell r="B4112">
            <v>38351</v>
          </cell>
          <cell r="C4112" t="str">
            <v>ExlService Holdings Inc</v>
          </cell>
          <cell r="D4112" t="str">
            <v>Technology Crossover Ventures</v>
          </cell>
          <cell r="E4112">
            <v>10</v>
          </cell>
          <cell r="F4112" t="str">
            <v>Y</v>
          </cell>
        </row>
        <row r="4113">
          <cell r="B4113">
            <v>38351</v>
          </cell>
          <cell r="C4113" t="str">
            <v>Fansteel Washington</v>
          </cell>
          <cell r="D4113" t="str">
            <v>Whitesell International Corp</v>
          </cell>
          <cell r="E4113">
            <v>2</v>
          </cell>
          <cell r="F4113" t="str">
            <v>N</v>
          </cell>
        </row>
        <row r="4114">
          <cell r="B4114">
            <v>38351</v>
          </cell>
          <cell r="C4114" t="str">
            <v>Novus Oil &amp; Gas-Straton Oil</v>
          </cell>
          <cell r="D4114" t="str">
            <v>Apache Corp</v>
          </cell>
          <cell r="E4114">
            <v>45.25</v>
          </cell>
          <cell r="F4114" t="str">
            <v>N</v>
          </cell>
        </row>
        <row r="4115">
          <cell r="B4115">
            <v>38351</v>
          </cell>
          <cell r="C4115" t="str">
            <v>Vinci Systems Inc</v>
          </cell>
          <cell r="D4115" t="str">
            <v>Tellabs Inc</v>
          </cell>
          <cell r="E4115">
            <v>52.5</v>
          </cell>
          <cell r="F4115" t="str">
            <v>N</v>
          </cell>
        </row>
        <row r="4116">
          <cell r="B4116">
            <v>38350</v>
          </cell>
          <cell r="C4116" t="str">
            <v>Clougherty Packaging Co</v>
          </cell>
          <cell r="D4116" t="str">
            <v>Hormel Foods Corp</v>
          </cell>
          <cell r="E4116">
            <v>186</v>
          </cell>
          <cell r="F4116" t="str">
            <v>N</v>
          </cell>
        </row>
        <row r="4117">
          <cell r="B4117">
            <v>38350</v>
          </cell>
          <cell r="C4117" t="str">
            <v>Classic Bancshares,Ashland,KY</v>
          </cell>
          <cell r="D4117" t="str">
            <v>City Holding Co,Charleston,WV</v>
          </cell>
          <cell r="E4117">
            <v>55.91</v>
          </cell>
          <cell r="F4117" t="str">
            <v>N</v>
          </cell>
        </row>
        <row r="4118">
          <cell r="B4118">
            <v>38350</v>
          </cell>
          <cell r="C4118" t="str">
            <v>Liberty Bank &amp;Trust,Toccoa,GA</v>
          </cell>
          <cell r="D4118" t="str">
            <v>Habersham Bancorp,Cornelia,GA</v>
          </cell>
          <cell r="E4118">
            <v>3.5999999999999996</v>
          </cell>
          <cell r="F4118" t="str">
            <v>N</v>
          </cell>
        </row>
        <row r="4119">
          <cell r="B4119">
            <v>38350</v>
          </cell>
          <cell r="C4119" t="str">
            <v>First Bank,Kentucky</v>
          </cell>
          <cell r="D4119" t="str">
            <v>Central Bancshares,Lexington</v>
          </cell>
          <cell r="E4119">
            <v>13.5</v>
          </cell>
          <cell r="F4119" t="str">
            <v>N</v>
          </cell>
        </row>
        <row r="4120">
          <cell r="B4120">
            <v>38349</v>
          </cell>
          <cell r="C4120" t="str">
            <v>Pasternack Enterprises</v>
          </cell>
          <cell r="D4120" t="str">
            <v>American Capital Strategies</v>
          </cell>
          <cell r="E4120">
            <v>89</v>
          </cell>
          <cell r="F4120" t="str">
            <v>Y</v>
          </cell>
        </row>
        <row r="4121">
          <cell r="B4121">
            <v>38349</v>
          </cell>
          <cell r="C4121" t="str">
            <v>Color Edge Inc</v>
          </cell>
          <cell r="D4121" t="str">
            <v>Merisel Inc</v>
          </cell>
          <cell r="E4121">
            <v>5</v>
          </cell>
          <cell r="F4121" t="str">
            <v>N</v>
          </cell>
        </row>
        <row r="4122">
          <cell r="B4122">
            <v>38349</v>
          </cell>
          <cell r="C4122" t="str">
            <v>Color Edge Visual Inc</v>
          </cell>
          <cell r="D4122" t="str">
            <v>Merisel Inc</v>
          </cell>
          <cell r="E4122">
            <v>26.745000000000001</v>
          </cell>
          <cell r="F4122" t="str">
            <v>N</v>
          </cell>
        </row>
        <row r="4123">
          <cell r="B4123">
            <v>38349</v>
          </cell>
          <cell r="C4123" t="str">
            <v>Comp 24 LLC</v>
          </cell>
          <cell r="D4123" t="str">
            <v>Merisel Inc</v>
          </cell>
          <cell r="E4123">
            <v>12.53</v>
          </cell>
          <cell r="F4123" t="str">
            <v>N</v>
          </cell>
        </row>
        <row r="4124">
          <cell r="B4124">
            <v>38349</v>
          </cell>
          <cell r="C4124" t="str">
            <v>Blackman Uhler LLC</v>
          </cell>
          <cell r="D4124" t="str">
            <v>Greenville Colorants LLC</v>
          </cell>
          <cell r="E4124">
            <v>4.9000000000000004</v>
          </cell>
          <cell r="F4124" t="str">
            <v>N</v>
          </cell>
        </row>
        <row r="4125">
          <cell r="B4125">
            <v>38349</v>
          </cell>
          <cell r="C4125" t="str">
            <v>First Data Corp-Merchant</v>
          </cell>
          <cell r="D4125" t="str">
            <v>iPayment Inc</v>
          </cell>
          <cell r="E4125">
            <v>130</v>
          </cell>
          <cell r="F4125" t="str">
            <v>N</v>
          </cell>
        </row>
        <row r="4126">
          <cell r="B4126">
            <v>38349</v>
          </cell>
          <cell r="C4126" t="str">
            <v>Flexcheck Holdings LLC-Georgia</v>
          </cell>
          <cell r="D4126" t="str">
            <v>Express Check Advance LLC</v>
          </cell>
          <cell r="E4126">
            <v>9.0630000000000006</v>
          </cell>
          <cell r="F4126" t="str">
            <v>N</v>
          </cell>
        </row>
        <row r="4127">
          <cell r="B4127">
            <v>38349</v>
          </cell>
          <cell r="C4127" t="str">
            <v>King Pharm-Nordette Rights</v>
          </cell>
          <cell r="D4127" t="str">
            <v>Duramed Pharmaceuticals Inc</v>
          </cell>
          <cell r="E4127">
            <v>12</v>
          </cell>
          <cell r="F4127" t="str">
            <v>N</v>
          </cell>
        </row>
        <row r="4128">
          <cell r="B4128">
            <v>38348</v>
          </cell>
          <cell r="C4128" t="str">
            <v>West Pharm-Drug Delivery Sys</v>
          </cell>
          <cell r="D4128" t="str">
            <v>Archimedes Pharma Ltd</v>
          </cell>
          <cell r="E4128">
            <v>26.099999999999998</v>
          </cell>
          <cell r="F4128" t="str">
            <v>Y</v>
          </cell>
        </row>
        <row r="4129">
          <cell r="B4129">
            <v>38348</v>
          </cell>
          <cell r="C4129" t="str">
            <v>Manufacturing Technology Inc</v>
          </cell>
          <cell r="D4129" t="str">
            <v>MTC Technologies Inc</v>
          </cell>
          <cell r="E4129">
            <v>80</v>
          </cell>
          <cell r="F4129" t="str">
            <v>N</v>
          </cell>
        </row>
        <row r="4130">
          <cell r="B4130">
            <v>38348</v>
          </cell>
          <cell r="C4130" t="str">
            <v>META Group Inc</v>
          </cell>
          <cell r="D4130" t="str">
            <v>Gartner Inc</v>
          </cell>
          <cell r="E4130">
            <v>165.79300000000001</v>
          </cell>
          <cell r="F4130" t="str">
            <v>N</v>
          </cell>
        </row>
        <row r="4131">
          <cell r="B4131">
            <v>38348</v>
          </cell>
          <cell r="C4131" t="str">
            <v>Undisclosed Hotel Portfolio</v>
          </cell>
          <cell r="D4131" t="str">
            <v>Ashford Hospitality Trust Inc</v>
          </cell>
          <cell r="E4131">
            <v>250</v>
          </cell>
          <cell r="F4131" t="str">
            <v>N</v>
          </cell>
        </row>
        <row r="4132">
          <cell r="B4132">
            <v>38348</v>
          </cell>
          <cell r="C4132" t="str">
            <v>Undisclosed Oil and Gas Asts</v>
          </cell>
          <cell r="D4132" t="str">
            <v>Stone Energy Corp</v>
          </cell>
          <cell r="E4132">
            <v>85</v>
          </cell>
          <cell r="F4132" t="str">
            <v>N</v>
          </cell>
        </row>
        <row r="4133">
          <cell r="B4133">
            <v>38348</v>
          </cell>
          <cell r="C4133" t="str">
            <v>Synova Healthcare Inc</v>
          </cell>
          <cell r="D4133" t="str">
            <v>Advanced Global Industries</v>
          </cell>
          <cell r="E4133">
            <v>8.3999999999999986</v>
          </cell>
          <cell r="F4133" t="str">
            <v>N</v>
          </cell>
        </row>
        <row r="4134">
          <cell r="B4134">
            <v>38348</v>
          </cell>
          <cell r="C4134" t="str">
            <v>BRG Petroleum Corp</v>
          </cell>
          <cell r="D4134" t="str">
            <v>Chesapeake Energy Corp</v>
          </cell>
          <cell r="E4134">
            <v>325</v>
          </cell>
          <cell r="F4134" t="str">
            <v>N</v>
          </cell>
        </row>
        <row r="4135">
          <cell r="B4135">
            <v>38345</v>
          </cell>
          <cell r="C4135" t="str">
            <v>H Koch &amp; Sons Co</v>
          </cell>
          <cell r="D4135" t="str">
            <v>Cobham PLC</v>
          </cell>
          <cell r="E4135">
            <v>51</v>
          </cell>
          <cell r="F4135" t="str">
            <v>N</v>
          </cell>
        </row>
        <row r="4136">
          <cell r="B4136">
            <v>38345</v>
          </cell>
          <cell r="C4136" t="str">
            <v>New York National Bank,NY</v>
          </cell>
          <cell r="D4136" t="str">
            <v>Hudson Valley Holding Corp,NY</v>
          </cell>
          <cell r="E4136">
            <v>12</v>
          </cell>
          <cell r="F4136" t="str">
            <v>N</v>
          </cell>
        </row>
        <row r="4137">
          <cell r="B4137">
            <v>38344</v>
          </cell>
          <cell r="C4137" t="str">
            <v>Heads &amp; Threads International</v>
          </cell>
          <cell r="D4137" t="str">
            <v>Investor Group</v>
          </cell>
          <cell r="E4137">
            <v>54</v>
          </cell>
          <cell r="F4137" t="str">
            <v>Y</v>
          </cell>
        </row>
        <row r="4138">
          <cell r="B4138">
            <v>38344</v>
          </cell>
          <cell r="C4138" t="str">
            <v>Milnot Co</v>
          </cell>
          <cell r="D4138" t="str">
            <v>Eagle Family Foods Inc</v>
          </cell>
          <cell r="E4138">
            <v>17</v>
          </cell>
          <cell r="F4138" t="str">
            <v>Y</v>
          </cell>
        </row>
        <row r="4139">
          <cell r="B4139">
            <v>38344</v>
          </cell>
          <cell r="C4139" t="str">
            <v>Bi-Lo Inc</v>
          </cell>
          <cell r="D4139" t="str">
            <v>Lone Star Fund</v>
          </cell>
          <cell r="E4139">
            <v>660</v>
          </cell>
          <cell r="F4139" t="str">
            <v>Y</v>
          </cell>
        </row>
        <row r="4140">
          <cell r="B4140">
            <v>38344</v>
          </cell>
          <cell r="C4140" t="str">
            <v>Mauch Laboratories Inc</v>
          </cell>
          <cell r="D4140" t="str">
            <v>DRT Manufacturing Co</v>
          </cell>
          <cell r="E4140">
            <v>1.5999999999999999</v>
          </cell>
          <cell r="F4140" t="str">
            <v>N</v>
          </cell>
        </row>
        <row r="4141">
          <cell r="B4141">
            <v>38344</v>
          </cell>
          <cell r="C4141" t="str">
            <v>Spartan Stores-Retail Store</v>
          </cell>
          <cell r="D4141" t="str">
            <v>Undisclosed Partner</v>
          </cell>
          <cell r="E4141">
            <v>4.5</v>
          </cell>
          <cell r="F4141" t="str">
            <v>N</v>
          </cell>
        </row>
        <row r="4142">
          <cell r="B4142">
            <v>38344</v>
          </cell>
          <cell r="C4142" t="str">
            <v>My Choice Medical-Certain Asts</v>
          </cell>
          <cell r="D4142" t="str">
            <v>Vertrue Inc</v>
          </cell>
          <cell r="E4142">
            <v>89</v>
          </cell>
          <cell r="F4142" t="str">
            <v>N</v>
          </cell>
        </row>
        <row r="4143">
          <cell r="B4143">
            <v>38344</v>
          </cell>
          <cell r="C4143" t="str">
            <v>Pavilion Movie Theater/Ent</v>
          </cell>
          <cell r="D4143" t="str">
            <v>Access Integrated Tech Inc</v>
          </cell>
          <cell r="E4143">
            <v>5</v>
          </cell>
          <cell r="F4143" t="str">
            <v>N</v>
          </cell>
        </row>
        <row r="4144">
          <cell r="B4144">
            <v>38344</v>
          </cell>
          <cell r="C4144" t="str">
            <v>Bear Swamp</v>
          </cell>
          <cell r="D4144" t="str">
            <v>Investor Group</v>
          </cell>
          <cell r="E4144">
            <v>92</v>
          </cell>
          <cell r="F4144" t="str">
            <v>N</v>
          </cell>
        </row>
        <row r="4145">
          <cell r="B4145">
            <v>38344</v>
          </cell>
          <cell r="C4145" t="str">
            <v>Wilmorite Ppty,Wilmorite Hldg</v>
          </cell>
          <cell r="D4145" t="str">
            <v>Macerich Co</v>
          </cell>
          <cell r="E4145">
            <v>2333</v>
          </cell>
          <cell r="F4145" t="str">
            <v>N</v>
          </cell>
        </row>
        <row r="4146">
          <cell r="B4146">
            <v>38343</v>
          </cell>
          <cell r="C4146" t="str">
            <v>ROM Corp</v>
          </cell>
          <cell r="D4146" t="str">
            <v>Hampshire Equity Prtnrs III</v>
          </cell>
          <cell r="E4146">
            <v>21</v>
          </cell>
          <cell r="F4146" t="str">
            <v>Y</v>
          </cell>
        </row>
        <row r="4147">
          <cell r="B4147">
            <v>38343</v>
          </cell>
          <cell r="C4147" t="str">
            <v>Photoworks Inc</v>
          </cell>
          <cell r="D4147" t="str">
            <v>Investor Group</v>
          </cell>
          <cell r="E4147">
            <v>2.3989999999999996</v>
          </cell>
          <cell r="F4147" t="str">
            <v>Y</v>
          </cell>
        </row>
        <row r="4148">
          <cell r="B4148">
            <v>38343</v>
          </cell>
          <cell r="C4148" t="str">
            <v>Sun Equities Corp</v>
          </cell>
          <cell r="D4148" t="str">
            <v>Pure World Inc</v>
          </cell>
          <cell r="E4148">
            <v>3.8250000000000002</v>
          </cell>
          <cell r="F4148" t="str">
            <v>N</v>
          </cell>
        </row>
        <row r="4149">
          <cell r="B4149">
            <v>38343</v>
          </cell>
          <cell r="C4149" t="str">
            <v>Belmont Bancorp,Bridgeport,OH</v>
          </cell>
          <cell r="D4149" t="str">
            <v>Sky Financial Group Inc,OH</v>
          </cell>
          <cell r="E4149">
            <v>69.343000000000004</v>
          </cell>
          <cell r="F4149" t="str">
            <v>N</v>
          </cell>
        </row>
        <row r="4150">
          <cell r="B4150">
            <v>38343</v>
          </cell>
          <cell r="C4150" t="str">
            <v>Corosoft Technologies Inc</v>
          </cell>
          <cell r="D4150" t="str">
            <v>BMC Software Inc</v>
          </cell>
          <cell r="E4150">
            <v>10</v>
          </cell>
          <cell r="F4150" t="str">
            <v>N</v>
          </cell>
        </row>
        <row r="4151">
          <cell r="B4151">
            <v>38343</v>
          </cell>
          <cell r="C4151" t="str">
            <v>iProspect</v>
          </cell>
          <cell r="D4151" t="str">
            <v>Isobar</v>
          </cell>
          <cell r="E4151">
            <v>50</v>
          </cell>
          <cell r="F4151" t="str">
            <v>N</v>
          </cell>
        </row>
        <row r="4152">
          <cell r="B4152">
            <v>38343</v>
          </cell>
          <cell r="C4152" t="str">
            <v>Walker Publishing Co Inc</v>
          </cell>
          <cell r="D4152" t="str">
            <v>Bloomsbury Publishing PLC</v>
          </cell>
          <cell r="E4152">
            <v>7</v>
          </cell>
          <cell r="F4152" t="str">
            <v>N</v>
          </cell>
        </row>
        <row r="4153">
          <cell r="B4153">
            <v>38343</v>
          </cell>
          <cell r="C4153" t="str">
            <v>Mentat Inc</v>
          </cell>
          <cell r="D4153" t="str">
            <v>Packeteer Inc</v>
          </cell>
          <cell r="E4153">
            <v>16.5</v>
          </cell>
          <cell r="F4153" t="str">
            <v>N</v>
          </cell>
        </row>
        <row r="4154">
          <cell r="B4154">
            <v>38343</v>
          </cell>
          <cell r="C4154" t="str">
            <v>PowerSicel Inc</v>
          </cell>
          <cell r="D4154" t="str">
            <v>Advanced Power Technology Inc</v>
          </cell>
          <cell r="E4154">
            <v>5.3999999999999995</v>
          </cell>
          <cell r="F4154" t="str">
            <v>N</v>
          </cell>
        </row>
        <row r="4155">
          <cell r="B4155">
            <v>38343</v>
          </cell>
          <cell r="C4155" t="str">
            <v>Ventas Inc-Hospitals(2)</v>
          </cell>
          <cell r="D4155" t="str">
            <v>Kindred Healthcare Inc</v>
          </cell>
          <cell r="E4155">
            <v>21.599999999999998</v>
          </cell>
          <cell r="F4155" t="str">
            <v>N</v>
          </cell>
        </row>
        <row r="4156">
          <cell r="B4156">
            <v>38343</v>
          </cell>
          <cell r="C4156" t="str">
            <v>Rose &amp; Kindel Inc</v>
          </cell>
          <cell r="D4156" t="str">
            <v>Huntsworth PLC</v>
          </cell>
          <cell r="E4156">
            <v>9.1999999999999993</v>
          </cell>
          <cell r="F4156" t="str">
            <v>N</v>
          </cell>
        </row>
        <row r="4157">
          <cell r="B4157">
            <v>38343</v>
          </cell>
          <cell r="C4157" t="str">
            <v>BW Ins Agency Inc</v>
          </cell>
          <cell r="D4157" t="str">
            <v>Affirmative Insurance Hldg Inc</v>
          </cell>
          <cell r="E4157">
            <v>1.5</v>
          </cell>
          <cell r="F4157" t="str">
            <v>N</v>
          </cell>
        </row>
        <row r="4158">
          <cell r="B4158">
            <v>38343</v>
          </cell>
          <cell r="C4158" t="str">
            <v>21st Century Holding-FED USA</v>
          </cell>
          <cell r="D4158" t="str">
            <v>Affirmative Insurance Hldg Inc</v>
          </cell>
          <cell r="E4158">
            <v>9.5</v>
          </cell>
          <cell r="F4158" t="str">
            <v>N</v>
          </cell>
        </row>
        <row r="4159">
          <cell r="B4159">
            <v>38343</v>
          </cell>
          <cell r="C4159" t="str">
            <v>KSI Machine &amp; Engineering Inc</v>
          </cell>
          <cell r="D4159" t="str">
            <v>AmeriChip International Inc</v>
          </cell>
          <cell r="E4159">
            <v>3.1999999999999997</v>
          </cell>
          <cell r="F4159" t="str">
            <v>N</v>
          </cell>
        </row>
        <row r="4160">
          <cell r="B4160">
            <v>38343</v>
          </cell>
          <cell r="C4160" t="str">
            <v>Kraft-Yogurt Business</v>
          </cell>
          <cell r="D4160" t="str">
            <v>CoolBrands International Inc</v>
          </cell>
          <cell r="E4160">
            <v>59</v>
          </cell>
          <cell r="F4160" t="str">
            <v>N</v>
          </cell>
        </row>
        <row r="4161">
          <cell r="B4161">
            <v>38343</v>
          </cell>
          <cell r="C4161" t="str">
            <v>Harvard Steel Inc-Fixed Assets</v>
          </cell>
          <cell r="D4161" t="str">
            <v>Harris Steel Inc</v>
          </cell>
          <cell r="E4161">
            <v>4.5</v>
          </cell>
          <cell r="F4161" t="str">
            <v>N</v>
          </cell>
        </row>
        <row r="4162">
          <cell r="B4162">
            <v>38343</v>
          </cell>
          <cell r="C4162" t="str">
            <v>Express Ins &amp; Tax Svcs Inc</v>
          </cell>
          <cell r="D4162" t="str">
            <v>Undisclosed Acquiror</v>
          </cell>
          <cell r="E4162">
            <v>2</v>
          </cell>
          <cell r="F4162" t="str">
            <v>N</v>
          </cell>
        </row>
        <row r="4163">
          <cell r="B4163">
            <v>38343</v>
          </cell>
          <cell r="C4163" t="str">
            <v>Optive Research Inc</v>
          </cell>
          <cell r="D4163" t="str">
            <v>Tripos Inc</v>
          </cell>
          <cell r="E4163">
            <v>7.9690000000000003</v>
          </cell>
          <cell r="F4163" t="str">
            <v>N</v>
          </cell>
        </row>
        <row r="4164">
          <cell r="B4164">
            <v>38343</v>
          </cell>
          <cell r="C4164" t="str">
            <v>EagleSpan Steel Structures Inc</v>
          </cell>
          <cell r="D4164" t="str">
            <v>Superior Oil &amp; Gas Co</v>
          </cell>
          <cell r="E4164">
            <v>3</v>
          </cell>
          <cell r="F4164" t="str">
            <v>N</v>
          </cell>
        </row>
        <row r="4165">
          <cell r="B4165">
            <v>38343</v>
          </cell>
          <cell r="C4165" t="str">
            <v>Sara Lee Corp-Shelf-Stable</v>
          </cell>
          <cell r="D4165" t="str">
            <v>Bumble Bee Seafoods LP</v>
          </cell>
          <cell r="E4165">
            <v>45</v>
          </cell>
          <cell r="F4165" t="str">
            <v>N</v>
          </cell>
        </row>
        <row r="4166">
          <cell r="B4166">
            <v>38343</v>
          </cell>
          <cell r="C4166" t="str">
            <v>Wyndham Intl-Summerfield(6)</v>
          </cell>
          <cell r="D4166" t="str">
            <v>Lehman Brothers Real Estate</v>
          </cell>
          <cell r="E4166">
            <v>105</v>
          </cell>
          <cell r="F4166" t="str">
            <v>N</v>
          </cell>
        </row>
        <row r="4167">
          <cell r="B4167">
            <v>38343</v>
          </cell>
          <cell r="C4167" t="str">
            <v>Castleberry/Snows Brands Inc</v>
          </cell>
          <cell r="D4167" t="str">
            <v>Bumble Bee Seafoods LP</v>
          </cell>
          <cell r="E4167">
            <v>93</v>
          </cell>
          <cell r="F4167" t="str">
            <v>N</v>
          </cell>
        </row>
        <row r="4168">
          <cell r="B4168">
            <v>38343</v>
          </cell>
          <cell r="C4168" t="str">
            <v>Alderwoods(Ohio)Cemetery</v>
          </cell>
          <cell r="D4168" t="str">
            <v>Bronze Stone LLC</v>
          </cell>
          <cell r="E4168">
            <v>1.2030000000000001</v>
          </cell>
          <cell r="F4168" t="str">
            <v>N</v>
          </cell>
        </row>
        <row r="4169">
          <cell r="B4169">
            <v>38343</v>
          </cell>
          <cell r="C4169" t="str">
            <v>El Paso-Cedar Brakes Units</v>
          </cell>
          <cell r="D4169" t="str">
            <v>Arroyo Energy Investors LP</v>
          </cell>
          <cell r="E4169">
            <v>94</v>
          </cell>
          <cell r="F4169" t="str">
            <v>N</v>
          </cell>
        </row>
        <row r="4170">
          <cell r="B4170">
            <v>38343</v>
          </cell>
          <cell r="C4170" t="str">
            <v>Beacon Respiratory Svcs Inc</v>
          </cell>
          <cell r="D4170" t="str">
            <v>Arcadia Resources Inc</v>
          </cell>
          <cell r="E4170">
            <v>1.5</v>
          </cell>
          <cell r="F4170" t="str">
            <v>N</v>
          </cell>
        </row>
        <row r="4171">
          <cell r="B4171">
            <v>38343</v>
          </cell>
          <cell r="C4171" t="str">
            <v>Colin Service Systems Inc</v>
          </cell>
          <cell r="D4171" t="str">
            <v>ABM Industries Inc</v>
          </cell>
          <cell r="E4171">
            <v>13.6</v>
          </cell>
          <cell r="F4171" t="str">
            <v>N</v>
          </cell>
        </row>
        <row r="4172">
          <cell r="B4172">
            <v>38343</v>
          </cell>
          <cell r="C4172" t="str">
            <v>Kanisa Inc</v>
          </cell>
          <cell r="D4172" t="str">
            <v>ServiceWare Technologies Inc</v>
          </cell>
          <cell r="E4172">
            <v>16.799999999999997</v>
          </cell>
          <cell r="F4172" t="str">
            <v>N</v>
          </cell>
        </row>
        <row r="4173">
          <cell r="B4173">
            <v>38343</v>
          </cell>
          <cell r="C4173" t="str">
            <v>Physicians Informatics Inc</v>
          </cell>
          <cell r="D4173" t="str">
            <v>PracticeXpert Inc</v>
          </cell>
          <cell r="E4173">
            <v>5.625</v>
          </cell>
          <cell r="F4173" t="str">
            <v>N</v>
          </cell>
        </row>
        <row r="4174">
          <cell r="B4174">
            <v>38342</v>
          </cell>
          <cell r="C4174" t="str">
            <v>Boise Cascade LLC-Timberland</v>
          </cell>
          <cell r="D4174" t="str">
            <v>Forest Capital Partners LLC</v>
          </cell>
          <cell r="E4174">
            <v>1650</v>
          </cell>
          <cell r="F4174" t="str">
            <v>Y</v>
          </cell>
        </row>
        <row r="4175">
          <cell r="B4175">
            <v>38342</v>
          </cell>
          <cell r="C4175" t="str">
            <v>eLynx Ltd</v>
          </cell>
          <cell r="D4175" t="str">
            <v>American Capital Strategies</v>
          </cell>
          <cell r="E4175">
            <v>39</v>
          </cell>
          <cell r="F4175" t="str">
            <v>Y</v>
          </cell>
        </row>
        <row r="4176">
          <cell r="B4176">
            <v>38342</v>
          </cell>
          <cell r="C4176" t="str">
            <v>SMARTS Inc</v>
          </cell>
          <cell r="D4176" t="str">
            <v>EMC Corp</v>
          </cell>
          <cell r="E4176">
            <v>260</v>
          </cell>
          <cell r="F4176" t="str">
            <v>N</v>
          </cell>
        </row>
        <row r="4177">
          <cell r="B4177">
            <v>38342</v>
          </cell>
          <cell r="C4177" t="str">
            <v>Katsakos Industries Inc</v>
          </cell>
          <cell r="D4177" t="str">
            <v>FastenTech Inc</v>
          </cell>
          <cell r="E4177">
            <v>4</v>
          </cell>
          <cell r="F4177" t="str">
            <v>N</v>
          </cell>
        </row>
        <row r="4178">
          <cell r="B4178">
            <v>38342</v>
          </cell>
          <cell r="C4178" t="str">
            <v>ProAct Technologies Corp</v>
          </cell>
          <cell r="D4178" t="str">
            <v>Workstream Inc</v>
          </cell>
          <cell r="E4178">
            <v>9.7299999999999986</v>
          </cell>
          <cell r="F4178" t="str">
            <v>N</v>
          </cell>
        </row>
        <row r="4179">
          <cell r="B4179">
            <v>38342</v>
          </cell>
          <cell r="C4179" t="str">
            <v>Photonic Detectors Inc</v>
          </cell>
          <cell r="D4179" t="str">
            <v>Advanced Photonix Inc</v>
          </cell>
          <cell r="E4179">
            <v>1.2769999999999999</v>
          </cell>
          <cell r="F4179" t="str">
            <v>N</v>
          </cell>
        </row>
        <row r="4180">
          <cell r="B4180">
            <v>38342</v>
          </cell>
          <cell r="C4180" t="str">
            <v>First Natl Bk of Athens,TX</v>
          </cell>
          <cell r="D4180" t="str">
            <v>Franklin Bank Corp,Houston,TX</v>
          </cell>
          <cell r="E4180">
            <v>58.3</v>
          </cell>
          <cell r="F4180" t="str">
            <v>N</v>
          </cell>
        </row>
        <row r="4181">
          <cell r="B4181">
            <v>38342</v>
          </cell>
          <cell r="C4181" t="str">
            <v>Valley Comrce Bancorp Ltd,AZ</v>
          </cell>
          <cell r="D4181" t="str">
            <v>BOK Financial Corp,Tulsa,OK</v>
          </cell>
          <cell r="E4181">
            <v>32</v>
          </cell>
          <cell r="F4181" t="str">
            <v>N</v>
          </cell>
        </row>
        <row r="4182">
          <cell r="B4182">
            <v>38342</v>
          </cell>
          <cell r="C4182" t="str">
            <v>GCE Industries Inc</v>
          </cell>
          <cell r="D4182" t="str">
            <v>FastenTech Inc</v>
          </cell>
          <cell r="E4182">
            <v>27.099999999999998</v>
          </cell>
          <cell r="F4182" t="str">
            <v>N</v>
          </cell>
        </row>
        <row r="4183">
          <cell r="B4183">
            <v>38342</v>
          </cell>
          <cell r="C4183" t="str">
            <v>First MainStreet Financial,CO</v>
          </cell>
          <cell r="D4183" t="str">
            <v>Centennial Bk Hldg Inc,CO</v>
          </cell>
          <cell r="E4183">
            <v>105</v>
          </cell>
          <cell r="F4183" t="str">
            <v>N</v>
          </cell>
        </row>
        <row r="4184">
          <cell r="B4184">
            <v>38342</v>
          </cell>
          <cell r="C4184" t="str">
            <v>BAI Aerosystems Inc</v>
          </cell>
          <cell r="D4184" t="str">
            <v>L-3 Communications Hldg Inc</v>
          </cell>
          <cell r="E4184">
            <v>10</v>
          </cell>
          <cell r="F4184" t="str">
            <v>N</v>
          </cell>
        </row>
        <row r="4185">
          <cell r="B4185">
            <v>38342</v>
          </cell>
          <cell r="C4185" t="str">
            <v>Finetex Inc</v>
          </cell>
          <cell r="D4185" t="str">
            <v>Octel Corp</v>
          </cell>
          <cell r="E4185">
            <v>20</v>
          </cell>
          <cell r="F4185" t="str">
            <v>N</v>
          </cell>
        </row>
        <row r="4186">
          <cell r="B4186">
            <v>38341</v>
          </cell>
          <cell r="C4186" t="str">
            <v>Del Amo Fashion,Torrence,CA</v>
          </cell>
          <cell r="D4186" t="str">
            <v>Investor Group</v>
          </cell>
          <cell r="E4186">
            <v>244.5</v>
          </cell>
          <cell r="F4186" t="str">
            <v>Y</v>
          </cell>
        </row>
        <row r="4187">
          <cell r="B4187">
            <v>38341</v>
          </cell>
          <cell r="C4187" t="str">
            <v>PA Higher Education Assistance</v>
          </cell>
          <cell r="D4187" t="str">
            <v>SLM Corp</v>
          </cell>
          <cell r="E4187">
            <v>1000</v>
          </cell>
          <cell r="F4187" t="str">
            <v>Y</v>
          </cell>
        </row>
        <row r="4188">
          <cell r="B4188">
            <v>38341</v>
          </cell>
          <cell r="C4188" t="str">
            <v>Moneyline Telerate</v>
          </cell>
          <cell r="D4188" t="str">
            <v>Reuters Group PLC</v>
          </cell>
          <cell r="E4188">
            <v>175</v>
          </cell>
          <cell r="F4188" t="str">
            <v>N</v>
          </cell>
        </row>
        <row r="4189">
          <cell r="B4189">
            <v>38341</v>
          </cell>
          <cell r="C4189" t="str">
            <v>Aalayance Inc</v>
          </cell>
          <cell r="D4189" t="str">
            <v>HCL Technologies Ltd</v>
          </cell>
          <cell r="E4189">
            <v>1.9</v>
          </cell>
          <cell r="F4189" t="str">
            <v>N</v>
          </cell>
        </row>
        <row r="4190">
          <cell r="B4190">
            <v>38341</v>
          </cell>
          <cell r="C4190" t="str">
            <v>Chalone Wine Group Ltd</v>
          </cell>
          <cell r="D4190" t="str">
            <v>Diageo PLC</v>
          </cell>
          <cell r="E4190">
            <v>223.65600000000001</v>
          </cell>
          <cell r="F4190" t="str">
            <v>N</v>
          </cell>
        </row>
        <row r="4191">
          <cell r="B4191">
            <v>38341</v>
          </cell>
          <cell r="C4191" t="str">
            <v>Norstan Inc</v>
          </cell>
          <cell r="D4191" t="str">
            <v>Black Box Corp</v>
          </cell>
          <cell r="E4191">
            <v>83.424999999999997</v>
          </cell>
          <cell r="F4191" t="str">
            <v>N</v>
          </cell>
        </row>
        <row r="4192">
          <cell r="B4192">
            <v>38341</v>
          </cell>
          <cell r="C4192" t="str">
            <v>ZettaWorks LLC</v>
          </cell>
          <cell r="D4192" t="str">
            <v>Perficient Inc</v>
          </cell>
          <cell r="E4192">
            <v>10.7</v>
          </cell>
          <cell r="F4192" t="str">
            <v>N</v>
          </cell>
        </row>
        <row r="4193">
          <cell r="B4193">
            <v>38341</v>
          </cell>
          <cell r="C4193" t="str">
            <v>WaveZero Manufacturing LLC</v>
          </cell>
          <cell r="D4193" t="str">
            <v>Block Shield Corporation Plc</v>
          </cell>
          <cell r="E4193">
            <v>1.5</v>
          </cell>
          <cell r="F4193" t="str">
            <v>N</v>
          </cell>
        </row>
        <row r="4194">
          <cell r="B4194">
            <v>38341</v>
          </cell>
          <cell r="C4194" t="str">
            <v>Diodem LLC-Intellectual Ppty</v>
          </cell>
          <cell r="D4194" t="str">
            <v>BioLase Technology Inc</v>
          </cell>
          <cell r="E4194">
            <v>7.5</v>
          </cell>
          <cell r="F4194" t="str">
            <v>N</v>
          </cell>
        </row>
        <row r="4195">
          <cell r="B4195">
            <v>38341</v>
          </cell>
          <cell r="C4195" t="str">
            <v>Engineered Plastic Designs Inc</v>
          </cell>
          <cell r="D4195" t="str">
            <v>United Defense Industries Inc</v>
          </cell>
          <cell r="E4195">
            <v>8</v>
          </cell>
          <cell r="F4195" t="str">
            <v>N</v>
          </cell>
        </row>
        <row r="4196">
          <cell r="B4196">
            <v>38341</v>
          </cell>
          <cell r="C4196" t="str">
            <v>A1 Wireless-Certain Assets</v>
          </cell>
          <cell r="D4196" t="str">
            <v>InPhonic Inc</v>
          </cell>
          <cell r="E4196">
            <v>20.766999999999999</v>
          </cell>
          <cell r="F4196" t="str">
            <v>N</v>
          </cell>
        </row>
        <row r="4197">
          <cell r="B4197">
            <v>38341</v>
          </cell>
          <cell r="C4197" t="str">
            <v>Panda Electric Facility,NC</v>
          </cell>
          <cell r="D4197" t="str">
            <v>Dominion Virginia Power</v>
          </cell>
          <cell r="E4197">
            <v>100.69999999999999</v>
          </cell>
          <cell r="F4197" t="str">
            <v>N</v>
          </cell>
        </row>
        <row r="4198">
          <cell r="B4198">
            <v>38341</v>
          </cell>
          <cell r="C4198" t="str">
            <v>Remec Defense &amp; Space Inc</v>
          </cell>
          <cell r="D4198" t="str">
            <v>Chelton Microwave Corp</v>
          </cell>
          <cell r="E4198">
            <v>260</v>
          </cell>
          <cell r="F4198" t="str">
            <v>N</v>
          </cell>
        </row>
        <row r="4199">
          <cell r="B4199">
            <v>38341</v>
          </cell>
          <cell r="C4199" t="str">
            <v>Seven Worldwide Inc</v>
          </cell>
          <cell r="D4199" t="str">
            <v>Schawk Inc</v>
          </cell>
          <cell r="E4199">
            <v>191.23999999999998</v>
          </cell>
          <cell r="F4199" t="str">
            <v>N</v>
          </cell>
        </row>
        <row r="4200">
          <cell r="B4200">
            <v>38341</v>
          </cell>
          <cell r="C4200" t="str">
            <v>Graco Operations</v>
          </cell>
          <cell r="D4200" t="str">
            <v>Crosstex Energy LP</v>
          </cell>
          <cell r="E4200">
            <v>9.25</v>
          </cell>
          <cell r="F4200" t="str">
            <v>N</v>
          </cell>
        </row>
        <row r="4201">
          <cell r="B4201">
            <v>38341</v>
          </cell>
          <cell r="C4201" t="str">
            <v>Yantra Corp</v>
          </cell>
          <cell r="D4201" t="str">
            <v>Sterling Commerce Inc</v>
          </cell>
          <cell r="E4201">
            <v>170</v>
          </cell>
          <cell r="F4201" t="str">
            <v>N</v>
          </cell>
        </row>
        <row r="4202">
          <cell r="B4202">
            <v>38341</v>
          </cell>
          <cell r="C4202" t="str">
            <v>Public Svc Enterprise Grp Inc</v>
          </cell>
          <cell r="D4202" t="str">
            <v>Exelon Corp</v>
          </cell>
          <cell r="E4202">
            <v>12293.593000000001</v>
          </cell>
          <cell r="F4202" t="str">
            <v>N</v>
          </cell>
        </row>
        <row r="4203">
          <cell r="B4203">
            <v>38341</v>
          </cell>
          <cell r="C4203" t="str">
            <v>Protego Networks Inc</v>
          </cell>
          <cell r="D4203" t="str">
            <v>Cisco Systems Inc</v>
          </cell>
          <cell r="E4203">
            <v>65</v>
          </cell>
          <cell r="F4203" t="str">
            <v>N</v>
          </cell>
        </row>
        <row r="4204">
          <cell r="B4204">
            <v>38340</v>
          </cell>
          <cell r="C4204" t="str">
            <v>Kramont Realty Trust</v>
          </cell>
          <cell r="D4204" t="str">
            <v>Centro Watt America REIT III</v>
          </cell>
          <cell r="E4204">
            <v>571.13599999999997</v>
          </cell>
          <cell r="F4204" t="str">
            <v>N</v>
          </cell>
        </row>
        <row r="4205">
          <cell r="B4205">
            <v>38338</v>
          </cell>
          <cell r="C4205" t="str">
            <v>New Commerce Bancorp,SC</v>
          </cell>
          <cell r="D4205" t="str">
            <v>SCBT Finl Corp,Columbia,SC</v>
          </cell>
          <cell r="E4205">
            <v>19.367999999999999</v>
          </cell>
          <cell r="F4205" t="str">
            <v>Y</v>
          </cell>
        </row>
        <row r="4206">
          <cell r="B4206">
            <v>38338</v>
          </cell>
          <cell r="C4206" t="str">
            <v>Black Warrior Wireline Corp</v>
          </cell>
          <cell r="D4206" t="str">
            <v>Lincolnshire Management Inc</v>
          </cell>
          <cell r="E4206">
            <v>45</v>
          </cell>
          <cell r="F4206" t="str">
            <v>Y</v>
          </cell>
        </row>
        <row r="4207">
          <cell r="B4207">
            <v>38338</v>
          </cell>
          <cell r="C4207" t="str">
            <v>Bairnco Corp-Rhode Island</v>
          </cell>
          <cell r="D4207" t="str">
            <v>Undisclosed Acquiror</v>
          </cell>
          <cell r="E4207">
            <v>1.2</v>
          </cell>
          <cell r="F4207" t="str">
            <v>N</v>
          </cell>
        </row>
        <row r="4208">
          <cell r="B4208">
            <v>38338</v>
          </cell>
          <cell r="C4208" t="str">
            <v>Woronoco Bancorp Inc,MA</v>
          </cell>
          <cell r="D4208" t="str">
            <v>Berkshire Hills Bancorp Inc</v>
          </cell>
          <cell r="E4208">
            <v>146.964</v>
          </cell>
          <cell r="F4208" t="str">
            <v>N</v>
          </cell>
        </row>
        <row r="4209">
          <cell r="B4209">
            <v>38338</v>
          </cell>
          <cell r="C4209" t="str">
            <v>Red Oak Bank,Morristown,NJ</v>
          </cell>
          <cell r="D4209" t="str">
            <v>Center Bancorp Inc,Union,NJ</v>
          </cell>
          <cell r="E4209">
            <v>13.398999999999999</v>
          </cell>
          <cell r="F4209" t="str">
            <v>N</v>
          </cell>
        </row>
        <row r="4210">
          <cell r="B4210">
            <v>38338</v>
          </cell>
          <cell r="C4210" t="str">
            <v>Solectria Corp</v>
          </cell>
          <cell r="D4210" t="str">
            <v>Azure Dynamics Corp</v>
          </cell>
          <cell r="E4210">
            <v>17.513999999999999</v>
          </cell>
          <cell r="F4210" t="str">
            <v>N</v>
          </cell>
        </row>
        <row r="4211">
          <cell r="B4211">
            <v>38338</v>
          </cell>
          <cell r="C4211" t="str">
            <v>Samuel Bingham Enterprises Inc</v>
          </cell>
          <cell r="D4211" t="str">
            <v>Finzer Roller LLC</v>
          </cell>
          <cell r="E4211">
            <v>3.1269999999999998</v>
          </cell>
          <cell r="F4211" t="str">
            <v>N</v>
          </cell>
        </row>
        <row r="4212">
          <cell r="B4212">
            <v>38338</v>
          </cell>
          <cell r="C4212" t="str">
            <v>Cygnus Inc-Certain Assets</v>
          </cell>
          <cell r="D4212" t="str">
            <v>Animas Corp</v>
          </cell>
          <cell r="E4212">
            <v>10</v>
          </cell>
          <cell r="F4212" t="str">
            <v>N</v>
          </cell>
        </row>
        <row r="4213">
          <cell r="B4213">
            <v>38338</v>
          </cell>
          <cell r="C4213" t="str">
            <v>Resource Consultants Inc</v>
          </cell>
          <cell r="D4213" t="str">
            <v>Serco Group PLC</v>
          </cell>
          <cell r="E4213">
            <v>215</v>
          </cell>
          <cell r="F4213" t="str">
            <v>N</v>
          </cell>
        </row>
        <row r="4214">
          <cell r="B4214">
            <v>38338</v>
          </cell>
          <cell r="C4214" t="str">
            <v>24 seven USA Franchising Ltd</v>
          </cell>
          <cell r="D4214" t="str">
            <v>All Seasons Services Inc</v>
          </cell>
          <cell r="E4214">
            <v>6.0319999999999991</v>
          </cell>
          <cell r="F4214" t="str">
            <v>N</v>
          </cell>
        </row>
        <row r="4215">
          <cell r="B4215">
            <v>38338</v>
          </cell>
          <cell r="C4215" t="str">
            <v>Viva Group Inc</v>
          </cell>
          <cell r="D4215" t="str">
            <v>eBay Inc</v>
          </cell>
          <cell r="E4215">
            <v>415</v>
          </cell>
          <cell r="F4215" t="str">
            <v>N</v>
          </cell>
        </row>
        <row r="4216">
          <cell r="B4216">
            <v>38338</v>
          </cell>
          <cell r="C4216" t="str">
            <v>edocs Inc</v>
          </cell>
          <cell r="D4216" t="str">
            <v>Siebel Sys Inc</v>
          </cell>
          <cell r="E4216">
            <v>115</v>
          </cell>
          <cell r="F4216" t="str">
            <v>N</v>
          </cell>
        </row>
        <row r="4217">
          <cell r="B4217">
            <v>38338</v>
          </cell>
          <cell r="C4217" t="str">
            <v>Global Wine Partners LLC</v>
          </cell>
          <cell r="D4217" t="str">
            <v>International Wine Invest Fund</v>
          </cell>
          <cell r="E4217">
            <v>3.1030000000000002</v>
          </cell>
          <cell r="F4217" t="str">
            <v>N</v>
          </cell>
        </row>
        <row r="4218">
          <cell r="B4218">
            <v>38338</v>
          </cell>
          <cell r="C4218" t="str">
            <v>Intercontinental Hotels-Hotels</v>
          </cell>
          <cell r="D4218" t="str">
            <v>Hospitality Properties Trust</v>
          </cell>
          <cell r="E4218">
            <v>450</v>
          </cell>
          <cell r="F4218" t="str">
            <v>N</v>
          </cell>
        </row>
        <row r="4219">
          <cell r="B4219">
            <v>38338</v>
          </cell>
          <cell r="C4219" t="str">
            <v>Systems Management Engineering</v>
          </cell>
          <cell r="D4219" t="str">
            <v>Science Dynamics Corp</v>
          </cell>
          <cell r="E4219">
            <v>4.9530000000000003</v>
          </cell>
          <cell r="F4219" t="str">
            <v>N</v>
          </cell>
        </row>
        <row r="4220">
          <cell r="B4220">
            <v>38338</v>
          </cell>
          <cell r="C4220" t="str">
            <v>American Sta Corp,IN</v>
          </cell>
          <cell r="D4220" t="str">
            <v>Peoples Community Bancorp,OH</v>
          </cell>
          <cell r="E4220">
            <v>8.2420000000000009</v>
          </cell>
          <cell r="F4220" t="str">
            <v>N</v>
          </cell>
        </row>
        <row r="4221">
          <cell r="B4221">
            <v>38338</v>
          </cell>
          <cell r="C4221" t="str">
            <v>N2 Broadband Inc</v>
          </cell>
          <cell r="D4221" t="str">
            <v>TANDBERG Television ASA</v>
          </cell>
          <cell r="E4221">
            <v>118</v>
          </cell>
          <cell r="F4221" t="str">
            <v>N</v>
          </cell>
        </row>
        <row r="4222">
          <cell r="B4222">
            <v>38338</v>
          </cell>
          <cell r="C4222" t="str">
            <v>Apollo Energy-Oil &amp; Gas Ppty</v>
          </cell>
          <cell r="D4222" t="str">
            <v>Teton Petroleum Co</v>
          </cell>
          <cell r="E4222">
            <v>2.4049999999999998</v>
          </cell>
          <cell r="F4222" t="str">
            <v>N</v>
          </cell>
        </row>
        <row r="4223">
          <cell r="B4223">
            <v>38338</v>
          </cell>
          <cell r="C4223" t="str">
            <v>Pac-West Telecomm Inc-Small</v>
          </cell>
          <cell r="D4223" t="str">
            <v>Telepacific Communications</v>
          </cell>
          <cell r="E4223">
            <v>27</v>
          </cell>
          <cell r="F4223" t="str">
            <v>N</v>
          </cell>
        </row>
        <row r="4224">
          <cell r="B4224">
            <v>38338</v>
          </cell>
          <cell r="C4224" t="str">
            <v>Superior Consultant Holdings</v>
          </cell>
          <cell r="D4224" t="str">
            <v>Affiliated Computer Svcs Inc</v>
          </cell>
          <cell r="E4224">
            <v>89.528000000000006</v>
          </cell>
          <cell r="F4224" t="str">
            <v>N</v>
          </cell>
        </row>
        <row r="4225">
          <cell r="B4225">
            <v>38338</v>
          </cell>
          <cell r="C4225" t="str">
            <v>Dixon Ticonderoga Co</v>
          </cell>
          <cell r="D4225" t="str">
            <v>Fabbrica Italiana Lapis e</v>
          </cell>
          <cell r="E4225">
            <v>22.454999999999998</v>
          </cell>
          <cell r="F4225" t="str">
            <v>N</v>
          </cell>
        </row>
        <row r="4226">
          <cell r="B4226">
            <v>38337</v>
          </cell>
          <cell r="C4226" t="str">
            <v>BHC Investments Inc</v>
          </cell>
          <cell r="D4226" t="str">
            <v>Natl Finl Svcs(Fidelity)</v>
          </cell>
          <cell r="E4226">
            <v>365</v>
          </cell>
          <cell r="F4226" t="str">
            <v>Y</v>
          </cell>
        </row>
        <row r="4227">
          <cell r="B4227">
            <v>38337</v>
          </cell>
          <cell r="C4227" t="str">
            <v>MicroPlanet LTD</v>
          </cell>
          <cell r="D4227" t="str">
            <v>HF Capital Corp</v>
          </cell>
          <cell r="E4227">
            <v>2.9449999999999998</v>
          </cell>
          <cell r="F4227" t="str">
            <v>Y</v>
          </cell>
        </row>
        <row r="4228">
          <cell r="B4228">
            <v>38337</v>
          </cell>
          <cell r="C4228" t="str">
            <v>Bridgeline Holdings LP</v>
          </cell>
          <cell r="D4228" t="str">
            <v>Targa Resources Inc</v>
          </cell>
          <cell r="E4228">
            <v>100</v>
          </cell>
          <cell r="F4228" t="str">
            <v>Y</v>
          </cell>
        </row>
        <row r="4229">
          <cell r="B4229">
            <v>38337</v>
          </cell>
          <cell r="C4229" t="str">
            <v>Tropical Sportswear Intl Corp</v>
          </cell>
          <cell r="D4229" t="str">
            <v>Perry Ellis International Inc</v>
          </cell>
          <cell r="E4229">
            <v>88.5</v>
          </cell>
          <cell r="F4229" t="str">
            <v>N</v>
          </cell>
        </row>
        <row r="4230">
          <cell r="B4230">
            <v>38337</v>
          </cell>
          <cell r="C4230" t="str">
            <v>Universal Care Inc-Medi-Cal</v>
          </cell>
          <cell r="D4230" t="str">
            <v>Molina Healthcare of</v>
          </cell>
          <cell r="E4230">
            <v>6.1999999999999993</v>
          </cell>
          <cell r="F4230" t="str">
            <v>N</v>
          </cell>
        </row>
        <row r="4231">
          <cell r="B4231">
            <v>38337</v>
          </cell>
          <cell r="C4231" t="str">
            <v>Electroglas Inc-San Jose</v>
          </cell>
          <cell r="D4231" t="str">
            <v>Integrated Device Technology</v>
          </cell>
          <cell r="E4231">
            <v>29</v>
          </cell>
          <cell r="F4231" t="str">
            <v>N</v>
          </cell>
        </row>
        <row r="4232">
          <cell r="B4232">
            <v>38337</v>
          </cell>
          <cell r="C4232" t="str">
            <v>All Seasons Services Inc</v>
          </cell>
          <cell r="D4232" t="str">
            <v>VTL Group Ltd</v>
          </cell>
          <cell r="E4232">
            <v>4.0229999999999997</v>
          </cell>
          <cell r="F4232" t="str">
            <v>N</v>
          </cell>
        </row>
        <row r="4233">
          <cell r="B4233">
            <v>38337</v>
          </cell>
          <cell r="C4233" t="str">
            <v>Veritas Software Corp</v>
          </cell>
          <cell r="D4233" t="str">
            <v>Symantec Corp</v>
          </cell>
          <cell r="E4233">
            <v>13519.668</v>
          </cell>
          <cell r="F4233" t="str">
            <v>N</v>
          </cell>
        </row>
        <row r="4234">
          <cell r="B4234">
            <v>38337</v>
          </cell>
          <cell r="C4234" t="str">
            <v>Undisclosed Wyoming Gas Ppty</v>
          </cell>
          <cell r="D4234" t="str">
            <v>Digital Gas Inc</v>
          </cell>
          <cell r="E4234">
            <v>9.5</v>
          </cell>
          <cell r="F4234" t="str">
            <v>N</v>
          </cell>
        </row>
        <row r="4235">
          <cell r="B4235">
            <v>38337</v>
          </cell>
          <cell r="C4235" t="str">
            <v>Sports Entertainment</v>
          </cell>
          <cell r="D4235" t="str">
            <v>RFX Acquisition LLC</v>
          </cell>
          <cell r="E4235">
            <v>3.6560000000000001</v>
          </cell>
          <cell r="F4235" t="str">
            <v>N</v>
          </cell>
        </row>
        <row r="4236">
          <cell r="B4236">
            <v>38337</v>
          </cell>
          <cell r="C4236" t="str">
            <v>IGC Polycold Systems</v>
          </cell>
          <cell r="D4236" t="str">
            <v>Helix Technology Corp</v>
          </cell>
          <cell r="E4236">
            <v>52.5</v>
          </cell>
          <cell r="F4236" t="str">
            <v>N</v>
          </cell>
        </row>
        <row r="4237">
          <cell r="B4237">
            <v>38337</v>
          </cell>
          <cell r="C4237" t="str">
            <v>Orbit Drop Inc</v>
          </cell>
          <cell r="D4237" t="str">
            <v>Vanquish Productions Inc</v>
          </cell>
          <cell r="E4237">
            <v>2.2799999999999998</v>
          </cell>
          <cell r="F4237" t="str">
            <v>N</v>
          </cell>
        </row>
        <row r="4238">
          <cell r="B4238">
            <v>38337</v>
          </cell>
          <cell r="C4238" t="str">
            <v>Terk-Certain Assets</v>
          </cell>
          <cell r="D4238" t="str">
            <v>Audiovox Electronics Corp</v>
          </cell>
          <cell r="E4238">
            <v>13.6</v>
          </cell>
          <cell r="F4238" t="str">
            <v>N</v>
          </cell>
        </row>
        <row r="4239">
          <cell r="B4239">
            <v>38337</v>
          </cell>
          <cell r="C4239" t="str">
            <v>Blue Pumpkin Software Inc</v>
          </cell>
          <cell r="D4239" t="str">
            <v>Witness Systems Inc</v>
          </cell>
          <cell r="E4239">
            <v>74.376999999999995</v>
          </cell>
          <cell r="F4239" t="str">
            <v>N</v>
          </cell>
        </row>
        <row r="4240">
          <cell r="B4240">
            <v>38337</v>
          </cell>
          <cell r="C4240" t="str">
            <v>Advanced Stent Technologies</v>
          </cell>
          <cell r="D4240" t="str">
            <v>Boston Scientific Corp</v>
          </cell>
          <cell r="E4240">
            <v>120</v>
          </cell>
          <cell r="F4240" t="str">
            <v>N</v>
          </cell>
        </row>
        <row r="4241">
          <cell r="B4241">
            <v>38337</v>
          </cell>
          <cell r="C4241" t="str">
            <v>Central Investment Corp</v>
          </cell>
          <cell r="D4241" t="str">
            <v>PepsiAmerica Inc</v>
          </cell>
          <cell r="E4241">
            <v>340</v>
          </cell>
          <cell r="F4241" t="str">
            <v>N</v>
          </cell>
        </row>
        <row r="4242">
          <cell r="B4242">
            <v>38337</v>
          </cell>
          <cell r="C4242" t="str">
            <v>Kids Line LLC</v>
          </cell>
          <cell r="D4242" t="str">
            <v>Russ Berrie &amp; Co</v>
          </cell>
          <cell r="E4242">
            <v>128</v>
          </cell>
          <cell r="F4242" t="str">
            <v>N</v>
          </cell>
        </row>
        <row r="4243">
          <cell r="B4243">
            <v>38337</v>
          </cell>
          <cell r="C4243" t="str">
            <v>RCI Holding Corp</v>
          </cell>
          <cell r="D4243" t="str">
            <v>Serco Group PLC</v>
          </cell>
          <cell r="E4243">
            <v>215</v>
          </cell>
          <cell r="F4243" t="str">
            <v>N</v>
          </cell>
        </row>
        <row r="4244">
          <cell r="B4244">
            <v>38337</v>
          </cell>
          <cell r="C4244" t="str">
            <v>POSIT</v>
          </cell>
          <cell r="D4244" t="str">
            <v>Investment Technology Grp Inc</v>
          </cell>
          <cell r="E4244">
            <v>90</v>
          </cell>
          <cell r="F4244" t="str">
            <v>N</v>
          </cell>
        </row>
        <row r="4245">
          <cell r="B4245">
            <v>38337</v>
          </cell>
          <cell r="C4245" t="str">
            <v>Patina Oil &amp; Gas Corp</v>
          </cell>
          <cell r="D4245" t="str">
            <v>Noble Energy Inc</v>
          </cell>
          <cell r="E4245">
            <v>2954.1210000000001</v>
          </cell>
          <cell r="F4245" t="str">
            <v>N</v>
          </cell>
        </row>
        <row r="4246">
          <cell r="B4246">
            <v>38337</v>
          </cell>
          <cell r="C4246" t="str">
            <v>Dralasoft Inc</v>
          </cell>
          <cell r="D4246" t="str">
            <v>Verity Inc</v>
          </cell>
          <cell r="E4246">
            <v>8</v>
          </cell>
          <cell r="F4246" t="str">
            <v>N</v>
          </cell>
        </row>
        <row r="4247">
          <cell r="B4247">
            <v>38336</v>
          </cell>
          <cell r="C4247" t="str">
            <v>Sem Group LP</v>
          </cell>
          <cell r="D4247" t="str">
            <v>Carlyle Riverstone Global</v>
          </cell>
          <cell r="E4247">
            <v>75</v>
          </cell>
          <cell r="F4247" t="str">
            <v>Y</v>
          </cell>
        </row>
        <row r="4248">
          <cell r="B4248">
            <v>38336</v>
          </cell>
          <cell r="C4248" t="str">
            <v>Global Patent Holdings LLC</v>
          </cell>
          <cell r="D4248" t="str">
            <v>Acacia Research Corp</v>
          </cell>
          <cell r="E4248">
            <v>21.513000000000002</v>
          </cell>
          <cell r="F4248" t="str">
            <v>N</v>
          </cell>
        </row>
        <row r="4249">
          <cell r="B4249">
            <v>38336</v>
          </cell>
          <cell r="C4249" t="str">
            <v>XenoPort Inc</v>
          </cell>
          <cell r="D4249" t="str">
            <v>Undisclosed Acquiror</v>
          </cell>
          <cell r="E4249">
            <v>25</v>
          </cell>
          <cell r="F4249" t="str">
            <v>N</v>
          </cell>
        </row>
        <row r="4250">
          <cell r="B4250">
            <v>38336</v>
          </cell>
          <cell r="C4250" t="str">
            <v>Downhole Injections Sys LLC</v>
          </cell>
          <cell r="D4250" t="str">
            <v>Allis-Chalmers Corp</v>
          </cell>
          <cell r="E4250">
            <v>4.0890000000000004</v>
          </cell>
          <cell r="F4250" t="str">
            <v>N</v>
          </cell>
        </row>
        <row r="4251">
          <cell r="B4251">
            <v>38336</v>
          </cell>
          <cell r="C4251" t="str">
            <v>Intl Paper Co-Fine Papers Bus</v>
          </cell>
          <cell r="D4251" t="str">
            <v>Mohawk Paper Mills Inc</v>
          </cell>
          <cell r="E4251">
            <v>65</v>
          </cell>
          <cell r="F4251" t="str">
            <v>N</v>
          </cell>
        </row>
        <row r="4252">
          <cell r="B4252">
            <v>38336</v>
          </cell>
          <cell r="C4252" t="str">
            <v>Vitel Software Inc</v>
          </cell>
          <cell r="D4252" t="str">
            <v>Concord Communications Inc</v>
          </cell>
          <cell r="E4252">
            <v>4</v>
          </cell>
          <cell r="F4252" t="str">
            <v>N</v>
          </cell>
        </row>
        <row r="4253">
          <cell r="B4253">
            <v>38336</v>
          </cell>
          <cell r="C4253" t="str">
            <v>Citizens Bank Hldg Co,ID</v>
          </cell>
          <cell r="D4253" t="str">
            <v>Glacier Bancorp Inc,MT</v>
          </cell>
          <cell r="E4253">
            <v>17.2</v>
          </cell>
          <cell r="F4253" t="str">
            <v>N</v>
          </cell>
        </row>
        <row r="4254">
          <cell r="B4254">
            <v>38336</v>
          </cell>
          <cell r="C4254" t="str">
            <v>Nextel Communications Inc</v>
          </cell>
          <cell r="D4254" t="str">
            <v>Sprint Corp</v>
          </cell>
          <cell r="E4254">
            <v>38975.067000000003</v>
          </cell>
          <cell r="F4254" t="str">
            <v>N</v>
          </cell>
        </row>
        <row r="4255">
          <cell r="B4255">
            <v>38336</v>
          </cell>
          <cell r="C4255" t="str">
            <v>Yorkshire Americas Inc</v>
          </cell>
          <cell r="D4255" t="str">
            <v>ADI Group Inc</v>
          </cell>
          <cell r="E4255">
            <v>2</v>
          </cell>
          <cell r="F4255" t="str">
            <v>N</v>
          </cell>
        </row>
        <row r="4256">
          <cell r="B4256">
            <v>38336</v>
          </cell>
          <cell r="C4256" t="str">
            <v>Courtyard By Marriott LP</v>
          </cell>
          <cell r="D4256" t="str">
            <v>Sarofim Realty Advisors</v>
          </cell>
          <cell r="E4256">
            <v>92</v>
          </cell>
          <cell r="F4256" t="str">
            <v>N</v>
          </cell>
        </row>
        <row r="4257">
          <cell r="B4257">
            <v>38336</v>
          </cell>
          <cell r="C4257" t="str">
            <v>Net2Phone Inc</v>
          </cell>
          <cell r="D4257" t="str">
            <v>IDT Corp</v>
          </cell>
          <cell r="E4257">
            <v>56.691999999999993</v>
          </cell>
          <cell r="F4257" t="str">
            <v>N</v>
          </cell>
        </row>
        <row r="4258">
          <cell r="B4258">
            <v>38336</v>
          </cell>
          <cell r="C4258" t="str">
            <v>Sheraton Russell,New York,NY</v>
          </cell>
          <cell r="D4258" t="str">
            <v>SJP Residential Properties</v>
          </cell>
          <cell r="E4258">
            <v>40</v>
          </cell>
          <cell r="F4258" t="str">
            <v>N</v>
          </cell>
        </row>
        <row r="4259">
          <cell r="B4259">
            <v>38336</v>
          </cell>
          <cell r="C4259" t="str">
            <v>Sheraton Rancho Bernardo,San</v>
          </cell>
          <cell r="D4259" t="str">
            <v>Dimension Development Co Inc</v>
          </cell>
          <cell r="E4259">
            <v>18</v>
          </cell>
          <cell r="F4259" t="str">
            <v>N</v>
          </cell>
        </row>
        <row r="4260">
          <cell r="B4260">
            <v>38336</v>
          </cell>
          <cell r="C4260" t="str">
            <v>Exxon-Big Escambia Facility,AL</v>
          </cell>
          <cell r="D4260" t="str">
            <v>Vintage Petroleum Inc</v>
          </cell>
          <cell r="E4260">
            <v>76.400000000000006</v>
          </cell>
          <cell r="F4260" t="str">
            <v>N</v>
          </cell>
        </row>
        <row r="4261">
          <cell r="B4261">
            <v>38336</v>
          </cell>
          <cell r="C4261" t="str">
            <v>Marriott Courtyard,FL</v>
          </cell>
          <cell r="D4261" t="str">
            <v>Equity Inns Inc</v>
          </cell>
          <cell r="E4261">
            <v>12.5</v>
          </cell>
          <cell r="F4261" t="str">
            <v>N</v>
          </cell>
        </row>
        <row r="4262">
          <cell r="B4262">
            <v>38336</v>
          </cell>
          <cell r="C4262" t="str">
            <v>GS Pharma Inc</v>
          </cell>
          <cell r="D4262" t="str">
            <v>DTLL Inc</v>
          </cell>
          <cell r="E4262">
            <v>59.375</v>
          </cell>
          <cell r="F4262" t="str">
            <v>N</v>
          </cell>
        </row>
        <row r="4263">
          <cell r="B4263">
            <v>38336</v>
          </cell>
          <cell r="C4263" t="str">
            <v>GS Pharma Inc</v>
          </cell>
          <cell r="D4263" t="str">
            <v>DTLL Inc</v>
          </cell>
          <cell r="E4263">
            <v>59.375</v>
          </cell>
          <cell r="F4263" t="str">
            <v>N</v>
          </cell>
        </row>
        <row r="4264">
          <cell r="B4264">
            <v>38335</v>
          </cell>
          <cell r="C4264" t="str">
            <v>Stroh Ranch,Parker,Colorado</v>
          </cell>
          <cell r="D4264" t="str">
            <v>Pivotal Group Inc</v>
          </cell>
          <cell r="E4264">
            <v>72</v>
          </cell>
          <cell r="F4264" t="str">
            <v>Y</v>
          </cell>
        </row>
        <row r="4265">
          <cell r="B4265">
            <v>38335</v>
          </cell>
          <cell r="C4265" t="str">
            <v>eSmartloan.com</v>
          </cell>
          <cell r="D4265" t="str">
            <v>Capital One Financial Corp</v>
          </cell>
          <cell r="E4265">
            <v>155</v>
          </cell>
          <cell r="F4265" t="str">
            <v>Y</v>
          </cell>
        </row>
        <row r="4266">
          <cell r="B4266">
            <v>38335</v>
          </cell>
          <cell r="C4266" t="str">
            <v>Undisclosed Parking Facilities</v>
          </cell>
          <cell r="D4266" t="str">
            <v>Hartford Parking LLC</v>
          </cell>
          <cell r="E4266">
            <v>26</v>
          </cell>
          <cell r="F4266" t="str">
            <v>Y</v>
          </cell>
        </row>
        <row r="4267">
          <cell r="B4267">
            <v>38335</v>
          </cell>
          <cell r="C4267" t="str">
            <v>Brooks Sports Inc</v>
          </cell>
          <cell r="D4267" t="str">
            <v>Russell Corp</v>
          </cell>
          <cell r="E4267">
            <v>115</v>
          </cell>
          <cell r="F4267" t="str">
            <v>N</v>
          </cell>
        </row>
        <row r="4268">
          <cell r="B4268">
            <v>38335</v>
          </cell>
          <cell r="C4268" t="str">
            <v>Tulip Development Labs Inc</v>
          </cell>
          <cell r="D4268" t="str">
            <v>Orbit International Corp</v>
          </cell>
          <cell r="E4268">
            <v>8.5</v>
          </cell>
          <cell r="F4268" t="str">
            <v>N</v>
          </cell>
        </row>
        <row r="4269">
          <cell r="B4269">
            <v>38335</v>
          </cell>
          <cell r="C4269" t="str">
            <v>Green-Hydraulic Cylinder Div</v>
          </cell>
          <cell r="D4269" t="str">
            <v>Rosenboom Machine &amp; Tool Inc</v>
          </cell>
          <cell r="E4269">
            <v>4.3360000000000003</v>
          </cell>
          <cell r="F4269" t="str">
            <v>N</v>
          </cell>
        </row>
        <row r="4270">
          <cell r="B4270">
            <v>38335</v>
          </cell>
          <cell r="C4270" t="str">
            <v>Astralis Ltd</v>
          </cell>
          <cell r="D4270" t="str">
            <v>SkyePharma PLC</v>
          </cell>
          <cell r="E4270">
            <v>7.9779999999999998</v>
          </cell>
          <cell r="F4270" t="str">
            <v>N</v>
          </cell>
        </row>
        <row r="4271">
          <cell r="B4271">
            <v>38335</v>
          </cell>
          <cell r="C4271" t="str">
            <v>TekSoft Inc</v>
          </cell>
          <cell r="D4271" t="str">
            <v>Geometric Software Solutions</v>
          </cell>
          <cell r="E4271">
            <v>1.75</v>
          </cell>
          <cell r="F4271" t="str">
            <v>N</v>
          </cell>
        </row>
        <row r="4272">
          <cell r="B4272">
            <v>38335</v>
          </cell>
          <cell r="C4272" t="str">
            <v>Interscope Technologies Inc</v>
          </cell>
          <cell r="D4272" t="str">
            <v>Trestle Holdings Inc</v>
          </cell>
          <cell r="E4272">
            <v>1.1709999999999998</v>
          </cell>
          <cell r="F4272" t="str">
            <v>N</v>
          </cell>
        </row>
        <row r="4273">
          <cell r="B4273">
            <v>38335</v>
          </cell>
          <cell r="C4273" t="str">
            <v>Image One Corp</v>
          </cell>
          <cell r="D4273" t="str">
            <v>Danka Business Systems PLC</v>
          </cell>
          <cell r="E4273">
            <v>3.5999999999999996</v>
          </cell>
          <cell r="F4273" t="str">
            <v>N</v>
          </cell>
        </row>
        <row r="4274">
          <cell r="B4274">
            <v>38335</v>
          </cell>
          <cell r="C4274" t="str">
            <v>EnerVest Mgmt Partners-Ppty(2)</v>
          </cell>
          <cell r="D4274" t="str">
            <v>Swift Energy Co</v>
          </cell>
          <cell r="E4274">
            <v>27.299999999999997</v>
          </cell>
          <cell r="F4274" t="str">
            <v>N</v>
          </cell>
        </row>
        <row r="4275">
          <cell r="B4275">
            <v>38335</v>
          </cell>
          <cell r="C4275" t="str">
            <v>Microline Inc</v>
          </cell>
          <cell r="D4275" t="str">
            <v>Pentax Corp</v>
          </cell>
          <cell r="E4275">
            <v>48</v>
          </cell>
          <cell r="F4275" t="str">
            <v>N</v>
          </cell>
        </row>
        <row r="4276">
          <cell r="B4276">
            <v>38335</v>
          </cell>
          <cell r="C4276" t="str">
            <v>Voyager Expanded Learning</v>
          </cell>
          <cell r="D4276" t="str">
            <v>ProQuest Co</v>
          </cell>
          <cell r="E4276">
            <v>380</v>
          </cell>
          <cell r="F4276" t="str">
            <v>N</v>
          </cell>
        </row>
        <row r="4277">
          <cell r="B4277">
            <v>38335</v>
          </cell>
          <cell r="C4277" t="str">
            <v>Standard Register Co-Equip Bus</v>
          </cell>
          <cell r="D4277" t="str">
            <v>Pitney Bowes Inc</v>
          </cell>
          <cell r="E4277">
            <v>17</v>
          </cell>
          <cell r="F4277" t="str">
            <v>N</v>
          </cell>
        </row>
        <row r="4278">
          <cell r="B4278">
            <v>38335</v>
          </cell>
          <cell r="C4278" t="str">
            <v>Night Vision Equipment Co Inc</v>
          </cell>
          <cell r="D4278" t="str">
            <v>DRS Technologies Inc</v>
          </cell>
          <cell r="E4278">
            <v>42.5</v>
          </cell>
          <cell r="F4278" t="str">
            <v>N</v>
          </cell>
        </row>
        <row r="4279">
          <cell r="B4279">
            <v>38335</v>
          </cell>
          <cell r="C4279" t="str">
            <v>Cannivan Gulch Copper,MO</v>
          </cell>
          <cell r="D4279" t="str">
            <v>United Bolero Development Corp</v>
          </cell>
          <cell r="E4279">
            <v>8.1379999999999999</v>
          </cell>
          <cell r="F4279" t="str">
            <v>N</v>
          </cell>
        </row>
        <row r="4280">
          <cell r="B4280">
            <v>38334</v>
          </cell>
          <cell r="C4280" t="str">
            <v>NPS BioTherapeutics Inc</v>
          </cell>
          <cell r="D4280" t="str">
            <v>Talecris Biotherapeutics Inc</v>
          </cell>
          <cell r="E4280">
            <v>590</v>
          </cell>
          <cell r="F4280" t="str">
            <v>Y</v>
          </cell>
        </row>
        <row r="4281">
          <cell r="B4281">
            <v>38334</v>
          </cell>
          <cell r="C4281" t="str">
            <v>QuatRx Pharmaceuticals Co</v>
          </cell>
          <cell r="D4281" t="str">
            <v>Investor Group</v>
          </cell>
          <cell r="E4281">
            <v>31</v>
          </cell>
          <cell r="F4281" t="str">
            <v>Y</v>
          </cell>
        </row>
        <row r="4282">
          <cell r="B4282">
            <v>38334</v>
          </cell>
          <cell r="C4282" t="str">
            <v>US LABS</v>
          </cell>
          <cell r="D4282" t="str">
            <v>Laboratory Corp of America</v>
          </cell>
          <cell r="E4282">
            <v>155</v>
          </cell>
          <cell r="F4282" t="str">
            <v>N</v>
          </cell>
        </row>
        <row r="4283">
          <cell r="B4283">
            <v>38334</v>
          </cell>
          <cell r="C4283" t="str">
            <v>TippingPoint Technologies Inc</v>
          </cell>
          <cell r="D4283" t="str">
            <v>3Com Corp</v>
          </cell>
          <cell r="E4283">
            <v>407.66199999999998</v>
          </cell>
          <cell r="F4283" t="str">
            <v>N</v>
          </cell>
        </row>
        <row r="4284">
          <cell r="B4284">
            <v>38334</v>
          </cell>
          <cell r="C4284" t="str">
            <v>Sledge Hammar Oil &amp; Gas Ppty</v>
          </cell>
          <cell r="D4284" t="str">
            <v>Investor Group</v>
          </cell>
          <cell r="E4284">
            <v>5.0999999999999996</v>
          </cell>
          <cell r="F4284" t="str">
            <v>N</v>
          </cell>
        </row>
        <row r="4285">
          <cell r="B4285">
            <v>38334</v>
          </cell>
          <cell r="C4285" t="str">
            <v>Ensyn Group Inc</v>
          </cell>
          <cell r="D4285" t="str">
            <v>Ivanhoe Energy Inc</v>
          </cell>
          <cell r="E4285">
            <v>82</v>
          </cell>
          <cell r="F4285" t="str">
            <v>N</v>
          </cell>
        </row>
        <row r="4286">
          <cell r="B4286">
            <v>38334</v>
          </cell>
          <cell r="C4286" t="str">
            <v>ClientSoft Inc</v>
          </cell>
          <cell r="D4286" t="str">
            <v>Neon Systems Inc</v>
          </cell>
          <cell r="E4286">
            <v>10.5</v>
          </cell>
          <cell r="F4286" t="str">
            <v>N</v>
          </cell>
        </row>
        <row r="4287">
          <cell r="B4287">
            <v>38334</v>
          </cell>
          <cell r="C4287" t="str">
            <v>Enesco Group Inc-Warehouse</v>
          </cell>
          <cell r="D4287" t="str">
            <v>CenterPoint Properties Trust</v>
          </cell>
          <cell r="E4287">
            <v>19.799999999999997</v>
          </cell>
          <cell r="F4287" t="str">
            <v>N</v>
          </cell>
        </row>
        <row r="4288">
          <cell r="B4288">
            <v>38334</v>
          </cell>
          <cell r="C4288" t="str">
            <v>America-Certain Asts</v>
          </cell>
          <cell r="D4288" t="str">
            <v>Accuray Inc</v>
          </cell>
          <cell r="E4288">
            <v>8.3000000000000007</v>
          </cell>
          <cell r="F4288" t="str">
            <v>N</v>
          </cell>
        </row>
        <row r="4289">
          <cell r="B4289">
            <v>38334</v>
          </cell>
          <cell r="C4289" t="str">
            <v>Utilicraft Aerospace Industrie</v>
          </cell>
          <cell r="D4289" t="str">
            <v>Navajo Tribal Council</v>
          </cell>
          <cell r="E4289">
            <v>34</v>
          </cell>
          <cell r="F4289" t="str">
            <v>N</v>
          </cell>
        </row>
        <row r="4290">
          <cell r="B4290">
            <v>38334</v>
          </cell>
          <cell r="C4290" t="str">
            <v>CarePlus Health Plans Inc</v>
          </cell>
          <cell r="D4290" t="str">
            <v>Humana Inc</v>
          </cell>
          <cell r="E4290">
            <v>408</v>
          </cell>
          <cell r="F4290" t="str">
            <v>N</v>
          </cell>
        </row>
        <row r="4291">
          <cell r="B4291">
            <v>38334</v>
          </cell>
          <cell r="C4291" t="str">
            <v>Brillian Corp-Certain Assets</v>
          </cell>
          <cell r="D4291" t="str">
            <v>JDS Uniphase Corp</v>
          </cell>
          <cell r="E4291">
            <v>5.0999999999999996</v>
          </cell>
          <cell r="F4291" t="str">
            <v>N</v>
          </cell>
        </row>
        <row r="4292">
          <cell r="B4292">
            <v>38333</v>
          </cell>
          <cell r="C4292" t="str">
            <v>DynCorp International LLC</v>
          </cell>
          <cell r="D4292" t="str">
            <v>Veritas Capital Partners LP</v>
          </cell>
          <cell r="E4292">
            <v>850</v>
          </cell>
          <cell r="F4292" t="str">
            <v>Y</v>
          </cell>
        </row>
        <row r="4293">
          <cell r="B4293">
            <v>38331</v>
          </cell>
          <cell r="C4293" t="str">
            <v>Spun Metals Inc</v>
          </cell>
          <cell r="D4293" t="str">
            <v>FastenTech Inc</v>
          </cell>
          <cell r="E4293">
            <v>5.25</v>
          </cell>
          <cell r="F4293" t="str">
            <v>N</v>
          </cell>
        </row>
        <row r="4294">
          <cell r="B4294">
            <v>38331</v>
          </cell>
          <cell r="C4294" t="str">
            <v>Marlow Industries Inc</v>
          </cell>
          <cell r="D4294" t="str">
            <v>II-VI Inc</v>
          </cell>
          <cell r="E4294">
            <v>31</v>
          </cell>
          <cell r="F4294" t="str">
            <v>N</v>
          </cell>
        </row>
        <row r="4295">
          <cell r="B4295">
            <v>38331</v>
          </cell>
          <cell r="C4295" t="str">
            <v>Data Circuit Systems Inc</v>
          </cell>
          <cell r="D4295" t="str">
            <v>Merix Corp</v>
          </cell>
          <cell r="E4295">
            <v>43</v>
          </cell>
          <cell r="F4295" t="str">
            <v>N</v>
          </cell>
        </row>
        <row r="4296">
          <cell r="B4296">
            <v>38331</v>
          </cell>
          <cell r="C4296" t="str">
            <v>ATA Airlines-Certain Assets</v>
          </cell>
          <cell r="D4296" t="str">
            <v>Southwest Airlines Co</v>
          </cell>
          <cell r="E4296">
            <v>100</v>
          </cell>
          <cell r="F4296" t="str">
            <v>N</v>
          </cell>
        </row>
        <row r="4297">
          <cell r="B4297">
            <v>38331</v>
          </cell>
          <cell r="C4297" t="str">
            <v>Integrated Elec-Coml Bus,TX,OK</v>
          </cell>
          <cell r="D4297" t="str">
            <v>Undisclosed Acquiror</v>
          </cell>
          <cell r="E4297">
            <v>7.5</v>
          </cell>
          <cell r="F4297" t="str">
            <v>N</v>
          </cell>
        </row>
        <row r="4298">
          <cell r="B4298">
            <v>38331</v>
          </cell>
          <cell r="C4298" t="str">
            <v>Sns Enterprises Inc</v>
          </cell>
          <cell r="D4298" t="str">
            <v>Firan Technology Corp</v>
          </cell>
          <cell r="E4298">
            <v>5</v>
          </cell>
          <cell r="F4298" t="str">
            <v>N</v>
          </cell>
        </row>
        <row r="4299">
          <cell r="B4299">
            <v>38331</v>
          </cell>
          <cell r="C4299" t="str">
            <v>St Charles General Hospital</v>
          </cell>
          <cell r="D4299" t="str">
            <v>Preferred Continuum Care</v>
          </cell>
          <cell r="E4299">
            <v>11</v>
          </cell>
          <cell r="F4299" t="str">
            <v>N</v>
          </cell>
        </row>
        <row r="4300">
          <cell r="B4300">
            <v>38331</v>
          </cell>
          <cell r="C4300" t="str">
            <v>Synair Inc-Poluurethan Sys Bus</v>
          </cell>
          <cell r="D4300" t="str">
            <v>British Vita PLC</v>
          </cell>
          <cell r="E4300">
            <v>28.299999999999997</v>
          </cell>
          <cell r="F4300" t="str">
            <v>N</v>
          </cell>
        </row>
        <row r="4301">
          <cell r="B4301">
            <v>38330</v>
          </cell>
          <cell r="C4301" t="str">
            <v>Fidelity Information Services</v>
          </cell>
          <cell r="D4301" t="str">
            <v>Investor Group</v>
          </cell>
          <cell r="E4301">
            <v>500</v>
          </cell>
          <cell r="F4301" t="str">
            <v>Y</v>
          </cell>
        </row>
        <row r="4302">
          <cell r="B4302">
            <v>38330</v>
          </cell>
          <cell r="C4302" t="str">
            <v>American Community Newspapers</v>
          </cell>
          <cell r="D4302" t="str">
            <v>Investor Group</v>
          </cell>
          <cell r="E4302">
            <v>85</v>
          </cell>
          <cell r="F4302" t="str">
            <v>Y</v>
          </cell>
        </row>
        <row r="4303">
          <cell r="B4303">
            <v>38330</v>
          </cell>
          <cell r="C4303" t="str">
            <v>Concorde,El Centro</v>
          </cell>
          <cell r="D4303" t="str">
            <v>Lucid Entertainment Inc</v>
          </cell>
          <cell r="E4303">
            <v>6.8319999999999999</v>
          </cell>
          <cell r="F4303" t="str">
            <v>N</v>
          </cell>
        </row>
        <row r="4304">
          <cell r="B4304">
            <v>38330</v>
          </cell>
          <cell r="C4304" t="str">
            <v>Synxis Corp</v>
          </cell>
          <cell r="D4304" t="str">
            <v>Sabre Holdings Corp</v>
          </cell>
          <cell r="E4304">
            <v>40</v>
          </cell>
          <cell r="F4304" t="str">
            <v>N</v>
          </cell>
        </row>
        <row r="4305">
          <cell r="B4305">
            <v>38330</v>
          </cell>
          <cell r="C4305" t="str">
            <v>Northeast Pennsylvania Finl</v>
          </cell>
          <cell r="D4305" t="str">
            <v>KNBT Bancorp Inc,Bethlehem,PA</v>
          </cell>
          <cell r="E4305">
            <v>98.656999999999996</v>
          </cell>
          <cell r="F4305" t="str">
            <v>N</v>
          </cell>
        </row>
        <row r="4306">
          <cell r="B4306">
            <v>38330</v>
          </cell>
          <cell r="C4306" t="str">
            <v>Ohio Mulch Inc</v>
          </cell>
          <cell r="D4306" t="str">
            <v>Heartland Holdings Inc</v>
          </cell>
          <cell r="E4306">
            <v>4</v>
          </cell>
          <cell r="F4306" t="str">
            <v>N</v>
          </cell>
        </row>
        <row r="4307">
          <cell r="B4307">
            <v>38330</v>
          </cell>
          <cell r="C4307" t="str">
            <v>Burlen Corp</v>
          </cell>
          <cell r="D4307" t="str">
            <v>Delta Galil Industries Ltd</v>
          </cell>
          <cell r="E4307">
            <v>58.949999999999996</v>
          </cell>
          <cell r="F4307" t="str">
            <v>N</v>
          </cell>
        </row>
        <row r="4308">
          <cell r="B4308">
            <v>38330</v>
          </cell>
          <cell r="C4308" t="str">
            <v>Mikron Industries</v>
          </cell>
          <cell r="D4308" t="str">
            <v>Quanex Corp</v>
          </cell>
          <cell r="E4308">
            <v>205</v>
          </cell>
          <cell r="F4308" t="str">
            <v>N</v>
          </cell>
        </row>
        <row r="4309">
          <cell r="B4309">
            <v>38330</v>
          </cell>
          <cell r="C4309" t="str">
            <v>Spacelink International LLC</v>
          </cell>
          <cell r="D4309" t="str">
            <v>Engineered Support Systems Inc</v>
          </cell>
          <cell r="E4309">
            <v>180.2</v>
          </cell>
          <cell r="F4309" t="str">
            <v>N</v>
          </cell>
        </row>
        <row r="4310">
          <cell r="B4310">
            <v>38330</v>
          </cell>
          <cell r="C4310" t="str">
            <v>Micro Systems Inc</v>
          </cell>
          <cell r="D4310" t="str">
            <v>Herley Industries Inc</v>
          </cell>
          <cell r="E4310">
            <v>20</v>
          </cell>
          <cell r="F4310" t="str">
            <v>N</v>
          </cell>
        </row>
        <row r="4311">
          <cell r="B4311">
            <v>38330</v>
          </cell>
          <cell r="C4311" t="str">
            <v>BCN Systems Inc</v>
          </cell>
          <cell r="D4311" t="str">
            <v>Cisco Systems Inc</v>
          </cell>
          <cell r="E4311">
            <v>156</v>
          </cell>
          <cell r="F4311" t="str">
            <v>N</v>
          </cell>
        </row>
        <row r="4312">
          <cell r="B4312">
            <v>38329</v>
          </cell>
          <cell r="C4312" t="str">
            <v>Fidelity Natl Inf Serv Inc</v>
          </cell>
          <cell r="D4312" t="str">
            <v>Investor Group</v>
          </cell>
          <cell r="E4312">
            <v>500</v>
          </cell>
          <cell r="F4312" t="str">
            <v>Y</v>
          </cell>
        </row>
        <row r="4313">
          <cell r="B4313">
            <v>38329</v>
          </cell>
          <cell r="C4313" t="str">
            <v>Alliance Laundry Holdings LLC</v>
          </cell>
          <cell r="D4313" t="str">
            <v>Teachers Private Capital</v>
          </cell>
          <cell r="E4313">
            <v>450</v>
          </cell>
          <cell r="F4313" t="str">
            <v>Y</v>
          </cell>
        </row>
        <row r="4314">
          <cell r="B4314">
            <v>38329</v>
          </cell>
          <cell r="C4314" t="str">
            <v>IBSN Inc</v>
          </cell>
          <cell r="D4314" t="str">
            <v>Investor Group</v>
          </cell>
          <cell r="E4314">
            <v>6</v>
          </cell>
          <cell r="F4314" t="str">
            <v>Y</v>
          </cell>
        </row>
        <row r="4315">
          <cell r="B4315">
            <v>38329</v>
          </cell>
          <cell r="C4315" t="str">
            <v>Intermix Media Inc</v>
          </cell>
          <cell r="D4315" t="str">
            <v>Redpoint Ventures</v>
          </cell>
          <cell r="E4315">
            <v>4</v>
          </cell>
          <cell r="F4315" t="str">
            <v>Y</v>
          </cell>
        </row>
        <row r="4316">
          <cell r="B4316">
            <v>38329</v>
          </cell>
          <cell r="C4316" t="str">
            <v>Apptis Inc</v>
          </cell>
          <cell r="D4316" t="str">
            <v>New Mountain Capital LLC</v>
          </cell>
          <cell r="E4316">
            <v>40</v>
          </cell>
          <cell r="F4316" t="str">
            <v>Y</v>
          </cell>
        </row>
        <row r="4317">
          <cell r="B4317">
            <v>38329</v>
          </cell>
          <cell r="C4317" t="str">
            <v>ION Health Holdings Inc</v>
          </cell>
          <cell r="D4317" t="str">
            <v>JW Childs Associates LP</v>
          </cell>
          <cell r="E4317">
            <v>200</v>
          </cell>
          <cell r="F4317" t="str">
            <v>Y</v>
          </cell>
        </row>
        <row r="4318">
          <cell r="B4318">
            <v>38329</v>
          </cell>
          <cell r="C4318" t="str">
            <v>MySpace.com</v>
          </cell>
          <cell r="D4318" t="str">
            <v>Redpoint Ventures</v>
          </cell>
          <cell r="E4318">
            <v>11.5</v>
          </cell>
          <cell r="F4318" t="str">
            <v>Y</v>
          </cell>
        </row>
        <row r="4319">
          <cell r="B4319">
            <v>38329</v>
          </cell>
          <cell r="C4319" t="str">
            <v>CSX World Terminals LLC</v>
          </cell>
          <cell r="D4319" t="str">
            <v>Dubai Ports International</v>
          </cell>
          <cell r="E4319">
            <v>1222</v>
          </cell>
          <cell r="F4319" t="str">
            <v>N</v>
          </cell>
        </row>
        <row r="4320">
          <cell r="B4320">
            <v>38329</v>
          </cell>
          <cell r="C4320" t="str">
            <v>RCN Corp</v>
          </cell>
          <cell r="D4320" t="str">
            <v>Creditors</v>
          </cell>
          <cell r="E4320">
            <v>711.41499999999996</v>
          </cell>
          <cell r="F4320" t="str">
            <v>N</v>
          </cell>
        </row>
        <row r="4321">
          <cell r="B4321">
            <v>38329</v>
          </cell>
          <cell r="C4321" t="str">
            <v>Arnold Transportation Svcs Inc</v>
          </cell>
          <cell r="D4321" t="str">
            <v>US Xpress Enterprises Inc</v>
          </cell>
          <cell r="E4321">
            <v>6.1999999999999993</v>
          </cell>
          <cell r="F4321" t="str">
            <v>N</v>
          </cell>
        </row>
        <row r="4322">
          <cell r="B4322">
            <v>38329</v>
          </cell>
          <cell r="C4322" t="str">
            <v>Key Energy Svcs Inc-US Land</v>
          </cell>
          <cell r="D4322" t="str">
            <v>Patterson-UTI Energy Inc</v>
          </cell>
          <cell r="E4322">
            <v>62</v>
          </cell>
          <cell r="F4322" t="str">
            <v>N</v>
          </cell>
        </row>
        <row r="4323">
          <cell r="B4323">
            <v>38329</v>
          </cell>
          <cell r="C4323" t="str">
            <v>Magellan-Dedicated Care Op</v>
          </cell>
          <cell r="D4323" t="str">
            <v>Aetna Inc</v>
          </cell>
          <cell r="E4323">
            <v>55</v>
          </cell>
          <cell r="F4323" t="str">
            <v>N</v>
          </cell>
        </row>
        <row r="4324">
          <cell r="B4324">
            <v>38329</v>
          </cell>
          <cell r="C4324" t="str">
            <v>ISG Broadband Inc</v>
          </cell>
          <cell r="D4324" t="str">
            <v>Sirenza Microdevices Inc</v>
          </cell>
          <cell r="E4324">
            <v>14.149999999999999</v>
          </cell>
          <cell r="F4324" t="str">
            <v>N</v>
          </cell>
        </row>
        <row r="4325">
          <cell r="B4325">
            <v>38328</v>
          </cell>
          <cell r="C4325" t="str">
            <v>Stewart &amp; Stevenson-Airline</v>
          </cell>
          <cell r="D4325" t="str">
            <v>Jacobson Partners LP</v>
          </cell>
          <cell r="E4325">
            <v>60</v>
          </cell>
          <cell r="F4325" t="str">
            <v>Y</v>
          </cell>
        </row>
        <row r="4326">
          <cell r="B4326">
            <v>38328</v>
          </cell>
          <cell r="C4326" t="str">
            <v>Neuregen LLC-Neurotube Rights</v>
          </cell>
          <cell r="D4326" t="str">
            <v>Synovis Micro Cos Alliance</v>
          </cell>
          <cell r="E4326">
            <v>1</v>
          </cell>
          <cell r="F4326" t="str">
            <v>N</v>
          </cell>
        </row>
        <row r="4327">
          <cell r="B4327">
            <v>38328</v>
          </cell>
          <cell r="C4327" t="str">
            <v>Peak Industries Inc</v>
          </cell>
          <cell r="D4327" t="str">
            <v>Delphi Medical Systems Corp</v>
          </cell>
          <cell r="E4327">
            <v>44</v>
          </cell>
          <cell r="F4327" t="str">
            <v>N</v>
          </cell>
        </row>
        <row r="4328">
          <cell r="B4328">
            <v>38328</v>
          </cell>
          <cell r="C4328" t="str">
            <v>Arete Associates-Identity</v>
          </cell>
          <cell r="D4328" t="str">
            <v>Bioscrypt Inc</v>
          </cell>
          <cell r="E4328">
            <v>1</v>
          </cell>
          <cell r="F4328" t="str">
            <v>N</v>
          </cell>
        </row>
        <row r="4329">
          <cell r="B4329">
            <v>38328</v>
          </cell>
          <cell r="C4329" t="str">
            <v>Momentum Computer Inc</v>
          </cell>
          <cell r="D4329" t="str">
            <v>Mercury Computer Systems Inc</v>
          </cell>
          <cell r="E4329">
            <v>23</v>
          </cell>
          <cell r="F4329" t="str">
            <v>N</v>
          </cell>
        </row>
        <row r="4330">
          <cell r="B4330">
            <v>38328</v>
          </cell>
          <cell r="C4330" t="str">
            <v>Texas Crude Energy Inc-Flour</v>
          </cell>
          <cell r="D4330" t="str">
            <v>Investor Group</v>
          </cell>
          <cell r="E4330">
            <v>7.5</v>
          </cell>
          <cell r="F4330" t="str">
            <v>N</v>
          </cell>
        </row>
        <row r="4331">
          <cell r="B4331">
            <v>38328</v>
          </cell>
          <cell r="C4331" t="str">
            <v>Gambro Healthcare Inc</v>
          </cell>
          <cell r="D4331" t="str">
            <v>DaVita Inc</v>
          </cell>
          <cell r="E4331">
            <v>3050</v>
          </cell>
          <cell r="F4331" t="str">
            <v>N</v>
          </cell>
        </row>
        <row r="4332">
          <cell r="B4332">
            <v>38328</v>
          </cell>
          <cell r="C4332" t="str">
            <v>Aurora Modular Industries</v>
          </cell>
          <cell r="D4332" t="str">
            <v>Global Diversified Industries</v>
          </cell>
          <cell r="E4332">
            <v>3</v>
          </cell>
          <cell r="F4332" t="str">
            <v>N</v>
          </cell>
        </row>
        <row r="4333">
          <cell r="B4333">
            <v>38328</v>
          </cell>
          <cell r="C4333" t="str">
            <v>Innovative Drug Delivery Sys</v>
          </cell>
          <cell r="D4333" t="str">
            <v>Intrac Inc</v>
          </cell>
          <cell r="E4333">
            <v>41.515000000000001</v>
          </cell>
          <cell r="F4333" t="str">
            <v>N</v>
          </cell>
        </row>
        <row r="4334">
          <cell r="B4334">
            <v>38328</v>
          </cell>
          <cell r="C4334" t="str">
            <v>Tympany Inc</v>
          </cell>
          <cell r="D4334" t="str">
            <v>Sonic Innovations Inc</v>
          </cell>
          <cell r="E4334">
            <v>2</v>
          </cell>
          <cell r="F4334" t="str">
            <v>N</v>
          </cell>
        </row>
        <row r="4335">
          <cell r="B4335">
            <v>38328</v>
          </cell>
          <cell r="C4335" t="str">
            <v>IBM Corp-Personal Computing</v>
          </cell>
          <cell r="D4335" t="str">
            <v>Lenovo Group Ltd</v>
          </cell>
          <cell r="E4335">
            <v>1750</v>
          </cell>
          <cell r="F4335" t="str">
            <v>N</v>
          </cell>
        </row>
        <row r="4336">
          <cell r="B4336">
            <v>38327</v>
          </cell>
          <cell r="C4336" t="str">
            <v>Bell Automotive Products Inc</v>
          </cell>
          <cell r="D4336" t="str">
            <v>Investor Group</v>
          </cell>
          <cell r="E4336">
            <v>60</v>
          </cell>
          <cell r="F4336" t="str">
            <v>Y</v>
          </cell>
        </row>
        <row r="4337">
          <cell r="B4337">
            <v>38327</v>
          </cell>
          <cell r="C4337" t="str">
            <v>Go Software Inc</v>
          </cell>
          <cell r="D4337" t="str">
            <v>VeriFone Inc</v>
          </cell>
          <cell r="E4337">
            <v>15</v>
          </cell>
          <cell r="F4337" t="str">
            <v>Y</v>
          </cell>
        </row>
        <row r="4338">
          <cell r="B4338">
            <v>38327</v>
          </cell>
          <cell r="C4338" t="str">
            <v>American Medical Response Inc</v>
          </cell>
          <cell r="D4338" t="str">
            <v>Onex Partners LP</v>
          </cell>
          <cell r="E4338">
            <v>820</v>
          </cell>
          <cell r="F4338" t="str">
            <v>Y</v>
          </cell>
        </row>
        <row r="4339">
          <cell r="B4339">
            <v>38327</v>
          </cell>
          <cell r="C4339" t="str">
            <v>AMH Holdings Inc</v>
          </cell>
          <cell r="D4339" t="str">
            <v>Investor Group</v>
          </cell>
          <cell r="E4339">
            <v>150</v>
          </cell>
          <cell r="F4339" t="str">
            <v>Y</v>
          </cell>
        </row>
        <row r="4340">
          <cell r="B4340">
            <v>38327</v>
          </cell>
          <cell r="C4340" t="str">
            <v>EJ Footwear LLC</v>
          </cell>
          <cell r="D4340" t="str">
            <v>Rocky Shoes &amp; Boots Inc</v>
          </cell>
          <cell r="E4340">
            <v>97.724000000000004</v>
          </cell>
          <cell r="F4340" t="str">
            <v>N</v>
          </cell>
        </row>
        <row r="4341">
          <cell r="B4341">
            <v>38327</v>
          </cell>
          <cell r="C4341" t="str">
            <v>Medex Inc</v>
          </cell>
          <cell r="D4341" t="str">
            <v>Smiths Group PLC</v>
          </cell>
          <cell r="E4341">
            <v>925</v>
          </cell>
          <cell r="F4341" t="str">
            <v>N</v>
          </cell>
        </row>
        <row r="4342">
          <cell r="B4342">
            <v>38327</v>
          </cell>
          <cell r="C4342" t="str">
            <v>Niobrara Fields,Colorado</v>
          </cell>
          <cell r="D4342" t="str">
            <v>Berry Petroleum Co</v>
          </cell>
          <cell r="E4342">
            <v>110</v>
          </cell>
          <cell r="F4342" t="str">
            <v>N</v>
          </cell>
        </row>
        <row r="4343">
          <cell r="B4343">
            <v>38327</v>
          </cell>
          <cell r="C4343" t="str">
            <v>Hughes Network Systems LLC</v>
          </cell>
          <cell r="D4343" t="str">
            <v>SkyTerra Communications Inc</v>
          </cell>
          <cell r="E4343">
            <v>54.905000000000001</v>
          </cell>
          <cell r="F4343" t="str">
            <v>N</v>
          </cell>
        </row>
        <row r="4344">
          <cell r="B4344">
            <v>38327</v>
          </cell>
          <cell r="C4344" t="str">
            <v>Network Engineering Software</v>
          </cell>
          <cell r="D4344" t="str">
            <v>GraphOn Corp</v>
          </cell>
          <cell r="E4344">
            <v>4.4000000000000004</v>
          </cell>
          <cell r="F4344" t="str">
            <v>N</v>
          </cell>
        </row>
        <row r="4345">
          <cell r="B4345">
            <v>38327</v>
          </cell>
          <cell r="C4345" t="str">
            <v>ADE Corp-Facility,Newton,MA</v>
          </cell>
          <cell r="D4345" t="str">
            <v>Undisclosed Acquiror</v>
          </cell>
          <cell r="E4345">
            <v>4.4000000000000004</v>
          </cell>
          <cell r="F4345" t="str">
            <v>N</v>
          </cell>
        </row>
        <row r="4346">
          <cell r="B4346">
            <v>38327</v>
          </cell>
          <cell r="C4346" t="str">
            <v>Angelo,Maxies-Restaurants(2)</v>
          </cell>
          <cell r="D4346" t="str">
            <v>A&amp;M Acquisition LLC</v>
          </cell>
          <cell r="E4346">
            <v>4.5</v>
          </cell>
          <cell r="F4346" t="str">
            <v>N</v>
          </cell>
        </row>
        <row r="4347">
          <cell r="B4347">
            <v>38327</v>
          </cell>
          <cell r="C4347" t="str">
            <v>Nurses PRN LLC</v>
          </cell>
          <cell r="D4347" t="str">
            <v>MSSI-TeleScience Intl Inc</v>
          </cell>
          <cell r="E4347">
            <v>2.2000000000000002</v>
          </cell>
          <cell r="F4347" t="str">
            <v>N</v>
          </cell>
        </row>
        <row r="4348">
          <cell r="B4348">
            <v>38326</v>
          </cell>
          <cell r="C4348" t="str">
            <v>Sola International Inc</v>
          </cell>
          <cell r="D4348" t="str">
            <v>Investor Group</v>
          </cell>
          <cell r="E4348">
            <v>1207.7159999999999</v>
          </cell>
          <cell r="F4348" t="str">
            <v>Y</v>
          </cell>
        </row>
        <row r="4349">
          <cell r="B4349">
            <v>38326</v>
          </cell>
          <cell r="C4349" t="str">
            <v>Bitpipe Inc</v>
          </cell>
          <cell r="D4349" t="str">
            <v>TechTarget</v>
          </cell>
          <cell r="E4349">
            <v>40</v>
          </cell>
          <cell r="F4349" t="str">
            <v>N</v>
          </cell>
        </row>
        <row r="4350">
          <cell r="B4350">
            <v>38324</v>
          </cell>
          <cell r="C4350" t="str">
            <v>Hunters Square,Winchester</v>
          </cell>
          <cell r="D4350" t="str">
            <v>Ramco Gershenson Properties</v>
          </cell>
          <cell r="E4350">
            <v>128</v>
          </cell>
          <cell r="F4350" t="str">
            <v>N</v>
          </cell>
        </row>
        <row r="4351">
          <cell r="B4351">
            <v>38324</v>
          </cell>
          <cell r="C4351" t="str">
            <v>950 herndon parkwaVistaRMS Inc</v>
          </cell>
          <cell r="D4351" t="str">
            <v>Kforce Inc</v>
          </cell>
          <cell r="E4351">
            <v>28.132999999999999</v>
          </cell>
          <cell r="F4351" t="str">
            <v>N</v>
          </cell>
        </row>
        <row r="4352">
          <cell r="B4352">
            <v>38324</v>
          </cell>
          <cell r="C4352" t="str">
            <v>Volvo Constr-Distn Op (5)</v>
          </cell>
          <cell r="D4352" t="str">
            <v>Grupo ASC</v>
          </cell>
          <cell r="E4352">
            <v>99.539999999999992</v>
          </cell>
          <cell r="F4352" t="str">
            <v>N</v>
          </cell>
        </row>
        <row r="4353">
          <cell r="B4353">
            <v>38324</v>
          </cell>
          <cell r="C4353" t="str">
            <v>Gramercy Capital Corporation</v>
          </cell>
          <cell r="D4353" t="str">
            <v>SL Green Realty Corp</v>
          </cell>
          <cell r="E4353">
            <v>22.018999999999998</v>
          </cell>
          <cell r="F4353" t="str">
            <v>N</v>
          </cell>
        </row>
        <row r="4354">
          <cell r="B4354">
            <v>38324</v>
          </cell>
          <cell r="C4354" t="str">
            <v>Technical Tooling Inc</v>
          </cell>
          <cell r="D4354" t="str">
            <v>Sandvik Hard Materials</v>
          </cell>
          <cell r="E4354">
            <v>6</v>
          </cell>
          <cell r="F4354" t="str">
            <v>N</v>
          </cell>
        </row>
        <row r="4355">
          <cell r="B4355">
            <v>38324</v>
          </cell>
          <cell r="C4355" t="str">
            <v>Netcom Group</v>
          </cell>
          <cell r="D4355" t="str">
            <v>Norlight Telecom Inc</v>
          </cell>
          <cell r="E4355">
            <v>1.5</v>
          </cell>
          <cell r="F4355" t="str">
            <v>N</v>
          </cell>
        </row>
        <row r="4356">
          <cell r="B4356">
            <v>38323</v>
          </cell>
          <cell r="C4356" t="str">
            <v>Eye Care Centers of America</v>
          </cell>
          <cell r="D4356" t="str">
            <v>Investor Group</v>
          </cell>
          <cell r="E4356">
            <v>450</v>
          </cell>
          <cell r="F4356" t="str">
            <v>Y</v>
          </cell>
        </row>
        <row r="4357">
          <cell r="B4357">
            <v>38323</v>
          </cell>
          <cell r="C4357" t="str">
            <v>Southland Health Services Inc</v>
          </cell>
          <cell r="D4357" t="str">
            <v>Bad Toys Holdings Inc</v>
          </cell>
          <cell r="E4357">
            <v>5.64</v>
          </cell>
          <cell r="F4357" t="str">
            <v>N</v>
          </cell>
        </row>
        <row r="4358">
          <cell r="B4358">
            <v>38323</v>
          </cell>
          <cell r="C4358" t="str">
            <v>Unicast Communications Corp</v>
          </cell>
          <cell r="D4358" t="str">
            <v>Viewpoint Corp</v>
          </cell>
          <cell r="E4358">
            <v>7.375</v>
          </cell>
          <cell r="F4358" t="str">
            <v>N</v>
          </cell>
        </row>
        <row r="4359">
          <cell r="B4359">
            <v>38323</v>
          </cell>
          <cell r="C4359" t="str">
            <v>PetroCal Inc</v>
          </cell>
          <cell r="D4359" t="str">
            <v>Pacific Energy Resources Ltd</v>
          </cell>
          <cell r="E4359">
            <v>26.799999999999997</v>
          </cell>
          <cell r="F4359" t="str">
            <v>N</v>
          </cell>
        </row>
        <row r="4360">
          <cell r="B4360">
            <v>38323</v>
          </cell>
          <cell r="C4360" t="str">
            <v>Lewtan Technologies Inc</v>
          </cell>
          <cell r="D4360" t="str">
            <v>DMG Information</v>
          </cell>
          <cell r="E4360">
            <v>62</v>
          </cell>
          <cell r="F4360" t="str">
            <v>N</v>
          </cell>
        </row>
        <row r="4361">
          <cell r="B4361">
            <v>38323</v>
          </cell>
          <cell r="C4361" t="str">
            <v>KOVR-TV,Sacramento,CA</v>
          </cell>
          <cell r="D4361" t="str">
            <v>Viacom Inc</v>
          </cell>
          <cell r="E4361">
            <v>285</v>
          </cell>
          <cell r="F4361" t="str">
            <v>N</v>
          </cell>
        </row>
        <row r="4362">
          <cell r="B4362">
            <v>38323</v>
          </cell>
          <cell r="C4362" t="str">
            <v>Slim and Tone</v>
          </cell>
          <cell r="D4362" t="str">
            <v>Nutri/System Inc</v>
          </cell>
          <cell r="E4362">
            <v>1.9</v>
          </cell>
          <cell r="F4362" t="str">
            <v>N</v>
          </cell>
        </row>
        <row r="4363">
          <cell r="B4363">
            <v>38323</v>
          </cell>
          <cell r="C4363" t="str">
            <v>ProQuest Pharma Inc</v>
          </cell>
          <cell r="D4363" t="str">
            <v>Guilford Pharmaceuticals Inc</v>
          </cell>
          <cell r="E4363">
            <v>7</v>
          </cell>
          <cell r="F4363" t="str">
            <v>N</v>
          </cell>
        </row>
        <row r="4364">
          <cell r="B4364">
            <v>38323</v>
          </cell>
          <cell r="C4364" t="str">
            <v>Integrated Electrical-Coml Bus</v>
          </cell>
          <cell r="D4364" t="str">
            <v>Undisclosed Acquiror</v>
          </cell>
          <cell r="E4364">
            <v>4</v>
          </cell>
          <cell r="F4364" t="str">
            <v>N</v>
          </cell>
        </row>
        <row r="4365">
          <cell r="B4365">
            <v>38323</v>
          </cell>
          <cell r="C4365" t="str">
            <v>Frontera Generation LP</v>
          </cell>
          <cell r="D4365" t="str">
            <v>Centrica US Holdings Inc</v>
          </cell>
          <cell r="E4365">
            <v>134</v>
          </cell>
          <cell r="F4365" t="str">
            <v>N</v>
          </cell>
        </row>
        <row r="4366">
          <cell r="B4366">
            <v>38323</v>
          </cell>
          <cell r="C4366" t="str">
            <v>Horseshoe Bend Hydroelectric</v>
          </cell>
          <cell r="D4366" t="str">
            <v>Innergex Power Income Fund</v>
          </cell>
          <cell r="E4366">
            <v>14.2</v>
          </cell>
          <cell r="F4366" t="str">
            <v>N</v>
          </cell>
        </row>
        <row r="4367">
          <cell r="B4367">
            <v>38323</v>
          </cell>
          <cell r="C4367" t="str">
            <v>Vector ESP Inc</v>
          </cell>
          <cell r="D4367" t="str">
            <v>MTM Technologies Inc</v>
          </cell>
          <cell r="E4367">
            <v>22.5</v>
          </cell>
          <cell r="F4367" t="str">
            <v>N</v>
          </cell>
        </row>
        <row r="4368">
          <cell r="B4368">
            <v>38323</v>
          </cell>
          <cell r="C4368" t="str">
            <v>Shrewsbury Bancorp,NJ</v>
          </cell>
          <cell r="D4368" t="str">
            <v>Valley National Bancorp,NJ</v>
          </cell>
          <cell r="E4368">
            <v>141.51799999999997</v>
          </cell>
          <cell r="F4368" t="str">
            <v>N</v>
          </cell>
        </row>
        <row r="4369">
          <cell r="B4369">
            <v>38323</v>
          </cell>
          <cell r="C4369" t="str">
            <v>Undisclosed Portfolio</v>
          </cell>
          <cell r="D4369" t="str">
            <v>Asta Funding Inc</v>
          </cell>
          <cell r="E4369">
            <v>17</v>
          </cell>
          <cell r="F4369" t="str">
            <v>N</v>
          </cell>
        </row>
        <row r="4370">
          <cell r="B4370">
            <v>38322</v>
          </cell>
          <cell r="C4370" t="str">
            <v>XDX Inc</v>
          </cell>
          <cell r="D4370" t="str">
            <v>Investor Group</v>
          </cell>
          <cell r="E4370">
            <v>20</v>
          </cell>
          <cell r="F4370" t="str">
            <v>Y</v>
          </cell>
        </row>
        <row r="4371">
          <cell r="B4371">
            <v>38322</v>
          </cell>
          <cell r="C4371" t="str">
            <v>BankTennesse,Collierville,TN</v>
          </cell>
          <cell r="D4371" t="str">
            <v>Investor Group</v>
          </cell>
          <cell r="E4371">
            <v>17</v>
          </cell>
          <cell r="F4371" t="str">
            <v>N</v>
          </cell>
        </row>
        <row r="4372">
          <cell r="B4372">
            <v>38322</v>
          </cell>
          <cell r="C4372" t="str">
            <v>Allen-Drilling Rigs (5)</v>
          </cell>
          <cell r="D4372" t="str">
            <v>Pioneer Drilling Co</v>
          </cell>
          <cell r="E4372">
            <v>7.1999999999999993</v>
          </cell>
          <cell r="F4372" t="str">
            <v>N</v>
          </cell>
        </row>
        <row r="4373">
          <cell r="B4373">
            <v>38322</v>
          </cell>
          <cell r="C4373" t="str">
            <v>Farequest Holdings Inc</v>
          </cell>
          <cell r="D4373" t="str">
            <v>RCG Cos Inc</v>
          </cell>
          <cell r="E4373">
            <v>16.383999999999997</v>
          </cell>
          <cell r="F4373" t="str">
            <v>N</v>
          </cell>
        </row>
        <row r="4374">
          <cell r="B4374">
            <v>38322</v>
          </cell>
          <cell r="C4374" t="str">
            <v>Ron Snider &amp; Associates Inc</v>
          </cell>
          <cell r="D4374" t="str">
            <v>Great American Family Parks</v>
          </cell>
          <cell r="E4374">
            <v>4.75</v>
          </cell>
          <cell r="F4374" t="str">
            <v>N</v>
          </cell>
        </row>
        <row r="4375">
          <cell r="B4375">
            <v>38322</v>
          </cell>
          <cell r="C4375" t="str">
            <v>Nassda Corp</v>
          </cell>
          <cell r="D4375" t="str">
            <v>Synopsys Inc</v>
          </cell>
          <cell r="E4375">
            <v>210.07900000000001</v>
          </cell>
          <cell r="F4375" t="str">
            <v>N</v>
          </cell>
        </row>
        <row r="4376">
          <cell r="B4376">
            <v>38322</v>
          </cell>
          <cell r="C4376" t="str">
            <v>Center for Pain-Non-Med Asts</v>
          </cell>
          <cell r="D4376" t="str">
            <v>Paincare Holdings Inc</v>
          </cell>
          <cell r="E4376">
            <v>30.818999999999999</v>
          </cell>
          <cell r="F4376" t="str">
            <v>N</v>
          </cell>
        </row>
        <row r="4377">
          <cell r="B4377">
            <v>38322</v>
          </cell>
          <cell r="C4377" t="str">
            <v>Rendition Networks</v>
          </cell>
          <cell r="D4377" t="str">
            <v>Opsware Inc</v>
          </cell>
          <cell r="E4377">
            <v>32.9</v>
          </cell>
          <cell r="F4377" t="str">
            <v>N</v>
          </cell>
        </row>
        <row r="4378">
          <cell r="B4378">
            <v>38322</v>
          </cell>
          <cell r="C4378" t="str">
            <v>ProCyte Corp</v>
          </cell>
          <cell r="D4378" t="str">
            <v>PhotoMedex Inc</v>
          </cell>
          <cell r="E4378">
            <v>26.571000000000002</v>
          </cell>
          <cell r="F4378" t="str">
            <v>N</v>
          </cell>
        </row>
        <row r="4379">
          <cell r="B4379">
            <v>38322</v>
          </cell>
          <cell r="C4379" t="str">
            <v>Peerless Injection Molding Inc</v>
          </cell>
          <cell r="D4379" t="str">
            <v>Investor Group</v>
          </cell>
          <cell r="E4379">
            <v>3</v>
          </cell>
          <cell r="F4379" t="str">
            <v>N</v>
          </cell>
        </row>
        <row r="4380">
          <cell r="B4380">
            <v>38322</v>
          </cell>
          <cell r="C4380" t="str">
            <v>AW Sperry Instruments Inc</v>
          </cell>
          <cell r="D4380" t="str">
            <v>Actuant Corp</v>
          </cell>
          <cell r="E4380">
            <v>12.5</v>
          </cell>
          <cell r="F4380" t="str">
            <v>N</v>
          </cell>
        </row>
        <row r="4381">
          <cell r="B4381">
            <v>38322</v>
          </cell>
          <cell r="C4381" t="str">
            <v>ActivX Biosciences Inc</v>
          </cell>
          <cell r="D4381" t="str">
            <v>Kyorin Pharmaceutical Co Ltd</v>
          </cell>
          <cell r="E4381">
            <v>21</v>
          </cell>
          <cell r="F4381" t="str">
            <v>N</v>
          </cell>
        </row>
        <row r="4382">
          <cell r="B4382">
            <v>38322</v>
          </cell>
          <cell r="C4382" t="str">
            <v>Bridge Technology Corp</v>
          </cell>
          <cell r="D4382" t="str">
            <v>SI International Inc</v>
          </cell>
          <cell r="E4382">
            <v>30</v>
          </cell>
          <cell r="F4382" t="str">
            <v>N</v>
          </cell>
        </row>
        <row r="4383">
          <cell r="B4383">
            <v>38322</v>
          </cell>
          <cell r="C4383" t="str">
            <v>Bulova Corp</v>
          </cell>
          <cell r="D4383" t="str">
            <v>Loews Corp</v>
          </cell>
          <cell r="E4383">
            <v>5.25</v>
          </cell>
          <cell r="F4383" t="str">
            <v>N</v>
          </cell>
        </row>
        <row r="4384">
          <cell r="B4384">
            <v>38322</v>
          </cell>
          <cell r="C4384" t="str">
            <v>Manti Resources-Certain Ppty</v>
          </cell>
          <cell r="D4384" t="str">
            <v>Delta Petroleum Corp</v>
          </cell>
          <cell r="E4384">
            <v>60.8</v>
          </cell>
          <cell r="F4384" t="str">
            <v>N</v>
          </cell>
        </row>
        <row r="4385">
          <cell r="B4385">
            <v>38321</v>
          </cell>
          <cell r="C4385" t="str">
            <v>BBB Industries Inc</v>
          </cell>
          <cell r="D4385" t="str">
            <v>American Capital Strategies</v>
          </cell>
          <cell r="E4385">
            <v>66</v>
          </cell>
          <cell r="F4385" t="str">
            <v>Y</v>
          </cell>
        </row>
        <row r="4386">
          <cell r="B4386">
            <v>38321</v>
          </cell>
          <cell r="C4386" t="str">
            <v>Draka Holdings NV-Specialty</v>
          </cell>
          <cell r="D4386" t="str">
            <v>General Cable Corp</v>
          </cell>
          <cell r="E4386">
            <v>10</v>
          </cell>
          <cell r="F4386" t="str">
            <v>N</v>
          </cell>
        </row>
        <row r="4387">
          <cell r="B4387">
            <v>38321</v>
          </cell>
          <cell r="C4387" t="str">
            <v>Matrix Settlement &amp; Clearance</v>
          </cell>
          <cell r="D4387" t="str">
            <v>MG Colorado Holdings Inc</v>
          </cell>
          <cell r="E4387">
            <v>10.299999999999999</v>
          </cell>
          <cell r="F4387" t="str">
            <v>N</v>
          </cell>
        </row>
        <row r="4388">
          <cell r="B4388">
            <v>38321</v>
          </cell>
          <cell r="C4388" t="str">
            <v>Vision Sys Inc-Certain Assets</v>
          </cell>
          <cell r="D4388" t="str">
            <v>Sola International Inc</v>
          </cell>
          <cell r="E4388">
            <v>7.8</v>
          </cell>
          <cell r="F4388" t="str">
            <v>N</v>
          </cell>
        </row>
        <row r="4389">
          <cell r="B4389">
            <v>38321</v>
          </cell>
          <cell r="C4389" t="str">
            <v>Century National Bank,FL</v>
          </cell>
          <cell r="D4389" t="str">
            <v>Seacoast Banking Corp of FL,FL</v>
          </cell>
          <cell r="E4389">
            <v>48.91</v>
          </cell>
          <cell r="F4389" t="str">
            <v>N</v>
          </cell>
        </row>
        <row r="4390">
          <cell r="B4390">
            <v>38321</v>
          </cell>
          <cell r="C4390" t="str">
            <v>Hallwood Energy Corp-North Blk</v>
          </cell>
          <cell r="D4390" t="str">
            <v>Chesapeake Energy Corp</v>
          </cell>
          <cell r="E4390">
            <v>292</v>
          </cell>
          <cell r="F4390" t="str">
            <v>N</v>
          </cell>
        </row>
        <row r="4391">
          <cell r="B4391">
            <v>38321</v>
          </cell>
          <cell r="C4391" t="str">
            <v>Paradox Development Corp</v>
          </cell>
          <cell r="D4391" t="str">
            <v>Midway Games Inc</v>
          </cell>
          <cell r="E4391">
            <v>3.593</v>
          </cell>
          <cell r="F4391" t="str">
            <v>N</v>
          </cell>
        </row>
        <row r="4392">
          <cell r="B4392">
            <v>38321</v>
          </cell>
          <cell r="C4392" t="str">
            <v>Specialty Pharmacies Inc</v>
          </cell>
          <cell r="D4392" t="str">
            <v>MOMs Pharmacy Inc</v>
          </cell>
          <cell r="E4392">
            <v>6.3</v>
          </cell>
          <cell r="F4392" t="str">
            <v>N</v>
          </cell>
        </row>
        <row r="4393">
          <cell r="B4393">
            <v>38321</v>
          </cell>
          <cell r="C4393" t="str">
            <v>Quick-Med Technologies Inc</v>
          </cell>
          <cell r="D4393" t="str">
            <v>Phronesis Partners LP</v>
          </cell>
          <cell r="E4393">
            <v>1</v>
          </cell>
          <cell r="F4393" t="str">
            <v>N</v>
          </cell>
        </row>
        <row r="4394">
          <cell r="B4394">
            <v>38321</v>
          </cell>
          <cell r="C4394" t="str">
            <v>Alderwoods Group-Cert Asts</v>
          </cell>
          <cell r="D4394" t="str">
            <v>Investor Group</v>
          </cell>
          <cell r="E4394">
            <v>2.0499999999999998</v>
          </cell>
          <cell r="F4394" t="str">
            <v>N</v>
          </cell>
        </row>
        <row r="4395">
          <cell r="B4395">
            <v>38321</v>
          </cell>
          <cell r="C4395" t="str">
            <v>Gen Dynamics Corp-Propulsion</v>
          </cell>
          <cell r="D4395" t="str">
            <v>L-3 Communications Hldg Inc</v>
          </cell>
          <cell r="E4395">
            <v>185</v>
          </cell>
          <cell r="F4395" t="str">
            <v>N</v>
          </cell>
        </row>
        <row r="4396">
          <cell r="B4396">
            <v>38320</v>
          </cell>
          <cell r="C4396" t="str">
            <v>IESI Corp</v>
          </cell>
          <cell r="D4396" t="str">
            <v>BFI Canada Income Fund</v>
          </cell>
          <cell r="E4396">
            <v>927.56500000000005</v>
          </cell>
          <cell r="F4396" t="str">
            <v>N</v>
          </cell>
        </row>
        <row r="4397">
          <cell r="B4397">
            <v>38320</v>
          </cell>
          <cell r="C4397" t="str">
            <v>Mitsubishi Motors-Auto Loan Po</v>
          </cell>
          <cell r="D4397" t="str">
            <v>Merrill Lynch &amp; Co Inc</v>
          </cell>
          <cell r="E4397">
            <v>1317.1980000000001</v>
          </cell>
          <cell r="F4397" t="str">
            <v>N</v>
          </cell>
        </row>
        <row r="4398">
          <cell r="B4398">
            <v>38320</v>
          </cell>
          <cell r="C4398" t="str">
            <v>NZ Uranium-Uranium Resources</v>
          </cell>
          <cell r="D4398" t="str">
            <v>Quincy Gold Corp</v>
          </cell>
          <cell r="E4398">
            <v>2.76</v>
          </cell>
          <cell r="F4398" t="str">
            <v>N</v>
          </cell>
        </row>
        <row r="4399">
          <cell r="B4399">
            <v>38320</v>
          </cell>
          <cell r="C4399" t="str">
            <v>Forgent-Video Mgmt Patents</v>
          </cell>
          <cell r="D4399" t="str">
            <v>Tandberg ASA</v>
          </cell>
          <cell r="E4399">
            <v>3.75</v>
          </cell>
          <cell r="F4399" t="str">
            <v>N</v>
          </cell>
        </row>
        <row r="4400">
          <cell r="B4400">
            <v>38320</v>
          </cell>
          <cell r="C4400" t="str">
            <v>Security Group Inc</v>
          </cell>
          <cell r="D4400" t="str">
            <v>Stanley Works Inc</v>
          </cell>
          <cell r="E4400">
            <v>56</v>
          </cell>
          <cell r="F4400" t="str">
            <v>N</v>
          </cell>
        </row>
        <row r="4401">
          <cell r="B4401">
            <v>38320</v>
          </cell>
          <cell r="C4401" t="str">
            <v>Illinois Cement Co</v>
          </cell>
          <cell r="D4401" t="str">
            <v>Eagle Materials Inc</v>
          </cell>
          <cell r="E4401">
            <v>72</v>
          </cell>
          <cell r="F4401" t="str">
            <v>N</v>
          </cell>
        </row>
        <row r="4402">
          <cell r="B4402">
            <v>38320</v>
          </cell>
          <cell r="C4402" t="str">
            <v>Fleet-Credit Card Receivables</v>
          </cell>
          <cell r="D4402" t="str">
            <v>Investor Group</v>
          </cell>
          <cell r="E4402">
            <v>77</v>
          </cell>
          <cell r="F4402" t="str">
            <v>N</v>
          </cell>
        </row>
        <row r="4403">
          <cell r="B4403">
            <v>38320</v>
          </cell>
          <cell r="C4403" t="str">
            <v>Cingular Wireless-Wireless</v>
          </cell>
          <cell r="D4403" t="str">
            <v>MetroPCS Inc</v>
          </cell>
          <cell r="E4403">
            <v>230</v>
          </cell>
          <cell r="F4403" t="str">
            <v>N</v>
          </cell>
        </row>
        <row r="4404">
          <cell r="B4404">
            <v>38320</v>
          </cell>
          <cell r="C4404" t="str">
            <v>Temple Trucking Inc-Certain</v>
          </cell>
          <cell r="D4404" t="str">
            <v>Segmentz Inc</v>
          </cell>
          <cell r="E4404">
            <v>1.6529999999999998</v>
          </cell>
          <cell r="F4404" t="str">
            <v>N</v>
          </cell>
        </row>
        <row r="4405">
          <cell r="B4405">
            <v>38320</v>
          </cell>
          <cell r="C4405" t="str">
            <v>ConferenceCallServices</v>
          </cell>
          <cell r="D4405" t="str">
            <v>Ptek Holdings Inc</v>
          </cell>
          <cell r="E4405">
            <v>14</v>
          </cell>
          <cell r="F4405" t="str">
            <v>N</v>
          </cell>
        </row>
        <row r="4406">
          <cell r="B4406">
            <v>38320</v>
          </cell>
          <cell r="C4406" t="str">
            <v>Multitrade of Pittsylvania-Ele</v>
          </cell>
          <cell r="D4406" t="str">
            <v>Dominion Virginia Power</v>
          </cell>
          <cell r="E4406">
            <v>40</v>
          </cell>
          <cell r="F4406" t="str">
            <v>N</v>
          </cell>
        </row>
        <row r="4407">
          <cell r="B4407">
            <v>38320</v>
          </cell>
          <cell r="C4407" t="str">
            <v>Definity Health Corp</v>
          </cell>
          <cell r="D4407" t="str">
            <v>UnitedHealth Group Inc</v>
          </cell>
          <cell r="E4407">
            <v>300</v>
          </cell>
          <cell r="F4407" t="str">
            <v>N</v>
          </cell>
        </row>
        <row r="4408">
          <cell r="B4408">
            <v>38320</v>
          </cell>
          <cell r="C4408" t="str">
            <v>MCT Sibi Corp</v>
          </cell>
          <cell r="D4408" t="str">
            <v>OAO Mobile Telesystems</v>
          </cell>
          <cell r="E4408">
            <v>37.299999999999997</v>
          </cell>
          <cell r="F4408" t="str">
            <v>N</v>
          </cell>
        </row>
        <row r="4409">
          <cell r="B4409">
            <v>38320</v>
          </cell>
          <cell r="C4409" t="str">
            <v>101 Hudson,Jersey City,NJ</v>
          </cell>
          <cell r="D4409" t="str">
            <v>Mack-Cali Realty Corp</v>
          </cell>
          <cell r="E4409">
            <v>329</v>
          </cell>
          <cell r="F4409" t="str">
            <v>N</v>
          </cell>
        </row>
        <row r="4410">
          <cell r="B4410">
            <v>38320</v>
          </cell>
          <cell r="C4410" t="str">
            <v>SevenSpace Inc</v>
          </cell>
          <cell r="D4410" t="str">
            <v>Sun Microsystems Inc</v>
          </cell>
          <cell r="E4410">
            <v>49</v>
          </cell>
          <cell r="F4410" t="str">
            <v>N</v>
          </cell>
        </row>
        <row r="4411">
          <cell r="B4411">
            <v>38317</v>
          </cell>
          <cell r="C4411" t="str">
            <v>Cingular Wireless-Certain</v>
          </cell>
          <cell r="D4411" t="str">
            <v>ALLTEL Corp</v>
          </cell>
          <cell r="E4411">
            <v>170</v>
          </cell>
          <cell r="F4411" t="str">
            <v>N</v>
          </cell>
        </row>
        <row r="4412">
          <cell r="B4412">
            <v>38317</v>
          </cell>
          <cell r="C4412" t="str">
            <v>Wet Seal Inc</v>
          </cell>
          <cell r="D4412" t="str">
            <v>SAC Capital Associates LLC</v>
          </cell>
          <cell r="E4412">
            <v>58.55</v>
          </cell>
          <cell r="F4412" t="str">
            <v>N</v>
          </cell>
        </row>
        <row r="4413">
          <cell r="B4413">
            <v>38317</v>
          </cell>
          <cell r="C4413" t="str">
            <v>Deepwater Corrosion Svcs Inc</v>
          </cell>
          <cell r="D4413" t="str">
            <v>Total Oil Technologies Sdn Bhd</v>
          </cell>
          <cell r="E4413">
            <v>1.2799999999999998</v>
          </cell>
          <cell r="F4413" t="str">
            <v>N</v>
          </cell>
        </row>
        <row r="4414">
          <cell r="B4414">
            <v>38316</v>
          </cell>
          <cell r="C4414" t="str">
            <v>Sheep Mountains Uranium Mines</v>
          </cell>
          <cell r="D4414" t="str">
            <v>Bell Coast Capital Corp</v>
          </cell>
          <cell r="E4414">
            <v>4.6900000000000004</v>
          </cell>
          <cell r="F4414" t="str">
            <v>N</v>
          </cell>
        </row>
        <row r="4415">
          <cell r="B4415">
            <v>38315</v>
          </cell>
          <cell r="C4415" t="str">
            <v>Undisclosed Storage Facilities</v>
          </cell>
          <cell r="D4415" t="str">
            <v>Public Storage Inc</v>
          </cell>
          <cell r="E4415">
            <v>126.3</v>
          </cell>
          <cell r="F4415" t="str">
            <v>N</v>
          </cell>
        </row>
        <row r="4416">
          <cell r="B4416">
            <v>38315</v>
          </cell>
          <cell r="C4416" t="str">
            <v>Shopping Centers,Florida(7)</v>
          </cell>
          <cell r="D4416" t="str">
            <v>Ramco Gershenson Properties</v>
          </cell>
          <cell r="E4416">
            <v>138.30000000000001</v>
          </cell>
          <cell r="F4416" t="str">
            <v>N</v>
          </cell>
        </row>
        <row r="4417">
          <cell r="B4417">
            <v>38315</v>
          </cell>
          <cell r="C4417" t="str">
            <v>Progress Energy Inc-Gas Assets</v>
          </cell>
          <cell r="D4417" t="str">
            <v>EnCana Corp</v>
          </cell>
          <cell r="E4417">
            <v>255</v>
          </cell>
          <cell r="F4417" t="str">
            <v>N</v>
          </cell>
        </row>
        <row r="4418">
          <cell r="B4418">
            <v>38315</v>
          </cell>
          <cell r="C4418" t="str">
            <v>Wilmington Townlot Unit 1,CA</v>
          </cell>
          <cell r="D4418" t="str">
            <v>Warren Resources Inc</v>
          </cell>
          <cell r="E4418">
            <v>14.799999999999999</v>
          </cell>
          <cell r="F4418" t="str">
            <v>N</v>
          </cell>
        </row>
        <row r="4419">
          <cell r="B4419">
            <v>38315</v>
          </cell>
          <cell r="C4419" t="str">
            <v>Ionics Inc</v>
          </cell>
          <cell r="D4419" t="str">
            <v>GE Infrastructure Inc</v>
          </cell>
          <cell r="E4419">
            <v>1271.9929999999999</v>
          </cell>
          <cell r="F4419" t="str">
            <v>N</v>
          </cell>
        </row>
        <row r="4420">
          <cell r="B4420">
            <v>38315</v>
          </cell>
          <cell r="C4420" t="str">
            <v>Accuimage Diagnostics Corp</v>
          </cell>
          <cell r="D4420" t="str">
            <v>Merge eFilm</v>
          </cell>
          <cell r="E4420">
            <v>4.8570000000000002</v>
          </cell>
          <cell r="F4420" t="str">
            <v>N</v>
          </cell>
        </row>
        <row r="4421">
          <cell r="B4421">
            <v>38315</v>
          </cell>
          <cell r="C4421" t="str">
            <v>Polaris Holding Corp</v>
          </cell>
          <cell r="D4421" t="str">
            <v>Zodiac SA</v>
          </cell>
          <cell r="E4421">
            <v>335.25599999999997</v>
          </cell>
          <cell r="F4421" t="str">
            <v>N</v>
          </cell>
        </row>
        <row r="4422">
          <cell r="B4422">
            <v>38314</v>
          </cell>
          <cell r="C4422" t="str">
            <v>Catellus-Urban Assets</v>
          </cell>
          <cell r="D4422" t="str">
            <v>Farallon Capital Mgmt LLC</v>
          </cell>
          <cell r="E4422">
            <v>343</v>
          </cell>
          <cell r="F4422" t="str">
            <v>Y</v>
          </cell>
        </row>
        <row r="4423">
          <cell r="B4423">
            <v>38314</v>
          </cell>
          <cell r="C4423" t="str">
            <v>Progress Fuels Corp-Certain</v>
          </cell>
          <cell r="D4423" t="str">
            <v>Undisclosed Acquiror</v>
          </cell>
          <cell r="E4423">
            <v>255</v>
          </cell>
          <cell r="F4423" t="str">
            <v>N</v>
          </cell>
        </row>
        <row r="4424">
          <cell r="B4424">
            <v>38314</v>
          </cell>
          <cell r="C4424" t="str">
            <v>Starcraft Corp</v>
          </cell>
          <cell r="D4424" t="str">
            <v>Quantum Fuel Systems Tech Inc</v>
          </cell>
          <cell r="E4424">
            <v>162.32</v>
          </cell>
          <cell r="F4424" t="str">
            <v>N</v>
          </cell>
        </row>
        <row r="4425">
          <cell r="B4425">
            <v>38314</v>
          </cell>
          <cell r="C4425" t="str">
            <v>NTELOS Inc-Spectrum Licenses</v>
          </cell>
          <cell r="D4425" t="str">
            <v>Verizon Wireless Inc</v>
          </cell>
          <cell r="E4425">
            <v>15.5</v>
          </cell>
          <cell r="F4425" t="str">
            <v>N</v>
          </cell>
        </row>
        <row r="4426">
          <cell r="B4426">
            <v>38314</v>
          </cell>
          <cell r="C4426" t="str">
            <v>Net6 Inc</v>
          </cell>
          <cell r="D4426" t="str">
            <v>Citrix Systems Inc</v>
          </cell>
          <cell r="E4426">
            <v>50</v>
          </cell>
          <cell r="F4426" t="str">
            <v>N</v>
          </cell>
        </row>
        <row r="4427">
          <cell r="B4427">
            <v>38314</v>
          </cell>
          <cell r="C4427" t="str">
            <v>ICI-Vinamul Polumers Bus</v>
          </cell>
          <cell r="D4427" t="str">
            <v>Celanese AG</v>
          </cell>
          <cell r="E4427">
            <v>208</v>
          </cell>
          <cell r="F4427" t="str">
            <v>N</v>
          </cell>
        </row>
        <row r="4428">
          <cell r="B4428">
            <v>38314</v>
          </cell>
          <cell r="C4428" t="str">
            <v>Aurues-Brighton Gardens(11)</v>
          </cell>
          <cell r="D4428" t="str">
            <v>CNL Retirement Properties Inc</v>
          </cell>
          <cell r="E4428">
            <v>180</v>
          </cell>
          <cell r="F4428" t="str">
            <v>N</v>
          </cell>
        </row>
        <row r="4429">
          <cell r="B4429">
            <v>38314</v>
          </cell>
          <cell r="C4429" t="str">
            <v>Alderwoods(Alabama)Inc</v>
          </cell>
          <cell r="D4429" t="str">
            <v>Investor Group</v>
          </cell>
          <cell r="E4429">
            <v>1.5</v>
          </cell>
          <cell r="F4429" t="str">
            <v>N</v>
          </cell>
        </row>
        <row r="4430">
          <cell r="B4430">
            <v>38314</v>
          </cell>
          <cell r="C4430" t="str">
            <v>Wellsford Whitehall Group LLC</v>
          </cell>
          <cell r="D4430" t="str">
            <v>Atlantic Whitehall Funds</v>
          </cell>
          <cell r="E4430">
            <v>8.3000000000000007</v>
          </cell>
          <cell r="F4430" t="str">
            <v>N</v>
          </cell>
        </row>
        <row r="4431">
          <cell r="B4431">
            <v>38314</v>
          </cell>
          <cell r="C4431" t="str">
            <v>Helmerich-US Land Rigs(2)</v>
          </cell>
          <cell r="D4431" t="str">
            <v>Undisclosed Acquiror</v>
          </cell>
          <cell r="E4431">
            <v>23.9</v>
          </cell>
          <cell r="F4431" t="str">
            <v>N</v>
          </cell>
        </row>
        <row r="4432">
          <cell r="B4432">
            <v>38314</v>
          </cell>
          <cell r="C4432" t="str">
            <v>Williams Industrial Svcs Grp</v>
          </cell>
          <cell r="D4432" t="str">
            <v>Global Power Equipment Group</v>
          </cell>
          <cell r="E4432">
            <v>65</v>
          </cell>
          <cell r="F4432" t="str">
            <v>N</v>
          </cell>
        </row>
        <row r="4433">
          <cell r="B4433">
            <v>38314</v>
          </cell>
          <cell r="C4433" t="str">
            <v>Second Holding Co LLC</v>
          </cell>
          <cell r="D4433" t="str">
            <v>Undisclosed Acquiror</v>
          </cell>
          <cell r="E4433">
            <v>15</v>
          </cell>
          <cell r="F4433" t="str">
            <v>N</v>
          </cell>
        </row>
        <row r="4434">
          <cell r="B4434">
            <v>38314</v>
          </cell>
          <cell r="C4434" t="str">
            <v>Undisclosed Appalachian Oil</v>
          </cell>
          <cell r="D4434" t="str">
            <v>Range Resources Corp</v>
          </cell>
          <cell r="E4434">
            <v>219</v>
          </cell>
          <cell r="F4434" t="str">
            <v>N</v>
          </cell>
        </row>
        <row r="4435">
          <cell r="B4435">
            <v>38314</v>
          </cell>
          <cell r="C4435" t="str">
            <v>Ricoh Print Sys America-Image</v>
          </cell>
          <cell r="D4435" t="str">
            <v>Undisclosed Acquiror</v>
          </cell>
          <cell r="E4435">
            <v>10</v>
          </cell>
          <cell r="F4435" t="str">
            <v>N</v>
          </cell>
        </row>
        <row r="4436">
          <cell r="B4436">
            <v>38314</v>
          </cell>
          <cell r="C4436" t="str">
            <v>PowerSecure Inc</v>
          </cell>
          <cell r="D4436" t="str">
            <v>Metretek Technologies Inc</v>
          </cell>
          <cell r="E4436">
            <v>1.9</v>
          </cell>
          <cell r="F4436" t="str">
            <v>N</v>
          </cell>
        </row>
        <row r="4437">
          <cell r="B4437">
            <v>38314</v>
          </cell>
          <cell r="C4437" t="str">
            <v>Canterra Resources-Gas Sys</v>
          </cell>
          <cell r="D4437" t="str">
            <v>Penn Virginia Resource</v>
          </cell>
          <cell r="E4437">
            <v>191</v>
          </cell>
          <cell r="F4437" t="str">
            <v>N</v>
          </cell>
        </row>
        <row r="4438">
          <cell r="B4438">
            <v>38314</v>
          </cell>
          <cell r="C4438" t="str">
            <v>Cluett Amer Grp Inc-Arrow</v>
          </cell>
          <cell r="D4438" t="str">
            <v>Phillips-Van Heusen Corp</v>
          </cell>
          <cell r="E4438">
            <v>70</v>
          </cell>
          <cell r="F4438" t="str">
            <v>N</v>
          </cell>
        </row>
        <row r="4439">
          <cell r="B4439">
            <v>38313</v>
          </cell>
          <cell r="C4439" t="str">
            <v>Mauna Loa Macadamia Nut Corp</v>
          </cell>
          <cell r="D4439" t="str">
            <v>Hershey Foods Corp</v>
          </cell>
          <cell r="E4439">
            <v>130</v>
          </cell>
          <cell r="F4439" t="str">
            <v>N</v>
          </cell>
        </row>
        <row r="4440">
          <cell r="B4440">
            <v>38313</v>
          </cell>
          <cell r="C4440" t="str">
            <v>Battel Mountain Gold Explo</v>
          </cell>
          <cell r="D4440" t="str">
            <v>Battle Mountain Gold Expl</v>
          </cell>
          <cell r="E4440">
            <v>16.111999999999998</v>
          </cell>
          <cell r="F4440" t="str">
            <v>N</v>
          </cell>
        </row>
        <row r="4441">
          <cell r="B4441">
            <v>38313</v>
          </cell>
          <cell r="C4441" t="str">
            <v>FLF Inc</v>
          </cell>
          <cell r="D4441" t="str">
            <v>Sutter Holding Co Inc</v>
          </cell>
          <cell r="E4441">
            <v>5.7389999999999999</v>
          </cell>
          <cell r="F4441" t="str">
            <v>N</v>
          </cell>
        </row>
        <row r="4442">
          <cell r="B4442">
            <v>38313</v>
          </cell>
          <cell r="C4442" t="str">
            <v>Velocity Sports</v>
          </cell>
          <cell r="D4442" t="str">
            <v>Aegis Group PLC</v>
          </cell>
          <cell r="E4442">
            <v>35</v>
          </cell>
          <cell r="F4442" t="str">
            <v>N</v>
          </cell>
        </row>
        <row r="4443">
          <cell r="B4443">
            <v>38313</v>
          </cell>
          <cell r="C4443" t="str">
            <v>1601,1700 Market St Bldg,PA</v>
          </cell>
          <cell r="D4443" t="str">
            <v>Transwestern Investment Co LLC</v>
          </cell>
          <cell r="E4443">
            <v>172.2</v>
          </cell>
          <cell r="F4443" t="str">
            <v>N</v>
          </cell>
        </row>
        <row r="4444">
          <cell r="B4444">
            <v>38313</v>
          </cell>
          <cell r="C4444" t="str">
            <v>Numanco LLC</v>
          </cell>
          <cell r="D4444" t="str">
            <v>Bartlett Holdings Inc</v>
          </cell>
          <cell r="E4444">
            <v>25</v>
          </cell>
          <cell r="F4444" t="str">
            <v>N</v>
          </cell>
        </row>
        <row r="4445">
          <cell r="B4445">
            <v>38313</v>
          </cell>
          <cell r="C4445" t="str">
            <v>Mall del Norte,Laredo,Texas</v>
          </cell>
          <cell r="D4445" t="str">
            <v>CBL &amp; Associates Ppty Inc</v>
          </cell>
          <cell r="E4445">
            <v>249.39999999999998</v>
          </cell>
          <cell r="F4445" t="str">
            <v>N</v>
          </cell>
        </row>
        <row r="4446">
          <cell r="B4446">
            <v>38313</v>
          </cell>
          <cell r="C4446" t="str">
            <v>Sharp Health Plan-Medi-Cal &amp;</v>
          </cell>
          <cell r="D4446" t="str">
            <v>Molina Healthcare of</v>
          </cell>
          <cell r="E4446">
            <v>25</v>
          </cell>
          <cell r="F4446" t="str">
            <v>N</v>
          </cell>
        </row>
        <row r="4447">
          <cell r="B4447">
            <v>38313</v>
          </cell>
          <cell r="C4447" t="str">
            <v>CitiCapital-Transp Finl Svcs</v>
          </cell>
          <cell r="D4447" t="str">
            <v>GE Commercial Finance Inc</v>
          </cell>
          <cell r="E4447">
            <v>4400</v>
          </cell>
          <cell r="F4447" t="str">
            <v>N</v>
          </cell>
        </row>
        <row r="4448">
          <cell r="B4448">
            <v>38313</v>
          </cell>
          <cell r="C4448" t="str">
            <v>Synta Pharmaceuticals Corp</v>
          </cell>
          <cell r="D4448" t="str">
            <v>Investor Group</v>
          </cell>
          <cell r="E4448">
            <v>80</v>
          </cell>
          <cell r="F4448" t="str">
            <v>N</v>
          </cell>
        </row>
        <row r="4449">
          <cell r="B4449">
            <v>38313</v>
          </cell>
          <cell r="C4449" t="str">
            <v>Health Business Systems Inc</v>
          </cell>
          <cell r="D4449" t="str">
            <v>SXC Health Solutions Inc</v>
          </cell>
          <cell r="E4449">
            <v>24</v>
          </cell>
          <cell r="F4449" t="str">
            <v>N</v>
          </cell>
        </row>
        <row r="4450">
          <cell r="B4450">
            <v>38313</v>
          </cell>
          <cell r="C4450" t="str">
            <v>PointDX Inc</v>
          </cell>
          <cell r="D4450" t="str">
            <v>IDX Systems Corp</v>
          </cell>
          <cell r="E4450">
            <v>8</v>
          </cell>
          <cell r="F4450" t="str">
            <v>N</v>
          </cell>
        </row>
        <row r="4451">
          <cell r="B4451">
            <v>38313</v>
          </cell>
          <cell r="C4451" t="str">
            <v>AirGate PCS Inc</v>
          </cell>
          <cell r="D4451" t="str">
            <v>Alamosa Holdings Inc</v>
          </cell>
          <cell r="E4451">
            <v>626.50199999999995</v>
          </cell>
          <cell r="F4451" t="str">
            <v>N</v>
          </cell>
        </row>
        <row r="4452">
          <cell r="B4452">
            <v>38313</v>
          </cell>
          <cell r="C4452" t="str">
            <v>First Natl Banks-West Co,WY</v>
          </cell>
          <cell r="D4452" t="str">
            <v>Glacier Bancorp Inc,MT</v>
          </cell>
          <cell r="E4452">
            <v>41</v>
          </cell>
          <cell r="F4452" t="str">
            <v>N</v>
          </cell>
        </row>
        <row r="4453">
          <cell r="B4453">
            <v>38313</v>
          </cell>
          <cell r="C4453" t="str">
            <v>Gulf South Pipeline Co LP</v>
          </cell>
          <cell r="D4453" t="str">
            <v>Loews Corp</v>
          </cell>
          <cell r="E4453">
            <v>1136</v>
          </cell>
          <cell r="F4453" t="str">
            <v>N</v>
          </cell>
        </row>
        <row r="4454">
          <cell r="B4454">
            <v>38313</v>
          </cell>
          <cell r="C4454" t="str">
            <v>Exxim Computing Corp</v>
          </cell>
          <cell r="D4454" t="str">
            <v>Real-Time Radiography Inc</v>
          </cell>
          <cell r="E4454">
            <v>1.2</v>
          </cell>
          <cell r="F4454" t="str">
            <v>N</v>
          </cell>
        </row>
        <row r="4455">
          <cell r="B4455">
            <v>38313</v>
          </cell>
          <cell r="C4455" t="str">
            <v>King Pharmaceuticals-Prefest</v>
          </cell>
          <cell r="D4455" t="str">
            <v>Barr Pharmaceuticals Inc</v>
          </cell>
          <cell r="E4455">
            <v>15</v>
          </cell>
          <cell r="F4455" t="str">
            <v>N</v>
          </cell>
        </row>
        <row r="4456">
          <cell r="B4456">
            <v>38313</v>
          </cell>
          <cell r="C4456" t="str">
            <v>TransColorado Gas Transmission</v>
          </cell>
          <cell r="D4456" t="str">
            <v>Kinder Morgan Energy Partners</v>
          </cell>
          <cell r="E4456">
            <v>274.04999999999995</v>
          </cell>
          <cell r="F4456" t="str">
            <v>N</v>
          </cell>
        </row>
        <row r="4457">
          <cell r="B4457">
            <v>38313</v>
          </cell>
          <cell r="C4457" t="str">
            <v>Reach Media Inc</v>
          </cell>
          <cell r="D4457" t="str">
            <v>Radio One Inc</v>
          </cell>
          <cell r="E4457">
            <v>54.432000000000002</v>
          </cell>
          <cell r="F4457" t="str">
            <v>N</v>
          </cell>
        </row>
        <row r="4458">
          <cell r="B4458">
            <v>38310</v>
          </cell>
          <cell r="C4458" t="str">
            <v>KPMG Peat Marwick LLP-</v>
          </cell>
          <cell r="D4458" t="str">
            <v>Investor Group</v>
          </cell>
          <cell r="E4458">
            <v>8.5</v>
          </cell>
          <cell r="F4458" t="str">
            <v>Y</v>
          </cell>
        </row>
        <row r="4459">
          <cell r="B4459">
            <v>38310</v>
          </cell>
          <cell r="C4459" t="str">
            <v>Goodman Global Holdings Inc</v>
          </cell>
          <cell r="D4459" t="str">
            <v>Apollo Management LP</v>
          </cell>
          <cell r="E4459">
            <v>1450</v>
          </cell>
          <cell r="F4459" t="str">
            <v>Y</v>
          </cell>
        </row>
        <row r="4460">
          <cell r="B4460">
            <v>38310</v>
          </cell>
          <cell r="C4460" t="str">
            <v>Russell Insurance Group Inc</v>
          </cell>
          <cell r="D4460" t="str">
            <v>ACNB Corp</v>
          </cell>
          <cell r="E4460">
            <v>7.6319999999999997</v>
          </cell>
          <cell r="F4460" t="str">
            <v>Y</v>
          </cell>
        </row>
        <row r="4461">
          <cell r="B4461">
            <v>38310</v>
          </cell>
          <cell r="C4461" t="str">
            <v>SemperCare Inc</v>
          </cell>
          <cell r="D4461" t="str">
            <v>Select Medical Corp</v>
          </cell>
          <cell r="E4461">
            <v>100</v>
          </cell>
          <cell r="F4461" t="str">
            <v>N</v>
          </cell>
        </row>
        <row r="4462">
          <cell r="B4462">
            <v>38310</v>
          </cell>
          <cell r="C4462" t="str">
            <v>Fairfax Identity Laboratories</v>
          </cell>
          <cell r="D4462" t="str">
            <v>Commonwealth Biotechnologies</v>
          </cell>
          <cell r="E4462">
            <v>1.1000000000000001</v>
          </cell>
          <cell r="F4462" t="str">
            <v>N</v>
          </cell>
        </row>
        <row r="4463">
          <cell r="B4463">
            <v>38310</v>
          </cell>
          <cell r="C4463" t="str">
            <v>Caesars-Tahoe Resort</v>
          </cell>
          <cell r="D4463" t="str">
            <v>Columbia Sussex Corp</v>
          </cell>
          <cell r="E4463">
            <v>45</v>
          </cell>
          <cell r="F4463" t="str">
            <v>N</v>
          </cell>
        </row>
        <row r="4464">
          <cell r="B4464">
            <v>38310</v>
          </cell>
          <cell r="C4464" t="str">
            <v>Clarion Area-Wastewater</v>
          </cell>
          <cell r="D4464" t="str">
            <v>Pennsylvania Amer Water Co</v>
          </cell>
          <cell r="E4464">
            <v>2.6999999999999997</v>
          </cell>
          <cell r="F4464" t="str">
            <v>N</v>
          </cell>
        </row>
        <row r="4465">
          <cell r="B4465">
            <v>38310</v>
          </cell>
          <cell r="C4465" t="str">
            <v>Apartment Value Fund</v>
          </cell>
          <cell r="D4465" t="str">
            <v>Zurich Global Invest Advisors</v>
          </cell>
          <cell r="E4465">
            <v>25</v>
          </cell>
          <cell r="F4465" t="str">
            <v>N</v>
          </cell>
        </row>
        <row r="4466">
          <cell r="B4466">
            <v>38310</v>
          </cell>
          <cell r="C4466" t="str">
            <v>Parker Drilling Offshore LLC-</v>
          </cell>
          <cell r="D4466" t="str">
            <v>Hercules Assets LLC</v>
          </cell>
          <cell r="E4466">
            <v>21.5</v>
          </cell>
          <cell r="F4466" t="str">
            <v>N</v>
          </cell>
        </row>
        <row r="4467">
          <cell r="B4467">
            <v>38310</v>
          </cell>
          <cell r="C4467" t="str">
            <v>Hollywood Entertainment Corp</v>
          </cell>
          <cell r="D4467" t="str">
            <v>Movie Gallery Inc</v>
          </cell>
          <cell r="E4467">
            <v>1220.809</v>
          </cell>
          <cell r="F4467" t="str">
            <v>N</v>
          </cell>
        </row>
        <row r="4468">
          <cell r="B4468">
            <v>38309</v>
          </cell>
          <cell r="C4468" t="str">
            <v>Telcordia Technologies Inc</v>
          </cell>
          <cell r="D4468" t="str">
            <v>Investor Group</v>
          </cell>
          <cell r="E4468">
            <v>1350</v>
          </cell>
          <cell r="F4468" t="str">
            <v>Y</v>
          </cell>
        </row>
        <row r="4469">
          <cell r="B4469">
            <v>38309</v>
          </cell>
          <cell r="C4469" t="str">
            <v>Alliance Entertainment Corp</v>
          </cell>
          <cell r="D4469" t="str">
            <v>Source Interlink Cos Inc</v>
          </cell>
          <cell r="E4469">
            <v>303.52</v>
          </cell>
          <cell r="F4469" t="str">
            <v>N</v>
          </cell>
        </row>
        <row r="4470">
          <cell r="B4470">
            <v>38309</v>
          </cell>
          <cell r="C4470" t="str">
            <v>Life Insurance Co of Georgia</v>
          </cell>
          <cell r="D4470" t="str">
            <v>Jackson National Life Ins Co</v>
          </cell>
          <cell r="E4470">
            <v>255.28100000000001</v>
          </cell>
          <cell r="F4470" t="str">
            <v>N</v>
          </cell>
        </row>
        <row r="4471">
          <cell r="B4471">
            <v>38309</v>
          </cell>
          <cell r="C4471" t="str">
            <v>Delta Apparel Inc-Mnfg Plant</v>
          </cell>
          <cell r="D4471" t="str">
            <v>Parkdale America LLC</v>
          </cell>
          <cell r="E4471">
            <v>10</v>
          </cell>
          <cell r="F4471" t="str">
            <v>N</v>
          </cell>
        </row>
        <row r="4472">
          <cell r="B4472">
            <v>38309</v>
          </cell>
          <cell r="C4472" t="str">
            <v>Energytec-Oil &amp; Gas Properties</v>
          </cell>
          <cell r="D4472" t="str">
            <v>Source Energy Corp</v>
          </cell>
          <cell r="E4472">
            <v>93</v>
          </cell>
          <cell r="F4472" t="str">
            <v>N</v>
          </cell>
        </row>
        <row r="4473">
          <cell r="B4473">
            <v>38309</v>
          </cell>
          <cell r="C4473" t="str">
            <v>Star Gas Propane LP</v>
          </cell>
          <cell r="D4473" t="str">
            <v>Inergy LP</v>
          </cell>
          <cell r="E4473">
            <v>475</v>
          </cell>
          <cell r="F4473" t="str">
            <v>N</v>
          </cell>
        </row>
        <row r="4474">
          <cell r="B4474">
            <v>38309</v>
          </cell>
          <cell r="C4474" t="str">
            <v>JCNHoldings Inc</v>
          </cell>
          <cell r="D4474" t="str">
            <v>World Health Alternatives Inc</v>
          </cell>
          <cell r="E4474">
            <v>22</v>
          </cell>
          <cell r="F4474" t="str">
            <v>N</v>
          </cell>
        </row>
        <row r="4475">
          <cell r="B4475">
            <v>38309</v>
          </cell>
          <cell r="C4475" t="str">
            <v>Casual Male-Levis(R)/Dockers</v>
          </cell>
          <cell r="D4475" t="str">
            <v>Hub Holding Corp</v>
          </cell>
          <cell r="E4475">
            <v>12.799999999999999</v>
          </cell>
          <cell r="F4475" t="str">
            <v>N</v>
          </cell>
        </row>
        <row r="4476">
          <cell r="B4476">
            <v>38309</v>
          </cell>
          <cell r="C4476" t="str">
            <v>Enron Compression Services Co</v>
          </cell>
          <cell r="D4476" t="str">
            <v>Paragon ECS Holdings LLC</v>
          </cell>
          <cell r="E4476">
            <v>51.599999999999994</v>
          </cell>
          <cell r="F4476" t="str">
            <v>N</v>
          </cell>
        </row>
        <row r="4477">
          <cell r="B4477">
            <v>38309</v>
          </cell>
          <cell r="C4477" t="str">
            <v>Undislcosed Coalbed Wells</v>
          </cell>
          <cell r="D4477" t="str">
            <v>Planet Gas Ltd</v>
          </cell>
          <cell r="E4477">
            <v>2.2999999999999998</v>
          </cell>
          <cell r="F4477" t="str">
            <v>N</v>
          </cell>
        </row>
        <row r="4478">
          <cell r="B4478">
            <v>38308</v>
          </cell>
          <cell r="C4478" t="str">
            <v>Advanced Biosystems Inc</v>
          </cell>
          <cell r="D4478" t="str">
            <v>Investor Group</v>
          </cell>
          <cell r="E4478">
            <v>1</v>
          </cell>
          <cell r="F4478" t="str">
            <v>Y</v>
          </cell>
        </row>
        <row r="4479">
          <cell r="B4479">
            <v>38308</v>
          </cell>
          <cell r="C4479" t="str">
            <v>ECI Conference Call Svcs LLC</v>
          </cell>
          <cell r="D4479" t="str">
            <v>West Corp</v>
          </cell>
          <cell r="E4479">
            <v>52</v>
          </cell>
          <cell r="F4479" t="str">
            <v>N</v>
          </cell>
        </row>
        <row r="4480">
          <cell r="B4480">
            <v>38308</v>
          </cell>
          <cell r="C4480" t="str">
            <v>Key Components LLC</v>
          </cell>
          <cell r="D4480" t="str">
            <v>Actuant Corp</v>
          </cell>
          <cell r="E4480">
            <v>315</v>
          </cell>
          <cell r="F4480" t="str">
            <v>N</v>
          </cell>
        </row>
        <row r="4481">
          <cell r="B4481">
            <v>38308</v>
          </cell>
          <cell r="C4481" t="str">
            <v>Sears Roebuck &amp; Co</v>
          </cell>
          <cell r="D4481" t="str">
            <v>KMart Holding Corp</v>
          </cell>
          <cell r="E4481">
            <v>10901.269</v>
          </cell>
          <cell r="F4481" t="str">
            <v>N</v>
          </cell>
        </row>
        <row r="4482">
          <cell r="B4482">
            <v>38308</v>
          </cell>
          <cell r="C4482" t="str">
            <v>First Northwest Bancorp Inc,Il</v>
          </cell>
          <cell r="D4482" t="str">
            <v>Wintrust Financial Corp</v>
          </cell>
          <cell r="E4482">
            <v>31.949000000000002</v>
          </cell>
          <cell r="F4482" t="str">
            <v>N</v>
          </cell>
        </row>
        <row r="4483">
          <cell r="B4483">
            <v>38308</v>
          </cell>
          <cell r="C4483" t="str">
            <v>SMTEK International Inc</v>
          </cell>
          <cell r="D4483" t="str">
            <v>CTS Corp</v>
          </cell>
          <cell r="E4483">
            <v>44.719000000000001</v>
          </cell>
          <cell r="F4483" t="str">
            <v>N</v>
          </cell>
        </row>
        <row r="4484">
          <cell r="B4484">
            <v>38308</v>
          </cell>
          <cell r="C4484" t="str">
            <v>Polynesian Adventure Tours</v>
          </cell>
          <cell r="D4484" t="str">
            <v>Norwegian Cruise Line Ltd</v>
          </cell>
          <cell r="E4484">
            <v>5</v>
          </cell>
          <cell r="F4484" t="str">
            <v>N</v>
          </cell>
        </row>
        <row r="4485">
          <cell r="B4485">
            <v>38308</v>
          </cell>
          <cell r="C4485" t="str">
            <v>Shell Gas Transmission LLC</v>
          </cell>
          <cell r="D4485" t="str">
            <v>Enbridge(US)Inc</v>
          </cell>
          <cell r="E4485">
            <v>613</v>
          </cell>
          <cell r="F4485" t="str">
            <v>N</v>
          </cell>
        </row>
        <row r="4486">
          <cell r="B4486">
            <v>38308</v>
          </cell>
          <cell r="C4486" t="str">
            <v>MarketSmart Advertising Inc</v>
          </cell>
          <cell r="D4486" t="str">
            <v>CGI Holding Corp</v>
          </cell>
          <cell r="E4486">
            <v>3</v>
          </cell>
          <cell r="F4486" t="str">
            <v>N</v>
          </cell>
        </row>
        <row r="4487">
          <cell r="B4487">
            <v>38308</v>
          </cell>
          <cell r="C4487" t="str">
            <v>Maurices Inc</v>
          </cell>
          <cell r="D4487" t="str">
            <v>Dress Barn Inc</v>
          </cell>
          <cell r="E4487">
            <v>320</v>
          </cell>
          <cell r="F4487" t="str">
            <v>N</v>
          </cell>
        </row>
        <row r="4488">
          <cell r="B4488">
            <v>38308</v>
          </cell>
          <cell r="C4488" t="str">
            <v>Embassy Suites St. Louis</v>
          </cell>
          <cell r="D4488" t="str">
            <v>Pinnacle Entertainment Inc</v>
          </cell>
          <cell r="E4488">
            <v>38</v>
          </cell>
          <cell r="F4488" t="str">
            <v>N</v>
          </cell>
        </row>
        <row r="4489">
          <cell r="B4489">
            <v>38308</v>
          </cell>
          <cell r="C4489" t="str">
            <v>Jahi Networks Inc</v>
          </cell>
          <cell r="D4489" t="str">
            <v>Cisco Systems Inc</v>
          </cell>
          <cell r="E4489">
            <v>16</v>
          </cell>
          <cell r="F4489" t="str">
            <v>N</v>
          </cell>
        </row>
        <row r="4490">
          <cell r="B4490">
            <v>38307</v>
          </cell>
          <cell r="C4490" t="str">
            <v>Latham International LP</v>
          </cell>
          <cell r="D4490" t="str">
            <v>Investor Group</v>
          </cell>
          <cell r="E4490">
            <v>162.69999999999999</v>
          </cell>
          <cell r="F4490" t="str">
            <v>Y</v>
          </cell>
        </row>
        <row r="4491">
          <cell r="B4491">
            <v>38307</v>
          </cell>
          <cell r="C4491" t="str">
            <v>MetraTech Corp</v>
          </cell>
          <cell r="D4491" t="str">
            <v>Investor Group</v>
          </cell>
          <cell r="E4491">
            <v>7.5</v>
          </cell>
          <cell r="F4491" t="str">
            <v>Y</v>
          </cell>
        </row>
        <row r="4492">
          <cell r="B4492">
            <v>38307</v>
          </cell>
          <cell r="C4492" t="str">
            <v>Cobham Gas Industries Inc</v>
          </cell>
          <cell r="D4492" t="str">
            <v>Trans Energy Inc</v>
          </cell>
          <cell r="E4492">
            <v>1.9750000000000001</v>
          </cell>
          <cell r="F4492" t="str">
            <v>N</v>
          </cell>
        </row>
        <row r="4493">
          <cell r="B4493">
            <v>38307</v>
          </cell>
          <cell r="C4493" t="str">
            <v>Cosmed Group Inc-Certain Asts</v>
          </cell>
          <cell r="D4493" t="str">
            <v>STERIS Corp</v>
          </cell>
          <cell r="E4493">
            <v>73</v>
          </cell>
          <cell r="F4493" t="str">
            <v>N</v>
          </cell>
        </row>
        <row r="4494">
          <cell r="B4494">
            <v>38307</v>
          </cell>
          <cell r="C4494" t="str">
            <v>VitalWorks Inc-Med Division</v>
          </cell>
          <cell r="D4494" t="str">
            <v>Cerner Corp</v>
          </cell>
          <cell r="E4494">
            <v>100</v>
          </cell>
          <cell r="F4494" t="str">
            <v>N</v>
          </cell>
        </row>
        <row r="4495">
          <cell r="B4495">
            <v>38307</v>
          </cell>
          <cell r="C4495" t="str">
            <v>PennRock Finl Svcs Corp,PA</v>
          </cell>
          <cell r="D4495" t="str">
            <v>Cmnty Banks Inc,Harrisburg,PA</v>
          </cell>
          <cell r="E4495">
            <v>343.63299999999998</v>
          </cell>
          <cell r="F4495" t="str">
            <v>N</v>
          </cell>
        </row>
        <row r="4496">
          <cell r="B4496">
            <v>38307</v>
          </cell>
          <cell r="C4496" t="str">
            <v>Duke Energy-Gathering</v>
          </cell>
          <cell r="D4496" t="str">
            <v>Mountain Gas Resources Inc</v>
          </cell>
          <cell r="E4496">
            <v>27.9</v>
          </cell>
          <cell r="F4496" t="str">
            <v>N</v>
          </cell>
        </row>
        <row r="4497">
          <cell r="B4497">
            <v>38307</v>
          </cell>
          <cell r="C4497" t="str">
            <v>iElement Inc</v>
          </cell>
          <cell r="D4497" t="str">
            <v>MailKey Corp</v>
          </cell>
          <cell r="E4497">
            <v>2.8679999999999999</v>
          </cell>
          <cell r="F4497" t="str">
            <v>N</v>
          </cell>
        </row>
        <row r="4498">
          <cell r="B4498">
            <v>38307</v>
          </cell>
          <cell r="C4498" t="str">
            <v>Consolidated Mortgage Corp</v>
          </cell>
          <cell r="D4498" t="str">
            <v>Desert Capital REIT Inc</v>
          </cell>
          <cell r="E4498">
            <v>9</v>
          </cell>
          <cell r="F4498" t="str">
            <v>N</v>
          </cell>
        </row>
        <row r="4499">
          <cell r="B4499">
            <v>38307</v>
          </cell>
          <cell r="C4499" t="str">
            <v>Commerce Foreign Exchange LLC</v>
          </cell>
          <cell r="D4499" t="str">
            <v>IFX Group PLC</v>
          </cell>
          <cell r="E4499">
            <v>1.9</v>
          </cell>
          <cell r="F4499" t="str">
            <v>N</v>
          </cell>
        </row>
        <row r="4500">
          <cell r="B4500">
            <v>38307</v>
          </cell>
          <cell r="C4500" t="str">
            <v>Channel Bio Corp</v>
          </cell>
          <cell r="D4500" t="str">
            <v>American Seeds Inc</v>
          </cell>
          <cell r="E4500">
            <v>120</v>
          </cell>
          <cell r="F4500" t="str">
            <v>N</v>
          </cell>
        </row>
        <row r="4501">
          <cell r="B4501">
            <v>38307</v>
          </cell>
          <cell r="C4501" t="str">
            <v>SEA-Shopping Centers(11)</v>
          </cell>
          <cell r="D4501" t="str">
            <v>Galileo Shopping America Trust</v>
          </cell>
          <cell r="E4501">
            <v>201.92</v>
          </cell>
          <cell r="F4501" t="str">
            <v>N</v>
          </cell>
        </row>
        <row r="4502">
          <cell r="B4502">
            <v>38307</v>
          </cell>
          <cell r="C4502" t="str">
            <v>ID Confirm Inc</v>
          </cell>
          <cell r="D4502" t="str">
            <v>Fidelity Capital Concepts Ltd</v>
          </cell>
          <cell r="E4502">
            <v>32.5</v>
          </cell>
          <cell r="F4502" t="str">
            <v>N</v>
          </cell>
        </row>
        <row r="4503">
          <cell r="B4503">
            <v>38307</v>
          </cell>
          <cell r="C4503" t="str">
            <v>ACG Dynamics Inc</v>
          </cell>
          <cell r="D4503" t="str">
            <v>Qualmark Corp</v>
          </cell>
          <cell r="E4503">
            <v>1.65</v>
          </cell>
          <cell r="F4503" t="str">
            <v>N</v>
          </cell>
        </row>
        <row r="4504">
          <cell r="B4504">
            <v>38306</v>
          </cell>
          <cell r="C4504" t="str">
            <v>Western Standard Corp</v>
          </cell>
          <cell r="D4504" t="str">
            <v>Snow King Interests LLC</v>
          </cell>
          <cell r="E4504">
            <v>3.1880000000000002</v>
          </cell>
          <cell r="F4504" t="str">
            <v>Y</v>
          </cell>
        </row>
        <row r="4505">
          <cell r="B4505">
            <v>38306</v>
          </cell>
          <cell r="C4505" t="str">
            <v>Tabors Caramanis &amp; Associates</v>
          </cell>
          <cell r="D4505" t="str">
            <v>Charles River Associates Inc</v>
          </cell>
          <cell r="E4505">
            <v>5.6999999999999993</v>
          </cell>
          <cell r="F4505" t="str">
            <v>N</v>
          </cell>
        </row>
        <row r="4506">
          <cell r="B4506">
            <v>38306</v>
          </cell>
          <cell r="C4506" t="str">
            <v>Deutsche Bank-Private Invest</v>
          </cell>
          <cell r="D4506" t="str">
            <v>Legg Mason Inc</v>
          </cell>
          <cell r="E4506">
            <v>81.3</v>
          </cell>
          <cell r="F4506" t="str">
            <v>N</v>
          </cell>
        </row>
        <row r="4507">
          <cell r="B4507">
            <v>38306</v>
          </cell>
          <cell r="C4507" t="str">
            <v>Mobile Satellite Ventures LLC</v>
          </cell>
          <cell r="D4507" t="str">
            <v>SkyTerra Communications Inc</v>
          </cell>
          <cell r="E4507">
            <v>17</v>
          </cell>
          <cell r="F4507" t="str">
            <v>N</v>
          </cell>
        </row>
        <row r="4508">
          <cell r="B4508">
            <v>38306</v>
          </cell>
          <cell r="C4508" t="str">
            <v>Transgenomic-Mnfg Facility</v>
          </cell>
          <cell r="D4508" t="str">
            <v>Eyetech Pharmaceuticals Inc</v>
          </cell>
          <cell r="E4508">
            <v>3</v>
          </cell>
          <cell r="F4508" t="str">
            <v>N</v>
          </cell>
        </row>
        <row r="4509">
          <cell r="B4509">
            <v>38306</v>
          </cell>
          <cell r="C4509" t="str">
            <v>Amer Fundware Inc</v>
          </cell>
          <cell r="D4509" t="str">
            <v>Kintera Inc</v>
          </cell>
          <cell r="E4509">
            <v>11</v>
          </cell>
          <cell r="F4509" t="str">
            <v>N</v>
          </cell>
        </row>
        <row r="4510">
          <cell r="B4510">
            <v>38306</v>
          </cell>
          <cell r="C4510" t="str">
            <v>Sunrise Senior Living-Senior</v>
          </cell>
          <cell r="D4510" t="str">
            <v>Sunrise Senior Living Real</v>
          </cell>
          <cell r="E4510">
            <v>290</v>
          </cell>
          <cell r="F4510" t="str">
            <v>N</v>
          </cell>
        </row>
        <row r="4511">
          <cell r="B4511">
            <v>38306</v>
          </cell>
          <cell r="C4511" t="str">
            <v>Edwards Systems Technology</v>
          </cell>
          <cell r="D4511" t="str">
            <v>GE</v>
          </cell>
          <cell r="E4511">
            <v>1395</v>
          </cell>
          <cell r="F4511" t="str">
            <v>N</v>
          </cell>
        </row>
        <row r="4512">
          <cell r="B4512">
            <v>38306</v>
          </cell>
          <cell r="C4512" t="str">
            <v>IntelliChem Inc</v>
          </cell>
          <cell r="D4512" t="str">
            <v>Symyx Technologies Inc</v>
          </cell>
          <cell r="E4512">
            <v>28.9</v>
          </cell>
          <cell r="F4512" t="str">
            <v>N</v>
          </cell>
        </row>
        <row r="4513">
          <cell r="B4513">
            <v>38306</v>
          </cell>
          <cell r="C4513" t="str">
            <v>Jamison/North Twenty Mile</v>
          </cell>
          <cell r="D4513" t="str">
            <v>Storm Cat Energy Corp</v>
          </cell>
          <cell r="E4513">
            <v>1.25</v>
          </cell>
          <cell r="F4513" t="str">
            <v>N</v>
          </cell>
        </row>
        <row r="4514">
          <cell r="B4514">
            <v>38306</v>
          </cell>
          <cell r="C4514" t="str">
            <v>Pulse EFT Association</v>
          </cell>
          <cell r="D4514" t="str">
            <v>Discover Financial Services</v>
          </cell>
          <cell r="E4514">
            <v>311</v>
          </cell>
          <cell r="F4514" t="str">
            <v>N</v>
          </cell>
        </row>
        <row r="4515">
          <cell r="B4515">
            <v>38306</v>
          </cell>
          <cell r="C4515" t="str">
            <v>Cia Cementos Mexicanos-Cement</v>
          </cell>
          <cell r="D4515" t="str">
            <v>Votorantim Cimentos Ltda</v>
          </cell>
          <cell r="E4515">
            <v>400</v>
          </cell>
          <cell r="F4515" t="str">
            <v>N</v>
          </cell>
        </row>
        <row r="4516">
          <cell r="B4516">
            <v>38306</v>
          </cell>
          <cell r="C4516" t="str">
            <v>Kraft Foods-Confectionery Asts</v>
          </cell>
          <cell r="D4516" t="str">
            <v>William Wrigley Jr Co</v>
          </cell>
          <cell r="E4516">
            <v>1460</v>
          </cell>
          <cell r="F4516" t="str">
            <v>N</v>
          </cell>
        </row>
        <row r="4517">
          <cell r="B4517">
            <v>38306</v>
          </cell>
          <cell r="C4517" t="str">
            <v>Phonetic Systems Inc</v>
          </cell>
          <cell r="D4517" t="str">
            <v>ScanSoft Inc</v>
          </cell>
          <cell r="E4517">
            <v>70</v>
          </cell>
          <cell r="F4517" t="str">
            <v>N</v>
          </cell>
        </row>
        <row r="4518">
          <cell r="B4518">
            <v>38306</v>
          </cell>
          <cell r="C4518" t="str">
            <v>Hair Club for Men and Women</v>
          </cell>
          <cell r="D4518" t="str">
            <v>Regis Corp</v>
          </cell>
          <cell r="E4518">
            <v>210</v>
          </cell>
          <cell r="F4518" t="str">
            <v>N</v>
          </cell>
        </row>
        <row r="4519">
          <cell r="B4519">
            <v>38306</v>
          </cell>
          <cell r="C4519" t="str">
            <v>United States Surety Co</v>
          </cell>
          <cell r="D4519" t="str">
            <v>HCC Insurance Holdings Inc</v>
          </cell>
          <cell r="E4519">
            <v>29.877999999999997</v>
          </cell>
          <cell r="F4519" t="str">
            <v>N</v>
          </cell>
        </row>
        <row r="4520">
          <cell r="B4520">
            <v>38305</v>
          </cell>
          <cell r="C4520" t="str">
            <v>Wilcoxon Research Inc</v>
          </cell>
          <cell r="D4520" t="str">
            <v>Meggitt PLC</v>
          </cell>
          <cell r="E4520">
            <v>15.5</v>
          </cell>
          <cell r="F4520" t="str">
            <v>N</v>
          </cell>
        </row>
        <row r="4521">
          <cell r="B4521">
            <v>38305</v>
          </cell>
          <cell r="C4521" t="str">
            <v>MarketWatch Inc</v>
          </cell>
          <cell r="D4521" t="str">
            <v>Dow Jones &amp; Co Inc</v>
          </cell>
          <cell r="E4521">
            <v>511.88699999999994</v>
          </cell>
          <cell r="F4521" t="str">
            <v>N</v>
          </cell>
        </row>
        <row r="4522">
          <cell r="B4522">
            <v>38305</v>
          </cell>
          <cell r="C4522" t="str">
            <v>Verizon Select-Hospitality Ent</v>
          </cell>
          <cell r="D4522" t="str">
            <v>Ent Media &amp; Telecoms Corp Ltd</v>
          </cell>
          <cell r="E4522">
            <v>1.5</v>
          </cell>
          <cell r="F4522" t="str">
            <v>N</v>
          </cell>
        </row>
        <row r="4523">
          <cell r="B4523">
            <v>38303</v>
          </cell>
          <cell r="C4523" t="str">
            <v>Forest City Trading Group Inc</v>
          </cell>
          <cell r="D4523" t="str">
            <v>Investor Group</v>
          </cell>
          <cell r="E4523">
            <v>40</v>
          </cell>
          <cell r="F4523" t="str">
            <v>Y</v>
          </cell>
        </row>
        <row r="4524">
          <cell r="B4524">
            <v>38303</v>
          </cell>
          <cell r="C4524" t="str">
            <v>KSMO-TV,Kansas City,Kansas</v>
          </cell>
          <cell r="D4524" t="str">
            <v>Meredith Corp</v>
          </cell>
          <cell r="E4524">
            <v>33.5</v>
          </cell>
          <cell r="F4524" t="str">
            <v>N</v>
          </cell>
        </row>
        <row r="4525">
          <cell r="B4525">
            <v>38303</v>
          </cell>
          <cell r="C4525" t="str">
            <v>Cybrdi Inc</v>
          </cell>
          <cell r="D4525" t="str">
            <v>Certron Corp</v>
          </cell>
          <cell r="E4525">
            <v>10.406000000000001</v>
          </cell>
          <cell r="F4525" t="str">
            <v>N</v>
          </cell>
        </row>
        <row r="4526">
          <cell r="B4526">
            <v>38303</v>
          </cell>
          <cell r="C4526" t="str">
            <v>Living Microsystems Inc</v>
          </cell>
          <cell r="D4526" t="str">
            <v>Investor Group</v>
          </cell>
          <cell r="E4526">
            <v>8.6</v>
          </cell>
          <cell r="F4526" t="str">
            <v>N</v>
          </cell>
        </row>
        <row r="4527">
          <cell r="B4527">
            <v>38303</v>
          </cell>
          <cell r="C4527" t="str">
            <v>PAACO Group-Certain Assets</v>
          </cell>
          <cell r="D4527" t="str">
            <v>Manchester Inc</v>
          </cell>
          <cell r="E4527">
            <v>4</v>
          </cell>
          <cell r="F4527" t="str">
            <v>N</v>
          </cell>
        </row>
        <row r="4528">
          <cell r="B4528">
            <v>38303</v>
          </cell>
          <cell r="C4528" t="str">
            <v>ART Advanced Recoginition Tech</v>
          </cell>
          <cell r="D4528" t="str">
            <v>ScanSoft Inc</v>
          </cell>
          <cell r="E4528">
            <v>21.5</v>
          </cell>
          <cell r="F4528" t="str">
            <v>N</v>
          </cell>
        </row>
        <row r="4529">
          <cell r="B4529">
            <v>38303</v>
          </cell>
          <cell r="C4529" t="str">
            <v>Luna Energy Facility LLC</v>
          </cell>
          <cell r="D4529" t="str">
            <v>Investor Group</v>
          </cell>
          <cell r="E4529">
            <v>40</v>
          </cell>
          <cell r="F4529" t="str">
            <v>N</v>
          </cell>
        </row>
        <row r="4530">
          <cell r="B4530">
            <v>38303</v>
          </cell>
          <cell r="C4530" t="str">
            <v>GE Electric Consumber-HVAC Ops</v>
          </cell>
          <cell r="D4530" t="str">
            <v>Regal-Beloit Corp</v>
          </cell>
          <cell r="E4530">
            <v>379</v>
          </cell>
          <cell r="F4530" t="str">
            <v>N</v>
          </cell>
        </row>
        <row r="4531">
          <cell r="B4531">
            <v>38302</v>
          </cell>
          <cell r="C4531" t="str">
            <v>Harbor Cove,Carlmont Woods</v>
          </cell>
          <cell r="D4531" t="str">
            <v>Essex Apartment Value Fund II</v>
          </cell>
          <cell r="E4531">
            <v>130</v>
          </cell>
          <cell r="F4531" t="str">
            <v>Y</v>
          </cell>
        </row>
        <row r="4532">
          <cell r="B4532">
            <v>38302</v>
          </cell>
          <cell r="C4532" t="str">
            <v>Queen of Angels-Hollywood</v>
          </cell>
          <cell r="D4532" t="str">
            <v>CHA General Hospital Group</v>
          </cell>
          <cell r="E4532">
            <v>80</v>
          </cell>
          <cell r="F4532" t="str">
            <v>N</v>
          </cell>
        </row>
        <row r="4533">
          <cell r="B4533">
            <v>38302</v>
          </cell>
          <cell r="C4533" t="str">
            <v>Undisclosed  Oil &amp; Gas,TX</v>
          </cell>
          <cell r="D4533" t="str">
            <v>Pogo Producing Co</v>
          </cell>
          <cell r="E4533">
            <v>208</v>
          </cell>
          <cell r="F4533" t="str">
            <v>N</v>
          </cell>
        </row>
        <row r="4534">
          <cell r="B4534">
            <v>38302</v>
          </cell>
          <cell r="C4534" t="str">
            <v>Washington Cable Supply Inc</v>
          </cell>
          <cell r="D4534" t="str">
            <v>Undisclosed Acquiror</v>
          </cell>
          <cell r="E4534">
            <v>3</v>
          </cell>
          <cell r="F4534" t="str">
            <v>N</v>
          </cell>
        </row>
        <row r="4535">
          <cell r="B4535">
            <v>38302</v>
          </cell>
          <cell r="C4535" t="str">
            <v>Barneys New York Inc</v>
          </cell>
          <cell r="D4535" t="str">
            <v>Jones Apparel Group Inc</v>
          </cell>
          <cell r="E4535">
            <v>286.279</v>
          </cell>
          <cell r="F4535" t="str">
            <v>N</v>
          </cell>
        </row>
        <row r="4536">
          <cell r="B4536">
            <v>38302</v>
          </cell>
          <cell r="C4536" t="str">
            <v>Pine State Bancshares,AR</v>
          </cell>
          <cell r="D4536" t="str">
            <v>Centennial Bancshares Inc,AR</v>
          </cell>
          <cell r="E4536">
            <v>2.8</v>
          </cell>
          <cell r="F4536" t="str">
            <v>N</v>
          </cell>
        </row>
        <row r="4537">
          <cell r="B4537">
            <v>38302</v>
          </cell>
          <cell r="C4537" t="str">
            <v>Surgery Center Partners</v>
          </cell>
          <cell r="D4537" t="str">
            <v>Symbion Inc</v>
          </cell>
          <cell r="E4537">
            <v>25.799999999999997</v>
          </cell>
          <cell r="F4537" t="str">
            <v>N</v>
          </cell>
        </row>
        <row r="4538">
          <cell r="B4538">
            <v>38302</v>
          </cell>
          <cell r="C4538" t="str">
            <v>Wolverine Drilling Co-Drilling</v>
          </cell>
          <cell r="D4538" t="str">
            <v>Pioneer Drilling Co</v>
          </cell>
          <cell r="E4538">
            <v>28</v>
          </cell>
          <cell r="F4538" t="str">
            <v>N</v>
          </cell>
        </row>
        <row r="4539">
          <cell r="B4539">
            <v>38302</v>
          </cell>
          <cell r="C4539" t="str">
            <v>Dacot Inc</v>
          </cell>
          <cell r="D4539" t="str">
            <v>Symbion Inc</v>
          </cell>
          <cell r="E4539">
            <v>4.4000000000000004</v>
          </cell>
          <cell r="F4539" t="str">
            <v>N</v>
          </cell>
        </row>
        <row r="4540">
          <cell r="B4540">
            <v>38301</v>
          </cell>
          <cell r="C4540" t="str">
            <v>Wells Financial Corp</v>
          </cell>
          <cell r="D4540" t="str">
            <v>Opportunity Partners LP</v>
          </cell>
          <cell r="E4540">
            <v>38.758999999999993</v>
          </cell>
          <cell r="F4540" t="str">
            <v>Y</v>
          </cell>
        </row>
        <row r="4541">
          <cell r="B4541">
            <v>38301</v>
          </cell>
          <cell r="C4541" t="str">
            <v>Diamond Air Drilling Services</v>
          </cell>
          <cell r="D4541" t="str">
            <v>AirComp LLC</v>
          </cell>
          <cell r="E4541">
            <v>4.5999999999999996</v>
          </cell>
          <cell r="F4541" t="str">
            <v>N</v>
          </cell>
        </row>
        <row r="4542">
          <cell r="B4542">
            <v>38301</v>
          </cell>
          <cell r="C4542" t="str">
            <v>Flowserve-Govt Marine Business</v>
          </cell>
          <cell r="D4542" t="str">
            <v>Curtiss Wright Corp</v>
          </cell>
          <cell r="E4542">
            <v>28</v>
          </cell>
          <cell r="F4542" t="str">
            <v>N</v>
          </cell>
        </row>
        <row r="4543">
          <cell r="B4543">
            <v>38301</v>
          </cell>
          <cell r="C4543" t="str">
            <v>OEM Concepts Inc</v>
          </cell>
          <cell r="D4543" t="str">
            <v>Meridian Bioscience Inc</v>
          </cell>
          <cell r="E4543">
            <v>8.3000000000000007</v>
          </cell>
          <cell r="F4543" t="str">
            <v>N</v>
          </cell>
        </row>
        <row r="4544">
          <cell r="B4544">
            <v>38301</v>
          </cell>
          <cell r="C4544" t="str">
            <v>America First-Certain Assets</v>
          </cell>
          <cell r="D4544" t="str">
            <v>America First PM Group</v>
          </cell>
          <cell r="E4544">
            <v>6.75</v>
          </cell>
          <cell r="F4544" t="str">
            <v>N</v>
          </cell>
        </row>
        <row r="4545">
          <cell r="B4545">
            <v>38301</v>
          </cell>
          <cell r="C4545" t="str">
            <v>Golden Nugget Laughlin,NV</v>
          </cell>
          <cell r="D4545" t="str">
            <v>Barrick Gaming Corp</v>
          </cell>
          <cell r="E4545">
            <v>31</v>
          </cell>
          <cell r="F4545" t="str">
            <v>N</v>
          </cell>
        </row>
        <row r="4546">
          <cell r="B4546">
            <v>38301</v>
          </cell>
          <cell r="C4546" t="str">
            <v>Bianchi International Inc</v>
          </cell>
          <cell r="D4546" t="str">
            <v>Armor Holdings Inc</v>
          </cell>
          <cell r="E4546">
            <v>60</v>
          </cell>
          <cell r="F4546" t="str">
            <v>N</v>
          </cell>
        </row>
        <row r="4547">
          <cell r="B4547">
            <v>38301</v>
          </cell>
          <cell r="C4547" t="str">
            <v>Raytheon Commercial Infrared</v>
          </cell>
          <cell r="D4547" t="str">
            <v>L-3 Communications Hldg Inc</v>
          </cell>
          <cell r="E4547">
            <v>42</v>
          </cell>
          <cell r="F4547" t="str">
            <v>N</v>
          </cell>
        </row>
        <row r="4548">
          <cell r="B4548">
            <v>38300</v>
          </cell>
          <cell r="C4548" t="str">
            <v>Executive Relocation Corp</v>
          </cell>
          <cell r="D4548" t="str">
            <v>SIRVA Inc</v>
          </cell>
          <cell r="E4548">
            <v>100</v>
          </cell>
          <cell r="F4548" t="str">
            <v>Y</v>
          </cell>
        </row>
        <row r="4549">
          <cell r="B4549">
            <v>38300</v>
          </cell>
          <cell r="C4549" t="str">
            <v>Northwestern Corp-Mothballed</v>
          </cell>
          <cell r="D4549" t="str">
            <v>Undisclosed Acquiror</v>
          </cell>
          <cell r="E4549">
            <v>30</v>
          </cell>
          <cell r="F4549" t="str">
            <v>N</v>
          </cell>
        </row>
        <row r="4550">
          <cell r="B4550">
            <v>38300</v>
          </cell>
          <cell r="C4550" t="str">
            <v>FHJ Scientific Inc</v>
          </cell>
          <cell r="D4550" t="str">
            <v>HaloLaser Biotherapy LLC</v>
          </cell>
          <cell r="E4550">
            <v>1.2</v>
          </cell>
          <cell r="F4550" t="str">
            <v>N</v>
          </cell>
        </row>
        <row r="4551">
          <cell r="B4551">
            <v>38300</v>
          </cell>
          <cell r="C4551" t="str">
            <v>Undisclosed Student Housing(8)</v>
          </cell>
          <cell r="D4551" t="str">
            <v>College Park Investments LLC</v>
          </cell>
          <cell r="E4551">
            <v>216.89999999999998</v>
          </cell>
          <cell r="F4551" t="str">
            <v>N</v>
          </cell>
        </row>
        <row r="4552">
          <cell r="B4552">
            <v>38300</v>
          </cell>
          <cell r="C4552" t="str">
            <v>Portage Biomed LLC</v>
          </cell>
          <cell r="D4552" t="str">
            <v>Nutra Pharma Corp</v>
          </cell>
          <cell r="E4552">
            <v>1.1519999999999999</v>
          </cell>
          <cell r="F4552" t="str">
            <v>N</v>
          </cell>
        </row>
        <row r="4553">
          <cell r="B4553">
            <v>38300</v>
          </cell>
          <cell r="C4553" t="str">
            <v>NY Times Bldg,New York,NY</v>
          </cell>
          <cell r="D4553" t="str">
            <v>Investor Group</v>
          </cell>
          <cell r="E4553">
            <v>175</v>
          </cell>
          <cell r="F4553" t="str">
            <v>N</v>
          </cell>
        </row>
        <row r="4554">
          <cell r="B4554">
            <v>38300</v>
          </cell>
          <cell r="C4554" t="str">
            <v>NorCrown Bank,NJ</v>
          </cell>
          <cell r="D4554" t="str">
            <v>Valley National Bancorp,NJ</v>
          </cell>
          <cell r="E4554">
            <v>141</v>
          </cell>
          <cell r="F4554" t="str">
            <v>N</v>
          </cell>
        </row>
        <row r="4555">
          <cell r="B4555">
            <v>38300</v>
          </cell>
          <cell r="C4555" t="str">
            <v>VISX Inc</v>
          </cell>
          <cell r="D4555" t="str">
            <v>Advanced Medical Optics Inc</v>
          </cell>
          <cell r="E4555">
            <v>1477.703</v>
          </cell>
          <cell r="F4555" t="str">
            <v>N</v>
          </cell>
        </row>
        <row r="4556">
          <cell r="B4556">
            <v>38300</v>
          </cell>
          <cell r="C4556" t="str">
            <v>Dynygy Inc-Natural Gas</v>
          </cell>
          <cell r="D4556" t="str">
            <v>Undisclosed Acquiror</v>
          </cell>
          <cell r="E4556">
            <v>17</v>
          </cell>
          <cell r="F4556" t="str">
            <v>N</v>
          </cell>
        </row>
        <row r="4557">
          <cell r="B4557">
            <v>38300</v>
          </cell>
          <cell r="C4557" t="str">
            <v>Intl Paper Co-Forestlands,NH</v>
          </cell>
          <cell r="D4557" t="str">
            <v>GMO Renewable Resources LLC</v>
          </cell>
          <cell r="E4557">
            <v>250</v>
          </cell>
          <cell r="F4557" t="str">
            <v>N</v>
          </cell>
        </row>
        <row r="4558">
          <cell r="B4558">
            <v>38299</v>
          </cell>
          <cell r="C4558" t="str">
            <v>Netli Inc</v>
          </cell>
          <cell r="D4558" t="str">
            <v>Investor Group</v>
          </cell>
          <cell r="E4558">
            <v>8</v>
          </cell>
          <cell r="F4558" t="str">
            <v>Y</v>
          </cell>
        </row>
        <row r="4559">
          <cell r="B4559">
            <v>38299</v>
          </cell>
          <cell r="C4559" t="str">
            <v>BMP/CEI Holdings Inc</v>
          </cell>
          <cell r="D4559" t="str">
            <v>Onex Partners LP</v>
          </cell>
          <cell r="E4559">
            <v>113.22699999999999</v>
          </cell>
          <cell r="F4559" t="str">
            <v>Y</v>
          </cell>
        </row>
        <row r="4560">
          <cell r="B4560">
            <v>38299</v>
          </cell>
          <cell r="C4560" t="str">
            <v>Southern Equipment Co</v>
          </cell>
          <cell r="D4560" t="str">
            <v>Audax Group LP</v>
          </cell>
          <cell r="E4560">
            <v>210</v>
          </cell>
          <cell r="F4560" t="str">
            <v>Y</v>
          </cell>
        </row>
        <row r="4561">
          <cell r="B4561">
            <v>38299</v>
          </cell>
          <cell r="C4561" t="str">
            <v>Undisclosed Methane Gas Field</v>
          </cell>
          <cell r="D4561" t="str">
            <v>Petrol Oil &amp; Gas Inc</v>
          </cell>
          <cell r="E4561">
            <v>10</v>
          </cell>
          <cell r="F4561" t="str">
            <v>N</v>
          </cell>
        </row>
        <row r="4562">
          <cell r="B4562">
            <v>38299</v>
          </cell>
          <cell r="C4562" t="str">
            <v>Infonet Services Corp</v>
          </cell>
          <cell r="D4562" t="str">
            <v>BT Group PLC</v>
          </cell>
          <cell r="E4562">
            <v>963.21799999999996</v>
          </cell>
          <cell r="F4562" t="str">
            <v>N</v>
          </cell>
        </row>
        <row r="4563">
          <cell r="B4563">
            <v>38299</v>
          </cell>
          <cell r="C4563" t="str">
            <v>FinishMaster Inc</v>
          </cell>
          <cell r="D4563" t="str">
            <v>Lacy Distribution Inc</v>
          </cell>
          <cell r="E4563">
            <v>28.388000000000002</v>
          </cell>
          <cell r="F4563" t="str">
            <v>N</v>
          </cell>
        </row>
        <row r="4564">
          <cell r="B4564">
            <v>38299</v>
          </cell>
          <cell r="C4564" t="str">
            <v>ImTek Inc</v>
          </cell>
          <cell r="D4564" t="str">
            <v>CTI Molecular Imaging Inc</v>
          </cell>
          <cell r="E4564">
            <v>3.75</v>
          </cell>
          <cell r="F4564" t="str">
            <v>N</v>
          </cell>
        </row>
        <row r="4565">
          <cell r="B4565">
            <v>38299</v>
          </cell>
          <cell r="C4565" t="str">
            <v>Communicast Inc</v>
          </cell>
          <cell r="D4565" t="str">
            <v>WILink PLC</v>
          </cell>
          <cell r="E4565">
            <v>33.299999999999997</v>
          </cell>
          <cell r="F4565" t="str">
            <v>N</v>
          </cell>
        </row>
        <row r="4566">
          <cell r="B4566">
            <v>38299</v>
          </cell>
          <cell r="C4566" t="str">
            <v>El Encanto,Santa Barbara,CA</v>
          </cell>
          <cell r="D4566" t="str">
            <v>Orient-Express Hotels Ltd</v>
          </cell>
          <cell r="E4566">
            <v>26</v>
          </cell>
          <cell r="F4566" t="str">
            <v>N</v>
          </cell>
        </row>
        <row r="4567">
          <cell r="B4567">
            <v>38299</v>
          </cell>
          <cell r="C4567" t="str">
            <v>Crescent RE-Portfolio,Houston</v>
          </cell>
          <cell r="D4567" t="str">
            <v>JP Morgan Investment Mgmt Inc</v>
          </cell>
          <cell r="E4567">
            <v>1219</v>
          </cell>
          <cell r="F4567" t="str">
            <v>N</v>
          </cell>
        </row>
        <row r="4568">
          <cell r="B4568">
            <v>38299</v>
          </cell>
          <cell r="C4568" t="str">
            <v>Standard Commercial Corp</v>
          </cell>
          <cell r="D4568" t="str">
            <v>DIMON Inc</v>
          </cell>
          <cell r="E4568">
            <v>256.19699999999995</v>
          </cell>
          <cell r="F4568" t="str">
            <v>N</v>
          </cell>
        </row>
        <row r="4569">
          <cell r="B4569">
            <v>38299</v>
          </cell>
          <cell r="C4569" t="str">
            <v>American Pacific Bank,OR</v>
          </cell>
          <cell r="D4569" t="str">
            <v>Riverview Bancorp Inc,WA</v>
          </cell>
          <cell r="E4569">
            <v>34.349999999999994</v>
          </cell>
          <cell r="F4569" t="str">
            <v>N</v>
          </cell>
        </row>
        <row r="4570">
          <cell r="B4570">
            <v>38299</v>
          </cell>
          <cell r="C4570" t="str">
            <v>Citizens First Financial Corp</v>
          </cell>
          <cell r="D4570" t="str">
            <v>Main Street Trust Inc,Il</v>
          </cell>
          <cell r="E4570">
            <v>58.253999999999998</v>
          </cell>
          <cell r="F4570" t="str">
            <v>N</v>
          </cell>
        </row>
        <row r="4571">
          <cell r="B4571">
            <v>38299</v>
          </cell>
          <cell r="C4571" t="str">
            <v>Sterion Inc-Medical Prod Bus</v>
          </cell>
          <cell r="D4571" t="str">
            <v>Aspen Surgical Products</v>
          </cell>
          <cell r="E4571">
            <v>6.5</v>
          </cell>
          <cell r="F4571" t="str">
            <v>N</v>
          </cell>
        </row>
        <row r="4572">
          <cell r="B4572">
            <v>38299</v>
          </cell>
          <cell r="C4572" t="str">
            <v>Pace Edwards Co</v>
          </cell>
          <cell r="D4572" t="str">
            <v>Truck Accessories Group</v>
          </cell>
          <cell r="E4572">
            <v>9.8999999999999986</v>
          </cell>
          <cell r="F4572" t="str">
            <v>N</v>
          </cell>
        </row>
        <row r="4573">
          <cell r="B4573">
            <v>38296</v>
          </cell>
          <cell r="C4573" t="str">
            <v>Cypress Communications Holding</v>
          </cell>
          <cell r="D4573" t="str">
            <v>Crescent Capital Invest Inc</v>
          </cell>
          <cell r="E4573">
            <v>39.349999999999994</v>
          </cell>
          <cell r="F4573" t="str">
            <v>Y</v>
          </cell>
        </row>
        <row r="4574">
          <cell r="B4574">
            <v>38296</v>
          </cell>
          <cell r="C4574" t="str">
            <v>Marco Group</v>
          </cell>
          <cell r="D4574" t="str">
            <v>Education Affiliates LLC</v>
          </cell>
          <cell r="E4574">
            <v>52</v>
          </cell>
          <cell r="F4574" t="str">
            <v>Y</v>
          </cell>
        </row>
        <row r="4575">
          <cell r="B4575">
            <v>38296</v>
          </cell>
          <cell r="C4575" t="str">
            <v>Agfa Monotype Corp</v>
          </cell>
          <cell r="D4575" t="str">
            <v>TA Associates Ltd</v>
          </cell>
          <cell r="E4575">
            <v>169</v>
          </cell>
          <cell r="F4575" t="str">
            <v>Y</v>
          </cell>
        </row>
        <row r="4576">
          <cell r="B4576">
            <v>38296</v>
          </cell>
          <cell r="C4576" t="str">
            <v>KinderCare Learning Ctr Inc</v>
          </cell>
          <cell r="D4576" t="str">
            <v>Knowledge Learning Corp</v>
          </cell>
          <cell r="E4576">
            <v>1040.213</v>
          </cell>
          <cell r="F4576" t="str">
            <v>N</v>
          </cell>
        </row>
        <row r="4577">
          <cell r="B4577">
            <v>38296</v>
          </cell>
          <cell r="C4577" t="str">
            <v>Sequoia Natl,San Francisco,CA</v>
          </cell>
          <cell r="D4577" t="str">
            <v>First Natl Bank of Nrthn CA,CA</v>
          </cell>
          <cell r="E4577">
            <v>11.138</v>
          </cell>
          <cell r="F4577" t="str">
            <v>N</v>
          </cell>
        </row>
        <row r="4578">
          <cell r="B4578">
            <v>38296</v>
          </cell>
          <cell r="C4578" t="str">
            <v>Nursing Innovations Inc</v>
          </cell>
          <cell r="D4578" t="str">
            <v>TeamStaff Rx</v>
          </cell>
          <cell r="E4578">
            <v>1.7999999999999998</v>
          </cell>
          <cell r="F4578" t="str">
            <v>N</v>
          </cell>
        </row>
        <row r="4579">
          <cell r="B4579">
            <v>38296</v>
          </cell>
          <cell r="C4579" t="str">
            <v>Sequa Can Machinery Inc</v>
          </cell>
          <cell r="D4579" t="str">
            <v>Stolle Machinery Co LLC</v>
          </cell>
          <cell r="E4579">
            <v>41</v>
          </cell>
          <cell r="F4579" t="str">
            <v>N</v>
          </cell>
        </row>
        <row r="4580">
          <cell r="B4580">
            <v>38296</v>
          </cell>
          <cell r="C4580" t="str">
            <v>Kelley Restaurants Inc</v>
          </cell>
          <cell r="D4580" t="str">
            <v>Steak n Shake Co</v>
          </cell>
          <cell r="E4580">
            <v>20.5</v>
          </cell>
          <cell r="F4580" t="str">
            <v>N</v>
          </cell>
        </row>
        <row r="4581">
          <cell r="B4581">
            <v>38296</v>
          </cell>
          <cell r="C4581" t="str">
            <v>Xtrasource Inc</v>
          </cell>
          <cell r="D4581" t="str">
            <v>Sento Corp</v>
          </cell>
          <cell r="E4581">
            <v>7</v>
          </cell>
          <cell r="F4581" t="str">
            <v>N</v>
          </cell>
        </row>
        <row r="4582">
          <cell r="B4582">
            <v>38296</v>
          </cell>
          <cell r="C4582" t="str">
            <v>Cooper Rodinia Minerals Inc-Wo</v>
          </cell>
          <cell r="D4582" t="str">
            <v>Rodinia Minerals Inc</v>
          </cell>
          <cell r="E4582">
            <v>1.3849999999999998</v>
          </cell>
          <cell r="F4582" t="str">
            <v>N</v>
          </cell>
        </row>
        <row r="4583">
          <cell r="B4583">
            <v>38296</v>
          </cell>
          <cell r="C4583" t="str">
            <v>First Financial Trust NA,Newto</v>
          </cell>
          <cell r="D4583" t="str">
            <v>Savings Bank,Wakefield,MA</v>
          </cell>
          <cell r="E4583">
            <v>7.5</v>
          </cell>
          <cell r="F4583" t="str">
            <v>N</v>
          </cell>
        </row>
        <row r="4584">
          <cell r="B4584">
            <v>38296</v>
          </cell>
          <cell r="C4584" t="str">
            <v>Westin Hotels LP</v>
          </cell>
          <cell r="D4584" t="str">
            <v>CMG Partners LLC</v>
          </cell>
          <cell r="E4584">
            <v>3.9860000000000002</v>
          </cell>
          <cell r="F4584" t="str">
            <v>N</v>
          </cell>
        </row>
        <row r="4585">
          <cell r="B4585">
            <v>38296</v>
          </cell>
          <cell r="C4585" t="str">
            <v>Barrow Cable TV</v>
          </cell>
          <cell r="D4585" t="str">
            <v>General Communication Inc</v>
          </cell>
          <cell r="E4585">
            <v>1.5999999999999999</v>
          </cell>
          <cell r="F4585" t="str">
            <v>N</v>
          </cell>
        </row>
        <row r="4586">
          <cell r="B4586">
            <v>38296</v>
          </cell>
          <cell r="C4586" t="str">
            <v>AG Value Inc</v>
          </cell>
          <cell r="D4586" t="str">
            <v>United Phosphorus Inc</v>
          </cell>
          <cell r="E4586">
            <v>35.75</v>
          </cell>
          <cell r="F4586" t="str">
            <v>N</v>
          </cell>
        </row>
        <row r="4587">
          <cell r="B4587">
            <v>38295</v>
          </cell>
          <cell r="C4587" t="str">
            <v>AmeriCold Realty Trust</v>
          </cell>
          <cell r="D4587" t="str">
            <v>Yucaipa Cos</v>
          </cell>
          <cell r="E4587">
            <v>145</v>
          </cell>
          <cell r="F4587" t="str">
            <v>Y</v>
          </cell>
        </row>
        <row r="4588">
          <cell r="B4588">
            <v>38295</v>
          </cell>
          <cell r="C4588" t="str">
            <v>Tomcom Auto-Certain Assets</v>
          </cell>
          <cell r="D4588" t="str">
            <v>TAP Holdings LLC</v>
          </cell>
          <cell r="E4588">
            <v>2.5</v>
          </cell>
          <cell r="F4588" t="str">
            <v>N</v>
          </cell>
        </row>
        <row r="4589">
          <cell r="B4589">
            <v>38295</v>
          </cell>
          <cell r="C4589" t="str">
            <v>Wyeth- Sales,Marketing Rights</v>
          </cell>
          <cell r="D4589" t="str">
            <v>Genzyme Corp</v>
          </cell>
          <cell r="E4589">
            <v>415</v>
          </cell>
          <cell r="F4589" t="str">
            <v>N</v>
          </cell>
        </row>
        <row r="4590">
          <cell r="B4590">
            <v>38295</v>
          </cell>
          <cell r="C4590" t="str">
            <v>Americold Logistics</v>
          </cell>
          <cell r="D4590" t="str">
            <v>AmeriCold Realty Trust</v>
          </cell>
          <cell r="E4590">
            <v>47.699999999999996</v>
          </cell>
          <cell r="F4590" t="str">
            <v>N</v>
          </cell>
        </row>
        <row r="4591">
          <cell r="B4591">
            <v>38295</v>
          </cell>
          <cell r="C4591" t="str">
            <v>Nextwave Telecom Inc-PCS</v>
          </cell>
          <cell r="D4591" t="str">
            <v>Verizon Wireless Inc</v>
          </cell>
          <cell r="E4591">
            <v>3000</v>
          </cell>
          <cell r="F4591" t="str">
            <v>N</v>
          </cell>
        </row>
        <row r="4592">
          <cell r="B4592">
            <v>38295</v>
          </cell>
          <cell r="C4592" t="str">
            <v>Crown Atlantic Holding Sub LLC</v>
          </cell>
          <cell r="D4592" t="str">
            <v>Crown Castle International</v>
          </cell>
          <cell r="E4592">
            <v>295</v>
          </cell>
          <cell r="F4592" t="str">
            <v>N</v>
          </cell>
        </row>
        <row r="4593">
          <cell r="B4593">
            <v>38295</v>
          </cell>
          <cell r="C4593" t="str">
            <v>Dow Chemical Co-Epoxy Vinyl</v>
          </cell>
          <cell r="D4593" t="str">
            <v>Ashland Composite Polymers</v>
          </cell>
          <cell r="E4593">
            <v>92</v>
          </cell>
          <cell r="F4593" t="str">
            <v>N</v>
          </cell>
        </row>
        <row r="4594">
          <cell r="B4594">
            <v>38295</v>
          </cell>
          <cell r="C4594" t="str">
            <v>Assisted Living Concepts Inc</v>
          </cell>
          <cell r="D4594" t="str">
            <v>Extendicare Health Svcs Inc</v>
          </cell>
          <cell r="E4594">
            <v>127.96899999999999</v>
          </cell>
          <cell r="F4594" t="str">
            <v>N</v>
          </cell>
        </row>
        <row r="4595">
          <cell r="B4595">
            <v>38295</v>
          </cell>
          <cell r="C4595" t="str">
            <v>Transamerica Maritime</v>
          </cell>
          <cell r="D4595" t="str">
            <v>TAL International Group Inc</v>
          </cell>
          <cell r="E4595">
            <v>1200</v>
          </cell>
          <cell r="F4595" t="str">
            <v>N</v>
          </cell>
        </row>
        <row r="4596">
          <cell r="B4596">
            <v>38295</v>
          </cell>
          <cell r="C4596" t="str">
            <v>TAP Holdings LLC</v>
          </cell>
          <cell r="D4596" t="str">
            <v>Cash Technologies Inc</v>
          </cell>
          <cell r="E4596">
            <v>2.5</v>
          </cell>
          <cell r="F4596" t="str">
            <v>N</v>
          </cell>
        </row>
        <row r="4597">
          <cell r="B4597">
            <v>38295</v>
          </cell>
          <cell r="C4597" t="str">
            <v>Finali Corp</v>
          </cell>
          <cell r="D4597" t="str">
            <v>Convergys Corp</v>
          </cell>
          <cell r="E4597">
            <v>25</v>
          </cell>
          <cell r="F4597" t="str">
            <v>N</v>
          </cell>
        </row>
        <row r="4598">
          <cell r="B4598">
            <v>38294</v>
          </cell>
          <cell r="C4598" t="str">
            <v>EIT Inc</v>
          </cell>
          <cell r="D4598" t="str">
            <v>Helical Corp Inc</v>
          </cell>
          <cell r="E4598">
            <v>2.3759999999999999</v>
          </cell>
          <cell r="F4598" t="str">
            <v>N</v>
          </cell>
        </row>
        <row r="4599">
          <cell r="B4599">
            <v>38294</v>
          </cell>
          <cell r="C4599" t="str">
            <v>Argosy Gaming Co</v>
          </cell>
          <cell r="D4599" t="str">
            <v>Penn National Gaming Inc</v>
          </cell>
          <cell r="E4599">
            <v>2213.3939999999998</v>
          </cell>
          <cell r="F4599" t="str">
            <v>N</v>
          </cell>
        </row>
        <row r="4600">
          <cell r="B4600">
            <v>38294</v>
          </cell>
          <cell r="C4600" t="str">
            <v>Detwiler Mitchell &amp; Co</v>
          </cell>
          <cell r="D4600" t="str">
            <v>DMFG Acquisition Corp</v>
          </cell>
          <cell r="E4600">
            <v>1.4</v>
          </cell>
          <cell r="F4600" t="str">
            <v>N</v>
          </cell>
        </row>
        <row r="4601">
          <cell r="B4601">
            <v>38294</v>
          </cell>
          <cell r="C4601" t="str">
            <v>Constellation Copper Corp</v>
          </cell>
          <cell r="D4601" t="str">
            <v>Caisse de Depot et Placement</v>
          </cell>
          <cell r="E4601">
            <v>3.1619999999999999</v>
          </cell>
          <cell r="F4601" t="str">
            <v>N</v>
          </cell>
        </row>
        <row r="4602">
          <cell r="B4602">
            <v>38294</v>
          </cell>
          <cell r="C4602" t="str">
            <v>Undisclosed LPG Pipeline,Texas</v>
          </cell>
          <cell r="D4602" t="str">
            <v>Martin Midstream Partners LP</v>
          </cell>
          <cell r="E4602">
            <v>3</v>
          </cell>
          <cell r="F4602" t="str">
            <v>N</v>
          </cell>
        </row>
        <row r="4603">
          <cell r="B4603">
            <v>38293</v>
          </cell>
          <cell r="C4603" t="str">
            <v>Guardian LTC Mgmt-Nursing(14)</v>
          </cell>
          <cell r="D4603" t="str">
            <v>Omega Healthcare Investors Inc</v>
          </cell>
          <cell r="E4603">
            <v>72.3</v>
          </cell>
          <cell r="F4603" t="str">
            <v>Y</v>
          </cell>
        </row>
        <row r="4604">
          <cell r="B4604">
            <v>38293</v>
          </cell>
          <cell r="C4604" t="str">
            <v>Slough-Global Research Center</v>
          </cell>
          <cell r="D4604" t="str">
            <v>Pfizer Inc</v>
          </cell>
          <cell r="E4604">
            <v>372</v>
          </cell>
          <cell r="F4604" t="str">
            <v>N</v>
          </cell>
        </row>
        <row r="4605">
          <cell r="B4605">
            <v>38293</v>
          </cell>
          <cell r="C4605" t="str">
            <v>ExRes SHC Inc</v>
          </cell>
          <cell r="D4605" t="str">
            <v>Dynegy Inc</v>
          </cell>
          <cell r="E4605">
            <v>1054</v>
          </cell>
          <cell r="F4605" t="str">
            <v>N</v>
          </cell>
        </row>
        <row r="4606">
          <cell r="B4606">
            <v>38293</v>
          </cell>
          <cell r="C4606" t="str">
            <v>Lantana Entertainment Media</v>
          </cell>
          <cell r="D4606" t="str">
            <v>Maguire Properties Inc</v>
          </cell>
          <cell r="E4606">
            <v>136.80000000000001</v>
          </cell>
          <cell r="F4606" t="str">
            <v>N</v>
          </cell>
        </row>
        <row r="4607">
          <cell r="B4607">
            <v>38293</v>
          </cell>
          <cell r="C4607" t="str">
            <v>PharmaNet Inc</v>
          </cell>
          <cell r="D4607" t="str">
            <v>SFBC International Inc</v>
          </cell>
          <cell r="E4607">
            <v>248.6</v>
          </cell>
          <cell r="F4607" t="str">
            <v>N</v>
          </cell>
        </row>
        <row r="4608">
          <cell r="B4608">
            <v>38292</v>
          </cell>
          <cell r="C4608" t="str">
            <v>Churchs Chicken</v>
          </cell>
          <cell r="D4608" t="str">
            <v>Crescent Capital Invest Inc</v>
          </cell>
          <cell r="E4608">
            <v>390</v>
          </cell>
          <cell r="F4608" t="str">
            <v>Y</v>
          </cell>
        </row>
        <row r="4609">
          <cell r="B4609">
            <v>38292</v>
          </cell>
          <cell r="C4609" t="str">
            <v>Regency Gas Services LLC</v>
          </cell>
          <cell r="D4609" t="str">
            <v>Hicks Muse Tate &amp; Furst Inc</v>
          </cell>
          <cell r="E4609">
            <v>405</v>
          </cell>
          <cell r="F4609" t="str">
            <v>Y</v>
          </cell>
        </row>
        <row r="4610">
          <cell r="B4610">
            <v>38292</v>
          </cell>
          <cell r="C4610" t="str">
            <v>Hudson Valley DataNet</v>
          </cell>
          <cell r="D4610" t="str">
            <v>DCG Acquisition LLC</v>
          </cell>
          <cell r="E4610">
            <v>4.5</v>
          </cell>
          <cell r="F4610" t="str">
            <v>Y</v>
          </cell>
        </row>
        <row r="4611">
          <cell r="B4611">
            <v>38292</v>
          </cell>
          <cell r="C4611" t="str">
            <v>Nimblegen Systems Inc</v>
          </cell>
          <cell r="D4611" t="str">
            <v>Investor Group</v>
          </cell>
          <cell r="E4611">
            <v>12.75</v>
          </cell>
          <cell r="F4611" t="str">
            <v>Y</v>
          </cell>
        </row>
        <row r="4612">
          <cell r="B4612">
            <v>38292</v>
          </cell>
          <cell r="C4612" t="str">
            <v>KSBY-TV</v>
          </cell>
          <cell r="D4612" t="str">
            <v>Evening Post Publishing Co</v>
          </cell>
          <cell r="E4612">
            <v>67.75</v>
          </cell>
          <cell r="F4612" t="str">
            <v>N</v>
          </cell>
        </row>
        <row r="4613">
          <cell r="B4613">
            <v>38292</v>
          </cell>
          <cell r="C4613" t="str">
            <v>Tyco Global Network</v>
          </cell>
          <cell r="D4613" t="str">
            <v>Videsh Sanchar Nigam Ltd</v>
          </cell>
          <cell r="E4613">
            <v>130</v>
          </cell>
          <cell r="F4613" t="str">
            <v>N</v>
          </cell>
        </row>
        <row r="4614">
          <cell r="B4614">
            <v>38292</v>
          </cell>
          <cell r="C4614" t="str">
            <v>VisiCraft Systems inc</v>
          </cell>
          <cell r="D4614" t="str">
            <v>Manatron Inc</v>
          </cell>
          <cell r="E4614">
            <v>1.5</v>
          </cell>
          <cell r="F4614" t="str">
            <v>N</v>
          </cell>
        </row>
        <row r="4615">
          <cell r="B4615">
            <v>38292</v>
          </cell>
          <cell r="C4615" t="str">
            <v>WestFarm Foods-Ice Cream</v>
          </cell>
          <cell r="D4615" t="str">
            <v>Humboldt Creamery Association</v>
          </cell>
          <cell r="E4615">
            <v>7.8</v>
          </cell>
          <cell r="F4615" t="str">
            <v>N</v>
          </cell>
        </row>
        <row r="4616">
          <cell r="B4616">
            <v>38292</v>
          </cell>
          <cell r="C4616" t="str">
            <v>Kaneb Services LLC</v>
          </cell>
          <cell r="D4616" t="str">
            <v>Valero LP</v>
          </cell>
          <cell r="E4616">
            <v>515.69899999999996</v>
          </cell>
          <cell r="F4616" t="str">
            <v>N</v>
          </cell>
        </row>
        <row r="4617">
          <cell r="B4617">
            <v>38292</v>
          </cell>
          <cell r="C4617" t="str">
            <v>CrossRoads RV Inc</v>
          </cell>
          <cell r="D4617" t="str">
            <v>Thor Industries Inc</v>
          </cell>
          <cell r="E4617">
            <v>27</v>
          </cell>
          <cell r="F4617" t="str">
            <v>N</v>
          </cell>
        </row>
        <row r="4618">
          <cell r="B4618">
            <v>38292</v>
          </cell>
          <cell r="C4618" t="str">
            <v>Kaneb Pipe Line Partners LP</v>
          </cell>
          <cell r="D4618" t="str">
            <v>Valero LP</v>
          </cell>
          <cell r="E4618">
            <v>1743.808</v>
          </cell>
          <cell r="F4618" t="str">
            <v>N</v>
          </cell>
        </row>
        <row r="4619">
          <cell r="B4619">
            <v>38292</v>
          </cell>
          <cell r="C4619" t="str">
            <v>US Premium Office Properties</v>
          </cell>
          <cell r="D4619" t="str">
            <v>Investor Group</v>
          </cell>
          <cell r="E4619">
            <v>1852</v>
          </cell>
          <cell r="F4619" t="str">
            <v>N</v>
          </cell>
        </row>
        <row r="4620">
          <cell r="B4620">
            <v>38292</v>
          </cell>
          <cell r="C4620" t="str">
            <v>Anadarko Petroleum Corp-SE CO</v>
          </cell>
          <cell r="D4620" t="str">
            <v>Citation Oil &amp; Gas Corp</v>
          </cell>
          <cell r="E4620">
            <v>107.6</v>
          </cell>
          <cell r="F4620" t="str">
            <v>N</v>
          </cell>
        </row>
        <row r="4621">
          <cell r="B4621">
            <v>38292</v>
          </cell>
          <cell r="C4621" t="str">
            <v>Royal Business Forms Inc</v>
          </cell>
          <cell r="D4621" t="str">
            <v>Ennis Inc</v>
          </cell>
          <cell r="E4621">
            <v>3.6999999999999997</v>
          </cell>
          <cell r="F4621" t="str">
            <v>N</v>
          </cell>
        </row>
        <row r="4622">
          <cell r="B4622">
            <v>38290</v>
          </cell>
          <cell r="C4622" t="str">
            <v>Cap City Bread LLC</v>
          </cell>
          <cell r="D4622" t="str">
            <v>Panera Bread Co</v>
          </cell>
          <cell r="E4622">
            <v>4.8</v>
          </cell>
          <cell r="F4622" t="str">
            <v>N</v>
          </cell>
        </row>
        <row r="4623">
          <cell r="B4623">
            <v>38289</v>
          </cell>
          <cell r="C4623" t="str">
            <v>Center For Diagnostic Imaging</v>
          </cell>
          <cell r="D4623" t="str">
            <v>Investor Group</v>
          </cell>
          <cell r="E4623">
            <v>170.04900000000001</v>
          </cell>
          <cell r="F4623" t="str">
            <v>Y</v>
          </cell>
        </row>
        <row r="4624">
          <cell r="B4624">
            <v>38289</v>
          </cell>
          <cell r="C4624" t="str">
            <v>KTDO,El Paso,TX</v>
          </cell>
          <cell r="D4624" t="str">
            <v>ZGS Broadcasting</v>
          </cell>
          <cell r="E4624">
            <v>11.2</v>
          </cell>
          <cell r="F4624" t="str">
            <v>N</v>
          </cell>
        </row>
        <row r="4625">
          <cell r="B4625">
            <v>38289</v>
          </cell>
          <cell r="C4625" t="str">
            <v>Home Products Intl Inc</v>
          </cell>
          <cell r="D4625" t="str">
            <v>Storage Acquisition Co LLC</v>
          </cell>
          <cell r="E4625">
            <v>16.571999999999999</v>
          </cell>
          <cell r="F4625" t="str">
            <v>N</v>
          </cell>
        </row>
        <row r="4626">
          <cell r="B4626">
            <v>38289</v>
          </cell>
          <cell r="C4626" t="str">
            <v>GT&amp;S LP</v>
          </cell>
          <cell r="D4626" t="str">
            <v>Undisclosed Acquiror</v>
          </cell>
          <cell r="E4626">
            <v>80</v>
          </cell>
          <cell r="F4626" t="str">
            <v>N</v>
          </cell>
        </row>
        <row r="4627">
          <cell r="B4627">
            <v>38289</v>
          </cell>
          <cell r="C4627" t="str">
            <v>Tenet-Hospitals,St Louis,MO(2)</v>
          </cell>
          <cell r="D4627" t="str">
            <v>Argilla Healthcare Inc</v>
          </cell>
          <cell r="E4627">
            <v>42</v>
          </cell>
          <cell r="F4627" t="str">
            <v>N</v>
          </cell>
        </row>
        <row r="4628">
          <cell r="B4628">
            <v>38289</v>
          </cell>
          <cell r="C4628" t="str">
            <v>Food Brokers Inc-Cert Asts</v>
          </cell>
          <cell r="D4628" t="str">
            <v>Host America Corp</v>
          </cell>
          <cell r="E4628">
            <v>1.2</v>
          </cell>
          <cell r="F4628" t="str">
            <v>N</v>
          </cell>
        </row>
        <row r="4629">
          <cell r="B4629">
            <v>38289</v>
          </cell>
          <cell r="C4629" t="str">
            <v>ASA International Ltd</v>
          </cell>
          <cell r="D4629" t="str">
            <v>Rippe &amp; Kingston Systems Inc.</v>
          </cell>
          <cell r="E4629">
            <v>11.731</v>
          </cell>
          <cell r="F4629" t="str">
            <v>N</v>
          </cell>
        </row>
        <row r="4630">
          <cell r="B4630">
            <v>38289</v>
          </cell>
          <cell r="C4630" t="str">
            <v>Pacific Energy Partners LP</v>
          </cell>
          <cell r="D4630" t="str">
            <v>LB Pacific LP</v>
          </cell>
          <cell r="E4630">
            <v>340</v>
          </cell>
          <cell r="F4630" t="str">
            <v>N</v>
          </cell>
        </row>
        <row r="4631">
          <cell r="B4631">
            <v>38289</v>
          </cell>
          <cell r="C4631" t="str">
            <v>Modine Aftermarket Hldg Inc</v>
          </cell>
          <cell r="D4631" t="str">
            <v>TransPro Inc</v>
          </cell>
          <cell r="E4631">
            <v>49.72</v>
          </cell>
          <cell r="F4631" t="str">
            <v>N</v>
          </cell>
        </row>
        <row r="4632">
          <cell r="B4632">
            <v>38289</v>
          </cell>
          <cell r="C4632" t="str">
            <v>Starwood Urban-Properties(54)</v>
          </cell>
          <cell r="D4632" t="str">
            <v>Investor Group</v>
          </cell>
          <cell r="E4632">
            <v>120</v>
          </cell>
          <cell r="F4632" t="str">
            <v>N</v>
          </cell>
        </row>
        <row r="4633">
          <cell r="B4633">
            <v>38289</v>
          </cell>
          <cell r="C4633" t="str">
            <v>Transpro Inc-Heavy Duty</v>
          </cell>
          <cell r="D4633" t="str">
            <v>Modine Manufacturing Co</v>
          </cell>
          <cell r="E4633">
            <v>17</v>
          </cell>
          <cell r="F4633" t="str">
            <v>N</v>
          </cell>
        </row>
        <row r="4634">
          <cell r="B4634">
            <v>38289</v>
          </cell>
          <cell r="C4634" t="str">
            <v>Century Resources Inc</v>
          </cell>
          <cell r="D4634" t="str">
            <v>Vertex Semiconductor Corp</v>
          </cell>
          <cell r="E4634">
            <v>23.56</v>
          </cell>
          <cell r="F4634" t="str">
            <v>N</v>
          </cell>
        </row>
        <row r="4635">
          <cell r="B4635">
            <v>38288</v>
          </cell>
          <cell r="C4635" t="str">
            <v>Roll Coater Inc</v>
          </cell>
          <cell r="D4635" t="str">
            <v>Willis Stein &amp; Partners</v>
          </cell>
          <cell r="E4635">
            <v>162.5</v>
          </cell>
          <cell r="F4635" t="str">
            <v>Y</v>
          </cell>
        </row>
        <row r="4636">
          <cell r="B4636">
            <v>38288</v>
          </cell>
          <cell r="C4636" t="str">
            <v>Andrew Corp-Certain Assets</v>
          </cell>
          <cell r="D4636" t="str">
            <v>PCTel Inc</v>
          </cell>
          <cell r="E4636">
            <v>10</v>
          </cell>
          <cell r="F4636" t="str">
            <v>N</v>
          </cell>
        </row>
        <row r="4637">
          <cell r="B4637">
            <v>38288</v>
          </cell>
          <cell r="C4637" t="str">
            <v>Tri State Ethanol Co</v>
          </cell>
          <cell r="D4637" t="str">
            <v>Indcor Ltd</v>
          </cell>
          <cell r="E4637">
            <v>28</v>
          </cell>
          <cell r="F4637" t="str">
            <v>N</v>
          </cell>
        </row>
        <row r="4638">
          <cell r="B4638">
            <v>38288</v>
          </cell>
          <cell r="C4638" t="str">
            <v>Texas Whl Bldg Materials Inc</v>
          </cell>
          <cell r="D4638" t="str">
            <v>Huttig Building Products Inc</v>
          </cell>
          <cell r="E4638">
            <v>16.5</v>
          </cell>
          <cell r="F4638" t="str">
            <v>N</v>
          </cell>
        </row>
        <row r="4639">
          <cell r="B4639">
            <v>38288</v>
          </cell>
          <cell r="C4639" t="str">
            <v>Metro Storage LLC-Self-Storage</v>
          </cell>
          <cell r="D4639" t="str">
            <v>U-Store-It Trust</v>
          </cell>
          <cell r="E4639">
            <v>184</v>
          </cell>
          <cell r="F4639" t="str">
            <v>N</v>
          </cell>
        </row>
        <row r="4640">
          <cell r="B4640">
            <v>38288</v>
          </cell>
          <cell r="C4640" t="str">
            <v>MJS Holdings Inc</v>
          </cell>
          <cell r="D4640" t="str">
            <v>US Wireless Online Inc</v>
          </cell>
          <cell r="E4640">
            <v>1.7999999999999998</v>
          </cell>
          <cell r="F4640" t="str">
            <v>N</v>
          </cell>
        </row>
        <row r="4641">
          <cell r="B4641">
            <v>38288</v>
          </cell>
          <cell r="C4641" t="str">
            <v>Summit Research Corp</v>
          </cell>
          <cell r="D4641" t="str">
            <v>Digital Fusion Inc</v>
          </cell>
          <cell r="E4641">
            <v>5.9390000000000001</v>
          </cell>
          <cell r="F4641" t="str">
            <v>N</v>
          </cell>
        </row>
        <row r="4642">
          <cell r="B4642">
            <v>38288</v>
          </cell>
          <cell r="C4642" t="str">
            <v>Aircraft Service Intl Group</v>
          </cell>
          <cell r="D4642" t="str">
            <v>BBA Group PLC</v>
          </cell>
          <cell r="E4642">
            <v>24</v>
          </cell>
          <cell r="F4642" t="str">
            <v>N</v>
          </cell>
        </row>
        <row r="4643">
          <cell r="B4643">
            <v>38288</v>
          </cell>
          <cell r="C4643" t="str">
            <v>BioSepra Inc</v>
          </cell>
          <cell r="D4643" t="str">
            <v>Pall Corp</v>
          </cell>
          <cell r="E4643">
            <v>32</v>
          </cell>
          <cell r="F4643" t="str">
            <v>N</v>
          </cell>
        </row>
        <row r="4644">
          <cell r="B4644">
            <v>38288</v>
          </cell>
          <cell r="C4644" t="str">
            <v>Alliance-Cash Management Bus</v>
          </cell>
          <cell r="D4644" t="str">
            <v>Federated Investors</v>
          </cell>
          <cell r="E4644">
            <v>128</v>
          </cell>
          <cell r="F4644" t="str">
            <v>N</v>
          </cell>
        </row>
        <row r="4645">
          <cell r="B4645">
            <v>38287</v>
          </cell>
          <cell r="C4645" t="str">
            <v>Alderwoods(Illinois)Inc</v>
          </cell>
          <cell r="D4645" t="str">
            <v>Investor Group</v>
          </cell>
          <cell r="E4645">
            <v>1</v>
          </cell>
          <cell r="F4645" t="str">
            <v>N</v>
          </cell>
        </row>
        <row r="4646">
          <cell r="B4646">
            <v>38287</v>
          </cell>
          <cell r="C4646" t="str">
            <v>Coronado Technology Group LLC</v>
          </cell>
          <cell r="D4646" t="str">
            <v>Meade Instruments Corp</v>
          </cell>
          <cell r="E4646">
            <v>2.5</v>
          </cell>
          <cell r="F4646" t="str">
            <v>N</v>
          </cell>
        </row>
        <row r="4647">
          <cell r="B4647">
            <v>38287</v>
          </cell>
          <cell r="C4647" t="str">
            <v>White Knight Resources Ltd-Fye</v>
          </cell>
          <cell r="D4647" t="str">
            <v>Teck Cominco Amercian Inc</v>
          </cell>
          <cell r="E4647">
            <v>4.75</v>
          </cell>
          <cell r="F4647" t="str">
            <v>N</v>
          </cell>
        </row>
        <row r="4648">
          <cell r="B4648">
            <v>38287</v>
          </cell>
          <cell r="C4648" t="str">
            <v>Pointe Financial Corp,FL</v>
          </cell>
          <cell r="D4648" t="str">
            <v>South Finl Group,Greenville,SC</v>
          </cell>
          <cell r="E4648">
            <v>103.467</v>
          </cell>
          <cell r="F4648" t="str">
            <v>N</v>
          </cell>
        </row>
        <row r="4649">
          <cell r="B4649">
            <v>38287</v>
          </cell>
          <cell r="C4649" t="str">
            <v>Security Capital Corp</v>
          </cell>
          <cell r="D4649" t="str">
            <v>Investor Group</v>
          </cell>
          <cell r="E4649">
            <v>79.108999999999995</v>
          </cell>
          <cell r="F4649" t="str">
            <v>N</v>
          </cell>
        </row>
        <row r="4650">
          <cell r="B4650">
            <v>38287</v>
          </cell>
          <cell r="C4650" t="str">
            <v>GameStop Corp</v>
          </cell>
          <cell r="D4650" t="str">
            <v>Shareholders</v>
          </cell>
          <cell r="E4650">
            <v>717.64</v>
          </cell>
          <cell r="F4650" t="str">
            <v>N</v>
          </cell>
        </row>
        <row r="4651">
          <cell r="B4651">
            <v>38286</v>
          </cell>
          <cell r="C4651" t="str">
            <v>Supra Telecommun &amp; Info Sys</v>
          </cell>
          <cell r="D4651" t="str">
            <v>Investor Group</v>
          </cell>
          <cell r="E4651">
            <v>26.9</v>
          </cell>
          <cell r="F4651" t="str">
            <v>Y</v>
          </cell>
        </row>
        <row r="4652">
          <cell r="B4652">
            <v>38286</v>
          </cell>
          <cell r="C4652" t="str">
            <v>Cingular Wireless-Knoxville</v>
          </cell>
          <cell r="D4652" t="str">
            <v>Verizon Wireless Inc</v>
          </cell>
          <cell r="E4652">
            <v>20</v>
          </cell>
          <cell r="F4652" t="str">
            <v>N</v>
          </cell>
        </row>
        <row r="4653">
          <cell r="B4653">
            <v>38286</v>
          </cell>
          <cell r="C4653" t="str">
            <v>ATA Airlines-Certain Assets</v>
          </cell>
          <cell r="D4653" t="str">
            <v>AirTran Airways Inc</v>
          </cell>
          <cell r="E4653">
            <v>90</v>
          </cell>
          <cell r="F4653" t="str">
            <v>N</v>
          </cell>
        </row>
        <row r="4654">
          <cell r="B4654">
            <v>38286</v>
          </cell>
          <cell r="C4654" t="str">
            <v>Integris Metals Inc</v>
          </cell>
          <cell r="D4654" t="str">
            <v>Ryerson Tull Inc</v>
          </cell>
          <cell r="E4654">
            <v>644</v>
          </cell>
          <cell r="F4654" t="str">
            <v>N</v>
          </cell>
        </row>
        <row r="4655">
          <cell r="B4655">
            <v>38286</v>
          </cell>
          <cell r="C4655" t="str">
            <v>FirstCapital Bankers Inc,Texas</v>
          </cell>
          <cell r="D4655" t="str">
            <v>Prosperity Bancshares Inc,TX</v>
          </cell>
          <cell r="E4655">
            <v>135.69999999999999</v>
          </cell>
          <cell r="F4655" t="str">
            <v>N</v>
          </cell>
        </row>
        <row r="4656">
          <cell r="B4656">
            <v>38286</v>
          </cell>
          <cell r="C4656" t="str">
            <v>Travel Nurse Solutions Inc</v>
          </cell>
          <cell r="D4656" t="str">
            <v>World Health Alternatives Inc</v>
          </cell>
          <cell r="E4656">
            <v>8.8019999999999996</v>
          </cell>
          <cell r="F4656" t="str">
            <v>N</v>
          </cell>
        </row>
        <row r="4657">
          <cell r="B4657">
            <v>38286</v>
          </cell>
          <cell r="C4657" t="str">
            <v>Mobile Automation Inc</v>
          </cell>
          <cell r="D4657" t="str">
            <v>iPass Inc</v>
          </cell>
          <cell r="E4657">
            <v>20</v>
          </cell>
          <cell r="F4657" t="str">
            <v>N</v>
          </cell>
        </row>
        <row r="4658">
          <cell r="B4658">
            <v>38286</v>
          </cell>
          <cell r="C4658" t="str">
            <v>CarePlus Health Plan</v>
          </cell>
          <cell r="D4658" t="str">
            <v>Amerigroup Corp</v>
          </cell>
          <cell r="E4658">
            <v>107</v>
          </cell>
          <cell r="F4658" t="str">
            <v>N</v>
          </cell>
        </row>
        <row r="4659">
          <cell r="B4659">
            <v>38286</v>
          </cell>
          <cell r="C4659" t="str">
            <v>Four Oaks Place,Houston,TX</v>
          </cell>
          <cell r="D4659" t="str">
            <v>TIAA-CREF</v>
          </cell>
          <cell r="E4659">
            <v>255</v>
          </cell>
          <cell r="F4659" t="str">
            <v>N</v>
          </cell>
        </row>
        <row r="4660">
          <cell r="B4660">
            <v>38286</v>
          </cell>
          <cell r="C4660" t="str">
            <v>Williams Environmental Svcs</v>
          </cell>
          <cell r="D4660" t="str">
            <v>Compass Environmental Inc</v>
          </cell>
          <cell r="E4660">
            <v>17.799999999999997</v>
          </cell>
          <cell r="F4660" t="str">
            <v>N</v>
          </cell>
        </row>
        <row r="4661">
          <cell r="B4661">
            <v>38286</v>
          </cell>
          <cell r="C4661" t="str">
            <v>KGBI-FM,Omaha,NE</v>
          </cell>
          <cell r="D4661" t="str">
            <v>Salem Communications Corp</v>
          </cell>
          <cell r="E4661">
            <v>10</v>
          </cell>
          <cell r="F4661" t="str">
            <v>N</v>
          </cell>
        </row>
        <row r="4662">
          <cell r="B4662">
            <v>38285</v>
          </cell>
          <cell r="C4662" t="str">
            <v>Somerset Financial Services</v>
          </cell>
          <cell r="D4662" t="str">
            <v>Somerset CPAs PC</v>
          </cell>
          <cell r="E4662">
            <v>11.399999999999999</v>
          </cell>
          <cell r="F4662" t="str">
            <v>Y</v>
          </cell>
        </row>
        <row r="4663">
          <cell r="B4663">
            <v>38285</v>
          </cell>
          <cell r="C4663" t="str">
            <v>Pumpkin Ltd</v>
          </cell>
          <cell r="D4663" t="str">
            <v>Rauch Industries Inc</v>
          </cell>
          <cell r="E4663">
            <v>7.5</v>
          </cell>
          <cell r="F4663" t="str">
            <v>Y</v>
          </cell>
        </row>
        <row r="4664">
          <cell r="B4664">
            <v>38285</v>
          </cell>
          <cell r="C4664" t="str">
            <v>ClassMates Online Inc</v>
          </cell>
          <cell r="D4664" t="str">
            <v>United Online Inc</v>
          </cell>
          <cell r="E4664">
            <v>100</v>
          </cell>
          <cell r="F4664" t="str">
            <v>N</v>
          </cell>
        </row>
        <row r="4665">
          <cell r="B4665">
            <v>38285</v>
          </cell>
          <cell r="C4665" t="str">
            <v>Bally's Casino New Orleans</v>
          </cell>
          <cell r="D4665" t="str">
            <v>Columbia Sussex Corp</v>
          </cell>
          <cell r="E4665">
            <v>24</v>
          </cell>
          <cell r="F4665" t="str">
            <v>N</v>
          </cell>
        </row>
        <row r="4666">
          <cell r="B4666">
            <v>38285</v>
          </cell>
          <cell r="C4666" t="str">
            <v>Arch Microelectronic Materials</v>
          </cell>
          <cell r="D4666" t="str">
            <v>Fuji Photo Film Co Ltd</v>
          </cell>
          <cell r="E4666">
            <v>160</v>
          </cell>
          <cell r="F4666" t="str">
            <v>N</v>
          </cell>
        </row>
        <row r="4667">
          <cell r="B4667">
            <v>38285</v>
          </cell>
          <cell r="C4667" t="str">
            <v>Undisclosed Timberland,WA</v>
          </cell>
          <cell r="D4667" t="str">
            <v>Pope Resources LP</v>
          </cell>
          <cell r="E4667">
            <v>12.299999999999999</v>
          </cell>
          <cell r="F4667" t="str">
            <v>N</v>
          </cell>
        </row>
        <row r="4668">
          <cell r="B4668">
            <v>38285</v>
          </cell>
          <cell r="C4668" t="str">
            <v>International Steel Group Inc</v>
          </cell>
          <cell r="D4668" t="str">
            <v>Ispat International NV</v>
          </cell>
          <cell r="E4668">
            <v>3795.58</v>
          </cell>
          <cell r="F4668" t="str">
            <v>N</v>
          </cell>
        </row>
        <row r="4669">
          <cell r="B4669">
            <v>38285</v>
          </cell>
          <cell r="C4669" t="str">
            <v>Net Profit Inc</v>
          </cell>
          <cell r="D4669" t="str">
            <v>TALX Corp</v>
          </cell>
          <cell r="E4669">
            <v>19</v>
          </cell>
          <cell r="F4669" t="str">
            <v>N</v>
          </cell>
        </row>
        <row r="4670">
          <cell r="B4670">
            <v>38285</v>
          </cell>
          <cell r="C4670" t="str">
            <v>Hampton Inn,South Florida(5)</v>
          </cell>
          <cell r="D4670" t="str">
            <v>Equity Inns Inc</v>
          </cell>
          <cell r="E4670">
            <v>73.8</v>
          </cell>
          <cell r="F4670" t="str">
            <v>N</v>
          </cell>
        </row>
        <row r="4671">
          <cell r="B4671">
            <v>38285</v>
          </cell>
          <cell r="C4671" t="str">
            <v>Clyde Financial Corp</v>
          </cell>
          <cell r="D4671" t="str">
            <v>First Finl Bankshares Inc,TX</v>
          </cell>
          <cell r="E4671">
            <v>25.4</v>
          </cell>
          <cell r="F4671" t="str">
            <v>N</v>
          </cell>
        </row>
        <row r="4672">
          <cell r="B4672">
            <v>38282</v>
          </cell>
          <cell r="C4672" t="str">
            <v>Pelican Products Inc</v>
          </cell>
          <cell r="D4672" t="str">
            <v>Behrman Capital</v>
          </cell>
          <cell r="E4672">
            <v>200</v>
          </cell>
          <cell r="F4672" t="str">
            <v>Y</v>
          </cell>
        </row>
        <row r="4673">
          <cell r="B4673">
            <v>38282</v>
          </cell>
          <cell r="C4673" t="str">
            <v>ICG Commun-Customer Base</v>
          </cell>
          <cell r="D4673" t="str">
            <v>Mpower Holding Corp</v>
          </cell>
          <cell r="E4673">
            <v>13.531999999999998</v>
          </cell>
          <cell r="F4673" t="str">
            <v>N</v>
          </cell>
        </row>
        <row r="4674">
          <cell r="B4674">
            <v>38282</v>
          </cell>
          <cell r="C4674" t="str">
            <v>Citizens Financial Bank,KY</v>
          </cell>
          <cell r="D4674" t="str">
            <v>Porter Bancorp Inc,Kentucky</v>
          </cell>
          <cell r="E4674">
            <v>2.2999999999999998</v>
          </cell>
          <cell r="F4674" t="str">
            <v>N</v>
          </cell>
        </row>
        <row r="4675">
          <cell r="B4675">
            <v>38282</v>
          </cell>
          <cell r="C4675" t="str">
            <v>Texstars Inc</v>
          </cell>
          <cell r="D4675" t="str">
            <v>Hampson Industries PLC</v>
          </cell>
          <cell r="E4675">
            <v>41</v>
          </cell>
          <cell r="F4675" t="str">
            <v>N</v>
          </cell>
        </row>
        <row r="4676">
          <cell r="B4676">
            <v>38282</v>
          </cell>
          <cell r="C4676" t="str">
            <v>Cornerstone Realty Income Tr</v>
          </cell>
          <cell r="D4676" t="str">
            <v>Colonial Properties Trust</v>
          </cell>
          <cell r="E4676">
            <v>613.14099999999996</v>
          </cell>
          <cell r="F4676" t="str">
            <v>N</v>
          </cell>
        </row>
        <row r="4677">
          <cell r="B4677">
            <v>38282</v>
          </cell>
          <cell r="C4677" t="str">
            <v>Yosemite Bank,Mariposa,CA</v>
          </cell>
          <cell r="D4677" t="str">
            <v>Premier Valley Bank,Fresno,CA</v>
          </cell>
          <cell r="E4677">
            <v>28.83</v>
          </cell>
          <cell r="F4677" t="str">
            <v>N</v>
          </cell>
        </row>
        <row r="4678">
          <cell r="B4678">
            <v>38281</v>
          </cell>
          <cell r="C4678" t="str">
            <v>Chevys Fresh Mex Restaurant</v>
          </cell>
          <cell r="D4678" t="str">
            <v>Real Mex Restaurants Inc</v>
          </cell>
          <cell r="E4678">
            <v>77.900000000000006</v>
          </cell>
          <cell r="F4678" t="str">
            <v>N</v>
          </cell>
        </row>
        <row r="4679">
          <cell r="B4679">
            <v>38281</v>
          </cell>
          <cell r="C4679" t="str">
            <v>Granite State Bank,CA</v>
          </cell>
          <cell r="D4679" t="str">
            <v>Citizens Bus Bnk,Ontario,CA</v>
          </cell>
          <cell r="E4679">
            <v>27</v>
          </cell>
          <cell r="F4679" t="str">
            <v>N</v>
          </cell>
        </row>
        <row r="4680">
          <cell r="B4680">
            <v>38281</v>
          </cell>
          <cell r="C4680" t="str">
            <v>KKCO-TV</v>
          </cell>
          <cell r="D4680" t="str">
            <v>Gray Television Inc</v>
          </cell>
          <cell r="E4680">
            <v>13.5</v>
          </cell>
          <cell r="F4680" t="str">
            <v>N</v>
          </cell>
        </row>
        <row r="4681">
          <cell r="B4681">
            <v>38281</v>
          </cell>
          <cell r="C4681" t="str">
            <v>Laureate Pharma LP</v>
          </cell>
          <cell r="D4681" t="str">
            <v>Safeguard Scientifics Inc</v>
          </cell>
          <cell r="E4681">
            <v>29.5</v>
          </cell>
          <cell r="F4681" t="str">
            <v>N</v>
          </cell>
        </row>
        <row r="4682">
          <cell r="B4682">
            <v>38281</v>
          </cell>
          <cell r="C4682" t="str">
            <v>Radianz</v>
          </cell>
          <cell r="D4682" t="str">
            <v>BT Group PLC</v>
          </cell>
          <cell r="E4682">
            <v>175</v>
          </cell>
          <cell r="F4682" t="str">
            <v>N</v>
          </cell>
        </row>
        <row r="4683">
          <cell r="B4683">
            <v>38281</v>
          </cell>
          <cell r="C4683" t="str">
            <v>Loudoun Healthcare Inc</v>
          </cell>
          <cell r="D4683" t="str">
            <v>Inova Health System</v>
          </cell>
          <cell r="E4683">
            <v>200</v>
          </cell>
          <cell r="F4683" t="str">
            <v>N</v>
          </cell>
        </row>
        <row r="4684">
          <cell r="B4684">
            <v>38281</v>
          </cell>
          <cell r="C4684" t="str">
            <v>Avenue TV-Cable Sys,Ca</v>
          </cell>
          <cell r="D4684" t="str">
            <v>Wave Broadband LLC</v>
          </cell>
          <cell r="E4684">
            <v>20</v>
          </cell>
          <cell r="F4684" t="str">
            <v>N</v>
          </cell>
        </row>
        <row r="4685">
          <cell r="B4685">
            <v>38281</v>
          </cell>
          <cell r="C4685" t="str">
            <v>Radianz</v>
          </cell>
          <cell r="D4685" t="str">
            <v>Reuters Group PLC</v>
          </cell>
          <cell r="E4685">
            <v>110</v>
          </cell>
          <cell r="F4685" t="str">
            <v>N</v>
          </cell>
        </row>
        <row r="4686">
          <cell r="B4686">
            <v>38281</v>
          </cell>
          <cell r="C4686" t="str">
            <v>Perfigo Inc</v>
          </cell>
          <cell r="D4686" t="str">
            <v>Cisco Systems Inc</v>
          </cell>
          <cell r="E4686">
            <v>74</v>
          </cell>
          <cell r="F4686" t="str">
            <v>N</v>
          </cell>
        </row>
        <row r="4687">
          <cell r="B4687">
            <v>38280</v>
          </cell>
          <cell r="C4687" t="str">
            <v>Boca Resorts Inc</v>
          </cell>
          <cell r="D4687" t="str">
            <v>Blackstone Real Estate Advisor</v>
          </cell>
          <cell r="E4687">
            <v>1030.693</v>
          </cell>
          <cell r="F4687" t="str">
            <v>Y</v>
          </cell>
        </row>
        <row r="4688">
          <cell r="B4688">
            <v>38280</v>
          </cell>
          <cell r="C4688" t="str">
            <v>Treasury Management Sys LLC</v>
          </cell>
          <cell r="D4688" t="str">
            <v>IT&amp;E Ltd</v>
          </cell>
          <cell r="E4688">
            <v>1.96</v>
          </cell>
          <cell r="F4688" t="str">
            <v>N</v>
          </cell>
        </row>
        <row r="4689">
          <cell r="B4689">
            <v>38280</v>
          </cell>
          <cell r="C4689" t="str">
            <v>Arena Pharmaceuticals Inc</v>
          </cell>
          <cell r="D4689" t="str">
            <v>Merck &amp; Co Inc</v>
          </cell>
          <cell r="E4689">
            <v>7.5</v>
          </cell>
          <cell r="F4689" t="str">
            <v>N</v>
          </cell>
        </row>
        <row r="4690">
          <cell r="B4690">
            <v>38280</v>
          </cell>
          <cell r="C4690" t="str">
            <v>Bargain Network Inc</v>
          </cell>
          <cell r="D4690" t="str">
            <v>Vertrue Inc</v>
          </cell>
          <cell r="E4690">
            <v>32</v>
          </cell>
          <cell r="F4690" t="str">
            <v>N</v>
          </cell>
        </row>
        <row r="4691">
          <cell r="B4691">
            <v>38280</v>
          </cell>
          <cell r="C4691" t="str">
            <v>Equiserve Trust Co</v>
          </cell>
          <cell r="D4691" t="str">
            <v>Computershare Ltd</v>
          </cell>
          <cell r="E4691">
            <v>306.90100000000001</v>
          </cell>
          <cell r="F4691" t="str">
            <v>N</v>
          </cell>
        </row>
        <row r="4692">
          <cell r="B4692">
            <v>38280</v>
          </cell>
          <cell r="C4692" t="str">
            <v>nCUBE Corp</v>
          </cell>
          <cell r="D4692" t="str">
            <v>C-COR Inc</v>
          </cell>
          <cell r="E4692">
            <v>90.46</v>
          </cell>
          <cell r="F4692" t="str">
            <v>N</v>
          </cell>
        </row>
        <row r="4693">
          <cell r="B4693">
            <v>38280</v>
          </cell>
          <cell r="C4693" t="str">
            <v>Certance</v>
          </cell>
          <cell r="D4693" t="str">
            <v>Quantum Corp</v>
          </cell>
          <cell r="E4693">
            <v>60</v>
          </cell>
          <cell r="F4693" t="str">
            <v>N</v>
          </cell>
        </row>
        <row r="4694">
          <cell r="B4694">
            <v>38279</v>
          </cell>
          <cell r="C4694" t="str">
            <v>Integrated Aerospace Inc</v>
          </cell>
          <cell r="D4694" t="str">
            <v>Smiths Group PLC</v>
          </cell>
          <cell r="E4694">
            <v>110</v>
          </cell>
          <cell r="F4694" t="str">
            <v>N</v>
          </cell>
        </row>
        <row r="4695">
          <cell r="B4695">
            <v>38279</v>
          </cell>
          <cell r="C4695" t="str">
            <v>Applause LLC-Applause</v>
          </cell>
          <cell r="D4695" t="str">
            <v>Russ Berrie &amp; Co</v>
          </cell>
          <cell r="E4695">
            <v>4</v>
          </cell>
          <cell r="F4695" t="str">
            <v>N</v>
          </cell>
        </row>
        <row r="4696">
          <cell r="B4696">
            <v>38279</v>
          </cell>
          <cell r="C4696" t="str">
            <v>625 Madison Ave,New York,NY</v>
          </cell>
          <cell r="D4696" t="str">
            <v>SL Green Realty Corp</v>
          </cell>
          <cell r="E4696">
            <v>231.5</v>
          </cell>
          <cell r="F4696" t="str">
            <v>N</v>
          </cell>
        </row>
        <row r="4697">
          <cell r="B4697">
            <v>38279</v>
          </cell>
          <cell r="C4697" t="str">
            <v>Village at Orange Shopping</v>
          </cell>
          <cell r="D4697" t="str">
            <v>Investor Group</v>
          </cell>
          <cell r="E4697">
            <v>100</v>
          </cell>
          <cell r="F4697" t="str">
            <v>N</v>
          </cell>
        </row>
        <row r="4698">
          <cell r="B4698">
            <v>38279</v>
          </cell>
          <cell r="C4698" t="str">
            <v>Stay Top Systems Inc</v>
          </cell>
          <cell r="D4698" t="str">
            <v>Goldstone Technologies Ltd</v>
          </cell>
          <cell r="E4698">
            <v>2.0999999999999996</v>
          </cell>
          <cell r="F4698" t="str">
            <v>N</v>
          </cell>
        </row>
        <row r="4699">
          <cell r="B4699">
            <v>38279</v>
          </cell>
          <cell r="C4699" t="str">
            <v>ATC Tower Svcs Inc-Cert Asts</v>
          </cell>
          <cell r="D4699" t="str">
            <v>Andrew Corp</v>
          </cell>
          <cell r="E4699">
            <v>10</v>
          </cell>
          <cell r="F4699" t="str">
            <v>N</v>
          </cell>
        </row>
        <row r="4700">
          <cell r="B4700">
            <v>38279</v>
          </cell>
          <cell r="C4700" t="str">
            <v>Robert Mondavi Corp</v>
          </cell>
          <cell r="D4700" t="str">
            <v>Constellation Brands Inc</v>
          </cell>
          <cell r="E4700">
            <v>1029.4459999999999</v>
          </cell>
          <cell r="F4700" t="str">
            <v>N</v>
          </cell>
        </row>
        <row r="4701">
          <cell r="B4701">
            <v>38279</v>
          </cell>
          <cell r="C4701" t="str">
            <v>Kentucky Downs</v>
          </cell>
          <cell r="D4701" t="str">
            <v>Kelley Farms Racing</v>
          </cell>
          <cell r="E4701">
            <v>3.1999999999999997</v>
          </cell>
          <cell r="F4701" t="str">
            <v>N</v>
          </cell>
        </row>
        <row r="4702">
          <cell r="B4702">
            <v>38279</v>
          </cell>
          <cell r="C4702" t="str">
            <v>Amer Tower Corp-Constr Svcs(2)</v>
          </cell>
          <cell r="D4702" t="str">
            <v>Undisclosed Acquiror</v>
          </cell>
          <cell r="E4702">
            <v>10</v>
          </cell>
          <cell r="F4702" t="str">
            <v>N</v>
          </cell>
        </row>
        <row r="4703">
          <cell r="B4703">
            <v>38279</v>
          </cell>
          <cell r="C4703" t="str">
            <v>Champion-Western Ret Op</v>
          </cell>
          <cell r="D4703" t="str">
            <v>Blaser Holding Inc</v>
          </cell>
          <cell r="E4703">
            <v>4.0999999999999996</v>
          </cell>
          <cell r="F4703" t="str">
            <v>N</v>
          </cell>
        </row>
        <row r="4704">
          <cell r="B4704">
            <v>38279</v>
          </cell>
          <cell r="C4704" t="str">
            <v>Westin Chicago-Westine Ave</v>
          </cell>
          <cell r="D4704" t="str">
            <v>JER Partners Acquisition III</v>
          </cell>
          <cell r="E4704">
            <v>137</v>
          </cell>
          <cell r="F4704" t="str">
            <v>N</v>
          </cell>
        </row>
        <row r="4705">
          <cell r="B4705">
            <v>38279</v>
          </cell>
          <cell r="C4705" t="str">
            <v>Screw Compression Systems Inc</v>
          </cell>
          <cell r="D4705" t="str">
            <v>Natural Gas Services Group Inc</v>
          </cell>
          <cell r="E4705">
            <v>15</v>
          </cell>
          <cell r="F4705" t="str">
            <v>N</v>
          </cell>
        </row>
        <row r="4706">
          <cell r="B4706">
            <v>38279</v>
          </cell>
          <cell r="C4706" t="str">
            <v>Orlando Fashion Square,FL</v>
          </cell>
          <cell r="D4706" t="str">
            <v>Pennsylvania Real Estate Inv</v>
          </cell>
          <cell r="E4706">
            <v>123.5</v>
          </cell>
          <cell r="F4706" t="str">
            <v>N</v>
          </cell>
        </row>
        <row r="4707">
          <cell r="B4707">
            <v>38279</v>
          </cell>
          <cell r="C4707" t="str">
            <v>clinMertrics Inc</v>
          </cell>
          <cell r="D4707" t="str">
            <v>Take Solutions Pvt Ltd</v>
          </cell>
          <cell r="E4707">
            <v>3</v>
          </cell>
          <cell r="F4707" t="str">
            <v>N</v>
          </cell>
        </row>
        <row r="4708">
          <cell r="B4708">
            <v>38279</v>
          </cell>
          <cell r="C4708" t="str">
            <v>RCN Telecom Svcs of Washington</v>
          </cell>
          <cell r="D4708" t="str">
            <v>RCN Corp</v>
          </cell>
          <cell r="E4708">
            <v>29</v>
          </cell>
          <cell r="F4708" t="str">
            <v>N</v>
          </cell>
        </row>
        <row r="4709">
          <cell r="B4709">
            <v>38279</v>
          </cell>
          <cell r="C4709" t="str">
            <v>Advanced TelCom Grp Inc</v>
          </cell>
          <cell r="D4709" t="str">
            <v>Eschelon Telecom Inc</v>
          </cell>
          <cell r="E4709">
            <v>45.5</v>
          </cell>
          <cell r="F4709" t="str">
            <v>N</v>
          </cell>
        </row>
        <row r="4710">
          <cell r="B4710">
            <v>38278</v>
          </cell>
          <cell r="C4710" t="str">
            <v>Select Medical Corp</v>
          </cell>
          <cell r="D4710" t="str">
            <v>EGL Holding Co</v>
          </cell>
          <cell r="E4710">
            <v>1994.201</v>
          </cell>
          <cell r="F4710" t="str">
            <v>Y</v>
          </cell>
        </row>
        <row r="4711">
          <cell r="B4711">
            <v>38278</v>
          </cell>
          <cell r="C4711" t="str">
            <v>Home Decor</v>
          </cell>
          <cell r="D4711" t="str">
            <v>Wellspring Capital Mgmt LLC</v>
          </cell>
          <cell r="E4711">
            <v>65</v>
          </cell>
          <cell r="F4711" t="str">
            <v>Y</v>
          </cell>
        </row>
        <row r="4712">
          <cell r="B4712">
            <v>38278</v>
          </cell>
          <cell r="C4712" t="str">
            <v>bigdough.com Inc</v>
          </cell>
          <cell r="D4712" t="str">
            <v>Hemscott PLC</v>
          </cell>
          <cell r="E4712">
            <v>38</v>
          </cell>
          <cell r="F4712" t="str">
            <v>N</v>
          </cell>
        </row>
        <row r="4713">
          <cell r="B4713">
            <v>38278</v>
          </cell>
          <cell r="C4713" t="str">
            <v>Charter Terminal-Terminals(9)</v>
          </cell>
          <cell r="D4713" t="str">
            <v>Kinder Morgan Energy Partners</v>
          </cell>
          <cell r="E4713">
            <v>75</v>
          </cell>
          <cell r="F4713" t="str">
            <v>N</v>
          </cell>
        </row>
        <row r="4714">
          <cell r="B4714">
            <v>38278</v>
          </cell>
          <cell r="C4714" t="str">
            <v>Peoples Cmnty Capital Corp,SC</v>
          </cell>
          <cell r="D4714" t="str">
            <v>First Citizens Bk &amp; Trust,SC</v>
          </cell>
          <cell r="E4714">
            <v>122.375</v>
          </cell>
          <cell r="F4714" t="str">
            <v>N</v>
          </cell>
        </row>
        <row r="4715">
          <cell r="B4715">
            <v>38278</v>
          </cell>
          <cell r="C4715" t="str">
            <v>G-Plus Inc</v>
          </cell>
          <cell r="D4715" t="str">
            <v>Silicon Storage Technology Inc</v>
          </cell>
          <cell r="E4715">
            <v>26</v>
          </cell>
          <cell r="F4715" t="str">
            <v>N</v>
          </cell>
        </row>
        <row r="4716">
          <cell r="B4716">
            <v>38278</v>
          </cell>
          <cell r="C4716" t="str">
            <v>Incurrent Solutions Inc</v>
          </cell>
          <cell r="D4716" t="str">
            <v>Online Resources Corp</v>
          </cell>
          <cell r="E4716">
            <v>15.299999999999999</v>
          </cell>
          <cell r="F4716" t="str">
            <v>N</v>
          </cell>
        </row>
        <row r="4717">
          <cell r="B4717">
            <v>38278</v>
          </cell>
          <cell r="C4717" t="str">
            <v>Eli Lilly-Vanconcin Rights</v>
          </cell>
          <cell r="D4717" t="str">
            <v>ViroPharma Inc</v>
          </cell>
          <cell r="E4717">
            <v>116</v>
          </cell>
          <cell r="F4717" t="str">
            <v>N</v>
          </cell>
        </row>
        <row r="4718">
          <cell r="B4718">
            <v>38278</v>
          </cell>
          <cell r="C4718" t="str">
            <v>Telecom Software Enterprises</v>
          </cell>
          <cell r="D4718" t="str">
            <v>Evolving Systems Inc</v>
          </cell>
          <cell r="E4718">
            <v>2.4</v>
          </cell>
          <cell r="F4718" t="str">
            <v>N</v>
          </cell>
        </row>
        <row r="4719">
          <cell r="B4719">
            <v>38278</v>
          </cell>
          <cell r="C4719" t="str">
            <v>Golf Acquisition Inc</v>
          </cell>
          <cell r="D4719" t="str">
            <v>Greenhold Group Inc</v>
          </cell>
          <cell r="E4719">
            <v>7.1189999999999998</v>
          </cell>
          <cell r="F4719" t="str">
            <v>N</v>
          </cell>
        </row>
        <row r="4720">
          <cell r="B4720">
            <v>38278</v>
          </cell>
          <cell r="C4720" t="str">
            <v>Midwest Terminal Co-Terminal,O</v>
          </cell>
          <cell r="D4720" t="str">
            <v>Sunoco Logistics Partners LP</v>
          </cell>
          <cell r="E4720">
            <v>8</v>
          </cell>
          <cell r="F4720" t="str">
            <v>N</v>
          </cell>
        </row>
        <row r="4721">
          <cell r="B4721">
            <v>38277</v>
          </cell>
          <cell r="C4721" t="str">
            <v>Chicago Skyway Toll Bridge</v>
          </cell>
          <cell r="D4721" t="str">
            <v>Investor Group</v>
          </cell>
          <cell r="E4721">
            <v>1820</v>
          </cell>
          <cell r="F4721" t="str">
            <v>N</v>
          </cell>
        </row>
        <row r="4722">
          <cell r="B4722">
            <v>38275</v>
          </cell>
          <cell r="C4722" t="str">
            <v>K&amp;F Industries Inc</v>
          </cell>
          <cell r="D4722" t="str">
            <v>Aurora Capital Group</v>
          </cell>
          <cell r="E4722">
            <v>1060</v>
          </cell>
          <cell r="F4722" t="str">
            <v>Y</v>
          </cell>
        </row>
        <row r="4723">
          <cell r="B4723">
            <v>38275</v>
          </cell>
          <cell r="C4723" t="str">
            <v>MacroGenics Inc</v>
          </cell>
          <cell r="D4723" t="str">
            <v>Investor Group</v>
          </cell>
          <cell r="E4723">
            <v>30.5</v>
          </cell>
          <cell r="F4723" t="str">
            <v>Y</v>
          </cell>
        </row>
        <row r="4724">
          <cell r="B4724">
            <v>38275</v>
          </cell>
          <cell r="C4724" t="str">
            <v>Penn-America Group Inc</v>
          </cell>
          <cell r="D4724" t="str">
            <v>United National Group Ltd</v>
          </cell>
          <cell r="E4724">
            <v>233.12299999999999</v>
          </cell>
          <cell r="F4724" t="str">
            <v>Y</v>
          </cell>
        </row>
        <row r="4725">
          <cell r="B4725">
            <v>38275</v>
          </cell>
          <cell r="C4725" t="str">
            <v>Penn Independent Corp</v>
          </cell>
          <cell r="D4725" t="str">
            <v>United National Group Ltd</v>
          </cell>
          <cell r="E4725">
            <v>97</v>
          </cell>
          <cell r="F4725" t="str">
            <v>Y</v>
          </cell>
        </row>
        <row r="4726">
          <cell r="B4726">
            <v>38275</v>
          </cell>
          <cell r="C4726" t="str">
            <v>VECTORsgi</v>
          </cell>
          <cell r="D4726" t="str">
            <v>Metavante Corp</v>
          </cell>
          <cell r="E4726">
            <v>135</v>
          </cell>
          <cell r="F4726" t="str">
            <v>N</v>
          </cell>
        </row>
        <row r="4727">
          <cell r="B4727">
            <v>38275</v>
          </cell>
          <cell r="C4727" t="str">
            <v>Gupta Technologies LLC</v>
          </cell>
          <cell r="D4727" t="str">
            <v>WARP Technology Holdings Inc</v>
          </cell>
          <cell r="E4727">
            <v>20</v>
          </cell>
          <cell r="F4727" t="str">
            <v>N</v>
          </cell>
        </row>
        <row r="4728">
          <cell r="B4728">
            <v>38275</v>
          </cell>
          <cell r="C4728" t="str">
            <v>Nortia Capital Partners Inc</v>
          </cell>
          <cell r="D4728" t="str">
            <v>Global Life Sciences Inc</v>
          </cell>
          <cell r="E4728">
            <v>1.3009999999999999</v>
          </cell>
          <cell r="F4728" t="str">
            <v>N</v>
          </cell>
        </row>
        <row r="4729">
          <cell r="B4729">
            <v>38275</v>
          </cell>
          <cell r="C4729" t="str">
            <v>Remec Inc-Components Business</v>
          </cell>
          <cell r="D4729" t="str">
            <v>Spectrum Control Inc</v>
          </cell>
          <cell r="E4729">
            <v>8</v>
          </cell>
          <cell r="F4729" t="str">
            <v>N</v>
          </cell>
        </row>
        <row r="4730">
          <cell r="B4730">
            <v>38275</v>
          </cell>
          <cell r="C4730" t="str">
            <v>QuikDrive</v>
          </cell>
          <cell r="D4730" t="str">
            <v>Simpson Manufacturing Co Inc</v>
          </cell>
          <cell r="E4730">
            <v>35</v>
          </cell>
          <cell r="F4730" t="str">
            <v>N</v>
          </cell>
        </row>
        <row r="4731">
          <cell r="B4731">
            <v>38275</v>
          </cell>
          <cell r="C4731" t="str">
            <v>Finish Line Management Corp</v>
          </cell>
          <cell r="D4731" t="str">
            <v>Churchill Downs Inc</v>
          </cell>
          <cell r="E4731">
            <v>10.5</v>
          </cell>
          <cell r="F4731" t="str">
            <v>N</v>
          </cell>
        </row>
        <row r="4732">
          <cell r="B4732">
            <v>38275</v>
          </cell>
          <cell r="C4732" t="str">
            <v>Antioch Holding Co</v>
          </cell>
          <cell r="D4732" t="str">
            <v>Wintrust Financial Corp</v>
          </cell>
          <cell r="E4732">
            <v>95</v>
          </cell>
          <cell r="F4732" t="str">
            <v>N</v>
          </cell>
        </row>
        <row r="4733">
          <cell r="B4733">
            <v>38275</v>
          </cell>
          <cell r="C4733" t="str">
            <v>Downs Racing Inc</v>
          </cell>
          <cell r="D4733" t="str">
            <v>Mohegan Tribal Gaming Auth</v>
          </cell>
          <cell r="E4733">
            <v>280</v>
          </cell>
          <cell r="F4733" t="str">
            <v>N</v>
          </cell>
        </row>
        <row r="4734">
          <cell r="B4734">
            <v>38275</v>
          </cell>
          <cell r="C4734" t="str">
            <v>NSD Bancorp Inc,Pittsburgh.PA</v>
          </cell>
          <cell r="D4734" t="str">
            <v>FNB Corp,Naples,Hermitage,PA</v>
          </cell>
          <cell r="E4734">
            <v>136.416</v>
          </cell>
          <cell r="F4734" t="str">
            <v>N</v>
          </cell>
        </row>
        <row r="4735">
          <cell r="B4735">
            <v>38275</v>
          </cell>
          <cell r="C4735" t="str">
            <v>FinancialAid.com</v>
          </cell>
          <cell r="D4735" t="str">
            <v>Education Lending Group Inc</v>
          </cell>
          <cell r="E4735">
            <v>15.039</v>
          </cell>
          <cell r="F4735" t="str">
            <v>N</v>
          </cell>
        </row>
        <row r="4736">
          <cell r="B4736">
            <v>38274</v>
          </cell>
          <cell r="C4736" t="str">
            <v>Multi-Holding Corp</v>
          </cell>
          <cell r="D4736" t="str">
            <v>Telefonica Moviles SA</v>
          </cell>
          <cell r="E4736">
            <v>24</v>
          </cell>
          <cell r="F4736" t="str">
            <v>N</v>
          </cell>
        </row>
        <row r="4737">
          <cell r="B4737">
            <v>38274</v>
          </cell>
          <cell r="C4737" t="str">
            <v>Columbus Circle Investors</v>
          </cell>
          <cell r="D4737" t="str">
            <v>Principal Global Investors</v>
          </cell>
          <cell r="E4737">
            <v>60</v>
          </cell>
          <cell r="F4737" t="str">
            <v>N</v>
          </cell>
        </row>
        <row r="4738">
          <cell r="B4738">
            <v>38274</v>
          </cell>
          <cell r="C4738" t="str">
            <v>Amer Background Info Svcs Inc</v>
          </cell>
          <cell r="D4738" t="str">
            <v>Intersections Inc</v>
          </cell>
          <cell r="E4738">
            <v>19.899999999999999</v>
          </cell>
          <cell r="F4738" t="str">
            <v>N</v>
          </cell>
        </row>
        <row r="4739">
          <cell r="B4739">
            <v>38274</v>
          </cell>
          <cell r="C4739" t="str">
            <v>ERA Aviation Inc</v>
          </cell>
          <cell r="D4739" t="str">
            <v>SEACOR Holdings Inc</v>
          </cell>
          <cell r="E4739">
            <v>118.1</v>
          </cell>
          <cell r="F4739" t="str">
            <v>N</v>
          </cell>
        </row>
        <row r="4740">
          <cell r="B4740">
            <v>38274</v>
          </cell>
          <cell r="C4740" t="str">
            <v>Core Systems Inc</v>
          </cell>
          <cell r="D4740" t="str">
            <v>Implant Sciences Corp</v>
          </cell>
          <cell r="E4740">
            <v>5.1599999999999993</v>
          </cell>
          <cell r="F4740" t="str">
            <v>N</v>
          </cell>
        </row>
        <row r="4741">
          <cell r="B4741">
            <v>38274</v>
          </cell>
          <cell r="C4741" t="str">
            <v>SiVerion Inc</v>
          </cell>
          <cell r="D4741" t="str">
            <v>LogicVision Inc</v>
          </cell>
          <cell r="E4741">
            <v>7.6</v>
          </cell>
          <cell r="F4741" t="str">
            <v>N</v>
          </cell>
        </row>
        <row r="4742">
          <cell r="B4742">
            <v>38274</v>
          </cell>
          <cell r="C4742" t="str">
            <v>Inland Real Estate-Retail (8)</v>
          </cell>
          <cell r="D4742" t="str">
            <v>New York State Teachers</v>
          </cell>
          <cell r="E4742">
            <v>150</v>
          </cell>
          <cell r="F4742" t="str">
            <v>N</v>
          </cell>
        </row>
        <row r="4743">
          <cell r="B4743">
            <v>38274</v>
          </cell>
          <cell r="C4743" t="str">
            <v>First Health Group Corp</v>
          </cell>
          <cell r="D4743" t="str">
            <v>Coventry Health Care Inc</v>
          </cell>
          <cell r="E4743">
            <v>1745.3030000000001</v>
          </cell>
          <cell r="F4743" t="str">
            <v>N</v>
          </cell>
        </row>
        <row r="4744">
          <cell r="B4744">
            <v>38274</v>
          </cell>
          <cell r="C4744" t="str">
            <v>Undisclosed 34MW Landfill-Gas</v>
          </cell>
          <cell r="D4744" t="str">
            <v>Algonquin Power Income Fund</v>
          </cell>
          <cell r="E4744">
            <v>13.299999999999999</v>
          </cell>
          <cell r="F4744" t="str">
            <v>N</v>
          </cell>
        </row>
        <row r="4745">
          <cell r="B4745">
            <v>38274</v>
          </cell>
          <cell r="C4745" t="str">
            <v>Jamestown Ppty-Shopping Ctr,GA</v>
          </cell>
          <cell r="D4745" t="str">
            <v>Centro Properties Group</v>
          </cell>
          <cell r="E4745">
            <v>100.5</v>
          </cell>
          <cell r="F4745" t="str">
            <v>N</v>
          </cell>
        </row>
        <row r="4746">
          <cell r="B4746">
            <v>38274</v>
          </cell>
          <cell r="C4746" t="str">
            <v>Undisclosed Storage Facilities</v>
          </cell>
          <cell r="D4746" t="str">
            <v>Public Storage Inc</v>
          </cell>
          <cell r="E4746">
            <v>121.5</v>
          </cell>
          <cell r="F4746" t="str">
            <v>N</v>
          </cell>
        </row>
        <row r="4747">
          <cell r="B4747">
            <v>38274</v>
          </cell>
          <cell r="C4747" t="str">
            <v>Appalachian Fuels LLC-Coal</v>
          </cell>
          <cell r="D4747" t="str">
            <v>National Coal Corp</v>
          </cell>
          <cell r="E4747">
            <v>12.5</v>
          </cell>
          <cell r="F4747" t="str">
            <v>N</v>
          </cell>
        </row>
        <row r="4748">
          <cell r="B4748">
            <v>38274</v>
          </cell>
          <cell r="C4748" t="str">
            <v>Undisclosed Natural Gas,OK</v>
          </cell>
          <cell r="D4748" t="str">
            <v>PetroQuest Energy Inc</v>
          </cell>
          <cell r="E4748">
            <v>13.5</v>
          </cell>
          <cell r="F4748" t="str">
            <v>N</v>
          </cell>
        </row>
        <row r="4749">
          <cell r="B4749">
            <v>38273</v>
          </cell>
          <cell r="C4749" t="str">
            <v>Mercantile Bancorp,Hammond,IN</v>
          </cell>
          <cell r="D4749" t="str">
            <v>Harris Bankcorp Inc,Chicago,IL</v>
          </cell>
          <cell r="E4749">
            <v>156.5</v>
          </cell>
          <cell r="F4749" t="str">
            <v>Y</v>
          </cell>
        </row>
        <row r="4750">
          <cell r="B4750">
            <v>38273</v>
          </cell>
          <cell r="C4750" t="str">
            <v>Washington Mutual Campus,CA</v>
          </cell>
          <cell r="D4750" t="str">
            <v>Maguire Properties Inc</v>
          </cell>
          <cell r="E4750">
            <v>151.19999999999999</v>
          </cell>
          <cell r="F4750" t="str">
            <v>N</v>
          </cell>
        </row>
        <row r="4751">
          <cell r="B4751">
            <v>38273</v>
          </cell>
          <cell r="C4751" t="str">
            <v>Tuttle Risk Mgmt Svcs Inc</v>
          </cell>
          <cell r="D4751" t="str">
            <v>Lion Inc</v>
          </cell>
          <cell r="E4751">
            <v>2.6999999999999997</v>
          </cell>
          <cell r="F4751" t="str">
            <v>N</v>
          </cell>
        </row>
        <row r="4752">
          <cell r="B4752">
            <v>38273</v>
          </cell>
          <cell r="C4752" t="str">
            <v>Genoa Savings and Loan Co,OH</v>
          </cell>
          <cell r="D4752" t="str">
            <v>First Defiance Financial,OH</v>
          </cell>
          <cell r="E4752">
            <v>10.879</v>
          </cell>
          <cell r="F4752" t="str">
            <v>N</v>
          </cell>
        </row>
        <row r="4753">
          <cell r="B4753">
            <v>38273</v>
          </cell>
          <cell r="C4753" t="str">
            <v>Mr Prepaid Inc</v>
          </cell>
          <cell r="D4753" t="str">
            <v>Teleplus Enterprises Inc</v>
          </cell>
          <cell r="E4753">
            <v>3.0599999999999996</v>
          </cell>
          <cell r="F4753" t="str">
            <v>N</v>
          </cell>
        </row>
        <row r="4754">
          <cell r="B4754">
            <v>38273</v>
          </cell>
          <cell r="C4754" t="str">
            <v>WKAT-AM,Miami,FL</v>
          </cell>
          <cell r="D4754" t="str">
            <v>Salem Communications Corp</v>
          </cell>
          <cell r="E4754">
            <v>10</v>
          </cell>
          <cell r="F4754" t="str">
            <v>N</v>
          </cell>
        </row>
        <row r="4755">
          <cell r="B4755">
            <v>38273</v>
          </cell>
          <cell r="C4755" t="str">
            <v>Rochelle Foods Inc</v>
          </cell>
          <cell r="D4755" t="str">
            <v>Redcoral Catering Ltd</v>
          </cell>
          <cell r="E4755">
            <v>1.0900000000000001</v>
          </cell>
          <cell r="F4755" t="str">
            <v>N</v>
          </cell>
        </row>
        <row r="4756">
          <cell r="B4756">
            <v>38272</v>
          </cell>
          <cell r="C4756" t="str">
            <v>Oceanaire Inc</v>
          </cell>
          <cell r="D4756" t="str">
            <v>Clarion Capital Partners LLC</v>
          </cell>
          <cell r="E4756">
            <v>20</v>
          </cell>
          <cell r="F4756" t="str">
            <v>Y</v>
          </cell>
        </row>
        <row r="4757">
          <cell r="B4757">
            <v>38272</v>
          </cell>
          <cell r="C4757" t="str">
            <v>Tenet Healthcare-Hospitals(3)</v>
          </cell>
          <cell r="D4757" t="str">
            <v>Vanguard Health Systems Inc</v>
          </cell>
          <cell r="E4757">
            <v>100.3</v>
          </cell>
          <cell r="F4757" t="str">
            <v>Y</v>
          </cell>
        </row>
        <row r="4758">
          <cell r="B4758">
            <v>38272</v>
          </cell>
          <cell r="C4758" t="str">
            <v>Epsilon Data Management Inc</v>
          </cell>
          <cell r="D4758" t="str">
            <v>Alliance Data Systems Corp</v>
          </cell>
          <cell r="E4758">
            <v>300</v>
          </cell>
          <cell r="F4758" t="str">
            <v>N</v>
          </cell>
        </row>
        <row r="4759">
          <cell r="B4759">
            <v>38272</v>
          </cell>
          <cell r="C4759" t="str">
            <v>Connected Corp</v>
          </cell>
          <cell r="D4759" t="str">
            <v>Iron Mountain Inc</v>
          </cell>
          <cell r="E4759">
            <v>117</v>
          </cell>
          <cell r="F4759" t="str">
            <v>N</v>
          </cell>
        </row>
        <row r="4760">
          <cell r="B4760">
            <v>38272</v>
          </cell>
          <cell r="C4760" t="str">
            <v>Cymbal Corp</v>
          </cell>
          <cell r="D4760" t="str">
            <v>Patni Computer Systems Ltd</v>
          </cell>
          <cell r="E4760">
            <v>68</v>
          </cell>
          <cell r="F4760" t="str">
            <v>N</v>
          </cell>
        </row>
        <row r="4761">
          <cell r="B4761">
            <v>38272</v>
          </cell>
          <cell r="C4761" t="str">
            <v>Lawrence Financial Holdings</v>
          </cell>
          <cell r="D4761" t="str">
            <v>Oak Hill Finl Inc,Jackson,OH</v>
          </cell>
          <cell r="E4761">
            <v>15.981</v>
          </cell>
          <cell r="F4761" t="str">
            <v>N</v>
          </cell>
        </row>
        <row r="4762">
          <cell r="B4762">
            <v>38272</v>
          </cell>
          <cell r="C4762" t="str">
            <v>Great American Country</v>
          </cell>
          <cell r="D4762" t="str">
            <v>EW Scripps Co</v>
          </cell>
          <cell r="E4762">
            <v>140</v>
          </cell>
          <cell r="F4762" t="str">
            <v>N</v>
          </cell>
        </row>
        <row r="4763">
          <cell r="B4763">
            <v>38272</v>
          </cell>
          <cell r="C4763" t="str">
            <v>Focalex Inc</v>
          </cell>
          <cell r="D4763" t="str">
            <v>Intermix Media Inc</v>
          </cell>
          <cell r="E4763">
            <v>4.5839999999999996</v>
          </cell>
          <cell r="F4763" t="str">
            <v>N</v>
          </cell>
        </row>
        <row r="4764">
          <cell r="B4764">
            <v>38272</v>
          </cell>
          <cell r="C4764" t="str">
            <v>Wynn-Crosby Energy Inc</v>
          </cell>
          <cell r="D4764" t="str">
            <v>Petrohawk Energy Ltd</v>
          </cell>
          <cell r="E4764">
            <v>425</v>
          </cell>
          <cell r="F4764" t="str">
            <v>N</v>
          </cell>
        </row>
        <row r="4765">
          <cell r="B4765">
            <v>38272</v>
          </cell>
          <cell r="C4765" t="str">
            <v>American IronHorse Motorcycle</v>
          </cell>
          <cell r="D4765" t="str">
            <v>Xponential Advisors Inc</v>
          </cell>
          <cell r="E4765">
            <v>4.4279999999999999</v>
          </cell>
          <cell r="F4765" t="str">
            <v>N</v>
          </cell>
        </row>
        <row r="4766">
          <cell r="B4766">
            <v>38272</v>
          </cell>
          <cell r="C4766" t="str">
            <v>Vulcan Chemicals</v>
          </cell>
          <cell r="D4766" t="str">
            <v>Basic Chemicals Co LLC</v>
          </cell>
          <cell r="E4766">
            <v>359</v>
          </cell>
          <cell r="F4766" t="str">
            <v>N</v>
          </cell>
        </row>
        <row r="4767">
          <cell r="B4767">
            <v>38271</v>
          </cell>
          <cell r="C4767" t="str">
            <v>Dynamic Cooking Systems Inc</v>
          </cell>
          <cell r="D4767" t="str">
            <v>Fisher &amp; Paykel Appl Hldg Ltd</v>
          </cell>
          <cell r="E4767">
            <v>33</v>
          </cell>
          <cell r="F4767" t="str">
            <v>N</v>
          </cell>
        </row>
        <row r="4768">
          <cell r="B4768">
            <v>38271</v>
          </cell>
          <cell r="C4768" t="str">
            <v>Party Concepts Inc</v>
          </cell>
          <cell r="D4768" t="str">
            <v>Party America</v>
          </cell>
          <cell r="E4768">
            <v>16</v>
          </cell>
          <cell r="F4768" t="str">
            <v>N</v>
          </cell>
        </row>
        <row r="4769">
          <cell r="B4769">
            <v>38271</v>
          </cell>
          <cell r="C4769" t="str">
            <v>Experimental &amp; Applied Science</v>
          </cell>
          <cell r="D4769" t="str">
            <v>Abbott Laboratories</v>
          </cell>
          <cell r="E4769">
            <v>320</v>
          </cell>
          <cell r="F4769" t="str">
            <v>N</v>
          </cell>
        </row>
        <row r="4770">
          <cell r="B4770">
            <v>38271</v>
          </cell>
          <cell r="C4770" t="str">
            <v>VAMTech Inc</v>
          </cell>
          <cell r="D4770" t="str">
            <v>Plant Health Care PLC</v>
          </cell>
          <cell r="E4770">
            <v>2.7250000000000001</v>
          </cell>
          <cell r="F4770" t="str">
            <v>N</v>
          </cell>
        </row>
        <row r="4771">
          <cell r="B4771">
            <v>38271</v>
          </cell>
          <cell r="C4771" t="str">
            <v>Warner Center Apartments,CA</v>
          </cell>
          <cell r="D4771" t="str">
            <v>Warner Center Condominiums LLC</v>
          </cell>
          <cell r="E4771">
            <v>325</v>
          </cell>
          <cell r="F4771" t="str">
            <v>N</v>
          </cell>
        </row>
        <row r="4772">
          <cell r="B4772">
            <v>38271</v>
          </cell>
          <cell r="C4772" t="str">
            <v>Inevitable Entertainment Inc</v>
          </cell>
          <cell r="D4772" t="str">
            <v>Midway Games Inc</v>
          </cell>
          <cell r="E4772">
            <v>2.1080000000000001</v>
          </cell>
          <cell r="F4772" t="str">
            <v>N</v>
          </cell>
        </row>
        <row r="4773">
          <cell r="B4773">
            <v>38271</v>
          </cell>
          <cell r="C4773" t="str">
            <v>Treved LLC</v>
          </cell>
          <cell r="D4773" t="str">
            <v>Scanvec Amiable Ltd</v>
          </cell>
          <cell r="E4773">
            <v>2.4</v>
          </cell>
          <cell r="F4773" t="str">
            <v>N</v>
          </cell>
        </row>
        <row r="4774">
          <cell r="B4774">
            <v>38271</v>
          </cell>
          <cell r="C4774" t="str">
            <v>Tracerton Enterprises Inc</v>
          </cell>
          <cell r="D4774" t="str">
            <v>ABM Industries Inc</v>
          </cell>
          <cell r="E4774">
            <v>5.6499999999999995</v>
          </cell>
          <cell r="F4774" t="str">
            <v>N</v>
          </cell>
        </row>
        <row r="4775">
          <cell r="B4775">
            <v>38271</v>
          </cell>
          <cell r="C4775" t="str">
            <v>Pharmaceutical Buyers Inc</v>
          </cell>
          <cell r="D4775" t="str">
            <v>D&amp;K Healthcare Resources Inc</v>
          </cell>
          <cell r="E4775">
            <v>12.399999999999999</v>
          </cell>
          <cell r="F4775" t="str">
            <v>N</v>
          </cell>
        </row>
        <row r="4776">
          <cell r="B4776">
            <v>38268</v>
          </cell>
          <cell r="C4776" t="str">
            <v>Thomson Media</v>
          </cell>
          <cell r="D4776" t="str">
            <v>Investcorp International Inc</v>
          </cell>
          <cell r="E4776">
            <v>350</v>
          </cell>
          <cell r="F4776" t="str">
            <v>Y</v>
          </cell>
        </row>
        <row r="4777">
          <cell r="B4777">
            <v>38268</v>
          </cell>
          <cell r="C4777" t="str">
            <v>Mercantile Bank FSB,Dallas,TX</v>
          </cell>
          <cell r="D4777" t="str">
            <v>Texas Regional Bancshares,TX</v>
          </cell>
          <cell r="E4777">
            <v>35.639999999999993</v>
          </cell>
          <cell r="F4777" t="str">
            <v>N</v>
          </cell>
        </row>
        <row r="4778">
          <cell r="B4778">
            <v>38268</v>
          </cell>
          <cell r="C4778" t="str">
            <v>Alpine Air Express Inc</v>
          </cell>
          <cell r="D4778" t="str">
            <v>Universal Express Inc</v>
          </cell>
          <cell r="E4778">
            <v>12</v>
          </cell>
          <cell r="F4778" t="str">
            <v>N</v>
          </cell>
        </row>
        <row r="4779">
          <cell r="B4779">
            <v>38268</v>
          </cell>
          <cell r="C4779" t="str">
            <v>Undisclosed Retail Ppty,MA(6)</v>
          </cell>
          <cell r="D4779" t="str">
            <v>Equity One Inc</v>
          </cell>
          <cell r="E4779">
            <v>119.8</v>
          </cell>
          <cell r="F4779" t="str">
            <v>N</v>
          </cell>
        </row>
        <row r="4780">
          <cell r="B4780">
            <v>38268</v>
          </cell>
          <cell r="C4780" t="str">
            <v>Opexa Pharmaceuticals Inc</v>
          </cell>
          <cell r="D4780" t="str">
            <v>PharmaFrontiers Corp</v>
          </cell>
          <cell r="E4780">
            <v>20</v>
          </cell>
          <cell r="F4780" t="str">
            <v>N</v>
          </cell>
        </row>
        <row r="4781">
          <cell r="B4781">
            <v>38268</v>
          </cell>
          <cell r="C4781" t="str">
            <v>Dantz Development Corp</v>
          </cell>
          <cell r="D4781" t="str">
            <v>EMC Corp</v>
          </cell>
          <cell r="E4781">
            <v>50</v>
          </cell>
          <cell r="F4781" t="str">
            <v>N</v>
          </cell>
        </row>
        <row r="4782">
          <cell r="B4782">
            <v>38268</v>
          </cell>
          <cell r="C4782" t="str">
            <v>Washington Advisory Group LLC</v>
          </cell>
          <cell r="D4782" t="str">
            <v>LECG Corp</v>
          </cell>
          <cell r="E4782">
            <v>3.5599999999999996</v>
          </cell>
          <cell r="F4782" t="str">
            <v>N</v>
          </cell>
        </row>
        <row r="4783">
          <cell r="B4783">
            <v>38268</v>
          </cell>
          <cell r="C4783" t="str">
            <v>NorthWestern Corp</v>
          </cell>
          <cell r="D4783" t="str">
            <v>Creditors</v>
          </cell>
          <cell r="E4783">
            <v>885.72500000000002</v>
          </cell>
          <cell r="F4783" t="str">
            <v>N</v>
          </cell>
        </row>
        <row r="4784">
          <cell r="B4784">
            <v>38268</v>
          </cell>
          <cell r="C4784" t="str">
            <v>Biosyn Inc</v>
          </cell>
          <cell r="D4784" t="str">
            <v>Cellegy Pharmaceuticals Inc</v>
          </cell>
          <cell r="E4784">
            <v>10.625</v>
          </cell>
          <cell r="F4784" t="str">
            <v>N</v>
          </cell>
        </row>
        <row r="4785">
          <cell r="B4785">
            <v>38268</v>
          </cell>
          <cell r="C4785" t="str">
            <v>Bowne Business Solutions</v>
          </cell>
          <cell r="D4785" t="str">
            <v>Williams Lea Group Ltd</v>
          </cell>
          <cell r="E4785">
            <v>180</v>
          </cell>
          <cell r="F4785" t="str">
            <v>N</v>
          </cell>
        </row>
        <row r="4786">
          <cell r="B4786">
            <v>38267</v>
          </cell>
          <cell r="C4786" t="str">
            <v>Anthony &amp; Sylvan Pools Corp</v>
          </cell>
          <cell r="D4786" t="str">
            <v>Investor Group</v>
          </cell>
          <cell r="E4786">
            <v>29.380999999999997</v>
          </cell>
          <cell r="F4786" t="str">
            <v>Y</v>
          </cell>
        </row>
        <row r="4787">
          <cell r="B4787">
            <v>38267</v>
          </cell>
          <cell r="C4787" t="str">
            <v>Vetco Inc</v>
          </cell>
          <cell r="D4787" t="str">
            <v>Prestige Brands Inc</v>
          </cell>
          <cell r="E4787">
            <v>49.3</v>
          </cell>
          <cell r="F4787" t="str">
            <v>Y</v>
          </cell>
        </row>
        <row r="4788">
          <cell r="B4788">
            <v>38267</v>
          </cell>
          <cell r="C4788" t="str">
            <v>Arrow-Magnolia Intl Inc</v>
          </cell>
          <cell r="D4788" t="str">
            <v>Arrow Acquisition LP</v>
          </cell>
          <cell r="E4788">
            <v>5.8540000000000001</v>
          </cell>
          <cell r="F4788" t="str">
            <v>Y</v>
          </cell>
        </row>
        <row r="4789">
          <cell r="B4789">
            <v>38267</v>
          </cell>
          <cell r="C4789" t="str">
            <v>Data-Distribution Facility</v>
          </cell>
          <cell r="D4789" t="str">
            <v>Military Resale Group Inc</v>
          </cell>
          <cell r="E4789">
            <v>5.5</v>
          </cell>
          <cell r="F4789" t="str">
            <v>N</v>
          </cell>
        </row>
        <row r="4790">
          <cell r="B4790">
            <v>38267</v>
          </cell>
          <cell r="C4790" t="str">
            <v>Contango Oil &amp; Gas Co-Oil,Gas</v>
          </cell>
          <cell r="D4790" t="str">
            <v>Edge Petroleum Corp</v>
          </cell>
          <cell r="E4790">
            <v>50</v>
          </cell>
          <cell r="F4790" t="str">
            <v>N</v>
          </cell>
        </row>
        <row r="4791">
          <cell r="B4791">
            <v>38267</v>
          </cell>
          <cell r="C4791" t="str">
            <v>Integrated Physician Solutions</v>
          </cell>
          <cell r="D4791" t="str">
            <v>SurgiCare Inc</v>
          </cell>
          <cell r="E4791">
            <v>19.135000000000002</v>
          </cell>
          <cell r="F4791" t="str">
            <v>N</v>
          </cell>
        </row>
        <row r="4792">
          <cell r="B4792">
            <v>38267</v>
          </cell>
          <cell r="C4792" t="str">
            <v>Parsons E&amp;C Corp</v>
          </cell>
          <cell r="D4792" t="str">
            <v>Worley Group Ltd</v>
          </cell>
          <cell r="E4792">
            <v>245</v>
          </cell>
          <cell r="F4792" t="str">
            <v>N</v>
          </cell>
        </row>
        <row r="4793">
          <cell r="B4793">
            <v>38267</v>
          </cell>
          <cell r="C4793" t="str">
            <v>Global Materials Services LLC</v>
          </cell>
          <cell r="D4793" t="str">
            <v>Kinder Morgan Energy Partners</v>
          </cell>
          <cell r="E4793">
            <v>70.900000000000006</v>
          </cell>
          <cell r="F4793" t="str">
            <v>N</v>
          </cell>
        </row>
        <row r="4794">
          <cell r="B4794">
            <v>38266</v>
          </cell>
          <cell r="C4794" t="str">
            <v>Tumi Inc</v>
          </cell>
          <cell r="D4794" t="str">
            <v>Investor Group</v>
          </cell>
          <cell r="E4794">
            <v>276</v>
          </cell>
          <cell r="F4794" t="str">
            <v>Y</v>
          </cell>
        </row>
        <row r="4795">
          <cell r="B4795">
            <v>38266</v>
          </cell>
          <cell r="C4795" t="str">
            <v>Rip Griffin-Interstate Travel</v>
          </cell>
          <cell r="D4795" t="str">
            <v>TravelCenters of America Inc</v>
          </cell>
          <cell r="E4795">
            <v>128</v>
          </cell>
          <cell r="F4795" t="str">
            <v>Y</v>
          </cell>
        </row>
        <row r="4796">
          <cell r="B4796">
            <v>38266</v>
          </cell>
          <cell r="C4796" t="str">
            <v>FTrans Corp</v>
          </cell>
          <cell r="D4796" t="str">
            <v>Investor Group</v>
          </cell>
          <cell r="E4796">
            <v>1.5999999999999999</v>
          </cell>
          <cell r="F4796" t="str">
            <v>Y</v>
          </cell>
        </row>
        <row r="4797">
          <cell r="B4797">
            <v>38266</v>
          </cell>
          <cell r="C4797" t="str">
            <v>Sovereign Specialty Chemicals</v>
          </cell>
          <cell r="D4797" t="str">
            <v>Henkel Corp</v>
          </cell>
          <cell r="E4797">
            <v>575</v>
          </cell>
          <cell r="F4797" t="str">
            <v>N</v>
          </cell>
        </row>
        <row r="4798">
          <cell r="B4798">
            <v>38266</v>
          </cell>
          <cell r="C4798" t="str">
            <v>Undisclosed Investment Co</v>
          </cell>
          <cell r="D4798" t="str">
            <v>Ohana Enterprises Inc</v>
          </cell>
          <cell r="E4798">
            <v>10</v>
          </cell>
          <cell r="F4798" t="str">
            <v>N</v>
          </cell>
        </row>
        <row r="4799">
          <cell r="B4799">
            <v>38266</v>
          </cell>
          <cell r="C4799" t="str">
            <v>Racal Instruments Inc</v>
          </cell>
          <cell r="D4799" t="str">
            <v>EADS North America</v>
          </cell>
          <cell r="E4799">
            <v>130</v>
          </cell>
          <cell r="F4799" t="str">
            <v>N</v>
          </cell>
        </row>
        <row r="4800">
          <cell r="B4800">
            <v>38266</v>
          </cell>
          <cell r="C4800" t="str">
            <v>US Packaging Sys Hldg LLC</v>
          </cell>
          <cell r="D4800" t="str">
            <v>IMA SpA</v>
          </cell>
          <cell r="E4800">
            <v>14.6</v>
          </cell>
          <cell r="F4800" t="str">
            <v>N</v>
          </cell>
        </row>
        <row r="4801">
          <cell r="B4801">
            <v>38266</v>
          </cell>
          <cell r="C4801" t="str">
            <v>Netegrity Inc</v>
          </cell>
          <cell r="D4801" t="str">
            <v>CA</v>
          </cell>
          <cell r="E4801">
            <v>449.51</v>
          </cell>
          <cell r="F4801" t="str">
            <v>N</v>
          </cell>
        </row>
        <row r="4802">
          <cell r="B4802">
            <v>38266</v>
          </cell>
          <cell r="C4802" t="str">
            <v>Aspen Technology Inc-HYSYS</v>
          </cell>
          <cell r="D4802" t="str">
            <v>Honeywell International Inc</v>
          </cell>
          <cell r="E4802">
            <v>6</v>
          </cell>
          <cell r="F4802" t="str">
            <v>N</v>
          </cell>
        </row>
        <row r="4803">
          <cell r="B4803">
            <v>38266</v>
          </cell>
          <cell r="C4803" t="str">
            <v>Homestore-WyldFyre Software</v>
          </cell>
          <cell r="D4803" t="str">
            <v>Wyld Acquisition Corp</v>
          </cell>
          <cell r="E4803">
            <v>8.5</v>
          </cell>
          <cell r="F4803" t="str">
            <v>N</v>
          </cell>
        </row>
        <row r="4804">
          <cell r="B4804">
            <v>38266</v>
          </cell>
          <cell r="C4804" t="str">
            <v>SI Technologies Inc</v>
          </cell>
          <cell r="D4804" t="str">
            <v>Vishay Intertechnology Inc</v>
          </cell>
          <cell r="E4804">
            <v>17.719000000000001</v>
          </cell>
          <cell r="F4804" t="str">
            <v>N</v>
          </cell>
        </row>
        <row r="4805">
          <cell r="B4805">
            <v>38266</v>
          </cell>
          <cell r="C4805" t="str">
            <v>TransCore Holdings Inc</v>
          </cell>
          <cell r="D4805" t="str">
            <v>Roper Industries Inc</v>
          </cell>
          <cell r="E4805">
            <v>600</v>
          </cell>
          <cell r="F4805" t="str">
            <v>N</v>
          </cell>
        </row>
        <row r="4806">
          <cell r="B4806">
            <v>38265</v>
          </cell>
          <cell r="C4806" t="str">
            <v>Amoco Fabrics &amp; Fibers Co</v>
          </cell>
          <cell r="D4806" t="str">
            <v>AFFC Holdings Inc</v>
          </cell>
          <cell r="E4806">
            <v>340</v>
          </cell>
          <cell r="F4806" t="str">
            <v>Y</v>
          </cell>
        </row>
        <row r="4807">
          <cell r="B4807">
            <v>38265</v>
          </cell>
          <cell r="C4807" t="str">
            <v>Pliant Solutions</v>
          </cell>
          <cell r="D4807" t="str">
            <v>Kittrich Corp</v>
          </cell>
          <cell r="E4807">
            <v>10</v>
          </cell>
          <cell r="F4807" t="str">
            <v>N</v>
          </cell>
        </row>
        <row r="4808">
          <cell r="B4808">
            <v>38265</v>
          </cell>
          <cell r="C4808" t="str">
            <v>Ranzal &amp; Associates Inc</v>
          </cell>
          <cell r="D4808" t="str">
            <v>Edgewater Technology Inc</v>
          </cell>
          <cell r="E4808">
            <v>5.1999999999999993</v>
          </cell>
          <cell r="F4808" t="str">
            <v>N</v>
          </cell>
        </row>
        <row r="4809">
          <cell r="B4809">
            <v>38265</v>
          </cell>
          <cell r="C4809" t="str">
            <v>Aradigm Corp-Mnfg Equip Asts</v>
          </cell>
          <cell r="D4809" t="str">
            <v>Novo Nordisk A/S</v>
          </cell>
          <cell r="E4809">
            <v>55</v>
          </cell>
          <cell r="F4809" t="str">
            <v>N</v>
          </cell>
        </row>
        <row r="4810">
          <cell r="B4810">
            <v>38265</v>
          </cell>
          <cell r="C4810" t="str">
            <v>Menlo Worldwide</v>
          </cell>
          <cell r="D4810" t="str">
            <v>UPS</v>
          </cell>
          <cell r="E4810">
            <v>260</v>
          </cell>
          <cell r="F4810" t="str">
            <v>N</v>
          </cell>
        </row>
        <row r="4811">
          <cell r="B4811">
            <v>38265</v>
          </cell>
          <cell r="C4811" t="str">
            <v>Global Inds Ltd-Liftboat Fleet</v>
          </cell>
          <cell r="D4811" t="str">
            <v>Hercules Offshore Corp</v>
          </cell>
          <cell r="E4811">
            <v>53</v>
          </cell>
          <cell r="F4811" t="str">
            <v>N</v>
          </cell>
        </row>
        <row r="4812">
          <cell r="B4812">
            <v>38265</v>
          </cell>
          <cell r="C4812" t="str">
            <v>Undisclosed ATM Portfolio</v>
          </cell>
          <cell r="D4812" t="str">
            <v>Global Axcess Corp</v>
          </cell>
          <cell r="E4812">
            <v>7</v>
          </cell>
          <cell r="F4812" t="str">
            <v>N</v>
          </cell>
        </row>
        <row r="4813">
          <cell r="B4813">
            <v>38265</v>
          </cell>
          <cell r="C4813" t="str">
            <v>Computer Concepts</v>
          </cell>
          <cell r="D4813" t="str">
            <v>dMarc Broadcasting Inc</v>
          </cell>
          <cell r="E4813">
            <v>29</v>
          </cell>
          <cell r="F4813" t="str">
            <v>N</v>
          </cell>
        </row>
        <row r="4814">
          <cell r="B4814">
            <v>38265</v>
          </cell>
          <cell r="C4814" t="str">
            <v>WTVO-TV,Rockford,Illinois</v>
          </cell>
          <cell r="D4814" t="str">
            <v>Mission Broadcasting Inc</v>
          </cell>
          <cell r="E4814">
            <v>20.75</v>
          </cell>
          <cell r="F4814" t="str">
            <v>N</v>
          </cell>
        </row>
        <row r="4815">
          <cell r="B4815">
            <v>38265</v>
          </cell>
          <cell r="C4815" t="str">
            <v>WTVO-TV,Rockford,Illinois</v>
          </cell>
          <cell r="D4815" t="str">
            <v>Undisclosed Acquiror</v>
          </cell>
          <cell r="E4815">
            <v>1</v>
          </cell>
          <cell r="F4815" t="str">
            <v>N</v>
          </cell>
        </row>
        <row r="4816">
          <cell r="B4816">
            <v>38265</v>
          </cell>
          <cell r="C4816" t="str">
            <v>Gill Balsano,Jennings Ryan</v>
          </cell>
          <cell r="D4816" t="str">
            <v>Mitretek Systems</v>
          </cell>
          <cell r="E4816">
            <v>12.25</v>
          </cell>
          <cell r="F4816" t="str">
            <v>N</v>
          </cell>
        </row>
        <row r="4817">
          <cell r="B4817">
            <v>38265</v>
          </cell>
          <cell r="C4817" t="str">
            <v>Mnfg Facility,Casselton,ND</v>
          </cell>
          <cell r="D4817" t="str">
            <v>ASV Inc</v>
          </cell>
          <cell r="E4817">
            <v>1.5699999999999998</v>
          </cell>
          <cell r="F4817" t="str">
            <v>N</v>
          </cell>
        </row>
        <row r="4818">
          <cell r="B4818">
            <v>38265</v>
          </cell>
          <cell r="C4818" t="str">
            <v>ServerBeach Ltd</v>
          </cell>
          <cell r="D4818" t="str">
            <v>Peer 1 Acquisition Ltd</v>
          </cell>
          <cell r="E4818">
            <v>7.5</v>
          </cell>
          <cell r="F4818" t="str">
            <v>N</v>
          </cell>
        </row>
        <row r="4819">
          <cell r="B4819">
            <v>38265</v>
          </cell>
          <cell r="C4819" t="str">
            <v>DuPont Photomasks Inc</v>
          </cell>
          <cell r="D4819" t="str">
            <v>Toppan Printing Co Ltd</v>
          </cell>
          <cell r="E4819">
            <v>641.55499999999995</v>
          </cell>
          <cell r="F4819" t="str">
            <v>N</v>
          </cell>
        </row>
        <row r="4820">
          <cell r="B4820">
            <v>38265</v>
          </cell>
          <cell r="C4820" t="str">
            <v>Quality Commun &amp; Alarm Co</v>
          </cell>
          <cell r="D4820" t="str">
            <v>WPCS International Inc</v>
          </cell>
          <cell r="E4820">
            <v>6.6999999999999993</v>
          </cell>
          <cell r="F4820" t="str">
            <v>N</v>
          </cell>
        </row>
        <row r="4821">
          <cell r="B4821">
            <v>38265</v>
          </cell>
          <cell r="C4821" t="str">
            <v>US Motivation</v>
          </cell>
          <cell r="D4821" t="str">
            <v>Marquette Group</v>
          </cell>
          <cell r="E4821">
            <v>10</v>
          </cell>
          <cell r="F4821" t="str">
            <v>N</v>
          </cell>
        </row>
        <row r="4822">
          <cell r="B4822">
            <v>38265</v>
          </cell>
          <cell r="C4822" t="str">
            <v>Encoda Systems Inc</v>
          </cell>
          <cell r="D4822" t="str">
            <v>Harris Corp</v>
          </cell>
          <cell r="E4822">
            <v>340</v>
          </cell>
          <cell r="F4822" t="str">
            <v>N</v>
          </cell>
        </row>
        <row r="4823">
          <cell r="B4823">
            <v>38265</v>
          </cell>
          <cell r="C4823" t="str">
            <v>Imaging Automation Inc</v>
          </cell>
          <cell r="D4823" t="str">
            <v>Viisage Technology Inc</v>
          </cell>
          <cell r="E4823">
            <v>31.299999999999997</v>
          </cell>
          <cell r="F4823" t="str">
            <v>N</v>
          </cell>
        </row>
        <row r="4824">
          <cell r="B4824">
            <v>38265</v>
          </cell>
          <cell r="C4824" t="str">
            <v>Safe3w Inc</v>
          </cell>
          <cell r="D4824" t="str">
            <v>iPass Inc</v>
          </cell>
          <cell r="E4824">
            <v>8.5</v>
          </cell>
          <cell r="F4824" t="str">
            <v>N</v>
          </cell>
        </row>
        <row r="4825">
          <cell r="B4825">
            <v>38265</v>
          </cell>
          <cell r="C4825" t="str">
            <v>Coupland State Bk,Coupland,TX</v>
          </cell>
          <cell r="D4825" t="str">
            <v>IB Bancshares Inc,McKinney,TX</v>
          </cell>
          <cell r="E4825">
            <v>7.5</v>
          </cell>
          <cell r="F4825" t="str">
            <v>N</v>
          </cell>
        </row>
        <row r="4826">
          <cell r="B4826">
            <v>38264</v>
          </cell>
          <cell r="C4826" t="str">
            <v>KLS Professional Advisors Grp</v>
          </cell>
          <cell r="D4826" t="str">
            <v>Boston Pvt Fin Hldg Inc,MA</v>
          </cell>
          <cell r="E4826">
            <v>30</v>
          </cell>
          <cell r="F4826" t="str">
            <v>Y</v>
          </cell>
        </row>
        <row r="4827">
          <cell r="B4827">
            <v>38264</v>
          </cell>
          <cell r="C4827" t="str">
            <v>MSC Software Corp</v>
          </cell>
          <cell r="D4827" t="str">
            <v>ValueAct Capital Partners LP</v>
          </cell>
          <cell r="E4827">
            <v>256.68299999999999</v>
          </cell>
          <cell r="F4827" t="str">
            <v>Y</v>
          </cell>
        </row>
        <row r="4828">
          <cell r="B4828">
            <v>38264</v>
          </cell>
          <cell r="C4828" t="str">
            <v>Cody Ventures Inc</v>
          </cell>
          <cell r="D4828" t="str">
            <v>BisAssist Inc</v>
          </cell>
          <cell r="E4828">
            <v>5.8380000000000001</v>
          </cell>
          <cell r="F4828" t="str">
            <v>Y</v>
          </cell>
        </row>
        <row r="4829">
          <cell r="B4829">
            <v>38264</v>
          </cell>
          <cell r="C4829" t="str">
            <v>AlphaNational Tech Svcs Inc</v>
          </cell>
          <cell r="D4829" t="str">
            <v>Halifax Corp</v>
          </cell>
          <cell r="E4829">
            <v>2.0479999999999996</v>
          </cell>
          <cell r="F4829" t="str">
            <v>N</v>
          </cell>
        </row>
        <row r="4830">
          <cell r="B4830">
            <v>38264</v>
          </cell>
          <cell r="C4830" t="str">
            <v>SimpleDevices Inc</v>
          </cell>
          <cell r="D4830" t="str">
            <v>Universal Electronics Inc</v>
          </cell>
          <cell r="E4830">
            <v>12.5</v>
          </cell>
          <cell r="F4830" t="str">
            <v>N</v>
          </cell>
        </row>
        <row r="4831">
          <cell r="B4831">
            <v>38264</v>
          </cell>
          <cell r="C4831" t="str">
            <v>CalTia Ventures-Natl Distn</v>
          </cell>
          <cell r="D4831" t="str">
            <v>Dividend Capital Trust Inc</v>
          </cell>
          <cell r="E4831">
            <v>234</v>
          </cell>
          <cell r="F4831" t="str">
            <v>N</v>
          </cell>
        </row>
        <row r="4832">
          <cell r="B4832">
            <v>38264</v>
          </cell>
          <cell r="C4832" t="str">
            <v>TDC Energy Inc</v>
          </cell>
          <cell r="D4832" t="str">
            <v>Superior Oil &amp; Gas Co</v>
          </cell>
          <cell r="E4832">
            <v>8.3000000000000007</v>
          </cell>
          <cell r="F4832" t="str">
            <v>N</v>
          </cell>
        </row>
        <row r="4833">
          <cell r="B4833">
            <v>38264</v>
          </cell>
          <cell r="C4833" t="str">
            <v>Leuchemix Inc</v>
          </cell>
          <cell r="D4833" t="str">
            <v>CombiMatrix Corp</v>
          </cell>
          <cell r="E4833">
            <v>4</v>
          </cell>
          <cell r="F4833" t="str">
            <v>N</v>
          </cell>
        </row>
        <row r="4834">
          <cell r="B4834">
            <v>38264</v>
          </cell>
          <cell r="C4834" t="str">
            <v>Emmis Commun Corp-Radio Stn,AZ</v>
          </cell>
          <cell r="D4834" t="str">
            <v>Bonneville International Corp</v>
          </cell>
          <cell r="E4834">
            <v>70</v>
          </cell>
          <cell r="F4834" t="str">
            <v>N</v>
          </cell>
        </row>
        <row r="4835">
          <cell r="B4835">
            <v>38264</v>
          </cell>
          <cell r="C4835" t="str">
            <v>Alico Inc</v>
          </cell>
          <cell r="D4835" t="str">
            <v>National Land Partners LLC</v>
          </cell>
          <cell r="E4835">
            <v>412.16899999999998</v>
          </cell>
          <cell r="F4835" t="str">
            <v>N</v>
          </cell>
        </row>
        <row r="4836">
          <cell r="B4836">
            <v>38264</v>
          </cell>
          <cell r="C4836" t="str">
            <v>Info Mgmt Research Inc</v>
          </cell>
          <cell r="D4836" t="str">
            <v>Captaris Inc</v>
          </cell>
          <cell r="E4836">
            <v>26.5</v>
          </cell>
          <cell r="F4836" t="str">
            <v>N</v>
          </cell>
        </row>
        <row r="4837">
          <cell r="B4837">
            <v>38264</v>
          </cell>
          <cell r="C4837" t="str">
            <v>Southwest Power Inc</v>
          </cell>
          <cell r="D4837" t="str">
            <v>Hughes Supply Inc</v>
          </cell>
          <cell r="E4837">
            <v>123.5</v>
          </cell>
          <cell r="F4837" t="str">
            <v>N</v>
          </cell>
        </row>
        <row r="4838">
          <cell r="B4838">
            <v>38264</v>
          </cell>
          <cell r="C4838" t="str">
            <v>Orbacom Systems Inc</v>
          </cell>
          <cell r="D4838" t="str">
            <v>IPC Information Systems Inc</v>
          </cell>
          <cell r="E4838">
            <v>18</v>
          </cell>
          <cell r="F4838" t="str">
            <v>N</v>
          </cell>
        </row>
        <row r="4839">
          <cell r="B4839">
            <v>38264</v>
          </cell>
          <cell r="C4839" t="str">
            <v>MyACD Inc</v>
          </cell>
          <cell r="D4839" t="str">
            <v>UCN Inc</v>
          </cell>
          <cell r="E4839">
            <v>6.2110000000000003</v>
          </cell>
          <cell r="F4839" t="str">
            <v>N</v>
          </cell>
        </row>
        <row r="4840">
          <cell r="B4840">
            <v>38264</v>
          </cell>
          <cell r="C4840" t="str">
            <v>FNBG Bancshares Inc,Duluth,GA</v>
          </cell>
          <cell r="D4840" t="str">
            <v>GB&amp;T Bancshares Inc,Georgia</v>
          </cell>
          <cell r="E4840">
            <v>24.186</v>
          </cell>
          <cell r="F4840" t="str">
            <v>N</v>
          </cell>
        </row>
        <row r="4841">
          <cell r="B4841">
            <v>38264</v>
          </cell>
          <cell r="C4841" t="str">
            <v>National Alarm Computer Center</v>
          </cell>
          <cell r="D4841" t="str">
            <v>Integrated Alarm Svcs Group</v>
          </cell>
          <cell r="E4841">
            <v>50</v>
          </cell>
          <cell r="F4841" t="str">
            <v>N</v>
          </cell>
        </row>
        <row r="4842">
          <cell r="B4842">
            <v>38264</v>
          </cell>
          <cell r="C4842" t="str">
            <v>Linex International Corp</v>
          </cell>
          <cell r="D4842" t="str">
            <v>TKO Holdings Ltd</v>
          </cell>
          <cell r="E4842">
            <v>1.0620000000000001</v>
          </cell>
          <cell r="F4842" t="str">
            <v>N</v>
          </cell>
        </row>
        <row r="4843">
          <cell r="B4843">
            <v>38264</v>
          </cell>
          <cell r="C4843" t="str">
            <v>Summit Properties Inc</v>
          </cell>
          <cell r="D4843" t="str">
            <v>Camden Property Trust</v>
          </cell>
          <cell r="E4843">
            <v>1010.998</v>
          </cell>
          <cell r="F4843" t="str">
            <v>N</v>
          </cell>
        </row>
        <row r="4844">
          <cell r="B4844">
            <v>38264</v>
          </cell>
          <cell r="C4844" t="str">
            <v>Ancora Capital &amp; Management</v>
          </cell>
          <cell r="D4844" t="str">
            <v>Pitney Bowes Inc</v>
          </cell>
          <cell r="E4844">
            <v>35</v>
          </cell>
          <cell r="F4844" t="str">
            <v>N</v>
          </cell>
        </row>
        <row r="4845">
          <cell r="B4845">
            <v>38261</v>
          </cell>
          <cell r="C4845" t="str">
            <v>MastroNet Inc</v>
          </cell>
          <cell r="D4845" t="str">
            <v>SilkRoad Equity LLC</v>
          </cell>
          <cell r="E4845">
            <v>7</v>
          </cell>
          <cell r="F4845" t="str">
            <v>Y</v>
          </cell>
        </row>
        <row r="4846">
          <cell r="B4846">
            <v>38261</v>
          </cell>
          <cell r="C4846" t="str">
            <v>Wil Research Laboratories Inc</v>
          </cell>
          <cell r="D4846" t="str">
            <v>Behrman Capital</v>
          </cell>
          <cell r="E4846">
            <v>105</v>
          </cell>
          <cell r="F4846" t="str">
            <v>Y</v>
          </cell>
        </row>
        <row r="4847">
          <cell r="B4847">
            <v>38261</v>
          </cell>
          <cell r="C4847" t="str">
            <v>Earle M Jorgensen Co</v>
          </cell>
          <cell r="D4847" t="str">
            <v>Investor Group</v>
          </cell>
          <cell r="E4847">
            <v>127.1</v>
          </cell>
          <cell r="F4847" t="str">
            <v>Y</v>
          </cell>
        </row>
        <row r="4848">
          <cell r="B4848">
            <v>38261</v>
          </cell>
          <cell r="C4848" t="str">
            <v>Nichols Aluminum-Golden</v>
          </cell>
          <cell r="D4848" t="str">
            <v>Golden Aluminum Co(ACX Tech)</v>
          </cell>
          <cell r="E4848">
            <v>22</v>
          </cell>
          <cell r="F4848" t="str">
            <v>N</v>
          </cell>
        </row>
        <row r="4849">
          <cell r="B4849">
            <v>38261</v>
          </cell>
          <cell r="C4849" t="str">
            <v>Natardus-Davis Pharmacy</v>
          </cell>
          <cell r="D4849" t="str">
            <v>HE Butt Grocery Co</v>
          </cell>
          <cell r="E4849">
            <v>2</v>
          </cell>
          <cell r="F4849" t="str">
            <v>N</v>
          </cell>
        </row>
        <row r="4850">
          <cell r="B4850">
            <v>38261</v>
          </cell>
          <cell r="C4850" t="str">
            <v>Trade-Ranger Inc</v>
          </cell>
          <cell r="D4850" t="str">
            <v>cc-hubwoo</v>
          </cell>
          <cell r="E4850">
            <v>23</v>
          </cell>
          <cell r="F4850" t="str">
            <v>N</v>
          </cell>
        </row>
        <row r="4851">
          <cell r="B4851">
            <v>38261</v>
          </cell>
          <cell r="C4851" t="str">
            <v>Pain Enterprises Inc-CO2</v>
          </cell>
          <cell r="D4851" t="str">
            <v>NuCo2 Inc</v>
          </cell>
          <cell r="E4851">
            <v>15.5</v>
          </cell>
          <cell r="F4851" t="str">
            <v>N</v>
          </cell>
        </row>
        <row r="4852">
          <cell r="B4852">
            <v>38261</v>
          </cell>
          <cell r="C4852" t="str">
            <v>CarrAmerica Realty-Offic Portf</v>
          </cell>
          <cell r="D4852" t="str">
            <v>VEF Advisors</v>
          </cell>
          <cell r="E4852">
            <v>196</v>
          </cell>
          <cell r="F4852" t="str">
            <v>N</v>
          </cell>
        </row>
        <row r="4853">
          <cell r="B4853">
            <v>38261</v>
          </cell>
          <cell r="C4853" t="str">
            <v>Missota Paper Co LLC</v>
          </cell>
          <cell r="D4853" t="str">
            <v>Wausau-Mosinee Paper Corp</v>
          </cell>
          <cell r="E4853">
            <v>9.6</v>
          </cell>
          <cell r="F4853" t="str">
            <v>N</v>
          </cell>
        </row>
        <row r="4854">
          <cell r="B4854">
            <v>38261</v>
          </cell>
          <cell r="C4854" t="str">
            <v>Sprint Corp-Internet Bus</v>
          </cell>
          <cell r="D4854" t="str">
            <v>Level 3 Communications Inc</v>
          </cell>
          <cell r="E4854">
            <v>34</v>
          </cell>
          <cell r="F4854" t="str">
            <v>N</v>
          </cell>
        </row>
        <row r="4855">
          <cell r="B4855">
            <v>38261</v>
          </cell>
          <cell r="C4855" t="str">
            <v>Demand Management Inc</v>
          </cell>
          <cell r="D4855" t="str">
            <v>Logility Inc</v>
          </cell>
          <cell r="E4855">
            <v>9.5</v>
          </cell>
          <cell r="F4855" t="str">
            <v>N</v>
          </cell>
        </row>
        <row r="4856">
          <cell r="B4856">
            <v>38261</v>
          </cell>
          <cell r="C4856" t="str">
            <v>Advance Nanotech Inc</v>
          </cell>
          <cell r="D4856" t="str">
            <v>Artwork &amp; Beyond Inc</v>
          </cell>
          <cell r="E4856">
            <v>2.0999999999999996</v>
          </cell>
          <cell r="F4856" t="str">
            <v>N</v>
          </cell>
        </row>
        <row r="4857">
          <cell r="B4857">
            <v>38261</v>
          </cell>
          <cell r="C4857" t="str">
            <v>Fugro NV-ROV Business</v>
          </cell>
          <cell r="D4857" t="str">
            <v>Oceaneering International Inc</v>
          </cell>
          <cell r="E4857">
            <v>16.5</v>
          </cell>
          <cell r="F4857" t="str">
            <v>N</v>
          </cell>
        </row>
        <row r="4858">
          <cell r="B4858">
            <v>38261</v>
          </cell>
          <cell r="C4858" t="str">
            <v>Del High Voltage Corp</v>
          </cell>
          <cell r="D4858" t="str">
            <v>Spellman High Voltage Electn</v>
          </cell>
          <cell r="E4858">
            <v>3.9</v>
          </cell>
          <cell r="F4858" t="str">
            <v>N</v>
          </cell>
        </row>
        <row r="4859">
          <cell r="B4859">
            <v>38261</v>
          </cell>
          <cell r="C4859" t="str">
            <v>Kinetics Inc</v>
          </cell>
          <cell r="D4859" t="str">
            <v>NCR Corp</v>
          </cell>
          <cell r="E4859">
            <v>26</v>
          </cell>
          <cell r="F4859" t="str">
            <v>N</v>
          </cell>
        </row>
        <row r="4860">
          <cell r="B4860">
            <v>38261</v>
          </cell>
          <cell r="C4860" t="str">
            <v>City Ice</v>
          </cell>
          <cell r="D4860" t="str">
            <v>Reddy Ice Group Inc</v>
          </cell>
          <cell r="E4860">
            <v>1.0580000000000001</v>
          </cell>
          <cell r="F4860" t="str">
            <v>N</v>
          </cell>
        </row>
        <row r="4861">
          <cell r="B4861">
            <v>38261</v>
          </cell>
          <cell r="C4861" t="str">
            <v>Dalton Ice Co Inc</v>
          </cell>
          <cell r="D4861" t="str">
            <v>Reddy Ice Group Inc</v>
          </cell>
          <cell r="E4861">
            <v>7.5</v>
          </cell>
          <cell r="F4861" t="str">
            <v>N</v>
          </cell>
        </row>
        <row r="4862">
          <cell r="B4862">
            <v>38261</v>
          </cell>
          <cell r="C4862" t="str">
            <v>Party Time Inc</v>
          </cell>
          <cell r="D4862" t="str">
            <v>Reddy Ice Group Inc</v>
          </cell>
          <cell r="E4862">
            <v>1.68</v>
          </cell>
          <cell r="F4862" t="str">
            <v>N</v>
          </cell>
        </row>
        <row r="4863">
          <cell r="B4863">
            <v>38260</v>
          </cell>
          <cell r="C4863" t="str">
            <v>Evercare Co</v>
          </cell>
          <cell r="D4863" t="str">
            <v>Protostar Equity Partners LP</v>
          </cell>
          <cell r="E4863">
            <v>10</v>
          </cell>
          <cell r="F4863" t="str">
            <v>Y</v>
          </cell>
        </row>
        <row r="4864">
          <cell r="B4864">
            <v>38260</v>
          </cell>
          <cell r="C4864" t="str">
            <v>Airgate Technologies Inc</v>
          </cell>
          <cell r="D4864" t="str">
            <v>Michael Sheriff</v>
          </cell>
          <cell r="E4864">
            <v>1.68</v>
          </cell>
          <cell r="F4864" t="str">
            <v>N</v>
          </cell>
        </row>
        <row r="4865">
          <cell r="B4865">
            <v>38260</v>
          </cell>
          <cell r="C4865" t="str">
            <v>Tony Davis Management Inc</v>
          </cell>
          <cell r="D4865" t="str">
            <v>Sanctuary Group PLC</v>
          </cell>
          <cell r="E4865">
            <v>3.9420000000000002</v>
          </cell>
          <cell r="F4865" t="str">
            <v>N</v>
          </cell>
        </row>
        <row r="4866">
          <cell r="B4866">
            <v>38260</v>
          </cell>
          <cell r="C4866" t="str">
            <v>Spike Technologies</v>
          </cell>
          <cell r="D4866" t="str">
            <v>QUALCOMM Inc</v>
          </cell>
          <cell r="E4866">
            <v>19</v>
          </cell>
          <cell r="F4866" t="str">
            <v>N</v>
          </cell>
        </row>
        <row r="4867">
          <cell r="B4867">
            <v>38260</v>
          </cell>
          <cell r="C4867" t="str">
            <v>Tenet Healthcare-Hosp,CA(4)</v>
          </cell>
          <cell r="D4867" t="str">
            <v>Integrated Advisory Svcs Ltd</v>
          </cell>
          <cell r="E4867">
            <v>72</v>
          </cell>
          <cell r="F4867" t="str">
            <v>N</v>
          </cell>
        </row>
        <row r="4868">
          <cell r="B4868">
            <v>38260</v>
          </cell>
          <cell r="C4868" t="str">
            <v>Phase IV Systems Inc</v>
          </cell>
          <cell r="D4868" t="str">
            <v>Technology Service Corp</v>
          </cell>
          <cell r="E4868">
            <v>5.8</v>
          </cell>
          <cell r="F4868" t="str">
            <v>N</v>
          </cell>
        </row>
        <row r="4869">
          <cell r="B4869">
            <v>38260</v>
          </cell>
          <cell r="C4869" t="str">
            <v>Pride Intl Inc-West-Jackup Rig</v>
          </cell>
          <cell r="D4869" t="str">
            <v>Undisclosed Acquiror</v>
          </cell>
          <cell r="E4869">
            <v>60</v>
          </cell>
          <cell r="F4869" t="str">
            <v>N</v>
          </cell>
        </row>
        <row r="4870">
          <cell r="B4870">
            <v>38260</v>
          </cell>
          <cell r="C4870" t="str">
            <v>Plains Exploration-Properties</v>
          </cell>
          <cell r="D4870" t="str">
            <v>Dos Cuadras Offshore Resources</v>
          </cell>
          <cell r="E4870">
            <v>112.5</v>
          </cell>
          <cell r="F4870" t="str">
            <v>N</v>
          </cell>
        </row>
        <row r="4871">
          <cell r="B4871">
            <v>38260</v>
          </cell>
          <cell r="C4871" t="str">
            <v>Pride Intl Inc-Jackup Rigs(2)</v>
          </cell>
          <cell r="D4871" t="str">
            <v>Undisclosed Acquiror</v>
          </cell>
          <cell r="E4871">
            <v>11</v>
          </cell>
          <cell r="F4871" t="str">
            <v>N</v>
          </cell>
        </row>
        <row r="4872">
          <cell r="B4872">
            <v>38260</v>
          </cell>
          <cell r="C4872" t="str">
            <v>SourceOne Communications Inc</v>
          </cell>
          <cell r="D4872" t="str">
            <v>Hinduja TMT Ltd</v>
          </cell>
          <cell r="E4872">
            <v>8.5</v>
          </cell>
          <cell r="F4872" t="str">
            <v>N</v>
          </cell>
        </row>
        <row r="4873">
          <cell r="B4873">
            <v>38260</v>
          </cell>
          <cell r="C4873" t="str">
            <v>Specialty Group Inc</v>
          </cell>
          <cell r="D4873" t="str">
            <v>Armor Holdings Inc</v>
          </cell>
          <cell r="E4873">
            <v>92</v>
          </cell>
          <cell r="F4873" t="str">
            <v>N</v>
          </cell>
        </row>
        <row r="4874">
          <cell r="B4874">
            <v>38260</v>
          </cell>
          <cell r="C4874" t="str">
            <v>Eagle RF International Inc</v>
          </cell>
          <cell r="D4874" t="str">
            <v>ERF Wireless Inc</v>
          </cell>
          <cell r="E4874">
            <v>8.75</v>
          </cell>
          <cell r="F4874" t="str">
            <v>N</v>
          </cell>
        </row>
        <row r="4875">
          <cell r="B4875">
            <v>38259</v>
          </cell>
          <cell r="C4875" t="str">
            <v>NuCORE Technology Inc</v>
          </cell>
          <cell r="D4875" t="str">
            <v>Investor Group</v>
          </cell>
          <cell r="E4875">
            <v>25</v>
          </cell>
          <cell r="F4875" t="str">
            <v>Y</v>
          </cell>
        </row>
        <row r="4876">
          <cell r="B4876">
            <v>38259</v>
          </cell>
          <cell r="C4876" t="str">
            <v>ev3 Inc-Percutaneous Heart</v>
          </cell>
          <cell r="D4876" t="str">
            <v>Edwards Lifesciences Corp</v>
          </cell>
          <cell r="E4876">
            <v>15</v>
          </cell>
          <cell r="F4876" t="str">
            <v>N</v>
          </cell>
        </row>
        <row r="4877">
          <cell r="B4877">
            <v>38259</v>
          </cell>
          <cell r="C4877" t="str">
            <v>VSS-GoldenState LLC</v>
          </cell>
          <cell r="D4877" t="str">
            <v>Global Signal Inc</v>
          </cell>
          <cell r="E4877">
            <v>64.900000000000006</v>
          </cell>
          <cell r="F4877" t="str">
            <v>N</v>
          </cell>
        </row>
        <row r="4878">
          <cell r="B4878">
            <v>38259</v>
          </cell>
          <cell r="C4878" t="str">
            <v>ADDvantage Tech Group Inc</v>
          </cell>
          <cell r="D4878" t="str">
            <v>Barron Partners LP</v>
          </cell>
          <cell r="E4878">
            <v>1.625</v>
          </cell>
          <cell r="F4878" t="str">
            <v>N</v>
          </cell>
        </row>
        <row r="4879">
          <cell r="B4879">
            <v>38259</v>
          </cell>
          <cell r="C4879" t="str">
            <v>Aeroflex-Thin Film Bus</v>
          </cell>
          <cell r="D4879" t="str">
            <v>Vishay Intertechnology Inc</v>
          </cell>
          <cell r="E4879">
            <v>8.8000000000000007</v>
          </cell>
          <cell r="F4879" t="str">
            <v>N</v>
          </cell>
        </row>
        <row r="4880">
          <cell r="B4880">
            <v>38259</v>
          </cell>
          <cell r="C4880" t="str">
            <v>Amer Horizons Bancorp Inc,LA</v>
          </cell>
          <cell r="D4880" t="str">
            <v>IBERIABANK Corp,New Iberia,LA</v>
          </cell>
          <cell r="E4880">
            <v>48.180999999999997</v>
          </cell>
          <cell r="F4880" t="str">
            <v>N</v>
          </cell>
        </row>
        <row r="4881">
          <cell r="B4881">
            <v>38259</v>
          </cell>
          <cell r="C4881" t="str">
            <v>PPT Vision Inc-SMI Tech Asts</v>
          </cell>
          <cell r="D4881" t="str">
            <v>Ismeca Europe Semiconductor SA</v>
          </cell>
          <cell r="E4881">
            <v>1</v>
          </cell>
          <cell r="F4881" t="str">
            <v>N</v>
          </cell>
        </row>
        <row r="4882">
          <cell r="B4882">
            <v>38259</v>
          </cell>
          <cell r="C4882" t="str">
            <v>Undislcosed Prking Facilities</v>
          </cell>
          <cell r="D4882" t="str">
            <v>Parking Pro Inc</v>
          </cell>
          <cell r="E4882">
            <v>1.25</v>
          </cell>
          <cell r="F4882" t="str">
            <v>N</v>
          </cell>
        </row>
        <row r="4883">
          <cell r="B4883">
            <v>38259</v>
          </cell>
          <cell r="C4883" t="str">
            <v>Orbitz Inc</v>
          </cell>
          <cell r="D4883" t="str">
            <v>Cendant Corp</v>
          </cell>
          <cell r="E4883">
            <v>1259.902</v>
          </cell>
          <cell r="F4883" t="str">
            <v>N</v>
          </cell>
        </row>
        <row r="4884">
          <cell r="B4884">
            <v>38259</v>
          </cell>
          <cell r="C4884" t="str">
            <v>Time Warner Cable Inc</v>
          </cell>
          <cell r="D4884" t="str">
            <v>Time Warner Inc</v>
          </cell>
          <cell r="E4884">
            <v>750</v>
          </cell>
          <cell r="F4884" t="str">
            <v>N</v>
          </cell>
        </row>
        <row r="4885">
          <cell r="B4885">
            <v>38258</v>
          </cell>
          <cell r="C4885" t="str">
            <v>Lincoln Generating Facility,Il</v>
          </cell>
          <cell r="D4885" t="str">
            <v>ArcLight Capital Partners LLC</v>
          </cell>
          <cell r="E4885">
            <v>175.1</v>
          </cell>
          <cell r="F4885" t="str">
            <v>Y</v>
          </cell>
        </row>
        <row r="4886">
          <cell r="B4886">
            <v>38258</v>
          </cell>
          <cell r="C4886" t="str">
            <v>Swift &amp; Co</v>
          </cell>
          <cell r="D4886" t="str">
            <v>Hicks Muse Tate &amp; Furst Inc</v>
          </cell>
          <cell r="E4886">
            <v>194</v>
          </cell>
          <cell r="F4886" t="str">
            <v>Y</v>
          </cell>
        </row>
        <row r="4887">
          <cell r="B4887">
            <v>38258</v>
          </cell>
          <cell r="C4887" t="str">
            <v>Residential Services Group Inc</v>
          </cell>
          <cell r="D4887" t="str">
            <v>Direct Energy Marketing Ltd</v>
          </cell>
          <cell r="E4887">
            <v>150</v>
          </cell>
          <cell r="F4887" t="str">
            <v>N</v>
          </cell>
        </row>
        <row r="4888">
          <cell r="B4888">
            <v>38258</v>
          </cell>
          <cell r="C4888" t="str">
            <v>ALPHATECH Inc</v>
          </cell>
          <cell r="D4888" t="str">
            <v>BAE Systems North America</v>
          </cell>
          <cell r="E4888">
            <v>88.399999999999991</v>
          </cell>
          <cell r="F4888" t="str">
            <v>N</v>
          </cell>
        </row>
        <row r="4889">
          <cell r="B4889">
            <v>38258</v>
          </cell>
          <cell r="C4889" t="str">
            <v>FirstGuard Health Plan,Kansas</v>
          </cell>
          <cell r="D4889" t="str">
            <v>Centene Corp</v>
          </cell>
          <cell r="E4889">
            <v>93</v>
          </cell>
          <cell r="F4889" t="str">
            <v>N</v>
          </cell>
        </row>
        <row r="4890">
          <cell r="B4890">
            <v>38258</v>
          </cell>
          <cell r="C4890" t="str">
            <v>Platinum IT Consulting Inc</v>
          </cell>
          <cell r="D4890" t="str">
            <v>Global IT Holdings Inc</v>
          </cell>
          <cell r="E4890">
            <v>3</v>
          </cell>
          <cell r="F4890" t="str">
            <v>N</v>
          </cell>
        </row>
        <row r="4891">
          <cell r="B4891">
            <v>38258</v>
          </cell>
          <cell r="C4891" t="str">
            <v>X-Ceptor Therapeutics Inc</v>
          </cell>
          <cell r="D4891" t="str">
            <v>Exelixis Inc</v>
          </cell>
          <cell r="E4891">
            <v>22.324999999999999</v>
          </cell>
          <cell r="F4891" t="str">
            <v>N</v>
          </cell>
        </row>
        <row r="4892">
          <cell r="B4892">
            <v>38258</v>
          </cell>
          <cell r="C4892" t="str">
            <v>Applied Voice and Speech Tech</v>
          </cell>
          <cell r="D4892" t="str">
            <v>Investor Group</v>
          </cell>
          <cell r="E4892">
            <v>10</v>
          </cell>
          <cell r="F4892" t="str">
            <v>N</v>
          </cell>
        </row>
        <row r="4893">
          <cell r="B4893">
            <v>38258</v>
          </cell>
          <cell r="C4893" t="str">
            <v>USGen New England-Hydroelectri</v>
          </cell>
          <cell r="D4893" t="str">
            <v>TransCanada Corp</v>
          </cell>
          <cell r="E4893">
            <v>505</v>
          </cell>
          <cell r="F4893" t="str">
            <v>N</v>
          </cell>
        </row>
        <row r="4894">
          <cell r="B4894">
            <v>38258</v>
          </cell>
          <cell r="C4894" t="str">
            <v>Union Bank of Florida,FL</v>
          </cell>
          <cell r="D4894" t="str">
            <v>Colonial BancGroup Inc,AL</v>
          </cell>
          <cell r="E4894">
            <v>233</v>
          </cell>
          <cell r="F4894" t="str">
            <v>N</v>
          </cell>
        </row>
        <row r="4895">
          <cell r="B4895">
            <v>38258</v>
          </cell>
          <cell r="C4895" t="str">
            <v>Gilmore Brothers Inc</v>
          </cell>
          <cell r="D4895" t="str">
            <v>Christopher &amp; Banks Corp</v>
          </cell>
          <cell r="E4895">
            <v>7</v>
          </cell>
          <cell r="F4895" t="str">
            <v>N</v>
          </cell>
        </row>
        <row r="4896">
          <cell r="B4896">
            <v>38258</v>
          </cell>
          <cell r="C4896" t="str">
            <v>Trump Hotels &amp; Casino Resorts</v>
          </cell>
          <cell r="D4896" t="str">
            <v>Casino Fortune</v>
          </cell>
          <cell r="E4896">
            <v>400</v>
          </cell>
          <cell r="F4896" t="str">
            <v>N</v>
          </cell>
        </row>
        <row r="4897">
          <cell r="B4897">
            <v>38257</v>
          </cell>
          <cell r="C4897" t="str">
            <v>Omniplanar Inc</v>
          </cell>
          <cell r="D4897" t="str">
            <v>Metrologic Instruments</v>
          </cell>
          <cell r="E4897">
            <v>13</v>
          </cell>
          <cell r="F4897" t="str">
            <v>N</v>
          </cell>
        </row>
        <row r="4898">
          <cell r="B4898">
            <v>38257</v>
          </cell>
          <cell r="C4898" t="str">
            <v>Urgent Money-Cash Advance Loc</v>
          </cell>
          <cell r="D4898" t="str">
            <v>Cash America International Inc</v>
          </cell>
          <cell r="E4898">
            <v>14.2</v>
          </cell>
          <cell r="F4898" t="str">
            <v>N</v>
          </cell>
        </row>
        <row r="4899">
          <cell r="B4899">
            <v>38257</v>
          </cell>
          <cell r="C4899" t="str">
            <v>Colonnade Properties LLC</v>
          </cell>
          <cell r="D4899" t="str">
            <v>Colonial Properties Trust</v>
          </cell>
          <cell r="E4899">
            <v>9</v>
          </cell>
          <cell r="F4899" t="str">
            <v>N</v>
          </cell>
        </row>
        <row r="4900">
          <cell r="B4900">
            <v>38257</v>
          </cell>
          <cell r="C4900" t="str">
            <v>Best Acquisition,Best Candy</v>
          </cell>
          <cell r="D4900" t="str">
            <v>Care Concepts I Inc</v>
          </cell>
          <cell r="E4900">
            <v>11.7</v>
          </cell>
          <cell r="F4900" t="str">
            <v>N</v>
          </cell>
        </row>
        <row r="4901">
          <cell r="B4901">
            <v>38257</v>
          </cell>
          <cell r="C4901" t="str">
            <v>Vertical Networks Inc</v>
          </cell>
          <cell r="D4901" t="str">
            <v>Artisoft Inc</v>
          </cell>
          <cell r="E4901">
            <v>19</v>
          </cell>
          <cell r="F4901" t="str">
            <v>N</v>
          </cell>
        </row>
        <row r="4902">
          <cell r="B4902">
            <v>38257</v>
          </cell>
          <cell r="C4902" t="str">
            <v>Harrah's Entertainment-Hotels</v>
          </cell>
          <cell r="D4902" t="str">
            <v>Colony Capital LLC</v>
          </cell>
          <cell r="E4902">
            <v>1240</v>
          </cell>
          <cell r="F4902" t="str">
            <v>N</v>
          </cell>
        </row>
        <row r="4903">
          <cell r="B4903">
            <v>38257</v>
          </cell>
          <cell r="C4903" t="str">
            <v>Akesis Pharmaceuticals Inc</v>
          </cell>
          <cell r="D4903" t="str">
            <v>Liberty Mint Ltd</v>
          </cell>
          <cell r="E4903">
            <v>42</v>
          </cell>
          <cell r="F4903" t="str">
            <v>N</v>
          </cell>
        </row>
        <row r="4904">
          <cell r="B4904">
            <v>38257</v>
          </cell>
          <cell r="C4904" t="str">
            <v>Black Bear Golf Club</v>
          </cell>
          <cell r="D4904" t="str">
            <v>Ashley Fields LLC</v>
          </cell>
          <cell r="E4904">
            <v>1.5499999999999998</v>
          </cell>
          <cell r="F4904" t="str">
            <v>N</v>
          </cell>
        </row>
        <row r="4905">
          <cell r="B4905">
            <v>38257</v>
          </cell>
          <cell r="C4905" t="str">
            <v>Newbridge Corp of Dallas,TX</v>
          </cell>
          <cell r="D4905" t="str">
            <v>DocuCorp International Inc</v>
          </cell>
          <cell r="E4905">
            <v>5</v>
          </cell>
          <cell r="F4905" t="str">
            <v>N</v>
          </cell>
        </row>
        <row r="4906">
          <cell r="B4906">
            <v>38257</v>
          </cell>
          <cell r="C4906" t="str">
            <v>Molecular Staging Inc</v>
          </cell>
          <cell r="D4906" t="str">
            <v>Qiagen NV</v>
          </cell>
          <cell r="E4906">
            <v>35.25</v>
          </cell>
          <cell r="F4906" t="str">
            <v>N</v>
          </cell>
        </row>
        <row r="4907">
          <cell r="B4907">
            <v>38256</v>
          </cell>
          <cell r="C4907" t="str">
            <v>Persistence Software Inc</v>
          </cell>
          <cell r="D4907" t="str">
            <v>Progress Software Corp</v>
          </cell>
          <cell r="E4907">
            <v>16.055</v>
          </cell>
          <cell r="F4907" t="str">
            <v>N</v>
          </cell>
        </row>
        <row r="4908">
          <cell r="B4908">
            <v>38255</v>
          </cell>
          <cell r="C4908" t="str">
            <v>Victory Super Markets</v>
          </cell>
          <cell r="D4908" t="str">
            <v>Hannaford Bros Co</v>
          </cell>
          <cell r="E4908">
            <v>175</v>
          </cell>
          <cell r="F4908" t="str">
            <v>N</v>
          </cell>
        </row>
        <row r="4909">
          <cell r="B4909">
            <v>38255</v>
          </cell>
          <cell r="C4909" t="str">
            <v>Women First-Drug Brands(3)</v>
          </cell>
          <cell r="D4909" t="str">
            <v>Sun Pharmaceuticals Inds Ltd</v>
          </cell>
          <cell r="E4909">
            <v>5.3999999999999995</v>
          </cell>
          <cell r="F4909" t="str">
            <v>N</v>
          </cell>
        </row>
        <row r="4910">
          <cell r="B4910">
            <v>38254</v>
          </cell>
          <cell r="C4910" t="str">
            <v>Intelligroup Inc</v>
          </cell>
          <cell r="D4910" t="str">
            <v>Investor Group</v>
          </cell>
          <cell r="E4910">
            <v>15</v>
          </cell>
          <cell r="F4910" t="str">
            <v>Y</v>
          </cell>
        </row>
        <row r="4911">
          <cell r="B4911">
            <v>38254</v>
          </cell>
          <cell r="C4911" t="str">
            <v>3VR Security Inc</v>
          </cell>
          <cell r="D4911" t="str">
            <v>VantagePoint Venture Partners</v>
          </cell>
          <cell r="E4911">
            <v>5</v>
          </cell>
          <cell r="F4911" t="str">
            <v>Y</v>
          </cell>
        </row>
        <row r="4912">
          <cell r="B4912">
            <v>38254</v>
          </cell>
          <cell r="C4912" t="str">
            <v>Nortland-Processing Assets</v>
          </cell>
          <cell r="D4912" t="str">
            <v>Ocean Spray Cranberries Inc</v>
          </cell>
          <cell r="E4912">
            <v>28</v>
          </cell>
          <cell r="F4912" t="str">
            <v>N</v>
          </cell>
        </row>
        <row r="4913">
          <cell r="B4913">
            <v>38254</v>
          </cell>
          <cell r="C4913" t="str">
            <v>CompX International Inc</v>
          </cell>
          <cell r="D4913" t="str">
            <v>NL Industries Inc</v>
          </cell>
          <cell r="E4913">
            <v>168.6</v>
          </cell>
          <cell r="F4913" t="str">
            <v>N</v>
          </cell>
        </row>
        <row r="4914">
          <cell r="B4914">
            <v>38254</v>
          </cell>
          <cell r="C4914" t="str">
            <v>United States Cellular-License</v>
          </cell>
          <cell r="D4914" t="str">
            <v>MetroPCS Communications Inc</v>
          </cell>
          <cell r="E4914">
            <v>8.5</v>
          </cell>
          <cell r="F4914" t="str">
            <v>N</v>
          </cell>
        </row>
        <row r="4915">
          <cell r="B4915">
            <v>38254</v>
          </cell>
          <cell r="C4915" t="str">
            <v>Potomac Tower,Rosslyn,Virginia</v>
          </cell>
          <cell r="D4915" t="str">
            <v>Brookfield Properties Corp</v>
          </cell>
          <cell r="E4915">
            <v>106</v>
          </cell>
          <cell r="F4915" t="str">
            <v>N</v>
          </cell>
        </row>
        <row r="4916">
          <cell r="B4916">
            <v>38254</v>
          </cell>
          <cell r="C4916" t="str">
            <v>PCC Flow Tech Inc-Cert Bus</v>
          </cell>
          <cell r="D4916" t="str">
            <v>Cooper Cameron Corp</v>
          </cell>
          <cell r="E4916">
            <v>80</v>
          </cell>
          <cell r="F4916" t="str">
            <v>N</v>
          </cell>
        </row>
        <row r="4917">
          <cell r="B4917">
            <v>38254</v>
          </cell>
          <cell r="C4917" t="str">
            <v>Playtex-Woolite Cleaning Bus</v>
          </cell>
          <cell r="D4917" t="str">
            <v>Bissell Inc</v>
          </cell>
          <cell r="E4917">
            <v>62</v>
          </cell>
          <cell r="F4917" t="str">
            <v>N</v>
          </cell>
        </row>
        <row r="4918">
          <cell r="B4918">
            <v>38254</v>
          </cell>
          <cell r="C4918" t="str">
            <v>First Clermont Bank,Milford,OH</v>
          </cell>
          <cell r="D4918" t="str">
            <v>Park National Corp,OH</v>
          </cell>
          <cell r="E4918">
            <v>52.5</v>
          </cell>
          <cell r="F4918" t="str">
            <v>N</v>
          </cell>
        </row>
        <row r="4919">
          <cell r="B4919">
            <v>38254</v>
          </cell>
          <cell r="C4919" t="str">
            <v>RFB Cellular Inc</v>
          </cell>
          <cell r="D4919" t="str">
            <v>Dobson Cellular Systems Inc</v>
          </cell>
          <cell r="E4919">
            <v>26</v>
          </cell>
          <cell r="F4919" t="str">
            <v>N</v>
          </cell>
        </row>
        <row r="4920">
          <cell r="B4920">
            <v>38253</v>
          </cell>
          <cell r="C4920" t="str">
            <v>LTA Holdings Inc</v>
          </cell>
          <cell r="D4920" t="str">
            <v>Five Star Quality Care Inc</v>
          </cell>
          <cell r="E4920">
            <v>211</v>
          </cell>
          <cell r="F4920" t="str">
            <v>N</v>
          </cell>
        </row>
        <row r="4921">
          <cell r="B4921">
            <v>38253</v>
          </cell>
          <cell r="C4921" t="str">
            <v>WorldPort Communications Inc</v>
          </cell>
          <cell r="D4921" t="str">
            <v>Investor Group</v>
          </cell>
          <cell r="E4921">
            <v>15.021000000000001</v>
          </cell>
          <cell r="F4921" t="str">
            <v>N</v>
          </cell>
        </row>
        <row r="4922">
          <cell r="B4922">
            <v>38253</v>
          </cell>
          <cell r="C4922" t="str">
            <v>Precision-Fluid Mgmt Prod Div</v>
          </cell>
          <cell r="D4922" t="str">
            <v>Sulzer Pumps Ltd</v>
          </cell>
          <cell r="E4922">
            <v>36</v>
          </cell>
          <cell r="F4922" t="str">
            <v>N</v>
          </cell>
        </row>
        <row r="4923">
          <cell r="B4923">
            <v>38253</v>
          </cell>
          <cell r="C4923" t="str">
            <v>1751,1753 Pinnacle Drive</v>
          </cell>
          <cell r="D4923" t="str">
            <v>Corporate Office Ppty Trust</v>
          </cell>
          <cell r="E4923">
            <v>112.5</v>
          </cell>
          <cell r="F4923" t="str">
            <v>N</v>
          </cell>
        </row>
        <row r="4924">
          <cell r="B4924">
            <v>38253</v>
          </cell>
          <cell r="C4924" t="str">
            <v>Five Star-Senior Housing Ppty</v>
          </cell>
          <cell r="D4924" t="str">
            <v>Senior Housing Properties</v>
          </cell>
          <cell r="E4924">
            <v>148.19999999999999</v>
          </cell>
          <cell r="F4924" t="str">
            <v>N</v>
          </cell>
        </row>
        <row r="4925">
          <cell r="B4925">
            <v>38253</v>
          </cell>
          <cell r="C4925" t="str">
            <v>Safco-Oil Field Products Inc</v>
          </cell>
          <cell r="D4925" t="str">
            <v>Allis-Chalmers Corp</v>
          </cell>
          <cell r="E4925">
            <v>1</v>
          </cell>
          <cell r="F4925" t="str">
            <v>N</v>
          </cell>
        </row>
        <row r="4926">
          <cell r="B4926">
            <v>38252</v>
          </cell>
          <cell r="C4926" t="str">
            <v>Undisclosed Mnfg Facilities</v>
          </cell>
          <cell r="D4926" t="str">
            <v>W P Carey &amp; Co LLC</v>
          </cell>
          <cell r="E4926">
            <v>37.700000000000003</v>
          </cell>
          <cell r="F4926" t="str">
            <v>Y</v>
          </cell>
        </row>
        <row r="4927">
          <cell r="B4927">
            <v>38252</v>
          </cell>
          <cell r="C4927" t="str">
            <v>Vie Securities LLC</v>
          </cell>
          <cell r="D4927" t="str">
            <v>Piper Jaffray Cos</v>
          </cell>
          <cell r="E4927">
            <v>15</v>
          </cell>
          <cell r="F4927" t="str">
            <v>Y</v>
          </cell>
        </row>
        <row r="4928">
          <cell r="B4928">
            <v>38252</v>
          </cell>
          <cell r="C4928" t="str">
            <v>American Pallet Leasing Co</v>
          </cell>
          <cell r="D4928" t="str">
            <v>Literary Playpen Inc</v>
          </cell>
          <cell r="E4928">
            <v>2.9369999999999998</v>
          </cell>
          <cell r="F4928" t="str">
            <v>N</v>
          </cell>
        </row>
        <row r="4929">
          <cell r="B4929">
            <v>38252</v>
          </cell>
          <cell r="C4929" t="str">
            <v>First Community Bancorp Inc,FL</v>
          </cell>
          <cell r="D4929" t="str">
            <v>Fidelity Bankshares Inc,FL</v>
          </cell>
          <cell r="E4929">
            <v>26.981999999999999</v>
          </cell>
          <cell r="F4929" t="str">
            <v>N</v>
          </cell>
        </row>
        <row r="4930">
          <cell r="B4930">
            <v>38252</v>
          </cell>
          <cell r="C4930" t="str">
            <v>Silipos Inc</v>
          </cell>
          <cell r="D4930" t="str">
            <v>Langer Inc</v>
          </cell>
          <cell r="E4930">
            <v>18</v>
          </cell>
          <cell r="F4930" t="str">
            <v>N</v>
          </cell>
        </row>
        <row r="4931">
          <cell r="B4931">
            <v>38252</v>
          </cell>
          <cell r="C4931" t="str">
            <v>Onyx Acceptance Corp</v>
          </cell>
          <cell r="D4931" t="str">
            <v>Capital One Financial Corp</v>
          </cell>
          <cell r="E4931">
            <v>198.85900000000001</v>
          </cell>
          <cell r="F4931" t="str">
            <v>N</v>
          </cell>
        </row>
        <row r="4932">
          <cell r="B4932">
            <v>38252</v>
          </cell>
          <cell r="C4932" t="str">
            <v>Undisclosed Natural Gas Asts</v>
          </cell>
          <cell r="D4932" t="str">
            <v>Houston Exploration Co</v>
          </cell>
          <cell r="E4932">
            <v>113.5</v>
          </cell>
          <cell r="F4932" t="str">
            <v>N</v>
          </cell>
        </row>
        <row r="4933">
          <cell r="B4933">
            <v>38252</v>
          </cell>
          <cell r="C4933" t="str">
            <v>Undisclosed Offshore Fields</v>
          </cell>
          <cell r="D4933" t="str">
            <v>Houston Exploration Co</v>
          </cell>
          <cell r="E4933">
            <v>31.5</v>
          </cell>
          <cell r="F4933" t="str">
            <v>N</v>
          </cell>
        </row>
        <row r="4934">
          <cell r="B4934">
            <v>38252</v>
          </cell>
          <cell r="C4934" t="str">
            <v>Endocardial Solutions Inc</v>
          </cell>
          <cell r="D4934" t="str">
            <v>St Jude Medical Inc</v>
          </cell>
          <cell r="E4934">
            <v>279.64699999999999</v>
          </cell>
          <cell r="F4934" t="str">
            <v>N</v>
          </cell>
        </row>
        <row r="4935">
          <cell r="B4935">
            <v>38252</v>
          </cell>
          <cell r="C4935" t="str">
            <v>Scottsdale Marriott at</v>
          </cell>
          <cell r="D4935" t="str">
            <v>Host Marriott Corp</v>
          </cell>
          <cell r="E4935">
            <v>58</v>
          </cell>
          <cell r="F4935" t="str">
            <v>N</v>
          </cell>
        </row>
        <row r="4936">
          <cell r="B4936">
            <v>38252</v>
          </cell>
          <cell r="C4936" t="str">
            <v>Drive Financial Services</v>
          </cell>
          <cell r="D4936" t="str">
            <v>IFA Drive GP Holdings LLC</v>
          </cell>
          <cell r="E4936">
            <v>86.8</v>
          </cell>
          <cell r="F4936" t="str">
            <v>N</v>
          </cell>
        </row>
        <row r="4937">
          <cell r="B4937">
            <v>38252</v>
          </cell>
          <cell r="C4937" t="str">
            <v>Smith Hanley Corp</v>
          </cell>
          <cell r="D4937" t="str">
            <v>Ventiv Health Inc</v>
          </cell>
          <cell r="E4937">
            <v>50</v>
          </cell>
          <cell r="F4937" t="str">
            <v>N</v>
          </cell>
        </row>
        <row r="4938">
          <cell r="B4938">
            <v>38252</v>
          </cell>
          <cell r="C4938" t="str">
            <v>Ultrexx Corp</v>
          </cell>
          <cell r="D4938" t="str">
            <v>IP Matrix Corp</v>
          </cell>
          <cell r="E4938">
            <v>12.425999999999998</v>
          </cell>
          <cell r="F4938" t="str">
            <v>N</v>
          </cell>
        </row>
        <row r="4939">
          <cell r="B4939">
            <v>38251</v>
          </cell>
          <cell r="C4939" t="str">
            <v>Nexus Custom Electronics Inc</v>
          </cell>
          <cell r="D4939" t="str">
            <v>Sagamore Holdings Inc</v>
          </cell>
          <cell r="E4939">
            <v>13</v>
          </cell>
          <cell r="F4939" t="str">
            <v>N</v>
          </cell>
        </row>
        <row r="4940">
          <cell r="B4940">
            <v>38251</v>
          </cell>
          <cell r="C4940" t="str">
            <v>RJE Telecom Inc</v>
          </cell>
          <cell r="D4940" t="str">
            <v>Undisclosed Acquiror</v>
          </cell>
          <cell r="E4940">
            <v>8.6</v>
          </cell>
          <cell r="F4940" t="str">
            <v>N</v>
          </cell>
        </row>
        <row r="4941">
          <cell r="B4941">
            <v>38251</v>
          </cell>
          <cell r="C4941" t="str">
            <v>Mobility Electn-Handheld</v>
          </cell>
          <cell r="D4941" t="str">
            <v>Mobile Digital Media Inc</v>
          </cell>
          <cell r="E4941">
            <v>3.5</v>
          </cell>
          <cell r="F4941" t="str">
            <v>N</v>
          </cell>
        </row>
        <row r="4942">
          <cell r="B4942">
            <v>38251</v>
          </cell>
          <cell r="C4942" t="str">
            <v>Carlsbad Co Stores</v>
          </cell>
          <cell r="D4942" t="str">
            <v>Chelsea Property Group Inc</v>
          </cell>
          <cell r="E4942">
            <v>102.89999999999999</v>
          </cell>
          <cell r="F4942" t="str">
            <v>N</v>
          </cell>
        </row>
        <row r="4943">
          <cell r="B4943">
            <v>38251</v>
          </cell>
          <cell r="C4943" t="str">
            <v>Laredo Natl Bancshares Inc,TX</v>
          </cell>
          <cell r="D4943" t="str">
            <v>BBVA SA</v>
          </cell>
          <cell r="E4943">
            <v>850</v>
          </cell>
          <cell r="F4943" t="str">
            <v>N</v>
          </cell>
        </row>
        <row r="4944">
          <cell r="B4944">
            <v>38251</v>
          </cell>
          <cell r="C4944" t="str">
            <v>Sound City Inc</v>
          </cell>
          <cell r="D4944" t="str">
            <v>Modern Technology Corp</v>
          </cell>
          <cell r="E4944">
            <v>6</v>
          </cell>
          <cell r="F4944" t="str">
            <v>N</v>
          </cell>
        </row>
        <row r="4945">
          <cell r="B4945">
            <v>38251</v>
          </cell>
          <cell r="C4945" t="str">
            <v>Office Bldgs,San Francisco,CA</v>
          </cell>
          <cell r="D4945" t="str">
            <v>Hines Interests</v>
          </cell>
          <cell r="E4945">
            <v>287</v>
          </cell>
          <cell r="F4945" t="str">
            <v>N</v>
          </cell>
        </row>
        <row r="4946">
          <cell r="B4946">
            <v>38250</v>
          </cell>
          <cell r="C4946" t="str">
            <v>Greenfield Networks Inc</v>
          </cell>
          <cell r="D4946" t="str">
            <v>Investor Group</v>
          </cell>
          <cell r="E4946">
            <v>21.5</v>
          </cell>
          <cell r="F4946" t="str">
            <v>Y</v>
          </cell>
        </row>
        <row r="4947">
          <cell r="B4947">
            <v>38250</v>
          </cell>
          <cell r="C4947" t="str">
            <v>El Paso Corp-ACE Power Plant</v>
          </cell>
          <cell r="D4947" t="str">
            <v>GE Energy Financial Services</v>
          </cell>
          <cell r="E4947">
            <v>50.4</v>
          </cell>
          <cell r="F4947" t="str">
            <v>Y</v>
          </cell>
        </row>
        <row r="4948">
          <cell r="B4948">
            <v>38250</v>
          </cell>
          <cell r="C4948" t="str">
            <v>Obie Media Corp</v>
          </cell>
          <cell r="D4948" t="str">
            <v>Lamar Advertising Co</v>
          </cell>
          <cell r="E4948">
            <v>65.667000000000002</v>
          </cell>
          <cell r="F4948" t="str">
            <v>N</v>
          </cell>
        </row>
        <row r="4949">
          <cell r="B4949">
            <v>38250</v>
          </cell>
          <cell r="C4949" t="str">
            <v>Wildwood-Offcie Buildings(4)</v>
          </cell>
          <cell r="D4949" t="str">
            <v>Wells REIT II</v>
          </cell>
          <cell r="E4949">
            <v>172.5</v>
          </cell>
          <cell r="F4949" t="str">
            <v>N</v>
          </cell>
        </row>
        <row r="4950">
          <cell r="B4950">
            <v>38250</v>
          </cell>
          <cell r="C4950" t="str">
            <v>NextBus Information Sys Inc</v>
          </cell>
          <cell r="D4950" t="str">
            <v>Grey Island Systems Intl</v>
          </cell>
          <cell r="E4950">
            <v>6.2119999999999997</v>
          </cell>
          <cell r="F4950" t="str">
            <v>N</v>
          </cell>
        </row>
        <row r="4951">
          <cell r="B4951">
            <v>38250</v>
          </cell>
          <cell r="C4951" t="str">
            <v>Vocaldata Inc</v>
          </cell>
          <cell r="D4951" t="str">
            <v>Tekelec</v>
          </cell>
          <cell r="E4951">
            <v>27.946999999999999</v>
          </cell>
          <cell r="F4951" t="str">
            <v>N</v>
          </cell>
        </row>
        <row r="4952">
          <cell r="B4952">
            <v>38250</v>
          </cell>
          <cell r="C4952" t="str">
            <v>Arvilla Oilfield Services LLC</v>
          </cell>
          <cell r="D4952" t="str">
            <v>Trans Energy Inc</v>
          </cell>
          <cell r="E4952">
            <v>1.4089999999999998</v>
          </cell>
          <cell r="F4952" t="str">
            <v>N</v>
          </cell>
        </row>
        <row r="4953">
          <cell r="B4953">
            <v>38250</v>
          </cell>
          <cell r="C4953" t="str">
            <v>American Household Inc</v>
          </cell>
          <cell r="D4953" t="str">
            <v>Jarden Corp</v>
          </cell>
          <cell r="E4953">
            <v>875.59999999999991</v>
          </cell>
          <cell r="F4953" t="str">
            <v>N</v>
          </cell>
        </row>
        <row r="4954">
          <cell r="B4954">
            <v>38250</v>
          </cell>
          <cell r="C4954" t="str">
            <v>North Star Research Corp</v>
          </cell>
          <cell r="D4954" t="str">
            <v>Ionatron Inc</v>
          </cell>
          <cell r="E4954">
            <v>2.4609999999999999</v>
          </cell>
          <cell r="F4954" t="str">
            <v>N</v>
          </cell>
        </row>
        <row r="4955">
          <cell r="B4955">
            <v>38250</v>
          </cell>
          <cell r="C4955" t="str">
            <v>Braun Consulting Inc</v>
          </cell>
          <cell r="D4955" t="str">
            <v>Fair Isaac Corp</v>
          </cell>
          <cell r="E4955">
            <v>40.643000000000001</v>
          </cell>
          <cell r="F4955" t="str">
            <v>N</v>
          </cell>
        </row>
        <row r="4956">
          <cell r="B4956">
            <v>38250</v>
          </cell>
          <cell r="C4956" t="str">
            <v>Evergreen Resources Inc-Forest</v>
          </cell>
          <cell r="D4956" t="str">
            <v>Heartland Oil &amp; Gas Corp</v>
          </cell>
          <cell r="E4956">
            <v>22</v>
          </cell>
          <cell r="F4956" t="str">
            <v>N</v>
          </cell>
        </row>
        <row r="4957">
          <cell r="B4957">
            <v>38250</v>
          </cell>
          <cell r="C4957" t="str">
            <v>eFunds Corp-ATM Portfolio</v>
          </cell>
          <cell r="D4957" t="str">
            <v>TRM Corp</v>
          </cell>
          <cell r="E4957">
            <v>150</v>
          </cell>
          <cell r="F4957" t="str">
            <v>N</v>
          </cell>
        </row>
        <row r="4958">
          <cell r="B4958">
            <v>38249</v>
          </cell>
          <cell r="C4958" t="str">
            <v>Jarden Corp</v>
          </cell>
          <cell r="D4958" t="str">
            <v>Warburg Pincus Private VIII</v>
          </cell>
          <cell r="E4958">
            <v>350</v>
          </cell>
          <cell r="F4958" t="str">
            <v>Y</v>
          </cell>
        </row>
        <row r="4959">
          <cell r="B4959">
            <v>38247</v>
          </cell>
          <cell r="C4959" t="str">
            <v>Cooper-Standard Automotive Inc</v>
          </cell>
          <cell r="D4959" t="str">
            <v>Investor Group</v>
          </cell>
          <cell r="E4959">
            <v>1165</v>
          </cell>
          <cell r="F4959" t="str">
            <v>Y</v>
          </cell>
        </row>
        <row r="4960">
          <cell r="B4960">
            <v>38247</v>
          </cell>
          <cell r="C4960" t="str">
            <v>Cornerstone Granite,Marble Whl</v>
          </cell>
          <cell r="D4960" t="str">
            <v>BBC Capital Management Inc</v>
          </cell>
          <cell r="E4960">
            <v>21.662999999999997</v>
          </cell>
          <cell r="F4960" t="str">
            <v>N</v>
          </cell>
        </row>
        <row r="4961">
          <cell r="B4961">
            <v>38247</v>
          </cell>
          <cell r="C4961" t="str">
            <v>Spatial Wireless</v>
          </cell>
          <cell r="D4961" t="str">
            <v>Alcatel SA</v>
          </cell>
          <cell r="E4961">
            <v>250</v>
          </cell>
          <cell r="F4961" t="str">
            <v>N</v>
          </cell>
        </row>
        <row r="4962">
          <cell r="B4962">
            <v>38247</v>
          </cell>
          <cell r="C4962" t="str">
            <v>Caprock-Oil &amp; Gas Ppty,TX</v>
          </cell>
          <cell r="D4962" t="str">
            <v>Parallel LP</v>
          </cell>
          <cell r="E4962">
            <v>13.6</v>
          </cell>
          <cell r="F4962" t="str">
            <v>N</v>
          </cell>
        </row>
        <row r="4963">
          <cell r="B4963">
            <v>38247</v>
          </cell>
          <cell r="C4963" t="str">
            <v>Physicians Insurance Co of WI</v>
          </cell>
          <cell r="D4963" t="str">
            <v>American Physicians Assurance</v>
          </cell>
          <cell r="E4963">
            <v>16.909999999999997</v>
          </cell>
          <cell r="F4963" t="str">
            <v>N</v>
          </cell>
        </row>
        <row r="4964">
          <cell r="B4964">
            <v>38247</v>
          </cell>
          <cell r="C4964" t="str">
            <v>eDial Inc</v>
          </cell>
          <cell r="D4964" t="str">
            <v>Alcatel SA</v>
          </cell>
          <cell r="E4964">
            <v>27</v>
          </cell>
          <cell r="F4964" t="str">
            <v>N</v>
          </cell>
        </row>
        <row r="4965">
          <cell r="B4965">
            <v>38247</v>
          </cell>
          <cell r="C4965" t="str">
            <v>DE-STA-CO Manufacturing</v>
          </cell>
          <cell r="D4965" t="str">
            <v>Barnes Group Inc</v>
          </cell>
          <cell r="E4965">
            <v>16.899999999999999</v>
          </cell>
          <cell r="F4965" t="str">
            <v>N</v>
          </cell>
        </row>
        <row r="4966">
          <cell r="B4966">
            <v>38247</v>
          </cell>
          <cell r="C4966" t="str">
            <v>JPI Investmnt-Hous'g Portfolio</v>
          </cell>
          <cell r="D4966" t="str">
            <v>Education Realty Trust Inc</v>
          </cell>
          <cell r="E4966">
            <v>401.59999999999997</v>
          </cell>
          <cell r="F4966" t="str">
            <v>N</v>
          </cell>
        </row>
        <row r="4967">
          <cell r="B4967">
            <v>38247</v>
          </cell>
          <cell r="C4967" t="str">
            <v>Oklaunion Power Station</v>
          </cell>
          <cell r="D4967" t="str">
            <v>Oklahoma Municipal Power</v>
          </cell>
          <cell r="E4967">
            <v>22.9</v>
          </cell>
          <cell r="F4967" t="str">
            <v>N</v>
          </cell>
        </row>
        <row r="4968">
          <cell r="B4968">
            <v>38246</v>
          </cell>
          <cell r="C4968" t="str">
            <v>National Benevolent-Facilities</v>
          </cell>
          <cell r="D4968" t="str">
            <v>Fortress NBA Acquisition LLC</v>
          </cell>
          <cell r="E4968">
            <v>210</v>
          </cell>
          <cell r="F4968" t="str">
            <v>Y</v>
          </cell>
        </row>
        <row r="4969">
          <cell r="B4969">
            <v>38246</v>
          </cell>
          <cell r="C4969" t="str">
            <v>Northern Plains Natural Gas Co</v>
          </cell>
          <cell r="D4969" t="str">
            <v>ONEOK Inc</v>
          </cell>
          <cell r="E4969">
            <v>175</v>
          </cell>
          <cell r="F4969" t="str">
            <v>N</v>
          </cell>
        </row>
        <row r="4970">
          <cell r="B4970">
            <v>38246</v>
          </cell>
          <cell r="C4970" t="str">
            <v>Walden University</v>
          </cell>
          <cell r="D4970" t="str">
            <v>Laureate Education Inc</v>
          </cell>
          <cell r="E4970">
            <v>106.32499999999999</v>
          </cell>
          <cell r="F4970" t="str">
            <v>N</v>
          </cell>
        </row>
        <row r="4971">
          <cell r="B4971">
            <v>38246</v>
          </cell>
          <cell r="C4971" t="str">
            <v>Stonehouse Technologies Inc</v>
          </cell>
          <cell r="D4971" t="str">
            <v>Symphony Services Corp</v>
          </cell>
          <cell r="E4971">
            <v>6.6999999999999993</v>
          </cell>
          <cell r="F4971" t="str">
            <v>N</v>
          </cell>
        </row>
        <row r="4972">
          <cell r="B4972">
            <v>38245</v>
          </cell>
          <cell r="C4972" t="str">
            <v>BarrierSafe Solutions</v>
          </cell>
          <cell r="D4972" t="str">
            <v>American Capital Strategies</v>
          </cell>
          <cell r="E4972">
            <v>65</v>
          </cell>
          <cell r="F4972" t="str">
            <v>Y</v>
          </cell>
        </row>
        <row r="4973">
          <cell r="B4973">
            <v>38245</v>
          </cell>
          <cell r="C4973" t="str">
            <v>Natl Energy,Gas-Power Plants</v>
          </cell>
          <cell r="D4973" t="str">
            <v>GS Power Holdings II LLC</v>
          </cell>
          <cell r="E4973">
            <v>656</v>
          </cell>
          <cell r="F4973" t="str">
            <v>N</v>
          </cell>
        </row>
        <row r="4974">
          <cell r="B4974">
            <v>38245</v>
          </cell>
          <cell r="C4974" t="str">
            <v>Koch-Schaefferstown Facility</v>
          </cell>
          <cell r="D4974" t="str">
            <v>Plains LPG Services LP</v>
          </cell>
          <cell r="E4974">
            <v>32</v>
          </cell>
          <cell r="F4974" t="str">
            <v>N</v>
          </cell>
        </row>
        <row r="4975">
          <cell r="B4975">
            <v>38245</v>
          </cell>
          <cell r="C4975" t="str">
            <v>ETimeExchange Inc</v>
          </cell>
          <cell r="D4975" t="str">
            <v>Goldstate Corp</v>
          </cell>
          <cell r="E4975">
            <v>5.0999999999999996</v>
          </cell>
          <cell r="F4975" t="str">
            <v>N</v>
          </cell>
        </row>
        <row r="4976">
          <cell r="B4976">
            <v>38245</v>
          </cell>
          <cell r="C4976" t="str">
            <v>Uniworld Global Inc</v>
          </cell>
          <cell r="D4976" t="str">
            <v>Travel Corp</v>
          </cell>
          <cell r="E4976">
            <v>75</v>
          </cell>
          <cell r="F4976" t="str">
            <v>N</v>
          </cell>
        </row>
        <row r="4977">
          <cell r="B4977">
            <v>38245</v>
          </cell>
          <cell r="C4977" t="str">
            <v>American Medical Security Grp</v>
          </cell>
          <cell r="D4977" t="str">
            <v>PacifiCare Health Systems Inc</v>
          </cell>
          <cell r="E4977">
            <v>506.69400000000002</v>
          </cell>
          <cell r="F4977" t="str">
            <v>N</v>
          </cell>
        </row>
        <row r="4978">
          <cell r="B4978">
            <v>38245</v>
          </cell>
          <cell r="C4978" t="str">
            <v>Dunn Hospitality Grp-Hotels(9)</v>
          </cell>
          <cell r="D4978" t="str">
            <v>Ashford Hospitality Trust Inc</v>
          </cell>
          <cell r="E4978">
            <v>62</v>
          </cell>
          <cell r="F4978" t="str">
            <v>N</v>
          </cell>
        </row>
        <row r="4979">
          <cell r="B4979">
            <v>38245</v>
          </cell>
          <cell r="C4979" t="str">
            <v>Arizona Pacific Materials LLC</v>
          </cell>
          <cell r="D4979" t="str">
            <v>Western Power &amp; Equipment Corp</v>
          </cell>
          <cell r="E4979">
            <v>3</v>
          </cell>
          <cell r="F4979" t="str">
            <v>N</v>
          </cell>
        </row>
        <row r="4980">
          <cell r="B4980">
            <v>38245</v>
          </cell>
          <cell r="C4980" t="str">
            <v>Milk Products of Alabama LLC</v>
          </cell>
          <cell r="D4980" t="str">
            <v>Dean Foods Co</v>
          </cell>
          <cell r="E4980">
            <v>21.599999999999998</v>
          </cell>
          <cell r="F4980" t="str">
            <v>N</v>
          </cell>
        </row>
        <row r="4981">
          <cell r="B4981">
            <v>38245</v>
          </cell>
          <cell r="C4981" t="str">
            <v>American Truck Source Inc</v>
          </cell>
          <cell r="D4981" t="str">
            <v>Rush Enterprises Inc</v>
          </cell>
          <cell r="E4981">
            <v>146.6</v>
          </cell>
          <cell r="F4981" t="str">
            <v>N</v>
          </cell>
        </row>
        <row r="4982">
          <cell r="B4982">
            <v>38245</v>
          </cell>
          <cell r="C4982" t="str">
            <v>Prospect Bancshares Inc,OH</v>
          </cell>
          <cell r="D4982" t="str">
            <v>Sky Financial Group Inc,OH</v>
          </cell>
          <cell r="E4982">
            <v>46.9</v>
          </cell>
          <cell r="F4982" t="str">
            <v>N</v>
          </cell>
        </row>
        <row r="4983">
          <cell r="B4983">
            <v>38245</v>
          </cell>
          <cell r="C4983" t="str">
            <v>National Office-Office Bldg</v>
          </cell>
          <cell r="D4983" t="str">
            <v>Manulife Financial Corp</v>
          </cell>
          <cell r="E4983">
            <v>222</v>
          </cell>
          <cell r="F4983" t="str">
            <v>N</v>
          </cell>
        </row>
        <row r="4984">
          <cell r="B4984">
            <v>38245</v>
          </cell>
          <cell r="C4984" t="str">
            <v>Digilab LLC-Certain Assets</v>
          </cell>
          <cell r="D4984" t="str">
            <v>Varian Inc</v>
          </cell>
          <cell r="E4984">
            <v>14</v>
          </cell>
          <cell r="F4984" t="str">
            <v>N</v>
          </cell>
        </row>
        <row r="4985">
          <cell r="B4985">
            <v>38245</v>
          </cell>
          <cell r="C4985" t="str">
            <v>Valero-State Retail Outlet(13)</v>
          </cell>
          <cell r="D4985" t="str">
            <v>Carter Energy</v>
          </cell>
          <cell r="E4985">
            <v>9.8999999999999986</v>
          </cell>
          <cell r="F4985" t="str">
            <v>N</v>
          </cell>
        </row>
        <row r="4986">
          <cell r="B4986">
            <v>38245</v>
          </cell>
          <cell r="C4986" t="str">
            <v>Amcor Plastube-Plastic Mnfr</v>
          </cell>
          <cell r="D4986" t="str">
            <v>Silgan Holdings Inc</v>
          </cell>
          <cell r="E4986">
            <v>7.6999999999999993</v>
          </cell>
          <cell r="F4986" t="str">
            <v>N</v>
          </cell>
        </row>
        <row r="4987">
          <cell r="B4987">
            <v>38244</v>
          </cell>
          <cell r="C4987" t="str">
            <v>Boatracs LLC</v>
          </cell>
          <cell r="D4987" t="str">
            <v>AirIQ USA Inc</v>
          </cell>
          <cell r="E4987">
            <v>5</v>
          </cell>
          <cell r="F4987" t="str">
            <v>N</v>
          </cell>
        </row>
        <row r="4988">
          <cell r="B4988">
            <v>38244</v>
          </cell>
          <cell r="C4988" t="str">
            <v>MUSICMATCH Inc</v>
          </cell>
          <cell r="D4988" t="str">
            <v>Yahoo! Inc</v>
          </cell>
          <cell r="E4988">
            <v>160</v>
          </cell>
          <cell r="F4988" t="str">
            <v>N</v>
          </cell>
        </row>
        <row r="4989">
          <cell r="B4989">
            <v>38244</v>
          </cell>
          <cell r="C4989" t="str">
            <v>eMed Technologies Corp</v>
          </cell>
          <cell r="D4989" t="str">
            <v>Cedara Software Corp</v>
          </cell>
          <cell r="E4989">
            <v>48</v>
          </cell>
          <cell r="F4989" t="str">
            <v>N</v>
          </cell>
        </row>
        <row r="4990">
          <cell r="B4990">
            <v>38244</v>
          </cell>
          <cell r="C4990" t="str">
            <v>SciTegic Inc</v>
          </cell>
          <cell r="D4990" t="str">
            <v>Accelrys Inc</v>
          </cell>
          <cell r="E4990">
            <v>20.95</v>
          </cell>
          <cell r="F4990" t="str">
            <v>N</v>
          </cell>
        </row>
        <row r="4991">
          <cell r="B4991">
            <v>38244</v>
          </cell>
          <cell r="C4991" t="str">
            <v>Southern Equipment Co</v>
          </cell>
          <cell r="D4991" t="str">
            <v>Boral Ltd</v>
          </cell>
          <cell r="E4991">
            <v>78</v>
          </cell>
          <cell r="F4991" t="str">
            <v>N</v>
          </cell>
        </row>
        <row r="4992">
          <cell r="B4992">
            <v>38244</v>
          </cell>
          <cell r="C4992" t="str">
            <v>ASP-One Inc</v>
          </cell>
          <cell r="D4992" t="str">
            <v>Apptix</v>
          </cell>
          <cell r="E4992">
            <v>3</v>
          </cell>
          <cell r="F4992" t="str">
            <v>N</v>
          </cell>
        </row>
        <row r="4993">
          <cell r="B4993">
            <v>38243</v>
          </cell>
          <cell r="C4993" t="str">
            <v>Metro-Goldwyn-Mayer Inc</v>
          </cell>
          <cell r="D4993" t="str">
            <v>LOC Acquisition Co</v>
          </cell>
          <cell r="E4993">
            <v>2851.2669999999998</v>
          </cell>
          <cell r="F4993" t="str">
            <v>Y</v>
          </cell>
        </row>
        <row r="4994">
          <cell r="B4994">
            <v>38243</v>
          </cell>
          <cell r="C4994" t="str">
            <v>Rag Shops Inc</v>
          </cell>
          <cell r="D4994" t="str">
            <v>Sun Capital Partners Inc</v>
          </cell>
          <cell r="E4994">
            <v>9.3879999999999999</v>
          </cell>
          <cell r="F4994" t="str">
            <v>Y</v>
          </cell>
        </row>
        <row r="4995">
          <cell r="B4995">
            <v>38243</v>
          </cell>
          <cell r="C4995" t="str">
            <v>Network Physics</v>
          </cell>
          <cell r="D4995" t="str">
            <v>Trinity Ventures</v>
          </cell>
          <cell r="E4995">
            <v>13</v>
          </cell>
          <cell r="F4995" t="str">
            <v>Y</v>
          </cell>
        </row>
        <row r="4996">
          <cell r="B4996">
            <v>38243</v>
          </cell>
          <cell r="C4996" t="str">
            <v>Rag Shops Inc</v>
          </cell>
          <cell r="D4996" t="str">
            <v>Sun Capital Partners Inc</v>
          </cell>
          <cell r="E4996">
            <v>11.486000000000001</v>
          </cell>
          <cell r="F4996" t="str">
            <v>Y</v>
          </cell>
        </row>
        <row r="4997">
          <cell r="B4997">
            <v>38243</v>
          </cell>
          <cell r="C4997" t="str">
            <v>Veterans Outpatient Clinic</v>
          </cell>
          <cell r="D4997" t="str">
            <v>Government Properties Trust</v>
          </cell>
          <cell r="E4997">
            <v>5.8999999999999995</v>
          </cell>
          <cell r="F4997" t="str">
            <v>N</v>
          </cell>
        </row>
        <row r="4998">
          <cell r="B4998">
            <v>38243</v>
          </cell>
          <cell r="C4998" t="str">
            <v>Grey Global Group Inc</v>
          </cell>
          <cell r="D4998" t="str">
            <v>WPP Group PLC</v>
          </cell>
          <cell r="E4998">
            <v>1411.1299999999999</v>
          </cell>
          <cell r="F4998" t="str">
            <v>N</v>
          </cell>
        </row>
        <row r="4999">
          <cell r="B4999">
            <v>38243</v>
          </cell>
          <cell r="C4999" t="str">
            <v>InnaPhase Corp</v>
          </cell>
          <cell r="D4999" t="str">
            <v>Thermo Electron Corp</v>
          </cell>
          <cell r="E4999">
            <v>68.5</v>
          </cell>
          <cell r="F4999" t="str">
            <v>N</v>
          </cell>
        </row>
        <row r="5000">
          <cell r="B5000">
            <v>38243</v>
          </cell>
          <cell r="C5000" t="str">
            <v>SKE Support Services Inc</v>
          </cell>
          <cell r="D5000" t="str">
            <v>First Services Inc</v>
          </cell>
          <cell r="E5000">
            <v>28</v>
          </cell>
          <cell r="F5000" t="str">
            <v>N</v>
          </cell>
        </row>
        <row r="5001">
          <cell r="B5001">
            <v>38243</v>
          </cell>
          <cell r="C5001" t="str">
            <v>Santa Maria Basin Property</v>
          </cell>
          <cell r="D5001" t="str">
            <v>BreitBurn Energy LLC</v>
          </cell>
          <cell r="E5001">
            <v>46.110999999999997</v>
          </cell>
          <cell r="F5001" t="str">
            <v>N</v>
          </cell>
        </row>
        <row r="5002">
          <cell r="B5002">
            <v>38243</v>
          </cell>
          <cell r="C5002" t="str">
            <v>NRG Energy Inc-Kendall Station</v>
          </cell>
          <cell r="D5002" t="str">
            <v>LS Power Associates LP</v>
          </cell>
          <cell r="E5002">
            <v>449.4</v>
          </cell>
          <cell r="F5002" t="str">
            <v>N</v>
          </cell>
        </row>
        <row r="5003">
          <cell r="B5003">
            <v>38243</v>
          </cell>
          <cell r="C5003" t="str">
            <v>Matrix Asset Management</v>
          </cell>
          <cell r="D5003" t="str">
            <v>First American Corp</v>
          </cell>
          <cell r="E5003">
            <v>15</v>
          </cell>
          <cell r="F5003" t="str">
            <v>N</v>
          </cell>
        </row>
        <row r="5004">
          <cell r="B5004">
            <v>38243</v>
          </cell>
          <cell r="C5004" t="str">
            <v>Westar Aerospace &amp; Defense</v>
          </cell>
          <cell r="D5004" t="str">
            <v>QinetiQ Group PLC</v>
          </cell>
          <cell r="E5004">
            <v>130</v>
          </cell>
          <cell r="F5004" t="str">
            <v>N</v>
          </cell>
        </row>
        <row r="5005">
          <cell r="B5005">
            <v>38243</v>
          </cell>
          <cell r="C5005" t="str">
            <v>dynamicsoft Inc</v>
          </cell>
          <cell r="D5005" t="str">
            <v>Cisco Systems Inc</v>
          </cell>
          <cell r="E5005">
            <v>55</v>
          </cell>
          <cell r="F5005" t="str">
            <v>N</v>
          </cell>
        </row>
        <row r="5006">
          <cell r="B5006">
            <v>38241</v>
          </cell>
          <cell r="C5006" t="str">
            <v>DigitalNet Holdings Inc</v>
          </cell>
          <cell r="D5006" t="str">
            <v>BAE Systems North America</v>
          </cell>
          <cell r="E5006">
            <v>596.24300000000005</v>
          </cell>
          <cell r="F5006" t="str">
            <v>N</v>
          </cell>
        </row>
        <row r="5007">
          <cell r="B5007">
            <v>38241</v>
          </cell>
          <cell r="C5007" t="str">
            <v>Tenet Healthcare Corp-Midway</v>
          </cell>
          <cell r="D5007" t="str">
            <v>Physicians of Midway Inc</v>
          </cell>
          <cell r="E5007">
            <v>12</v>
          </cell>
          <cell r="F5007" t="str">
            <v>N</v>
          </cell>
        </row>
        <row r="5008">
          <cell r="B5008">
            <v>38240</v>
          </cell>
          <cell r="C5008" t="str">
            <v>717 Fifth Ave,New York,NY</v>
          </cell>
          <cell r="D5008" t="str">
            <v>Investor Group</v>
          </cell>
          <cell r="E5008">
            <v>353</v>
          </cell>
          <cell r="F5008" t="str">
            <v>N</v>
          </cell>
        </row>
        <row r="5009">
          <cell r="B5009">
            <v>38240</v>
          </cell>
          <cell r="C5009" t="str">
            <v>Organic Ingredients Inc</v>
          </cell>
          <cell r="D5009" t="str">
            <v>SunOpta Inc</v>
          </cell>
          <cell r="E5009">
            <v>2.2570000000000001</v>
          </cell>
          <cell r="F5009" t="str">
            <v>N</v>
          </cell>
        </row>
        <row r="5010">
          <cell r="B5010">
            <v>38240</v>
          </cell>
          <cell r="C5010" t="str">
            <v>6 Times Square,NY</v>
          </cell>
          <cell r="D5010" t="str">
            <v>Investor Group</v>
          </cell>
          <cell r="E5010">
            <v>160</v>
          </cell>
          <cell r="F5010" t="str">
            <v>N</v>
          </cell>
        </row>
        <row r="5011">
          <cell r="B5011">
            <v>38240</v>
          </cell>
          <cell r="C5011" t="str">
            <v>AdvantageBank-Branches(2)</v>
          </cell>
          <cell r="D5011" t="str">
            <v>Peoples Bancorp,Marietta,OH</v>
          </cell>
          <cell r="E5011">
            <v>51.599999999999994</v>
          </cell>
          <cell r="F5011" t="str">
            <v>N</v>
          </cell>
        </row>
        <row r="5012">
          <cell r="B5012">
            <v>38240</v>
          </cell>
          <cell r="C5012" t="str">
            <v>Neuberger Berman Real Estate</v>
          </cell>
          <cell r="D5012" t="str">
            <v>Investor Group</v>
          </cell>
          <cell r="E5012">
            <v>36.298999999999999</v>
          </cell>
          <cell r="F5012" t="str">
            <v>N</v>
          </cell>
        </row>
        <row r="5013">
          <cell r="B5013">
            <v>38240</v>
          </cell>
          <cell r="C5013" t="str">
            <v>Bob O Leary Health Food</v>
          </cell>
          <cell r="D5013" t="str">
            <v>Dynamic Health Products Inc</v>
          </cell>
          <cell r="E5013">
            <v>6</v>
          </cell>
          <cell r="F5013" t="str">
            <v>N</v>
          </cell>
        </row>
        <row r="5014">
          <cell r="B5014">
            <v>38240</v>
          </cell>
          <cell r="C5014" t="str">
            <v>Vividence Corp</v>
          </cell>
          <cell r="D5014" t="str">
            <v>Keynote Systems Inc</v>
          </cell>
          <cell r="E5014">
            <v>26</v>
          </cell>
          <cell r="F5014" t="str">
            <v>N</v>
          </cell>
        </row>
        <row r="5015">
          <cell r="B5015">
            <v>38240</v>
          </cell>
          <cell r="C5015" t="str">
            <v>Security Capital Corp</v>
          </cell>
          <cell r="D5015" t="str">
            <v>Investor Group</v>
          </cell>
          <cell r="E5015">
            <v>78.141000000000005</v>
          </cell>
          <cell r="F5015" t="str">
            <v>N</v>
          </cell>
        </row>
        <row r="5016">
          <cell r="B5016">
            <v>38240</v>
          </cell>
          <cell r="C5016" t="str">
            <v>Anadarko-Cert US Oil Ppt</v>
          </cell>
          <cell r="D5016" t="str">
            <v>Investor Group</v>
          </cell>
          <cell r="E5016">
            <v>850</v>
          </cell>
          <cell r="F5016" t="str">
            <v>N</v>
          </cell>
        </row>
        <row r="5017">
          <cell r="B5017">
            <v>38240</v>
          </cell>
          <cell r="C5017" t="str">
            <v>Emosyn LLC</v>
          </cell>
          <cell r="D5017" t="str">
            <v>Silicon Storage Technology Inc</v>
          </cell>
          <cell r="E5017">
            <v>19</v>
          </cell>
          <cell r="F5017" t="str">
            <v>N</v>
          </cell>
        </row>
        <row r="5018">
          <cell r="B5018">
            <v>38240</v>
          </cell>
          <cell r="C5018" t="str">
            <v>Cirilium Holdings Inc</v>
          </cell>
          <cell r="D5018" t="str">
            <v>Langley Park Investment Tst</v>
          </cell>
          <cell r="E5018">
            <v>5.6</v>
          </cell>
          <cell r="F5018" t="str">
            <v>N</v>
          </cell>
        </row>
        <row r="5019">
          <cell r="B5019">
            <v>38239</v>
          </cell>
          <cell r="C5019" t="str">
            <v>Guam Telephone Authority</v>
          </cell>
          <cell r="D5019" t="str">
            <v>TeleGuam Holdings LLC</v>
          </cell>
          <cell r="E5019">
            <v>150</v>
          </cell>
          <cell r="F5019" t="str">
            <v>Y</v>
          </cell>
        </row>
        <row r="5020">
          <cell r="B5020">
            <v>38239</v>
          </cell>
          <cell r="C5020" t="str">
            <v>Artesyn Technologies Inc</v>
          </cell>
          <cell r="D5020" t="str">
            <v>Bel Fuse Inc</v>
          </cell>
          <cell r="E5020">
            <v>493.291</v>
          </cell>
          <cell r="F5020" t="str">
            <v>N</v>
          </cell>
        </row>
        <row r="5021">
          <cell r="B5021">
            <v>38239</v>
          </cell>
          <cell r="C5021" t="str">
            <v>McRae Office Solutions Inc</v>
          </cell>
          <cell r="D5021" t="str">
            <v>Connected Office Products Inc</v>
          </cell>
          <cell r="E5021">
            <v>11</v>
          </cell>
          <cell r="F5021" t="str">
            <v>N</v>
          </cell>
        </row>
        <row r="5022">
          <cell r="B5022">
            <v>38239</v>
          </cell>
          <cell r="C5022" t="str">
            <v>Cargill Inc-Cert Steel Asts</v>
          </cell>
          <cell r="D5022" t="str">
            <v>Gerdau Ameristeel US Inc</v>
          </cell>
          <cell r="E5022">
            <v>266</v>
          </cell>
          <cell r="F5022" t="str">
            <v>N</v>
          </cell>
        </row>
        <row r="5023">
          <cell r="B5023">
            <v>38239</v>
          </cell>
          <cell r="C5023" t="str">
            <v>Wirthlin Worldwide</v>
          </cell>
          <cell r="D5023" t="str">
            <v>Harris Interactive Inc</v>
          </cell>
          <cell r="E5023">
            <v>41.8</v>
          </cell>
          <cell r="F5023" t="str">
            <v>N</v>
          </cell>
        </row>
        <row r="5024">
          <cell r="B5024">
            <v>38239</v>
          </cell>
          <cell r="C5024" t="str">
            <v>InterCept Inc</v>
          </cell>
          <cell r="D5024" t="str">
            <v>Fidelity Natl Finl Inc</v>
          </cell>
          <cell r="E5024">
            <v>407.08199999999999</v>
          </cell>
          <cell r="F5024" t="str">
            <v>N</v>
          </cell>
        </row>
        <row r="5025">
          <cell r="B5025">
            <v>38239</v>
          </cell>
          <cell r="C5025" t="str">
            <v>AC Technology Inc</v>
          </cell>
          <cell r="D5025" t="str">
            <v>PEC Solutions Inc</v>
          </cell>
          <cell r="E5025">
            <v>49.699999999999996</v>
          </cell>
          <cell r="F5025" t="str">
            <v>N</v>
          </cell>
        </row>
        <row r="5026">
          <cell r="B5026">
            <v>38239</v>
          </cell>
          <cell r="C5026" t="str">
            <v>Datakey Inc</v>
          </cell>
          <cell r="D5026" t="str">
            <v>SafeNet Inc</v>
          </cell>
          <cell r="E5026">
            <v>8.1080000000000005</v>
          </cell>
          <cell r="F5026" t="str">
            <v>N</v>
          </cell>
        </row>
        <row r="5027">
          <cell r="B5027">
            <v>38239</v>
          </cell>
          <cell r="C5027" t="str">
            <v>VoIP Americas</v>
          </cell>
          <cell r="D5027" t="str">
            <v>VoIP Inc</v>
          </cell>
          <cell r="E5027">
            <v>1.5799999999999998</v>
          </cell>
          <cell r="F5027" t="str">
            <v>N</v>
          </cell>
        </row>
        <row r="5028">
          <cell r="B5028">
            <v>38239</v>
          </cell>
          <cell r="C5028" t="str">
            <v>Al Vinciguerra-Fixed Assets</v>
          </cell>
          <cell r="D5028" t="str">
            <v>Addison York Ins Brokers Ltd</v>
          </cell>
          <cell r="E5028">
            <v>7</v>
          </cell>
          <cell r="F5028" t="str">
            <v>N</v>
          </cell>
        </row>
        <row r="5029">
          <cell r="B5029">
            <v>38239</v>
          </cell>
          <cell r="C5029" t="str">
            <v>Undisclosed Oil Property,OK</v>
          </cell>
          <cell r="D5029" t="str">
            <v>Cano Petroleum Inc</v>
          </cell>
          <cell r="E5029">
            <v>2.5</v>
          </cell>
          <cell r="F5029" t="str">
            <v>N</v>
          </cell>
        </row>
        <row r="5030">
          <cell r="B5030">
            <v>38239</v>
          </cell>
          <cell r="C5030" t="str">
            <v>Iridigm Display Corp</v>
          </cell>
          <cell r="D5030" t="str">
            <v>QUALCOMM Inc</v>
          </cell>
          <cell r="E5030">
            <v>170</v>
          </cell>
          <cell r="F5030" t="str">
            <v>N</v>
          </cell>
        </row>
        <row r="5031">
          <cell r="B5031">
            <v>38239</v>
          </cell>
          <cell r="C5031" t="str">
            <v>NetSolve Inc</v>
          </cell>
          <cell r="D5031" t="str">
            <v>Cisco Systems Inc</v>
          </cell>
          <cell r="E5031">
            <v>136.72399999999999</v>
          </cell>
          <cell r="F5031" t="str">
            <v>N</v>
          </cell>
        </row>
        <row r="5032">
          <cell r="B5032">
            <v>38238</v>
          </cell>
          <cell r="C5032" t="str">
            <v>Cinnabon International Inc</v>
          </cell>
          <cell r="D5032" t="str">
            <v>Focus Brands Inc</v>
          </cell>
          <cell r="E5032">
            <v>21</v>
          </cell>
          <cell r="F5032" t="str">
            <v>Y</v>
          </cell>
        </row>
        <row r="5033">
          <cell r="B5033">
            <v>38238</v>
          </cell>
          <cell r="C5033" t="str">
            <v>Hodgman Inc</v>
          </cell>
          <cell r="D5033" t="str">
            <v>RAM Venture Holdings Corp</v>
          </cell>
          <cell r="E5033">
            <v>13.799999999999999</v>
          </cell>
          <cell r="F5033" t="str">
            <v>Y</v>
          </cell>
        </row>
        <row r="5034">
          <cell r="B5034">
            <v>38238</v>
          </cell>
          <cell r="C5034" t="str">
            <v>First Financial Bancorp,CA</v>
          </cell>
          <cell r="D5034" t="str">
            <v>Placer Sierra Bancshares,CA</v>
          </cell>
          <cell r="E5034">
            <v>51.146000000000001</v>
          </cell>
          <cell r="F5034" t="str">
            <v>Y</v>
          </cell>
        </row>
        <row r="5035">
          <cell r="B5035">
            <v>38238</v>
          </cell>
          <cell r="C5035" t="str">
            <v>Camco Inc</v>
          </cell>
          <cell r="D5035" t="str">
            <v>Cash America International Inc</v>
          </cell>
          <cell r="E5035">
            <v>125</v>
          </cell>
          <cell r="F5035" t="str">
            <v>Y</v>
          </cell>
        </row>
        <row r="5036">
          <cell r="B5036">
            <v>38238</v>
          </cell>
          <cell r="C5036" t="str">
            <v>iPCS Wireless-Commun Towers(92</v>
          </cell>
          <cell r="D5036" t="str">
            <v>TCP Communications LLC</v>
          </cell>
          <cell r="E5036">
            <v>16.5</v>
          </cell>
          <cell r="F5036" t="str">
            <v>N</v>
          </cell>
        </row>
        <row r="5037">
          <cell r="B5037">
            <v>38238</v>
          </cell>
          <cell r="C5037" t="str">
            <v>Tapco Holdings Inc</v>
          </cell>
          <cell r="D5037" t="str">
            <v>Headwaters Inc</v>
          </cell>
          <cell r="E5037">
            <v>715</v>
          </cell>
          <cell r="F5037" t="str">
            <v>N</v>
          </cell>
        </row>
        <row r="5038">
          <cell r="B5038">
            <v>38238</v>
          </cell>
          <cell r="C5038" t="str">
            <v>Fleming's Prime Steakhouse</v>
          </cell>
          <cell r="D5038" t="str">
            <v>Outback Steakhouse Inc</v>
          </cell>
          <cell r="E5038">
            <v>39</v>
          </cell>
          <cell r="F5038" t="str">
            <v>N</v>
          </cell>
        </row>
        <row r="5039">
          <cell r="B5039">
            <v>38238</v>
          </cell>
          <cell r="C5039" t="str">
            <v>Foster-Miller Inc</v>
          </cell>
          <cell r="D5039" t="str">
            <v>QinetiQ Group PLC</v>
          </cell>
          <cell r="E5039">
            <v>163</v>
          </cell>
          <cell r="F5039" t="str">
            <v>N</v>
          </cell>
        </row>
        <row r="5040">
          <cell r="B5040">
            <v>38237</v>
          </cell>
          <cell r="C5040" t="str">
            <v>MAP Pharmaceuticals Inc</v>
          </cell>
          <cell r="D5040" t="str">
            <v>Investor Group</v>
          </cell>
          <cell r="E5040">
            <v>30</v>
          </cell>
          <cell r="F5040" t="str">
            <v>Y</v>
          </cell>
        </row>
        <row r="5041">
          <cell r="B5041">
            <v>38237</v>
          </cell>
          <cell r="C5041" t="str">
            <v>Nexans Magnet Wire USA Inc</v>
          </cell>
          <cell r="D5041" t="str">
            <v>Superior Essex Inc</v>
          </cell>
          <cell r="E5041">
            <v>11</v>
          </cell>
          <cell r="F5041" t="str">
            <v>N</v>
          </cell>
        </row>
        <row r="5042">
          <cell r="B5042">
            <v>38237</v>
          </cell>
          <cell r="C5042" t="str">
            <v>Medallion Taxi Media Inc</v>
          </cell>
          <cell r="D5042" t="str">
            <v>Clear Channel Outdoor</v>
          </cell>
          <cell r="E5042">
            <v>33</v>
          </cell>
          <cell r="F5042" t="str">
            <v>N</v>
          </cell>
        </row>
        <row r="5043">
          <cell r="B5043">
            <v>38237</v>
          </cell>
          <cell r="C5043" t="str">
            <v>Cedar Creek Bancshares Inc,TX</v>
          </cell>
          <cell r="D5043" t="str">
            <v>Franklin Bank Corp,Houston,TX</v>
          </cell>
          <cell r="E5043">
            <v>22.599999999999998</v>
          </cell>
          <cell r="F5043" t="str">
            <v>N</v>
          </cell>
        </row>
        <row r="5044">
          <cell r="B5044">
            <v>38237</v>
          </cell>
          <cell r="C5044" t="str">
            <v>Epoch Biosciences Inc</v>
          </cell>
          <cell r="D5044" t="str">
            <v>Nanogen Inc</v>
          </cell>
          <cell r="E5044">
            <v>57.805999999999997</v>
          </cell>
          <cell r="F5044" t="str">
            <v>N</v>
          </cell>
        </row>
        <row r="5045">
          <cell r="B5045">
            <v>38237</v>
          </cell>
          <cell r="C5045" t="str">
            <v>Southwestern Bancshares Inc,TX</v>
          </cell>
          <cell r="D5045" t="str">
            <v>First Finl Bankshares Inc,TX</v>
          </cell>
          <cell r="E5045">
            <v>13.399999999999999</v>
          </cell>
          <cell r="F5045" t="str">
            <v>N</v>
          </cell>
        </row>
        <row r="5046">
          <cell r="B5046">
            <v>38237</v>
          </cell>
          <cell r="C5046" t="str">
            <v>USGen-Power Stations(3)</v>
          </cell>
          <cell r="D5046" t="str">
            <v>Dominion Resources Inc</v>
          </cell>
          <cell r="E5046">
            <v>642</v>
          </cell>
          <cell r="F5046" t="str">
            <v>N</v>
          </cell>
        </row>
        <row r="5047">
          <cell r="B5047">
            <v>38237</v>
          </cell>
          <cell r="C5047" t="str">
            <v>Upstate Group Inc</v>
          </cell>
          <cell r="D5047" t="str">
            <v>Serologicals Corp</v>
          </cell>
          <cell r="E5047">
            <v>201.916</v>
          </cell>
          <cell r="F5047" t="str">
            <v>N</v>
          </cell>
        </row>
        <row r="5048">
          <cell r="B5048">
            <v>38237</v>
          </cell>
          <cell r="C5048" t="str">
            <v>AEP-South Texas Project</v>
          </cell>
          <cell r="D5048" t="str">
            <v>City Public Svc of San Antonio</v>
          </cell>
          <cell r="E5048">
            <v>158</v>
          </cell>
          <cell r="F5048" t="str">
            <v>N</v>
          </cell>
        </row>
        <row r="5049">
          <cell r="B5049">
            <v>38237</v>
          </cell>
          <cell r="C5049" t="str">
            <v>Essex Property-Communities(16)</v>
          </cell>
          <cell r="D5049" t="str">
            <v>United Dominion Realty LP</v>
          </cell>
          <cell r="E5049">
            <v>756</v>
          </cell>
          <cell r="F5049" t="str">
            <v>N</v>
          </cell>
        </row>
        <row r="5050">
          <cell r="B5050">
            <v>38237</v>
          </cell>
          <cell r="C5050" t="str">
            <v>Eastern WI Bancshares Inc,WI</v>
          </cell>
          <cell r="D5050" t="str">
            <v>Webster Finl Corp,Waterbury,CT</v>
          </cell>
          <cell r="E5050">
            <v>26</v>
          </cell>
          <cell r="F5050" t="str">
            <v>N</v>
          </cell>
        </row>
        <row r="5051">
          <cell r="B5051">
            <v>38237</v>
          </cell>
          <cell r="C5051" t="str">
            <v>Crossroads Apts,Concord,CA</v>
          </cell>
          <cell r="D5051" t="str">
            <v>United Dominion Realty Trust</v>
          </cell>
          <cell r="E5051">
            <v>15</v>
          </cell>
          <cell r="F5051" t="str">
            <v>N</v>
          </cell>
        </row>
        <row r="5052">
          <cell r="B5052">
            <v>38237</v>
          </cell>
          <cell r="C5052" t="str">
            <v>Lakeline Villas,Cedar Park,TX</v>
          </cell>
          <cell r="D5052" t="str">
            <v>United Dominion Realty Trust</v>
          </cell>
          <cell r="E5052">
            <v>18.25</v>
          </cell>
          <cell r="F5052" t="str">
            <v>N</v>
          </cell>
        </row>
        <row r="5053">
          <cell r="B5053">
            <v>38237</v>
          </cell>
          <cell r="C5053" t="str">
            <v>Norcroft &amp; Crossing,NC</v>
          </cell>
          <cell r="D5053" t="str">
            <v>United Dominion Realty Trust</v>
          </cell>
          <cell r="E5053">
            <v>21.7</v>
          </cell>
          <cell r="F5053" t="str">
            <v>N</v>
          </cell>
        </row>
        <row r="5054">
          <cell r="B5054">
            <v>38237</v>
          </cell>
          <cell r="C5054" t="str">
            <v>AEP-South Texas Project</v>
          </cell>
          <cell r="D5054" t="str">
            <v>Texas Genco Holdings Inc</v>
          </cell>
          <cell r="E5054">
            <v>174</v>
          </cell>
          <cell r="F5054" t="str">
            <v>N</v>
          </cell>
        </row>
        <row r="5055">
          <cell r="B5055">
            <v>38236</v>
          </cell>
          <cell r="C5055" t="str">
            <v>Opus Medical Inc</v>
          </cell>
          <cell r="D5055" t="str">
            <v>ArthroCare Corp</v>
          </cell>
          <cell r="E5055">
            <v>130</v>
          </cell>
          <cell r="F5055" t="str">
            <v>N</v>
          </cell>
        </row>
        <row r="5056">
          <cell r="B5056">
            <v>38236</v>
          </cell>
          <cell r="C5056" t="str">
            <v>USGen-Electric Generation(3)</v>
          </cell>
          <cell r="D5056" t="str">
            <v>Dominion Energy Inc</v>
          </cell>
          <cell r="E5056">
            <v>656</v>
          </cell>
          <cell r="F5056" t="str">
            <v>N</v>
          </cell>
        </row>
        <row r="5057">
          <cell r="B5057">
            <v>38236</v>
          </cell>
          <cell r="C5057" t="str">
            <v>Alanx Wear Solutions Inc</v>
          </cell>
          <cell r="D5057" t="str">
            <v>Ceramic Protection Corp</v>
          </cell>
          <cell r="E5057">
            <v>30</v>
          </cell>
          <cell r="F5057" t="str">
            <v>N</v>
          </cell>
        </row>
        <row r="5058">
          <cell r="B5058">
            <v>38235</v>
          </cell>
          <cell r="C5058" t="str">
            <v>ExlService Holdings Inc</v>
          </cell>
          <cell r="D5058" t="str">
            <v>Aviva PLC</v>
          </cell>
          <cell r="E5058">
            <v>12.5</v>
          </cell>
          <cell r="F5058" t="str">
            <v>N</v>
          </cell>
        </row>
        <row r="5059">
          <cell r="B5059">
            <v>38233</v>
          </cell>
          <cell r="C5059" t="str">
            <v>Timber Lodge Steakhouse Inc</v>
          </cell>
          <cell r="D5059" t="str">
            <v>Investor Group</v>
          </cell>
          <cell r="E5059">
            <v>8.8000000000000007</v>
          </cell>
          <cell r="F5059" t="str">
            <v>Y</v>
          </cell>
        </row>
        <row r="5060">
          <cell r="B5060">
            <v>38233</v>
          </cell>
          <cell r="C5060" t="str">
            <v>Cherry Hill Constr Co</v>
          </cell>
          <cell r="D5060" t="str">
            <v>Perini Corp</v>
          </cell>
          <cell r="E5060">
            <v>20</v>
          </cell>
          <cell r="F5060" t="str">
            <v>N</v>
          </cell>
        </row>
        <row r="5061">
          <cell r="B5061">
            <v>38233</v>
          </cell>
          <cell r="C5061" t="str">
            <v>WW Enterprises Inc</v>
          </cell>
          <cell r="D5061" t="str">
            <v>WW Energy Inc</v>
          </cell>
          <cell r="E5061">
            <v>1.9</v>
          </cell>
          <cell r="F5061" t="str">
            <v>N</v>
          </cell>
        </row>
        <row r="5062">
          <cell r="B5062">
            <v>38233</v>
          </cell>
          <cell r="C5062" t="str">
            <v>Piezo Technology Inc</v>
          </cell>
          <cell r="D5062" t="str">
            <v>M-tron Industries Inc</v>
          </cell>
          <cell r="E5062">
            <v>8.6999999999999993</v>
          </cell>
          <cell r="F5062" t="str">
            <v>N</v>
          </cell>
        </row>
        <row r="5063">
          <cell r="B5063">
            <v>38233</v>
          </cell>
          <cell r="C5063" t="str">
            <v>Chi-Chi's Inc-Real Estate and</v>
          </cell>
          <cell r="D5063" t="str">
            <v>Outback Steakhouse Inc</v>
          </cell>
          <cell r="E5063">
            <v>42.5</v>
          </cell>
          <cell r="F5063" t="str">
            <v>N</v>
          </cell>
        </row>
        <row r="5064">
          <cell r="B5064">
            <v>38232</v>
          </cell>
          <cell r="C5064" t="str">
            <v>CCCG Inc</v>
          </cell>
          <cell r="D5064" t="str">
            <v>VCG Holding Corp</v>
          </cell>
          <cell r="E5064">
            <v>6</v>
          </cell>
          <cell r="F5064" t="str">
            <v>N</v>
          </cell>
        </row>
        <row r="5065">
          <cell r="B5065">
            <v>38232</v>
          </cell>
          <cell r="C5065" t="str">
            <v>PolyGroup Ltd</v>
          </cell>
          <cell r="D5065" t="str">
            <v>Mediagrif Interactive Tech Inc</v>
          </cell>
          <cell r="E5065">
            <v>8.3999999999999986</v>
          </cell>
          <cell r="F5065" t="str">
            <v>N</v>
          </cell>
        </row>
        <row r="5066">
          <cell r="B5066">
            <v>38232</v>
          </cell>
          <cell r="C5066" t="str">
            <v>Uponor Aldyl Co Inc</v>
          </cell>
          <cell r="D5066" t="str">
            <v>PW Poly Corp</v>
          </cell>
          <cell r="E5066">
            <v>15</v>
          </cell>
          <cell r="F5066" t="str">
            <v>N</v>
          </cell>
        </row>
        <row r="5067">
          <cell r="B5067">
            <v>38232</v>
          </cell>
          <cell r="C5067" t="str">
            <v>Chart Bank,MA</v>
          </cell>
          <cell r="D5067" t="str">
            <v>Benjamin Franklin SB,MA</v>
          </cell>
          <cell r="E5067">
            <v>48</v>
          </cell>
          <cell r="F5067" t="str">
            <v>N</v>
          </cell>
        </row>
        <row r="5068">
          <cell r="B5068">
            <v>38232</v>
          </cell>
          <cell r="C5068" t="str">
            <v>Western-Propane Cylinder Asts</v>
          </cell>
          <cell r="D5068" t="str">
            <v>Worthington Industries Inc</v>
          </cell>
          <cell r="E5068">
            <v>64.5</v>
          </cell>
          <cell r="F5068" t="str">
            <v>N</v>
          </cell>
        </row>
        <row r="5069">
          <cell r="B5069">
            <v>38232</v>
          </cell>
          <cell r="C5069" t="str">
            <v>Computer Access Technology</v>
          </cell>
          <cell r="D5069" t="str">
            <v>LeCroy Corp</v>
          </cell>
          <cell r="E5069">
            <v>118.03299999999999</v>
          </cell>
          <cell r="F5069" t="str">
            <v>N</v>
          </cell>
        </row>
        <row r="5070">
          <cell r="B5070">
            <v>38232</v>
          </cell>
          <cell r="C5070" t="str">
            <v>First Cmnty Capital Corp,TX</v>
          </cell>
          <cell r="D5070" t="str">
            <v>Wells Fargo &amp; Co,California</v>
          </cell>
          <cell r="E5070">
            <v>123.65499999999999</v>
          </cell>
          <cell r="F5070" t="str">
            <v>N</v>
          </cell>
        </row>
        <row r="5071">
          <cell r="B5071">
            <v>38231</v>
          </cell>
          <cell r="C5071" t="str">
            <v>Kinco Ltd</v>
          </cell>
          <cell r="D5071" t="str">
            <v>Atrium Cos Inc</v>
          </cell>
          <cell r="E5071">
            <v>27.099999999999998</v>
          </cell>
          <cell r="F5071" t="str">
            <v>N</v>
          </cell>
        </row>
        <row r="5072">
          <cell r="B5072">
            <v>38231</v>
          </cell>
          <cell r="C5072" t="str">
            <v>NextPage-Publishing Bus</v>
          </cell>
          <cell r="D5072" t="str">
            <v>Fast Search &amp; Transfer ASA</v>
          </cell>
          <cell r="E5072">
            <v>15</v>
          </cell>
          <cell r="F5072" t="str">
            <v>N</v>
          </cell>
        </row>
        <row r="5073">
          <cell r="B5073">
            <v>38231</v>
          </cell>
          <cell r="C5073" t="str">
            <v>VPI LLC-Divisions(3)</v>
          </cell>
          <cell r="D5073" t="str">
            <v>Spartech Corp</v>
          </cell>
          <cell r="E5073">
            <v>83.5</v>
          </cell>
          <cell r="F5073" t="str">
            <v>N</v>
          </cell>
        </row>
        <row r="5074">
          <cell r="B5074">
            <v>38231</v>
          </cell>
          <cell r="C5074" t="str">
            <v>SuperGen Inc</v>
          </cell>
          <cell r="D5074" t="str">
            <v>MGI PHARMA Inc</v>
          </cell>
          <cell r="E5074">
            <v>85</v>
          </cell>
          <cell r="F5074" t="str">
            <v>N</v>
          </cell>
        </row>
        <row r="5075">
          <cell r="B5075">
            <v>38231</v>
          </cell>
          <cell r="C5075" t="str">
            <v>Undisclosed Gas Fields,Permian</v>
          </cell>
          <cell r="D5075" t="str">
            <v>Whiting Petroleum Corp</v>
          </cell>
          <cell r="E5075">
            <v>345</v>
          </cell>
          <cell r="F5075" t="str">
            <v>N</v>
          </cell>
        </row>
        <row r="5076">
          <cell r="B5076">
            <v>38231</v>
          </cell>
          <cell r="C5076" t="str">
            <v>Advance Financial Bancorp</v>
          </cell>
          <cell r="D5076" t="str">
            <v>Parkvale Finl,Monroeville,PA</v>
          </cell>
          <cell r="E5076">
            <v>36.83</v>
          </cell>
          <cell r="F5076" t="str">
            <v>N</v>
          </cell>
        </row>
        <row r="5077">
          <cell r="B5077">
            <v>38231</v>
          </cell>
          <cell r="C5077" t="str">
            <v>Robert Clear Coal Corp-Mining</v>
          </cell>
          <cell r="D5077" t="str">
            <v>National Coal Corp</v>
          </cell>
          <cell r="E5077">
            <v>5.5</v>
          </cell>
          <cell r="F5077" t="str">
            <v>N</v>
          </cell>
        </row>
        <row r="5078">
          <cell r="B5078">
            <v>38231</v>
          </cell>
          <cell r="C5078" t="str">
            <v>Guidance Channel Inc</v>
          </cell>
          <cell r="D5078" t="str">
            <v>School Specialty Inc</v>
          </cell>
          <cell r="E5078">
            <v>19</v>
          </cell>
          <cell r="F5078" t="str">
            <v>N</v>
          </cell>
        </row>
        <row r="5079">
          <cell r="B5079">
            <v>38231</v>
          </cell>
          <cell r="C5079" t="str">
            <v>Karnes Music</v>
          </cell>
          <cell r="D5079" t="str">
            <v>American Music Group Ltd</v>
          </cell>
          <cell r="E5079">
            <v>3</v>
          </cell>
          <cell r="F5079" t="str">
            <v>N</v>
          </cell>
        </row>
        <row r="5080">
          <cell r="B5080">
            <v>38231</v>
          </cell>
          <cell r="C5080" t="str">
            <v>Verizon Info Tech-Healthcare</v>
          </cell>
          <cell r="D5080" t="str">
            <v>Infocrossing Inc</v>
          </cell>
          <cell r="E5080">
            <v>43.5</v>
          </cell>
          <cell r="F5080" t="str">
            <v>N</v>
          </cell>
        </row>
        <row r="5081">
          <cell r="B5081">
            <v>38231</v>
          </cell>
          <cell r="C5081" t="str">
            <v>eCOST Com Inc</v>
          </cell>
          <cell r="D5081" t="str">
            <v>Shareholders</v>
          </cell>
          <cell r="E5081">
            <v>86.143000000000001</v>
          </cell>
          <cell r="F5081" t="str">
            <v>N</v>
          </cell>
        </row>
        <row r="5082">
          <cell r="B5082">
            <v>38231</v>
          </cell>
          <cell r="C5082" t="str">
            <v>Connect-us Group Commun</v>
          </cell>
          <cell r="D5082" t="str">
            <v>Ptek Holdings Inc</v>
          </cell>
          <cell r="E5082">
            <v>8.8999999999999986</v>
          </cell>
          <cell r="F5082" t="str">
            <v>N</v>
          </cell>
        </row>
        <row r="5083">
          <cell r="B5083">
            <v>38230</v>
          </cell>
          <cell r="C5083" t="str">
            <v>Tableau Software</v>
          </cell>
          <cell r="D5083" t="str">
            <v>New Enterprise Associates</v>
          </cell>
          <cell r="E5083">
            <v>5</v>
          </cell>
          <cell r="F5083" t="str">
            <v>Y</v>
          </cell>
        </row>
        <row r="5084">
          <cell r="B5084">
            <v>38230</v>
          </cell>
          <cell r="C5084" t="str">
            <v>Pacific Plaza,Daly City,CA</v>
          </cell>
          <cell r="D5084" t="str">
            <v>RREEF America LLC</v>
          </cell>
          <cell r="E5084">
            <v>143</v>
          </cell>
          <cell r="F5084" t="str">
            <v>Y</v>
          </cell>
        </row>
        <row r="5085">
          <cell r="B5085">
            <v>38230</v>
          </cell>
          <cell r="C5085" t="str">
            <v>Transporter Inc</v>
          </cell>
          <cell r="D5085" t="str">
            <v>Aero Marine Engine Inc</v>
          </cell>
          <cell r="E5085">
            <v>5.0199999999999996</v>
          </cell>
          <cell r="F5085" t="str">
            <v>N</v>
          </cell>
        </row>
        <row r="5086">
          <cell r="B5086">
            <v>38230</v>
          </cell>
          <cell r="C5086" t="str">
            <v>Schwab Soundview Capital</v>
          </cell>
          <cell r="D5086" t="str">
            <v>UBS AG</v>
          </cell>
          <cell r="E5086">
            <v>265</v>
          </cell>
          <cell r="F5086" t="str">
            <v>N</v>
          </cell>
        </row>
        <row r="5087">
          <cell r="B5087">
            <v>38230</v>
          </cell>
          <cell r="C5087" t="str">
            <v>Doctors Hospital of Jefferson</v>
          </cell>
          <cell r="D5087" t="str">
            <v>East Jefferson General Hosp</v>
          </cell>
          <cell r="E5087">
            <v>27</v>
          </cell>
          <cell r="F5087" t="str">
            <v>N</v>
          </cell>
        </row>
        <row r="5088">
          <cell r="B5088">
            <v>38230</v>
          </cell>
          <cell r="C5088" t="str">
            <v>Centinel Hosp Med,Daniel Freem</v>
          </cell>
          <cell r="D5088" t="str">
            <v>Centinela Freeman HealthSystem</v>
          </cell>
          <cell r="E5088">
            <v>47</v>
          </cell>
          <cell r="F5088" t="str">
            <v>N</v>
          </cell>
        </row>
        <row r="5089">
          <cell r="B5089">
            <v>38230</v>
          </cell>
          <cell r="C5089" t="str">
            <v>Unimark Grp Inc-Packaged Fruit</v>
          </cell>
          <cell r="D5089" t="str">
            <v>Del Monte Foods Co</v>
          </cell>
          <cell r="E5089">
            <v>11</v>
          </cell>
          <cell r="F5089" t="str">
            <v>N</v>
          </cell>
        </row>
        <row r="5090">
          <cell r="B5090">
            <v>38230</v>
          </cell>
          <cell r="C5090" t="str">
            <v>Shakey's Inc-Certain Assets</v>
          </cell>
          <cell r="D5090" t="str">
            <v>Jacmar Cos</v>
          </cell>
          <cell r="E5090">
            <v>4.5</v>
          </cell>
          <cell r="F5090" t="str">
            <v>N</v>
          </cell>
        </row>
        <row r="5091">
          <cell r="B5091">
            <v>38230</v>
          </cell>
          <cell r="C5091" t="str">
            <v>Wekiva Golf Club,OR</v>
          </cell>
          <cell r="D5091" t="str">
            <v>Wekiva Golf Club Inc</v>
          </cell>
          <cell r="E5091">
            <v>2.4750000000000001</v>
          </cell>
          <cell r="F5091" t="str">
            <v>N</v>
          </cell>
        </row>
        <row r="5092">
          <cell r="B5092">
            <v>38230</v>
          </cell>
          <cell r="C5092" t="str">
            <v>SendTec Inc</v>
          </cell>
          <cell r="D5092" t="str">
            <v>theglobe.com Inc</v>
          </cell>
          <cell r="E5092">
            <v>21.524999999999999</v>
          </cell>
          <cell r="F5092" t="str">
            <v>N</v>
          </cell>
        </row>
        <row r="5093">
          <cell r="B5093">
            <v>38230</v>
          </cell>
          <cell r="C5093" t="str">
            <v>G&amp;G/Cherokee Wood Inc</v>
          </cell>
          <cell r="D5093" t="str">
            <v>American Pallet Leasing Co</v>
          </cell>
          <cell r="E5093">
            <v>3.3</v>
          </cell>
          <cell r="F5093" t="str">
            <v>N</v>
          </cell>
        </row>
        <row r="5094">
          <cell r="B5094">
            <v>38230</v>
          </cell>
          <cell r="C5094" t="str">
            <v>Quest-Vista Plus Product Suite</v>
          </cell>
          <cell r="D5094" t="str">
            <v>Open Text Corp</v>
          </cell>
          <cell r="E5094">
            <v>24</v>
          </cell>
          <cell r="F5094" t="str">
            <v>N</v>
          </cell>
        </row>
        <row r="5095">
          <cell r="B5095">
            <v>38230</v>
          </cell>
          <cell r="C5095" t="str">
            <v>All State Tours Inc</v>
          </cell>
          <cell r="D5095" t="str">
            <v>Travelocity.com Inc</v>
          </cell>
          <cell r="E5095">
            <v>25</v>
          </cell>
          <cell r="F5095" t="str">
            <v>N</v>
          </cell>
        </row>
        <row r="5096">
          <cell r="B5096">
            <v>38230</v>
          </cell>
          <cell r="C5096" t="str">
            <v>Guaranty Corp</v>
          </cell>
          <cell r="D5096" t="str">
            <v>Centennial Bk Hldg Inc,CO</v>
          </cell>
          <cell r="E5096">
            <v>365</v>
          </cell>
          <cell r="F5096" t="str">
            <v>N</v>
          </cell>
        </row>
        <row r="5097">
          <cell r="B5097">
            <v>38230</v>
          </cell>
          <cell r="C5097" t="str">
            <v>Energy Savers Unlimited Inc</v>
          </cell>
          <cell r="D5097" t="str">
            <v>Central Garden &amp; Pet Co</v>
          </cell>
          <cell r="E5097">
            <v>34</v>
          </cell>
          <cell r="F5097" t="str">
            <v>N</v>
          </cell>
        </row>
        <row r="5098">
          <cell r="B5098">
            <v>38230</v>
          </cell>
          <cell r="C5098" t="str">
            <v>Ironbeak Ltd</v>
          </cell>
          <cell r="D5098" t="str">
            <v>Symphony House Bhd</v>
          </cell>
          <cell r="E5098">
            <v>15.811999999999999</v>
          </cell>
          <cell r="F5098" t="str">
            <v>N</v>
          </cell>
        </row>
        <row r="5099">
          <cell r="B5099">
            <v>38229</v>
          </cell>
          <cell r="C5099" t="str">
            <v>Aztec Media Inc</v>
          </cell>
          <cell r="D5099" t="str">
            <v>Bustos Media Corp</v>
          </cell>
          <cell r="E5099">
            <v>21.7</v>
          </cell>
          <cell r="F5099" t="str">
            <v>N</v>
          </cell>
        </row>
        <row r="5100">
          <cell r="B5100">
            <v>38229</v>
          </cell>
          <cell r="C5100" t="str">
            <v>Huttig Bldg Prod Inc-Builder</v>
          </cell>
          <cell r="D5100" t="str">
            <v>McCray Lumber Co</v>
          </cell>
          <cell r="E5100">
            <v>6.6</v>
          </cell>
          <cell r="F5100" t="str">
            <v>N</v>
          </cell>
        </row>
        <row r="5101">
          <cell r="B5101">
            <v>38229</v>
          </cell>
          <cell r="C5101" t="str">
            <v>NTC Communications LLC</v>
          </cell>
          <cell r="D5101" t="str">
            <v>Shenandoah Telecommunications</v>
          </cell>
          <cell r="E5101">
            <v>12.6</v>
          </cell>
          <cell r="F5101" t="str">
            <v>N</v>
          </cell>
        </row>
        <row r="5102">
          <cell r="B5102">
            <v>38229</v>
          </cell>
          <cell r="C5102" t="str">
            <v>Duration Software Inc</v>
          </cell>
          <cell r="D5102" t="str">
            <v>Systems Evolution Inc</v>
          </cell>
          <cell r="E5102">
            <v>6.4499999999999993</v>
          </cell>
          <cell r="F5102" t="str">
            <v>N</v>
          </cell>
        </row>
        <row r="5103">
          <cell r="B5103">
            <v>38229</v>
          </cell>
          <cell r="C5103" t="str">
            <v>Sterling Univ Housing-Student</v>
          </cell>
          <cell r="D5103" t="str">
            <v>GMH Communities Trust</v>
          </cell>
          <cell r="E5103">
            <v>249</v>
          </cell>
          <cell r="F5103" t="str">
            <v>N</v>
          </cell>
        </row>
        <row r="5104">
          <cell r="B5104">
            <v>38229</v>
          </cell>
          <cell r="C5104" t="str">
            <v>Aesgen Inc</v>
          </cell>
          <cell r="D5104" t="str">
            <v>MGI PHARMA Inc</v>
          </cell>
          <cell r="E5104">
            <v>90</v>
          </cell>
          <cell r="F5104" t="str">
            <v>N</v>
          </cell>
        </row>
        <row r="5105">
          <cell r="B5105">
            <v>38229</v>
          </cell>
          <cell r="C5105" t="str">
            <v>Employment Systems Inc</v>
          </cell>
          <cell r="D5105" t="str">
            <v>Warning Model Management Inc</v>
          </cell>
          <cell r="E5105">
            <v>1.5</v>
          </cell>
          <cell r="F5105" t="str">
            <v>N</v>
          </cell>
        </row>
        <row r="5106">
          <cell r="B5106">
            <v>38229</v>
          </cell>
          <cell r="C5106" t="str">
            <v>Undisclosed Oil &amp; Gas Ppty,TX</v>
          </cell>
          <cell r="D5106" t="str">
            <v>Magnum Hunter Resources Inc</v>
          </cell>
          <cell r="E5106">
            <v>40</v>
          </cell>
          <cell r="F5106" t="str">
            <v>N</v>
          </cell>
        </row>
        <row r="5107">
          <cell r="B5107">
            <v>38229</v>
          </cell>
          <cell r="C5107" t="str">
            <v>Vision Insurance Group LLC</v>
          </cell>
          <cell r="D5107" t="str">
            <v>Alfa Corp</v>
          </cell>
          <cell r="E5107">
            <v>34</v>
          </cell>
          <cell r="F5107" t="str">
            <v>N</v>
          </cell>
        </row>
        <row r="5108">
          <cell r="B5108">
            <v>38226</v>
          </cell>
          <cell r="C5108" t="str">
            <v>LNR Property Corp</v>
          </cell>
          <cell r="D5108" t="str">
            <v>Riley Property Holdings LLC</v>
          </cell>
          <cell r="E5108">
            <v>2272.538</v>
          </cell>
          <cell r="F5108" t="str">
            <v>Y</v>
          </cell>
        </row>
        <row r="5109">
          <cell r="B5109">
            <v>38226</v>
          </cell>
          <cell r="C5109" t="str">
            <v>Women First Healthcare-(3)</v>
          </cell>
          <cell r="D5109" t="str">
            <v>SJ Strategic Investments LLC</v>
          </cell>
          <cell r="E5109">
            <v>3.3</v>
          </cell>
          <cell r="F5109" t="str">
            <v>Y</v>
          </cell>
        </row>
        <row r="5110">
          <cell r="B5110">
            <v>38226</v>
          </cell>
          <cell r="C5110" t="str">
            <v>Undisclosed Natural Gas,NM</v>
          </cell>
          <cell r="D5110" t="str">
            <v>Pogo Producing Co</v>
          </cell>
          <cell r="E5110">
            <v>189</v>
          </cell>
          <cell r="F5110" t="str">
            <v>N</v>
          </cell>
        </row>
        <row r="5111">
          <cell r="B5111">
            <v>38226</v>
          </cell>
          <cell r="C5111" t="str">
            <v>Roanoke Valley Energy Facility</v>
          </cell>
          <cell r="D5111" t="str">
            <v>Westmoreland Coal Co</v>
          </cell>
          <cell r="E5111">
            <v>125</v>
          </cell>
          <cell r="F5111" t="str">
            <v>N</v>
          </cell>
        </row>
        <row r="5112">
          <cell r="B5112">
            <v>38226</v>
          </cell>
          <cell r="C5112" t="str">
            <v>Optinel Systems Inc</v>
          </cell>
          <cell r="D5112" t="str">
            <v>C-COR Inc</v>
          </cell>
          <cell r="E5112">
            <v>15.5</v>
          </cell>
          <cell r="F5112" t="str">
            <v>N</v>
          </cell>
        </row>
        <row r="5113">
          <cell r="B5113">
            <v>38226</v>
          </cell>
          <cell r="C5113" t="str">
            <v>KGMZ-FM,Honolulu,Hawaii</v>
          </cell>
          <cell r="D5113" t="str">
            <v>Cox Radio Inc</v>
          </cell>
          <cell r="E5113">
            <v>6.6</v>
          </cell>
          <cell r="F5113" t="str">
            <v>N</v>
          </cell>
        </row>
        <row r="5114">
          <cell r="B5114">
            <v>38226</v>
          </cell>
          <cell r="C5114" t="str">
            <v>Advanced Metal Tech Inc</v>
          </cell>
          <cell r="D5114" t="str">
            <v>Laird Group PLC</v>
          </cell>
          <cell r="E5114">
            <v>5.6999999999999993</v>
          </cell>
          <cell r="F5114" t="str">
            <v>N</v>
          </cell>
        </row>
        <row r="5115">
          <cell r="B5115">
            <v>38225</v>
          </cell>
          <cell r="C5115" t="str">
            <v>Kenneth I Tobey Inc</v>
          </cell>
          <cell r="D5115" t="str">
            <v>Certified Services Inc</v>
          </cell>
          <cell r="E5115">
            <v>3.6999999999999997</v>
          </cell>
          <cell r="F5115" t="str">
            <v>Y</v>
          </cell>
        </row>
        <row r="5116">
          <cell r="B5116">
            <v>38225</v>
          </cell>
          <cell r="C5116" t="str">
            <v>Smith Television of New York</v>
          </cell>
          <cell r="D5116" t="str">
            <v>Boston Ventures</v>
          </cell>
          <cell r="E5116">
            <v>23</v>
          </cell>
          <cell r="F5116" t="str">
            <v>Y</v>
          </cell>
        </row>
        <row r="5117">
          <cell r="B5117">
            <v>38225</v>
          </cell>
          <cell r="C5117" t="str">
            <v>State Street Research &amp; Mgmt</v>
          </cell>
          <cell r="D5117" t="str">
            <v>BlackRock Inc</v>
          </cell>
          <cell r="E5117">
            <v>375</v>
          </cell>
          <cell r="F5117" t="str">
            <v>Y</v>
          </cell>
        </row>
        <row r="5118">
          <cell r="B5118">
            <v>38225</v>
          </cell>
          <cell r="C5118" t="str">
            <v>American Renal Associates Inc</v>
          </cell>
          <cell r="D5118" t="str">
            <v>Wachovia Capital Partners</v>
          </cell>
          <cell r="E5118">
            <v>20</v>
          </cell>
          <cell r="F5118" t="str">
            <v>Y</v>
          </cell>
        </row>
        <row r="5119">
          <cell r="B5119">
            <v>38225</v>
          </cell>
          <cell r="C5119" t="str">
            <v>eXegeSys-Enterprise Asts</v>
          </cell>
          <cell r="D5119" t="str">
            <v>Speedware Corp</v>
          </cell>
          <cell r="E5119">
            <v>1.8499999999999999</v>
          </cell>
          <cell r="F5119" t="str">
            <v>N</v>
          </cell>
        </row>
        <row r="5120">
          <cell r="B5120">
            <v>38225</v>
          </cell>
          <cell r="C5120" t="str">
            <v>FNB Bankshares,ME</v>
          </cell>
          <cell r="D5120" t="str">
            <v>First National Lincoln Corp</v>
          </cell>
          <cell r="E5120">
            <v>78.11999999999999</v>
          </cell>
          <cell r="F5120" t="str">
            <v>N</v>
          </cell>
        </row>
        <row r="5121">
          <cell r="B5121">
            <v>38225</v>
          </cell>
          <cell r="C5121" t="str">
            <v>Teco-Commonwealth Facility</v>
          </cell>
          <cell r="D5121" t="str">
            <v>TECO Energy Inc</v>
          </cell>
          <cell r="E5121">
            <v>40.316999999999993</v>
          </cell>
          <cell r="F5121" t="str">
            <v>N</v>
          </cell>
        </row>
        <row r="5122">
          <cell r="B5122">
            <v>38225</v>
          </cell>
          <cell r="C5122" t="str">
            <v>Pharmakon LLC</v>
          </cell>
          <cell r="D5122" t="str">
            <v>PDI Inc</v>
          </cell>
          <cell r="E5122">
            <v>40</v>
          </cell>
          <cell r="F5122" t="str">
            <v>N</v>
          </cell>
        </row>
        <row r="5123">
          <cell r="B5123">
            <v>38225</v>
          </cell>
          <cell r="C5123" t="str">
            <v>KJME 1390,Denver,CO</v>
          </cell>
          <cell r="D5123" t="str">
            <v>KGNU 88.5 FM,Boulder,CO</v>
          </cell>
          <cell r="E5123">
            <v>4.0999999999999996</v>
          </cell>
          <cell r="F5123" t="str">
            <v>N</v>
          </cell>
        </row>
        <row r="5124">
          <cell r="B5124">
            <v>38225</v>
          </cell>
          <cell r="C5124" t="str">
            <v>Arizona Home &amp; Healthcare</v>
          </cell>
          <cell r="D5124" t="str">
            <v>AAHC Acquisition Corp</v>
          </cell>
          <cell r="E5124">
            <v>4.5999999999999996</v>
          </cell>
          <cell r="F5124" t="str">
            <v>N</v>
          </cell>
        </row>
        <row r="5125">
          <cell r="B5125">
            <v>38225</v>
          </cell>
          <cell r="C5125" t="str">
            <v>Network Performance Services</v>
          </cell>
          <cell r="D5125" t="str">
            <v>Nuvo Network Management Inc</v>
          </cell>
          <cell r="E5125">
            <v>5.8999999999999995</v>
          </cell>
          <cell r="F5125" t="str">
            <v>N</v>
          </cell>
        </row>
        <row r="5126">
          <cell r="B5126">
            <v>38225</v>
          </cell>
          <cell r="C5126" t="str">
            <v>Banknorth Group Inc,ME</v>
          </cell>
          <cell r="D5126" t="str">
            <v>Toronto-Dominion Bank</v>
          </cell>
          <cell r="E5126">
            <v>3812.7620000000002</v>
          </cell>
          <cell r="F5126" t="str">
            <v>N</v>
          </cell>
        </row>
        <row r="5127">
          <cell r="B5127">
            <v>38225</v>
          </cell>
          <cell r="C5127" t="str">
            <v>BlueStar Solutions Inc</v>
          </cell>
          <cell r="D5127" t="str">
            <v>Affiliated Computer Svcs Inc</v>
          </cell>
          <cell r="E5127">
            <v>73</v>
          </cell>
          <cell r="F5127" t="str">
            <v>N</v>
          </cell>
        </row>
        <row r="5128">
          <cell r="B5128">
            <v>38225</v>
          </cell>
          <cell r="C5128" t="str">
            <v>CBCA Care Management</v>
          </cell>
          <cell r="D5128" t="str">
            <v>Patient Infosystems Inc</v>
          </cell>
          <cell r="E5128">
            <v>7.1</v>
          </cell>
          <cell r="F5128" t="str">
            <v>N</v>
          </cell>
        </row>
        <row r="5129">
          <cell r="B5129">
            <v>38225</v>
          </cell>
          <cell r="C5129" t="str">
            <v>Liberty National Bancshares,GA</v>
          </cell>
          <cell r="D5129" t="str">
            <v>United Community Banks,GA</v>
          </cell>
          <cell r="E5129">
            <v>37.335999999999999</v>
          </cell>
          <cell r="F5129" t="str">
            <v>N</v>
          </cell>
        </row>
        <row r="5130">
          <cell r="B5130">
            <v>38225</v>
          </cell>
          <cell r="C5130" t="str">
            <v>Courtyard Denver Airport Hotel</v>
          </cell>
          <cell r="D5130" t="str">
            <v>Highland Hospitality Corp</v>
          </cell>
          <cell r="E5130">
            <v>17.299999999999997</v>
          </cell>
          <cell r="F5130" t="str">
            <v>N</v>
          </cell>
        </row>
        <row r="5131">
          <cell r="B5131">
            <v>38225</v>
          </cell>
          <cell r="C5131" t="str">
            <v>Variflex Inc</v>
          </cell>
          <cell r="D5131" t="str">
            <v>Bravo Sports</v>
          </cell>
          <cell r="E5131">
            <v>37.904000000000003</v>
          </cell>
          <cell r="F5131" t="str">
            <v>N</v>
          </cell>
        </row>
        <row r="5132">
          <cell r="B5132">
            <v>38224</v>
          </cell>
          <cell r="C5132" t="str">
            <v>Dresser-Rand Co</v>
          </cell>
          <cell r="D5132" t="str">
            <v>First Reserve Corp</v>
          </cell>
          <cell r="E5132">
            <v>1200</v>
          </cell>
          <cell r="F5132" t="str">
            <v>Y</v>
          </cell>
        </row>
        <row r="5133">
          <cell r="B5133">
            <v>38224</v>
          </cell>
          <cell r="C5133" t="str">
            <v>Sunset Brands Inc</v>
          </cell>
          <cell r="D5133" t="str">
            <v>Cascade Sled Dog Adventure Inc</v>
          </cell>
          <cell r="E5133">
            <v>6.3</v>
          </cell>
          <cell r="F5133" t="str">
            <v>N</v>
          </cell>
        </row>
        <row r="5134">
          <cell r="B5134">
            <v>38224</v>
          </cell>
          <cell r="C5134" t="str">
            <v>Professional Paint Inc</v>
          </cell>
          <cell r="D5134" t="str">
            <v>Cosorcio Comex SA de CV</v>
          </cell>
          <cell r="E5134">
            <v>400</v>
          </cell>
          <cell r="F5134" t="str">
            <v>N</v>
          </cell>
        </row>
        <row r="5135">
          <cell r="B5135">
            <v>38224</v>
          </cell>
          <cell r="C5135" t="str">
            <v>Ovation Energy LP</v>
          </cell>
          <cell r="D5135" t="str">
            <v>Comstock Resources Inc</v>
          </cell>
          <cell r="E5135">
            <v>62</v>
          </cell>
          <cell r="F5135" t="str">
            <v>N</v>
          </cell>
        </row>
        <row r="5136">
          <cell r="B5136">
            <v>38224</v>
          </cell>
          <cell r="C5136" t="str">
            <v>GFSB Bancorp Inc,NM</v>
          </cell>
          <cell r="D5136" t="str">
            <v>First Fed Banc of the SW,NM</v>
          </cell>
          <cell r="E5136">
            <v>22.292999999999999</v>
          </cell>
          <cell r="F5136" t="str">
            <v>N</v>
          </cell>
        </row>
        <row r="5137">
          <cell r="B5137">
            <v>38224</v>
          </cell>
          <cell r="C5137" t="str">
            <v>Southern Security Life Ins</v>
          </cell>
          <cell r="D5137" t="str">
            <v>SSLIC Holding Co</v>
          </cell>
          <cell r="E5137">
            <v>1.859</v>
          </cell>
          <cell r="F5137" t="str">
            <v>N</v>
          </cell>
        </row>
        <row r="5138">
          <cell r="B5138">
            <v>38224</v>
          </cell>
          <cell r="C5138" t="str">
            <v>Filippo Guani-Certain Assets</v>
          </cell>
          <cell r="D5138" t="str">
            <v>Azonic Corp</v>
          </cell>
          <cell r="E5138">
            <v>8.85</v>
          </cell>
          <cell r="F5138" t="str">
            <v>N</v>
          </cell>
        </row>
        <row r="5139">
          <cell r="B5139">
            <v>38224</v>
          </cell>
          <cell r="C5139" t="str">
            <v>Potlatch Corp-OSB Facilities</v>
          </cell>
          <cell r="D5139" t="str">
            <v>Ainsworth Lumber Co Ltd</v>
          </cell>
          <cell r="E5139">
            <v>457.5</v>
          </cell>
          <cell r="F5139" t="str">
            <v>N</v>
          </cell>
        </row>
        <row r="5140">
          <cell r="B5140">
            <v>38224</v>
          </cell>
          <cell r="C5140" t="str">
            <v>Zygo Corp-Facility,MA</v>
          </cell>
          <cell r="D5140" t="str">
            <v>Undisclosed Acquiror</v>
          </cell>
          <cell r="E5140">
            <v>2</v>
          </cell>
          <cell r="F5140" t="str">
            <v>N</v>
          </cell>
        </row>
        <row r="5141">
          <cell r="B5141">
            <v>38224</v>
          </cell>
          <cell r="C5141" t="str">
            <v>Winton Financial Corp,Ohio</v>
          </cell>
          <cell r="D5141" t="str">
            <v>WesBanco Inc,Wheeling,WV</v>
          </cell>
          <cell r="E5141">
            <v>104.669</v>
          </cell>
          <cell r="F5141" t="str">
            <v>N</v>
          </cell>
        </row>
        <row r="5142">
          <cell r="B5142">
            <v>38224</v>
          </cell>
          <cell r="C5142" t="str">
            <v>Undislcosed Properties,CA(5)</v>
          </cell>
          <cell r="D5142" t="str">
            <v>BioMed Realty Trust Inc</v>
          </cell>
          <cell r="E5142">
            <v>205</v>
          </cell>
          <cell r="F5142" t="str">
            <v>N</v>
          </cell>
        </row>
        <row r="5143">
          <cell r="B5143">
            <v>38224</v>
          </cell>
          <cell r="C5143" t="str">
            <v>Zycos Inc</v>
          </cell>
          <cell r="D5143" t="str">
            <v>MGI PHARMA Inc</v>
          </cell>
          <cell r="E5143">
            <v>50</v>
          </cell>
          <cell r="F5143" t="str">
            <v>N</v>
          </cell>
        </row>
        <row r="5144">
          <cell r="B5144">
            <v>38224</v>
          </cell>
          <cell r="C5144" t="str">
            <v>9 Squared Inc</v>
          </cell>
          <cell r="D5144" t="str">
            <v>Monstermob Group PLC</v>
          </cell>
          <cell r="E5144">
            <v>18.361999999999998</v>
          </cell>
          <cell r="F5144" t="str">
            <v>N</v>
          </cell>
        </row>
        <row r="5145">
          <cell r="B5145">
            <v>38224</v>
          </cell>
          <cell r="C5145" t="str">
            <v>Redwood Empire Bancorp,CA</v>
          </cell>
          <cell r="D5145" t="str">
            <v>Westamerica Bancorp,CA</v>
          </cell>
          <cell r="E5145">
            <v>148.321</v>
          </cell>
          <cell r="F5145" t="str">
            <v>N</v>
          </cell>
        </row>
        <row r="5146">
          <cell r="B5146">
            <v>38224</v>
          </cell>
          <cell r="C5146" t="str">
            <v>Fairmont Hotel Management LP</v>
          </cell>
          <cell r="D5146" t="str">
            <v>Fairmont Hotels &amp; Resorts Inc</v>
          </cell>
          <cell r="E5146">
            <v>70</v>
          </cell>
          <cell r="F5146" t="str">
            <v>N</v>
          </cell>
        </row>
        <row r="5147">
          <cell r="B5147">
            <v>38224</v>
          </cell>
          <cell r="C5147" t="str">
            <v>Black Book Photography Inc</v>
          </cell>
          <cell r="D5147" t="str">
            <v>Modern Holdings Inc</v>
          </cell>
          <cell r="E5147">
            <v>2.5</v>
          </cell>
          <cell r="F5147" t="str">
            <v>N</v>
          </cell>
        </row>
        <row r="5148">
          <cell r="B5148">
            <v>38224</v>
          </cell>
          <cell r="C5148" t="str">
            <v>EDS Interoperator Svcs Nort Am</v>
          </cell>
          <cell r="D5148" t="str">
            <v>Sylvatech Ltd</v>
          </cell>
          <cell r="E5148">
            <v>57</v>
          </cell>
          <cell r="F5148" t="str">
            <v>N</v>
          </cell>
        </row>
        <row r="5149">
          <cell r="B5149">
            <v>38224</v>
          </cell>
          <cell r="C5149" t="str">
            <v>Westinghouse Govt Envi Svcs Co</v>
          </cell>
          <cell r="D5149" t="str">
            <v>Washington Group Inttl Inc</v>
          </cell>
          <cell r="E5149">
            <v>36.200000000000003</v>
          </cell>
          <cell r="F5149" t="str">
            <v>N</v>
          </cell>
        </row>
        <row r="5150">
          <cell r="B5150">
            <v>38223</v>
          </cell>
          <cell r="C5150" t="str">
            <v>CoreData</v>
          </cell>
          <cell r="D5150" t="str">
            <v>Hemscott PLC</v>
          </cell>
          <cell r="E5150">
            <v>13.034999999999998</v>
          </cell>
          <cell r="F5150" t="str">
            <v>N</v>
          </cell>
        </row>
        <row r="5151">
          <cell r="B5151">
            <v>38223</v>
          </cell>
          <cell r="C5151" t="str">
            <v>Dopaco Inc</v>
          </cell>
          <cell r="D5151" t="str">
            <v>Cascades Inc</v>
          </cell>
          <cell r="E5151">
            <v>100</v>
          </cell>
          <cell r="F5151" t="str">
            <v>N</v>
          </cell>
        </row>
        <row r="5152">
          <cell r="B5152">
            <v>38223</v>
          </cell>
          <cell r="C5152" t="str">
            <v>Millbrook Press</v>
          </cell>
          <cell r="D5152" t="str">
            <v>Lerner Publishing Group</v>
          </cell>
          <cell r="E5152">
            <v>3.4</v>
          </cell>
          <cell r="F5152" t="str">
            <v>N</v>
          </cell>
        </row>
        <row r="5153">
          <cell r="B5153">
            <v>38223</v>
          </cell>
          <cell r="C5153" t="str">
            <v>Price Legacy Corp</v>
          </cell>
          <cell r="D5153" t="str">
            <v>PL Retail LLC</v>
          </cell>
          <cell r="E5153">
            <v>757.40300000000002</v>
          </cell>
          <cell r="F5153" t="str">
            <v>N</v>
          </cell>
        </row>
        <row r="5154">
          <cell r="B5154">
            <v>38222</v>
          </cell>
          <cell r="C5154" t="str">
            <v>Priority Air Express Inc</v>
          </cell>
          <cell r="D5154" t="str">
            <v>Arsenal Capital Partners LP</v>
          </cell>
          <cell r="E5154">
            <v>75</v>
          </cell>
          <cell r="F5154" t="str">
            <v>Y</v>
          </cell>
        </row>
        <row r="5155">
          <cell r="B5155">
            <v>38222</v>
          </cell>
          <cell r="C5155" t="str">
            <v>Undisclosed Biomass Plant</v>
          </cell>
          <cell r="D5155" t="str">
            <v>World Wise Technologies Inc</v>
          </cell>
          <cell r="E5155">
            <v>7</v>
          </cell>
          <cell r="F5155" t="str">
            <v>N</v>
          </cell>
        </row>
        <row r="5156">
          <cell r="B5156">
            <v>38222</v>
          </cell>
          <cell r="C5156" t="str">
            <v>Centurion Wireless Tech</v>
          </cell>
          <cell r="D5156" t="str">
            <v>Laird Group PLC</v>
          </cell>
          <cell r="E5156">
            <v>193.83399999999997</v>
          </cell>
          <cell r="F5156" t="str">
            <v>N</v>
          </cell>
        </row>
        <row r="5157">
          <cell r="B5157">
            <v>38222</v>
          </cell>
          <cell r="C5157" t="str">
            <v>Futurus Financial Services Inc</v>
          </cell>
          <cell r="D5157" t="str">
            <v>Crescent Banking Co,Jasper,GA</v>
          </cell>
          <cell r="E5157">
            <v>10</v>
          </cell>
          <cell r="F5157" t="str">
            <v>N</v>
          </cell>
        </row>
        <row r="5158">
          <cell r="B5158">
            <v>38222</v>
          </cell>
          <cell r="C5158" t="str">
            <v>Artisan Components Inc</v>
          </cell>
          <cell r="D5158" t="str">
            <v>ARM Holdings PLC</v>
          </cell>
          <cell r="E5158">
            <v>932.75199999999995</v>
          </cell>
          <cell r="F5158" t="str">
            <v>N</v>
          </cell>
        </row>
        <row r="5159">
          <cell r="B5159">
            <v>38222</v>
          </cell>
          <cell r="C5159" t="str">
            <v>Consolidated Oil Well Svcs-Yar</v>
          </cell>
          <cell r="D5159" t="str">
            <v>Quest Resource Corp</v>
          </cell>
          <cell r="E5159">
            <v>4.0999999999999996</v>
          </cell>
          <cell r="F5159" t="str">
            <v>N</v>
          </cell>
        </row>
        <row r="5160">
          <cell r="B5160">
            <v>38222</v>
          </cell>
          <cell r="C5160" t="str">
            <v>TAG Entertainment Inc</v>
          </cell>
          <cell r="D5160" t="str">
            <v>Power Marketing Inc</v>
          </cell>
          <cell r="E5160">
            <v>64.5</v>
          </cell>
          <cell r="F5160" t="str">
            <v>N</v>
          </cell>
        </row>
        <row r="5161">
          <cell r="B5161">
            <v>38222</v>
          </cell>
          <cell r="C5161" t="str">
            <v>Laird Plastics Inc</v>
          </cell>
          <cell r="D5161" t="str">
            <v>Blackfriars Corp</v>
          </cell>
          <cell r="E5161">
            <v>65</v>
          </cell>
          <cell r="F5161" t="str">
            <v>N</v>
          </cell>
        </row>
        <row r="5162">
          <cell r="B5162">
            <v>38222</v>
          </cell>
          <cell r="C5162" t="str">
            <v>P-Cube Inc</v>
          </cell>
          <cell r="D5162" t="str">
            <v>Cisco Systems Inc</v>
          </cell>
          <cell r="E5162">
            <v>200</v>
          </cell>
          <cell r="F5162" t="str">
            <v>N</v>
          </cell>
        </row>
        <row r="5163">
          <cell r="B5163">
            <v>38219</v>
          </cell>
          <cell r="C5163" t="str">
            <v>thinkorswim Group Inc</v>
          </cell>
          <cell r="D5163" t="str">
            <v>Technology Crossover Ventures</v>
          </cell>
          <cell r="E5163">
            <v>22.5</v>
          </cell>
          <cell r="F5163" t="str">
            <v>Y</v>
          </cell>
        </row>
        <row r="5164">
          <cell r="B5164">
            <v>38219</v>
          </cell>
          <cell r="C5164" t="str">
            <v>Cecil Saydah Co-Cert Asts</v>
          </cell>
          <cell r="D5164" t="str">
            <v>Investor Group</v>
          </cell>
          <cell r="E5164">
            <v>3</v>
          </cell>
          <cell r="F5164" t="str">
            <v>N</v>
          </cell>
        </row>
        <row r="5165">
          <cell r="B5165">
            <v>38219</v>
          </cell>
          <cell r="C5165" t="str">
            <v>TCA Cable TV Inc</v>
          </cell>
          <cell r="D5165" t="str">
            <v>Cox Communications Inc</v>
          </cell>
          <cell r="E5165">
            <v>153</v>
          </cell>
          <cell r="F5165" t="str">
            <v>N</v>
          </cell>
        </row>
        <row r="5166">
          <cell r="B5166">
            <v>38219</v>
          </cell>
          <cell r="C5166" t="str">
            <v>Rouse Co</v>
          </cell>
          <cell r="D5166" t="str">
            <v>General Growth Properties Inc</v>
          </cell>
          <cell r="E5166">
            <v>12588.64</v>
          </cell>
          <cell r="F5166" t="str">
            <v>N</v>
          </cell>
        </row>
        <row r="5167">
          <cell r="B5167">
            <v>38219</v>
          </cell>
          <cell r="C5167" t="str">
            <v>Steleus Group Inc</v>
          </cell>
          <cell r="D5167" t="str">
            <v>Tekelec</v>
          </cell>
          <cell r="E5167">
            <v>56</v>
          </cell>
          <cell r="F5167" t="str">
            <v>N</v>
          </cell>
        </row>
        <row r="5168">
          <cell r="B5168">
            <v>38219</v>
          </cell>
          <cell r="C5168" t="str">
            <v>Cyberonics Inc</v>
          </cell>
          <cell r="D5168" t="str">
            <v>Adv Neuromodulations Sys Inc</v>
          </cell>
          <cell r="E5168">
            <v>49.559999999999995</v>
          </cell>
          <cell r="F5168" t="str">
            <v>N</v>
          </cell>
        </row>
        <row r="5169">
          <cell r="B5169">
            <v>38219</v>
          </cell>
          <cell r="C5169" t="str">
            <v>Diamond Products International</v>
          </cell>
          <cell r="D5169" t="str">
            <v>Grant PrideCo Inc</v>
          </cell>
          <cell r="E5169">
            <v>17</v>
          </cell>
          <cell r="F5169" t="str">
            <v>N</v>
          </cell>
        </row>
        <row r="5170">
          <cell r="B5170">
            <v>38219</v>
          </cell>
          <cell r="C5170" t="str">
            <v>VerQuis LLC</v>
          </cell>
          <cell r="D5170" t="str">
            <v>Satellite Tracking of People</v>
          </cell>
          <cell r="E5170">
            <v>1</v>
          </cell>
          <cell r="F5170" t="str">
            <v>N</v>
          </cell>
        </row>
        <row r="5171">
          <cell r="B5171">
            <v>38219</v>
          </cell>
          <cell r="C5171" t="str">
            <v>WebCapades Inc</v>
          </cell>
          <cell r="D5171" t="str">
            <v>CGI Holding Corp</v>
          </cell>
          <cell r="E5171">
            <v>9.1050000000000004</v>
          </cell>
          <cell r="F5171" t="str">
            <v>N</v>
          </cell>
        </row>
        <row r="5172">
          <cell r="B5172">
            <v>38219</v>
          </cell>
          <cell r="C5172" t="str">
            <v>Strategic Resource Co</v>
          </cell>
          <cell r="D5172" t="str">
            <v>Aetna Inc</v>
          </cell>
          <cell r="E5172">
            <v>250</v>
          </cell>
          <cell r="F5172" t="str">
            <v>N</v>
          </cell>
        </row>
        <row r="5173">
          <cell r="B5173">
            <v>38219</v>
          </cell>
          <cell r="C5173" t="str">
            <v>AngioDynamics Inc</v>
          </cell>
          <cell r="D5173" t="str">
            <v>Shareholders</v>
          </cell>
          <cell r="E5173">
            <v>84.179999999999993</v>
          </cell>
          <cell r="F5173" t="str">
            <v>N</v>
          </cell>
        </row>
        <row r="5174">
          <cell r="B5174">
            <v>38219</v>
          </cell>
          <cell r="C5174" t="str">
            <v>Riviera Holdings Corp</v>
          </cell>
          <cell r="D5174" t="str">
            <v>D E Shaw Laminar Portfolios</v>
          </cell>
          <cell r="E5174">
            <v>47.029000000000003</v>
          </cell>
          <cell r="F5174" t="str">
            <v>N</v>
          </cell>
        </row>
        <row r="5175">
          <cell r="B5175">
            <v>38219</v>
          </cell>
          <cell r="C5175" t="str">
            <v>Wound Care Innovations LLC</v>
          </cell>
          <cell r="D5175" t="str">
            <v>MB Software Corp</v>
          </cell>
          <cell r="E5175">
            <v>10.734</v>
          </cell>
          <cell r="F5175" t="str">
            <v>N</v>
          </cell>
        </row>
        <row r="5176">
          <cell r="B5176">
            <v>38219</v>
          </cell>
          <cell r="C5176" t="str">
            <v>Calpine Corp-Natural Gas,CO</v>
          </cell>
          <cell r="D5176" t="str">
            <v>Undisclosed Acquiror</v>
          </cell>
          <cell r="E5176">
            <v>140</v>
          </cell>
          <cell r="F5176" t="str">
            <v>N</v>
          </cell>
        </row>
        <row r="5177">
          <cell r="B5177">
            <v>38219</v>
          </cell>
          <cell r="C5177" t="str">
            <v>Footstar Inc-Distribution</v>
          </cell>
          <cell r="D5177" t="str">
            <v>Automated Distribution Sys LP</v>
          </cell>
          <cell r="E5177">
            <v>20.25</v>
          </cell>
          <cell r="F5177" t="str">
            <v>N</v>
          </cell>
        </row>
        <row r="5178">
          <cell r="B5178">
            <v>38219</v>
          </cell>
          <cell r="C5178" t="str">
            <v>Calpine Corp-Natural Gas,NM</v>
          </cell>
          <cell r="D5178" t="str">
            <v>Undisclosed Acquiror</v>
          </cell>
          <cell r="E5178">
            <v>83</v>
          </cell>
          <cell r="F5178" t="str">
            <v>N</v>
          </cell>
        </row>
        <row r="5179">
          <cell r="B5179">
            <v>38219</v>
          </cell>
          <cell r="C5179" t="str">
            <v>J&amp;L Oil-Stores (18)</v>
          </cell>
          <cell r="D5179" t="str">
            <v>Combined Oil</v>
          </cell>
          <cell r="E5179">
            <v>20</v>
          </cell>
          <cell r="F5179" t="str">
            <v>N</v>
          </cell>
        </row>
        <row r="5180">
          <cell r="B5180">
            <v>38219</v>
          </cell>
          <cell r="C5180" t="str">
            <v>TSI Medical Corp</v>
          </cell>
          <cell r="D5180" t="str">
            <v>Relay Mines Ltd</v>
          </cell>
          <cell r="E5180">
            <v>3.6070000000000002</v>
          </cell>
          <cell r="F5180" t="str">
            <v>N</v>
          </cell>
        </row>
        <row r="5181">
          <cell r="B5181">
            <v>38219</v>
          </cell>
          <cell r="C5181" t="str">
            <v>JOEL Inc</v>
          </cell>
          <cell r="D5181" t="str">
            <v>Quigley Corp</v>
          </cell>
          <cell r="E5181">
            <v>5.0999999999999996</v>
          </cell>
          <cell r="F5181" t="str">
            <v>N</v>
          </cell>
        </row>
        <row r="5182">
          <cell r="B5182">
            <v>38219</v>
          </cell>
          <cell r="C5182" t="str">
            <v>Anadarko Petroleum-Gulf Ppty</v>
          </cell>
          <cell r="D5182" t="str">
            <v>Apache Corp</v>
          </cell>
          <cell r="E5182">
            <v>537</v>
          </cell>
          <cell r="F5182" t="str">
            <v>N</v>
          </cell>
        </row>
        <row r="5183">
          <cell r="B5183">
            <v>38218</v>
          </cell>
          <cell r="C5183" t="str">
            <v>Point Biomedical Corporation</v>
          </cell>
          <cell r="D5183" t="str">
            <v>Investor Group</v>
          </cell>
          <cell r="E5183">
            <v>27.099999999999998</v>
          </cell>
          <cell r="F5183" t="str">
            <v>Y</v>
          </cell>
        </row>
        <row r="5184">
          <cell r="B5184">
            <v>38218</v>
          </cell>
          <cell r="C5184" t="str">
            <v>Hibernia-Third Party</v>
          </cell>
          <cell r="D5184" t="str">
            <v>CitiMortgage Inc</v>
          </cell>
          <cell r="E5184">
            <v>700</v>
          </cell>
          <cell r="F5184" t="str">
            <v>N</v>
          </cell>
        </row>
        <row r="5185">
          <cell r="B5185">
            <v>38218</v>
          </cell>
          <cell r="C5185" t="str">
            <v>Places to Stay</v>
          </cell>
          <cell r="D5185" t="str">
            <v>CNG Travel Group Plc</v>
          </cell>
          <cell r="E5185">
            <v>12.5</v>
          </cell>
          <cell r="F5185" t="str">
            <v>N</v>
          </cell>
        </row>
        <row r="5186">
          <cell r="B5186">
            <v>38218</v>
          </cell>
          <cell r="C5186" t="str">
            <v>Rochester Big &amp; Tall Clothing</v>
          </cell>
          <cell r="D5186" t="str">
            <v>Casual Male Retail Group Inc</v>
          </cell>
          <cell r="E5186">
            <v>24</v>
          </cell>
          <cell r="F5186" t="str">
            <v>N</v>
          </cell>
        </row>
        <row r="5187">
          <cell r="B5187">
            <v>38218</v>
          </cell>
          <cell r="C5187" t="str">
            <v>Undisclosed Oil,Gas Fields,CO</v>
          </cell>
          <cell r="D5187" t="str">
            <v>Whiting Petroleum Corp</v>
          </cell>
          <cell r="E5187">
            <v>44.199999999999996</v>
          </cell>
          <cell r="F5187" t="str">
            <v>N</v>
          </cell>
        </row>
        <row r="5188">
          <cell r="B5188">
            <v>38218</v>
          </cell>
          <cell r="C5188" t="str">
            <v>Rubenstein Co LP</v>
          </cell>
          <cell r="D5188" t="str">
            <v>Brandywine Realty Trust</v>
          </cell>
          <cell r="E5188">
            <v>600</v>
          </cell>
          <cell r="F5188" t="str">
            <v>N</v>
          </cell>
        </row>
        <row r="5189">
          <cell r="B5189">
            <v>38218</v>
          </cell>
          <cell r="C5189" t="str">
            <v>Hines-Office Buildings,TX &amp; DC</v>
          </cell>
          <cell r="D5189" t="str">
            <v>ING Office Fund</v>
          </cell>
          <cell r="E5189">
            <v>148.5</v>
          </cell>
          <cell r="F5189" t="str">
            <v>N</v>
          </cell>
        </row>
        <row r="5190">
          <cell r="B5190">
            <v>38218</v>
          </cell>
          <cell r="C5190" t="str">
            <v>Stone Mtn Energy-Appalachian</v>
          </cell>
          <cell r="D5190" t="str">
            <v>NGAS Resources Inc</v>
          </cell>
          <cell r="E5190">
            <v>27</v>
          </cell>
          <cell r="F5190" t="str">
            <v>N</v>
          </cell>
        </row>
        <row r="5191">
          <cell r="B5191">
            <v>38217</v>
          </cell>
          <cell r="C5191" t="str">
            <v>Prime Hospitality Corp</v>
          </cell>
          <cell r="D5191" t="str">
            <v>Blackstone Group LP</v>
          </cell>
          <cell r="E5191">
            <v>570.17399999999998</v>
          </cell>
          <cell r="F5191" t="str">
            <v>Y</v>
          </cell>
        </row>
        <row r="5192">
          <cell r="B5192">
            <v>38217</v>
          </cell>
          <cell r="C5192" t="str">
            <v>Williams Technologies Inc</v>
          </cell>
          <cell r="D5192" t="str">
            <v>Caterpillar Inc</v>
          </cell>
          <cell r="E5192">
            <v>105</v>
          </cell>
          <cell r="F5192" t="str">
            <v>N</v>
          </cell>
        </row>
        <row r="5193">
          <cell r="B5193">
            <v>38217</v>
          </cell>
          <cell r="C5193" t="str">
            <v>CR Bard-Endoscopic Prod Line</v>
          </cell>
          <cell r="D5193" t="str">
            <v>CONMED Corp</v>
          </cell>
          <cell r="E5193">
            <v>80</v>
          </cell>
          <cell r="F5193" t="str">
            <v>N</v>
          </cell>
        </row>
        <row r="5194">
          <cell r="B5194">
            <v>38217</v>
          </cell>
          <cell r="C5194" t="str">
            <v>Heritage Building Systems</v>
          </cell>
          <cell r="D5194" t="str">
            <v>NCI Building Systems Inc</v>
          </cell>
          <cell r="E5194">
            <v>30</v>
          </cell>
          <cell r="F5194" t="str">
            <v>N</v>
          </cell>
        </row>
        <row r="5195">
          <cell r="B5195">
            <v>38217</v>
          </cell>
          <cell r="C5195" t="str">
            <v>Synergy Microsystems Inc</v>
          </cell>
          <cell r="D5195" t="str">
            <v>Curtiss Wright Corp</v>
          </cell>
          <cell r="E5195">
            <v>49</v>
          </cell>
          <cell r="F5195" t="str">
            <v>N</v>
          </cell>
        </row>
        <row r="5196">
          <cell r="B5196">
            <v>38217</v>
          </cell>
          <cell r="C5196" t="str">
            <v>Juniper Financial Corp</v>
          </cell>
          <cell r="D5196" t="str">
            <v>Barclays Bank PLC</v>
          </cell>
          <cell r="E5196">
            <v>293</v>
          </cell>
          <cell r="F5196" t="str">
            <v>N</v>
          </cell>
        </row>
        <row r="5197">
          <cell r="B5197">
            <v>38217</v>
          </cell>
          <cell r="C5197" t="str">
            <v>Alderwoods(Wisconsin)-Cert Ast</v>
          </cell>
          <cell r="D5197" t="str">
            <v>Oak Street #2</v>
          </cell>
          <cell r="E5197">
            <v>1.95</v>
          </cell>
          <cell r="F5197" t="str">
            <v>N</v>
          </cell>
        </row>
        <row r="5198">
          <cell r="B5198">
            <v>38217</v>
          </cell>
          <cell r="C5198" t="str">
            <v>Horizon Natural Resources-Cert</v>
          </cell>
          <cell r="D5198" t="str">
            <v>Massey Energy Co</v>
          </cell>
          <cell r="E5198">
            <v>55</v>
          </cell>
          <cell r="F5198" t="str">
            <v>N</v>
          </cell>
        </row>
        <row r="5199">
          <cell r="B5199">
            <v>38216</v>
          </cell>
          <cell r="C5199" t="str">
            <v>Horizon Natural Resources Co</v>
          </cell>
          <cell r="D5199" t="str">
            <v>Investor Group</v>
          </cell>
          <cell r="E5199">
            <v>786</v>
          </cell>
          <cell r="F5199" t="str">
            <v>Y</v>
          </cell>
        </row>
        <row r="5200">
          <cell r="B5200">
            <v>38216</v>
          </cell>
          <cell r="C5200" t="str">
            <v>ManagedStorage Intl Inc</v>
          </cell>
          <cell r="D5200" t="str">
            <v>Front Porch Digital Inc</v>
          </cell>
          <cell r="E5200">
            <v>39</v>
          </cell>
          <cell r="F5200" t="str">
            <v>N</v>
          </cell>
        </row>
        <row r="5201">
          <cell r="B5201">
            <v>38216</v>
          </cell>
          <cell r="C5201" t="str">
            <v>General Motors Asset-Malls(9)</v>
          </cell>
          <cell r="D5201" t="str">
            <v>Mills Corp</v>
          </cell>
          <cell r="E5201">
            <v>1033</v>
          </cell>
          <cell r="F5201" t="str">
            <v>N</v>
          </cell>
        </row>
        <row r="5202">
          <cell r="B5202">
            <v>38216</v>
          </cell>
          <cell r="C5202" t="str">
            <v>Pier 1 Imports Inc</v>
          </cell>
          <cell r="D5202" t="str">
            <v>Berkshire Hathaway Inc</v>
          </cell>
          <cell r="E5202">
            <v>141.5</v>
          </cell>
          <cell r="F5202" t="str">
            <v>N</v>
          </cell>
        </row>
        <row r="5203">
          <cell r="B5203">
            <v>38216</v>
          </cell>
          <cell r="C5203" t="str">
            <v>Kislak Financial Corp</v>
          </cell>
          <cell r="D5203" t="str">
            <v>Popular Inc,Hato Rey,PR</v>
          </cell>
          <cell r="E5203">
            <v>158</v>
          </cell>
          <cell r="F5203" t="str">
            <v>N</v>
          </cell>
        </row>
        <row r="5204">
          <cell r="B5204">
            <v>38216</v>
          </cell>
          <cell r="C5204" t="str">
            <v>Chevron-Oil &amp; Gas Asts,Texas</v>
          </cell>
          <cell r="D5204" t="str">
            <v>Parallel LP</v>
          </cell>
          <cell r="E5204">
            <v>15.299999999999999</v>
          </cell>
          <cell r="F5204" t="str">
            <v>N</v>
          </cell>
        </row>
        <row r="5205">
          <cell r="B5205">
            <v>38216</v>
          </cell>
          <cell r="C5205" t="str">
            <v>MCI Inc</v>
          </cell>
          <cell r="D5205" t="str">
            <v>Leucadia National Corp</v>
          </cell>
          <cell r="E5205">
            <v>245.89999999999998</v>
          </cell>
          <cell r="F5205" t="str">
            <v>N</v>
          </cell>
        </row>
        <row r="5206">
          <cell r="B5206">
            <v>38216</v>
          </cell>
          <cell r="C5206" t="str">
            <v>American Express-ATM Mach Asts</v>
          </cell>
          <cell r="D5206" t="str">
            <v>7-Eleven Inc</v>
          </cell>
          <cell r="E5206">
            <v>44</v>
          </cell>
          <cell r="F5206" t="str">
            <v>N</v>
          </cell>
        </row>
        <row r="5207">
          <cell r="B5207">
            <v>38216</v>
          </cell>
          <cell r="C5207" t="str">
            <v>Spanish Broadcastion-2 stns</v>
          </cell>
          <cell r="D5207" t="str">
            <v>Styles Media Group LLC</v>
          </cell>
          <cell r="E5207">
            <v>120</v>
          </cell>
          <cell r="F5207" t="str">
            <v>N</v>
          </cell>
        </row>
        <row r="5208">
          <cell r="B5208">
            <v>38216</v>
          </cell>
          <cell r="C5208" t="str">
            <v>HSBC Bank USA-Trust Business</v>
          </cell>
          <cell r="D5208" t="str">
            <v>Alliance Bank NA</v>
          </cell>
          <cell r="E5208">
            <v>9.5</v>
          </cell>
          <cell r="F5208" t="str">
            <v>N</v>
          </cell>
        </row>
        <row r="5209">
          <cell r="B5209">
            <v>38215</v>
          </cell>
          <cell r="C5209" t="str">
            <v>Software Intelligence Inc</v>
          </cell>
          <cell r="D5209" t="str">
            <v>Interwoven Inc</v>
          </cell>
          <cell r="E5209">
            <v>2</v>
          </cell>
          <cell r="F5209" t="str">
            <v>N</v>
          </cell>
        </row>
        <row r="5210">
          <cell r="B5210">
            <v>38215</v>
          </cell>
          <cell r="C5210" t="str">
            <v>FoneFriend Inc-Yapper Patented</v>
          </cell>
          <cell r="D5210" t="str">
            <v>Yap International Inc</v>
          </cell>
          <cell r="E5210">
            <v>3.8340000000000001</v>
          </cell>
          <cell r="F5210" t="str">
            <v>N</v>
          </cell>
        </row>
        <row r="5211">
          <cell r="B5211">
            <v>38215</v>
          </cell>
          <cell r="C5211" t="str">
            <v>Aether-Mobile Govt Division</v>
          </cell>
          <cell r="D5211" t="str">
            <v>Bio-key International Inc</v>
          </cell>
          <cell r="E5211">
            <v>10</v>
          </cell>
          <cell r="F5211" t="str">
            <v>N</v>
          </cell>
        </row>
        <row r="5212">
          <cell r="B5212">
            <v>38215</v>
          </cell>
          <cell r="C5212" t="str">
            <v>Province Healthcare Co</v>
          </cell>
          <cell r="D5212" t="str">
            <v>LifePoint Hospitals Inc</v>
          </cell>
          <cell r="E5212">
            <v>1270.329</v>
          </cell>
          <cell r="F5212" t="str">
            <v>N</v>
          </cell>
        </row>
        <row r="5213">
          <cell r="B5213">
            <v>38215</v>
          </cell>
          <cell r="C5213" t="str">
            <v>FutureSource LLC</v>
          </cell>
          <cell r="D5213" t="str">
            <v>Interactive Data Corp</v>
          </cell>
          <cell r="E5213">
            <v>18</v>
          </cell>
          <cell r="F5213" t="str">
            <v>N</v>
          </cell>
        </row>
        <row r="5214">
          <cell r="B5214">
            <v>38215</v>
          </cell>
          <cell r="C5214" t="str">
            <v>Fear &amp; Fear Inc</v>
          </cell>
          <cell r="D5214" t="str">
            <v>Consumers Financial Corp</v>
          </cell>
          <cell r="E5214">
            <v>6</v>
          </cell>
          <cell r="F5214" t="str">
            <v>N</v>
          </cell>
        </row>
        <row r="5215">
          <cell r="B5215">
            <v>38215</v>
          </cell>
          <cell r="C5215" t="str">
            <v>Hills Plaza,San Francisco,CA</v>
          </cell>
          <cell r="D5215" t="str">
            <v>Prime Property Fund</v>
          </cell>
          <cell r="E5215">
            <v>197</v>
          </cell>
          <cell r="F5215" t="str">
            <v>N</v>
          </cell>
        </row>
        <row r="5216">
          <cell r="B5216">
            <v>38215</v>
          </cell>
          <cell r="C5216" t="str">
            <v>MexRail Inc</v>
          </cell>
          <cell r="D5216" t="str">
            <v>Kansas City Southern</v>
          </cell>
          <cell r="E5216">
            <v>32.700000000000003</v>
          </cell>
          <cell r="F5216" t="str">
            <v>N</v>
          </cell>
        </row>
        <row r="5217">
          <cell r="B5217">
            <v>38215</v>
          </cell>
          <cell r="C5217" t="str">
            <v>Ag-Bag-Operating Assets</v>
          </cell>
          <cell r="D5217" t="str">
            <v>Miller St Nazianz Inc</v>
          </cell>
          <cell r="E5217">
            <v>9</v>
          </cell>
          <cell r="F5217" t="str">
            <v>N</v>
          </cell>
        </row>
        <row r="5218">
          <cell r="B5218">
            <v>38215</v>
          </cell>
          <cell r="C5218" t="str">
            <v>Alpine-Fresno C LLC-Wireless</v>
          </cell>
          <cell r="D5218" t="str">
            <v>Leap Wireless Intl Inc</v>
          </cell>
          <cell r="E5218">
            <v>27.099999999999998</v>
          </cell>
          <cell r="F5218" t="str">
            <v>N</v>
          </cell>
        </row>
        <row r="5219">
          <cell r="B5219">
            <v>38215</v>
          </cell>
          <cell r="C5219" t="str">
            <v>Foundstone Inc</v>
          </cell>
          <cell r="D5219" t="str">
            <v>McAfee Inc</v>
          </cell>
          <cell r="E5219">
            <v>86</v>
          </cell>
          <cell r="F5219" t="str">
            <v>N</v>
          </cell>
        </row>
        <row r="5220">
          <cell r="B5220">
            <v>38215</v>
          </cell>
          <cell r="C5220" t="str">
            <v>Branch Ppty LP-Ret Ppty Portfo</v>
          </cell>
          <cell r="D5220" t="str">
            <v>Investor Group</v>
          </cell>
          <cell r="E5220">
            <v>399.29999999999995</v>
          </cell>
          <cell r="F5220" t="str">
            <v>N</v>
          </cell>
        </row>
        <row r="5221">
          <cell r="B5221">
            <v>38213</v>
          </cell>
          <cell r="C5221" t="str">
            <v>Lennys Sub Shop</v>
          </cell>
          <cell r="D5221" t="str">
            <v>Investor Group</v>
          </cell>
          <cell r="E5221">
            <v>10</v>
          </cell>
          <cell r="F5221" t="str">
            <v>N</v>
          </cell>
        </row>
        <row r="5222">
          <cell r="B5222">
            <v>38212</v>
          </cell>
          <cell r="C5222" t="str">
            <v>Hillside Investors Ltd,IL</v>
          </cell>
          <cell r="D5222" t="str">
            <v>First Banks Inc,St Louis,MO</v>
          </cell>
          <cell r="E5222">
            <v>62</v>
          </cell>
          <cell r="F5222" t="str">
            <v>N</v>
          </cell>
        </row>
        <row r="5223">
          <cell r="B5223">
            <v>38212</v>
          </cell>
          <cell r="C5223" t="str">
            <v>Randolph County Med,Sabine Med</v>
          </cell>
          <cell r="D5223" t="str">
            <v>Associated Healthcare Sys Inc</v>
          </cell>
          <cell r="E5223">
            <v>9</v>
          </cell>
          <cell r="F5223" t="str">
            <v>N</v>
          </cell>
        </row>
        <row r="5224">
          <cell r="B5224">
            <v>38212</v>
          </cell>
          <cell r="C5224" t="str">
            <v>Orbit Energy Inc</v>
          </cell>
          <cell r="D5224" t="str">
            <v>Union Connection Inc</v>
          </cell>
          <cell r="E5224">
            <v>2.5</v>
          </cell>
          <cell r="F5224" t="str">
            <v>N</v>
          </cell>
        </row>
        <row r="5225">
          <cell r="B5225">
            <v>38212</v>
          </cell>
          <cell r="C5225" t="str">
            <v>Express-1 Inc</v>
          </cell>
          <cell r="D5225" t="str">
            <v>Segmentz Inc</v>
          </cell>
          <cell r="E5225">
            <v>6.0590000000000002</v>
          </cell>
          <cell r="F5225" t="str">
            <v>N</v>
          </cell>
        </row>
        <row r="5226">
          <cell r="B5226">
            <v>38212</v>
          </cell>
          <cell r="C5226" t="str">
            <v>M-Audio Inc</v>
          </cell>
          <cell r="D5226" t="str">
            <v>Avid Technology Inc</v>
          </cell>
          <cell r="E5226">
            <v>209.5</v>
          </cell>
          <cell r="F5226" t="str">
            <v>N</v>
          </cell>
        </row>
        <row r="5227">
          <cell r="B5227">
            <v>38212</v>
          </cell>
          <cell r="C5227" t="str">
            <v>Metron Technology NV</v>
          </cell>
          <cell r="D5227" t="str">
            <v>Applied Materials Inc</v>
          </cell>
          <cell r="E5227">
            <v>84.566999999999993</v>
          </cell>
          <cell r="F5227" t="str">
            <v>N</v>
          </cell>
        </row>
        <row r="5228">
          <cell r="B5228">
            <v>38212</v>
          </cell>
          <cell r="C5228" t="str">
            <v>Meco Inc</v>
          </cell>
          <cell r="D5228" t="str">
            <v>FastenTech Inc</v>
          </cell>
          <cell r="E5228">
            <v>10.5</v>
          </cell>
          <cell r="F5228" t="str">
            <v>N</v>
          </cell>
        </row>
        <row r="5229">
          <cell r="B5229">
            <v>38212</v>
          </cell>
          <cell r="C5229" t="str">
            <v>Stonestown,San Francisco,CA</v>
          </cell>
          <cell r="D5229" t="str">
            <v>General Growth Properties Inc</v>
          </cell>
          <cell r="E5229">
            <v>312</v>
          </cell>
          <cell r="F5229" t="str">
            <v>N</v>
          </cell>
        </row>
        <row r="5230">
          <cell r="B5230">
            <v>38212</v>
          </cell>
          <cell r="C5230" t="str">
            <v>CSX Transp Inc-Railroad,OH</v>
          </cell>
          <cell r="D5230" t="str">
            <v>Indiana &amp; Ohio Cntrl Railroad</v>
          </cell>
          <cell r="E5230">
            <v>8.6</v>
          </cell>
          <cell r="F5230" t="str">
            <v>N</v>
          </cell>
        </row>
        <row r="5231">
          <cell r="B5231">
            <v>38211</v>
          </cell>
          <cell r="C5231" t="str">
            <v>Alderwoods Group Inc-GA Assts</v>
          </cell>
          <cell r="D5231" t="str">
            <v>Southern Funeral Associates</v>
          </cell>
          <cell r="E5231">
            <v>1.6279999999999999</v>
          </cell>
          <cell r="F5231" t="str">
            <v>N</v>
          </cell>
        </row>
        <row r="5232">
          <cell r="B5232">
            <v>38211</v>
          </cell>
          <cell r="C5232" t="str">
            <v>Avoca Minerals Mining Ppty,LO</v>
          </cell>
          <cell r="D5232" t="str">
            <v>Falcon Natural Gas Corp</v>
          </cell>
          <cell r="E5232">
            <v>1</v>
          </cell>
          <cell r="F5232" t="str">
            <v>N</v>
          </cell>
        </row>
        <row r="5233">
          <cell r="B5233">
            <v>38211</v>
          </cell>
          <cell r="C5233" t="str">
            <v>Undisclosed Gas Fields,UT,WY(3</v>
          </cell>
          <cell r="D5233" t="str">
            <v>Whiting Petroleum Corp</v>
          </cell>
          <cell r="E5233">
            <v>35</v>
          </cell>
          <cell r="F5233" t="str">
            <v>N</v>
          </cell>
        </row>
        <row r="5234">
          <cell r="B5234">
            <v>38211</v>
          </cell>
          <cell r="C5234" t="str">
            <v>Intrawest-Resort Villages (9)</v>
          </cell>
          <cell r="D5234" t="str">
            <v>CNL Income Properties Inc</v>
          </cell>
          <cell r="E5234">
            <v>160</v>
          </cell>
          <cell r="F5234" t="str">
            <v>N</v>
          </cell>
        </row>
        <row r="5235">
          <cell r="B5235">
            <v>38211</v>
          </cell>
          <cell r="C5235" t="str">
            <v>Plaza Hotel,New York,New York</v>
          </cell>
          <cell r="D5235" t="str">
            <v>CPS One LLC</v>
          </cell>
          <cell r="E5235">
            <v>675</v>
          </cell>
          <cell r="F5235" t="str">
            <v>N</v>
          </cell>
        </row>
        <row r="5236">
          <cell r="B5236">
            <v>38211</v>
          </cell>
          <cell r="C5236" t="str">
            <v>PHSB Financial Corp,PA</v>
          </cell>
          <cell r="D5236" t="str">
            <v>ESB Financial Corp,PA</v>
          </cell>
          <cell r="E5236">
            <v>82.617000000000004</v>
          </cell>
          <cell r="F5236" t="str">
            <v>N</v>
          </cell>
        </row>
        <row r="5237">
          <cell r="B5237">
            <v>38211</v>
          </cell>
          <cell r="C5237" t="str">
            <v>TMS-Component Prod Tech Div</v>
          </cell>
          <cell r="D5237" t="str">
            <v>Pegasus Imaging Corp</v>
          </cell>
          <cell r="E5237">
            <v>2.9</v>
          </cell>
          <cell r="F5237" t="str">
            <v>N</v>
          </cell>
        </row>
        <row r="5238">
          <cell r="B5238">
            <v>38211</v>
          </cell>
          <cell r="C5238" t="str">
            <v>Varco International Inc</v>
          </cell>
          <cell r="D5238" t="str">
            <v>National-Oilwell Inc</v>
          </cell>
          <cell r="E5238">
            <v>2569.915</v>
          </cell>
          <cell r="F5238" t="str">
            <v>N</v>
          </cell>
        </row>
        <row r="5239">
          <cell r="B5239">
            <v>38211</v>
          </cell>
          <cell r="C5239" t="str">
            <v>New Age-Body &amp; Soul Magazine</v>
          </cell>
          <cell r="D5239" t="str">
            <v>Martha Stewart Living</v>
          </cell>
          <cell r="E5239">
            <v>6</v>
          </cell>
          <cell r="F5239" t="str">
            <v>N</v>
          </cell>
        </row>
        <row r="5240">
          <cell r="B5240">
            <v>38210</v>
          </cell>
          <cell r="C5240" t="str">
            <v>Sure Fit Inc</v>
          </cell>
          <cell r="D5240" t="str">
            <v>DE Shaw &amp; Co LP</v>
          </cell>
          <cell r="E5240">
            <v>20.5</v>
          </cell>
          <cell r="F5240" t="str">
            <v>Y</v>
          </cell>
        </row>
        <row r="5241">
          <cell r="B5241">
            <v>38210</v>
          </cell>
          <cell r="C5241" t="str">
            <v>Bell Sports Corp</v>
          </cell>
          <cell r="D5241" t="str">
            <v>Fenway Partners Inc</v>
          </cell>
          <cell r="E5241">
            <v>240</v>
          </cell>
          <cell r="F5241" t="str">
            <v>Y</v>
          </cell>
        </row>
        <row r="5242">
          <cell r="B5242">
            <v>38210</v>
          </cell>
          <cell r="C5242" t="str">
            <v>Mergence Technologies Corp</v>
          </cell>
          <cell r="D5242" t="str">
            <v>Datawatch Corp</v>
          </cell>
          <cell r="E5242">
            <v>2.5</v>
          </cell>
          <cell r="F5242" t="str">
            <v>N</v>
          </cell>
        </row>
        <row r="5243">
          <cell r="B5243">
            <v>38210</v>
          </cell>
          <cell r="C5243" t="str">
            <v>Official Starter LLC</v>
          </cell>
          <cell r="D5243" t="str">
            <v>Nike Inc</v>
          </cell>
          <cell r="E5243">
            <v>43</v>
          </cell>
          <cell r="F5243" t="str">
            <v>N</v>
          </cell>
        </row>
        <row r="5244">
          <cell r="B5244">
            <v>38210</v>
          </cell>
          <cell r="C5244" t="str">
            <v>Integrated Management Svcs Inc</v>
          </cell>
          <cell r="D5244" t="str">
            <v>Anteon International Corp</v>
          </cell>
          <cell r="E5244">
            <v>31</v>
          </cell>
          <cell r="F5244" t="str">
            <v>N</v>
          </cell>
        </row>
        <row r="5245">
          <cell r="B5245">
            <v>38210</v>
          </cell>
          <cell r="C5245" t="str">
            <v>Alderwoods(Wisconsin)-Cert Ast</v>
          </cell>
          <cell r="D5245" t="str">
            <v>Wisconsin Cemeteries Holdings</v>
          </cell>
          <cell r="E5245">
            <v>3.0999999999999996</v>
          </cell>
          <cell r="F5245" t="str">
            <v>N</v>
          </cell>
        </row>
        <row r="5246">
          <cell r="B5246">
            <v>38210</v>
          </cell>
          <cell r="C5246" t="str">
            <v>Storage USA Inc-Self-Storage</v>
          </cell>
          <cell r="D5246" t="str">
            <v>Heitman LLC</v>
          </cell>
          <cell r="E5246">
            <v>114</v>
          </cell>
          <cell r="F5246" t="str">
            <v>N</v>
          </cell>
        </row>
        <row r="5247">
          <cell r="B5247">
            <v>38209</v>
          </cell>
          <cell r="C5247" t="str">
            <v>GE Consumer-Coml AC Motor Bus</v>
          </cell>
          <cell r="D5247" t="str">
            <v>Regal-Beloit Corp</v>
          </cell>
          <cell r="E5247">
            <v>72.5</v>
          </cell>
          <cell r="F5247" t="str">
            <v>N</v>
          </cell>
        </row>
        <row r="5248">
          <cell r="B5248">
            <v>38209</v>
          </cell>
          <cell r="C5248" t="str">
            <v>Irvine Biomedical Inc</v>
          </cell>
          <cell r="D5248" t="str">
            <v>St Jude Medical Inc</v>
          </cell>
          <cell r="E5248">
            <v>60</v>
          </cell>
          <cell r="F5248" t="str">
            <v>N</v>
          </cell>
        </row>
        <row r="5249">
          <cell r="B5249">
            <v>38209</v>
          </cell>
          <cell r="C5249" t="str">
            <v>Primus Knowledge Solutions Inc</v>
          </cell>
          <cell r="D5249" t="str">
            <v>ATG</v>
          </cell>
          <cell r="E5249">
            <v>31.050999999999998</v>
          </cell>
          <cell r="F5249" t="str">
            <v>N</v>
          </cell>
        </row>
        <row r="5250">
          <cell r="B5250">
            <v>38209</v>
          </cell>
          <cell r="C5250" t="str">
            <v>Alderwoods-Vay Schleich</v>
          </cell>
          <cell r="D5250" t="str">
            <v>Meeson Group LLC</v>
          </cell>
          <cell r="E5250">
            <v>1.2</v>
          </cell>
          <cell r="F5250" t="str">
            <v>N</v>
          </cell>
        </row>
        <row r="5251">
          <cell r="B5251">
            <v>38209</v>
          </cell>
          <cell r="C5251" t="str">
            <v>Arius Pharmaceuticals Inc</v>
          </cell>
          <cell r="D5251" t="str">
            <v>BioDelivery Sciences Intl Inc</v>
          </cell>
          <cell r="E5251">
            <v>7</v>
          </cell>
          <cell r="F5251" t="str">
            <v>N</v>
          </cell>
        </row>
        <row r="5252">
          <cell r="B5252">
            <v>38209</v>
          </cell>
          <cell r="C5252" t="str">
            <v>Custar State Bank,Custar,Ohio</v>
          </cell>
          <cell r="D5252" t="str">
            <v>Croghan Bancshares Inc,OH</v>
          </cell>
          <cell r="E5252">
            <v>13.893999999999998</v>
          </cell>
          <cell r="F5252" t="str">
            <v>N</v>
          </cell>
        </row>
        <row r="5253">
          <cell r="B5253">
            <v>38209</v>
          </cell>
          <cell r="C5253" t="str">
            <v>VertiSoft Corp</v>
          </cell>
          <cell r="D5253" t="str">
            <v>Optio Software Inc</v>
          </cell>
          <cell r="E5253">
            <v>2.1850000000000001</v>
          </cell>
          <cell r="F5253" t="str">
            <v>N</v>
          </cell>
        </row>
        <row r="5254">
          <cell r="B5254">
            <v>38209</v>
          </cell>
          <cell r="C5254" t="str">
            <v>UbiQ Inc</v>
          </cell>
          <cell r="D5254" t="str">
            <v>NBS Technologies Inc</v>
          </cell>
          <cell r="E5254">
            <v>4.585</v>
          </cell>
          <cell r="F5254" t="str">
            <v>N</v>
          </cell>
        </row>
        <row r="5255">
          <cell r="B5255">
            <v>38209</v>
          </cell>
          <cell r="C5255" t="str">
            <v>AM General LLC</v>
          </cell>
          <cell r="D5255" t="str">
            <v>Investor Group</v>
          </cell>
          <cell r="E5255">
            <v>515</v>
          </cell>
          <cell r="F5255" t="str">
            <v>N</v>
          </cell>
        </row>
        <row r="5256">
          <cell r="B5256">
            <v>38209</v>
          </cell>
          <cell r="C5256" t="str">
            <v>Undisclosed Oil &amp; Gas Pppty,TX</v>
          </cell>
          <cell r="D5256" t="str">
            <v>Peoples Energy Production Co</v>
          </cell>
          <cell r="E5256">
            <v>9.5</v>
          </cell>
          <cell r="F5256" t="str">
            <v>N</v>
          </cell>
        </row>
        <row r="5257">
          <cell r="B5257">
            <v>38208</v>
          </cell>
          <cell r="C5257" t="str">
            <v>Terra Industries Inc</v>
          </cell>
          <cell r="D5257" t="str">
            <v>Investor Group</v>
          </cell>
          <cell r="E5257">
            <v>187.95500000000001</v>
          </cell>
          <cell r="F5257" t="str">
            <v>Y</v>
          </cell>
        </row>
        <row r="5258">
          <cell r="B5258">
            <v>38208</v>
          </cell>
          <cell r="C5258" t="str">
            <v>Sanlo Manufacturing Company In</v>
          </cell>
          <cell r="D5258" t="str">
            <v>Investor Group</v>
          </cell>
          <cell r="E5258">
            <v>10.5</v>
          </cell>
          <cell r="F5258" t="str">
            <v>Y</v>
          </cell>
        </row>
        <row r="5259">
          <cell r="B5259">
            <v>38208</v>
          </cell>
          <cell r="C5259" t="str">
            <v>Empi Inc</v>
          </cell>
          <cell r="D5259" t="str">
            <v>Encore Medical Corp</v>
          </cell>
          <cell r="E5259">
            <v>358.52</v>
          </cell>
          <cell r="F5259" t="str">
            <v>N</v>
          </cell>
        </row>
        <row r="5260">
          <cell r="B5260">
            <v>38208</v>
          </cell>
          <cell r="C5260" t="str">
            <v>New River Pharmaceuticals Inc</v>
          </cell>
          <cell r="D5260" t="str">
            <v>Papiraru</v>
          </cell>
          <cell r="E5260">
            <v>7</v>
          </cell>
          <cell r="F5260" t="str">
            <v>N</v>
          </cell>
        </row>
        <row r="5261">
          <cell r="B5261">
            <v>38208</v>
          </cell>
          <cell r="C5261" t="str">
            <v>Chronimed Inc</v>
          </cell>
          <cell r="D5261" t="str">
            <v>MIM Corp</v>
          </cell>
          <cell r="E5261">
            <v>92.337000000000003</v>
          </cell>
          <cell r="F5261" t="str">
            <v>N</v>
          </cell>
        </row>
        <row r="5262">
          <cell r="B5262">
            <v>38208</v>
          </cell>
          <cell r="C5262" t="str">
            <v>Zamba Corp</v>
          </cell>
          <cell r="D5262" t="str">
            <v>Technology Solutions Co</v>
          </cell>
          <cell r="E5262">
            <v>5.1920000000000002</v>
          </cell>
          <cell r="F5262" t="str">
            <v>N</v>
          </cell>
        </row>
        <row r="5263">
          <cell r="B5263">
            <v>38208</v>
          </cell>
          <cell r="C5263" t="str">
            <v>Percipia Inc</v>
          </cell>
          <cell r="D5263" t="str">
            <v>Sunair Electronics Inc</v>
          </cell>
          <cell r="E5263">
            <v>1.6199999999999999</v>
          </cell>
          <cell r="F5263" t="str">
            <v>N</v>
          </cell>
        </row>
        <row r="5264">
          <cell r="B5264">
            <v>38208</v>
          </cell>
          <cell r="C5264" t="str">
            <v>Knight Trading Grp-Derivatives</v>
          </cell>
          <cell r="D5264" t="str">
            <v>Citigroup Inc</v>
          </cell>
          <cell r="E5264">
            <v>237</v>
          </cell>
          <cell r="F5264" t="str">
            <v>N</v>
          </cell>
        </row>
        <row r="5265">
          <cell r="B5265">
            <v>38208</v>
          </cell>
          <cell r="C5265" t="str">
            <v>Royster-Clark Inc</v>
          </cell>
          <cell r="D5265" t="str">
            <v>Rentech Development Corp</v>
          </cell>
          <cell r="E5265">
            <v>50</v>
          </cell>
          <cell r="F5265" t="str">
            <v>N</v>
          </cell>
        </row>
        <row r="5266">
          <cell r="B5266">
            <v>38208</v>
          </cell>
          <cell r="C5266" t="str">
            <v>Invensys-APV Baker Goldsboro</v>
          </cell>
          <cell r="D5266" t="str">
            <v>Turkington Industries</v>
          </cell>
          <cell r="E5266">
            <v>10</v>
          </cell>
          <cell r="F5266" t="str">
            <v>N</v>
          </cell>
        </row>
        <row r="5267">
          <cell r="B5267">
            <v>38208</v>
          </cell>
          <cell r="C5267" t="str">
            <v>Titanium Fileds,US Titanium</v>
          </cell>
          <cell r="D5267" t="str">
            <v>WGI Heavy Minerals Inc</v>
          </cell>
          <cell r="E5267">
            <v>89.988</v>
          </cell>
          <cell r="F5267" t="str">
            <v>N</v>
          </cell>
        </row>
        <row r="5268">
          <cell r="B5268">
            <v>38208</v>
          </cell>
          <cell r="C5268" t="str">
            <v>Parcel Direct</v>
          </cell>
          <cell r="D5268" t="str">
            <v>FEDEX Corp</v>
          </cell>
          <cell r="E5268">
            <v>120</v>
          </cell>
          <cell r="F5268" t="str">
            <v>N</v>
          </cell>
        </row>
        <row r="5269">
          <cell r="B5269">
            <v>38208</v>
          </cell>
          <cell r="C5269" t="str">
            <v>Market Intelligence Svc Ltd</v>
          </cell>
          <cell r="D5269" t="str">
            <v>Datamonitor PLC</v>
          </cell>
          <cell r="E5269">
            <v>1.1000000000000001</v>
          </cell>
          <cell r="F5269" t="str">
            <v>N</v>
          </cell>
        </row>
        <row r="5270">
          <cell r="B5270">
            <v>38208</v>
          </cell>
          <cell r="C5270" t="str">
            <v>Peachtree Residential Ppty Inc</v>
          </cell>
          <cell r="D5270" t="str">
            <v>Orleans Homebuilders Inc</v>
          </cell>
          <cell r="E5270">
            <v>29.299999999999997</v>
          </cell>
          <cell r="F5270" t="str">
            <v>N</v>
          </cell>
        </row>
        <row r="5271">
          <cell r="B5271">
            <v>38208</v>
          </cell>
          <cell r="C5271" t="str">
            <v>Roxio-Consumer Software Div</v>
          </cell>
          <cell r="D5271" t="str">
            <v>Sonic Solutions</v>
          </cell>
          <cell r="E5271">
            <v>80</v>
          </cell>
          <cell r="F5271" t="str">
            <v>N</v>
          </cell>
        </row>
        <row r="5272">
          <cell r="B5272">
            <v>38208</v>
          </cell>
          <cell r="C5272" t="str">
            <v>Bon Secours Health-Hosp(3)</v>
          </cell>
          <cell r="D5272" t="str">
            <v>Health Management Assoc Inc</v>
          </cell>
          <cell r="E5272">
            <v>248.29999999999998</v>
          </cell>
          <cell r="F5272" t="str">
            <v>N</v>
          </cell>
        </row>
        <row r="5273">
          <cell r="B5273">
            <v>38208</v>
          </cell>
          <cell r="C5273" t="str">
            <v>Jefferson Island Storage &amp; Hub</v>
          </cell>
          <cell r="D5273" t="str">
            <v>AGL Resources Inc</v>
          </cell>
          <cell r="E5273">
            <v>90.3</v>
          </cell>
          <cell r="F5273" t="str">
            <v>N</v>
          </cell>
        </row>
        <row r="5274">
          <cell r="B5274">
            <v>38208</v>
          </cell>
          <cell r="C5274" t="str">
            <v>CNL Income Fund Ltd</v>
          </cell>
          <cell r="D5274" t="str">
            <v>US Restaurant Properties Inc</v>
          </cell>
          <cell r="E5274">
            <v>540</v>
          </cell>
          <cell r="F5274" t="str">
            <v>N</v>
          </cell>
        </row>
        <row r="5275">
          <cell r="B5275">
            <v>38208</v>
          </cell>
          <cell r="C5275" t="str">
            <v>Renco Energy Inc</v>
          </cell>
          <cell r="D5275" t="str">
            <v>Powder River Basin Gas Corp</v>
          </cell>
          <cell r="E5275">
            <v>2.4</v>
          </cell>
          <cell r="F5275" t="str">
            <v>N</v>
          </cell>
        </row>
        <row r="5276">
          <cell r="B5276">
            <v>38208</v>
          </cell>
          <cell r="C5276" t="str">
            <v>CNL Restaurant Properties Inc</v>
          </cell>
          <cell r="D5276" t="str">
            <v>US Restaurant Properties Inc</v>
          </cell>
          <cell r="E5276">
            <v>529.67700000000002</v>
          </cell>
          <cell r="F5276" t="str">
            <v>N</v>
          </cell>
        </row>
        <row r="5277">
          <cell r="B5277">
            <v>38208</v>
          </cell>
          <cell r="C5277" t="str">
            <v>Mississippi Chemical Corp</v>
          </cell>
          <cell r="D5277" t="str">
            <v>Terra Industries Inc</v>
          </cell>
          <cell r="E5277">
            <v>268</v>
          </cell>
          <cell r="F5277" t="str">
            <v>N</v>
          </cell>
        </row>
        <row r="5278">
          <cell r="B5278">
            <v>38208</v>
          </cell>
          <cell r="C5278" t="str">
            <v>Smith &amp; Hawken Ltd</v>
          </cell>
          <cell r="D5278" t="str">
            <v>Scotts Co</v>
          </cell>
          <cell r="E5278">
            <v>74.900000000000006</v>
          </cell>
          <cell r="F5278" t="str">
            <v>N</v>
          </cell>
        </row>
        <row r="5279">
          <cell r="B5279">
            <v>38208</v>
          </cell>
          <cell r="C5279" t="str">
            <v>Paint Sundry Brands Corp</v>
          </cell>
          <cell r="D5279" t="str">
            <v>Sherwin-Williams Co</v>
          </cell>
          <cell r="E5279">
            <v>295</v>
          </cell>
          <cell r="F5279" t="str">
            <v>N</v>
          </cell>
        </row>
        <row r="5280">
          <cell r="B5280">
            <v>38207</v>
          </cell>
          <cell r="C5280" t="str">
            <v>Dillard National Bank,AK</v>
          </cell>
          <cell r="D5280" t="str">
            <v>GE Consumer Finance</v>
          </cell>
          <cell r="E5280">
            <v>850</v>
          </cell>
          <cell r="F5280" t="str">
            <v>N</v>
          </cell>
        </row>
        <row r="5281">
          <cell r="B5281">
            <v>38205</v>
          </cell>
          <cell r="C5281" t="str">
            <v>Elmer's Restaurants Inc</v>
          </cell>
          <cell r="D5281" t="str">
            <v>ERI Acquisition Corp</v>
          </cell>
          <cell r="E5281">
            <v>5.6760000000000002</v>
          </cell>
          <cell r="F5281" t="str">
            <v>Y</v>
          </cell>
        </row>
        <row r="5282">
          <cell r="B5282">
            <v>38205</v>
          </cell>
          <cell r="C5282" t="str">
            <v>Choice Propane Inc</v>
          </cell>
          <cell r="D5282" t="str">
            <v>AmeriGas Propane LP(UGI Corp)</v>
          </cell>
          <cell r="E5282">
            <v>3.5</v>
          </cell>
          <cell r="F5282" t="str">
            <v>N</v>
          </cell>
        </row>
        <row r="5283">
          <cell r="B5283">
            <v>38205</v>
          </cell>
          <cell r="C5283" t="str">
            <v>Inland Resources Inc</v>
          </cell>
          <cell r="D5283" t="str">
            <v>Newfield Exploration Co</v>
          </cell>
          <cell r="E5283">
            <v>575</v>
          </cell>
          <cell r="F5283" t="str">
            <v>N</v>
          </cell>
        </row>
        <row r="5284">
          <cell r="B5284">
            <v>38205</v>
          </cell>
          <cell r="C5284" t="str">
            <v>Mississippi View Holding</v>
          </cell>
          <cell r="D5284" t="str">
            <v>MIVI Acquisition Corp</v>
          </cell>
          <cell r="E5284">
            <v>18.978000000000002</v>
          </cell>
          <cell r="F5284" t="str">
            <v>N</v>
          </cell>
        </row>
        <row r="5285">
          <cell r="B5285">
            <v>38205</v>
          </cell>
          <cell r="C5285" t="str">
            <v>Eagle Supply Group Inc</v>
          </cell>
          <cell r="D5285" t="str">
            <v>Gulfside Supply Inc</v>
          </cell>
          <cell r="E5285">
            <v>23.283999999999999</v>
          </cell>
          <cell r="F5285" t="str">
            <v>N</v>
          </cell>
        </row>
        <row r="5286">
          <cell r="B5286">
            <v>38205</v>
          </cell>
          <cell r="C5286" t="str">
            <v>Papercon Inc</v>
          </cell>
          <cell r="D5286" t="str">
            <v>Packaging Dynamics Corp</v>
          </cell>
          <cell r="E5286">
            <v>68.358000000000004</v>
          </cell>
          <cell r="F5286" t="str">
            <v>N</v>
          </cell>
        </row>
        <row r="5287">
          <cell r="B5287">
            <v>38205</v>
          </cell>
          <cell r="C5287" t="str">
            <v>Atlanta National Golf Club</v>
          </cell>
          <cell r="D5287" t="str">
            <v>Heritage Golf Group LLC</v>
          </cell>
          <cell r="E5287">
            <v>9.25</v>
          </cell>
          <cell r="F5287" t="str">
            <v>N</v>
          </cell>
        </row>
        <row r="5288">
          <cell r="B5288">
            <v>38205</v>
          </cell>
          <cell r="C5288" t="str">
            <v>United Fuel &amp; Energy Corp</v>
          </cell>
          <cell r="D5288" t="str">
            <v>Brands Shopping Network Inc</v>
          </cell>
          <cell r="E5288">
            <v>24.75</v>
          </cell>
          <cell r="F5288" t="str">
            <v>N</v>
          </cell>
        </row>
        <row r="5289">
          <cell r="B5289">
            <v>38204</v>
          </cell>
          <cell r="C5289" t="str">
            <v>Barratt American</v>
          </cell>
          <cell r="D5289" t="str">
            <v>Investor Group</v>
          </cell>
          <cell r="E5289">
            <v>200</v>
          </cell>
          <cell r="F5289" t="str">
            <v>Y</v>
          </cell>
        </row>
        <row r="5290">
          <cell r="B5290">
            <v>38204</v>
          </cell>
          <cell r="C5290" t="str">
            <v>Cincinnati Bell Wireless LLC</v>
          </cell>
          <cell r="D5290" t="str">
            <v>Cincinnati Bell Inc</v>
          </cell>
          <cell r="E5290">
            <v>83</v>
          </cell>
          <cell r="F5290" t="str">
            <v>N</v>
          </cell>
        </row>
        <row r="5291">
          <cell r="B5291">
            <v>38204</v>
          </cell>
          <cell r="C5291" t="str">
            <v>Academic Engine LLC</v>
          </cell>
          <cell r="D5291" t="str">
            <v>Hobsons EMT</v>
          </cell>
          <cell r="E5291">
            <v>15</v>
          </cell>
          <cell r="F5291" t="str">
            <v>N</v>
          </cell>
        </row>
        <row r="5292">
          <cell r="B5292">
            <v>38204</v>
          </cell>
          <cell r="C5292" t="str">
            <v>TVC Telecom Inc-Residential</v>
          </cell>
          <cell r="D5292" t="str">
            <v>STS Telecom LLC</v>
          </cell>
          <cell r="E5292">
            <v>2</v>
          </cell>
          <cell r="F5292" t="str">
            <v>N</v>
          </cell>
        </row>
        <row r="5293">
          <cell r="B5293">
            <v>38204</v>
          </cell>
          <cell r="C5293" t="str">
            <v>Milpi Holdings LLC</v>
          </cell>
          <cell r="D5293" t="str">
            <v>PLM MILPI Holdings LLC</v>
          </cell>
          <cell r="E5293">
            <v>10</v>
          </cell>
          <cell r="F5293" t="str">
            <v>N</v>
          </cell>
        </row>
        <row r="5294">
          <cell r="B5294">
            <v>38203</v>
          </cell>
          <cell r="C5294" t="str">
            <v>Mountaineer Gas Co</v>
          </cell>
          <cell r="D5294" t="str">
            <v>Investor Group</v>
          </cell>
          <cell r="E5294">
            <v>228</v>
          </cell>
          <cell r="F5294" t="str">
            <v>Y</v>
          </cell>
        </row>
        <row r="5295">
          <cell r="B5295">
            <v>38203</v>
          </cell>
          <cell r="C5295" t="str">
            <v>Barratt USA Holdings Inc</v>
          </cell>
          <cell r="D5295" t="str">
            <v>Barratt Investments Inc</v>
          </cell>
          <cell r="E5295">
            <v>200</v>
          </cell>
          <cell r="F5295" t="str">
            <v>Y</v>
          </cell>
        </row>
        <row r="5296">
          <cell r="B5296">
            <v>38203</v>
          </cell>
          <cell r="C5296" t="str">
            <v>Ocean Pacific Apparel Corp</v>
          </cell>
          <cell r="D5296" t="str">
            <v>Warnaco Group Inc</v>
          </cell>
          <cell r="E5296">
            <v>41</v>
          </cell>
          <cell r="F5296" t="str">
            <v>N</v>
          </cell>
        </row>
        <row r="5297">
          <cell r="B5297">
            <v>38203</v>
          </cell>
          <cell r="C5297" t="str">
            <v>Utili-Trax</v>
          </cell>
          <cell r="D5297" t="str">
            <v>InfraSource Services Inc</v>
          </cell>
          <cell r="E5297">
            <v>5.3</v>
          </cell>
          <cell r="F5297" t="str">
            <v>N</v>
          </cell>
        </row>
        <row r="5298">
          <cell r="B5298">
            <v>38203</v>
          </cell>
          <cell r="C5298" t="str">
            <v>Semco Energy-Construct Svs Bus</v>
          </cell>
          <cell r="D5298" t="str">
            <v>InfraSource Services Inc</v>
          </cell>
          <cell r="E5298">
            <v>21.299999999999997</v>
          </cell>
          <cell r="F5298" t="str">
            <v>N</v>
          </cell>
        </row>
        <row r="5299">
          <cell r="B5299">
            <v>38203</v>
          </cell>
          <cell r="C5299" t="str">
            <v>Penthouse Club Denver</v>
          </cell>
          <cell r="D5299" t="str">
            <v>VCG Holding Corp</v>
          </cell>
          <cell r="E5299">
            <v>4</v>
          </cell>
          <cell r="F5299" t="str">
            <v>N</v>
          </cell>
        </row>
        <row r="5300">
          <cell r="B5300">
            <v>38203</v>
          </cell>
          <cell r="C5300" t="str">
            <v>Media Reality Technologies Inc</v>
          </cell>
          <cell r="D5300" t="str">
            <v>Integrated Circuit Systems Inc</v>
          </cell>
          <cell r="E5300">
            <v>25</v>
          </cell>
          <cell r="F5300" t="str">
            <v>N</v>
          </cell>
        </row>
        <row r="5301">
          <cell r="B5301">
            <v>38203</v>
          </cell>
          <cell r="C5301" t="str">
            <v>Enstructure Inc</v>
          </cell>
          <cell r="D5301" t="str">
            <v>InfraSource Services Inc</v>
          </cell>
          <cell r="E5301">
            <v>20.799999999999997</v>
          </cell>
          <cell r="F5301" t="str">
            <v>N</v>
          </cell>
        </row>
        <row r="5302">
          <cell r="B5302">
            <v>38203</v>
          </cell>
          <cell r="C5302" t="str">
            <v>CalWest LLC-Indl Ppty Portfoli</v>
          </cell>
          <cell r="D5302" t="str">
            <v>Investor Group</v>
          </cell>
          <cell r="E5302">
            <v>1014.4</v>
          </cell>
          <cell r="F5302" t="str">
            <v>N</v>
          </cell>
        </row>
        <row r="5303">
          <cell r="B5303">
            <v>38203</v>
          </cell>
          <cell r="C5303" t="str">
            <v>PLM Financial Services Inc</v>
          </cell>
          <cell r="D5303" t="str">
            <v>Cypress Tankcar Leasing</v>
          </cell>
          <cell r="E5303">
            <v>10.199999999999999</v>
          </cell>
          <cell r="F5303" t="str">
            <v>N</v>
          </cell>
        </row>
        <row r="5304">
          <cell r="B5304">
            <v>38203</v>
          </cell>
          <cell r="C5304" t="str">
            <v>US Cellular Corp-Cert Wireless</v>
          </cell>
          <cell r="D5304" t="str">
            <v>ALLTEL Corp</v>
          </cell>
          <cell r="E5304">
            <v>80</v>
          </cell>
          <cell r="F5304" t="str">
            <v>N</v>
          </cell>
        </row>
        <row r="5305">
          <cell r="B5305">
            <v>38203</v>
          </cell>
          <cell r="C5305" t="str">
            <v>TDS Telecom Inc-Cert Wireless</v>
          </cell>
          <cell r="D5305" t="str">
            <v>ALLTEL Corp</v>
          </cell>
          <cell r="E5305">
            <v>63</v>
          </cell>
          <cell r="F5305" t="str">
            <v>N</v>
          </cell>
        </row>
        <row r="5306">
          <cell r="B5306">
            <v>38203</v>
          </cell>
          <cell r="C5306" t="str">
            <v>Ontario Mills LP</v>
          </cell>
          <cell r="D5306" t="str">
            <v>JP Morgan Fleming Asset Mgmt</v>
          </cell>
          <cell r="E5306">
            <v>243</v>
          </cell>
          <cell r="F5306" t="str">
            <v>N</v>
          </cell>
        </row>
        <row r="5307">
          <cell r="B5307">
            <v>38203</v>
          </cell>
          <cell r="C5307" t="str">
            <v>ComBanc Inc,Delphos,OH</v>
          </cell>
          <cell r="D5307" t="str">
            <v>First Defiance Financial,OH</v>
          </cell>
          <cell r="E5307">
            <v>38.029999999999994</v>
          </cell>
          <cell r="F5307" t="str">
            <v>N</v>
          </cell>
        </row>
        <row r="5308">
          <cell r="B5308">
            <v>38203</v>
          </cell>
          <cell r="C5308" t="str">
            <v>Defense Systems Inc</v>
          </cell>
          <cell r="D5308" t="str">
            <v>Wireless Facilities Inc</v>
          </cell>
          <cell r="E5308">
            <v>9.8000000000000007</v>
          </cell>
          <cell r="F5308" t="str">
            <v>N</v>
          </cell>
        </row>
        <row r="5309">
          <cell r="B5309">
            <v>38202</v>
          </cell>
          <cell r="C5309" t="str">
            <v>Halliburton Energy-Surface Wel</v>
          </cell>
          <cell r="D5309" t="str">
            <v>PowerWell Service Hldg LLC</v>
          </cell>
          <cell r="E5309">
            <v>128.5</v>
          </cell>
          <cell r="F5309" t="str">
            <v>Y</v>
          </cell>
        </row>
        <row r="5310">
          <cell r="B5310">
            <v>38202</v>
          </cell>
          <cell r="C5310" t="str">
            <v>Alamo Direct Mail Services Inc</v>
          </cell>
          <cell r="D5310" t="str">
            <v>Georgeson Shareholder Commun</v>
          </cell>
          <cell r="E5310">
            <v>22.5</v>
          </cell>
          <cell r="F5310" t="str">
            <v>Y</v>
          </cell>
        </row>
        <row r="5311">
          <cell r="B5311">
            <v>38202</v>
          </cell>
          <cell r="C5311" t="str">
            <v>Lynk Systems Inc</v>
          </cell>
          <cell r="D5311" t="str">
            <v>Royal Bank of Scotland Grp PLC</v>
          </cell>
          <cell r="E5311">
            <v>525</v>
          </cell>
          <cell r="F5311" t="str">
            <v>Y</v>
          </cell>
        </row>
        <row r="5312">
          <cell r="B5312">
            <v>38202</v>
          </cell>
          <cell r="C5312" t="str">
            <v>Thousand Trails Inc-Ppty(57)</v>
          </cell>
          <cell r="D5312" t="str">
            <v>Manufactured Home Communities</v>
          </cell>
          <cell r="E5312">
            <v>160</v>
          </cell>
          <cell r="F5312" t="str">
            <v>N</v>
          </cell>
        </row>
        <row r="5313">
          <cell r="B5313">
            <v>38202</v>
          </cell>
          <cell r="C5313" t="str">
            <v>Clarity Payment Solutions Inc</v>
          </cell>
          <cell r="D5313" t="str">
            <v>Total System Services Inc</v>
          </cell>
          <cell r="E5313">
            <v>53</v>
          </cell>
          <cell r="F5313" t="str">
            <v>N</v>
          </cell>
        </row>
        <row r="5314">
          <cell r="B5314">
            <v>38202</v>
          </cell>
          <cell r="C5314" t="str">
            <v>KTUD-TV,Las Vegas,NV</v>
          </cell>
          <cell r="D5314" t="str">
            <v>Las Vegas TV Partners</v>
          </cell>
          <cell r="E5314">
            <v>18</v>
          </cell>
          <cell r="F5314" t="str">
            <v>N</v>
          </cell>
        </row>
        <row r="5315">
          <cell r="B5315">
            <v>38202</v>
          </cell>
          <cell r="C5315" t="str">
            <v>Advanced Digital Optics Inc</v>
          </cell>
          <cell r="D5315" t="str">
            <v>JDS Uniphase Corp</v>
          </cell>
          <cell r="E5315">
            <v>12</v>
          </cell>
          <cell r="F5315" t="str">
            <v>N</v>
          </cell>
        </row>
        <row r="5316">
          <cell r="B5316">
            <v>38202</v>
          </cell>
          <cell r="C5316" t="str">
            <v>First Federal Bancorp,OH</v>
          </cell>
          <cell r="D5316" t="str">
            <v>Park National Corp,OH</v>
          </cell>
          <cell r="E5316">
            <v>46.129999999999995</v>
          </cell>
          <cell r="F5316" t="str">
            <v>N</v>
          </cell>
        </row>
        <row r="5317">
          <cell r="B5317">
            <v>38202</v>
          </cell>
          <cell r="C5317" t="str">
            <v>Hudson Park</v>
          </cell>
          <cell r="D5317" t="str">
            <v>Archstone-Smith Trust</v>
          </cell>
          <cell r="E5317">
            <v>123.5</v>
          </cell>
          <cell r="F5317" t="str">
            <v>N</v>
          </cell>
        </row>
        <row r="5318">
          <cell r="B5318">
            <v>38202</v>
          </cell>
          <cell r="C5318" t="str">
            <v>Pinnacle,Two Live Oak,GA</v>
          </cell>
          <cell r="D5318" t="str">
            <v>TIAA-CREF</v>
          </cell>
          <cell r="E5318">
            <v>200</v>
          </cell>
          <cell r="F5318" t="str">
            <v>N</v>
          </cell>
        </row>
        <row r="5319">
          <cell r="B5319">
            <v>38201</v>
          </cell>
          <cell r="C5319" t="str">
            <v>West Coast Custom Finish Inc</v>
          </cell>
          <cell r="D5319" t="str">
            <v>Atrium Cos Inc</v>
          </cell>
          <cell r="E5319">
            <v>5.7750000000000004</v>
          </cell>
          <cell r="F5319" t="str">
            <v>N</v>
          </cell>
        </row>
        <row r="5320">
          <cell r="B5320">
            <v>38201</v>
          </cell>
          <cell r="C5320" t="str">
            <v>Pegasus-Satellite Assets</v>
          </cell>
          <cell r="D5320" t="str">
            <v>DirecTV Group Inc</v>
          </cell>
          <cell r="E5320">
            <v>938</v>
          </cell>
          <cell r="F5320" t="str">
            <v>N</v>
          </cell>
        </row>
        <row r="5321">
          <cell r="B5321">
            <v>38201</v>
          </cell>
          <cell r="C5321" t="str">
            <v>Terra Lycos Inc-Lycos Assets</v>
          </cell>
          <cell r="D5321" t="str">
            <v>Daum Communications Corp</v>
          </cell>
          <cell r="E5321">
            <v>105.5</v>
          </cell>
          <cell r="F5321" t="str">
            <v>N</v>
          </cell>
        </row>
        <row r="5322">
          <cell r="B5322">
            <v>38201</v>
          </cell>
          <cell r="C5322" t="str">
            <v>Prime Group Realty-Industrial</v>
          </cell>
          <cell r="D5322" t="str">
            <v>CenterPoint Properties Trust</v>
          </cell>
          <cell r="E5322">
            <v>125.1</v>
          </cell>
          <cell r="F5322" t="str">
            <v>N</v>
          </cell>
        </row>
        <row r="5323">
          <cell r="B5323">
            <v>38201</v>
          </cell>
          <cell r="C5323" t="str">
            <v>Parker Drilling Co-Jackup,Rigs</v>
          </cell>
          <cell r="D5323" t="str">
            <v>Hercules Assets LLC</v>
          </cell>
          <cell r="E5323">
            <v>40</v>
          </cell>
          <cell r="F5323" t="str">
            <v>N</v>
          </cell>
        </row>
        <row r="5324">
          <cell r="B5324">
            <v>38201</v>
          </cell>
          <cell r="C5324" t="str">
            <v>Impact Innovations-Govt Div</v>
          </cell>
          <cell r="D5324" t="str">
            <v>Dynamics Research Corp</v>
          </cell>
          <cell r="E5324">
            <v>53.4</v>
          </cell>
          <cell r="F5324" t="str">
            <v>N</v>
          </cell>
        </row>
        <row r="5325">
          <cell r="B5325">
            <v>38201</v>
          </cell>
          <cell r="C5325" t="str">
            <v>First National Bankshares FL</v>
          </cell>
          <cell r="D5325" t="str">
            <v>Fifth Third Bancorp,Cincinnati</v>
          </cell>
          <cell r="E5325">
            <v>1635.385</v>
          </cell>
          <cell r="F5325" t="str">
            <v>N</v>
          </cell>
        </row>
        <row r="5326">
          <cell r="B5326">
            <v>38201</v>
          </cell>
          <cell r="C5326" t="str">
            <v>Marriot Hunt Valley,Baltimore</v>
          </cell>
          <cell r="D5326" t="str">
            <v>HEI Hospitality</v>
          </cell>
          <cell r="E5326">
            <v>31</v>
          </cell>
          <cell r="F5326" t="str">
            <v>N</v>
          </cell>
        </row>
        <row r="5327">
          <cell r="B5327">
            <v>38201</v>
          </cell>
          <cell r="C5327" t="str">
            <v>CGI Management Inc</v>
          </cell>
          <cell r="D5327" t="str">
            <v>Capital Senior Living Corp</v>
          </cell>
          <cell r="E5327">
            <v>3.5999999999999996</v>
          </cell>
          <cell r="F5327" t="str">
            <v>N</v>
          </cell>
        </row>
        <row r="5328">
          <cell r="B5328">
            <v>38201</v>
          </cell>
          <cell r="C5328" t="str">
            <v>Cox Communications Inc</v>
          </cell>
          <cell r="D5328" t="str">
            <v>Cox Enterprises Inc</v>
          </cell>
          <cell r="E5328">
            <v>8389.5609999999997</v>
          </cell>
          <cell r="F5328" t="str">
            <v>N</v>
          </cell>
        </row>
        <row r="5329">
          <cell r="B5329">
            <v>38200</v>
          </cell>
          <cell r="C5329" t="str">
            <v>MailWatch</v>
          </cell>
          <cell r="D5329" t="str">
            <v>Infocrossing Inc</v>
          </cell>
          <cell r="E5329">
            <v>5.0999999999999996</v>
          </cell>
          <cell r="F5329" t="str">
            <v>N</v>
          </cell>
        </row>
        <row r="5330">
          <cell r="B5330">
            <v>38200</v>
          </cell>
          <cell r="C5330" t="str">
            <v>Centennial Healthcare-Skilled</v>
          </cell>
          <cell r="D5330" t="str">
            <v>Centennial Healthcare Ppty LLC</v>
          </cell>
          <cell r="E5330">
            <v>133</v>
          </cell>
          <cell r="F5330" t="str">
            <v>N</v>
          </cell>
        </row>
        <row r="5331">
          <cell r="B5331">
            <v>38200</v>
          </cell>
          <cell r="C5331" t="str">
            <v>Vindigo Inc</v>
          </cell>
          <cell r="D5331" t="str">
            <v>For-side.com Co Ltd</v>
          </cell>
          <cell r="E5331">
            <v>36.5</v>
          </cell>
          <cell r="F5331" t="str">
            <v>N</v>
          </cell>
        </row>
        <row r="5332">
          <cell r="B5332">
            <v>38200</v>
          </cell>
          <cell r="C5332" t="str">
            <v>General Electric Capital-Build</v>
          </cell>
          <cell r="D5332" t="str">
            <v>Shorenstein Co</v>
          </cell>
          <cell r="E5332">
            <v>225</v>
          </cell>
          <cell r="F5332" t="str">
            <v>N</v>
          </cell>
        </row>
        <row r="5333">
          <cell r="B5333">
            <v>38199</v>
          </cell>
          <cell r="C5333" t="str">
            <v>Alderwoods Group Inc-FL Assets</v>
          </cell>
          <cell r="D5333" t="str">
            <v>Investor Group</v>
          </cell>
          <cell r="E5333">
            <v>1.25</v>
          </cell>
          <cell r="F5333" t="str">
            <v>N</v>
          </cell>
        </row>
        <row r="5334">
          <cell r="B5334">
            <v>38198</v>
          </cell>
          <cell r="C5334" t="str">
            <v>New England Container Co Inc</v>
          </cell>
          <cell r="D5334" t="str">
            <v>American Containter Net Inc</v>
          </cell>
          <cell r="E5334">
            <v>4.5</v>
          </cell>
          <cell r="F5334" t="str">
            <v>N</v>
          </cell>
        </row>
        <row r="5335">
          <cell r="B5335">
            <v>38198</v>
          </cell>
          <cell r="C5335" t="str">
            <v>Briscoe &amp; Hughes Propane Co</v>
          </cell>
          <cell r="D5335" t="str">
            <v>AmeriGas Propane LP(UGI Corp)</v>
          </cell>
          <cell r="E5335">
            <v>3.25</v>
          </cell>
          <cell r="F5335" t="str">
            <v>N</v>
          </cell>
        </row>
        <row r="5336">
          <cell r="B5336">
            <v>38198</v>
          </cell>
          <cell r="C5336" t="str">
            <v>Media Billing LLC</v>
          </cell>
          <cell r="D5336" t="str">
            <v>Care Concepts I Inc</v>
          </cell>
          <cell r="E5336">
            <v>79.313000000000002</v>
          </cell>
          <cell r="F5336" t="str">
            <v>N</v>
          </cell>
        </row>
        <row r="5337">
          <cell r="B5337">
            <v>38198</v>
          </cell>
          <cell r="C5337" t="str">
            <v>Valley Media Ltd</v>
          </cell>
          <cell r="D5337" t="str">
            <v>American Consolidated Media</v>
          </cell>
          <cell r="E5337">
            <v>20.599999999999998</v>
          </cell>
          <cell r="F5337" t="str">
            <v>N</v>
          </cell>
        </row>
        <row r="5338">
          <cell r="B5338">
            <v>38198</v>
          </cell>
          <cell r="C5338" t="str">
            <v>Mojave Therapeutics Inc</v>
          </cell>
          <cell r="D5338" t="str">
            <v>Antigenics Inc</v>
          </cell>
          <cell r="E5338">
            <v>2.6920000000000002</v>
          </cell>
          <cell r="F5338" t="str">
            <v>N</v>
          </cell>
        </row>
        <row r="5339">
          <cell r="B5339">
            <v>38198</v>
          </cell>
          <cell r="C5339" t="str">
            <v>Galaxy Balloons Inc</v>
          </cell>
          <cell r="D5339" t="str">
            <v>Boss Manufacturing Co</v>
          </cell>
          <cell r="E5339">
            <v>3.6999999999999997</v>
          </cell>
          <cell r="F5339" t="str">
            <v>N</v>
          </cell>
        </row>
        <row r="5340">
          <cell r="B5340">
            <v>38198</v>
          </cell>
          <cell r="C5340" t="str">
            <v>Farm Credit Svcs of America</v>
          </cell>
          <cell r="D5340" t="str">
            <v>Agstar Financial Services PCA</v>
          </cell>
          <cell r="E5340">
            <v>650</v>
          </cell>
          <cell r="F5340" t="str">
            <v>N</v>
          </cell>
        </row>
        <row r="5341">
          <cell r="B5341">
            <v>38198</v>
          </cell>
          <cell r="C5341" t="str">
            <v>Avalon Research Group Inc</v>
          </cell>
          <cell r="D5341" t="str">
            <v>Metal Bulletin PLC</v>
          </cell>
          <cell r="E5341">
            <v>21</v>
          </cell>
          <cell r="F5341" t="str">
            <v>N</v>
          </cell>
        </row>
        <row r="5342">
          <cell r="B5342">
            <v>38198</v>
          </cell>
          <cell r="C5342" t="str">
            <v>Taylor Oil Co-Certain Assets</v>
          </cell>
          <cell r="D5342" t="str">
            <v>Heating Oil Partners LP</v>
          </cell>
          <cell r="E5342">
            <v>8.75</v>
          </cell>
          <cell r="F5342" t="str">
            <v>N</v>
          </cell>
        </row>
        <row r="5343">
          <cell r="B5343">
            <v>38198</v>
          </cell>
          <cell r="C5343" t="str">
            <v>101 Independence Ctr,NC</v>
          </cell>
          <cell r="D5343" t="str">
            <v>American Finl Realty Trust</v>
          </cell>
          <cell r="E5343">
            <v>100</v>
          </cell>
          <cell r="F5343" t="str">
            <v>N</v>
          </cell>
        </row>
        <row r="5344">
          <cell r="B5344">
            <v>38197</v>
          </cell>
          <cell r="C5344" t="str">
            <v>Mervyn's</v>
          </cell>
          <cell r="D5344" t="str">
            <v>Investor Group</v>
          </cell>
          <cell r="E5344">
            <v>1200</v>
          </cell>
          <cell r="F5344" t="str">
            <v>Y</v>
          </cell>
        </row>
        <row r="5345">
          <cell r="B5345">
            <v>38197</v>
          </cell>
          <cell r="C5345" t="str">
            <v>DanChem Tech(American Capital)</v>
          </cell>
          <cell r="D5345" t="str">
            <v>American Capital Strategies</v>
          </cell>
          <cell r="E5345">
            <v>1.67</v>
          </cell>
          <cell r="F5345" t="str">
            <v>Y</v>
          </cell>
        </row>
        <row r="5346">
          <cell r="B5346">
            <v>38197</v>
          </cell>
          <cell r="C5346" t="str">
            <v>World Jet Inc</v>
          </cell>
          <cell r="D5346" t="str">
            <v>Renegade Venture Nev Corp</v>
          </cell>
          <cell r="E5346">
            <v>1.7999999999999998</v>
          </cell>
          <cell r="F5346" t="str">
            <v>Y</v>
          </cell>
        </row>
        <row r="5347">
          <cell r="B5347">
            <v>38197</v>
          </cell>
          <cell r="C5347" t="str">
            <v>NAC International</v>
          </cell>
          <cell r="D5347" t="str">
            <v>USEC Inc</v>
          </cell>
          <cell r="E5347">
            <v>16</v>
          </cell>
          <cell r="F5347" t="str">
            <v>N</v>
          </cell>
        </row>
        <row r="5348">
          <cell r="B5348">
            <v>38197</v>
          </cell>
          <cell r="C5348" t="str">
            <v>Mervyns-CC Receivables</v>
          </cell>
          <cell r="D5348" t="str">
            <v>GE Consumer Finance</v>
          </cell>
          <cell r="E5348">
            <v>33.25</v>
          </cell>
          <cell r="F5348" t="str">
            <v>N</v>
          </cell>
        </row>
        <row r="5349">
          <cell r="B5349">
            <v>38197</v>
          </cell>
          <cell r="C5349" t="str">
            <v>goClick.com Inc</v>
          </cell>
          <cell r="D5349" t="str">
            <v>Marchex Inc</v>
          </cell>
          <cell r="E5349">
            <v>12.5</v>
          </cell>
          <cell r="F5349" t="str">
            <v>N</v>
          </cell>
        </row>
        <row r="5350">
          <cell r="B5350">
            <v>38197</v>
          </cell>
          <cell r="C5350" t="str">
            <v>Huttig Building Prod-American</v>
          </cell>
          <cell r="D5350" t="str">
            <v>Woodgrain Millwork Inc</v>
          </cell>
          <cell r="E5350">
            <v>13.799999999999999</v>
          </cell>
          <cell r="F5350" t="str">
            <v>N</v>
          </cell>
        </row>
        <row r="5351">
          <cell r="B5351">
            <v>38197</v>
          </cell>
          <cell r="C5351" t="str">
            <v>WABZ-FM,Albemarle,NC</v>
          </cell>
          <cell r="D5351" t="str">
            <v>Radio One Inc</v>
          </cell>
          <cell r="E5351">
            <v>11.5</v>
          </cell>
          <cell r="F5351" t="str">
            <v>N</v>
          </cell>
        </row>
        <row r="5352">
          <cell r="B5352">
            <v>38197</v>
          </cell>
          <cell r="C5352" t="str">
            <v>Lattice Commun-Wireless Commun</v>
          </cell>
          <cell r="D5352" t="str">
            <v>Global Signal Inc</v>
          </cell>
          <cell r="E5352">
            <v>115</v>
          </cell>
          <cell r="F5352" t="str">
            <v>N</v>
          </cell>
        </row>
        <row r="5353">
          <cell r="B5353">
            <v>38197</v>
          </cell>
          <cell r="C5353" t="str">
            <v>Thinkstock,Thinkstock Footage</v>
          </cell>
          <cell r="D5353" t="str">
            <v>Jupitermedia Corp</v>
          </cell>
          <cell r="E5353">
            <v>4</v>
          </cell>
          <cell r="F5353" t="str">
            <v>N</v>
          </cell>
        </row>
        <row r="5354">
          <cell r="B5354">
            <v>38197</v>
          </cell>
          <cell r="C5354" t="str">
            <v>Unical Enterprises Inc</v>
          </cell>
          <cell r="D5354" t="str">
            <v>Industries International Inc</v>
          </cell>
          <cell r="E5354">
            <v>36.4</v>
          </cell>
          <cell r="F5354" t="str">
            <v>N</v>
          </cell>
        </row>
        <row r="5355">
          <cell r="B5355">
            <v>38197</v>
          </cell>
          <cell r="C5355" t="str">
            <v>Sea Pines Associates Inc</v>
          </cell>
          <cell r="D5355" t="str">
            <v>Riverstone Group</v>
          </cell>
          <cell r="E5355">
            <v>22.341000000000001</v>
          </cell>
          <cell r="F5355" t="str">
            <v>N</v>
          </cell>
        </row>
        <row r="5356">
          <cell r="B5356">
            <v>38197</v>
          </cell>
          <cell r="C5356" t="str">
            <v>Scotts Co-Metro Mix Brand</v>
          </cell>
          <cell r="D5356" t="str">
            <v>Sun Gro Horticulture Canada</v>
          </cell>
          <cell r="E5356">
            <v>6</v>
          </cell>
          <cell r="F5356" t="str">
            <v>N</v>
          </cell>
        </row>
        <row r="5357">
          <cell r="B5357">
            <v>38197</v>
          </cell>
          <cell r="C5357" t="str">
            <v>Coyote Springs-2 LLC</v>
          </cell>
          <cell r="D5357" t="str">
            <v>Avista Corp</v>
          </cell>
          <cell r="E5357">
            <v>62.5</v>
          </cell>
          <cell r="F5357" t="str">
            <v>N</v>
          </cell>
        </row>
        <row r="5358">
          <cell r="B5358">
            <v>38196</v>
          </cell>
          <cell r="C5358" t="str">
            <v>Owens-Blow-Molded Palstic Op</v>
          </cell>
          <cell r="D5358" t="str">
            <v>Graham Packaging Co Inc</v>
          </cell>
          <cell r="E5358">
            <v>1200</v>
          </cell>
          <cell r="F5358" t="str">
            <v>Y</v>
          </cell>
        </row>
        <row r="5359">
          <cell r="B5359">
            <v>38196</v>
          </cell>
          <cell r="C5359" t="str">
            <v>International Data Base Corp</v>
          </cell>
          <cell r="D5359" t="str">
            <v>Mediagrif Interactive Tech Inc</v>
          </cell>
          <cell r="E5359">
            <v>5.5</v>
          </cell>
          <cell r="F5359" t="str">
            <v>N</v>
          </cell>
        </row>
        <row r="5360">
          <cell r="B5360">
            <v>38196</v>
          </cell>
          <cell r="C5360" t="str">
            <v>Kadampanattu Corp</v>
          </cell>
          <cell r="D5360" t="str">
            <v>Trailer Bridge Inc</v>
          </cell>
          <cell r="E5360">
            <v>32</v>
          </cell>
          <cell r="F5360" t="str">
            <v>N</v>
          </cell>
        </row>
        <row r="5361">
          <cell r="B5361">
            <v>38196</v>
          </cell>
          <cell r="C5361" t="str">
            <v>Turnberry Assoc-Monroeville,PA</v>
          </cell>
          <cell r="D5361" t="str">
            <v>CBL &amp; Associates Ppty Inc</v>
          </cell>
          <cell r="E5361">
            <v>211.84899999999999</v>
          </cell>
          <cell r="F5361" t="str">
            <v>N</v>
          </cell>
        </row>
        <row r="5362">
          <cell r="B5362">
            <v>38196</v>
          </cell>
          <cell r="C5362" t="str">
            <v>SBC Commun-Directory Publish</v>
          </cell>
          <cell r="D5362" t="str">
            <v>RH Donnelley Corp</v>
          </cell>
          <cell r="E5362">
            <v>1420</v>
          </cell>
          <cell r="F5362" t="str">
            <v>N</v>
          </cell>
        </row>
        <row r="5363">
          <cell r="B5363">
            <v>38196</v>
          </cell>
          <cell r="C5363" t="str">
            <v>Undisclosed Power Plants,CA</v>
          </cell>
          <cell r="D5363" t="str">
            <v>John Hancock Life Ins Co</v>
          </cell>
          <cell r="E5363">
            <v>28</v>
          </cell>
          <cell r="F5363" t="str">
            <v>N</v>
          </cell>
        </row>
        <row r="5364">
          <cell r="B5364">
            <v>38196</v>
          </cell>
          <cell r="C5364" t="str">
            <v>Cash2India</v>
          </cell>
          <cell r="D5364" t="str">
            <v>Undisclosed Acquiror</v>
          </cell>
          <cell r="E5364">
            <v>1.5519999999999998</v>
          </cell>
          <cell r="F5364" t="str">
            <v>N</v>
          </cell>
        </row>
        <row r="5365">
          <cell r="B5365">
            <v>38196</v>
          </cell>
          <cell r="C5365" t="str">
            <v>nash_elmo Holdings LLC</v>
          </cell>
          <cell r="D5365" t="str">
            <v>Gardner Denver Inc</v>
          </cell>
          <cell r="E5365">
            <v>223.5</v>
          </cell>
          <cell r="F5365" t="str">
            <v>N</v>
          </cell>
        </row>
        <row r="5366">
          <cell r="B5366">
            <v>38196</v>
          </cell>
          <cell r="C5366" t="str">
            <v>Gabriel LLC</v>
          </cell>
          <cell r="D5366" t="str">
            <v>Gabriel Technologies Corp</v>
          </cell>
          <cell r="E5366">
            <v>6</v>
          </cell>
          <cell r="F5366" t="str">
            <v>N</v>
          </cell>
        </row>
        <row r="5367">
          <cell r="B5367">
            <v>38196</v>
          </cell>
          <cell r="C5367" t="str">
            <v>Ground Round Inc</v>
          </cell>
          <cell r="D5367" t="str">
            <v>Independent Owners Coop LLC</v>
          </cell>
          <cell r="E5367">
            <v>4.8499999999999996</v>
          </cell>
          <cell r="F5367" t="str">
            <v>N</v>
          </cell>
        </row>
        <row r="5368">
          <cell r="B5368">
            <v>38195</v>
          </cell>
          <cell r="C5368" t="str">
            <v>Future Food LP</v>
          </cell>
          <cell r="D5368" t="str">
            <v>American Capital Strategies</v>
          </cell>
          <cell r="E5368">
            <v>43</v>
          </cell>
          <cell r="F5368" t="str">
            <v>Y</v>
          </cell>
        </row>
        <row r="5369">
          <cell r="B5369">
            <v>38195</v>
          </cell>
          <cell r="C5369" t="str">
            <v>Hopkins Manufacturing Corp</v>
          </cell>
          <cell r="D5369" t="str">
            <v>Investor Group</v>
          </cell>
          <cell r="E5369">
            <v>35</v>
          </cell>
          <cell r="F5369" t="str">
            <v>Y</v>
          </cell>
        </row>
        <row r="5370">
          <cell r="B5370">
            <v>38195</v>
          </cell>
          <cell r="C5370" t="str">
            <v>Southwest Century Commun</v>
          </cell>
          <cell r="D5370" t="str">
            <v>ICF Communication Solutions</v>
          </cell>
          <cell r="E5370">
            <v>1.2999999999999998</v>
          </cell>
          <cell r="F5370" t="str">
            <v>N</v>
          </cell>
        </row>
        <row r="5371">
          <cell r="B5371">
            <v>38195</v>
          </cell>
          <cell r="C5371" t="str">
            <v>Simulation Technologies Inc</v>
          </cell>
          <cell r="D5371" t="str">
            <v>Anteon International Corp</v>
          </cell>
          <cell r="E5371">
            <v>15</v>
          </cell>
          <cell r="F5371" t="str">
            <v>N</v>
          </cell>
        </row>
        <row r="5372">
          <cell r="B5372">
            <v>38195</v>
          </cell>
          <cell r="C5372" t="str">
            <v>interWAVE Communications</v>
          </cell>
          <cell r="D5372" t="str">
            <v>Alvarion Ltd</v>
          </cell>
          <cell r="E5372">
            <v>39.545999999999999</v>
          </cell>
          <cell r="F5372" t="str">
            <v>N</v>
          </cell>
        </row>
        <row r="5373">
          <cell r="B5373">
            <v>38195</v>
          </cell>
          <cell r="C5373" t="str">
            <v>Matrics Inc</v>
          </cell>
          <cell r="D5373" t="str">
            <v>Symbol Technologies Inc</v>
          </cell>
          <cell r="E5373">
            <v>230</v>
          </cell>
          <cell r="F5373" t="str">
            <v>N</v>
          </cell>
        </row>
        <row r="5374">
          <cell r="B5374">
            <v>38195</v>
          </cell>
          <cell r="C5374" t="str">
            <v>Ocular Sciences Inc</v>
          </cell>
          <cell r="D5374" t="str">
            <v>Cooper Companies Inc</v>
          </cell>
          <cell r="E5374">
            <v>1177.7929999999999</v>
          </cell>
          <cell r="F5374" t="str">
            <v>N</v>
          </cell>
        </row>
        <row r="5375">
          <cell r="B5375">
            <v>38194</v>
          </cell>
          <cell r="C5375" t="str">
            <v>AdBrite Inc</v>
          </cell>
          <cell r="D5375" t="str">
            <v>Sequoia Capital</v>
          </cell>
          <cell r="E5375">
            <v>4</v>
          </cell>
          <cell r="F5375" t="str">
            <v>Y</v>
          </cell>
        </row>
        <row r="5376">
          <cell r="B5376">
            <v>38194</v>
          </cell>
          <cell r="C5376" t="str">
            <v>MW Manufacturers Inc</v>
          </cell>
          <cell r="D5376" t="str">
            <v>Ply-Gem Industries Inc</v>
          </cell>
          <cell r="E5376">
            <v>320</v>
          </cell>
          <cell r="F5376" t="str">
            <v>Y</v>
          </cell>
        </row>
        <row r="5377">
          <cell r="B5377">
            <v>38194</v>
          </cell>
          <cell r="C5377" t="str">
            <v>Spyder Active Sports</v>
          </cell>
          <cell r="D5377" t="str">
            <v>Apax Partners Inc</v>
          </cell>
          <cell r="E5377">
            <v>100</v>
          </cell>
          <cell r="F5377" t="str">
            <v>Y</v>
          </cell>
        </row>
        <row r="5378">
          <cell r="B5378">
            <v>38194</v>
          </cell>
          <cell r="C5378" t="str">
            <v>Boise Cascade Corp-Paper Asset</v>
          </cell>
          <cell r="D5378" t="str">
            <v>Boise Cascade LLC</v>
          </cell>
          <cell r="E5378">
            <v>3700</v>
          </cell>
          <cell r="F5378" t="str">
            <v>Y</v>
          </cell>
        </row>
        <row r="5379">
          <cell r="B5379">
            <v>38194</v>
          </cell>
          <cell r="C5379" t="str">
            <v>Appliance Controls Group</v>
          </cell>
          <cell r="D5379" t="str">
            <v>Gas Components Group Inc</v>
          </cell>
          <cell r="E5379">
            <v>7.5</v>
          </cell>
          <cell r="F5379" t="str">
            <v>N</v>
          </cell>
        </row>
        <row r="5380">
          <cell r="B5380">
            <v>38194</v>
          </cell>
          <cell r="C5380" t="str">
            <v>Legend Natural Gas LP</v>
          </cell>
          <cell r="D5380" t="str">
            <v>Chesapeake Energy Corp</v>
          </cell>
          <cell r="E5380">
            <v>235</v>
          </cell>
          <cell r="F5380" t="str">
            <v>N</v>
          </cell>
        </row>
        <row r="5381">
          <cell r="B5381">
            <v>38194</v>
          </cell>
          <cell r="C5381" t="str">
            <v>Dixie Sporting Goods</v>
          </cell>
          <cell r="D5381" t="str">
            <v>Collegiate Pacific Inc</v>
          </cell>
          <cell r="E5381">
            <v>7</v>
          </cell>
          <cell r="F5381" t="str">
            <v>N</v>
          </cell>
        </row>
        <row r="5382">
          <cell r="B5382">
            <v>38194</v>
          </cell>
          <cell r="C5382" t="str">
            <v>Newmans South Pacific Vacation</v>
          </cell>
          <cell r="D5382" t="str">
            <v>Jetabout North America Inc</v>
          </cell>
          <cell r="E5382">
            <v>1.7999999999999998</v>
          </cell>
          <cell r="F5382" t="str">
            <v>N</v>
          </cell>
        </row>
        <row r="5383">
          <cell r="B5383">
            <v>38194</v>
          </cell>
          <cell r="C5383" t="str">
            <v>Net to Net Technologies Inc</v>
          </cell>
          <cell r="D5383" t="str">
            <v>Paradyne Networks Inc</v>
          </cell>
          <cell r="E5383">
            <v>5.7759999999999998</v>
          </cell>
          <cell r="F5383" t="str">
            <v>N</v>
          </cell>
        </row>
        <row r="5384">
          <cell r="B5384">
            <v>38194</v>
          </cell>
          <cell r="C5384" t="str">
            <v>Powder River Basin Prodn Ppty</v>
          </cell>
          <cell r="D5384" t="str">
            <v>Fellows Energy Ltd</v>
          </cell>
          <cell r="E5384">
            <v>2</v>
          </cell>
          <cell r="F5384" t="str">
            <v>N</v>
          </cell>
        </row>
        <row r="5385">
          <cell r="B5385">
            <v>38194</v>
          </cell>
          <cell r="C5385" t="str">
            <v>Spanish Bdcstg-Radio Stn,IL(3)</v>
          </cell>
          <cell r="D5385" t="str">
            <v>Newsweb Corp</v>
          </cell>
          <cell r="E5385">
            <v>28</v>
          </cell>
          <cell r="F5385" t="str">
            <v>N</v>
          </cell>
        </row>
        <row r="5386">
          <cell r="B5386">
            <v>38194</v>
          </cell>
          <cell r="C5386" t="str">
            <v>Undisclosed Plant,Longview,WA</v>
          </cell>
          <cell r="D5386" t="str">
            <v>Flexible Foam Products Inc</v>
          </cell>
          <cell r="E5386">
            <v>5.8</v>
          </cell>
          <cell r="F5386" t="str">
            <v>N</v>
          </cell>
        </row>
        <row r="5387">
          <cell r="B5387">
            <v>38194</v>
          </cell>
          <cell r="C5387" t="str">
            <v>Gehl Co</v>
          </cell>
          <cell r="D5387" t="str">
            <v>Manitou BF</v>
          </cell>
          <cell r="E5387">
            <v>19.799999999999997</v>
          </cell>
          <cell r="F5387" t="str">
            <v>N</v>
          </cell>
        </row>
        <row r="5388">
          <cell r="B5388">
            <v>38194</v>
          </cell>
          <cell r="C5388" t="str">
            <v>Ritz-Carlton Half Moon Bay,CA</v>
          </cell>
          <cell r="D5388" t="str">
            <v>Strategic Hotel Capital Inc</v>
          </cell>
          <cell r="E5388">
            <v>124.39999999999999</v>
          </cell>
          <cell r="F5388" t="str">
            <v>N</v>
          </cell>
        </row>
        <row r="5389">
          <cell r="B5389">
            <v>38194</v>
          </cell>
          <cell r="C5389" t="str">
            <v>Bravo Natural Resources Inc</v>
          </cell>
          <cell r="D5389" t="str">
            <v>Chesapeake Energy Corp</v>
          </cell>
          <cell r="E5389">
            <v>355</v>
          </cell>
          <cell r="F5389" t="str">
            <v>N</v>
          </cell>
        </row>
        <row r="5390">
          <cell r="B5390">
            <v>38194</v>
          </cell>
          <cell r="C5390" t="str">
            <v>INVISTA-Polyester Mnfg Asts</v>
          </cell>
          <cell r="D5390" t="str">
            <v>Unifi Inc</v>
          </cell>
          <cell r="E5390">
            <v>21</v>
          </cell>
          <cell r="F5390" t="str">
            <v>N</v>
          </cell>
        </row>
        <row r="5391">
          <cell r="B5391">
            <v>38194</v>
          </cell>
          <cell r="C5391" t="str">
            <v>Taylor Technology Inc</v>
          </cell>
          <cell r="D5391" t="str">
            <v>SFBC International Inc</v>
          </cell>
          <cell r="E5391">
            <v>20.9</v>
          </cell>
          <cell r="F5391" t="str">
            <v>N</v>
          </cell>
        </row>
        <row r="5392">
          <cell r="B5392">
            <v>38194</v>
          </cell>
          <cell r="C5392" t="str">
            <v>Therion Software Corp</v>
          </cell>
          <cell r="D5392" t="str">
            <v>Brocade Commun Sys Inc</v>
          </cell>
          <cell r="E5392">
            <v>9.3000000000000007</v>
          </cell>
          <cell r="F5392" t="str">
            <v>N</v>
          </cell>
        </row>
        <row r="5393">
          <cell r="B5393">
            <v>38194</v>
          </cell>
          <cell r="C5393" t="str">
            <v>Silhouette Brands Inc</v>
          </cell>
          <cell r="D5393" t="str">
            <v>Dreyers Grand Ice Cream Hldg</v>
          </cell>
          <cell r="E5393">
            <v>65.061000000000007</v>
          </cell>
          <cell r="F5393" t="str">
            <v>N</v>
          </cell>
        </row>
        <row r="5394">
          <cell r="B5394">
            <v>38193</v>
          </cell>
          <cell r="C5394" t="str">
            <v>TNP Enterprises Inc</v>
          </cell>
          <cell r="D5394" t="str">
            <v>PNM Resources Inc</v>
          </cell>
          <cell r="E5394">
            <v>1024</v>
          </cell>
          <cell r="F5394" t="str">
            <v>N</v>
          </cell>
        </row>
        <row r="5395">
          <cell r="B5395">
            <v>38193</v>
          </cell>
          <cell r="C5395" t="str">
            <v>Snake River Bancorp Inc,ID</v>
          </cell>
          <cell r="D5395" t="str">
            <v>Intermountain Cmnty,Bancoro,ID</v>
          </cell>
          <cell r="E5395">
            <v>17.108000000000001</v>
          </cell>
          <cell r="F5395" t="str">
            <v>N</v>
          </cell>
        </row>
        <row r="5396">
          <cell r="B5396">
            <v>38192</v>
          </cell>
          <cell r="C5396" t="str">
            <v>TPL Microelectronics Inc</v>
          </cell>
          <cell r="D5396" t="str">
            <v>TPL Inc</v>
          </cell>
          <cell r="E5396">
            <v>1</v>
          </cell>
          <cell r="F5396" t="str">
            <v>N</v>
          </cell>
        </row>
        <row r="5397">
          <cell r="B5397">
            <v>38191</v>
          </cell>
          <cell r="C5397" t="str">
            <v>Vanguard Health Systems Inc</v>
          </cell>
          <cell r="D5397" t="str">
            <v>Blackstone Group LP</v>
          </cell>
          <cell r="E5397">
            <v>1750</v>
          </cell>
          <cell r="F5397" t="str">
            <v>Y</v>
          </cell>
        </row>
        <row r="5398">
          <cell r="B5398">
            <v>38191</v>
          </cell>
          <cell r="C5398" t="str">
            <v>Riviana Foods Inc</v>
          </cell>
          <cell r="D5398" t="str">
            <v>Ebro Puleva SA</v>
          </cell>
          <cell r="E5398">
            <v>383.166</v>
          </cell>
          <cell r="F5398" t="str">
            <v>N</v>
          </cell>
        </row>
        <row r="5399">
          <cell r="B5399">
            <v>38191</v>
          </cell>
          <cell r="C5399" t="str">
            <v>Northland Fuel LLC-Fuel Bus</v>
          </cell>
          <cell r="D5399" t="str">
            <v>Crowley Marine Services Inc</v>
          </cell>
          <cell r="E5399">
            <v>91.521000000000001</v>
          </cell>
          <cell r="F5399" t="str">
            <v>N</v>
          </cell>
        </row>
        <row r="5400">
          <cell r="B5400">
            <v>38191</v>
          </cell>
          <cell r="C5400" t="str">
            <v>Worldwide Asset Management LLC</v>
          </cell>
          <cell r="D5400" t="str">
            <v>West Corp</v>
          </cell>
          <cell r="E5400">
            <v>178</v>
          </cell>
          <cell r="F5400" t="str">
            <v>N</v>
          </cell>
        </row>
        <row r="5401">
          <cell r="B5401">
            <v>38191</v>
          </cell>
          <cell r="C5401" t="str">
            <v>Corban Communications Inc</v>
          </cell>
          <cell r="D5401" t="str">
            <v>Investor Group</v>
          </cell>
          <cell r="E5401">
            <v>7.1999999999999993</v>
          </cell>
          <cell r="F5401" t="str">
            <v>N</v>
          </cell>
        </row>
        <row r="5402">
          <cell r="B5402">
            <v>38191</v>
          </cell>
          <cell r="C5402" t="str">
            <v>Kern River Holdings</v>
          </cell>
          <cell r="D5402" t="str">
            <v>All American Oil &amp; Gas Inc</v>
          </cell>
          <cell r="E5402">
            <v>5.8</v>
          </cell>
          <cell r="F5402" t="str">
            <v>N</v>
          </cell>
        </row>
        <row r="5403">
          <cell r="B5403">
            <v>38191</v>
          </cell>
          <cell r="C5403" t="str">
            <v>El Paso Merchant-Domestic Powe</v>
          </cell>
          <cell r="D5403" t="str">
            <v>Redwood LLC</v>
          </cell>
          <cell r="E5403">
            <v>28</v>
          </cell>
          <cell r="F5403" t="str">
            <v>N</v>
          </cell>
        </row>
        <row r="5404">
          <cell r="B5404">
            <v>38191</v>
          </cell>
          <cell r="C5404" t="str">
            <v>Sweetlix LLC</v>
          </cell>
          <cell r="D5404" t="str">
            <v>Ridley Inc</v>
          </cell>
          <cell r="E5404">
            <v>16.7</v>
          </cell>
          <cell r="F5404" t="str">
            <v>N</v>
          </cell>
        </row>
        <row r="5405">
          <cell r="B5405">
            <v>38191</v>
          </cell>
          <cell r="C5405" t="str">
            <v>Thackeray Corp</v>
          </cell>
          <cell r="D5405" t="str">
            <v>EST Orlando Ltd</v>
          </cell>
          <cell r="E5405">
            <v>6.25</v>
          </cell>
          <cell r="F5405" t="str">
            <v>N</v>
          </cell>
        </row>
        <row r="5406">
          <cell r="B5406">
            <v>38191</v>
          </cell>
          <cell r="C5406" t="str">
            <v>Omega Sys of North America LLC</v>
          </cell>
          <cell r="D5406" t="str">
            <v>Open Solutions Inc</v>
          </cell>
          <cell r="E5406">
            <v>2.5</v>
          </cell>
          <cell r="F5406" t="str">
            <v>N</v>
          </cell>
        </row>
        <row r="5407">
          <cell r="B5407">
            <v>38191</v>
          </cell>
          <cell r="C5407" t="str">
            <v>La Cumbre Plaza,Santa Barbara</v>
          </cell>
          <cell r="D5407" t="str">
            <v>Macerich Co</v>
          </cell>
          <cell r="E5407">
            <v>151.30000000000001</v>
          </cell>
          <cell r="F5407" t="str">
            <v>N</v>
          </cell>
        </row>
        <row r="5408">
          <cell r="B5408">
            <v>38190</v>
          </cell>
          <cell r="C5408" t="str">
            <v>Culligan International Co</v>
          </cell>
          <cell r="D5408" t="str">
            <v>Clayton Dubilier &amp; Rice Inc</v>
          </cell>
          <cell r="E5408">
            <v>610</v>
          </cell>
          <cell r="F5408" t="str">
            <v>Y</v>
          </cell>
        </row>
        <row r="5409">
          <cell r="B5409">
            <v>38190</v>
          </cell>
          <cell r="C5409" t="str">
            <v>AMC Entertainment Inc</v>
          </cell>
          <cell r="D5409" t="str">
            <v>Marquee Holdings Inc</v>
          </cell>
          <cell r="E5409">
            <v>1891.7239999999999</v>
          </cell>
          <cell r="F5409" t="str">
            <v>Y</v>
          </cell>
        </row>
        <row r="5410">
          <cell r="B5410">
            <v>38190</v>
          </cell>
          <cell r="C5410" t="str">
            <v>American Capital Access Hldgs</v>
          </cell>
          <cell r="D5410" t="str">
            <v>Bear Stearns Merchant Banking</v>
          </cell>
          <cell r="E5410">
            <v>140</v>
          </cell>
          <cell r="F5410" t="str">
            <v>Y</v>
          </cell>
        </row>
        <row r="5411">
          <cell r="B5411">
            <v>38190</v>
          </cell>
          <cell r="C5411" t="str">
            <v>Hilton Hotels Corp-Hotels(2)</v>
          </cell>
          <cell r="D5411" t="str">
            <v>Integrated Capital LLC</v>
          </cell>
          <cell r="E5411">
            <v>40</v>
          </cell>
          <cell r="F5411" t="str">
            <v>Y</v>
          </cell>
        </row>
        <row r="5412">
          <cell r="B5412">
            <v>38190</v>
          </cell>
          <cell r="C5412" t="str">
            <v>Art Store</v>
          </cell>
          <cell r="D5412" t="str">
            <v>Dick Blick Holdings Inc</v>
          </cell>
          <cell r="E5412">
            <v>11</v>
          </cell>
          <cell r="F5412" t="str">
            <v>N</v>
          </cell>
        </row>
        <row r="5413">
          <cell r="B5413">
            <v>38190</v>
          </cell>
          <cell r="C5413" t="str">
            <v>Simmons Juvenile-Crib Mattress</v>
          </cell>
          <cell r="D5413" t="str">
            <v>Simmons Bedding Co</v>
          </cell>
          <cell r="E5413">
            <v>24.099999999999998</v>
          </cell>
          <cell r="F5413" t="str">
            <v>N</v>
          </cell>
        </row>
        <row r="5414">
          <cell r="B5414">
            <v>38190</v>
          </cell>
          <cell r="C5414" t="str">
            <v>Undisclosed Oil &amp; Gas Asts,NM</v>
          </cell>
          <cell r="D5414" t="str">
            <v>Western Gas Resources Inc</v>
          </cell>
          <cell r="E5414">
            <v>82.199999999999989</v>
          </cell>
          <cell r="F5414" t="str">
            <v>N</v>
          </cell>
        </row>
        <row r="5415">
          <cell r="B5415">
            <v>38190</v>
          </cell>
          <cell r="C5415" t="str">
            <v>G Leblanc Corp</v>
          </cell>
          <cell r="D5415" t="str">
            <v>Steinway Musical Instruments</v>
          </cell>
          <cell r="E5415">
            <v>36</v>
          </cell>
          <cell r="F5415" t="str">
            <v>N</v>
          </cell>
        </row>
        <row r="5416">
          <cell r="B5416">
            <v>38190</v>
          </cell>
          <cell r="C5416" t="str">
            <v>Burns Philp-Herbs &amp; Spice Div</v>
          </cell>
          <cell r="D5416" t="str">
            <v>Associated British Foods PLC</v>
          </cell>
          <cell r="E5416">
            <v>1350</v>
          </cell>
          <cell r="F5416" t="str">
            <v>N</v>
          </cell>
        </row>
        <row r="5417">
          <cell r="B5417">
            <v>38189</v>
          </cell>
          <cell r="C5417" t="str">
            <v>TaxWise Corp</v>
          </cell>
          <cell r="D5417" t="str">
            <v>Primus Venture Partners</v>
          </cell>
          <cell r="E5417">
            <v>65</v>
          </cell>
          <cell r="F5417" t="str">
            <v>Y</v>
          </cell>
        </row>
        <row r="5418">
          <cell r="B5418">
            <v>38189</v>
          </cell>
          <cell r="C5418" t="str">
            <v>Oyster Creek Ltd</v>
          </cell>
          <cell r="D5418" t="str">
            <v>GE Energy Financial Services</v>
          </cell>
          <cell r="E5418">
            <v>79</v>
          </cell>
          <cell r="F5418" t="str">
            <v>Y</v>
          </cell>
        </row>
        <row r="5419">
          <cell r="B5419">
            <v>38189</v>
          </cell>
          <cell r="C5419" t="str">
            <v>Texas Genco Holdings Inc</v>
          </cell>
          <cell r="D5419" t="str">
            <v>Investor Group</v>
          </cell>
          <cell r="E5419">
            <v>2930.5819999999999</v>
          </cell>
          <cell r="F5419" t="str">
            <v>Y</v>
          </cell>
        </row>
        <row r="5420">
          <cell r="B5420">
            <v>38189</v>
          </cell>
          <cell r="C5420" t="str">
            <v>Arcade Marketing</v>
          </cell>
          <cell r="D5420" t="str">
            <v>Jostens Inc</v>
          </cell>
          <cell r="E5420">
            <v>141.80000000000001</v>
          </cell>
          <cell r="F5420" t="str">
            <v>Y</v>
          </cell>
        </row>
        <row r="5421">
          <cell r="B5421">
            <v>38189</v>
          </cell>
          <cell r="C5421" t="str">
            <v>Jostens Inc</v>
          </cell>
          <cell r="D5421" t="str">
            <v>Kohlberg Kravis Roberts &amp; Co</v>
          </cell>
          <cell r="E5421">
            <v>254.5</v>
          </cell>
          <cell r="F5421" t="str">
            <v>Y</v>
          </cell>
        </row>
        <row r="5422">
          <cell r="B5422">
            <v>38189</v>
          </cell>
          <cell r="C5422" t="str">
            <v>Von Hoffmann Corp</v>
          </cell>
          <cell r="D5422" t="str">
            <v>Jostens Inc</v>
          </cell>
          <cell r="E5422">
            <v>183.79999999999998</v>
          </cell>
          <cell r="F5422" t="str">
            <v>Y</v>
          </cell>
        </row>
        <row r="5423">
          <cell r="B5423">
            <v>38189</v>
          </cell>
          <cell r="C5423" t="str">
            <v>Galey &amp; Lord Inc</v>
          </cell>
          <cell r="D5423" t="str">
            <v>Patrairch Partners LLC</v>
          </cell>
          <cell r="E5423">
            <v>188</v>
          </cell>
          <cell r="F5423" t="str">
            <v>Y</v>
          </cell>
        </row>
        <row r="5424">
          <cell r="B5424">
            <v>38189</v>
          </cell>
          <cell r="C5424" t="str">
            <v>Reservoir Capital Group-Heat</v>
          </cell>
          <cell r="D5424" t="str">
            <v>Primary Energy Holdings LLC</v>
          </cell>
          <cell r="E5424">
            <v>190</v>
          </cell>
          <cell r="F5424" t="str">
            <v>N</v>
          </cell>
        </row>
        <row r="5425">
          <cell r="B5425">
            <v>38189</v>
          </cell>
          <cell r="C5425" t="str">
            <v>ConocoPhillips-Retail Gasoline</v>
          </cell>
          <cell r="D5425" t="str">
            <v>Mid Pac Petroleum LLC</v>
          </cell>
          <cell r="E5425">
            <v>38.15</v>
          </cell>
          <cell r="F5425" t="str">
            <v>N</v>
          </cell>
        </row>
        <row r="5426">
          <cell r="B5426">
            <v>38189</v>
          </cell>
          <cell r="C5426" t="str">
            <v>Salient Systems Inc</v>
          </cell>
          <cell r="D5426" t="str">
            <v>Portec Rail Products Inc</v>
          </cell>
          <cell r="E5426">
            <v>14</v>
          </cell>
          <cell r="F5426" t="str">
            <v>N</v>
          </cell>
        </row>
        <row r="5427">
          <cell r="B5427">
            <v>38189</v>
          </cell>
          <cell r="C5427" t="str">
            <v>SpineCore Inc</v>
          </cell>
          <cell r="D5427" t="str">
            <v>Stryker Corp</v>
          </cell>
          <cell r="E5427">
            <v>360</v>
          </cell>
          <cell r="F5427" t="str">
            <v>N</v>
          </cell>
        </row>
        <row r="5428">
          <cell r="B5428">
            <v>38189</v>
          </cell>
          <cell r="C5428" t="str">
            <v>Aspen Educ Grp Inc-Comnty Svcs</v>
          </cell>
          <cell r="D5428" t="str">
            <v>Providence Service Corp</v>
          </cell>
          <cell r="E5428">
            <v>10</v>
          </cell>
          <cell r="F5428" t="str">
            <v>N</v>
          </cell>
        </row>
        <row r="5429">
          <cell r="B5429">
            <v>38189</v>
          </cell>
          <cell r="C5429" t="str">
            <v>ODC Therapy Inc</v>
          </cell>
          <cell r="D5429" t="str">
            <v>Baylor Health Care System</v>
          </cell>
          <cell r="E5429">
            <v>4</v>
          </cell>
          <cell r="F5429" t="str">
            <v>N</v>
          </cell>
        </row>
        <row r="5430">
          <cell r="B5430">
            <v>38189</v>
          </cell>
          <cell r="C5430" t="str">
            <v>Physicians Dialysis Inc</v>
          </cell>
          <cell r="D5430" t="str">
            <v>DaVita Inc</v>
          </cell>
          <cell r="E5430">
            <v>150</v>
          </cell>
          <cell r="F5430" t="str">
            <v>N</v>
          </cell>
        </row>
        <row r="5431">
          <cell r="B5431">
            <v>38189</v>
          </cell>
          <cell r="C5431" t="str">
            <v>Unitive Inc</v>
          </cell>
          <cell r="D5431" t="str">
            <v>Amkor Technology Inc</v>
          </cell>
          <cell r="E5431">
            <v>128</v>
          </cell>
          <cell r="F5431" t="str">
            <v>N</v>
          </cell>
        </row>
        <row r="5432">
          <cell r="B5432">
            <v>38189</v>
          </cell>
          <cell r="C5432" t="str">
            <v>Superior Pipeline Co LLC</v>
          </cell>
          <cell r="D5432" t="str">
            <v>Unit Corp</v>
          </cell>
          <cell r="E5432">
            <v>19.799999999999997</v>
          </cell>
          <cell r="F5432" t="str">
            <v>N</v>
          </cell>
        </row>
        <row r="5433">
          <cell r="B5433">
            <v>38189</v>
          </cell>
          <cell r="C5433" t="str">
            <v>JCA Technology Inc</v>
          </cell>
          <cell r="D5433" t="str">
            <v>Endwave Corp</v>
          </cell>
          <cell r="E5433">
            <v>6</v>
          </cell>
          <cell r="F5433" t="str">
            <v>N</v>
          </cell>
        </row>
        <row r="5434">
          <cell r="B5434">
            <v>38189</v>
          </cell>
          <cell r="C5434" t="str">
            <v>Avista Corp-Natural Gas Distn</v>
          </cell>
          <cell r="D5434" t="str">
            <v>Southwest Gas Corp</v>
          </cell>
          <cell r="E5434">
            <v>15</v>
          </cell>
          <cell r="F5434" t="str">
            <v>N</v>
          </cell>
        </row>
        <row r="5435">
          <cell r="B5435">
            <v>38188</v>
          </cell>
          <cell r="C5435" t="str">
            <v>Venturi Staffing Partners Inc</v>
          </cell>
          <cell r="D5435" t="str">
            <v>CBS Personnel Services Inc</v>
          </cell>
          <cell r="E5435">
            <v>30.299999999999997</v>
          </cell>
          <cell r="F5435" t="str">
            <v>Y</v>
          </cell>
        </row>
        <row r="5436">
          <cell r="B5436">
            <v>38188</v>
          </cell>
          <cell r="C5436" t="str">
            <v>QRS Corp</v>
          </cell>
          <cell r="D5436" t="str">
            <v>Inovis International Inc</v>
          </cell>
          <cell r="E5436">
            <v>113.31299999999999</v>
          </cell>
          <cell r="F5436" t="str">
            <v>Y</v>
          </cell>
        </row>
        <row r="5437">
          <cell r="B5437">
            <v>38188</v>
          </cell>
          <cell r="C5437" t="str">
            <v>Aether Systems Inc-Transpo Div</v>
          </cell>
          <cell r="D5437" t="str">
            <v>Platinum Equity LLC</v>
          </cell>
          <cell r="E5437">
            <v>25</v>
          </cell>
          <cell r="F5437" t="str">
            <v>Y</v>
          </cell>
        </row>
        <row r="5438">
          <cell r="B5438">
            <v>38188</v>
          </cell>
          <cell r="C5438" t="str">
            <v>Ontech Delaware Inc</v>
          </cell>
          <cell r="D5438" t="str">
            <v>GRP</v>
          </cell>
          <cell r="E5438">
            <v>5</v>
          </cell>
          <cell r="F5438" t="str">
            <v>Y</v>
          </cell>
        </row>
        <row r="5439">
          <cell r="B5439">
            <v>38188</v>
          </cell>
          <cell r="C5439" t="str">
            <v>Denbury Offshore Inc</v>
          </cell>
          <cell r="D5439" t="str">
            <v>Newfield Exploration Co</v>
          </cell>
          <cell r="E5439">
            <v>185</v>
          </cell>
          <cell r="F5439" t="str">
            <v>N</v>
          </cell>
        </row>
        <row r="5440">
          <cell r="B5440">
            <v>38188</v>
          </cell>
          <cell r="C5440" t="str">
            <v>Grace Ent-Riverboat Casino</v>
          </cell>
          <cell r="D5440" t="str">
            <v>Herbst Gaming Inc</v>
          </cell>
          <cell r="E5440">
            <v>267</v>
          </cell>
          <cell r="F5440" t="str">
            <v>N</v>
          </cell>
        </row>
        <row r="5441">
          <cell r="B5441">
            <v>38188</v>
          </cell>
          <cell r="C5441" t="str">
            <v>Consumerware Inc-Aero 2000 Ast</v>
          </cell>
          <cell r="D5441" t="str">
            <v>ParkerVision Inc</v>
          </cell>
          <cell r="E5441">
            <v>1</v>
          </cell>
          <cell r="F5441" t="str">
            <v>N</v>
          </cell>
        </row>
        <row r="5442">
          <cell r="B5442">
            <v>38188</v>
          </cell>
          <cell r="C5442" t="str">
            <v>Bank of America Plaza,CA</v>
          </cell>
          <cell r="D5442" t="str">
            <v>Trizec Properties Inc</v>
          </cell>
          <cell r="E5442">
            <v>435</v>
          </cell>
          <cell r="F5442" t="str">
            <v>N</v>
          </cell>
        </row>
        <row r="5443">
          <cell r="B5443">
            <v>38188</v>
          </cell>
          <cell r="C5443" t="str">
            <v>Rippy Oil Co-Oil Properties(3)</v>
          </cell>
          <cell r="D5443" t="str">
            <v>Sonoran Energy Inc</v>
          </cell>
          <cell r="E5443">
            <v>1.5999999999999999</v>
          </cell>
          <cell r="F5443" t="str">
            <v>N</v>
          </cell>
        </row>
        <row r="5444">
          <cell r="B5444">
            <v>38188</v>
          </cell>
          <cell r="C5444" t="str">
            <v>KNOR-FM,Dallas, TX</v>
          </cell>
          <cell r="D5444" t="str">
            <v>Liberman Broadcasting Corp</v>
          </cell>
          <cell r="E5444">
            <v>15.5</v>
          </cell>
          <cell r="F5444" t="str">
            <v>N</v>
          </cell>
        </row>
        <row r="5445">
          <cell r="B5445">
            <v>38188</v>
          </cell>
          <cell r="C5445" t="str">
            <v>Tech Center of the Americas</v>
          </cell>
          <cell r="D5445" t="str">
            <v>Terremark Worldwide Inc</v>
          </cell>
          <cell r="E5445">
            <v>75</v>
          </cell>
          <cell r="F5445" t="str">
            <v>N</v>
          </cell>
        </row>
        <row r="5446">
          <cell r="B5446">
            <v>38188</v>
          </cell>
          <cell r="C5446" t="str">
            <v>Ripley National Bank,OH</v>
          </cell>
          <cell r="D5446" t="str">
            <v>Oak Hill Finl Inc,Jackson,OH</v>
          </cell>
          <cell r="E5446">
            <v>5.5</v>
          </cell>
          <cell r="F5446" t="str">
            <v>N</v>
          </cell>
        </row>
        <row r="5447">
          <cell r="B5447">
            <v>38187</v>
          </cell>
          <cell r="C5447" t="str">
            <v>GDX Automotive Inc</v>
          </cell>
          <cell r="D5447" t="str">
            <v>Cerberus Capital Management LP</v>
          </cell>
          <cell r="E5447">
            <v>147</v>
          </cell>
          <cell r="F5447" t="str">
            <v>Y</v>
          </cell>
        </row>
        <row r="5448">
          <cell r="B5448">
            <v>38187</v>
          </cell>
          <cell r="C5448" t="str">
            <v>ICG Communications Inc</v>
          </cell>
          <cell r="D5448" t="str">
            <v>MCCC ICG Holdings LLC</v>
          </cell>
          <cell r="E5448">
            <v>6.0049999999999999</v>
          </cell>
          <cell r="F5448" t="str">
            <v>Y</v>
          </cell>
        </row>
        <row r="5449">
          <cell r="B5449">
            <v>38187</v>
          </cell>
          <cell r="C5449" t="str">
            <v>Hamakua Energy Partners LP</v>
          </cell>
          <cell r="D5449" t="str">
            <v>Black River Energy LP</v>
          </cell>
          <cell r="E5449">
            <v>12</v>
          </cell>
          <cell r="F5449" t="str">
            <v>N</v>
          </cell>
        </row>
        <row r="5450">
          <cell r="B5450">
            <v>38187</v>
          </cell>
          <cell r="C5450" t="str">
            <v>Cerberian Inc</v>
          </cell>
          <cell r="D5450" t="str">
            <v>Blue Coat Systems</v>
          </cell>
          <cell r="E5450">
            <v>17.5</v>
          </cell>
          <cell r="F5450" t="str">
            <v>N</v>
          </cell>
        </row>
        <row r="5451">
          <cell r="B5451">
            <v>38187</v>
          </cell>
          <cell r="C5451" t="str">
            <v>Entran Devices Inc</v>
          </cell>
          <cell r="D5451" t="str">
            <v>Measurement Specialties Inc</v>
          </cell>
          <cell r="E5451">
            <v>9.5</v>
          </cell>
          <cell r="F5451" t="str">
            <v>N</v>
          </cell>
        </row>
        <row r="5452">
          <cell r="B5452">
            <v>38187</v>
          </cell>
          <cell r="C5452" t="str">
            <v>B2eMarkets Inc</v>
          </cell>
          <cell r="D5452" t="str">
            <v>VerticalNet Inc</v>
          </cell>
          <cell r="E5452">
            <v>11.842000000000001</v>
          </cell>
          <cell r="F5452" t="str">
            <v>N</v>
          </cell>
        </row>
        <row r="5453">
          <cell r="B5453">
            <v>38187</v>
          </cell>
          <cell r="C5453" t="str">
            <v>Bank of Madera Cnty,CA</v>
          </cell>
          <cell r="D5453" t="str">
            <v>Central Valley Community,CA</v>
          </cell>
          <cell r="E5453">
            <v>12.385999999999999</v>
          </cell>
          <cell r="F5453" t="str">
            <v>N</v>
          </cell>
        </row>
        <row r="5454">
          <cell r="B5454">
            <v>38187</v>
          </cell>
          <cell r="C5454" t="str">
            <v>Huffy Sports Co</v>
          </cell>
          <cell r="D5454" t="str">
            <v>Russell Corp</v>
          </cell>
          <cell r="E5454">
            <v>30</v>
          </cell>
          <cell r="F5454" t="str">
            <v>N</v>
          </cell>
        </row>
        <row r="5455">
          <cell r="B5455">
            <v>38187</v>
          </cell>
          <cell r="C5455" t="str">
            <v>Master Disributors Inc</v>
          </cell>
          <cell r="D5455" t="str">
            <v>XStream Beverage Group Inc</v>
          </cell>
          <cell r="E5455">
            <v>6.2190000000000003</v>
          </cell>
          <cell r="F5455" t="str">
            <v>N</v>
          </cell>
        </row>
        <row r="5456">
          <cell r="B5456">
            <v>38187</v>
          </cell>
          <cell r="C5456" t="str">
            <v>Cloverleaf Group</v>
          </cell>
          <cell r="D5456" t="str">
            <v>Matthews International Corp</v>
          </cell>
          <cell r="E5456">
            <v>34</v>
          </cell>
          <cell r="F5456" t="str">
            <v>N</v>
          </cell>
        </row>
        <row r="5457">
          <cell r="B5457">
            <v>38187</v>
          </cell>
          <cell r="C5457" t="str">
            <v>American Fiber Network</v>
          </cell>
          <cell r="D5457" t="str">
            <v>MobilePro Corp</v>
          </cell>
          <cell r="E5457">
            <v>5.0999999999999996</v>
          </cell>
          <cell r="F5457" t="str">
            <v>N</v>
          </cell>
        </row>
        <row r="5458">
          <cell r="B5458">
            <v>38187</v>
          </cell>
          <cell r="C5458" t="str">
            <v>Hughes-Treitler Mnfg Corp</v>
          </cell>
          <cell r="D5458" t="str">
            <v>AMETEK Inc</v>
          </cell>
          <cell r="E5458">
            <v>48</v>
          </cell>
          <cell r="F5458" t="str">
            <v>N</v>
          </cell>
        </row>
        <row r="5459">
          <cell r="B5459">
            <v>38187</v>
          </cell>
          <cell r="C5459" t="str">
            <v>KES Acquisition Co LLC</v>
          </cell>
          <cell r="D5459" t="str">
            <v>YouthStream Media Networks</v>
          </cell>
          <cell r="E5459">
            <v>40</v>
          </cell>
          <cell r="F5459" t="str">
            <v>N</v>
          </cell>
        </row>
        <row r="5460">
          <cell r="B5460">
            <v>38187</v>
          </cell>
          <cell r="C5460" t="str">
            <v>King Pharm-ESTRASORB(R)</v>
          </cell>
          <cell r="D5460" t="str">
            <v>Novavax Inc</v>
          </cell>
          <cell r="E5460">
            <v>40.122999999999998</v>
          </cell>
          <cell r="F5460" t="str">
            <v>N</v>
          </cell>
        </row>
        <row r="5461">
          <cell r="B5461">
            <v>38187</v>
          </cell>
          <cell r="C5461" t="str">
            <v>Bank One Corp-Subprime Mtg Por</v>
          </cell>
          <cell r="D5461" t="str">
            <v>Franklin Credit Mgmt Corp</v>
          </cell>
          <cell r="E5461">
            <v>21.734999999999999</v>
          </cell>
          <cell r="F5461" t="str">
            <v>N</v>
          </cell>
        </row>
        <row r="5462">
          <cell r="B5462">
            <v>38187</v>
          </cell>
          <cell r="C5462" t="str">
            <v>Pentair Inc-Tools Group</v>
          </cell>
          <cell r="D5462" t="str">
            <v>Black &amp; Decker Corp</v>
          </cell>
          <cell r="E5462">
            <v>775</v>
          </cell>
          <cell r="F5462" t="str">
            <v>N</v>
          </cell>
        </row>
        <row r="5463">
          <cell r="B5463">
            <v>38187</v>
          </cell>
          <cell r="C5463" t="str">
            <v>Intel Industrial Svcs Inc</v>
          </cell>
          <cell r="D5463" t="str">
            <v>Team Inc</v>
          </cell>
          <cell r="E5463">
            <v>35</v>
          </cell>
          <cell r="F5463" t="str">
            <v>N</v>
          </cell>
        </row>
        <row r="5464">
          <cell r="B5464">
            <v>38187</v>
          </cell>
          <cell r="C5464" t="str">
            <v>First City Bank,CT</v>
          </cell>
          <cell r="D5464" t="str">
            <v>Webster Finl Corp,Waterbury,CT</v>
          </cell>
          <cell r="E5464">
            <v>33.142000000000003</v>
          </cell>
          <cell r="F5464" t="str">
            <v>N</v>
          </cell>
        </row>
        <row r="5465">
          <cell r="B5465">
            <v>38187</v>
          </cell>
          <cell r="C5465" t="str">
            <v>Encoder Devices LLC</v>
          </cell>
          <cell r="D5465" t="str">
            <v>Measurement Specialties Inc</v>
          </cell>
          <cell r="E5465">
            <v>4.4000000000000004</v>
          </cell>
          <cell r="F5465" t="str">
            <v>N</v>
          </cell>
        </row>
        <row r="5466">
          <cell r="B5466">
            <v>38187</v>
          </cell>
          <cell r="C5466" t="str">
            <v>Loegering Mfg Inc</v>
          </cell>
          <cell r="D5466" t="str">
            <v>ASV Inc</v>
          </cell>
          <cell r="E5466">
            <v>20.13</v>
          </cell>
          <cell r="F5466" t="str">
            <v>N</v>
          </cell>
        </row>
        <row r="5467">
          <cell r="B5467">
            <v>38184</v>
          </cell>
          <cell r="C5467" t="str">
            <v>Riggs Natl Corp,Washington,DC</v>
          </cell>
          <cell r="D5467" t="str">
            <v>PNC Financial Services Group</v>
          </cell>
          <cell r="E5467">
            <v>670.22799999999995</v>
          </cell>
          <cell r="F5467" t="str">
            <v>N</v>
          </cell>
        </row>
        <row r="5468">
          <cell r="B5468">
            <v>38184</v>
          </cell>
          <cell r="C5468" t="str">
            <v>Tenet Healthcare-Hosp(4)</v>
          </cell>
          <cell r="D5468" t="str">
            <v>AHMC Inc</v>
          </cell>
          <cell r="E5468">
            <v>100</v>
          </cell>
          <cell r="F5468" t="str">
            <v>N</v>
          </cell>
        </row>
        <row r="5469">
          <cell r="B5469">
            <v>38184</v>
          </cell>
          <cell r="C5469" t="str">
            <v>Dasco-Med Office Bldg(28)</v>
          </cell>
          <cell r="D5469" t="str">
            <v>CNL Retirement Properties Inc</v>
          </cell>
          <cell r="E5469">
            <v>232</v>
          </cell>
          <cell r="F5469" t="str">
            <v>N</v>
          </cell>
        </row>
        <row r="5470">
          <cell r="B5470">
            <v>38184</v>
          </cell>
          <cell r="C5470" t="str">
            <v>Supernation LLC-Certain Assets</v>
          </cell>
          <cell r="D5470" t="str">
            <v>Intermix Media Inc</v>
          </cell>
          <cell r="E5470">
            <v>1.97</v>
          </cell>
          <cell r="F5470" t="str">
            <v>N</v>
          </cell>
        </row>
        <row r="5471">
          <cell r="B5471">
            <v>38184</v>
          </cell>
          <cell r="C5471" t="str">
            <v>RS Services Inc</v>
          </cell>
          <cell r="D5471" t="str">
            <v>Host America Corp</v>
          </cell>
          <cell r="E5471">
            <v>4.5999999999999996</v>
          </cell>
          <cell r="F5471" t="str">
            <v>N</v>
          </cell>
        </row>
        <row r="5472">
          <cell r="B5472">
            <v>38184</v>
          </cell>
          <cell r="C5472" t="str">
            <v>Frankfort First Bancorp Inc,KY</v>
          </cell>
          <cell r="D5472" t="str">
            <v>First Fed S&amp;L Assoc of Hazard</v>
          </cell>
          <cell r="E5472">
            <v>31.524000000000001</v>
          </cell>
          <cell r="F5472" t="str">
            <v>N</v>
          </cell>
        </row>
        <row r="5473">
          <cell r="B5473">
            <v>38184</v>
          </cell>
          <cell r="C5473" t="str">
            <v>Bank of Washtenaw,MI</v>
          </cell>
          <cell r="D5473" t="str">
            <v>Dearborn Bancorp Inc,MI</v>
          </cell>
          <cell r="E5473">
            <v>15</v>
          </cell>
          <cell r="F5473" t="str">
            <v>N</v>
          </cell>
        </row>
        <row r="5474">
          <cell r="B5474">
            <v>38184</v>
          </cell>
          <cell r="C5474" t="str">
            <v>Winsonic Holdings Ltd</v>
          </cell>
          <cell r="D5474" t="str">
            <v>Media &amp; Entertainment.com Inc</v>
          </cell>
          <cell r="E5474">
            <v>9.6999999999999993</v>
          </cell>
          <cell r="F5474" t="str">
            <v>N</v>
          </cell>
        </row>
        <row r="5475">
          <cell r="B5475">
            <v>38184</v>
          </cell>
          <cell r="C5475" t="str">
            <v>Princeville Corp-Princeville</v>
          </cell>
          <cell r="D5475" t="str">
            <v>Princeville Associates LLC</v>
          </cell>
          <cell r="E5475">
            <v>161</v>
          </cell>
          <cell r="F5475" t="str">
            <v>N</v>
          </cell>
        </row>
        <row r="5476">
          <cell r="B5476">
            <v>38184</v>
          </cell>
          <cell r="C5476" t="str">
            <v>Minrad Inc</v>
          </cell>
          <cell r="D5476" t="str">
            <v>Technology Acquisition Corp</v>
          </cell>
          <cell r="E5476">
            <v>230.14500000000001</v>
          </cell>
          <cell r="F5476" t="str">
            <v>N</v>
          </cell>
        </row>
        <row r="5477">
          <cell r="B5477">
            <v>38183</v>
          </cell>
          <cell r="C5477" t="str">
            <v>Nortek Holdings Inc</v>
          </cell>
          <cell r="D5477" t="str">
            <v>Investor Group</v>
          </cell>
          <cell r="E5477">
            <v>803.19999999999993</v>
          </cell>
          <cell r="F5477" t="str">
            <v>Y</v>
          </cell>
        </row>
        <row r="5478">
          <cell r="B5478">
            <v>38183</v>
          </cell>
          <cell r="C5478" t="str">
            <v>Lantis Eyewear Corp</v>
          </cell>
          <cell r="D5478" t="str">
            <v>HIG Capital Inc</v>
          </cell>
          <cell r="E5478">
            <v>5.5</v>
          </cell>
          <cell r="F5478" t="str">
            <v>Y</v>
          </cell>
        </row>
        <row r="5479">
          <cell r="B5479">
            <v>38183</v>
          </cell>
          <cell r="C5479" t="str">
            <v>Larus Corp</v>
          </cell>
          <cell r="D5479" t="str">
            <v>MicroTel International Inc</v>
          </cell>
          <cell r="E5479">
            <v>4.8869999999999996</v>
          </cell>
          <cell r="F5479" t="str">
            <v>N</v>
          </cell>
        </row>
        <row r="5480">
          <cell r="B5480">
            <v>38183</v>
          </cell>
          <cell r="C5480" t="str">
            <v>Modem Media Inc</v>
          </cell>
          <cell r="D5480" t="str">
            <v>Digitas Inc</v>
          </cell>
          <cell r="E5480">
            <v>203.428</v>
          </cell>
          <cell r="F5480" t="str">
            <v>N</v>
          </cell>
        </row>
        <row r="5481">
          <cell r="B5481">
            <v>38183</v>
          </cell>
          <cell r="C5481" t="str">
            <v>Mrcus Corp-Ltd-Svcs Lodging</v>
          </cell>
          <cell r="D5481" t="str">
            <v>La Quinta Corp</v>
          </cell>
          <cell r="E5481">
            <v>412</v>
          </cell>
          <cell r="F5481" t="str">
            <v>N</v>
          </cell>
        </row>
        <row r="5482">
          <cell r="B5482">
            <v>38183</v>
          </cell>
          <cell r="C5482" t="str">
            <v>Heritage Finl Hldg Co,AL</v>
          </cell>
          <cell r="D5482" t="str">
            <v>Peoples Holding Co Inc,MI</v>
          </cell>
          <cell r="E5482">
            <v>74.972999999999999</v>
          </cell>
          <cell r="F5482" t="str">
            <v>N</v>
          </cell>
        </row>
        <row r="5483">
          <cell r="B5483">
            <v>38183</v>
          </cell>
          <cell r="C5483" t="str">
            <v>NUI Corp</v>
          </cell>
          <cell r="D5483" t="str">
            <v>AGL Resources Inc</v>
          </cell>
          <cell r="E5483">
            <v>689.77099999999996</v>
          </cell>
          <cell r="F5483" t="str">
            <v>N</v>
          </cell>
        </row>
        <row r="5484">
          <cell r="B5484">
            <v>38183</v>
          </cell>
          <cell r="C5484" t="str">
            <v>StudentCity.com</v>
          </cell>
          <cell r="D5484" t="str">
            <v>First Choice Holidays PLC</v>
          </cell>
          <cell r="E5484">
            <v>42.5</v>
          </cell>
          <cell r="F5484" t="str">
            <v>N</v>
          </cell>
        </row>
        <row r="5485">
          <cell r="B5485">
            <v>38183</v>
          </cell>
          <cell r="C5485" t="str">
            <v>Canyon Fuel Co LLC</v>
          </cell>
          <cell r="D5485" t="str">
            <v>Arch Coal Inc</v>
          </cell>
          <cell r="E5485">
            <v>112</v>
          </cell>
          <cell r="F5485" t="str">
            <v>N</v>
          </cell>
        </row>
        <row r="5486">
          <cell r="B5486">
            <v>38183</v>
          </cell>
          <cell r="C5486" t="str">
            <v>Armour of America Inc</v>
          </cell>
          <cell r="D5486" t="str">
            <v>Arotech Corp</v>
          </cell>
          <cell r="E5486">
            <v>22</v>
          </cell>
          <cell r="F5486" t="str">
            <v>N</v>
          </cell>
        </row>
        <row r="5487">
          <cell r="B5487">
            <v>38183</v>
          </cell>
          <cell r="C5487" t="str">
            <v>Corona Optical Systems Inc</v>
          </cell>
          <cell r="D5487" t="str">
            <v>EMCORE Corp</v>
          </cell>
          <cell r="E5487">
            <v>1.2</v>
          </cell>
          <cell r="F5487" t="str">
            <v>N</v>
          </cell>
        </row>
        <row r="5488">
          <cell r="B5488">
            <v>38183</v>
          </cell>
          <cell r="C5488" t="str">
            <v>RedMoon Inc</v>
          </cell>
          <cell r="D5488" t="str">
            <v>NewMarket Technology Inc</v>
          </cell>
          <cell r="E5488">
            <v>1.2</v>
          </cell>
          <cell r="F5488" t="str">
            <v>N</v>
          </cell>
        </row>
        <row r="5489">
          <cell r="B5489">
            <v>38183</v>
          </cell>
          <cell r="C5489" t="str">
            <v>Caesars Entertainment Inc</v>
          </cell>
          <cell r="D5489" t="str">
            <v>Harrahs Entertainment Inc</v>
          </cell>
          <cell r="E5489">
            <v>6332.3339999999998</v>
          </cell>
          <cell r="F5489" t="str">
            <v>N</v>
          </cell>
        </row>
        <row r="5490">
          <cell r="B5490">
            <v>38183</v>
          </cell>
          <cell r="C5490" t="str">
            <v>New York Health Care Inc-Home</v>
          </cell>
          <cell r="D5490" t="str">
            <v>Undisclosed Acquiror</v>
          </cell>
          <cell r="E5490">
            <v>2.6999999999999997</v>
          </cell>
          <cell r="F5490" t="str">
            <v>N</v>
          </cell>
        </row>
        <row r="5491">
          <cell r="B5491">
            <v>38183</v>
          </cell>
          <cell r="C5491" t="str">
            <v>Empire Pharmaceuticals Inc</v>
          </cell>
          <cell r="D5491" t="str">
            <v>Neurobiological Technologies</v>
          </cell>
          <cell r="E5491">
            <v>11.452999999999999</v>
          </cell>
          <cell r="F5491" t="str">
            <v>N</v>
          </cell>
        </row>
        <row r="5492">
          <cell r="B5492">
            <v>38183</v>
          </cell>
          <cell r="C5492" t="str">
            <v>Prelude Systems Inc</v>
          </cell>
          <cell r="D5492" t="str">
            <v>Speedware Corp</v>
          </cell>
          <cell r="E5492">
            <v>13.765000000000001</v>
          </cell>
          <cell r="F5492" t="str">
            <v>N</v>
          </cell>
        </row>
        <row r="5493">
          <cell r="B5493">
            <v>38183</v>
          </cell>
          <cell r="C5493" t="str">
            <v>Mercedes-Benz of Beverly Hills</v>
          </cell>
          <cell r="D5493" t="str">
            <v>Group 1 Automotive Inc</v>
          </cell>
          <cell r="E5493">
            <v>77.5</v>
          </cell>
          <cell r="F5493" t="str">
            <v>N</v>
          </cell>
        </row>
        <row r="5494">
          <cell r="B5494">
            <v>38182</v>
          </cell>
          <cell r="C5494" t="str">
            <v>Security Capital Corp</v>
          </cell>
          <cell r="D5494" t="str">
            <v>Investor Group</v>
          </cell>
          <cell r="E5494">
            <v>21.129000000000001</v>
          </cell>
          <cell r="F5494" t="str">
            <v>Y</v>
          </cell>
        </row>
        <row r="5495">
          <cell r="B5495">
            <v>38182</v>
          </cell>
          <cell r="C5495" t="str">
            <v>CloseCall America</v>
          </cell>
          <cell r="D5495" t="str">
            <v>MobilePro Corp</v>
          </cell>
          <cell r="E5495">
            <v>8</v>
          </cell>
          <cell r="F5495" t="str">
            <v>N</v>
          </cell>
        </row>
        <row r="5496">
          <cell r="B5496">
            <v>38182</v>
          </cell>
          <cell r="C5496" t="str">
            <v>Undisclosed Coal Handling JV</v>
          </cell>
          <cell r="D5496" t="str">
            <v>Penn Virginia Resource</v>
          </cell>
          <cell r="E5496">
            <v>28.5</v>
          </cell>
          <cell r="F5496" t="str">
            <v>N</v>
          </cell>
        </row>
        <row r="5497">
          <cell r="B5497">
            <v>38182</v>
          </cell>
          <cell r="C5497" t="str">
            <v>Seisint Inc</v>
          </cell>
          <cell r="D5497" t="str">
            <v>LexisNexis Group</v>
          </cell>
          <cell r="E5497">
            <v>775</v>
          </cell>
          <cell r="F5497" t="str">
            <v>N</v>
          </cell>
        </row>
        <row r="5498">
          <cell r="B5498">
            <v>38182</v>
          </cell>
          <cell r="C5498" t="str">
            <v>Invio Software Inc</v>
          </cell>
          <cell r="D5498" t="str">
            <v>Veritas Software Corp</v>
          </cell>
          <cell r="E5498">
            <v>35</v>
          </cell>
          <cell r="F5498" t="str">
            <v>N</v>
          </cell>
        </row>
        <row r="5499">
          <cell r="B5499">
            <v>38182</v>
          </cell>
          <cell r="C5499" t="str">
            <v>Vernalis PLC-North American</v>
          </cell>
          <cell r="D5499" t="str">
            <v>Endo Pharmaceuticals Inc</v>
          </cell>
          <cell r="E5499">
            <v>355</v>
          </cell>
          <cell r="F5499" t="str">
            <v>N</v>
          </cell>
        </row>
        <row r="5500">
          <cell r="B5500">
            <v>38182</v>
          </cell>
          <cell r="C5500" t="str">
            <v>Twofold Photos Inc</v>
          </cell>
          <cell r="D5500" t="str">
            <v>CNET Networks Inc</v>
          </cell>
          <cell r="E5500">
            <v>70</v>
          </cell>
          <cell r="F5500" t="str">
            <v>N</v>
          </cell>
        </row>
        <row r="5501">
          <cell r="B5501">
            <v>38181</v>
          </cell>
          <cell r="C5501" t="str">
            <v>Dynisco LLC</v>
          </cell>
          <cell r="D5501" t="str">
            <v>Audax Group LP</v>
          </cell>
          <cell r="E5501">
            <v>15</v>
          </cell>
          <cell r="F5501" t="str">
            <v>Y</v>
          </cell>
        </row>
        <row r="5502">
          <cell r="B5502">
            <v>38181</v>
          </cell>
          <cell r="C5502" t="str">
            <v>National Processing Inc</v>
          </cell>
          <cell r="D5502" t="str">
            <v>Bank of America Corp</v>
          </cell>
          <cell r="E5502">
            <v>1424.0609999999999</v>
          </cell>
          <cell r="F5502" t="str">
            <v>Y</v>
          </cell>
        </row>
        <row r="5503">
          <cell r="B5503">
            <v>38181</v>
          </cell>
          <cell r="C5503" t="str">
            <v>Snap Appliance Inc</v>
          </cell>
          <cell r="D5503" t="str">
            <v>Adaptec Inc</v>
          </cell>
          <cell r="E5503">
            <v>91</v>
          </cell>
          <cell r="F5503" t="str">
            <v>N</v>
          </cell>
        </row>
        <row r="5504">
          <cell r="B5504">
            <v>38181</v>
          </cell>
          <cell r="C5504" t="str">
            <v>ScanMaster IRT Holdings Inc</v>
          </cell>
          <cell r="D5504" t="str">
            <v>Elbit Vision Systems Ltd</v>
          </cell>
          <cell r="E5504">
            <v>7.6710000000000003</v>
          </cell>
          <cell r="F5504" t="str">
            <v>N</v>
          </cell>
        </row>
        <row r="5505">
          <cell r="B5505">
            <v>38181</v>
          </cell>
          <cell r="C5505" t="str">
            <v>Netex Inc</v>
          </cell>
          <cell r="D5505" t="str">
            <v>Premier Dvlp,Invest Inc</v>
          </cell>
          <cell r="E5505">
            <v>1.1499999999999999</v>
          </cell>
          <cell r="F5505" t="str">
            <v>N</v>
          </cell>
        </row>
        <row r="5506">
          <cell r="B5506">
            <v>38181</v>
          </cell>
          <cell r="C5506" t="str">
            <v>Trans-Industries Inc-Plant,MI</v>
          </cell>
          <cell r="D5506" t="str">
            <v>Undisclosed Acquiror</v>
          </cell>
          <cell r="E5506">
            <v>2.8</v>
          </cell>
          <cell r="F5506" t="str">
            <v>N</v>
          </cell>
        </row>
        <row r="5507">
          <cell r="B5507">
            <v>38181</v>
          </cell>
          <cell r="C5507" t="str">
            <v>TurnTide Inc</v>
          </cell>
          <cell r="D5507" t="str">
            <v>Symantec Corp</v>
          </cell>
          <cell r="E5507">
            <v>28</v>
          </cell>
          <cell r="F5507" t="str">
            <v>N</v>
          </cell>
        </row>
        <row r="5508">
          <cell r="B5508">
            <v>38181</v>
          </cell>
          <cell r="C5508" t="str">
            <v>AB Dick Co</v>
          </cell>
          <cell r="D5508" t="str">
            <v>Presstek Inc</v>
          </cell>
          <cell r="E5508">
            <v>40</v>
          </cell>
          <cell r="F5508" t="str">
            <v>N</v>
          </cell>
        </row>
        <row r="5509">
          <cell r="B5509">
            <v>38181</v>
          </cell>
          <cell r="C5509" t="str">
            <v>Creative Publishing Intl</v>
          </cell>
          <cell r="D5509" t="str">
            <v>Quarto Group Inc</v>
          </cell>
          <cell r="E5509">
            <v>10.799999999999999</v>
          </cell>
          <cell r="F5509" t="str">
            <v>N</v>
          </cell>
        </row>
        <row r="5510">
          <cell r="B5510">
            <v>38180</v>
          </cell>
          <cell r="C5510" t="str">
            <v>Orative Corp</v>
          </cell>
          <cell r="D5510" t="str">
            <v>Investor Group</v>
          </cell>
          <cell r="E5510">
            <v>12</v>
          </cell>
          <cell r="F5510" t="str">
            <v>Y</v>
          </cell>
        </row>
        <row r="5511">
          <cell r="B5511">
            <v>38180</v>
          </cell>
          <cell r="C5511" t="str">
            <v>Certex  US</v>
          </cell>
          <cell r="D5511" t="str">
            <v>Investor Group</v>
          </cell>
          <cell r="E5511">
            <v>11.2</v>
          </cell>
          <cell r="F5511" t="str">
            <v>Y</v>
          </cell>
        </row>
        <row r="5512">
          <cell r="B5512">
            <v>38180</v>
          </cell>
          <cell r="C5512" t="str">
            <v>Tradeware Systems Corp</v>
          </cell>
          <cell r="D5512" t="str">
            <v>Summit Partners LP</v>
          </cell>
          <cell r="E5512">
            <v>6</v>
          </cell>
          <cell r="F5512" t="str">
            <v>Y</v>
          </cell>
        </row>
        <row r="5513">
          <cell r="B5513">
            <v>38180</v>
          </cell>
          <cell r="C5513" t="str">
            <v>PSI Group</v>
          </cell>
          <cell r="D5513" t="str">
            <v>Alliant Techsystems Inc</v>
          </cell>
          <cell r="E5513">
            <v>165</v>
          </cell>
          <cell r="F5513" t="str">
            <v>N</v>
          </cell>
        </row>
        <row r="5514">
          <cell r="B5514">
            <v>38180</v>
          </cell>
          <cell r="C5514" t="str">
            <v>Utility Partners Inc.</v>
          </cell>
          <cell r="D5514" t="str">
            <v>ViryaNet Ltd</v>
          </cell>
          <cell r="E5514">
            <v>5.1999999999999993</v>
          </cell>
          <cell r="F5514" t="str">
            <v>N</v>
          </cell>
        </row>
        <row r="5515">
          <cell r="B5515">
            <v>38180</v>
          </cell>
          <cell r="C5515" t="str">
            <v>AtoFina-Prod Pipeline,TX</v>
          </cell>
          <cell r="D5515" t="str">
            <v>Alon USA Energy Inc</v>
          </cell>
          <cell r="E5515">
            <v>10</v>
          </cell>
          <cell r="F5515" t="str">
            <v>N</v>
          </cell>
        </row>
        <row r="5516">
          <cell r="B5516">
            <v>38180</v>
          </cell>
          <cell r="C5516" t="str">
            <v>Cancer Genetics Inc-Molecular</v>
          </cell>
          <cell r="D5516" t="str">
            <v>Bio-Reference Laboratories Inc</v>
          </cell>
          <cell r="E5516">
            <v>2.5</v>
          </cell>
          <cell r="F5516" t="str">
            <v>N</v>
          </cell>
        </row>
        <row r="5517">
          <cell r="B5517">
            <v>38180</v>
          </cell>
          <cell r="C5517" t="str">
            <v>Diversified Energy Co-Propane</v>
          </cell>
          <cell r="D5517" t="str">
            <v>Inergy LP</v>
          </cell>
          <cell r="E5517">
            <v>28</v>
          </cell>
          <cell r="F5517" t="str">
            <v>N</v>
          </cell>
        </row>
        <row r="5518">
          <cell r="B5518">
            <v>38180</v>
          </cell>
          <cell r="C5518" t="str">
            <v>Innovative Mktg Strategies Inc</v>
          </cell>
          <cell r="D5518" t="str">
            <v>Epixtar Corp</v>
          </cell>
          <cell r="E5518">
            <v>14.399999999999999</v>
          </cell>
          <cell r="F5518" t="str">
            <v>N</v>
          </cell>
        </row>
        <row r="5519">
          <cell r="B5519">
            <v>38180</v>
          </cell>
          <cell r="C5519" t="str">
            <v>ViPS Inc</v>
          </cell>
          <cell r="D5519" t="str">
            <v>WebMD Corp</v>
          </cell>
          <cell r="E5519">
            <v>160</v>
          </cell>
          <cell r="F5519" t="str">
            <v>N</v>
          </cell>
        </row>
        <row r="5520">
          <cell r="B5520">
            <v>38180</v>
          </cell>
          <cell r="C5520" t="str">
            <v>Marketleap Inc</v>
          </cell>
          <cell r="D5520" t="str">
            <v>Digital Impact Inc</v>
          </cell>
          <cell r="E5520">
            <v>4.125</v>
          </cell>
          <cell r="F5520" t="str">
            <v>N</v>
          </cell>
        </row>
        <row r="5521">
          <cell r="B5521">
            <v>38180</v>
          </cell>
          <cell r="C5521" t="str">
            <v>Empire State,Empire News</v>
          </cell>
          <cell r="D5521" t="str">
            <v>Source Interlink Cos Inc</v>
          </cell>
          <cell r="E5521">
            <v>1.7</v>
          </cell>
          <cell r="F5521" t="str">
            <v>N</v>
          </cell>
        </row>
        <row r="5522">
          <cell r="B5522">
            <v>38180</v>
          </cell>
          <cell r="C5522" t="str">
            <v>Benjamin Zolper MD LLC</v>
          </cell>
          <cell r="D5522" t="str">
            <v>Paincare Holdings Inc</v>
          </cell>
          <cell r="E5522">
            <v>3.5</v>
          </cell>
          <cell r="F5522" t="str">
            <v>N</v>
          </cell>
        </row>
        <row r="5523">
          <cell r="B5523">
            <v>38180</v>
          </cell>
          <cell r="C5523" t="str">
            <v>Putnam Plastics Corp</v>
          </cell>
          <cell r="D5523" t="str">
            <v>Memry Corp</v>
          </cell>
          <cell r="E5523">
            <v>26.361999999999998</v>
          </cell>
          <cell r="F5523" t="str">
            <v>N</v>
          </cell>
        </row>
        <row r="5524">
          <cell r="B5524">
            <v>38180</v>
          </cell>
          <cell r="C5524" t="str">
            <v>Idaho Pacific Holdings Inc</v>
          </cell>
          <cell r="D5524" t="str">
            <v>Otter Tail  Corp</v>
          </cell>
          <cell r="E5524">
            <v>76</v>
          </cell>
          <cell r="F5524" t="str">
            <v>N</v>
          </cell>
        </row>
        <row r="5525">
          <cell r="B5525">
            <v>38180</v>
          </cell>
          <cell r="C5525" t="str">
            <v>Heritage Information Sys Inc</v>
          </cell>
          <cell r="D5525" t="str">
            <v>Affiliated Computer Svcs Inc</v>
          </cell>
          <cell r="E5525">
            <v>23</v>
          </cell>
          <cell r="F5525" t="str">
            <v>N</v>
          </cell>
        </row>
        <row r="5526">
          <cell r="B5526">
            <v>38180</v>
          </cell>
          <cell r="C5526" t="str">
            <v>Groth Equipment Corp</v>
          </cell>
          <cell r="D5526" t="str">
            <v>Curtiss Wright Corp</v>
          </cell>
          <cell r="E5526">
            <v>4.5999999999999996</v>
          </cell>
          <cell r="F5526" t="str">
            <v>N</v>
          </cell>
        </row>
        <row r="5527">
          <cell r="B5527">
            <v>38180</v>
          </cell>
          <cell r="C5527" t="str">
            <v>Baylor-Medical Office(20)</v>
          </cell>
          <cell r="D5527" t="str">
            <v>Healthcare Realty Trust Inc</v>
          </cell>
          <cell r="E5527">
            <v>133</v>
          </cell>
          <cell r="F5527" t="str">
            <v>N</v>
          </cell>
        </row>
        <row r="5528">
          <cell r="B5528">
            <v>38180</v>
          </cell>
          <cell r="C5528" t="str">
            <v>Fitzgeralds Black Hawk Casino</v>
          </cell>
          <cell r="D5528" t="str">
            <v>Legends Gaming LLC</v>
          </cell>
          <cell r="E5528">
            <v>66</v>
          </cell>
          <cell r="F5528" t="str">
            <v>N</v>
          </cell>
        </row>
        <row r="5529">
          <cell r="B5529">
            <v>38177</v>
          </cell>
          <cell r="C5529" t="str">
            <v>Dana-Aftermarket Business</v>
          </cell>
          <cell r="D5529" t="str">
            <v>Cypress Group LLC</v>
          </cell>
          <cell r="E5529">
            <v>1024.5</v>
          </cell>
          <cell r="F5529" t="str">
            <v>Y</v>
          </cell>
        </row>
        <row r="5530">
          <cell r="B5530">
            <v>38177</v>
          </cell>
          <cell r="C5530" t="str">
            <v>Footstar Inc-Mira Loma</v>
          </cell>
          <cell r="D5530" t="str">
            <v>Alere Property Group LLC</v>
          </cell>
          <cell r="E5530">
            <v>20</v>
          </cell>
          <cell r="F5530" t="str">
            <v>N</v>
          </cell>
        </row>
        <row r="5531">
          <cell r="B5531">
            <v>38177</v>
          </cell>
          <cell r="C5531" t="str">
            <v>Leach Holding Corp</v>
          </cell>
          <cell r="D5531" t="str">
            <v>Esterline Tech Corp</v>
          </cell>
          <cell r="E5531">
            <v>145</v>
          </cell>
          <cell r="F5531" t="str">
            <v>N</v>
          </cell>
        </row>
        <row r="5532">
          <cell r="B5532">
            <v>38177</v>
          </cell>
          <cell r="C5532" t="str">
            <v>Teligent Inc-Certain Assets</v>
          </cell>
          <cell r="D5532" t="str">
            <v>First Avenue Networks Inc</v>
          </cell>
          <cell r="E5532">
            <v>95.759999999999991</v>
          </cell>
          <cell r="F5532" t="str">
            <v>N</v>
          </cell>
        </row>
        <row r="5533">
          <cell r="B5533">
            <v>38177</v>
          </cell>
          <cell r="C5533" t="str">
            <v>Crown Pac Partners LP-Saw Mill</v>
          </cell>
          <cell r="D5533" t="str">
            <v>International Forest Prod Ltd</v>
          </cell>
          <cell r="E5533">
            <v>74.099999999999994</v>
          </cell>
          <cell r="F5533" t="str">
            <v>N</v>
          </cell>
        </row>
        <row r="5534">
          <cell r="B5534">
            <v>38177</v>
          </cell>
          <cell r="C5534" t="str">
            <v>Amcast Indl Corp-Cert Flow Con</v>
          </cell>
          <cell r="D5534" t="str">
            <v>Aalberts Industries NV</v>
          </cell>
          <cell r="E5534">
            <v>54</v>
          </cell>
          <cell r="F5534" t="str">
            <v>N</v>
          </cell>
        </row>
        <row r="5535">
          <cell r="B5535">
            <v>38177</v>
          </cell>
          <cell r="C5535" t="str">
            <v>Bank of Amador,Jackson,CA</v>
          </cell>
          <cell r="D5535" t="str">
            <v>American River Bankshares,CA</v>
          </cell>
          <cell r="E5535">
            <v>32.222000000000001</v>
          </cell>
          <cell r="F5535" t="str">
            <v>N</v>
          </cell>
        </row>
        <row r="5536">
          <cell r="B5536">
            <v>38177</v>
          </cell>
          <cell r="C5536" t="str">
            <v>RDS Inc</v>
          </cell>
          <cell r="D5536" t="str">
            <v>Open Solutions Inc</v>
          </cell>
          <cell r="E5536">
            <v>20</v>
          </cell>
          <cell r="F5536" t="str">
            <v>N</v>
          </cell>
        </row>
        <row r="5537">
          <cell r="B5537">
            <v>38176</v>
          </cell>
          <cell r="C5537" t="str">
            <v>Paramount Hotel,NY</v>
          </cell>
          <cell r="D5537" t="str">
            <v>Becker Ventures LLC</v>
          </cell>
          <cell r="E5537">
            <v>128.5</v>
          </cell>
          <cell r="F5537" t="str">
            <v>Y</v>
          </cell>
        </row>
        <row r="5538">
          <cell r="B5538">
            <v>38176</v>
          </cell>
          <cell r="C5538" t="str">
            <v>Ocean Broadcasting-Radio(3)</v>
          </cell>
          <cell r="D5538" t="str">
            <v>NextMedia Group Inc</v>
          </cell>
          <cell r="E5538">
            <v>24.5</v>
          </cell>
          <cell r="F5538" t="str">
            <v>N</v>
          </cell>
        </row>
        <row r="5539">
          <cell r="B5539">
            <v>38176</v>
          </cell>
          <cell r="C5539" t="str">
            <v>NextWave Telec-PCS Licenses,NY</v>
          </cell>
          <cell r="D5539" t="str">
            <v>Verizon Wireless Inc</v>
          </cell>
          <cell r="E5539">
            <v>930</v>
          </cell>
          <cell r="F5539" t="str">
            <v>N</v>
          </cell>
        </row>
        <row r="5540">
          <cell r="B5540">
            <v>38176</v>
          </cell>
          <cell r="C5540" t="str">
            <v>Triton Pcs-Network Asts,VA</v>
          </cell>
          <cell r="D5540" t="str">
            <v>Cingular Wireless LLC</v>
          </cell>
          <cell r="E5540">
            <v>175</v>
          </cell>
          <cell r="F5540" t="str">
            <v>N</v>
          </cell>
        </row>
        <row r="5541">
          <cell r="B5541">
            <v>38176</v>
          </cell>
          <cell r="C5541" t="str">
            <v>Celeritek Inc-Defense Electn</v>
          </cell>
          <cell r="D5541" t="str">
            <v>Teledyne Wireless Inc</v>
          </cell>
          <cell r="E5541">
            <v>33</v>
          </cell>
          <cell r="F5541" t="str">
            <v>N</v>
          </cell>
        </row>
        <row r="5542">
          <cell r="B5542">
            <v>38176</v>
          </cell>
          <cell r="C5542" t="str">
            <v>Practical Imagineering Inc</v>
          </cell>
          <cell r="D5542" t="str">
            <v>BAE Systems North America</v>
          </cell>
          <cell r="E5542">
            <v>8.3000000000000007</v>
          </cell>
          <cell r="F5542" t="str">
            <v>N</v>
          </cell>
        </row>
        <row r="5543">
          <cell r="B5543">
            <v>38176</v>
          </cell>
          <cell r="C5543" t="str">
            <v>Natsource-Energy Brkg Bus</v>
          </cell>
          <cell r="D5543" t="str">
            <v>Tullett PLC</v>
          </cell>
          <cell r="E5543">
            <v>6.1</v>
          </cell>
          <cell r="F5543" t="str">
            <v>N</v>
          </cell>
        </row>
        <row r="5544">
          <cell r="B5544">
            <v>38176</v>
          </cell>
          <cell r="C5544" t="str">
            <v>Amer Ctrl E TX Gas-Carthage Ga</v>
          </cell>
          <cell r="D5544" t="str">
            <v>MarkWest Energy Partners LP</v>
          </cell>
          <cell r="E5544">
            <v>240</v>
          </cell>
          <cell r="F5544" t="str">
            <v>N</v>
          </cell>
        </row>
        <row r="5545">
          <cell r="B5545">
            <v>38176</v>
          </cell>
          <cell r="C5545" t="str">
            <v>Nextwave Telecom Inc-PCS</v>
          </cell>
          <cell r="D5545" t="str">
            <v>MetroPCS Communications Inc</v>
          </cell>
          <cell r="E5545">
            <v>43.5</v>
          </cell>
          <cell r="F5545" t="str">
            <v>N</v>
          </cell>
        </row>
        <row r="5546">
          <cell r="B5546">
            <v>38175</v>
          </cell>
          <cell r="C5546" t="str">
            <v>Shoes For Crews Inc</v>
          </cell>
          <cell r="D5546" t="str">
            <v>Advent International Corp</v>
          </cell>
          <cell r="E5546">
            <v>30</v>
          </cell>
          <cell r="F5546" t="str">
            <v>Y</v>
          </cell>
        </row>
        <row r="5547">
          <cell r="B5547">
            <v>38175</v>
          </cell>
          <cell r="C5547" t="str">
            <v>Life Uniform</v>
          </cell>
          <cell r="D5547" t="str">
            <v>Healthcare Uniform Co Inc</v>
          </cell>
          <cell r="E5547">
            <v>22</v>
          </cell>
          <cell r="F5547" t="str">
            <v>Y</v>
          </cell>
        </row>
        <row r="5548">
          <cell r="B5548">
            <v>38175</v>
          </cell>
          <cell r="C5548" t="str">
            <v>Aspen-US Oil &amp; Gas Assets</v>
          </cell>
          <cell r="D5548" t="str">
            <v>Crusader Energy Corp</v>
          </cell>
          <cell r="E5548">
            <v>22</v>
          </cell>
          <cell r="F5548" t="str">
            <v>N</v>
          </cell>
        </row>
        <row r="5549">
          <cell r="B5549">
            <v>38175</v>
          </cell>
          <cell r="C5549" t="str">
            <v>Skibo Financial Corp,PA</v>
          </cell>
          <cell r="D5549" t="str">
            <v>Northwest Bancorp,Warren,PA</v>
          </cell>
          <cell r="E5549">
            <v>11.523999999999999</v>
          </cell>
          <cell r="F5549" t="str">
            <v>N</v>
          </cell>
        </row>
        <row r="5550">
          <cell r="B5550">
            <v>38175</v>
          </cell>
          <cell r="C5550" t="str">
            <v>Grand Central Casino-Ppty</v>
          </cell>
          <cell r="D5550" t="str">
            <v>Great American Gaming Corp</v>
          </cell>
          <cell r="E5550">
            <v>5</v>
          </cell>
          <cell r="F5550" t="str">
            <v>N</v>
          </cell>
        </row>
        <row r="5551">
          <cell r="B5551">
            <v>38175</v>
          </cell>
          <cell r="C5551" t="str">
            <v>Hurt Generation Facility,VA</v>
          </cell>
          <cell r="D5551" t="str">
            <v>Dominion Virginia Power</v>
          </cell>
          <cell r="E5551">
            <v>197</v>
          </cell>
          <cell r="F5551" t="str">
            <v>N</v>
          </cell>
        </row>
        <row r="5552">
          <cell r="B5552">
            <v>38175</v>
          </cell>
          <cell r="C5552" t="str">
            <v>Mystic Financial Inc,MA</v>
          </cell>
          <cell r="D5552" t="str">
            <v>Brookline Bancorp Inc,MA</v>
          </cell>
          <cell r="E5552">
            <v>66.790999999999997</v>
          </cell>
          <cell r="F5552" t="str">
            <v>N</v>
          </cell>
        </row>
        <row r="5553">
          <cell r="B5553">
            <v>38175</v>
          </cell>
          <cell r="C5553" t="str">
            <v>Williams-Onshore Pipeline Asts</v>
          </cell>
          <cell r="D5553" t="str">
            <v>Crosstex Energy LP</v>
          </cell>
          <cell r="E5553">
            <v>30</v>
          </cell>
          <cell r="F5553" t="str">
            <v>N</v>
          </cell>
        </row>
        <row r="5554">
          <cell r="B5554">
            <v>38175</v>
          </cell>
          <cell r="C5554" t="str">
            <v>Stream Theory Inc</v>
          </cell>
          <cell r="D5554" t="str">
            <v>Tadpole Technology PLC</v>
          </cell>
          <cell r="E5554">
            <v>25</v>
          </cell>
          <cell r="F5554" t="str">
            <v>N</v>
          </cell>
        </row>
        <row r="5555">
          <cell r="B5555">
            <v>38175</v>
          </cell>
          <cell r="C5555" t="str">
            <v>Gekko Brands LLC</v>
          </cell>
          <cell r="D5555" t="str">
            <v>Ashworth Inc</v>
          </cell>
          <cell r="E5555">
            <v>30.5</v>
          </cell>
          <cell r="F5555" t="str">
            <v>N</v>
          </cell>
        </row>
        <row r="5556">
          <cell r="B5556">
            <v>38175</v>
          </cell>
          <cell r="C5556" t="str">
            <v>WRMR-AM,Cleveland,Ohio</v>
          </cell>
          <cell r="D5556" t="str">
            <v>Salem Communications Corp</v>
          </cell>
          <cell r="E5556">
            <v>10</v>
          </cell>
          <cell r="F5556" t="str">
            <v>N</v>
          </cell>
        </row>
        <row r="5557">
          <cell r="B5557">
            <v>38174</v>
          </cell>
          <cell r="C5557" t="str">
            <v>Borden Chemical Inc</v>
          </cell>
          <cell r="D5557" t="str">
            <v>Apollo Management LP</v>
          </cell>
          <cell r="E5557">
            <v>1200</v>
          </cell>
          <cell r="F5557" t="str">
            <v>Y</v>
          </cell>
        </row>
        <row r="5558">
          <cell r="B5558">
            <v>38174</v>
          </cell>
          <cell r="C5558" t="str">
            <v>Loan Page Inc</v>
          </cell>
          <cell r="D5558" t="str">
            <v>Battery Ventures LP</v>
          </cell>
          <cell r="E5558">
            <v>10</v>
          </cell>
          <cell r="F5558" t="str">
            <v>Y</v>
          </cell>
        </row>
        <row r="5559">
          <cell r="B5559">
            <v>38174</v>
          </cell>
          <cell r="C5559" t="str">
            <v>Retriever Payment Systems</v>
          </cell>
          <cell r="D5559" t="str">
            <v>GTCR Golder Rauner LLC</v>
          </cell>
          <cell r="E5559">
            <v>250</v>
          </cell>
          <cell r="F5559" t="str">
            <v>Y</v>
          </cell>
        </row>
        <row r="5560">
          <cell r="B5560">
            <v>38174</v>
          </cell>
          <cell r="C5560" t="str">
            <v>Commonwealth Power Generation</v>
          </cell>
          <cell r="D5560" t="str">
            <v>Dominion Virginia Power</v>
          </cell>
          <cell r="E5560">
            <v>15</v>
          </cell>
          <cell r="F5560" t="str">
            <v>N</v>
          </cell>
        </row>
        <row r="5561">
          <cell r="B5561">
            <v>38174</v>
          </cell>
          <cell r="C5561" t="str">
            <v>Bank of Evansville NA,IN</v>
          </cell>
          <cell r="D5561" t="str">
            <v>German American Bancorp,IN</v>
          </cell>
          <cell r="E5561">
            <v>1.0519999999999998</v>
          </cell>
          <cell r="F5561" t="str">
            <v>N</v>
          </cell>
        </row>
        <row r="5562">
          <cell r="B5562">
            <v>38174</v>
          </cell>
          <cell r="C5562" t="str">
            <v>21st Century Newspapers Inc</v>
          </cell>
          <cell r="D5562" t="str">
            <v>Journal Register Co</v>
          </cell>
          <cell r="E5562">
            <v>415</v>
          </cell>
          <cell r="F5562" t="str">
            <v>N</v>
          </cell>
        </row>
        <row r="5563">
          <cell r="B5563">
            <v>38174</v>
          </cell>
          <cell r="C5563" t="str">
            <v>Sithe-Hydroelectric Power Proj</v>
          </cell>
          <cell r="D5563" t="str">
            <v>Enel North America</v>
          </cell>
          <cell r="E5563">
            <v>10</v>
          </cell>
          <cell r="F5563" t="str">
            <v>N</v>
          </cell>
        </row>
        <row r="5564">
          <cell r="B5564">
            <v>38173</v>
          </cell>
          <cell r="C5564" t="str">
            <v>SDI Media Group Inc</v>
          </cell>
          <cell r="D5564" t="str">
            <v>EM Warburg Pincus &amp; Co Inc</v>
          </cell>
          <cell r="E5564">
            <v>60</v>
          </cell>
          <cell r="F5564" t="str">
            <v>Y</v>
          </cell>
        </row>
        <row r="5565">
          <cell r="B5565">
            <v>38170</v>
          </cell>
          <cell r="C5565" t="str">
            <v>Safemark Systems LP</v>
          </cell>
          <cell r="D5565" t="str">
            <v>American Capital Strategies</v>
          </cell>
          <cell r="E5565">
            <v>31</v>
          </cell>
          <cell r="F5565" t="str">
            <v>Y</v>
          </cell>
        </row>
        <row r="5566">
          <cell r="B5566">
            <v>38170</v>
          </cell>
          <cell r="C5566" t="str">
            <v>Metara Inc</v>
          </cell>
          <cell r="D5566" t="str">
            <v>VantagePoint Venture Partners</v>
          </cell>
          <cell r="E5566">
            <v>20</v>
          </cell>
          <cell r="F5566" t="str">
            <v>Y</v>
          </cell>
        </row>
        <row r="5567">
          <cell r="B5567">
            <v>38170</v>
          </cell>
          <cell r="C5567" t="str">
            <v>Del Laboratories Inc</v>
          </cell>
          <cell r="D5567" t="str">
            <v>Kelso &amp; Co</v>
          </cell>
          <cell r="E5567">
            <v>400.81099999999998</v>
          </cell>
          <cell r="F5567" t="str">
            <v>Y</v>
          </cell>
        </row>
        <row r="5568">
          <cell r="B5568">
            <v>38170</v>
          </cell>
          <cell r="C5568" t="str">
            <v>OPUS Re</v>
          </cell>
          <cell r="D5568" t="str">
            <v>Odyssey Re Holdings Corp</v>
          </cell>
          <cell r="E5568">
            <v>43</v>
          </cell>
          <cell r="F5568" t="str">
            <v>N</v>
          </cell>
        </row>
        <row r="5569">
          <cell r="B5569">
            <v>38170</v>
          </cell>
          <cell r="C5569" t="str">
            <v>Marriott Hotel, VA</v>
          </cell>
          <cell r="D5569" t="str">
            <v>Vornado Realty Trust</v>
          </cell>
          <cell r="E5569">
            <v>21.5</v>
          </cell>
          <cell r="F5569" t="str">
            <v>N</v>
          </cell>
        </row>
        <row r="5570">
          <cell r="B5570">
            <v>38170</v>
          </cell>
          <cell r="C5570" t="str">
            <v>Jackson Federal Bank,CA</v>
          </cell>
          <cell r="D5570" t="str">
            <v>UnionBanCal Corp,CA</v>
          </cell>
          <cell r="E5570">
            <v>305</v>
          </cell>
          <cell r="F5570" t="str">
            <v>N</v>
          </cell>
        </row>
        <row r="5571">
          <cell r="B5571">
            <v>38169</v>
          </cell>
          <cell r="C5571" t="str">
            <v>Little Tikes Comml Play Sys</v>
          </cell>
          <cell r="D5571" t="str">
            <v>PlayPower Inc</v>
          </cell>
          <cell r="E5571">
            <v>41.5</v>
          </cell>
          <cell r="F5571" t="str">
            <v>Y</v>
          </cell>
        </row>
        <row r="5572">
          <cell r="B5572">
            <v>38169</v>
          </cell>
          <cell r="C5572" t="str">
            <v>DHD Healthcare(Riverside Co)</v>
          </cell>
          <cell r="D5572" t="str">
            <v>Smiths Medical</v>
          </cell>
          <cell r="E5572">
            <v>55</v>
          </cell>
          <cell r="F5572" t="str">
            <v>N</v>
          </cell>
        </row>
        <row r="5573">
          <cell r="B5573">
            <v>38169</v>
          </cell>
          <cell r="C5573" t="str">
            <v>Eli Lilly &amp; Co-Keflex US Right</v>
          </cell>
          <cell r="D5573" t="str">
            <v>Advancis Pharmaceutical Corp</v>
          </cell>
          <cell r="E5573">
            <v>11</v>
          </cell>
          <cell r="F5573" t="str">
            <v>N</v>
          </cell>
        </row>
        <row r="5574">
          <cell r="B5574">
            <v>38169</v>
          </cell>
          <cell r="C5574" t="str">
            <v>Qwest Commun Intl-PCS Licenses</v>
          </cell>
          <cell r="D5574" t="str">
            <v>Verizon Wireless Inc</v>
          </cell>
          <cell r="E5574">
            <v>418</v>
          </cell>
          <cell r="F5574" t="str">
            <v>N</v>
          </cell>
        </row>
        <row r="5575">
          <cell r="B5575">
            <v>38169</v>
          </cell>
          <cell r="C5575" t="str">
            <v>Inveresk Research Group Inc</v>
          </cell>
          <cell r="D5575" t="str">
            <v>Charles River Labs Int Inc</v>
          </cell>
          <cell r="E5575">
            <v>1522.461</v>
          </cell>
          <cell r="F5575" t="str">
            <v>N</v>
          </cell>
        </row>
        <row r="5576">
          <cell r="B5576">
            <v>38169</v>
          </cell>
          <cell r="C5576" t="str">
            <v>SportsLine.com Inc</v>
          </cell>
          <cell r="D5576" t="str">
            <v>Viacom Inc</v>
          </cell>
          <cell r="E5576">
            <v>47.210999999999999</v>
          </cell>
          <cell r="F5576" t="str">
            <v>N</v>
          </cell>
        </row>
        <row r="5577">
          <cell r="B5577">
            <v>38169</v>
          </cell>
          <cell r="C5577" t="str">
            <v>Genus Inc</v>
          </cell>
          <cell r="D5577" t="str">
            <v>Aixtron AG</v>
          </cell>
          <cell r="E5577">
            <v>165.886</v>
          </cell>
          <cell r="F5577" t="str">
            <v>N</v>
          </cell>
        </row>
        <row r="5578">
          <cell r="B5578">
            <v>38169</v>
          </cell>
          <cell r="C5578" t="str">
            <v>CIG International LLC</v>
          </cell>
          <cell r="D5578" t="str">
            <v>Capitalsource Inc</v>
          </cell>
          <cell r="E5578">
            <v>97.5</v>
          </cell>
          <cell r="F5578" t="str">
            <v>N</v>
          </cell>
        </row>
        <row r="5579">
          <cell r="B5579">
            <v>38169</v>
          </cell>
          <cell r="C5579" t="str">
            <v>SkillJam</v>
          </cell>
          <cell r="D5579" t="str">
            <v>CES Software PLC</v>
          </cell>
          <cell r="E5579">
            <v>8</v>
          </cell>
          <cell r="F5579" t="str">
            <v>N</v>
          </cell>
        </row>
        <row r="5580">
          <cell r="B5580">
            <v>38169</v>
          </cell>
          <cell r="C5580" t="str">
            <v>ClearOne-Conferencing Svcs Div</v>
          </cell>
          <cell r="D5580" t="str">
            <v>Ptek Holdings Inc</v>
          </cell>
          <cell r="E5580">
            <v>20.2</v>
          </cell>
          <cell r="F5580" t="str">
            <v>N</v>
          </cell>
        </row>
        <row r="5581">
          <cell r="B5581">
            <v>38169</v>
          </cell>
          <cell r="C5581" t="str">
            <v>Shell Oil Prod-Pipelines,MO(5)</v>
          </cell>
          <cell r="D5581" t="str">
            <v>Buckeye Pipe Line Co</v>
          </cell>
          <cell r="E5581">
            <v>517</v>
          </cell>
          <cell r="F5581" t="str">
            <v>N</v>
          </cell>
        </row>
        <row r="5582">
          <cell r="B5582">
            <v>38169</v>
          </cell>
          <cell r="C5582" t="str">
            <v>Delta Petroleum-Gas Fields(5)</v>
          </cell>
          <cell r="D5582" t="str">
            <v>Whiting Petroleum Corp</v>
          </cell>
          <cell r="E5582">
            <v>19.299999999999997</v>
          </cell>
          <cell r="F5582" t="str">
            <v>N</v>
          </cell>
        </row>
        <row r="5583">
          <cell r="B5583">
            <v>38169</v>
          </cell>
          <cell r="C5583" t="str">
            <v>Atto Bioscience Inc</v>
          </cell>
          <cell r="D5583" t="str">
            <v>BD BioSciences</v>
          </cell>
          <cell r="E5583">
            <v>25</v>
          </cell>
          <cell r="F5583" t="str">
            <v>N</v>
          </cell>
        </row>
        <row r="5584">
          <cell r="B5584">
            <v>38169</v>
          </cell>
          <cell r="C5584" t="str">
            <v>Bristolpipe Corp</v>
          </cell>
          <cell r="D5584" t="str">
            <v>Westlake Chemical Corp</v>
          </cell>
          <cell r="E5584">
            <v>33</v>
          </cell>
          <cell r="F5584" t="str">
            <v>N</v>
          </cell>
        </row>
        <row r="5585">
          <cell r="B5585">
            <v>38169</v>
          </cell>
          <cell r="C5585" t="str">
            <v>International Plaza,Tampa,FL</v>
          </cell>
          <cell r="D5585" t="str">
            <v>Taubman Centers Inc</v>
          </cell>
          <cell r="E5585">
            <v>104.5</v>
          </cell>
          <cell r="F5585" t="str">
            <v>N</v>
          </cell>
        </row>
        <row r="5586">
          <cell r="B5586">
            <v>38169</v>
          </cell>
          <cell r="C5586" t="str">
            <v>King-Anusol-HC(R) &amp; Cert Prod</v>
          </cell>
          <cell r="D5586" t="str">
            <v>Salix Pharmaceuticals Ltd</v>
          </cell>
          <cell r="E5586">
            <v>13</v>
          </cell>
          <cell r="F5586" t="str">
            <v>N</v>
          </cell>
        </row>
        <row r="5587">
          <cell r="B5587">
            <v>38169</v>
          </cell>
          <cell r="C5587" t="str">
            <v>Beacon Bioscience Inc</v>
          </cell>
          <cell r="D5587" t="str">
            <v>Icon PLC</v>
          </cell>
          <cell r="E5587">
            <v>9.8999999999999986</v>
          </cell>
          <cell r="F5587" t="str">
            <v>N</v>
          </cell>
        </row>
        <row r="5588">
          <cell r="B5588">
            <v>38168</v>
          </cell>
          <cell r="C5588" t="str">
            <v>IPS Corp</v>
          </cell>
          <cell r="D5588" t="str">
            <v>Nautic Partners LLC</v>
          </cell>
          <cell r="E5588">
            <v>39</v>
          </cell>
          <cell r="F5588" t="str">
            <v>Y</v>
          </cell>
        </row>
        <row r="5589">
          <cell r="B5589">
            <v>38168</v>
          </cell>
          <cell r="C5589" t="str">
            <v>FreeBorders</v>
          </cell>
          <cell r="D5589" t="str">
            <v>Investor Group</v>
          </cell>
          <cell r="E5589">
            <v>4</v>
          </cell>
          <cell r="F5589" t="str">
            <v>Y</v>
          </cell>
        </row>
        <row r="5590">
          <cell r="B5590">
            <v>38168</v>
          </cell>
          <cell r="C5590" t="str">
            <v>Financial Pacific Co</v>
          </cell>
          <cell r="D5590" t="str">
            <v>Allied Capital Corp</v>
          </cell>
          <cell r="E5590">
            <v>94</v>
          </cell>
          <cell r="F5590" t="str">
            <v>Y</v>
          </cell>
        </row>
        <row r="5591">
          <cell r="B5591">
            <v>38168</v>
          </cell>
          <cell r="C5591" t="str">
            <v>Ricochet Networks Inc</v>
          </cell>
          <cell r="D5591" t="str">
            <v>YDI Wireless Inc</v>
          </cell>
          <cell r="E5591">
            <v>3.2109999999999999</v>
          </cell>
          <cell r="F5591" t="str">
            <v>N</v>
          </cell>
        </row>
        <row r="5592">
          <cell r="B5592">
            <v>38168</v>
          </cell>
          <cell r="C5592" t="str">
            <v>KBMB-FM,Sacramento,CA</v>
          </cell>
          <cell r="D5592" t="str">
            <v>Entravision Commun Corp</v>
          </cell>
          <cell r="E5592">
            <v>17.399999999999999</v>
          </cell>
          <cell r="F5592" t="str">
            <v>N</v>
          </cell>
        </row>
        <row r="5593">
          <cell r="B5593">
            <v>38168</v>
          </cell>
          <cell r="C5593" t="str">
            <v>Ztango Inc</v>
          </cell>
          <cell r="D5593" t="str">
            <v>Widerthan.com Co Ltd</v>
          </cell>
          <cell r="E5593">
            <v>20</v>
          </cell>
          <cell r="F5593" t="str">
            <v>N</v>
          </cell>
        </row>
        <row r="5594">
          <cell r="B5594">
            <v>38168</v>
          </cell>
          <cell r="C5594" t="str">
            <v>Undisclosed Liquor</v>
          </cell>
          <cell r="D5594" t="str">
            <v>Best Brands Holdings</v>
          </cell>
          <cell r="E5594">
            <v>15</v>
          </cell>
          <cell r="F5594" t="str">
            <v>N</v>
          </cell>
        </row>
        <row r="5595">
          <cell r="B5595">
            <v>38168</v>
          </cell>
          <cell r="C5595" t="str">
            <v>AltaGen Biosciences Inc</v>
          </cell>
          <cell r="D5595" t="str">
            <v>Serologicals Corp</v>
          </cell>
          <cell r="E5595">
            <v>12</v>
          </cell>
          <cell r="F5595" t="str">
            <v>N</v>
          </cell>
        </row>
        <row r="5596">
          <cell r="B5596">
            <v>38168</v>
          </cell>
          <cell r="C5596" t="str">
            <v>VCG Restaurant Denver Inc</v>
          </cell>
          <cell r="D5596" t="str">
            <v>VCG Holding Corp</v>
          </cell>
          <cell r="E5596">
            <v>1.2999999999999998</v>
          </cell>
          <cell r="F5596" t="str">
            <v>N</v>
          </cell>
        </row>
        <row r="5597">
          <cell r="B5597">
            <v>38168</v>
          </cell>
          <cell r="C5597" t="str">
            <v>Bay Isle Private Client Asset</v>
          </cell>
          <cell r="D5597" t="str">
            <v>First Republic Bank,California</v>
          </cell>
          <cell r="E5597">
            <v>8</v>
          </cell>
          <cell r="F5597" t="str">
            <v>N</v>
          </cell>
        </row>
        <row r="5598">
          <cell r="B5598">
            <v>38168</v>
          </cell>
          <cell r="C5598" t="str">
            <v>First Bradenton Bank,FL</v>
          </cell>
          <cell r="D5598" t="str">
            <v>First National Bankshares FL</v>
          </cell>
          <cell r="E5598">
            <v>8.3000000000000007</v>
          </cell>
          <cell r="F5598" t="str">
            <v>N</v>
          </cell>
        </row>
        <row r="5599">
          <cell r="B5599">
            <v>38168</v>
          </cell>
          <cell r="C5599" t="str">
            <v>Ladder Energy Co</v>
          </cell>
          <cell r="D5599" t="str">
            <v>Cano Petroleum Inc</v>
          </cell>
          <cell r="E5599">
            <v>2.2000000000000002</v>
          </cell>
          <cell r="F5599" t="str">
            <v>N</v>
          </cell>
        </row>
        <row r="5600">
          <cell r="B5600">
            <v>38168</v>
          </cell>
          <cell r="C5600" t="str">
            <v>Dynamic Data Systems Inc</v>
          </cell>
          <cell r="D5600" t="str">
            <v>Prophet 21 Inc</v>
          </cell>
          <cell r="E5600">
            <v>3.5999999999999996</v>
          </cell>
          <cell r="F5600" t="str">
            <v>N</v>
          </cell>
        </row>
        <row r="5601">
          <cell r="B5601">
            <v>38168</v>
          </cell>
          <cell r="C5601" t="str">
            <v>Brim Healthcare Inc</v>
          </cell>
          <cell r="D5601" t="str">
            <v>Brim Holding Co Inc</v>
          </cell>
          <cell r="E5601">
            <v>13.2</v>
          </cell>
          <cell r="F5601" t="str">
            <v>N</v>
          </cell>
        </row>
        <row r="5602">
          <cell r="B5602">
            <v>38168</v>
          </cell>
          <cell r="C5602" t="str">
            <v>Therapeutic Genetic Inc</v>
          </cell>
          <cell r="D5602" t="str">
            <v>Viral Genetics Inc</v>
          </cell>
          <cell r="E5602">
            <v>19.766999999999999</v>
          </cell>
          <cell r="F5602" t="str">
            <v>N</v>
          </cell>
        </row>
        <row r="5603">
          <cell r="B5603">
            <v>38168</v>
          </cell>
          <cell r="C5603" t="str">
            <v>Allaire Community Bank,NJ</v>
          </cell>
          <cell r="D5603" t="str">
            <v>Monmouth Community Bancorp</v>
          </cell>
          <cell r="E5603">
            <v>56.055999999999997</v>
          </cell>
          <cell r="F5603" t="str">
            <v>N</v>
          </cell>
        </row>
        <row r="5604">
          <cell r="B5604">
            <v>38168</v>
          </cell>
          <cell r="C5604" t="str">
            <v>E OIR Technologies Inc</v>
          </cell>
          <cell r="D5604" t="str">
            <v>Markland Technologies Inc</v>
          </cell>
          <cell r="E5604">
            <v>19</v>
          </cell>
          <cell r="F5604" t="str">
            <v>N</v>
          </cell>
        </row>
        <row r="5605">
          <cell r="B5605">
            <v>38168</v>
          </cell>
          <cell r="C5605" t="str">
            <v>National Strand</v>
          </cell>
          <cell r="D5605" t="str">
            <v>Heico Cos LLC</v>
          </cell>
          <cell r="E5605">
            <v>9.1999999999999993</v>
          </cell>
          <cell r="F5605" t="str">
            <v>N</v>
          </cell>
        </row>
        <row r="5606">
          <cell r="B5606">
            <v>38168</v>
          </cell>
          <cell r="C5606" t="str">
            <v>Tasq Technology Inc</v>
          </cell>
          <cell r="D5606" t="str">
            <v>First Data Corp</v>
          </cell>
          <cell r="E5606">
            <v>34.799999999999997</v>
          </cell>
          <cell r="F5606" t="str">
            <v>N</v>
          </cell>
        </row>
        <row r="5607">
          <cell r="B5607">
            <v>38168</v>
          </cell>
          <cell r="C5607" t="str">
            <v>Kmart Holding Corp-Retail(50)</v>
          </cell>
          <cell r="D5607" t="str">
            <v>Sears Roebuck &amp; Co</v>
          </cell>
          <cell r="E5607">
            <v>575.9</v>
          </cell>
          <cell r="F5607" t="str">
            <v>N</v>
          </cell>
        </row>
        <row r="5608">
          <cell r="B5608">
            <v>38168</v>
          </cell>
          <cell r="C5608" t="str">
            <v>Fog-Prepaid Loan Credit</v>
          </cell>
          <cell r="D5608" t="str">
            <v>Undisclosed Acquiror</v>
          </cell>
          <cell r="E5608">
            <v>1.7</v>
          </cell>
          <cell r="F5608" t="str">
            <v>N</v>
          </cell>
        </row>
        <row r="5609">
          <cell r="B5609">
            <v>38168</v>
          </cell>
          <cell r="C5609" t="str">
            <v>Tempus Software Inc</v>
          </cell>
          <cell r="D5609" t="str">
            <v>QuadraMed Corp</v>
          </cell>
          <cell r="E5609">
            <v>13.451000000000001</v>
          </cell>
          <cell r="F5609" t="str">
            <v>N</v>
          </cell>
        </row>
        <row r="5610">
          <cell r="B5610">
            <v>38167</v>
          </cell>
          <cell r="C5610" t="str">
            <v>Winebow Inc</v>
          </cell>
          <cell r="D5610" t="str">
            <v>Freeman Spogli &amp; Co</v>
          </cell>
          <cell r="E5610">
            <v>105</v>
          </cell>
          <cell r="F5610" t="str">
            <v>Y</v>
          </cell>
        </row>
        <row r="5611">
          <cell r="B5611">
            <v>38167</v>
          </cell>
          <cell r="C5611" t="str">
            <v>PolyOne Corp-Elastomers,Perfor</v>
          </cell>
          <cell r="D5611" t="str">
            <v>Investor Group</v>
          </cell>
          <cell r="E5611">
            <v>120</v>
          </cell>
          <cell r="F5611" t="str">
            <v>Y</v>
          </cell>
        </row>
        <row r="5612">
          <cell r="B5612">
            <v>38167</v>
          </cell>
          <cell r="C5612" t="str">
            <v>Catalyst International Inc</v>
          </cell>
          <cell r="D5612" t="str">
            <v>ComVest Investment Partners</v>
          </cell>
          <cell r="E5612">
            <v>20.119999999999997</v>
          </cell>
          <cell r="F5612" t="str">
            <v>Y</v>
          </cell>
        </row>
        <row r="5613">
          <cell r="B5613">
            <v>38167</v>
          </cell>
          <cell r="C5613" t="str">
            <v>Belden-Trenton River Asts</v>
          </cell>
          <cell r="D5613" t="str">
            <v>Fortuna Energy Inc</v>
          </cell>
          <cell r="E5613">
            <v>65</v>
          </cell>
          <cell r="F5613" t="str">
            <v>N</v>
          </cell>
        </row>
        <row r="5614">
          <cell r="B5614">
            <v>38167</v>
          </cell>
          <cell r="C5614" t="str">
            <v>Actona Technologies Inc</v>
          </cell>
          <cell r="D5614" t="str">
            <v>Cisco Systems Inc</v>
          </cell>
          <cell r="E5614">
            <v>82</v>
          </cell>
          <cell r="F5614" t="str">
            <v>N</v>
          </cell>
        </row>
        <row r="5615">
          <cell r="B5615">
            <v>38167</v>
          </cell>
          <cell r="C5615" t="str">
            <v>Mariner Health Care Inc</v>
          </cell>
          <cell r="D5615" t="str">
            <v>National Senior Care Inc</v>
          </cell>
          <cell r="E5615">
            <v>1013.403</v>
          </cell>
          <cell r="F5615" t="str">
            <v>N</v>
          </cell>
        </row>
        <row r="5616">
          <cell r="B5616">
            <v>38167</v>
          </cell>
          <cell r="C5616" t="str">
            <v>Golf Warehouse</v>
          </cell>
          <cell r="D5616" t="str">
            <v>Sportsmans Guide Inc</v>
          </cell>
          <cell r="E5616">
            <v>30</v>
          </cell>
          <cell r="F5616" t="str">
            <v>N</v>
          </cell>
        </row>
        <row r="5617">
          <cell r="B5617">
            <v>38167</v>
          </cell>
          <cell r="C5617" t="str">
            <v>American Eagle Mnfr Co</v>
          </cell>
          <cell r="D5617" t="str">
            <v>MYCOM Group Inc</v>
          </cell>
          <cell r="E5617">
            <v>4.25</v>
          </cell>
          <cell r="F5617" t="str">
            <v>N</v>
          </cell>
        </row>
        <row r="5618">
          <cell r="B5618">
            <v>38167</v>
          </cell>
          <cell r="C5618" t="str">
            <v>Sauer Drilling Co</v>
          </cell>
          <cell r="D5618" t="str">
            <v>Unit Corp</v>
          </cell>
          <cell r="E5618">
            <v>34.700000000000003</v>
          </cell>
          <cell r="F5618" t="str">
            <v>N</v>
          </cell>
        </row>
        <row r="5619">
          <cell r="B5619">
            <v>38167</v>
          </cell>
          <cell r="C5619" t="str">
            <v>Inet Technologies Inc</v>
          </cell>
          <cell r="D5619" t="str">
            <v>Tektronix Inc</v>
          </cell>
          <cell r="E5619">
            <v>498.73500000000001</v>
          </cell>
          <cell r="F5619" t="str">
            <v>N</v>
          </cell>
        </row>
        <row r="5620">
          <cell r="B5620">
            <v>38167</v>
          </cell>
          <cell r="C5620" t="str">
            <v>Air Liquide SA-Merchant Liquid</v>
          </cell>
          <cell r="D5620" t="str">
            <v>Matheson Tri-Gas Inc</v>
          </cell>
          <cell r="E5620">
            <v>155</v>
          </cell>
          <cell r="F5620" t="str">
            <v>N</v>
          </cell>
        </row>
        <row r="5621">
          <cell r="B5621">
            <v>38167</v>
          </cell>
          <cell r="C5621" t="str">
            <v>M-C Prodn,Drilling Co-Oil,Gas</v>
          </cell>
          <cell r="D5621" t="str">
            <v>Texas Oil &amp; Gas PLC</v>
          </cell>
          <cell r="E5621">
            <v>130.785</v>
          </cell>
          <cell r="F5621" t="str">
            <v>N</v>
          </cell>
        </row>
        <row r="5622">
          <cell r="B5622">
            <v>38167</v>
          </cell>
          <cell r="C5622" t="str">
            <v>Command Technologies Inc</v>
          </cell>
          <cell r="D5622" t="str">
            <v>MTC Technologies Inc</v>
          </cell>
          <cell r="E5622">
            <v>47</v>
          </cell>
          <cell r="F5622" t="str">
            <v>N</v>
          </cell>
        </row>
        <row r="5623">
          <cell r="B5623">
            <v>38167</v>
          </cell>
          <cell r="C5623" t="str">
            <v>El Paso Corp-Harbor Pipeline</v>
          </cell>
          <cell r="D5623" t="str">
            <v>Sunoco Logistics Partners LP</v>
          </cell>
          <cell r="E5623">
            <v>7.3</v>
          </cell>
          <cell r="F5623" t="str">
            <v>N</v>
          </cell>
        </row>
        <row r="5624">
          <cell r="B5624">
            <v>38167</v>
          </cell>
          <cell r="C5624" t="str">
            <v>Southtrust Corp-Credit Card Op</v>
          </cell>
          <cell r="D5624" t="str">
            <v>MBNA Corp</v>
          </cell>
          <cell r="E5624">
            <v>98.309999999999988</v>
          </cell>
          <cell r="F5624" t="str">
            <v>N</v>
          </cell>
        </row>
        <row r="5625">
          <cell r="B5625">
            <v>38166</v>
          </cell>
          <cell r="C5625" t="str">
            <v>Fulton Bellows &amp; Components</v>
          </cell>
          <cell r="D5625" t="str">
            <v>Morris Capital</v>
          </cell>
          <cell r="E5625">
            <v>6.3</v>
          </cell>
          <cell r="F5625" t="str">
            <v>Y</v>
          </cell>
        </row>
        <row r="5626">
          <cell r="B5626">
            <v>38166</v>
          </cell>
          <cell r="C5626" t="str">
            <v>SBI.Razorfish</v>
          </cell>
          <cell r="D5626" t="str">
            <v>aQuantive Inc</v>
          </cell>
          <cell r="E5626">
            <v>160</v>
          </cell>
          <cell r="F5626" t="str">
            <v>N</v>
          </cell>
        </row>
        <row r="5627">
          <cell r="B5627">
            <v>38166</v>
          </cell>
          <cell r="C5627" t="str">
            <v>Undisclosed Oil,Gas Ppty,NM</v>
          </cell>
          <cell r="D5627" t="str">
            <v>Energen Resources Corp</v>
          </cell>
          <cell r="E5627">
            <v>263</v>
          </cell>
          <cell r="F5627" t="str">
            <v>N</v>
          </cell>
        </row>
        <row r="5628">
          <cell r="B5628">
            <v>38166</v>
          </cell>
          <cell r="C5628" t="str">
            <v>Key Electronics</v>
          </cell>
          <cell r="D5628" t="str">
            <v>A Thomas Hardy</v>
          </cell>
          <cell r="E5628">
            <v>5</v>
          </cell>
          <cell r="F5628" t="str">
            <v>N</v>
          </cell>
        </row>
        <row r="5629">
          <cell r="B5629">
            <v>38166</v>
          </cell>
          <cell r="C5629" t="str">
            <v>Post Ppty Inc-Communities(6)</v>
          </cell>
          <cell r="D5629" t="str">
            <v>JRC Acquisition Corp</v>
          </cell>
          <cell r="E5629">
            <v>197</v>
          </cell>
          <cell r="F5629" t="str">
            <v>N</v>
          </cell>
        </row>
        <row r="5630">
          <cell r="B5630">
            <v>38166</v>
          </cell>
          <cell r="C5630" t="str">
            <v>Commonwealth Tower,Rosslyn,VA</v>
          </cell>
          <cell r="D5630" t="str">
            <v>CarrAmerica Realty Corp</v>
          </cell>
          <cell r="E5630">
            <v>131.19999999999999</v>
          </cell>
          <cell r="F5630" t="str">
            <v>N</v>
          </cell>
        </row>
        <row r="5631">
          <cell r="B5631">
            <v>38166</v>
          </cell>
          <cell r="C5631" t="str">
            <v>Acies Inc</v>
          </cell>
          <cell r="D5631" t="str">
            <v>Atlantic Synergy Inc</v>
          </cell>
          <cell r="E5631">
            <v>2.0920000000000001</v>
          </cell>
          <cell r="F5631" t="str">
            <v>N</v>
          </cell>
        </row>
        <row r="5632">
          <cell r="B5632">
            <v>38166</v>
          </cell>
          <cell r="C5632" t="str">
            <v>Objectiva Software Solutions</v>
          </cell>
          <cell r="D5632" t="str">
            <v>Document Sciences Corp</v>
          </cell>
          <cell r="E5632">
            <v>3.7309999999999999</v>
          </cell>
          <cell r="F5632" t="str">
            <v>N</v>
          </cell>
        </row>
        <row r="5633">
          <cell r="B5633">
            <v>38166</v>
          </cell>
          <cell r="C5633" t="str">
            <v>Deerfield &amp; Co LLC</v>
          </cell>
          <cell r="D5633" t="str">
            <v>Triarc Cos Inc</v>
          </cell>
          <cell r="E5633">
            <v>86.5</v>
          </cell>
          <cell r="F5633" t="str">
            <v>N</v>
          </cell>
        </row>
        <row r="5634">
          <cell r="B5634">
            <v>38166</v>
          </cell>
          <cell r="C5634" t="str">
            <v>Information Holdings Inc</v>
          </cell>
          <cell r="D5634" t="str">
            <v>Thomson Corp</v>
          </cell>
          <cell r="E5634">
            <v>592.077</v>
          </cell>
          <cell r="F5634" t="str">
            <v>N</v>
          </cell>
        </row>
        <row r="5635">
          <cell r="B5635">
            <v>38166</v>
          </cell>
          <cell r="C5635" t="str">
            <v>Office Building,San Francisco,</v>
          </cell>
          <cell r="D5635" t="str">
            <v>American Finl Realty Trust</v>
          </cell>
          <cell r="E5635">
            <v>135.69999999999999</v>
          </cell>
          <cell r="F5635" t="str">
            <v>N</v>
          </cell>
        </row>
        <row r="5636">
          <cell r="B5636">
            <v>38166</v>
          </cell>
          <cell r="C5636" t="str">
            <v>Cuyamaca Bank NA,CA</v>
          </cell>
          <cell r="D5636" t="str">
            <v>Community Bancorp Inc,CA</v>
          </cell>
          <cell r="E5636">
            <v>24.242000000000001</v>
          </cell>
          <cell r="F5636" t="str">
            <v>N</v>
          </cell>
        </row>
        <row r="5637">
          <cell r="B5637">
            <v>38163</v>
          </cell>
          <cell r="C5637" t="str">
            <v>Edelbrock Corp</v>
          </cell>
          <cell r="D5637" t="str">
            <v>Investor Group</v>
          </cell>
          <cell r="E5637">
            <v>47.707999999999998</v>
          </cell>
          <cell r="F5637" t="str">
            <v>Y</v>
          </cell>
        </row>
        <row r="5638">
          <cell r="B5638">
            <v>38163</v>
          </cell>
          <cell r="C5638" t="str">
            <v>Aeroflex-Control Device Mnfg</v>
          </cell>
          <cell r="D5638" t="str">
            <v>Investor Group</v>
          </cell>
          <cell r="E5638">
            <v>8.8999999999999986</v>
          </cell>
          <cell r="F5638" t="str">
            <v>N</v>
          </cell>
        </row>
        <row r="5639">
          <cell r="B5639">
            <v>38163</v>
          </cell>
          <cell r="C5639" t="str">
            <v>Alstyle Apparel</v>
          </cell>
          <cell r="D5639" t="str">
            <v>Ennis Inc</v>
          </cell>
          <cell r="E5639">
            <v>242</v>
          </cell>
          <cell r="F5639" t="str">
            <v>N</v>
          </cell>
        </row>
        <row r="5640">
          <cell r="B5640">
            <v>38163</v>
          </cell>
          <cell r="C5640" t="str">
            <v>PPL Corp-Hydroelectric Dams(3)</v>
          </cell>
          <cell r="D5640" t="str">
            <v>Penobscot River Restoration</v>
          </cell>
          <cell r="E5640">
            <v>25</v>
          </cell>
          <cell r="F5640" t="str">
            <v>N</v>
          </cell>
        </row>
        <row r="5641">
          <cell r="B5641">
            <v>38163</v>
          </cell>
          <cell r="C5641" t="str">
            <v>Crabar/GBF LLC</v>
          </cell>
          <cell r="D5641" t="str">
            <v>Ennis Inc</v>
          </cell>
          <cell r="E5641">
            <v>18</v>
          </cell>
          <cell r="F5641" t="str">
            <v>N</v>
          </cell>
        </row>
        <row r="5642">
          <cell r="B5642">
            <v>38163</v>
          </cell>
          <cell r="C5642" t="str">
            <v>Wyndham Intl Inc-Hotels(4)</v>
          </cell>
          <cell r="D5642" t="str">
            <v>Highland Hospitality Corp</v>
          </cell>
          <cell r="E5642">
            <v>227</v>
          </cell>
          <cell r="F5642" t="str">
            <v>N</v>
          </cell>
        </row>
        <row r="5643">
          <cell r="B5643">
            <v>38163</v>
          </cell>
          <cell r="C5643" t="str">
            <v>Eagle-Water System Assets</v>
          </cell>
          <cell r="D5643" t="str">
            <v>Aqua Pennsylvania Inc</v>
          </cell>
          <cell r="E5643">
            <v>2.0999999999999996</v>
          </cell>
          <cell r="F5643" t="str">
            <v>N</v>
          </cell>
        </row>
        <row r="5644">
          <cell r="B5644">
            <v>38163</v>
          </cell>
          <cell r="C5644" t="str">
            <v>Women First-VANIQA Rights</v>
          </cell>
          <cell r="D5644" t="str">
            <v>SkinMedica Inc</v>
          </cell>
          <cell r="E5644">
            <v>36.599999999999994</v>
          </cell>
          <cell r="F5644" t="str">
            <v>N</v>
          </cell>
        </row>
        <row r="5645">
          <cell r="B5645">
            <v>38163</v>
          </cell>
          <cell r="C5645" t="str">
            <v>Golden Harvest Seeds Inc</v>
          </cell>
          <cell r="D5645" t="str">
            <v>Syngenta AG</v>
          </cell>
          <cell r="E5645">
            <v>180</v>
          </cell>
          <cell r="F5645" t="str">
            <v>N</v>
          </cell>
        </row>
        <row r="5646">
          <cell r="B5646">
            <v>38163</v>
          </cell>
          <cell r="C5646" t="str">
            <v>Alderwoods Alabama-Bayview Ast</v>
          </cell>
          <cell r="D5646" t="str">
            <v>Wolfe Investements LLC</v>
          </cell>
          <cell r="E5646">
            <v>2.5</v>
          </cell>
          <cell r="F5646" t="str">
            <v>N</v>
          </cell>
        </row>
        <row r="5647">
          <cell r="B5647">
            <v>38163</v>
          </cell>
          <cell r="C5647" t="str">
            <v>Evertrust Financial Grp Inc,WA</v>
          </cell>
          <cell r="D5647" t="str">
            <v>KeyCorp,Cleveland,Ohio</v>
          </cell>
          <cell r="E5647">
            <v>194.48400000000001</v>
          </cell>
          <cell r="F5647" t="str">
            <v>N</v>
          </cell>
        </row>
        <row r="5648">
          <cell r="B5648">
            <v>38163</v>
          </cell>
          <cell r="C5648" t="str">
            <v>DartAmerica Inc</v>
          </cell>
          <cell r="D5648" t="str">
            <v>BMC International Inc</v>
          </cell>
          <cell r="E5648">
            <v>4.4000000000000004</v>
          </cell>
          <cell r="F5648" t="str">
            <v>N</v>
          </cell>
        </row>
        <row r="5649">
          <cell r="B5649">
            <v>38163</v>
          </cell>
          <cell r="C5649" t="str">
            <v>Exclusively Misook Inc</v>
          </cell>
          <cell r="D5649" t="str">
            <v>Hartmarx Corp</v>
          </cell>
          <cell r="E5649">
            <v>30</v>
          </cell>
          <cell r="F5649" t="str">
            <v>N</v>
          </cell>
        </row>
        <row r="5650">
          <cell r="B5650">
            <v>38162</v>
          </cell>
          <cell r="C5650" t="str">
            <v>Emulation &amp; Verification Eng</v>
          </cell>
          <cell r="D5650" t="str">
            <v>Investor Group</v>
          </cell>
          <cell r="E5650">
            <v>7.1999999999999993</v>
          </cell>
          <cell r="F5650" t="str">
            <v>Y</v>
          </cell>
        </row>
        <row r="5651">
          <cell r="B5651">
            <v>38162</v>
          </cell>
          <cell r="C5651" t="str">
            <v>Curley &amp; Associates LLC</v>
          </cell>
          <cell r="D5651" t="str">
            <v>World Health Alternatives Inc</v>
          </cell>
          <cell r="E5651">
            <v>1.5249999999999999</v>
          </cell>
          <cell r="F5651" t="str">
            <v>N</v>
          </cell>
        </row>
        <row r="5652">
          <cell r="B5652">
            <v>38162</v>
          </cell>
          <cell r="C5652" t="str">
            <v>Standards of Excellence</v>
          </cell>
          <cell r="D5652" t="str">
            <v>Sears Roebuck &amp; Co</v>
          </cell>
          <cell r="E5652">
            <v>17</v>
          </cell>
          <cell r="F5652" t="str">
            <v>N</v>
          </cell>
        </row>
        <row r="5653">
          <cell r="B5653">
            <v>38162</v>
          </cell>
          <cell r="C5653" t="str">
            <v>Inspex Inc-DMSVision Division</v>
          </cell>
          <cell r="D5653" t="str">
            <v>August Technology Corp</v>
          </cell>
          <cell r="E5653">
            <v>2.0999999999999996</v>
          </cell>
          <cell r="F5653" t="str">
            <v>N</v>
          </cell>
        </row>
        <row r="5654">
          <cell r="B5654">
            <v>38162</v>
          </cell>
          <cell r="C5654" t="str">
            <v>Orthovita Inc</v>
          </cell>
          <cell r="D5654" t="str">
            <v>Angiotech Pharmaceuticals Inc</v>
          </cell>
          <cell r="E5654">
            <v>25</v>
          </cell>
          <cell r="F5654" t="str">
            <v>N</v>
          </cell>
        </row>
        <row r="5655">
          <cell r="B5655">
            <v>38162</v>
          </cell>
          <cell r="C5655" t="str">
            <v>Neucoll Inc</v>
          </cell>
          <cell r="D5655" t="str">
            <v>Angiotech Pharmaceuticals Inc</v>
          </cell>
          <cell r="E5655">
            <v>12.895</v>
          </cell>
          <cell r="F5655" t="str">
            <v>N</v>
          </cell>
        </row>
        <row r="5656">
          <cell r="B5656">
            <v>38162</v>
          </cell>
          <cell r="C5656" t="str">
            <v>Shell Oil Products-US Pipeline</v>
          </cell>
          <cell r="D5656" t="str">
            <v>Magellan Midstream Partners LP</v>
          </cell>
          <cell r="E5656">
            <v>492.4</v>
          </cell>
          <cell r="F5656" t="str">
            <v>N</v>
          </cell>
        </row>
        <row r="5657">
          <cell r="B5657">
            <v>38162</v>
          </cell>
          <cell r="C5657" t="str">
            <v>XFormity Inc</v>
          </cell>
          <cell r="D5657" t="str">
            <v>XML-Global Technologies Inc</v>
          </cell>
          <cell r="E5657">
            <v>18.667000000000002</v>
          </cell>
          <cell r="F5657" t="str">
            <v>N</v>
          </cell>
        </row>
        <row r="5658">
          <cell r="B5658">
            <v>38162</v>
          </cell>
          <cell r="C5658" t="str">
            <v>DermTech-Clinical Research Op</v>
          </cell>
          <cell r="D5658" t="str">
            <v>PRACS Institute Ltd</v>
          </cell>
          <cell r="E5658">
            <v>1.2999999999999998</v>
          </cell>
          <cell r="F5658" t="str">
            <v>N</v>
          </cell>
        </row>
        <row r="5659">
          <cell r="B5659">
            <v>38162</v>
          </cell>
          <cell r="C5659" t="str">
            <v>Advertising.com Inc</v>
          </cell>
          <cell r="D5659" t="str">
            <v>America Online Inc</v>
          </cell>
          <cell r="E5659">
            <v>435</v>
          </cell>
          <cell r="F5659" t="str">
            <v>N</v>
          </cell>
        </row>
        <row r="5660">
          <cell r="B5660">
            <v>38162</v>
          </cell>
          <cell r="C5660" t="str">
            <v>Elekon Industries USA Inc</v>
          </cell>
          <cell r="D5660" t="str">
            <v>Measurement Specialties Inc</v>
          </cell>
          <cell r="E5660">
            <v>10.5</v>
          </cell>
          <cell r="F5660" t="str">
            <v>N</v>
          </cell>
        </row>
        <row r="5661">
          <cell r="B5661">
            <v>38162</v>
          </cell>
          <cell r="C5661" t="str">
            <v>Trump Intl Hotel,Tower,Il</v>
          </cell>
          <cell r="D5661" t="str">
            <v>Donald Trump</v>
          </cell>
          <cell r="E5661">
            <v>73</v>
          </cell>
          <cell r="F5661" t="str">
            <v>N</v>
          </cell>
        </row>
        <row r="5662">
          <cell r="B5662">
            <v>38162</v>
          </cell>
          <cell r="C5662" t="str">
            <v>Candescent Tech-Certain Assts</v>
          </cell>
          <cell r="D5662" t="str">
            <v>Canon Inc</v>
          </cell>
          <cell r="E5662">
            <v>11.34</v>
          </cell>
          <cell r="F5662" t="str">
            <v>N</v>
          </cell>
        </row>
        <row r="5663">
          <cell r="B5663">
            <v>38161</v>
          </cell>
          <cell r="C5663" t="str">
            <v>Stanadyne Automotive Corp</v>
          </cell>
          <cell r="D5663" t="str">
            <v>Kohlberg &amp; Co LP</v>
          </cell>
          <cell r="E5663">
            <v>330</v>
          </cell>
          <cell r="F5663" t="str">
            <v>Y</v>
          </cell>
        </row>
        <row r="5664">
          <cell r="B5664">
            <v>38161</v>
          </cell>
          <cell r="C5664" t="str">
            <v>Intl Video Conversions Inc</v>
          </cell>
          <cell r="D5664" t="str">
            <v>Point 360</v>
          </cell>
          <cell r="E5664">
            <v>12</v>
          </cell>
          <cell r="F5664" t="str">
            <v>N</v>
          </cell>
        </row>
        <row r="5665">
          <cell r="B5665">
            <v>38161</v>
          </cell>
          <cell r="C5665" t="str">
            <v>Baazee.com Inc</v>
          </cell>
          <cell r="D5665" t="str">
            <v>eBay Inc</v>
          </cell>
          <cell r="E5665">
            <v>50</v>
          </cell>
          <cell r="F5665" t="str">
            <v>N</v>
          </cell>
        </row>
        <row r="5666">
          <cell r="B5666">
            <v>38161</v>
          </cell>
          <cell r="C5666" t="str">
            <v>ConnectiCare Holding Co</v>
          </cell>
          <cell r="D5666" t="str">
            <v>HIP Health Plan of New York</v>
          </cell>
          <cell r="E5666">
            <v>350</v>
          </cell>
          <cell r="F5666" t="str">
            <v>N</v>
          </cell>
        </row>
        <row r="5667">
          <cell r="B5667">
            <v>38161</v>
          </cell>
          <cell r="C5667" t="str">
            <v>Central Wayne Energy-Facility</v>
          </cell>
          <cell r="D5667" t="str">
            <v>Waste Management of Michigan</v>
          </cell>
          <cell r="E5667">
            <v>8</v>
          </cell>
          <cell r="F5667" t="str">
            <v>N</v>
          </cell>
        </row>
        <row r="5668">
          <cell r="B5668">
            <v>38161</v>
          </cell>
          <cell r="C5668" t="str">
            <v>Vision-Ease Lens</v>
          </cell>
          <cell r="D5668" t="str">
            <v>IEAP X LP</v>
          </cell>
          <cell r="E5668">
            <v>56.5</v>
          </cell>
          <cell r="F5668" t="str">
            <v>N</v>
          </cell>
        </row>
        <row r="5669">
          <cell r="B5669">
            <v>38161</v>
          </cell>
          <cell r="C5669" t="str">
            <v>Duke Energy Corp-Power Plant</v>
          </cell>
          <cell r="D5669" t="str">
            <v>Nevada Power Co</v>
          </cell>
          <cell r="E5669">
            <v>182</v>
          </cell>
          <cell r="F5669" t="str">
            <v>N</v>
          </cell>
        </row>
        <row r="5670">
          <cell r="B5670">
            <v>38161</v>
          </cell>
          <cell r="C5670" t="str">
            <v>Securityandmore,Industrial</v>
          </cell>
          <cell r="D5670" t="str">
            <v>Mace Security Intl Inc</v>
          </cell>
          <cell r="E5670">
            <v>5.6499999999999995</v>
          </cell>
          <cell r="F5670" t="str">
            <v>N</v>
          </cell>
        </row>
        <row r="5671">
          <cell r="B5671">
            <v>38161</v>
          </cell>
          <cell r="C5671" t="str">
            <v>Studio Systems Inc</v>
          </cell>
          <cell r="D5671" t="str">
            <v>Hollywood Media Corp</v>
          </cell>
          <cell r="E5671">
            <v>4.75</v>
          </cell>
          <cell r="F5671" t="str">
            <v>N</v>
          </cell>
        </row>
        <row r="5672">
          <cell r="B5672">
            <v>38161</v>
          </cell>
          <cell r="C5672" t="str">
            <v>Interelate</v>
          </cell>
          <cell r="D5672" t="str">
            <v>eLoyalty Corp</v>
          </cell>
          <cell r="E5672">
            <v>4.9000000000000004</v>
          </cell>
          <cell r="F5672" t="str">
            <v>N</v>
          </cell>
        </row>
        <row r="5673">
          <cell r="B5673">
            <v>38160</v>
          </cell>
          <cell r="C5673" t="str">
            <v>InStranet Inc</v>
          </cell>
          <cell r="D5673" t="str">
            <v>Add Partners</v>
          </cell>
          <cell r="E5673">
            <v>4</v>
          </cell>
          <cell r="F5673" t="str">
            <v>Y</v>
          </cell>
        </row>
        <row r="5674">
          <cell r="B5674">
            <v>38160</v>
          </cell>
          <cell r="C5674" t="str">
            <v>CrossCountry Energy LLC</v>
          </cell>
          <cell r="D5674" t="str">
            <v>CCE Holdings LLC</v>
          </cell>
          <cell r="E5674">
            <v>2450</v>
          </cell>
          <cell r="F5674" t="str">
            <v>N</v>
          </cell>
        </row>
        <row r="5675">
          <cell r="B5675">
            <v>38160</v>
          </cell>
          <cell r="C5675" t="str">
            <v>Compressco Inc</v>
          </cell>
          <cell r="D5675" t="str">
            <v>TETRA Technologies Inc</v>
          </cell>
          <cell r="E5675">
            <v>109</v>
          </cell>
          <cell r="F5675" t="str">
            <v>N</v>
          </cell>
        </row>
        <row r="5676">
          <cell r="B5676">
            <v>38160</v>
          </cell>
          <cell r="C5676" t="str">
            <v>Gulfgate Equipment Inc</v>
          </cell>
          <cell r="D5676" t="str">
            <v>MEMS USA Inc</v>
          </cell>
          <cell r="E5676">
            <v>2.2999999999999998</v>
          </cell>
          <cell r="F5676" t="str">
            <v>N</v>
          </cell>
        </row>
        <row r="5677">
          <cell r="B5677">
            <v>38160</v>
          </cell>
          <cell r="C5677" t="str">
            <v>Matria Healthcare-Diabetes Bus</v>
          </cell>
          <cell r="D5677" t="str">
            <v>CCS Medical</v>
          </cell>
          <cell r="E5677">
            <v>130</v>
          </cell>
          <cell r="F5677" t="str">
            <v>N</v>
          </cell>
        </row>
        <row r="5678">
          <cell r="B5678">
            <v>38159</v>
          </cell>
          <cell r="C5678" t="str">
            <v>Allon Therapeutics Inc</v>
          </cell>
          <cell r="D5678" t="str">
            <v>Neuro Discovery Inc</v>
          </cell>
          <cell r="E5678">
            <v>5.5119999999999996</v>
          </cell>
          <cell r="F5678" t="str">
            <v>Y</v>
          </cell>
        </row>
        <row r="5679">
          <cell r="B5679">
            <v>38159</v>
          </cell>
          <cell r="C5679" t="str">
            <v>Loews Cineplex Entertainment</v>
          </cell>
          <cell r="D5679" t="str">
            <v>LCE Holdings Inc</v>
          </cell>
          <cell r="E5679">
            <v>2000</v>
          </cell>
          <cell r="F5679" t="str">
            <v>Y</v>
          </cell>
        </row>
        <row r="5680">
          <cell r="B5680">
            <v>38159</v>
          </cell>
          <cell r="C5680" t="str">
            <v>Galyan's Trading Co Inc</v>
          </cell>
          <cell r="D5680" t="str">
            <v>Dicks Sporting Goods Inc</v>
          </cell>
          <cell r="E5680">
            <v>355.34199999999998</v>
          </cell>
          <cell r="F5680" t="str">
            <v>N</v>
          </cell>
        </row>
        <row r="5681">
          <cell r="B5681">
            <v>38159</v>
          </cell>
          <cell r="C5681" t="str">
            <v>Aircept.com LLC</v>
          </cell>
          <cell r="D5681" t="str">
            <v>AirIQ USA Inc</v>
          </cell>
          <cell r="E5681">
            <v>17.04</v>
          </cell>
          <cell r="F5681" t="str">
            <v>N</v>
          </cell>
        </row>
        <row r="5682">
          <cell r="B5682">
            <v>38159</v>
          </cell>
          <cell r="C5682" t="str">
            <v>National Processing Svcs LLC</v>
          </cell>
          <cell r="D5682" t="str">
            <v>Optimal Payments Inc</v>
          </cell>
          <cell r="E5682">
            <v>15</v>
          </cell>
          <cell r="F5682" t="str">
            <v>N</v>
          </cell>
        </row>
        <row r="5683">
          <cell r="B5683">
            <v>38159</v>
          </cell>
          <cell r="C5683" t="str">
            <v>SouthTrust Corp,Birmingham,AL</v>
          </cell>
          <cell r="D5683" t="str">
            <v>Wachovia Corp,Charlotte,NC</v>
          </cell>
          <cell r="E5683">
            <v>14155.800999999999</v>
          </cell>
          <cell r="F5683" t="str">
            <v>N</v>
          </cell>
        </row>
        <row r="5684">
          <cell r="B5684">
            <v>38159</v>
          </cell>
          <cell r="C5684" t="str">
            <v>Access HealthSource Inc</v>
          </cell>
          <cell r="D5684" t="str">
            <v>Precis Inc</v>
          </cell>
          <cell r="E5684">
            <v>3.4</v>
          </cell>
          <cell r="F5684" t="str">
            <v>N</v>
          </cell>
        </row>
        <row r="5685">
          <cell r="B5685">
            <v>38159</v>
          </cell>
          <cell r="C5685" t="str">
            <v>Novatek-Polycrystalin Mnfg Bus</v>
          </cell>
          <cell r="D5685" t="str">
            <v>Grant PrideCo Inc</v>
          </cell>
          <cell r="E5685">
            <v>21</v>
          </cell>
          <cell r="F5685" t="str">
            <v>N</v>
          </cell>
        </row>
        <row r="5686">
          <cell r="B5686">
            <v>38159</v>
          </cell>
          <cell r="C5686" t="str">
            <v>Integrated Biosystems Inc</v>
          </cell>
          <cell r="D5686" t="str">
            <v>Stedim</v>
          </cell>
          <cell r="E5686">
            <v>46.5</v>
          </cell>
          <cell r="F5686" t="str">
            <v>N</v>
          </cell>
        </row>
        <row r="5687">
          <cell r="B5687">
            <v>38159</v>
          </cell>
          <cell r="C5687" t="str">
            <v>Meritage Technologies</v>
          </cell>
          <cell r="D5687" t="str">
            <v>Perficient Inc</v>
          </cell>
          <cell r="E5687">
            <v>9.5</v>
          </cell>
          <cell r="F5687" t="str">
            <v>N</v>
          </cell>
        </row>
        <row r="5688">
          <cell r="B5688">
            <v>38159</v>
          </cell>
          <cell r="C5688" t="str">
            <v>Chelsea Property Group Inc</v>
          </cell>
          <cell r="D5688" t="str">
            <v>Simon Property Group Inc</v>
          </cell>
          <cell r="E5688">
            <v>4861.0739999999996</v>
          </cell>
          <cell r="F5688" t="str">
            <v>N</v>
          </cell>
        </row>
        <row r="5689">
          <cell r="B5689">
            <v>38159</v>
          </cell>
          <cell r="C5689" t="str">
            <v>DNE Systems Inc</v>
          </cell>
          <cell r="D5689" t="str">
            <v>Ultra Electronics Holdings PLC</v>
          </cell>
          <cell r="E5689">
            <v>43</v>
          </cell>
          <cell r="F5689" t="str">
            <v>N</v>
          </cell>
        </row>
        <row r="5690">
          <cell r="B5690">
            <v>38159</v>
          </cell>
          <cell r="C5690" t="str">
            <v>HQ Global Workplaces Inc</v>
          </cell>
          <cell r="D5690" t="str">
            <v>Regus Group PLC</v>
          </cell>
          <cell r="E5690">
            <v>309</v>
          </cell>
          <cell r="F5690" t="str">
            <v>N</v>
          </cell>
        </row>
        <row r="5691">
          <cell r="B5691">
            <v>38159</v>
          </cell>
          <cell r="C5691" t="str">
            <v>Tom Brown Inc-Oil &amp; Gas Ppty</v>
          </cell>
          <cell r="D5691" t="str">
            <v>Magnum Hunter Resources Inc</v>
          </cell>
          <cell r="E5691">
            <v>239</v>
          </cell>
          <cell r="F5691" t="str">
            <v>N</v>
          </cell>
        </row>
        <row r="5692">
          <cell r="B5692">
            <v>38159</v>
          </cell>
          <cell r="C5692" t="str">
            <v>BostonFed Bancorp Inc,MA</v>
          </cell>
          <cell r="D5692" t="str">
            <v>Banknorth Group Inc,ME</v>
          </cell>
          <cell r="E5692">
            <v>195.16900000000001</v>
          </cell>
          <cell r="F5692" t="str">
            <v>N</v>
          </cell>
        </row>
        <row r="5693">
          <cell r="B5693">
            <v>38159</v>
          </cell>
          <cell r="C5693" t="str">
            <v>CellExSys Inc</v>
          </cell>
          <cell r="D5693" t="str">
            <v>Chromos Molecular Systems Inc</v>
          </cell>
          <cell r="E5693">
            <v>3.3849999999999998</v>
          </cell>
          <cell r="F5693" t="str">
            <v>N</v>
          </cell>
        </row>
        <row r="5694">
          <cell r="B5694">
            <v>38156</v>
          </cell>
          <cell r="C5694" t="str">
            <v>EastPoint Technologies LLC</v>
          </cell>
          <cell r="D5694" t="str">
            <v>EP Acquisition Corp</v>
          </cell>
          <cell r="E5694">
            <v>7.35</v>
          </cell>
          <cell r="F5694" t="str">
            <v>Y</v>
          </cell>
        </row>
        <row r="5695">
          <cell r="B5695">
            <v>38156</v>
          </cell>
          <cell r="C5695" t="str">
            <v>OfficeTiger LLC</v>
          </cell>
          <cell r="D5695" t="str">
            <v>San Francisco Partners</v>
          </cell>
          <cell r="E5695">
            <v>50</v>
          </cell>
          <cell r="F5695" t="str">
            <v>Y</v>
          </cell>
        </row>
        <row r="5696">
          <cell r="B5696">
            <v>38156</v>
          </cell>
          <cell r="C5696" t="str">
            <v>New Century Equity Hldg Corp</v>
          </cell>
          <cell r="D5696" t="str">
            <v>Newcastle Partners LP</v>
          </cell>
          <cell r="E5696">
            <v>5</v>
          </cell>
          <cell r="F5696" t="str">
            <v>Y</v>
          </cell>
        </row>
        <row r="5697">
          <cell r="B5697">
            <v>38156</v>
          </cell>
          <cell r="C5697" t="str">
            <v>Directed Electronics</v>
          </cell>
          <cell r="D5697" t="str">
            <v>American Capital Strategies</v>
          </cell>
          <cell r="E5697">
            <v>74</v>
          </cell>
          <cell r="F5697" t="str">
            <v>Y</v>
          </cell>
        </row>
        <row r="5698">
          <cell r="B5698">
            <v>38156</v>
          </cell>
          <cell r="C5698" t="str">
            <v>Undisclosed Healtcare(6)</v>
          </cell>
          <cell r="D5698" t="str">
            <v>Medical Properties Trust Inc</v>
          </cell>
          <cell r="E5698">
            <v>217</v>
          </cell>
          <cell r="F5698" t="str">
            <v>N</v>
          </cell>
        </row>
        <row r="5699">
          <cell r="B5699">
            <v>38156</v>
          </cell>
          <cell r="C5699" t="str">
            <v>DK-Schweizer Leather Trim Inc</v>
          </cell>
          <cell r="D5699" t="str">
            <v>Katzkin Interiors</v>
          </cell>
          <cell r="E5699">
            <v>1.3109999999999999</v>
          </cell>
          <cell r="F5699" t="str">
            <v>N</v>
          </cell>
        </row>
        <row r="5700">
          <cell r="B5700">
            <v>38156</v>
          </cell>
          <cell r="C5700" t="str">
            <v>AMI Inc</v>
          </cell>
          <cell r="D5700" t="str">
            <v>Corinthian Colleges Inc</v>
          </cell>
          <cell r="E5700">
            <v>11.42</v>
          </cell>
          <cell r="F5700" t="str">
            <v>N</v>
          </cell>
        </row>
        <row r="5701">
          <cell r="B5701">
            <v>38156</v>
          </cell>
          <cell r="C5701" t="str">
            <v>Southwest Concrete-Cert Asts</v>
          </cell>
          <cell r="D5701" t="str">
            <v>Headwaters Inc</v>
          </cell>
          <cell r="E5701">
            <v>35</v>
          </cell>
          <cell r="F5701" t="str">
            <v>N</v>
          </cell>
        </row>
        <row r="5702">
          <cell r="B5702">
            <v>38156</v>
          </cell>
          <cell r="C5702" t="str">
            <v>Green Mountain Wind Farm</v>
          </cell>
          <cell r="D5702" t="str">
            <v>Mitsui &amp; Co(USA)Inc</v>
          </cell>
          <cell r="E5702">
            <v>87</v>
          </cell>
          <cell r="F5702" t="str">
            <v>N</v>
          </cell>
        </row>
        <row r="5703">
          <cell r="B5703">
            <v>38156</v>
          </cell>
          <cell r="C5703" t="str">
            <v>Resolution EBS Inc</v>
          </cell>
          <cell r="D5703" t="str">
            <v>Investor Group</v>
          </cell>
          <cell r="E5703">
            <v>1.5069999999999999</v>
          </cell>
          <cell r="F5703" t="str">
            <v>N</v>
          </cell>
        </row>
        <row r="5704">
          <cell r="B5704">
            <v>38156</v>
          </cell>
          <cell r="C5704" t="str">
            <v>Las Vegas Country Club</v>
          </cell>
          <cell r="D5704" t="str">
            <v>Steve Wynn</v>
          </cell>
          <cell r="E5704">
            <v>52.5</v>
          </cell>
          <cell r="F5704" t="str">
            <v>N</v>
          </cell>
        </row>
        <row r="5705">
          <cell r="B5705">
            <v>38156</v>
          </cell>
          <cell r="C5705" t="str">
            <v>Concorde Microsystems Inc</v>
          </cell>
          <cell r="D5705" t="str">
            <v>CTI Molecular Imaging Inc</v>
          </cell>
          <cell r="E5705">
            <v>41.908000000000001</v>
          </cell>
          <cell r="F5705" t="str">
            <v>N</v>
          </cell>
        </row>
        <row r="5706">
          <cell r="B5706">
            <v>38156</v>
          </cell>
          <cell r="C5706" t="str">
            <v>Diagnostic-East West Med Ctr</v>
          </cell>
          <cell r="D5706" t="str">
            <v>Windrose Med Ppty Trust</v>
          </cell>
          <cell r="E5706">
            <v>6.6</v>
          </cell>
          <cell r="F5706" t="str">
            <v>N</v>
          </cell>
        </row>
        <row r="5707">
          <cell r="B5707">
            <v>38156</v>
          </cell>
          <cell r="C5707" t="str">
            <v>Diagnostic Venture-Gwinnett I</v>
          </cell>
          <cell r="D5707" t="str">
            <v>Windrose Med Ppty Trust</v>
          </cell>
          <cell r="E5707">
            <v>7.3999999999999995</v>
          </cell>
          <cell r="F5707" t="str">
            <v>N</v>
          </cell>
        </row>
        <row r="5708">
          <cell r="B5708">
            <v>38156</v>
          </cell>
          <cell r="C5708" t="str">
            <v>Diagnostic Venture-Gwinnett II</v>
          </cell>
          <cell r="D5708" t="str">
            <v>Windrose Med Ppty Trust</v>
          </cell>
          <cell r="E5708">
            <v>3.4</v>
          </cell>
          <cell r="F5708" t="str">
            <v>N</v>
          </cell>
        </row>
        <row r="5709">
          <cell r="B5709">
            <v>38155</v>
          </cell>
          <cell r="C5709" t="str">
            <v>Life-Like Products LLC</v>
          </cell>
          <cell r="D5709" t="str">
            <v>American Capital Strategies</v>
          </cell>
          <cell r="E5709">
            <v>71</v>
          </cell>
          <cell r="F5709" t="str">
            <v>Y</v>
          </cell>
        </row>
        <row r="5710">
          <cell r="B5710">
            <v>38155</v>
          </cell>
          <cell r="C5710" t="str">
            <v>ChemoCentryx Inc</v>
          </cell>
          <cell r="D5710" t="str">
            <v>Investor Group</v>
          </cell>
          <cell r="E5710">
            <v>33</v>
          </cell>
          <cell r="F5710" t="str">
            <v>Y</v>
          </cell>
        </row>
        <row r="5711">
          <cell r="B5711">
            <v>38155</v>
          </cell>
          <cell r="C5711" t="str">
            <v>Hartz Mountain Corp</v>
          </cell>
          <cell r="D5711" t="str">
            <v>Sumitomo Corp of America</v>
          </cell>
          <cell r="E5711">
            <v>388</v>
          </cell>
          <cell r="F5711" t="str">
            <v>N</v>
          </cell>
        </row>
        <row r="5712">
          <cell r="B5712">
            <v>38155</v>
          </cell>
          <cell r="C5712" t="str">
            <v>TIAA-CREF-Office Bldg,NY</v>
          </cell>
          <cell r="D5712" t="str">
            <v>SL Green Realty Corp</v>
          </cell>
          <cell r="E5712">
            <v>255</v>
          </cell>
          <cell r="F5712" t="str">
            <v>N</v>
          </cell>
        </row>
        <row r="5713">
          <cell r="B5713">
            <v>38155</v>
          </cell>
          <cell r="C5713" t="str">
            <v>Northwestern Travel Service LP</v>
          </cell>
          <cell r="D5713" t="str">
            <v>Navigant International Inc</v>
          </cell>
          <cell r="E5713">
            <v>40.875</v>
          </cell>
          <cell r="F5713" t="str">
            <v>N</v>
          </cell>
        </row>
        <row r="5714">
          <cell r="B5714">
            <v>38155</v>
          </cell>
          <cell r="C5714" t="str">
            <v>TIAA-CREF-Office Bldg,NY</v>
          </cell>
          <cell r="D5714" t="str">
            <v>Investor Group</v>
          </cell>
          <cell r="E5714">
            <v>225</v>
          </cell>
          <cell r="F5714" t="str">
            <v>N</v>
          </cell>
        </row>
        <row r="5715">
          <cell r="B5715">
            <v>38155</v>
          </cell>
          <cell r="C5715" t="str">
            <v>Security Plan Life Ins Co</v>
          </cell>
          <cell r="D5715" t="str">
            <v>Citizens Ins Co of America,TX</v>
          </cell>
          <cell r="E5715">
            <v>85</v>
          </cell>
          <cell r="F5715" t="str">
            <v>N</v>
          </cell>
        </row>
        <row r="5716">
          <cell r="B5716">
            <v>38155</v>
          </cell>
          <cell r="C5716" t="str">
            <v>TXU Corp-Natural Gas Transmiss</v>
          </cell>
          <cell r="D5716" t="str">
            <v>Atmos Energy Corp</v>
          </cell>
          <cell r="E5716">
            <v>1930</v>
          </cell>
          <cell r="F5716" t="str">
            <v>N</v>
          </cell>
        </row>
        <row r="5717">
          <cell r="B5717">
            <v>38155</v>
          </cell>
          <cell r="C5717" t="str">
            <v>Commonwealth Industries Inc</v>
          </cell>
          <cell r="D5717" t="str">
            <v>IMCO Recycling Inc</v>
          </cell>
          <cell r="E5717">
            <v>181.196</v>
          </cell>
          <cell r="F5717" t="str">
            <v>N</v>
          </cell>
        </row>
        <row r="5718">
          <cell r="B5718">
            <v>38155</v>
          </cell>
          <cell r="C5718" t="str">
            <v>Pennsylvania REIT-Malls(5)</v>
          </cell>
          <cell r="D5718" t="str">
            <v>Lightstone Real Estate Partner</v>
          </cell>
          <cell r="E5718">
            <v>110.69999999999999</v>
          </cell>
          <cell r="F5718" t="str">
            <v>N</v>
          </cell>
        </row>
        <row r="5719">
          <cell r="B5719">
            <v>38155</v>
          </cell>
          <cell r="C5719" t="str">
            <v>First Federal Bank of LA</v>
          </cell>
          <cell r="D5719" t="str">
            <v>First Allen Parish Bancorp Inc</v>
          </cell>
          <cell r="E5719">
            <v>6.6</v>
          </cell>
          <cell r="F5719" t="str">
            <v>N</v>
          </cell>
        </row>
        <row r="5720">
          <cell r="B5720">
            <v>38155</v>
          </cell>
          <cell r="C5720" t="str">
            <v>Procket Networks Inc</v>
          </cell>
          <cell r="D5720" t="str">
            <v>Cisco Systems Inc</v>
          </cell>
          <cell r="E5720">
            <v>89</v>
          </cell>
          <cell r="F5720" t="str">
            <v>N</v>
          </cell>
        </row>
        <row r="5721">
          <cell r="B5721">
            <v>38154</v>
          </cell>
          <cell r="C5721" t="str">
            <v>SW Value Partners-Ofc Bldg,CA</v>
          </cell>
          <cell r="D5721" t="str">
            <v>Triple Net Properties LLC</v>
          </cell>
          <cell r="E5721">
            <v>274.5</v>
          </cell>
          <cell r="F5721" t="str">
            <v>N</v>
          </cell>
        </row>
        <row r="5722">
          <cell r="B5722">
            <v>38154</v>
          </cell>
          <cell r="C5722" t="str">
            <v>Advantage Diagnostics Corp</v>
          </cell>
          <cell r="D5722" t="str">
            <v>Inverness Med Innovations  Inc</v>
          </cell>
          <cell r="E5722">
            <v>4.1100000000000003</v>
          </cell>
          <cell r="F5722" t="str">
            <v>N</v>
          </cell>
        </row>
        <row r="5723">
          <cell r="B5723">
            <v>38154</v>
          </cell>
          <cell r="C5723" t="str">
            <v>InstallShield Software Corp</v>
          </cell>
          <cell r="D5723" t="str">
            <v>Macrovision Corp</v>
          </cell>
          <cell r="E5723">
            <v>96</v>
          </cell>
          <cell r="F5723" t="str">
            <v>N</v>
          </cell>
        </row>
        <row r="5724">
          <cell r="B5724">
            <v>38154</v>
          </cell>
          <cell r="C5724" t="str">
            <v>RJO Financial Services Inc</v>
          </cell>
          <cell r="D5724" t="str">
            <v>Central Federal Corp,OH</v>
          </cell>
          <cell r="E5724">
            <v>1.9910000000000001</v>
          </cell>
          <cell r="F5724" t="str">
            <v>N</v>
          </cell>
        </row>
        <row r="5725">
          <cell r="B5725">
            <v>38154</v>
          </cell>
          <cell r="C5725" t="str">
            <v>Exult Inc</v>
          </cell>
          <cell r="D5725" t="str">
            <v>Hewitt Associates LLC</v>
          </cell>
          <cell r="E5725">
            <v>788.34100000000001</v>
          </cell>
          <cell r="F5725" t="str">
            <v>N</v>
          </cell>
        </row>
        <row r="5726">
          <cell r="B5726">
            <v>38154</v>
          </cell>
          <cell r="C5726" t="str">
            <v>AVISYS Inc</v>
          </cell>
          <cell r="D5726" t="str">
            <v>L-3 Communications Hldg Inc</v>
          </cell>
          <cell r="E5726">
            <v>8</v>
          </cell>
          <cell r="F5726" t="str">
            <v>N</v>
          </cell>
        </row>
        <row r="5727">
          <cell r="B5727">
            <v>38154</v>
          </cell>
          <cell r="C5727" t="str">
            <v>Marmot Mountain Ltd</v>
          </cell>
          <cell r="D5727" t="str">
            <v>K2 Inc</v>
          </cell>
          <cell r="E5727">
            <v>84</v>
          </cell>
          <cell r="F5727" t="str">
            <v>N</v>
          </cell>
        </row>
        <row r="5728">
          <cell r="B5728">
            <v>38153</v>
          </cell>
          <cell r="C5728" t="str">
            <v>RiskMetrics Group</v>
          </cell>
          <cell r="D5728" t="str">
            <v>Investor Group</v>
          </cell>
          <cell r="E5728">
            <v>122</v>
          </cell>
          <cell r="F5728" t="str">
            <v>Y</v>
          </cell>
        </row>
        <row r="5729">
          <cell r="B5729">
            <v>38153</v>
          </cell>
          <cell r="C5729" t="str">
            <v>TherMatrx Inc</v>
          </cell>
          <cell r="D5729" t="str">
            <v>American Med Sys Holdings Inc</v>
          </cell>
          <cell r="E5729">
            <v>40</v>
          </cell>
          <cell r="F5729" t="str">
            <v>Y</v>
          </cell>
        </row>
        <row r="5730">
          <cell r="B5730">
            <v>38153</v>
          </cell>
          <cell r="C5730" t="str">
            <v>Quality Dining Inc</v>
          </cell>
          <cell r="D5730" t="str">
            <v>Investor Group</v>
          </cell>
          <cell r="E5730">
            <v>21.138999999999999</v>
          </cell>
          <cell r="F5730" t="str">
            <v>Y</v>
          </cell>
        </row>
        <row r="5731">
          <cell r="B5731">
            <v>38153</v>
          </cell>
          <cell r="C5731" t="str">
            <v>BreitBurn Energy LLC</v>
          </cell>
          <cell r="D5731" t="str">
            <v>Provident Energy Trust</v>
          </cell>
          <cell r="E5731">
            <v>138.83799999999999</v>
          </cell>
          <cell r="F5731" t="str">
            <v>N</v>
          </cell>
        </row>
        <row r="5732">
          <cell r="B5732">
            <v>38153</v>
          </cell>
          <cell r="C5732" t="str">
            <v>Undisclosed South TX Gas Field</v>
          </cell>
          <cell r="D5732" t="str">
            <v>Whittier Energy Corp</v>
          </cell>
          <cell r="E5732">
            <v>7.5</v>
          </cell>
          <cell r="F5732" t="str">
            <v>N</v>
          </cell>
        </row>
        <row r="5733">
          <cell r="B5733">
            <v>38153</v>
          </cell>
          <cell r="C5733" t="str">
            <v>J&amp;F Steel Corp</v>
          </cell>
          <cell r="D5733" t="str">
            <v>Ryerson Tull Inc</v>
          </cell>
          <cell r="E5733">
            <v>55</v>
          </cell>
          <cell r="F5733" t="str">
            <v>N</v>
          </cell>
        </row>
        <row r="5734">
          <cell r="B5734">
            <v>38153</v>
          </cell>
          <cell r="C5734" t="str">
            <v>OFS Brightwave LLC</v>
          </cell>
          <cell r="D5734" t="str">
            <v>Furukawa Electric Co Ltd</v>
          </cell>
          <cell r="E5734">
            <v>132.31100000000001</v>
          </cell>
          <cell r="F5734" t="str">
            <v>N</v>
          </cell>
        </row>
        <row r="5735">
          <cell r="B5735">
            <v>38153</v>
          </cell>
          <cell r="C5735" t="str">
            <v>Git-n-Go-Stores,OK,MO(76)</v>
          </cell>
          <cell r="D5735" t="str">
            <v>Kum &amp; Go</v>
          </cell>
          <cell r="E5735">
            <v>9</v>
          </cell>
          <cell r="F5735" t="str">
            <v>N</v>
          </cell>
        </row>
        <row r="5736">
          <cell r="B5736">
            <v>38153</v>
          </cell>
          <cell r="C5736" t="str">
            <v>American Athletic inc</v>
          </cell>
          <cell r="D5736" t="str">
            <v>Russell Corp</v>
          </cell>
          <cell r="E5736">
            <v>13</v>
          </cell>
          <cell r="F5736" t="str">
            <v>N</v>
          </cell>
        </row>
        <row r="5737">
          <cell r="B5737">
            <v>38153</v>
          </cell>
          <cell r="C5737" t="str">
            <v>Tomich Bros Seafood Inc</v>
          </cell>
          <cell r="D5737" t="str">
            <v>HQ Sustainable Maritime Mktg</v>
          </cell>
          <cell r="E5737">
            <v>6.6</v>
          </cell>
          <cell r="F5737" t="str">
            <v>N</v>
          </cell>
        </row>
        <row r="5738">
          <cell r="B5738">
            <v>38153</v>
          </cell>
          <cell r="C5738" t="str">
            <v>Saxon Pharmaceuticals Inc</v>
          </cell>
          <cell r="D5738" t="str">
            <v>Investor Group</v>
          </cell>
          <cell r="E5738">
            <v>23</v>
          </cell>
          <cell r="F5738" t="str">
            <v>N</v>
          </cell>
        </row>
        <row r="5739">
          <cell r="B5739">
            <v>38153</v>
          </cell>
          <cell r="C5739" t="str">
            <v>Land O'Lakes Farmland Feed LLC</v>
          </cell>
          <cell r="D5739" t="str">
            <v>Land O'Lakes Inc</v>
          </cell>
          <cell r="E5739">
            <v>12.149999999999999</v>
          </cell>
          <cell r="F5739" t="str">
            <v>N</v>
          </cell>
        </row>
        <row r="5740">
          <cell r="B5740">
            <v>38153</v>
          </cell>
          <cell r="C5740" t="str">
            <v>United Pet Group Inc</v>
          </cell>
          <cell r="D5740" t="str">
            <v>United Industries Corp</v>
          </cell>
          <cell r="E5740">
            <v>360</v>
          </cell>
          <cell r="F5740" t="str">
            <v>N</v>
          </cell>
        </row>
        <row r="5741">
          <cell r="B5741">
            <v>38153</v>
          </cell>
          <cell r="C5741" t="str">
            <v>Encino State Bank,CA</v>
          </cell>
          <cell r="D5741" t="str">
            <v>Boston Pvt Fin Hldg Inc,MA</v>
          </cell>
          <cell r="E5741">
            <v>33.099999999999994</v>
          </cell>
          <cell r="F5741" t="str">
            <v>N</v>
          </cell>
        </row>
        <row r="5742">
          <cell r="B5742">
            <v>38153</v>
          </cell>
          <cell r="C5742" t="str">
            <v>Cincinnati Electronics</v>
          </cell>
          <cell r="D5742" t="str">
            <v>L-3 Communications Corp</v>
          </cell>
          <cell r="E5742">
            <v>172</v>
          </cell>
          <cell r="F5742" t="str">
            <v>N</v>
          </cell>
        </row>
        <row r="5743">
          <cell r="B5743">
            <v>38153</v>
          </cell>
          <cell r="C5743" t="str">
            <v>Stargus inc</v>
          </cell>
          <cell r="D5743" t="str">
            <v>C-COR.net Corp</v>
          </cell>
          <cell r="E5743">
            <v>17</v>
          </cell>
          <cell r="F5743" t="str">
            <v>N</v>
          </cell>
        </row>
        <row r="5744">
          <cell r="B5744">
            <v>38153</v>
          </cell>
          <cell r="C5744" t="str">
            <v>Zyray Wireless Inc</v>
          </cell>
          <cell r="D5744" t="str">
            <v>Broadcom Corp</v>
          </cell>
          <cell r="E5744">
            <v>95.529999999999987</v>
          </cell>
          <cell r="F5744" t="str">
            <v>N</v>
          </cell>
        </row>
        <row r="5745">
          <cell r="B5745">
            <v>38152</v>
          </cell>
          <cell r="C5745" t="str">
            <v>Mark Logic Corp</v>
          </cell>
          <cell r="D5745" t="str">
            <v>Undisclosed Acquiror</v>
          </cell>
          <cell r="E5745">
            <v>12</v>
          </cell>
          <cell r="F5745" t="str">
            <v>Y</v>
          </cell>
        </row>
        <row r="5746">
          <cell r="B5746">
            <v>38152</v>
          </cell>
          <cell r="C5746" t="str">
            <v>Sterigenics International Inc</v>
          </cell>
          <cell r="D5746" t="str">
            <v>Investor Group</v>
          </cell>
          <cell r="E5746">
            <v>311.5</v>
          </cell>
          <cell r="F5746" t="str">
            <v>Y</v>
          </cell>
        </row>
        <row r="5747">
          <cell r="B5747">
            <v>38152</v>
          </cell>
          <cell r="C5747" t="str">
            <v>Hawaiian Holdings Inc</v>
          </cell>
          <cell r="D5747" t="str">
            <v>Investor Group</v>
          </cell>
          <cell r="E5747">
            <v>41.4</v>
          </cell>
          <cell r="F5747" t="str">
            <v>Y</v>
          </cell>
        </row>
        <row r="5748">
          <cell r="B5748">
            <v>38152</v>
          </cell>
          <cell r="C5748" t="str">
            <v>Zilog Mod III Inc</v>
          </cell>
          <cell r="D5748" t="str">
            <v>STMicroelectronics Inc</v>
          </cell>
          <cell r="E5748">
            <v>26</v>
          </cell>
          <cell r="F5748" t="str">
            <v>N</v>
          </cell>
        </row>
        <row r="5749">
          <cell r="B5749">
            <v>38152</v>
          </cell>
          <cell r="C5749" t="str">
            <v>Atrix Laboratories Inc</v>
          </cell>
          <cell r="D5749" t="str">
            <v>QLT Inc</v>
          </cell>
          <cell r="E5749">
            <v>833.47799999999995</v>
          </cell>
          <cell r="F5749" t="str">
            <v>N</v>
          </cell>
        </row>
        <row r="5750">
          <cell r="B5750">
            <v>38152</v>
          </cell>
          <cell r="C5750" t="str">
            <v>Town Bankshares Ltd</v>
          </cell>
          <cell r="D5750" t="str">
            <v>Wintrust Financial Corp</v>
          </cell>
          <cell r="E5750">
            <v>38.497999999999998</v>
          </cell>
          <cell r="F5750" t="str">
            <v>N</v>
          </cell>
        </row>
        <row r="5751">
          <cell r="B5751">
            <v>38152</v>
          </cell>
          <cell r="C5751" t="str">
            <v>First Washington FinlCorp,NJ</v>
          </cell>
          <cell r="D5751" t="str">
            <v>Fulton Finl Corp,Lancaster,PA</v>
          </cell>
          <cell r="E5751">
            <v>123.077</v>
          </cell>
          <cell r="F5751" t="str">
            <v>N</v>
          </cell>
        </row>
        <row r="5752">
          <cell r="B5752">
            <v>38152</v>
          </cell>
          <cell r="C5752" t="str">
            <v>Audiovox Communications-Certai</v>
          </cell>
          <cell r="D5752" t="str">
            <v>UTStarcom Inc</v>
          </cell>
          <cell r="E5752">
            <v>165.1</v>
          </cell>
          <cell r="F5752" t="str">
            <v>N</v>
          </cell>
        </row>
        <row r="5753">
          <cell r="B5753">
            <v>38152</v>
          </cell>
          <cell r="C5753" t="str">
            <v>Gold's Gym International Inc</v>
          </cell>
          <cell r="D5753" t="str">
            <v>Investor Group</v>
          </cell>
          <cell r="E5753">
            <v>158</v>
          </cell>
          <cell r="F5753" t="str">
            <v>N</v>
          </cell>
        </row>
        <row r="5754">
          <cell r="B5754">
            <v>38152</v>
          </cell>
          <cell r="C5754" t="str">
            <v>Prime Medical Services Inc</v>
          </cell>
          <cell r="D5754" t="str">
            <v>Healthtronics Surgical Svcs</v>
          </cell>
          <cell r="E5754">
            <v>147.34200000000001</v>
          </cell>
          <cell r="F5754" t="str">
            <v>N</v>
          </cell>
        </row>
        <row r="5755">
          <cell r="B5755">
            <v>38152</v>
          </cell>
          <cell r="C5755" t="str">
            <v>Mimis Cafe</v>
          </cell>
          <cell r="D5755" t="str">
            <v>Bob Evans Farms Inc</v>
          </cell>
          <cell r="E5755">
            <v>182</v>
          </cell>
          <cell r="F5755" t="str">
            <v>N</v>
          </cell>
        </row>
        <row r="5756">
          <cell r="B5756">
            <v>38152</v>
          </cell>
          <cell r="C5756" t="str">
            <v>Realen Homes LP</v>
          </cell>
          <cell r="D5756" t="str">
            <v>Orleans Homebuilders Inc</v>
          </cell>
          <cell r="E5756">
            <v>60</v>
          </cell>
          <cell r="F5756" t="str">
            <v>N</v>
          </cell>
        </row>
        <row r="5757">
          <cell r="B5757">
            <v>38152</v>
          </cell>
          <cell r="C5757" t="str">
            <v>Brashear LP</v>
          </cell>
          <cell r="D5757" t="str">
            <v>L-3 Communications Corp</v>
          </cell>
          <cell r="E5757">
            <v>36</v>
          </cell>
          <cell r="F5757" t="str">
            <v>N</v>
          </cell>
        </row>
        <row r="5758">
          <cell r="B5758">
            <v>38152</v>
          </cell>
          <cell r="C5758" t="str">
            <v>Pennsylvania State Bkg Co,PA</v>
          </cell>
          <cell r="D5758" t="str">
            <v>Sterling Financial Corp</v>
          </cell>
          <cell r="E5758">
            <v>46.393000000000001</v>
          </cell>
          <cell r="F5758" t="str">
            <v>N</v>
          </cell>
        </row>
        <row r="5759">
          <cell r="B5759">
            <v>38149</v>
          </cell>
          <cell r="C5759" t="str">
            <v>Rhodia SA-NA Phosphates</v>
          </cell>
          <cell r="D5759" t="str">
            <v>Bain Capital Inc</v>
          </cell>
          <cell r="E5759">
            <v>550</v>
          </cell>
          <cell r="F5759" t="str">
            <v>Y</v>
          </cell>
        </row>
        <row r="5760">
          <cell r="B5760">
            <v>38149</v>
          </cell>
          <cell r="C5760" t="str">
            <v>Cognistar Corp</v>
          </cell>
          <cell r="D5760" t="str">
            <v>Red River Resources Inc</v>
          </cell>
          <cell r="E5760">
            <v>3</v>
          </cell>
          <cell r="F5760" t="str">
            <v>Y</v>
          </cell>
        </row>
        <row r="5761">
          <cell r="B5761">
            <v>38149</v>
          </cell>
          <cell r="C5761" t="str">
            <v>VLPS Lighting Services Intl</v>
          </cell>
          <cell r="D5761" t="str">
            <v>Production Resource Group LLC</v>
          </cell>
          <cell r="E5761">
            <v>62.026000000000003</v>
          </cell>
          <cell r="F5761" t="str">
            <v>N</v>
          </cell>
        </row>
        <row r="5762">
          <cell r="B5762">
            <v>38149</v>
          </cell>
          <cell r="C5762" t="str">
            <v>Datel Inc</v>
          </cell>
          <cell r="D5762" t="str">
            <v>C&amp;D Technologies Inc</v>
          </cell>
          <cell r="E5762">
            <v>74.599999999999994</v>
          </cell>
          <cell r="F5762" t="str">
            <v>N</v>
          </cell>
        </row>
        <row r="5763">
          <cell r="B5763">
            <v>38149</v>
          </cell>
          <cell r="C5763" t="str">
            <v>Spectrum Field Services Inc</v>
          </cell>
          <cell r="D5763" t="str">
            <v>Atlas Pipeline Partners LP</v>
          </cell>
          <cell r="E5763">
            <v>140</v>
          </cell>
          <cell r="F5763" t="str">
            <v>N</v>
          </cell>
        </row>
        <row r="5764">
          <cell r="B5764">
            <v>38148</v>
          </cell>
          <cell r="C5764" t="str">
            <v>Beacon Credit Services LLC</v>
          </cell>
          <cell r="D5764" t="str">
            <v>NetBank Inc,Alpharetta,GA</v>
          </cell>
          <cell r="E5764">
            <v>7.1</v>
          </cell>
          <cell r="F5764" t="str">
            <v>N</v>
          </cell>
        </row>
        <row r="5765">
          <cell r="B5765">
            <v>38148</v>
          </cell>
          <cell r="C5765" t="str">
            <v>Candie's Inc</v>
          </cell>
          <cell r="D5765" t="str">
            <v>TKO Apparel Inc</v>
          </cell>
          <cell r="E5765">
            <v>2.2000000000000002</v>
          </cell>
          <cell r="F5765" t="str">
            <v>N</v>
          </cell>
        </row>
        <row r="5766">
          <cell r="B5766">
            <v>38148</v>
          </cell>
          <cell r="C5766" t="str">
            <v>SendTraffic.com Inc</v>
          </cell>
          <cell r="D5766" t="str">
            <v>Traffix Inc</v>
          </cell>
          <cell r="E5766">
            <v>12.93</v>
          </cell>
          <cell r="F5766" t="str">
            <v>N</v>
          </cell>
        </row>
        <row r="5767">
          <cell r="B5767">
            <v>38147</v>
          </cell>
          <cell r="C5767" t="str">
            <v>Home Care Supply</v>
          </cell>
          <cell r="D5767" t="str">
            <v>Praxair Healthcare Svcs Inc</v>
          </cell>
          <cell r="E5767">
            <v>245</v>
          </cell>
          <cell r="F5767" t="str">
            <v>N</v>
          </cell>
        </row>
        <row r="5768">
          <cell r="B5768">
            <v>38147</v>
          </cell>
          <cell r="C5768" t="str">
            <v>Marshall Field &amp; Co</v>
          </cell>
          <cell r="D5768" t="str">
            <v>May Department Stores Co</v>
          </cell>
          <cell r="E5768">
            <v>3240</v>
          </cell>
          <cell r="F5768" t="str">
            <v>N</v>
          </cell>
        </row>
        <row r="5769">
          <cell r="B5769">
            <v>38147</v>
          </cell>
          <cell r="C5769" t="str">
            <v>Prima Energy Corp</v>
          </cell>
          <cell r="D5769" t="str">
            <v>Petro-Canada</v>
          </cell>
          <cell r="E5769">
            <v>534.24699999999996</v>
          </cell>
          <cell r="F5769" t="str">
            <v>N</v>
          </cell>
        </row>
        <row r="5770">
          <cell r="B5770">
            <v>38147</v>
          </cell>
          <cell r="C5770" t="str">
            <v>Imperial Marine</v>
          </cell>
          <cell r="D5770" t="str">
            <v>MarineMax Inc</v>
          </cell>
          <cell r="E5770">
            <v>9.3000000000000007</v>
          </cell>
          <cell r="F5770" t="str">
            <v>N</v>
          </cell>
        </row>
        <row r="5771">
          <cell r="B5771">
            <v>38147</v>
          </cell>
          <cell r="C5771" t="str">
            <v>Instinet-Gr8Trade &amp; Infocenter</v>
          </cell>
          <cell r="D5771" t="str">
            <v>Zone Trading Partners</v>
          </cell>
          <cell r="E5771">
            <v>7.75</v>
          </cell>
          <cell r="F5771" t="str">
            <v>N</v>
          </cell>
        </row>
        <row r="5772">
          <cell r="B5772">
            <v>38147</v>
          </cell>
          <cell r="C5772" t="str">
            <v>Bioglan Pharma Inc</v>
          </cell>
          <cell r="D5772" t="str">
            <v>Bradley Pharmaceuticals Inc</v>
          </cell>
          <cell r="E5772">
            <v>183</v>
          </cell>
          <cell r="F5772" t="str">
            <v>N</v>
          </cell>
        </row>
        <row r="5773">
          <cell r="B5773">
            <v>38147</v>
          </cell>
          <cell r="C5773" t="str">
            <v>Valley Mortgage Co Inc,TX</v>
          </cell>
          <cell r="D5773" t="str">
            <v>Texas Regional Bancshares,TX</v>
          </cell>
          <cell r="E5773">
            <v>13.625</v>
          </cell>
          <cell r="F5773" t="str">
            <v>N</v>
          </cell>
        </row>
        <row r="5774">
          <cell r="B5774">
            <v>38147</v>
          </cell>
          <cell r="C5774" t="str">
            <v>Splinex Technology Inc</v>
          </cell>
          <cell r="D5774" t="str">
            <v>Ener1 Inc</v>
          </cell>
          <cell r="E5774">
            <v>3.5</v>
          </cell>
          <cell r="F5774" t="str">
            <v>N</v>
          </cell>
        </row>
        <row r="5775">
          <cell r="B5775">
            <v>38146</v>
          </cell>
          <cell r="C5775" t="str">
            <v>Refco Group Ltd LLC</v>
          </cell>
          <cell r="D5775" t="str">
            <v>Thomas H Lee Partners LP</v>
          </cell>
          <cell r="E5775">
            <v>1463</v>
          </cell>
          <cell r="F5775" t="str">
            <v>Y</v>
          </cell>
        </row>
        <row r="5776">
          <cell r="B5776">
            <v>38146</v>
          </cell>
          <cell r="C5776" t="str">
            <v>True Temper Hardware</v>
          </cell>
          <cell r="D5776" t="str">
            <v>Castle Harlan Inc</v>
          </cell>
          <cell r="E5776">
            <v>380</v>
          </cell>
          <cell r="F5776" t="str">
            <v>Y</v>
          </cell>
        </row>
        <row r="5777">
          <cell r="B5777">
            <v>38146</v>
          </cell>
          <cell r="C5777" t="str">
            <v>Mack's Sport Shop LLLP</v>
          </cell>
          <cell r="D5777" t="str">
            <v>RAM Venture Holdings Corp</v>
          </cell>
          <cell r="E5777">
            <v>8.5</v>
          </cell>
          <cell r="F5777" t="str">
            <v>Y</v>
          </cell>
        </row>
        <row r="5778">
          <cell r="B5778">
            <v>38146</v>
          </cell>
          <cell r="C5778" t="str">
            <v>DeBas Chocolate Inc</v>
          </cell>
          <cell r="D5778" t="str">
            <v>House of Brussels Chocolates</v>
          </cell>
          <cell r="E5778">
            <v>2.2539999999999996</v>
          </cell>
          <cell r="F5778" t="str">
            <v>N</v>
          </cell>
        </row>
        <row r="5779">
          <cell r="B5779">
            <v>38146</v>
          </cell>
          <cell r="C5779" t="str">
            <v>Care Clinics PA</v>
          </cell>
          <cell r="D5779" t="str">
            <v>Paincare Holdings Inc</v>
          </cell>
          <cell r="E5779">
            <v>7.5</v>
          </cell>
          <cell r="F5779" t="str">
            <v>N</v>
          </cell>
        </row>
        <row r="5780">
          <cell r="B5780">
            <v>38146</v>
          </cell>
          <cell r="C5780" t="str">
            <v>Riverstone Networks Inc-XGS</v>
          </cell>
          <cell r="D5780" t="str">
            <v>HP ProCurve Networking</v>
          </cell>
          <cell r="E5780">
            <v>28</v>
          </cell>
          <cell r="F5780" t="str">
            <v>N</v>
          </cell>
        </row>
        <row r="5781">
          <cell r="B5781">
            <v>38146</v>
          </cell>
          <cell r="C5781" t="str">
            <v>Viropharma-Antiviral Programs</v>
          </cell>
          <cell r="D5781" t="str">
            <v>Siga Technologies Inc</v>
          </cell>
          <cell r="E5781">
            <v>2.5</v>
          </cell>
          <cell r="F5781" t="str">
            <v>N</v>
          </cell>
        </row>
        <row r="5782">
          <cell r="B5782">
            <v>38146</v>
          </cell>
          <cell r="C5782" t="str">
            <v>George Mason Mortgage LLC</v>
          </cell>
          <cell r="D5782" t="str">
            <v>Cardinal Financial Corp,VA</v>
          </cell>
          <cell r="E5782">
            <v>17</v>
          </cell>
          <cell r="F5782" t="str">
            <v>N</v>
          </cell>
        </row>
        <row r="5783">
          <cell r="B5783">
            <v>38145</v>
          </cell>
          <cell r="C5783" t="str">
            <v>Supreme Corq Inc</v>
          </cell>
          <cell r="D5783" t="str">
            <v>Graham Partners</v>
          </cell>
          <cell r="E5783">
            <v>17</v>
          </cell>
          <cell r="F5783" t="str">
            <v>Y</v>
          </cell>
        </row>
        <row r="5784">
          <cell r="B5784">
            <v>38145</v>
          </cell>
          <cell r="C5784" t="str">
            <v>Argon Engineering Assoc Inc</v>
          </cell>
          <cell r="D5784" t="str">
            <v>Sensytech Inc</v>
          </cell>
          <cell r="E5784">
            <v>300.29399999999998</v>
          </cell>
          <cell r="F5784" t="str">
            <v>N</v>
          </cell>
        </row>
        <row r="5785">
          <cell r="B5785">
            <v>38145</v>
          </cell>
          <cell r="C5785" t="str">
            <v>Bank of Astoria,OR</v>
          </cell>
          <cell r="D5785" t="str">
            <v>Columbia Banking System Inc,WA</v>
          </cell>
          <cell r="E5785">
            <v>45.786999999999999</v>
          </cell>
          <cell r="F5785" t="str">
            <v>N</v>
          </cell>
        </row>
        <row r="5786">
          <cell r="B5786">
            <v>38145</v>
          </cell>
          <cell r="C5786" t="str">
            <v>GBI Marketing Inc</v>
          </cell>
          <cell r="D5786" t="str">
            <v>Yankee Candle Co Inc</v>
          </cell>
          <cell r="E5786">
            <v>13.5</v>
          </cell>
          <cell r="F5786" t="str">
            <v>N</v>
          </cell>
        </row>
        <row r="5787">
          <cell r="B5787">
            <v>38145</v>
          </cell>
          <cell r="C5787" t="str">
            <v>Fairmont Kea Lani Maui</v>
          </cell>
          <cell r="D5787" t="str">
            <v>Host Marriott Corp</v>
          </cell>
          <cell r="E5787">
            <v>355</v>
          </cell>
          <cell r="F5787" t="str">
            <v>N</v>
          </cell>
        </row>
        <row r="5788">
          <cell r="B5788">
            <v>38145</v>
          </cell>
          <cell r="C5788" t="str">
            <v>Alflex</v>
          </cell>
          <cell r="D5788" t="str">
            <v>Southwire Co Inc</v>
          </cell>
          <cell r="E5788">
            <v>60</v>
          </cell>
          <cell r="F5788" t="str">
            <v>N</v>
          </cell>
        </row>
        <row r="5789">
          <cell r="B5789">
            <v>38145</v>
          </cell>
          <cell r="C5789" t="str">
            <v>Orkand Corp</v>
          </cell>
          <cell r="D5789" t="str">
            <v>Harris Corp</v>
          </cell>
          <cell r="E5789">
            <v>66</v>
          </cell>
          <cell r="F5789" t="str">
            <v>N</v>
          </cell>
        </row>
        <row r="5790">
          <cell r="B5790">
            <v>38145</v>
          </cell>
          <cell r="C5790" t="str">
            <v>Playing Mantis</v>
          </cell>
          <cell r="D5790" t="str">
            <v>RC2 Corp</v>
          </cell>
          <cell r="E5790">
            <v>23.5</v>
          </cell>
          <cell r="F5790" t="str">
            <v>N</v>
          </cell>
        </row>
        <row r="5791">
          <cell r="B5791">
            <v>38145</v>
          </cell>
          <cell r="C5791" t="str">
            <v>Force10 Networks Inc</v>
          </cell>
          <cell r="D5791" t="str">
            <v>Investor Group</v>
          </cell>
          <cell r="E5791">
            <v>74.900000000000006</v>
          </cell>
          <cell r="F5791" t="str">
            <v>N</v>
          </cell>
        </row>
        <row r="5792">
          <cell r="B5792">
            <v>38145</v>
          </cell>
          <cell r="C5792" t="str">
            <v>Carey Institutional-Ppty(17)</v>
          </cell>
          <cell r="D5792" t="str">
            <v>Corporate Ppty Assn 15 Inc</v>
          </cell>
          <cell r="E5792">
            <v>142</v>
          </cell>
          <cell r="F5792" t="str">
            <v>N</v>
          </cell>
        </row>
        <row r="5793">
          <cell r="B5793">
            <v>38145</v>
          </cell>
          <cell r="C5793" t="str">
            <v>DTNet Technologies Inc</v>
          </cell>
          <cell r="D5793" t="str">
            <v>VoIP Inc</v>
          </cell>
          <cell r="E5793">
            <v>8.125</v>
          </cell>
          <cell r="F5793" t="str">
            <v>N</v>
          </cell>
        </row>
        <row r="5794">
          <cell r="B5794">
            <v>38145</v>
          </cell>
          <cell r="C5794" t="str">
            <v>Corus Tuscaloosa-Steelmaking</v>
          </cell>
          <cell r="D5794" t="str">
            <v>Nucor Corp</v>
          </cell>
          <cell r="E5794">
            <v>90</v>
          </cell>
          <cell r="F5794" t="str">
            <v>N</v>
          </cell>
        </row>
        <row r="5795">
          <cell r="B5795">
            <v>38145</v>
          </cell>
          <cell r="C5795" t="str">
            <v>First Years Inc</v>
          </cell>
          <cell r="D5795" t="str">
            <v>RC2 Corp</v>
          </cell>
          <cell r="E5795">
            <v>165.71100000000001</v>
          </cell>
          <cell r="F5795" t="str">
            <v>N</v>
          </cell>
        </row>
        <row r="5796">
          <cell r="B5796">
            <v>38145</v>
          </cell>
          <cell r="C5796" t="str">
            <v>Synchronicity Inc</v>
          </cell>
          <cell r="D5796" t="str">
            <v>MatrixOne Inc</v>
          </cell>
          <cell r="E5796">
            <v>18</v>
          </cell>
          <cell r="F5796" t="str">
            <v>N</v>
          </cell>
        </row>
        <row r="5797">
          <cell r="B5797">
            <v>38145</v>
          </cell>
          <cell r="C5797" t="str">
            <v>JB Oxford-Online Ret Accounts</v>
          </cell>
          <cell r="D5797" t="str">
            <v>Ameritrade Inc</v>
          </cell>
          <cell r="E5797">
            <v>25.869999999999997</v>
          </cell>
          <cell r="F5797" t="str">
            <v>N</v>
          </cell>
        </row>
        <row r="5798">
          <cell r="B5798">
            <v>38143</v>
          </cell>
          <cell r="C5798" t="str">
            <v>Chesterfield Finl Corp,Chicago</v>
          </cell>
          <cell r="D5798" t="str">
            <v>MAF Bancorp,Clarendon Hills,IL</v>
          </cell>
          <cell r="E5798">
            <v>128.45299999999997</v>
          </cell>
          <cell r="F5798" t="str">
            <v>N</v>
          </cell>
        </row>
        <row r="5799">
          <cell r="B5799">
            <v>38142</v>
          </cell>
          <cell r="C5799" t="str">
            <v>Oklaunion Power Station</v>
          </cell>
          <cell r="D5799" t="str">
            <v>City of Brownsville,Texas</v>
          </cell>
          <cell r="E5799">
            <v>19.799999999999997</v>
          </cell>
          <cell r="F5799" t="str">
            <v>N</v>
          </cell>
        </row>
        <row r="5800">
          <cell r="B5800">
            <v>38142</v>
          </cell>
          <cell r="C5800" t="str">
            <v>Cornerstone Propane Partners</v>
          </cell>
          <cell r="D5800" t="str">
            <v>Creditors</v>
          </cell>
          <cell r="E5800">
            <v>140.29</v>
          </cell>
          <cell r="F5800" t="str">
            <v>N</v>
          </cell>
        </row>
        <row r="5801">
          <cell r="B5801">
            <v>38142</v>
          </cell>
          <cell r="C5801" t="str">
            <v>VT Roxboro LLC-Manufacturing</v>
          </cell>
          <cell r="D5801" t="str">
            <v>Flue-Cured Tobacco Cooperative</v>
          </cell>
          <cell r="E5801">
            <v>25.799999999999997</v>
          </cell>
          <cell r="F5801" t="str">
            <v>N</v>
          </cell>
        </row>
        <row r="5802">
          <cell r="B5802">
            <v>38142</v>
          </cell>
          <cell r="C5802" t="str">
            <v>KMart Holding Corp-Stores(24)</v>
          </cell>
          <cell r="D5802" t="str">
            <v>Home Depot Inc</v>
          </cell>
          <cell r="E5802">
            <v>271</v>
          </cell>
          <cell r="F5802" t="str">
            <v>N</v>
          </cell>
        </row>
        <row r="5803">
          <cell r="B5803">
            <v>38142</v>
          </cell>
          <cell r="C5803" t="str">
            <v>SunWest SEK LLC</v>
          </cell>
          <cell r="D5803" t="str">
            <v>Digital Gas Inc</v>
          </cell>
          <cell r="E5803">
            <v>15.75</v>
          </cell>
          <cell r="F5803" t="str">
            <v>N</v>
          </cell>
        </row>
        <row r="5804">
          <cell r="B5804">
            <v>38142</v>
          </cell>
          <cell r="C5804" t="str">
            <v>Carey Institutional Propertie-</v>
          </cell>
          <cell r="D5804" t="str">
            <v>Corporate Ppty Assn 15 Inc</v>
          </cell>
          <cell r="E5804">
            <v>142</v>
          </cell>
          <cell r="F5804" t="str">
            <v>N</v>
          </cell>
        </row>
        <row r="5805">
          <cell r="B5805">
            <v>38142</v>
          </cell>
          <cell r="C5805" t="str">
            <v>B&amp;B Enterprises</v>
          </cell>
          <cell r="D5805" t="str">
            <v>FindWhat.com Inc</v>
          </cell>
          <cell r="E5805">
            <v>8.1</v>
          </cell>
          <cell r="F5805" t="str">
            <v>N</v>
          </cell>
        </row>
        <row r="5806">
          <cell r="B5806">
            <v>38142</v>
          </cell>
          <cell r="C5806" t="str">
            <v>Mandalay Resort Group</v>
          </cell>
          <cell r="D5806" t="str">
            <v>MGM Mirage Inc</v>
          </cell>
          <cell r="E5806">
            <v>7811.2359999999999</v>
          </cell>
          <cell r="F5806" t="str">
            <v>N</v>
          </cell>
        </row>
        <row r="5807">
          <cell r="B5807">
            <v>38142</v>
          </cell>
          <cell r="C5807" t="str">
            <v>Spreadtrum Communications Inc</v>
          </cell>
          <cell r="D5807" t="str">
            <v>Investor Group</v>
          </cell>
          <cell r="E5807">
            <v>35.200000000000003</v>
          </cell>
          <cell r="F5807" t="str">
            <v>N</v>
          </cell>
        </row>
        <row r="5808">
          <cell r="B5808">
            <v>38142</v>
          </cell>
          <cell r="C5808" t="str">
            <v>PGNF Home Lending Corp</v>
          </cell>
          <cell r="D5808" t="str">
            <v>Philip Lagori</v>
          </cell>
          <cell r="E5808">
            <v>5.0439999999999996</v>
          </cell>
          <cell r="F5808" t="str">
            <v>N</v>
          </cell>
        </row>
        <row r="5809">
          <cell r="B5809">
            <v>38142</v>
          </cell>
          <cell r="C5809" t="str">
            <v>EiC-Wireless Infrastructure</v>
          </cell>
          <cell r="D5809" t="str">
            <v>WJ Commun Inc</v>
          </cell>
          <cell r="E5809">
            <v>26.358000000000001</v>
          </cell>
          <cell r="F5809" t="str">
            <v>N</v>
          </cell>
        </row>
        <row r="5810">
          <cell r="B5810">
            <v>38142</v>
          </cell>
          <cell r="C5810" t="str">
            <v>Wayne Bancorp Inc,Wooster,OH</v>
          </cell>
          <cell r="D5810" t="str">
            <v>National City Corp,Ohio</v>
          </cell>
          <cell r="E5810">
            <v>181.47900000000001</v>
          </cell>
          <cell r="F5810" t="str">
            <v>N</v>
          </cell>
        </row>
        <row r="5811">
          <cell r="B5811">
            <v>38142</v>
          </cell>
          <cell r="C5811" t="str">
            <v>Peterson Automotive Group</v>
          </cell>
          <cell r="D5811" t="str">
            <v>Group 1 Automotive Inc</v>
          </cell>
          <cell r="E5811">
            <v>60.959999999999994</v>
          </cell>
          <cell r="F5811" t="str">
            <v>N</v>
          </cell>
        </row>
        <row r="5812">
          <cell r="B5812">
            <v>38141</v>
          </cell>
          <cell r="C5812" t="str">
            <v>Black Warrior Wireline-Multi</v>
          </cell>
          <cell r="D5812" t="str">
            <v>Multi-Shot LLC</v>
          </cell>
          <cell r="E5812">
            <v>11</v>
          </cell>
          <cell r="F5812" t="str">
            <v>Y</v>
          </cell>
        </row>
        <row r="5813">
          <cell r="B5813">
            <v>38141</v>
          </cell>
          <cell r="C5813" t="str">
            <v>Verdia Inc</v>
          </cell>
          <cell r="D5813" t="str">
            <v>EI du Pont de Nemours and Co</v>
          </cell>
          <cell r="E5813">
            <v>64</v>
          </cell>
          <cell r="F5813" t="str">
            <v>N</v>
          </cell>
        </row>
        <row r="5814">
          <cell r="B5814">
            <v>38141</v>
          </cell>
          <cell r="C5814" t="str">
            <v>Zimmer-Radio Stations(17)</v>
          </cell>
          <cell r="D5814" t="str">
            <v>Mississippi Valley Radio</v>
          </cell>
          <cell r="E5814">
            <v>43</v>
          </cell>
          <cell r="F5814" t="str">
            <v>N</v>
          </cell>
        </row>
        <row r="5815">
          <cell r="B5815">
            <v>38141</v>
          </cell>
          <cell r="C5815" t="str">
            <v>West Maui Resort Partners LP</v>
          </cell>
          <cell r="D5815" t="str">
            <v>Sunterra Corp</v>
          </cell>
          <cell r="E5815">
            <v>94</v>
          </cell>
          <cell r="F5815" t="str">
            <v>N</v>
          </cell>
        </row>
        <row r="5816">
          <cell r="B5816">
            <v>38141</v>
          </cell>
          <cell r="C5816" t="str">
            <v>Precision Lithograining Corp</v>
          </cell>
          <cell r="D5816" t="str">
            <v>Presstek Inc</v>
          </cell>
          <cell r="E5816">
            <v>12.299999999999999</v>
          </cell>
          <cell r="F5816" t="str">
            <v>N</v>
          </cell>
        </row>
        <row r="5817">
          <cell r="B5817">
            <v>38141</v>
          </cell>
          <cell r="C5817" t="str">
            <v>Genomics Collaborative Inc</v>
          </cell>
          <cell r="D5817" t="str">
            <v>SeraCare Life Sciences Inc</v>
          </cell>
          <cell r="E5817">
            <v>14.274999999999999</v>
          </cell>
          <cell r="F5817" t="str">
            <v>N</v>
          </cell>
        </row>
        <row r="5818">
          <cell r="B5818">
            <v>38141</v>
          </cell>
          <cell r="C5818" t="str">
            <v>Superior Merchandise Co Inc</v>
          </cell>
          <cell r="D5818" t="str">
            <v>Tandy Brands Accessories Inc</v>
          </cell>
          <cell r="E5818">
            <v>10</v>
          </cell>
          <cell r="F5818" t="str">
            <v>N</v>
          </cell>
        </row>
        <row r="5819">
          <cell r="B5819">
            <v>38141</v>
          </cell>
          <cell r="C5819" t="str">
            <v>Undisclosed Basin Drilling,TX</v>
          </cell>
          <cell r="D5819" t="str">
            <v>Infinity Oil,Gas of Texas Inc</v>
          </cell>
          <cell r="E5819">
            <v>1.63</v>
          </cell>
          <cell r="F5819" t="str">
            <v>N</v>
          </cell>
        </row>
        <row r="5820">
          <cell r="B5820">
            <v>38141</v>
          </cell>
          <cell r="C5820" t="str">
            <v>Dynamic Rehabilitation Centers</v>
          </cell>
          <cell r="D5820" t="str">
            <v>Paincare Holdings Inc</v>
          </cell>
          <cell r="E5820">
            <v>9</v>
          </cell>
          <cell r="F5820" t="str">
            <v>N</v>
          </cell>
        </row>
        <row r="5821">
          <cell r="B5821">
            <v>38141</v>
          </cell>
          <cell r="C5821" t="str">
            <v>Trust Bancorp,CA</v>
          </cell>
          <cell r="D5821" t="str">
            <v>East West Bancorp Inc,CA</v>
          </cell>
          <cell r="E5821">
            <v>32.9</v>
          </cell>
          <cell r="F5821" t="str">
            <v>N</v>
          </cell>
        </row>
        <row r="5822">
          <cell r="B5822">
            <v>38141</v>
          </cell>
          <cell r="C5822" t="str">
            <v>Sunoco Inc-Private Label Card</v>
          </cell>
          <cell r="D5822" t="str">
            <v>Citi</v>
          </cell>
          <cell r="E5822">
            <v>94</v>
          </cell>
          <cell r="F5822" t="str">
            <v>N</v>
          </cell>
        </row>
        <row r="5823">
          <cell r="B5823">
            <v>38140</v>
          </cell>
          <cell r="C5823" t="str">
            <v>Youth &amp; Family Centered Svcs</v>
          </cell>
          <cell r="D5823" t="str">
            <v>Investor Group</v>
          </cell>
          <cell r="E5823">
            <v>205</v>
          </cell>
          <cell r="F5823" t="str">
            <v>Y</v>
          </cell>
        </row>
        <row r="5824">
          <cell r="B5824">
            <v>38140</v>
          </cell>
          <cell r="C5824" t="str">
            <v>Simplicity Manufacturing Inc</v>
          </cell>
          <cell r="D5824" t="str">
            <v>Briggs &amp; Stratton Power Prod</v>
          </cell>
          <cell r="E5824">
            <v>227.5</v>
          </cell>
          <cell r="F5824" t="str">
            <v>N</v>
          </cell>
        </row>
        <row r="5825">
          <cell r="B5825">
            <v>38140</v>
          </cell>
          <cell r="C5825" t="str">
            <v>Advanced Radio Corp</v>
          </cell>
          <cell r="D5825" t="str">
            <v>Mercury Computer Systems Inc</v>
          </cell>
          <cell r="E5825">
            <v>7</v>
          </cell>
          <cell r="F5825" t="str">
            <v>N</v>
          </cell>
        </row>
        <row r="5826">
          <cell r="B5826">
            <v>38140</v>
          </cell>
          <cell r="C5826" t="str">
            <v>Cyber-Test Inc</v>
          </cell>
          <cell r="D5826" t="str">
            <v>Advanced Commun Tech Inc</v>
          </cell>
          <cell r="E5826">
            <v>3.5</v>
          </cell>
          <cell r="F5826" t="str">
            <v>N</v>
          </cell>
        </row>
        <row r="5827">
          <cell r="B5827">
            <v>38140</v>
          </cell>
          <cell r="C5827" t="str">
            <v>Panacos Pharmaceuticals Inc</v>
          </cell>
          <cell r="D5827" t="str">
            <v>VI Technologies Inc</v>
          </cell>
          <cell r="E5827">
            <v>152.08999999999997</v>
          </cell>
          <cell r="F5827" t="str">
            <v>N</v>
          </cell>
        </row>
        <row r="5828">
          <cell r="B5828">
            <v>38140</v>
          </cell>
          <cell r="C5828" t="str">
            <v>All-Clad Metalcrafters LLC</v>
          </cell>
          <cell r="D5828" t="str">
            <v>SEB SA</v>
          </cell>
          <cell r="E5828">
            <v>250</v>
          </cell>
          <cell r="F5828" t="str">
            <v>N</v>
          </cell>
        </row>
        <row r="5829">
          <cell r="B5829">
            <v>38140</v>
          </cell>
          <cell r="C5829" t="str">
            <v>E*Trade Access Inc</v>
          </cell>
          <cell r="D5829" t="str">
            <v>Cardtronics Inc</v>
          </cell>
          <cell r="E5829">
            <v>106</v>
          </cell>
          <cell r="F5829" t="str">
            <v>N</v>
          </cell>
        </row>
        <row r="5830">
          <cell r="B5830">
            <v>38140</v>
          </cell>
          <cell r="C5830" t="str">
            <v>Epoch Investment Partners Inc</v>
          </cell>
          <cell r="D5830" t="str">
            <v>J Net Enterprises Inc</v>
          </cell>
          <cell r="E5830">
            <v>10.281999999999998</v>
          </cell>
          <cell r="F5830" t="str">
            <v>N</v>
          </cell>
        </row>
        <row r="5831">
          <cell r="B5831">
            <v>38140</v>
          </cell>
          <cell r="C5831" t="str">
            <v>Weber Accessibility Sys Inc</v>
          </cell>
          <cell r="D5831" t="str">
            <v>Savaria Corp</v>
          </cell>
          <cell r="E5831">
            <v>2.6999999999999997</v>
          </cell>
          <cell r="F5831" t="str">
            <v>N</v>
          </cell>
        </row>
        <row r="5832">
          <cell r="B5832">
            <v>38140</v>
          </cell>
          <cell r="C5832" t="str">
            <v>Fireclick Inc</v>
          </cell>
          <cell r="D5832" t="str">
            <v>Digital River Inc</v>
          </cell>
          <cell r="E5832">
            <v>7.5</v>
          </cell>
          <cell r="F5832" t="str">
            <v>N</v>
          </cell>
        </row>
        <row r="5833">
          <cell r="B5833">
            <v>38140</v>
          </cell>
          <cell r="C5833" t="str">
            <v>Great Lakes Energy Partners</v>
          </cell>
          <cell r="D5833" t="str">
            <v>Range Resources Corp</v>
          </cell>
          <cell r="E5833">
            <v>290</v>
          </cell>
          <cell r="F5833" t="str">
            <v>N</v>
          </cell>
        </row>
        <row r="5834">
          <cell r="B5834">
            <v>38140</v>
          </cell>
          <cell r="C5834" t="str">
            <v>MJ GeneWorks Inc</v>
          </cell>
          <cell r="D5834" t="str">
            <v>Bio-Rad Laboratories Inc</v>
          </cell>
          <cell r="E5834">
            <v>47</v>
          </cell>
          <cell r="F5834" t="str">
            <v>N</v>
          </cell>
        </row>
        <row r="5835">
          <cell r="B5835">
            <v>38139</v>
          </cell>
          <cell r="C5835" t="str">
            <v>Superior Inds of Morris Inc</v>
          </cell>
          <cell r="D5835" t="str">
            <v>Investor Group</v>
          </cell>
          <cell r="E5835">
            <v>24.299999999999997</v>
          </cell>
          <cell r="F5835" t="str">
            <v>Y</v>
          </cell>
        </row>
        <row r="5836">
          <cell r="B5836">
            <v>38139</v>
          </cell>
          <cell r="C5836" t="str">
            <v>Eastman Chemical Co-CASPI Div</v>
          </cell>
          <cell r="D5836" t="str">
            <v>Apollo Management LP</v>
          </cell>
          <cell r="E5836">
            <v>215</v>
          </cell>
          <cell r="F5836" t="str">
            <v>Y</v>
          </cell>
        </row>
        <row r="5837">
          <cell r="B5837">
            <v>38139</v>
          </cell>
          <cell r="C5837" t="str">
            <v>North America Packaging Corp</v>
          </cell>
          <cell r="D5837" t="str">
            <v>BWAY Corp</v>
          </cell>
          <cell r="E5837">
            <v>210</v>
          </cell>
          <cell r="F5837" t="str">
            <v>Y</v>
          </cell>
        </row>
        <row r="5838">
          <cell r="B5838">
            <v>38139</v>
          </cell>
          <cell r="C5838" t="str">
            <v>Jerr-Dan Corp</v>
          </cell>
          <cell r="D5838" t="str">
            <v>Oshkosh Truck Corp</v>
          </cell>
          <cell r="E5838">
            <v>80</v>
          </cell>
          <cell r="F5838" t="str">
            <v>N</v>
          </cell>
        </row>
        <row r="5839">
          <cell r="B5839">
            <v>38139</v>
          </cell>
          <cell r="C5839" t="str">
            <v>Integrated Info Tech Corp</v>
          </cell>
          <cell r="D5839" t="str">
            <v>PEC Solutions Inc</v>
          </cell>
          <cell r="E5839">
            <v>35</v>
          </cell>
          <cell r="F5839" t="str">
            <v>N</v>
          </cell>
        </row>
        <row r="5840">
          <cell r="B5840">
            <v>38139</v>
          </cell>
          <cell r="C5840" t="str">
            <v>ACLARA Biosciences Inc</v>
          </cell>
          <cell r="D5840" t="str">
            <v>ViroLogic Inc</v>
          </cell>
          <cell r="E5840">
            <v>234.63699999999997</v>
          </cell>
          <cell r="F5840" t="str">
            <v>N</v>
          </cell>
        </row>
        <row r="5841">
          <cell r="B5841">
            <v>38139</v>
          </cell>
          <cell r="C5841" t="str">
            <v>Mountain High Casino,CO</v>
          </cell>
          <cell r="D5841" t="str">
            <v>Ameristar Casinos Inc</v>
          </cell>
          <cell r="E5841">
            <v>117.39999999999999</v>
          </cell>
          <cell r="F5841" t="str">
            <v>N</v>
          </cell>
        </row>
        <row r="5842">
          <cell r="B5842">
            <v>38139</v>
          </cell>
          <cell r="C5842" t="str">
            <v>EPOS Corp</v>
          </cell>
          <cell r="D5842" t="str">
            <v>Tier Technologies Inc</v>
          </cell>
          <cell r="E5842">
            <v>19</v>
          </cell>
          <cell r="F5842" t="str">
            <v>N</v>
          </cell>
        </row>
        <row r="5843">
          <cell r="B5843">
            <v>38139</v>
          </cell>
          <cell r="C5843" t="str">
            <v>QualTech International Corp</v>
          </cell>
          <cell r="D5843" t="str">
            <v>Windhager Mediengruppe</v>
          </cell>
          <cell r="E5843">
            <v>6.5</v>
          </cell>
          <cell r="F5843" t="str">
            <v>N</v>
          </cell>
        </row>
        <row r="5844">
          <cell r="B5844">
            <v>38139</v>
          </cell>
          <cell r="C5844" t="str">
            <v>Neches Industrial Park Inc-Dee</v>
          </cell>
          <cell r="D5844" t="str">
            <v>Martin Midstream Partners LP</v>
          </cell>
          <cell r="E5844">
            <v>26.5</v>
          </cell>
          <cell r="F5844" t="str">
            <v>N</v>
          </cell>
        </row>
        <row r="5845">
          <cell r="B5845">
            <v>38139</v>
          </cell>
          <cell r="C5845" t="str">
            <v>Lighting Science</v>
          </cell>
          <cell r="D5845" t="str">
            <v>Phoenix Group Corp</v>
          </cell>
          <cell r="E5845">
            <v>4.4610000000000003</v>
          </cell>
          <cell r="F5845" t="str">
            <v>N</v>
          </cell>
        </row>
        <row r="5846">
          <cell r="B5846">
            <v>38139</v>
          </cell>
          <cell r="C5846" t="str">
            <v>NuTec Energy Services</v>
          </cell>
          <cell r="D5846" t="str">
            <v>TGS-NOPEC Geophysical Co</v>
          </cell>
          <cell r="E5846">
            <v>11.25</v>
          </cell>
          <cell r="F5846" t="str">
            <v>N</v>
          </cell>
        </row>
        <row r="5847">
          <cell r="B5847">
            <v>38139</v>
          </cell>
          <cell r="C5847" t="str">
            <v>Robico Shutters Inc,Expert</v>
          </cell>
          <cell r="D5847" t="str">
            <v>Atrium Cos Inc</v>
          </cell>
          <cell r="E5847">
            <v>12</v>
          </cell>
          <cell r="F5847" t="str">
            <v>N</v>
          </cell>
        </row>
        <row r="5848">
          <cell r="B5848">
            <v>38139</v>
          </cell>
          <cell r="C5848" t="str">
            <v>Sears Roebuck &amp; Co-Cert Asts</v>
          </cell>
          <cell r="D5848" t="str">
            <v>Computer Sciences Corp</v>
          </cell>
          <cell r="E5848">
            <v>19</v>
          </cell>
          <cell r="F5848" t="str">
            <v>N</v>
          </cell>
        </row>
        <row r="5849">
          <cell r="B5849">
            <v>38139</v>
          </cell>
          <cell r="C5849" t="str">
            <v>Watt-Acqua Vista,San Diego,CA</v>
          </cell>
          <cell r="D5849" t="str">
            <v>K Hovnanian Cos of CA Inc</v>
          </cell>
          <cell r="E5849">
            <v>106</v>
          </cell>
          <cell r="F5849" t="str">
            <v>N</v>
          </cell>
        </row>
        <row r="5850">
          <cell r="B5850">
            <v>38139</v>
          </cell>
          <cell r="C5850" t="str">
            <v>Spectra Physics Inc</v>
          </cell>
          <cell r="D5850" t="str">
            <v>Newport Corp</v>
          </cell>
          <cell r="E5850">
            <v>300</v>
          </cell>
          <cell r="F5850" t="str">
            <v>N</v>
          </cell>
        </row>
        <row r="5851">
          <cell r="B5851">
            <v>38139</v>
          </cell>
          <cell r="C5851" t="str">
            <v>Diversafile,Everett Pad,D&amp;A Eq</v>
          </cell>
          <cell r="D5851" t="str">
            <v>Undisclosed Acquiror</v>
          </cell>
          <cell r="E5851">
            <v>6.75</v>
          </cell>
          <cell r="F5851" t="str">
            <v>N</v>
          </cell>
        </row>
        <row r="5852">
          <cell r="B5852">
            <v>38139</v>
          </cell>
          <cell r="C5852" t="str">
            <v>Advanced Bionics Corp</v>
          </cell>
          <cell r="D5852" t="str">
            <v>Boston Scientific Corp</v>
          </cell>
          <cell r="E5852">
            <v>740</v>
          </cell>
          <cell r="F5852" t="str">
            <v>N</v>
          </cell>
        </row>
        <row r="5853">
          <cell r="B5853">
            <v>38139</v>
          </cell>
          <cell r="C5853" t="str">
            <v>Ocean Optics Inc</v>
          </cell>
          <cell r="D5853" t="str">
            <v>Halma PLC</v>
          </cell>
          <cell r="E5853">
            <v>50</v>
          </cell>
          <cell r="F5853" t="str">
            <v>N</v>
          </cell>
        </row>
        <row r="5854">
          <cell r="B5854">
            <v>38139</v>
          </cell>
          <cell r="C5854" t="str">
            <v>PPL Corp-Sundance Generating</v>
          </cell>
          <cell r="D5854" t="str">
            <v>Arizona Public Service Co</v>
          </cell>
          <cell r="E5854">
            <v>190</v>
          </cell>
          <cell r="F5854" t="str">
            <v>N</v>
          </cell>
        </row>
        <row r="5855">
          <cell r="B5855">
            <v>38139</v>
          </cell>
          <cell r="C5855" t="str">
            <v>Adventist-Nursing Homes(4)</v>
          </cell>
          <cell r="D5855" t="str">
            <v>Extendicare Health Svcs Inc</v>
          </cell>
          <cell r="E5855">
            <v>5</v>
          </cell>
          <cell r="F5855" t="str">
            <v>N</v>
          </cell>
        </row>
        <row r="5856">
          <cell r="B5856">
            <v>38139</v>
          </cell>
          <cell r="C5856" t="str">
            <v>Alpine Resources-Cert Oil Res</v>
          </cell>
          <cell r="D5856" t="str">
            <v>Delta Petroleum Corp</v>
          </cell>
          <cell r="E5856">
            <v>122.5</v>
          </cell>
          <cell r="F5856" t="str">
            <v>N</v>
          </cell>
        </row>
        <row r="5857">
          <cell r="B5857">
            <v>38138</v>
          </cell>
          <cell r="C5857" t="str">
            <v>Continental Gas Inc</v>
          </cell>
          <cell r="D5857" t="str">
            <v>Investor Group</v>
          </cell>
          <cell r="E5857">
            <v>22.599999999999998</v>
          </cell>
          <cell r="F5857" t="str">
            <v>Y</v>
          </cell>
        </row>
        <row r="5858">
          <cell r="B5858">
            <v>38138</v>
          </cell>
          <cell r="C5858" t="str">
            <v>Hilton Alexandria Old Town,VA</v>
          </cell>
          <cell r="D5858" t="str">
            <v>LaSalle Hotel Properties</v>
          </cell>
          <cell r="E5858">
            <v>59</v>
          </cell>
          <cell r="F5858" t="str">
            <v>N</v>
          </cell>
        </row>
        <row r="5859">
          <cell r="B5859">
            <v>38138</v>
          </cell>
          <cell r="C5859" t="str">
            <v>Magnifire Websystems Inc</v>
          </cell>
          <cell r="D5859" t="str">
            <v>F5 Networks Inc</v>
          </cell>
          <cell r="E5859">
            <v>29</v>
          </cell>
          <cell r="F5859" t="str">
            <v>N</v>
          </cell>
        </row>
        <row r="5860">
          <cell r="B5860">
            <v>38138</v>
          </cell>
          <cell r="C5860" t="str">
            <v>BHA Group Holdings Inc</v>
          </cell>
          <cell r="D5860" t="str">
            <v>GE Energy</v>
          </cell>
          <cell r="E5860">
            <v>274.62799999999999</v>
          </cell>
          <cell r="F5860" t="str">
            <v>N</v>
          </cell>
        </row>
        <row r="5861">
          <cell r="B5861">
            <v>38136</v>
          </cell>
          <cell r="C5861" t="str">
            <v>University of Pittsburgh Med</v>
          </cell>
          <cell r="D5861" t="str">
            <v>Conemaugh Health System</v>
          </cell>
          <cell r="E5861">
            <v>58</v>
          </cell>
          <cell r="F5861" t="str">
            <v>N</v>
          </cell>
        </row>
        <row r="5862">
          <cell r="B5862">
            <v>38135</v>
          </cell>
          <cell r="C5862" t="str">
            <v>LogistiCare Inc</v>
          </cell>
          <cell r="D5862" t="str">
            <v>Investor Group</v>
          </cell>
          <cell r="E5862">
            <v>155</v>
          </cell>
          <cell r="F5862" t="str">
            <v>Y</v>
          </cell>
        </row>
        <row r="5863">
          <cell r="B5863">
            <v>38135</v>
          </cell>
          <cell r="C5863" t="str">
            <v>Mooney Airplane Co Inc</v>
          </cell>
          <cell r="D5863" t="str">
            <v>Allen Holding Finance Ltd</v>
          </cell>
          <cell r="E5863">
            <v>21</v>
          </cell>
          <cell r="F5863" t="str">
            <v>Y</v>
          </cell>
        </row>
        <row r="5864">
          <cell r="B5864">
            <v>38135</v>
          </cell>
          <cell r="C5864" t="str">
            <v>CompuCom SystemsInc(Safeguard)</v>
          </cell>
          <cell r="D5864" t="str">
            <v>Platinum Equity LLC</v>
          </cell>
          <cell r="E5864">
            <v>248.86600000000001</v>
          </cell>
          <cell r="F5864" t="str">
            <v>Y</v>
          </cell>
        </row>
        <row r="5865">
          <cell r="B5865">
            <v>38135</v>
          </cell>
          <cell r="C5865" t="str">
            <v>ECS Compression Co</v>
          </cell>
          <cell r="D5865" t="str">
            <v>Transwestern Pipeline Co Inc</v>
          </cell>
          <cell r="E5865">
            <v>6.7399999999999993</v>
          </cell>
          <cell r="F5865" t="str">
            <v>N</v>
          </cell>
        </row>
        <row r="5866">
          <cell r="B5866">
            <v>38135</v>
          </cell>
          <cell r="C5866" t="str">
            <v>Isky Inc</v>
          </cell>
          <cell r="D5866" t="str">
            <v>Resource Group</v>
          </cell>
          <cell r="E5866">
            <v>14.299999999999999</v>
          </cell>
          <cell r="F5866" t="str">
            <v>N</v>
          </cell>
        </row>
        <row r="5867">
          <cell r="B5867">
            <v>38135</v>
          </cell>
          <cell r="C5867" t="str">
            <v>Eagle Oil &amp; Gas-Barnett Shale</v>
          </cell>
          <cell r="D5867" t="str">
            <v>Trinity Plumas Capital Corp</v>
          </cell>
          <cell r="E5867">
            <v>14</v>
          </cell>
          <cell r="F5867" t="str">
            <v>N</v>
          </cell>
        </row>
        <row r="5868">
          <cell r="B5868">
            <v>38135</v>
          </cell>
          <cell r="C5868" t="str">
            <v>StorageWorld LP-Self-Storage</v>
          </cell>
          <cell r="D5868" t="str">
            <v>Extra Space Storage Inc</v>
          </cell>
          <cell r="E5868">
            <v>147</v>
          </cell>
          <cell r="F5868" t="str">
            <v>N</v>
          </cell>
        </row>
        <row r="5869">
          <cell r="B5869">
            <v>38134</v>
          </cell>
          <cell r="C5869" t="str">
            <v>IST</v>
          </cell>
          <cell r="D5869" t="str">
            <v>American Capital Strategies</v>
          </cell>
          <cell r="E5869">
            <v>44.5</v>
          </cell>
          <cell r="F5869" t="str">
            <v>Y</v>
          </cell>
        </row>
        <row r="5870">
          <cell r="B5870">
            <v>38134</v>
          </cell>
          <cell r="C5870" t="str">
            <v>Fasteners For Retail Inc</v>
          </cell>
          <cell r="D5870" t="str">
            <v>Cortec Group Fund III LP</v>
          </cell>
          <cell r="E5870">
            <v>231.5</v>
          </cell>
          <cell r="F5870" t="str">
            <v>Y</v>
          </cell>
        </row>
        <row r="5871">
          <cell r="B5871">
            <v>38134</v>
          </cell>
          <cell r="C5871" t="str">
            <v>Undisclosed Ppty Portfolio,DC</v>
          </cell>
          <cell r="D5871" t="str">
            <v>First Potomac Realty Trust</v>
          </cell>
          <cell r="E5871">
            <v>123</v>
          </cell>
          <cell r="F5871" t="str">
            <v>N</v>
          </cell>
        </row>
        <row r="5872">
          <cell r="B5872">
            <v>38134</v>
          </cell>
          <cell r="C5872" t="str">
            <v>Westchester Group Inc</v>
          </cell>
          <cell r="D5872" t="str">
            <v>Epworth House Invest(Molyneux)</v>
          </cell>
          <cell r="E5872">
            <v>3.206</v>
          </cell>
          <cell r="F5872" t="str">
            <v>N</v>
          </cell>
        </row>
        <row r="5873">
          <cell r="B5873">
            <v>38134</v>
          </cell>
          <cell r="C5873" t="str">
            <v>House of Moves LLC</v>
          </cell>
          <cell r="D5873" t="str">
            <v>OMG PLC</v>
          </cell>
          <cell r="E5873">
            <v>3.4499999999999997</v>
          </cell>
          <cell r="F5873" t="str">
            <v>N</v>
          </cell>
        </row>
        <row r="5874">
          <cell r="B5874">
            <v>38134</v>
          </cell>
          <cell r="C5874" t="str">
            <v>Hospice USA LLC</v>
          </cell>
          <cell r="D5874" t="str">
            <v>AseraCare Hospice</v>
          </cell>
          <cell r="E5874">
            <v>69.123000000000005</v>
          </cell>
          <cell r="F5874" t="str">
            <v>N</v>
          </cell>
        </row>
        <row r="5875">
          <cell r="B5875">
            <v>38134</v>
          </cell>
          <cell r="C5875" t="str">
            <v>Trussco Inc</v>
          </cell>
          <cell r="D5875" t="str">
            <v>OMNI Energy Services Corp</v>
          </cell>
          <cell r="E5875">
            <v>12.6</v>
          </cell>
          <cell r="F5875" t="str">
            <v>N</v>
          </cell>
        </row>
        <row r="5876">
          <cell r="B5876">
            <v>38134</v>
          </cell>
          <cell r="C5876" t="str">
            <v>Worthington-Cold Rolling Mill</v>
          </cell>
          <cell r="D5876" t="str">
            <v>Nucor Corp</v>
          </cell>
          <cell r="E5876">
            <v>82</v>
          </cell>
          <cell r="F5876" t="str">
            <v>N</v>
          </cell>
        </row>
        <row r="5877">
          <cell r="B5877">
            <v>38134</v>
          </cell>
          <cell r="C5877" t="str">
            <v>Lamar Bancshares Inc,TX</v>
          </cell>
          <cell r="D5877" t="str">
            <v>MidSouth Bancorp Inc,LA</v>
          </cell>
          <cell r="E5877">
            <v>23</v>
          </cell>
          <cell r="F5877" t="str">
            <v>N</v>
          </cell>
        </row>
        <row r="5878">
          <cell r="B5878">
            <v>38134</v>
          </cell>
          <cell r="C5878" t="str">
            <v>Integrated Sec Tech Inc</v>
          </cell>
          <cell r="D5878" t="str">
            <v>Iguana Ventures Ltd</v>
          </cell>
          <cell r="E5878">
            <v>5.7789999999999999</v>
          </cell>
          <cell r="F5878" t="str">
            <v>N</v>
          </cell>
        </row>
        <row r="5879">
          <cell r="B5879">
            <v>38134</v>
          </cell>
          <cell r="C5879" t="str">
            <v>Triad-San Leandro Hosp,CA</v>
          </cell>
          <cell r="D5879" t="str">
            <v>Eden Township Healthcare</v>
          </cell>
          <cell r="E5879">
            <v>35</v>
          </cell>
          <cell r="F5879" t="str">
            <v>N</v>
          </cell>
        </row>
        <row r="5880">
          <cell r="B5880">
            <v>38134</v>
          </cell>
          <cell r="C5880" t="str">
            <v>Altama Delta Corp</v>
          </cell>
          <cell r="D5880" t="str">
            <v>Phoenix Footwear Group Inc</v>
          </cell>
          <cell r="E5880">
            <v>41</v>
          </cell>
          <cell r="F5880" t="str">
            <v>N</v>
          </cell>
        </row>
        <row r="5881">
          <cell r="B5881">
            <v>38133</v>
          </cell>
          <cell r="C5881" t="str">
            <v>DaimlerChrysler Corp-Utility</v>
          </cell>
          <cell r="D5881" t="str">
            <v>Investor Group</v>
          </cell>
          <cell r="E5881">
            <v>288</v>
          </cell>
          <cell r="F5881" t="str">
            <v>Y</v>
          </cell>
        </row>
        <row r="5882">
          <cell r="B5882">
            <v>38133</v>
          </cell>
          <cell r="C5882" t="str">
            <v>Covista CommunInc-Certa Asts</v>
          </cell>
          <cell r="D5882" t="str">
            <v>PAETEC Communications Inc</v>
          </cell>
          <cell r="E5882">
            <v>15.1</v>
          </cell>
          <cell r="F5882" t="str">
            <v>N</v>
          </cell>
        </row>
        <row r="5883">
          <cell r="B5883">
            <v>38133</v>
          </cell>
          <cell r="C5883" t="str">
            <v>River Parishes Hospital,LA</v>
          </cell>
          <cell r="D5883" t="str">
            <v>LifePoint Hospitals Inc</v>
          </cell>
          <cell r="E5883">
            <v>24</v>
          </cell>
          <cell r="F5883" t="str">
            <v>N</v>
          </cell>
        </row>
        <row r="5884">
          <cell r="B5884">
            <v>38133</v>
          </cell>
          <cell r="C5884" t="str">
            <v>Georgia Surgery Centers Inc</v>
          </cell>
          <cell r="D5884" t="str">
            <v>Paincare Holdings Inc</v>
          </cell>
          <cell r="E5884">
            <v>4.5</v>
          </cell>
          <cell r="F5884" t="str">
            <v>N</v>
          </cell>
        </row>
        <row r="5885">
          <cell r="B5885">
            <v>38133</v>
          </cell>
          <cell r="C5885" t="str">
            <v>Mudd LLC</v>
          </cell>
          <cell r="D5885" t="str">
            <v>Tack Fat Grp Intl Ltd</v>
          </cell>
          <cell r="E5885">
            <v>3.3299999999999996</v>
          </cell>
          <cell r="F5885" t="str">
            <v>N</v>
          </cell>
        </row>
        <row r="5886">
          <cell r="B5886">
            <v>38133</v>
          </cell>
          <cell r="C5886" t="str">
            <v>Donlar Corp</v>
          </cell>
          <cell r="D5886" t="str">
            <v>Flexible Solutions Intl Ltd</v>
          </cell>
          <cell r="E5886">
            <v>6.1499999999999995</v>
          </cell>
          <cell r="F5886" t="str">
            <v>N</v>
          </cell>
        </row>
        <row r="5887">
          <cell r="B5887">
            <v>38133</v>
          </cell>
          <cell r="C5887" t="str">
            <v>RL Childrenswear-Certain Asset</v>
          </cell>
          <cell r="D5887" t="str">
            <v>Polo Ralph Lauren Corp</v>
          </cell>
          <cell r="E5887">
            <v>230</v>
          </cell>
          <cell r="F5887" t="str">
            <v>N</v>
          </cell>
        </row>
        <row r="5888">
          <cell r="B5888">
            <v>38133</v>
          </cell>
          <cell r="C5888" t="str">
            <v>Parking Pro Inc</v>
          </cell>
          <cell r="D5888" t="str">
            <v>Explorations Group Inc</v>
          </cell>
          <cell r="E5888">
            <v>4.125</v>
          </cell>
          <cell r="F5888" t="str">
            <v>N</v>
          </cell>
        </row>
        <row r="5889">
          <cell r="B5889">
            <v>38133</v>
          </cell>
          <cell r="C5889" t="str">
            <v>WTC Industries Inc</v>
          </cell>
          <cell r="D5889" t="str">
            <v>Cuno Inc</v>
          </cell>
          <cell r="E5889">
            <v>109.04499999999999</v>
          </cell>
          <cell r="F5889" t="str">
            <v>N</v>
          </cell>
        </row>
        <row r="5890">
          <cell r="B5890">
            <v>38132</v>
          </cell>
          <cell r="C5890" t="str">
            <v>Electronic Commerce Sys Inc</v>
          </cell>
          <cell r="D5890" t="str">
            <v>Internet Commerce Corp</v>
          </cell>
          <cell r="E5890">
            <v>2.4660000000000002</v>
          </cell>
          <cell r="F5890" t="str">
            <v>N</v>
          </cell>
        </row>
        <row r="5891">
          <cell r="B5891">
            <v>38132</v>
          </cell>
          <cell r="C5891" t="str">
            <v>Afloat In France</v>
          </cell>
          <cell r="D5891" t="str">
            <v>Orient-Express Hotels Ltd</v>
          </cell>
          <cell r="E5891">
            <v>6</v>
          </cell>
          <cell r="F5891" t="str">
            <v>N</v>
          </cell>
        </row>
        <row r="5892">
          <cell r="B5892">
            <v>38132</v>
          </cell>
          <cell r="C5892" t="str">
            <v>GSM Network,CA,NV &amp; NY</v>
          </cell>
          <cell r="D5892" t="str">
            <v>T-Mobile USA Inc</v>
          </cell>
          <cell r="E5892">
            <v>2500</v>
          </cell>
          <cell r="F5892" t="str">
            <v>N</v>
          </cell>
        </row>
        <row r="5893">
          <cell r="B5893">
            <v>38132</v>
          </cell>
          <cell r="C5893" t="str">
            <v>Kadiri Inc</v>
          </cell>
          <cell r="D5893" t="str">
            <v>Workstream Inc</v>
          </cell>
          <cell r="E5893">
            <v>15.228</v>
          </cell>
          <cell r="F5893" t="str">
            <v>N</v>
          </cell>
        </row>
        <row r="5894">
          <cell r="B5894">
            <v>38132</v>
          </cell>
          <cell r="C5894" t="str">
            <v>BitBlitz Commun-Certain Assets</v>
          </cell>
          <cell r="D5894" t="str">
            <v>Intersil Corp</v>
          </cell>
          <cell r="E5894">
            <v>7.5</v>
          </cell>
          <cell r="F5894" t="str">
            <v>N</v>
          </cell>
        </row>
        <row r="5895">
          <cell r="B5895">
            <v>38132</v>
          </cell>
          <cell r="C5895" t="str">
            <v>Brut LLC</v>
          </cell>
          <cell r="D5895" t="str">
            <v>Nasdaq Stock Market Inc</v>
          </cell>
          <cell r="E5895">
            <v>190</v>
          </cell>
          <cell r="F5895" t="str">
            <v>N</v>
          </cell>
        </row>
        <row r="5896">
          <cell r="B5896">
            <v>38131</v>
          </cell>
          <cell r="C5896" t="str">
            <v>Lason Inc</v>
          </cell>
          <cell r="D5896" t="str">
            <v>Charterhouse Group Intl Inc</v>
          </cell>
          <cell r="E5896">
            <v>3.347</v>
          </cell>
          <cell r="F5896" t="str">
            <v>Y</v>
          </cell>
        </row>
        <row r="5897">
          <cell r="B5897">
            <v>38131</v>
          </cell>
          <cell r="C5897" t="str">
            <v>Horizon Lines Inc</v>
          </cell>
          <cell r="D5897" t="str">
            <v>Castle Harlan Inc</v>
          </cell>
          <cell r="E5897">
            <v>650</v>
          </cell>
          <cell r="F5897" t="str">
            <v>Y</v>
          </cell>
        </row>
        <row r="5898">
          <cell r="B5898">
            <v>38131</v>
          </cell>
          <cell r="C5898" t="str">
            <v>Eneryst Development Center LLC</v>
          </cell>
          <cell r="D5898" t="str">
            <v>Turbochef Technologies Inc</v>
          </cell>
          <cell r="E5898">
            <v>13.664999999999999</v>
          </cell>
          <cell r="F5898" t="str">
            <v>N</v>
          </cell>
        </row>
        <row r="5899">
          <cell r="B5899">
            <v>38131</v>
          </cell>
          <cell r="C5899" t="str">
            <v>KRTS-FM,Houston,Texas</v>
          </cell>
          <cell r="D5899" t="str">
            <v>Radio One Inc</v>
          </cell>
          <cell r="E5899">
            <v>72.5</v>
          </cell>
          <cell r="F5899" t="str">
            <v>N</v>
          </cell>
        </row>
        <row r="5900">
          <cell r="B5900">
            <v>38131</v>
          </cell>
          <cell r="C5900" t="str">
            <v>Onetta Inc</v>
          </cell>
          <cell r="D5900" t="str">
            <v>Bookham Technology PLC</v>
          </cell>
          <cell r="E5900">
            <v>23.212</v>
          </cell>
          <cell r="F5900" t="str">
            <v>N</v>
          </cell>
        </row>
        <row r="5901">
          <cell r="B5901">
            <v>38131</v>
          </cell>
          <cell r="C5901" t="str">
            <v>Boeing Capital-Commercial Finl</v>
          </cell>
          <cell r="D5901" t="str">
            <v>GE Commercial Finance Inc</v>
          </cell>
          <cell r="E5901">
            <v>2030</v>
          </cell>
          <cell r="F5901" t="str">
            <v>N</v>
          </cell>
        </row>
        <row r="5902">
          <cell r="B5902">
            <v>38131</v>
          </cell>
          <cell r="C5902" t="str">
            <v>Valley Bank,Moreno Valley</v>
          </cell>
          <cell r="D5902" t="str">
            <v>BBVA Bancomer Finl Hldg Inc</v>
          </cell>
          <cell r="E5902">
            <v>13.486000000000001</v>
          </cell>
          <cell r="F5902" t="str">
            <v>N</v>
          </cell>
        </row>
        <row r="5903">
          <cell r="B5903">
            <v>38131</v>
          </cell>
          <cell r="C5903" t="str">
            <v>Telica</v>
          </cell>
          <cell r="D5903" t="str">
            <v>Lucent Technologies Inc</v>
          </cell>
          <cell r="E5903">
            <v>295.71300000000002</v>
          </cell>
          <cell r="F5903" t="str">
            <v>N</v>
          </cell>
        </row>
        <row r="5904">
          <cell r="B5904">
            <v>38131</v>
          </cell>
          <cell r="C5904" t="str">
            <v>American Coin Merchandising</v>
          </cell>
          <cell r="D5904" t="str">
            <v>Coinstar Inc</v>
          </cell>
          <cell r="E5904">
            <v>235</v>
          </cell>
          <cell r="F5904" t="str">
            <v>N</v>
          </cell>
        </row>
        <row r="5905">
          <cell r="B5905">
            <v>38131</v>
          </cell>
          <cell r="C5905" t="str">
            <v>Seneca Upshur Petroleum Inc</v>
          </cell>
          <cell r="D5905" t="str">
            <v>KeySpan Corp</v>
          </cell>
          <cell r="E5905">
            <v>486.09999999999997</v>
          </cell>
          <cell r="F5905" t="str">
            <v>N</v>
          </cell>
        </row>
        <row r="5906">
          <cell r="B5906">
            <v>38131</v>
          </cell>
          <cell r="C5906" t="str">
            <v>Exxon-Oil &amp; Gas,North America</v>
          </cell>
          <cell r="D5906" t="str">
            <v>Apache Corp</v>
          </cell>
          <cell r="E5906">
            <v>385</v>
          </cell>
          <cell r="F5906" t="str">
            <v>N</v>
          </cell>
        </row>
        <row r="5907">
          <cell r="B5907">
            <v>38131</v>
          </cell>
          <cell r="C5907" t="str">
            <v>Spiegel Catalog Inc</v>
          </cell>
          <cell r="D5907" t="str">
            <v>Pangea Holdings Ltd</v>
          </cell>
          <cell r="E5907">
            <v>31</v>
          </cell>
          <cell r="F5907" t="str">
            <v>N</v>
          </cell>
        </row>
        <row r="5908">
          <cell r="B5908">
            <v>38131</v>
          </cell>
          <cell r="C5908" t="str">
            <v>WFS Financial Inc</v>
          </cell>
          <cell r="D5908" t="str">
            <v>Westcorp,Irvine,CA</v>
          </cell>
          <cell r="E5908">
            <v>310.46100000000001</v>
          </cell>
          <cell r="F5908" t="str">
            <v>N</v>
          </cell>
        </row>
        <row r="5909">
          <cell r="B5909">
            <v>38131</v>
          </cell>
          <cell r="C5909" t="str">
            <v>Tickle Inc</v>
          </cell>
          <cell r="D5909" t="str">
            <v>Monster Worldwide Inc</v>
          </cell>
          <cell r="E5909">
            <v>93.699999999999989</v>
          </cell>
          <cell r="F5909" t="str">
            <v>N</v>
          </cell>
        </row>
        <row r="5910">
          <cell r="B5910">
            <v>38131</v>
          </cell>
          <cell r="C5910" t="str">
            <v>C-Signature</v>
          </cell>
          <cell r="D5910" t="str">
            <v>Aladdin Knowledge Systems Ltd</v>
          </cell>
          <cell r="E5910">
            <v>1</v>
          </cell>
          <cell r="F5910" t="str">
            <v>N</v>
          </cell>
        </row>
        <row r="5911">
          <cell r="B5911">
            <v>38131</v>
          </cell>
          <cell r="C5911" t="str">
            <v>Nova Machine Products Corp</v>
          </cell>
          <cell r="D5911" t="str">
            <v>Curtiss Wright Corp</v>
          </cell>
          <cell r="E5911">
            <v>33</v>
          </cell>
          <cell r="F5911" t="str">
            <v>N</v>
          </cell>
        </row>
        <row r="5912">
          <cell r="B5912">
            <v>38131</v>
          </cell>
          <cell r="C5912" t="str">
            <v>NeighborCare Inc</v>
          </cell>
          <cell r="D5912" t="str">
            <v>Omnicare Inc</v>
          </cell>
          <cell r="E5912">
            <v>1820.7239999999999</v>
          </cell>
          <cell r="F5912" t="str">
            <v>N</v>
          </cell>
        </row>
        <row r="5913">
          <cell r="B5913">
            <v>38130</v>
          </cell>
          <cell r="C5913" t="str">
            <v>Wiser Oil Co</v>
          </cell>
          <cell r="D5913" t="str">
            <v>Forest Oil Corp</v>
          </cell>
          <cell r="E5913">
            <v>170.80099999999999</v>
          </cell>
          <cell r="F5913" t="str">
            <v>N</v>
          </cell>
        </row>
        <row r="5914">
          <cell r="B5914">
            <v>38128</v>
          </cell>
          <cell r="C5914" t="str">
            <v>Verizon-Wireline Related Bus</v>
          </cell>
          <cell r="D5914" t="str">
            <v>Carlyle Group LLC</v>
          </cell>
          <cell r="E5914">
            <v>1650</v>
          </cell>
          <cell r="F5914" t="str">
            <v>Y</v>
          </cell>
        </row>
        <row r="5915">
          <cell r="B5915">
            <v>38128</v>
          </cell>
          <cell r="C5915" t="str">
            <v>Jillians-Certain Op Assets</v>
          </cell>
          <cell r="D5915" t="str">
            <v>Tango Acquisition Inc</v>
          </cell>
          <cell r="E5915">
            <v>27</v>
          </cell>
          <cell r="F5915" t="str">
            <v>Y</v>
          </cell>
        </row>
        <row r="5916">
          <cell r="B5916">
            <v>38128</v>
          </cell>
          <cell r="C5916" t="str">
            <v>bTrade Inc</v>
          </cell>
          <cell r="D5916" t="str">
            <v>Click Commerce Inc</v>
          </cell>
          <cell r="E5916">
            <v>5.1529999999999996</v>
          </cell>
          <cell r="F5916" t="str">
            <v>N</v>
          </cell>
        </row>
        <row r="5917">
          <cell r="B5917">
            <v>38128</v>
          </cell>
          <cell r="C5917" t="str">
            <v>Furnas County Farms</v>
          </cell>
          <cell r="D5917" t="str">
            <v>Investor Group</v>
          </cell>
          <cell r="E5917">
            <v>50</v>
          </cell>
          <cell r="F5917" t="str">
            <v>N</v>
          </cell>
        </row>
        <row r="5918">
          <cell r="B5918">
            <v>38128</v>
          </cell>
          <cell r="C5918" t="str">
            <v>Xtrana-Intellectual Property</v>
          </cell>
          <cell r="D5918" t="str">
            <v>Applied Biosystems Group</v>
          </cell>
          <cell r="E5918">
            <v>4</v>
          </cell>
          <cell r="F5918" t="str">
            <v>N</v>
          </cell>
        </row>
        <row r="5919">
          <cell r="B5919">
            <v>38128</v>
          </cell>
          <cell r="C5919" t="str">
            <v>Mudd LLC</v>
          </cell>
          <cell r="D5919" t="str">
            <v>Sino Legend Ltd</v>
          </cell>
          <cell r="E5919">
            <v>40</v>
          </cell>
          <cell r="F5919" t="str">
            <v>N</v>
          </cell>
        </row>
        <row r="5920">
          <cell r="B5920">
            <v>38128</v>
          </cell>
          <cell r="C5920" t="str">
            <v>International Mail Express Inc</v>
          </cell>
          <cell r="D5920" t="str">
            <v>Pitney Bowes Inc</v>
          </cell>
          <cell r="E5920">
            <v>29</v>
          </cell>
          <cell r="F5920" t="str">
            <v>N</v>
          </cell>
        </row>
        <row r="5921">
          <cell r="B5921">
            <v>38128</v>
          </cell>
          <cell r="C5921" t="str">
            <v>McCoy Enterprises Inc</v>
          </cell>
          <cell r="D5921" t="str">
            <v>Watts Water Technologies Inc</v>
          </cell>
          <cell r="E5921">
            <v>27.799999999999997</v>
          </cell>
          <cell r="F5921" t="str">
            <v>N</v>
          </cell>
        </row>
        <row r="5922">
          <cell r="B5922">
            <v>38128</v>
          </cell>
          <cell r="C5922" t="str">
            <v>KLST-TV,San Angelo,Texas</v>
          </cell>
          <cell r="D5922" t="str">
            <v>Nexstar Broadcasting Group Inc</v>
          </cell>
          <cell r="E5922">
            <v>12</v>
          </cell>
          <cell r="F5922" t="str">
            <v>N</v>
          </cell>
        </row>
        <row r="5923">
          <cell r="B5923">
            <v>38128</v>
          </cell>
          <cell r="C5923" t="str">
            <v>Alliant-Alarm Portfolio</v>
          </cell>
          <cell r="D5923" t="str">
            <v>Integrated Alarm Svcs Group</v>
          </cell>
          <cell r="E5923">
            <v>14.5</v>
          </cell>
          <cell r="F5923" t="str">
            <v>N</v>
          </cell>
        </row>
        <row r="5924">
          <cell r="B5924">
            <v>38127</v>
          </cell>
          <cell r="C5924" t="str">
            <v>Advanced Fibre Communications</v>
          </cell>
          <cell r="D5924" t="str">
            <v>Tellabs Inc</v>
          </cell>
          <cell r="E5924">
            <v>1482.34</v>
          </cell>
          <cell r="F5924" t="str">
            <v>N</v>
          </cell>
        </row>
        <row r="5925">
          <cell r="B5925">
            <v>38127</v>
          </cell>
          <cell r="C5925" t="str">
            <v>Klein Bancshares Inc,TX</v>
          </cell>
          <cell r="D5925" t="str">
            <v>Southwest Bancorp of Texas,TX</v>
          </cell>
          <cell r="E5925">
            <v>165</v>
          </cell>
          <cell r="F5925" t="str">
            <v>N</v>
          </cell>
        </row>
        <row r="5926">
          <cell r="B5926">
            <v>38127</v>
          </cell>
          <cell r="C5926" t="str">
            <v>Memorial Medical Center,NM</v>
          </cell>
          <cell r="D5926" t="str">
            <v>Province Healthcare Co</v>
          </cell>
          <cell r="E5926">
            <v>150</v>
          </cell>
          <cell r="F5926" t="str">
            <v>N</v>
          </cell>
        </row>
        <row r="5927">
          <cell r="B5927">
            <v>38127</v>
          </cell>
          <cell r="C5927" t="str">
            <v>Genlyte Thomas Group LLC</v>
          </cell>
          <cell r="D5927" t="str">
            <v>Genlyte Group Inc</v>
          </cell>
          <cell r="E5927">
            <v>400</v>
          </cell>
          <cell r="F5927" t="str">
            <v>N</v>
          </cell>
        </row>
        <row r="5928">
          <cell r="B5928">
            <v>38127</v>
          </cell>
          <cell r="C5928" t="str">
            <v>Alenco Holding Corp</v>
          </cell>
          <cell r="D5928" t="str">
            <v>Undisclosed Acquiror</v>
          </cell>
          <cell r="E5928">
            <v>11</v>
          </cell>
          <cell r="F5928" t="str">
            <v>N</v>
          </cell>
        </row>
        <row r="5929">
          <cell r="B5929">
            <v>38127</v>
          </cell>
          <cell r="C5929" t="str">
            <v>Galenica Pharmaceuticals Inc</v>
          </cell>
          <cell r="D5929" t="str">
            <v>Adjuvantys Inc</v>
          </cell>
          <cell r="E5929">
            <v>4.952</v>
          </cell>
          <cell r="F5929" t="str">
            <v>N</v>
          </cell>
        </row>
        <row r="5930">
          <cell r="B5930">
            <v>38127</v>
          </cell>
          <cell r="C5930" t="str">
            <v>FCCC Inc</v>
          </cell>
          <cell r="D5930" t="str">
            <v>Wayfarer Financial Group Inc</v>
          </cell>
          <cell r="E5930">
            <v>2.6920000000000002</v>
          </cell>
          <cell r="F5930" t="str">
            <v>N</v>
          </cell>
        </row>
        <row r="5931">
          <cell r="B5931">
            <v>38127</v>
          </cell>
          <cell r="C5931" t="str">
            <v>FuturaGene Inc</v>
          </cell>
          <cell r="D5931" t="str">
            <v>OverNet Data PLC</v>
          </cell>
          <cell r="E5931">
            <v>40.409999999999997</v>
          </cell>
          <cell r="F5931" t="str">
            <v>N</v>
          </cell>
        </row>
        <row r="5932">
          <cell r="B5932">
            <v>38126</v>
          </cell>
          <cell r="C5932" t="str">
            <v>Kaiser-Mead Smelter Asts</v>
          </cell>
          <cell r="D5932" t="str">
            <v>Commercial Development Co Inc</v>
          </cell>
          <cell r="E5932">
            <v>7.3999999999999995</v>
          </cell>
          <cell r="F5932" t="str">
            <v>Y</v>
          </cell>
        </row>
        <row r="5933">
          <cell r="B5933">
            <v>38126</v>
          </cell>
          <cell r="C5933" t="str">
            <v>Andover Controls Corp</v>
          </cell>
          <cell r="D5933" t="str">
            <v>Schneider Electric SA</v>
          </cell>
          <cell r="E5933">
            <v>403</v>
          </cell>
          <cell r="F5933" t="str">
            <v>N</v>
          </cell>
        </row>
        <row r="5934">
          <cell r="B5934">
            <v>38126</v>
          </cell>
          <cell r="C5934" t="str">
            <v>Brightmail Inc</v>
          </cell>
          <cell r="D5934" t="str">
            <v>Symantec Corp</v>
          </cell>
          <cell r="E5934">
            <v>370</v>
          </cell>
          <cell r="F5934" t="str">
            <v>N</v>
          </cell>
        </row>
        <row r="5935">
          <cell r="B5935">
            <v>38126</v>
          </cell>
          <cell r="C5935" t="str">
            <v>Direct Satellite Inc</v>
          </cell>
          <cell r="D5935" t="str">
            <v>MDU Comm International Inc</v>
          </cell>
          <cell r="E5935">
            <v>2.4</v>
          </cell>
          <cell r="F5935" t="str">
            <v>N</v>
          </cell>
        </row>
        <row r="5936">
          <cell r="B5936">
            <v>38126</v>
          </cell>
          <cell r="C5936" t="str">
            <v>ALARIS Medical Systems Inc</v>
          </cell>
          <cell r="D5936" t="str">
            <v>Cardinal Health Inc</v>
          </cell>
          <cell r="E5936">
            <v>1743.6669999999999</v>
          </cell>
          <cell r="F5936" t="str">
            <v>N</v>
          </cell>
        </row>
        <row r="5937">
          <cell r="B5937">
            <v>38125</v>
          </cell>
          <cell r="C5937" t="str">
            <v>Global Cash Access</v>
          </cell>
          <cell r="D5937" t="str">
            <v>Investor Group</v>
          </cell>
          <cell r="E5937">
            <v>316</v>
          </cell>
          <cell r="F5937" t="str">
            <v>Y</v>
          </cell>
        </row>
        <row r="5938">
          <cell r="B5938">
            <v>38125</v>
          </cell>
          <cell r="C5938" t="str">
            <v>Kroll Inc</v>
          </cell>
          <cell r="D5938" t="str">
            <v>Marsh &amp; McLennan Cos Inc</v>
          </cell>
          <cell r="E5938">
            <v>1898.655</v>
          </cell>
          <cell r="F5938" t="str">
            <v>N</v>
          </cell>
        </row>
        <row r="5939">
          <cell r="B5939">
            <v>38125</v>
          </cell>
          <cell r="C5939" t="str">
            <v>Dune Energy Inc</v>
          </cell>
          <cell r="D5939" t="str">
            <v>Itera Holding Ltd</v>
          </cell>
          <cell r="E5939">
            <v>12</v>
          </cell>
          <cell r="F5939" t="str">
            <v>N</v>
          </cell>
        </row>
        <row r="5940">
          <cell r="B5940">
            <v>38125</v>
          </cell>
          <cell r="C5940" t="str">
            <v>Citizens Bancshares Inc,FL</v>
          </cell>
          <cell r="D5940" t="str">
            <v>ABC Bancorp,Moultrie,Georgia</v>
          </cell>
          <cell r="E5940">
            <v>11.515000000000001</v>
          </cell>
          <cell r="F5940" t="str">
            <v>N</v>
          </cell>
        </row>
        <row r="5941">
          <cell r="B5941">
            <v>38125</v>
          </cell>
          <cell r="C5941" t="str">
            <v>Reynolds Industries Inc</v>
          </cell>
          <cell r="D5941" t="str">
            <v>Teledyne Invest Inc</v>
          </cell>
          <cell r="E5941">
            <v>41.5</v>
          </cell>
          <cell r="F5941" t="str">
            <v>N</v>
          </cell>
        </row>
        <row r="5942">
          <cell r="B5942">
            <v>38125</v>
          </cell>
          <cell r="C5942" t="str">
            <v>Reliant Energy-Power Plant(71)</v>
          </cell>
          <cell r="D5942" t="str">
            <v>Brascan Corp</v>
          </cell>
          <cell r="E5942">
            <v>874</v>
          </cell>
          <cell r="F5942" t="str">
            <v>N</v>
          </cell>
        </row>
        <row r="5943">
          <cell r="B5943">
            <v>38125</v>
          </cell>
          <cell r="C5943" t="str">
            <v>Brownsville Med Center,TX</v>
          </cell>
          <cell r="D5943" t="str">
            <v>Valley Baptist Health System</v>
          </cell>
          <cell r="E5943">
            <v>67</v>
          </cell>
          <cell r="F5943" t="str">
            <v>N</v>
          </cell>
        </row>
        <row r="5944">
          <cell r="B5944">
            <v>38125</v>
          </cell>
          <cell r="C5944" t="str">
            <v>CompuSven Inc</v>
          </cell>
          <cell r="D5944" t="str">
            <v>Stellar Technologies Inc</v>
          </cell>
          <cell r="E5944">
            <v>1.0369999999999999</v>
          </cell>
          <cell r="F5944" t="str">
            <v>N</v>
          </cell>
        </row>
        <row r="5945">
          <cell r="B5945">
            <v>38124</v>
          </cell>
          <cell r="C5945" t="str">
            <v>Purcell Systems</v>
          </cell>
          <cell r="D5945" t="str">
            <v>Weston Presidio Capital</v>
          </cell>
          <cell r="E5945">
            <v>16.600000000000001</v>
          </cell>
          <cell r="F5945" t="str">
            <v>Y</v>
          </cell>
        </row>
        <row r="5946">
          <cell r="B5946">
            <v>38124</v>
          </cell>
          <cell r="C5946" t="str">
            <v>Hudson Respiratory Care Inc</v>
          </cell>
          <cell r="D5946" t="str">
            <v>Teleflex Inc</v>
          </cell>
          <cell r="E5946">
            <v>460</v>
          </cell>
          <cell r="F5946" t="str">
            <v>N</v>
          </cell>
        </row>
        <row r="5947">
          <cell r="B5947">
            <v>38124</v>
          </cell>
          <cell r="C5947" t="str">
            <v>Natl Health Ins Co-Fixed Annui</v>
          </cell>
          <cell r="D5947" t="str">
            <v>Great American Life Ins Co</v>
          </cell>
          <cell r="E5947">
            <v>38</v>
          </cell>
          <cell r="F5947" t="str">
            <v>N</v>
          </cell>
        </row>
        <row r="5948">
          <cell r="B5948">
            <v>38124</v>
          </cell>
          <cell r="C5948" t="str">
            <v>Primagraphics Holdings Ltd</v>
          </cell>
          <cell r="D5948" t="str">
            <v>Curtiss Wright Corp</v>
          </cell>
          <cell r="E5948">
            <v>21</v>
          </cell>
          <cell r="F5948" t="str">
            <v>N</v>
          </cell>
        </row>
        <row r="5949">
          <cell r="B5949">
            <v>38124</v>
          </cell>
          <cell r="C5949" t="str">
            <v>NYCE Corp</v>
          </cell>
          <cell r="D5949" t="str">
            <v>Metavante Corp</v>
          </cell>
          <cell r="E5949">
            <v>610</v>
          </cell>
          <cell r="F5949" t="str">
            <v>N</v>
          </cell>
        </row>
        <row r="5950">
          <cell r="B5950">
            <v>38124</v>
          </cell>
          <cell r="C5950" t="str">
            <v>ChevronTexaco-Oil &amp; Gas Ppty</v>
          </cell>
          <cell r="D5950" t="str">
            <v>XTO Energy Inc</v>
          </cell>
          <cell r="E5950">
            <v>912</v>
          </cell>
          <cell r="F5950" t="str">
            <v>N</v>
          </cell>
        </row>
        <row r="5951">
          <cell r="B5951">
            <v>38124</v>
          </cell>
          <cell r="C5951" t="str">
            <v>New England Bus Service Inc</v>
          </cell>
          <cell r="D5951" t="str">
            <v>Deluxe Corp</v>
          </cell>
          <cell r="E5951">
            <v>625.44500000000005</v>
          </cell>
          <cell r="F5951" t="str">
            <v>N</v>
          </cell>
        </row>
        <row r="5952">
          <cell r="B5952">
            <v>38124</v>
          </cell>
          <cell r="C5952" t="str">
            <v>Quest Technology LP</v>
          </cell>
          <cell r="D5952" t="str">
            <v>Ceradyne Inc</v>
          </cell>
          <cell r="E5952">
            <v>2.4220000000000002</v>
          </cell>
          <cell r="F5952" t="str">
            <v>N</v>
          </cell>
        </row>
        <row r="5953">
          <cell r="B5953">
            <v>38124</v>
          </cell>
          <cell r="C5953" t="str">
            <v>Ohio Valley Electric Corp</v>
          </cell>
          <cell r="D5953" t="str">
            <v>Buckeye Power Generating LLC</v>
          </cell>
          <cell r="E5953">
            <v>139</v>
          </cell>
          <cell r="F5953" t="str">
            <v>N</v>
          </cell>
        </row>
        <row r="5954">
          <cell r="B5954">
            <v>38124</v>
          </cell>
          <cell r="C5954" t="str">
            <v>Duron Inc</v>
          </cell>
          <cell r="D5954" t="str">
            <v>Sherwin-Williams Co</v>
          </cell>
          <cell r="E5954">
            <v>253</v>
          </cell>
          <cell r="F5954" t="str">
            <v>N</v>
          </cell>
        </row>
        <row r="5955">
          <cell r="B5955">
            <v>38124</v>
          </cell>
          <cell r="C5955" t="str">
            <v>E2O Communications Inc</v>
          </cell>
          <cell r="D5955" t="str">
            <v>JDS Uniphase Corp</v>
          </cell>
          <cell r="E5955">
            <v>60</v>
          </cell>
          <cell r="F5955" t="str">
            <v>N</v>
          </cell>
        </row>
        <row r="5956">
          <cell r="B5956">
            <v>38124</v>
          </cell>
          <cell r="C5956" t="str">
            <v>UniComp Inc-Smokey Mountain</v>
          </cell>
          <cell r="D5956" t="str">
            <v>FreeStar Technology Corp</v>
          </cell>
          <cell r="E5956">
            <v>1</v>
          </cell>
          <cell r="F5956" t="str">
            <v>N</v>
          </cell>
        </row>
        <row r="5957">
          <cell r="B5957">
            <v>38124</v>
          </cell>
          <cell r="C5957" t="str">
            <v>Network Guidance Co</v>
          </cell>
          <cell r="D5957" t="str">
            <v>Nuvo Network Management Inc</v>
          </cell>
          <cell r="E5957">
            <v>2.5999999999999996</v>
          </cell>
          <cell r="F5957" t="str">
            <v>N</v>
          </cell>
        </row>
        <row r="5958">
          <cell r="B5958">
            <v>38124</v>
          </cell>
          <cell r="C5958" t="str">
            <v>BEAMHIT LLC</v>
          </cell>
          <cell r="D5958" t="str">
            <v>L-3 Communications Hldg Inc</v>
          </cell>
          <cell r="E5958">
            <v>40</v>
          </cell>
          <cell r="F5958" t="str">
            <v>N</v>
          </cell>
        </row>
        <row r="5959">
          <cell r="B5959">
            <v>38124</v>
          </cell>
          <cell r="C5959" t="str">
            <v>Undisclosed Manufactured Hom</v>
          </cell>
          <cell r="D5959" t="str">
            <v>Manufactured Home Communities</v>
          </cell>
          <cell r="E5959">
            <v>185</v>
          </cell>
          <cell r="F5959" t="str">
            <v>N</v>
          </cell>
        </row>
        <row r="5960">
          <cell r="B5960">
            <v>38124</v>
          </cell>
          <cell r="C5960" t="str">
            <v>Pacific Ethanol Inc</v>
          </cell>
          <cell r="D5960" t="str">
            <v>Accessity Corp</v>
          </cell>
          <cell r="E5960">
            <v>52.639999999999993</v>
          </cell>
          <cell r="F5960" t="str">
            <v>N</v>
          </cell>
        </row>
        <row r="5961">
          <cell r="B5961">
            <v>38124</v>
          </cell>
          <cell r="C5961" t="str">
            <v>Kaiser Alum,Chem-Gramercy Alum</v>
          </cell>
          <cell r="D5961" t="str">
            <v>Investor Group</v>
          </cell>
          <cell r="E5961">
            <v>23</v>
          </cell>
          <cell r="F5961" t="str">
            <v>N</v>
          </cell>
        </row>
        <row r="5962">
          <cell r="B5962">
            <v>38124</v>
          </cell>
          <cell r="C5962" t="str">
            <v>Chaparral Resources Inc</v>
          </cell>
          <cell r="D5962" t="str">
            <v>Nelson Resources Ltd</v>
          </cell>
          <cell r="E5962">
            <v>23.9</v>
          </cell>
          <cell r="F5962" t="str">
            <v>N</v>
          </cell>
        </row>
        <row r="5963">
          <cell r="B5963">
            <v>38124</v>
          </cell>
          <cell r="C5963" t="str">
            <v>Wachovia Corp-Properties(140)</v>
          </cell>
          <cell r="D5963" t="str">
            <v>American Finl Realty Trust</v>
          </cell>
          <cell r="E5963">
            <v>511.9</v>
          </cell>
          <cell r="F5963" t="str">
            <v>N</v>
          </cell>
        </row>
        <row r="5964">
          <cell r="B5964">
            <v>38124</v>
          </cell>
          <cell r="C5964" t="str">
            <v>New Venture Gear Inc-US Ops</v>
          </cell>
          <cell r="D5964" t="str">
            <v>Magna International Inc</v>
          </cell>
          <cell r="E5964">
            <v>435</v>
          </cell>
          <cell r="F5964" t="str">
            <v>N</v>
          </cell>
        </row>
        <row r="5965">
          <cell r="B5965">
            <v>38123</v>
          </cell>
          <cell r="C5965" t="str">
            <v>Avocel Inc</v>
          </cell>
          <cell r="D5965" t="str">
            <v>Benitec Ltd</v>
          </cell>
          <cell r="E5965">
            <v>5.4160000000000004</v>
          </cell>
          <cell r="F5965" t="str">
            <v>N</v>
          </cell>
        </row>
        <row r="5966">
          <cell r="B5966">
            <v>38121</v>
          </cell>
          <cell r="C5966" t="str">
            <v>Lazydays RV Center Inc</v>
          </cell>
          <cell r="D5966" t="str">
            <v>Bruckmann Rosser Sherrill &amp; Co</v>
          </cell>
          <cell r="E5966">
            <v>215.5</v>
          </cell>
          <cell r="F5966" t="str">
            <v>Y</v>
          </cell>
        </row>
        <row r="5967">
          <cell r="B5967">
            <v>38121</v>
          </cell>
          <cell r="C5967" t="str">
            <v>Linx Electronics Inc</v>
          </cell>
          <cell r="D5967" t="str">
            <v>Micronas Semiconductor Hldg AG</v>
          </cell>
          <cell r="E5967">
            <v>26</v>
          </cell>
          <cell r="F5967" t="str">
            <v>N</v>
          </cell>
        </row>
        <row r="5968">
          <cell r="B5968">
            <v>38121</v>
          </cell>
          <cell r="C5968" t="str">
            <v>FSF Finl Corp,Hutchinson,MN</v>
          </cell>
          <cell r="D5968" t="str">
            <v>MidCountry Financial Corp</v>
          </cell>
          <cell r="E5968">
            <v>89.066999999999993</v>
          </cell>
          <cell r="F5968" t="str">
            <v>N</v>
          </cell>
        </row>
        <row r="5969">
          <cell r="B5969">
            <v>38121</v>
          </cell>
          <cell r="C5969" t="str">
            <v>Quorum Litigation Services LLC</v>
          </cell>
          <cell r="D5969" t="str">
            <v>Kroll Ontrack Inc</v>
          </cell>
          <cell r="E5969">
            <v>39</v>
          </cell>
          <cell r="F5969" t="str">
            <v>N</v>
          </cell>
        </row>
        <row r="5970">
          <cell r="B5970">
            <v>38121</v>
          </cell>
          <cell r="C5970" t="str">
            <v>Performics Inc</v>
          </cell>
          <cell r="D5970" t="str">
            <v>DoubleClick Inc</v>
          </cell>
          <cell r="E5970">
            <v>65</v>
          </cell>
          <cell r="F5970" t="str">
            <v>N</v>
          </cell>
        </row>
        <row r="5971">
          <cell r="B5971">
            <v>38121</v>
          </cell>
          <cell r="C5971" t="str">
            <v>Horizon PCS Inc-Certain Assets</v>
          </cell>
          <cell r="D5971" t="str">
            <v>Sprint Corp</v>
          </cell>
          <cell r="E5971">
            <v>38</v>
          </cell>
          <cell r="F5971" t="str">
            <v>N</v>
          </cell>
        </row>
        <row r="5972">
          <cell r="B5972">
            <v>38121</v>
          </cell>
          <cell r="C5972" t="str">
            <v>KarlNet Inc</v>
          </cell>
          <cell r="D5972" t="str">
            <v>YDI Wireless Inc</v>
          </cell>
          <cell r="E5972">
            <v>9.6999999999999993</v>
          </cell>
          <cell r="F5972" t="str">
            <v>N</v>
          </cell>
        </row>
        <row r="5973">
          <cell r="B5973">
            <v>38121</v>
          </cell>
          <cell r="C5973" t="str">
            <v>MRI Devices Corp</v>
          </cell>
          <cell r="D5973" t="str">
            <v>Intermagnetics General Corp</v>
          </cell>
          <cell r="E5973">
            <v>100</v>
          </cell>
          <cell r="F5973" t="str">
            <v>N</v>
          </cell>
        </row>
        <row r="5974">
          <cell r="B5974">
            <v>38121</v>
          </cell>
          <cell r="C5974" t="str">
            <v>North Carolina Motor Speedway</v>
          </cell>
          <cell r="D5974" t="str">
            <v>Speedway Motorsports Inc</v>
          </cell>
          <cell r="E5974">
            <v>100.39999999999999</v>
          </cell>
          <cell r="F5974" t="str">
            <v>N</v>
          </cell>
        </row>
        <row r="5975">
          <cell r="B5975">
            <v>38121</v>
          </cell>
          <cell r="C5975" t="str">
            <v>DevElements Inc</v>
          </cell>
          <cell r="D5975" t="str">
            <v>IceWEB Inc</v>
          </cell>
          <cell r="E5975">
            <v>2</v>
          </cell>
          <cell r="F5975" t="str">
            <v>N</v>
          </cell>
        </row>
        <row r="5976">
          <cell r="B5976">
            <v>38121</v>
          </cell>
          <cell r="C5976" t="str">
            <v>Martinsville Speedway</v>
          </cell>
          <cell r="D5976" t="str">
            <v>International Speedway Corp</v>
          </cell>
          <cell r="E5976">
            <v>192</v>
          </cell>
          <cell r="F5976" t="str">
            <v>N</v>
          </cell>
        </row>
        <row r="5977">
          <cell r="B5977">
            <v>38120</v>
          </cell>
          <cell r="C5977" t="str">
            <v>AGT-Broadcast</v>
          </cell>
          <cell r="D5977" t="str">
            <v>Digital Generation Systems Inc</v>
          </cell>
          <cell r="E5977">
            <v>15</v>
          </cell>
          <cell r="F5977" t="str">
            <v>N</v>
          </cell>
        </row>
        <row r="5978">
          <cell r="B5978">
            <v>38120</v>
          </cell>
          <cell r="C5978" t="str">
            <v>Undisclosed Pre-Paid Co</v>
          </cell>
          <cell r="D5978" t="str">
            <v>FTS Group Inc</v>
          </cell>
          <cell r="E5978">
            <v>1.5</v>
          </cell>
          <cell r="F5978" t="str">
            <v>N</v>
          </cell>
        </row>
        <row r="5979">
          <cell r="B5979">
            <v>38120</v>
          </cell>
          <cell r="C5979" t="str">
            <v>Cut Off Field,LA</v>
          </cell>
          <cell r="D5979" t="str">
            <v>Olympic Resources Ltd</v>
          </cell>
          <cell r="E5979">
            <v>1.65</v>
          </cell>
          <cell r="F5979" t="str">
            <v>N</v>
          </cell>
        </row>
        <row r="5980">
          <cell r="B5980">
            <v>38120</v>
          </cell>
          <cell r="C5980" t="str">
            <v>PSH Acquisition Corp</v>
          </cell>
          <cell r="D5980" t="str">
            <v>Horizon Health Corp</v>
          </cell>
          <cell r="E5980">
            <v>29.549999999999997</v>
          </cell>
          <cell r="F5980" t="str">
            <v>N</v>
          </cell>
        </row>
        <row r="5981">
          <cell r="B5981">
            <v>38120</v>
          </cell>
          <cell r="C5981" t="str">
            <v>Consolidated-Slide Mine Proj</v>
          </cell>
          <cell r="D5981" t="str">
            <v>Aberdene Mines Ltd</v>
          </cell>
          <cell r="E5981">
            <v>1.375</v>
          </cell>
          <cell r="F5981" t="str">
            <v>N</v>
          </cell>
        </row>
        <row r="5982">
          <cell r="B5982">
            <v>38120</v>
          </cell>
          <cell r="C5982" t="str">
            <v>Village Bank &amp; Trust,TX</v>
          </cell>
          <cell r="D5982" t="str">
            <v>Prosperity Bancshares Inc,TX</v>
          </cell>
          <cell r="E5982">
            <v>20.2</v>
          </cell>
          <cell r="F5982" t="str">
            <v>N</v>
          </cell>
        </row>
        <row r="5983">
          <cell r="B5983">
            <v>38120</v>
          </cell>
          <cell r="C5983" t="str">
            <v>Farmers &amp; Merchants Bank,GA</v>
          </cell>
          <cell r="D5983" t="str">
            <v>Capital City Bank Group,FL</v>
          </cell>
          <cell r="E5983">
            <v>66.599999999999994</v>
          </cell>
          <cell r="F5983" t="str">
            <v>N</v>
          </cell>
        </row>
        <row r="5984">
          <cell r="B5984">
            <v>38120</v>
          </cell>
          <cell r="C5984" t="str">
            <v>Microsulis Corp</v>
          </cell>
          <cell r="D5984" t="str">
            <v>Investor Group</v>
          </cell>
          <cell r="E5984">
            <v>45</v>
          </cell>
          <cell r="F5984" t="str">
            <v>N</v>
          </cell>
        </row>
        <row r="5985">
          <cell r="B5985">
            <v>38120</v>
          </cell>
          <cell r="C5985" t="str">
            <v>Horizon Medical Products Inc</v>
          </cell>
          <cell r="D5985" t="str">
            <v>Rita Medical Systems Inc</v>
          </cell>
          <cell r="E5985">
            <v>158.77600000000001</v>
          </cell>
          <cell r="F5985" t="str">
            <v>N</v>
          </cell>
        </row>
        <row r="5986">
          <cell r="B5986">
            <v>38120</v>
          </cell>
          <cell r="C5986" t="str">
            <v>Singl.eView</v>
          </cell>
          <cell r="D5986" t="str">
            <v>Intec Telecom Systems PLC</v>
          </cell>
          <cell r="E5986">
            <v>74.5</v>
          </cell>
          <cell r="F5986" t="str">
            <v>N</v>
          </cell>
        </row>
        <row r="5987">
          <cell r="B5987">
            <v>38120</v>
          </cell>
          <cell r="C5987" t="str">
            <v>Diba Industries Inc</v>
          </cell>
          <cell r="D5987" t="str">
            <v>Halma PLC</v>
          </cell>
          <cell r="E5987">
            <v>14</v>
          </cell>
          <cell r="F5987" t="str">
            <v>N</v>
          </cell>
        </row>
        <row r="5988">
          <cell r="B5988">
            <v>38119</v>
          </cell>
          <cell r="C5988" t="str">
            <v>Hilsinger Co LP</v>
          </cell>
          <cell r="D5988" t="str">
            <v>American Capital Strategies</v>
          </cell>
          <cell r="E5988">
            <v>60</v>
          </cell>
          <cell r="F5988" t="str">
            <v>Y</v>
          </cell>
        </row>
        <row r="5989">
          <cell r="B5989">
            <v>38119</v>
          </cell>
          <cell r="C5989" t="str">
            <v>Language Line Services Inc</v>
          </cell>
          <cell r="D5989" t="str">
            <v>ABRY Partners LLC</v>
          </cell>
          <cell r="E5989">
            <v>723</v>
          </cell>
          <cell r="F5989" t="str">
            <v>Y</v>
          </cell>
        </row>
        <row r="5990">
          <cell r="B5990">
            <v>38119</v>
          </cell>
          <cell r="C5990" t="str">
            <v>USFilter-Worldwide Sys &amp; Svcs</v>
          </cell>
          <cell r="D5990" t="str">
            <v>Siemens Indl Soln &amp; Svcs</v>
          </cell>
          <cell r="E5990">
            <v>993</v>
          </cell>
          <cell r="F5990" t="str">
            <v>N</v>
          </cell>
        </row>
        <row r="5991">
          <cell r="B5991">
            <v>38119</v>
          </cell>
          <cell r="C5991" t="str">
            <v>Hughes Network-Set-Top Box Mnf</v>
          </cell>
          <cell r="D5991" t="str">
            <v>Thomson SA</v>
          </cell>
          <cell r="E5991">
            <v>400</v>
          </cell>
          <cell r="F5991" t="str">
            <v>N</v>
          </cell>
        </row>
        <row r="5992">
          <cell r="B5992">
            <v>38119</v>
          </cell>
          <cell r="C5992" t="str">
            <v>Principal Residential Mtg Inc</v>
          </cell>
          <cell r="D5992" t="str">
            <v>Citigroup Inc</v>
          </cell>
          <cell r="E5992">
            <v>1260</v>
          </cell>
          <cell r="F5992" t="str">
            <v>N</v>
          </cell>
        </row>
        <row r="5993">
          <cell r="B5993">
            <v>38119</v>
          </cell>
          <cell r="C5993" t="str">
            <v>Verilaw Technologies Inc</v>
          </cell>
          <cell r="D5993" t="str">
            <v>LexisNexis Group</v>
          </cell>
          <cell r="E5993">
            <v>10.299999999999999</v>
          </cell>
          <cell r="F5993" t="str">
            <v>N</v>
          </cell>
        </row>
        <row r="5994">
          <cell r="B5994">
            <v>38119</v>
          </cell>
          <cell r="C5994" t="str">
            <v>Appilog Inc</v>
          </cell>
          <cell r="D5994" t="str">
            <v>Mercury Interactive Corp</v>
          </cell>
          <cell r="E5994">
            <v>49</v>
          </cell>
          <cell r="F5994" t="str">
            <v>N</v>
          </cell>
        </row>
        <row r="5995">
          <cell r="B5995">
            <v>38119</v>
          </cell>
          <cell r="C5995" t="str">
            <v>Cimarron Health Plan-Coml Bus</v>
          </cell>
          <cell r="D5995" t="str">
            <v>Lovelace Sandia Health Plan</v>
          </cell>
          <cell r="E5995">
            <v>22</v>
          </cell>
          <cell r="F5995" t="str">
            <v>N</v>
          </cell>
        </row>
        <row r="5996">
          <cell r="B5996">
            <v>38119</v>
          </cell>
          <cell r="C5996" t="str">
            <v>Ai-Logix Inc</v>
          </cell>
          <cell r="D5996" t="str">
            <v>AudioCodes Ltd</v>
          </cell>
          <cell r="E5996">
            <v>20</v>
          </cell>
          <cell r="F5996" t="str">
            <v>N</v>
          </cell>
        </row>
        <row r="5997">
          <cell r="B5997">
            <v>38118</v>
          </cell>
          <cell r="C5997" t="str">
            <v>Alternative Resources Corp</v>
          </cell>
          <cell r="D5997" t="str">
            <v>Pomeroy IT Solutions Inc</v>
          </cell>
          <cell r="E5997">
            <v>22.001000000000001</v>
          </cell>
          <cell r="F5997" t="str">
            <v>N</v>
          </cell>
        </row>
        <row r="5998">
          <cell r="B5998">
            <v>38118</v>
          </cell>
          <cell r="C5998" t="str">
            <v>Salus Holding Inc</v>
          </cell>
          <cell r="D5998" t="str">
            <v>Lasik America Inc</v>
          </cell>
          <cell r="E5998">
            <v>3.1999999999999997</v>
          </cell>
          <cell r="F5998" t="str">
            <v>N</v>
          </cell>
        </row>
        <row r="5999">
          <cell r="B5999">
            <v>38118</v>
          </cell>
          <cell r="C5999" t="str">
            <v>Comsat General Corp</v>
          </cell>
          <cell r="D5999" t="str">
            <v>Intelsat Ltd</v>
          </cell>
          <cell r="E5999">
            <v>90</v>
          </cell>
          <cell r="F5999" t="str">
            <v>N</v>
          </cell>
        </row>
        <row r="6000">
          <cell r="B6000">
            <v>38118</v>
          </cell>
          <cell r="C6000" t="str">
            <v>Alopa Networks</v>
          </cell>
          <cell r="D6000" t="str">
            <v>C-COR.net Corp</v>
          </cell>
          <cell r="E6000">
            <v>15</v>
          </cell>
          <cell r="F6000" t="str">
            <v>N</v>
          </cell>
        </row>
        <row r="6001">
          <cell r="B6001">
            <v>38118</v>
          </cell>
          <cell r="C6001" t="str">
            <v>Hillcrest Healthcare Systems</v>
          </cell>
          <cell r="D6001" t="str">
            <v>Ardent Health Services LLC</v>
          </cell>
          <cell r="E6001">
            <v>281.2</v>
          </cell>
          <cell r="F6001" t="str">
            <v>N</v>
          </cell>
        </row>
        <row r="6002">
          <cell r="B6002">
            <v>38118</v>
          </cell>
          <cell r="C6002" t="str">
            <v>DPAC Tech-Industriall,Defense</v>
          </cell>
          <cell r="D6002" t="str">
            <v>Twilight Technology Inc</v>
          </cell>
          <cell r="E6002">
            <v>1</v>
          </cell>
          <cell r="F6002" t="str">
            <v>N</v>
          </cell>
        </row>
        <row r="6003">
          <cell r="B6003">
            <v>38118</v>
          </cell>
          <cell r="C6003" t="str">
            <v>Hunting Energy-OCTG Distn Bus</v>
          </cell>
          <cell r="D6003" t="str">
            <v>Sooner Pipe LP</v>
          </cell>
          <cell r="E6003">
            <v>46.4</v>
          </cell>
          <cell r="F6003" t="str">
            <v>N</v>
          </cell>
        </row>
        <row r="6004">
          <cell r="B6004">
            <v>38118</v>
          </cell>
          <cell r="C6004" t="str">
            <v>Undisclosed Fixed Base Op,FL</v>
          </cell>
          <cell r="D6004" t="str">
            <v>Signature Flight Support Corp</v>
          </cell>
          <cell r="E6004">
            <v>14.5</v>
          </cell>
          <cell r="F6004" t="str">
            <v>N</v>
          </cell>
        </row>
        <row r="6005">
          <cell r="B6005">
            <v>38118</v>
          </cell>
          <cell r="C6005" t="str">
            <v>Emcore Professional Employers</v>
          </cell>
          <cell r="D6005" t="str">
            <v>Humana Trans Svcs Holding Corp</v>
          </cell>
          <cell r="E6005">
            <v>3.375</v>
          </cell>
          <cell r="F6005" t="str">
            <v>N</v>
          </cell>
        </row>
        <row r="6006">
          <cell r="B6006">
            <v>38118</v>
          </cell>
          <cell r="C6006" t="str">
            <v>Sara Lee-Hosiery Yarn Assets</v>
          </cell>
          <cell r="D6006" t="str">
            <v>Unifi Inc</v>
          </cell>
          <cell r="E6006">
            <v>2.5999999999999996</v>
          </cell>
          <cell r="F6006" t="str">
            <v>N</v>
          </cell>
        </row>
        <row r="6007">
          <cell r="B6007">
            <v>38117</v>
          </cell>
          <cell r="C6007" t="str">
            <v>Greystone Petroleum LLC</v>
          </cell>
          <cell r="D6007" t="str">
            <v>Chesapeake Energy Corp</v>
          </cell>
          <cell r="E6007">
            <v>425</v>
          </cell>
          <cell r="F6007" t="str">
            <v>N</v>
          </cell>
        </row>
        <row r="6008">
          <cell r="B6008">
            <v>38117</v>
          </cell>
          <cell r="C6008" t="str">
            <v>SleepTech LLC</v>
          </cell>
          <cell r="D6008" t="str">
            <v>Medcare Flaga hf</v>
          </cell>
          <cell r="E6008">
            <v>25</v>
          </cell>
          <cell r="F6008" t="str">
            <v>N</v>
          </cell>
        </row>
        <row r="6009">
          <cell r="B6009">
            <v>38117</v>
          </cell>
          <cell r="C6009" t="str">
            <v>Schaerer-Med Equip Prod Lines</v>
          </cell>
          <cell r="D6009" t="str">
            <v>Integra LifeSciences Hldg Corp</v>
          </cell>
          <cell r="E6009">
            <v>20</v>
          </cell>
          <cell r="F6009" t="str">
            <v>N</v>
          </cell>
        </row>
        <row r="6010">
          <cell r="B6010">
            <v>38117</v>
          </cell>
          <cell r="C6010" t="str">
            <v>J Manheimer Inc</v>
          </cell>
          <cell r="D6010" t="str">
            <v>Kerry Group PLC</v>
          </cell>
          <cell r="E6010">
            <v>201.279</v>
          </cell>
          <cell r="F6010" t="str">
            <v>N</v>
          </cell>
        </row>
        <row r="6011">
          <cell r="B6011">
            <v>38117</v>
          </cell>
          <cell r="C6011" t="str">
            <v>Imedex Inc</v>
          </cell>
          <cell r="D6011" t="str">
            <v>AmerisourceBergen Corp</v>
          </cell>
          <cell r="E6011">
            <v>16</v>
          </cell>
          <cell r="F6011" t="str">
            <v>N</v>
          </cell>
        </row>
        <row r="6012">
          <cell r="B6012">
            <v>38117</v>
          </cell>
          <cell r="C6012" t="str">
            <v>GX Technology Corp</v>
          </cell>
          <cell r="D6012" t="str">
            <v>Input/Output Inc</v>
          </cell>
          <cell r="E6012">
            <v>150</v>
          </cell>
          <cell r="F6012" t="str">
            <v>N</v>
          </cell>
        </row>
        <row r="6013">
          <cell r="B6013">
            <v>38117</v>
          </cell>
          <cell r="C6013" t="str">
            <v>Frehner Construction Co Inc</v>
          </cell>
          <cell r="D6013" t="str">
            <v>Aggregate Industries PLC</v>
          </cell>
          <cell r="E6013">
            <v>95.8</v>
          </cell>
          <cell r="F6013" t="str">
            <v>N</v>
          </cell>
        </row>
        <row r="6014">
          <cell r="B6014">
            <v>38117</v>
          </cell>
          <cell r="C6014" t="str">
            <v>Entela Inc</v>
          </cell>
          <cell r="D6014" t="str">
            <v>Intertek Group PLC</v>
          </cell>
          <cell r="E6014">
            <v>24.335999999999999</v>
          </cell>
          <cell r="F6014" t="str">
            <v>N</v>
          </cell>
        </row>
        <row r="6015">
          <cell r="B6015">
            <v>38117</v>
          </cell>
          <cell r="C6015" t="str">
            <v>National PetCare Centers Inc</v>
          </cell>
          <cell r="D6015" t="str">
            <v>VCA Antech Inc</v>
          </cell>
          <cell r="E6015">
            <v>76.5</v>
          </cell>
          <cell r="F6015" t="str">
            <v>N</v>
          </cell>
        </row>
        <row r="6016">
          <cell r="B6016">
            <v>38117</v>
          </cell>
          <cell r="C6016" t="str">
            <v>Harris-Network Support Prod</v>
          </cell>
          <cell r="D6016" t="str">
            <v>Danaher Corp</v>
          </cell>
          <cell r="E6016">
            <v>50</v>
          </cell>
          <cell r="F6016" t="str">
            <v>N</v>
          </cell>
        </row>
        <row r="6017">
          <cell r="B6017">
            <v>38117</v>
          </cell>
          <cell r="C6017" t="str">
            <v>Bank of America-Ppty Portfolio</v>
          </cell>
          <cell r="D6017" t="str">
            <v>American Finl Realty Trust</v>
          </cell>
          <cell r="E6017">
            <v>570</v>
          </cell>
          <cell r="F6017" t="str">
            <v>N</v>
          </cell>
        </row>
        <row r="6018">
          <cell r="B6018">
            <v>38117</v>
          </cell>
          <cell r="C6018" t="str">
            <v>Northview Financial Corp</v>
          </cell>
          <cell r="D6018" t="str">
            <v>Wintrust Financial Corp</v>
          </cell>
          <cell r="E6018">
            <v>45.616999999999997</v>
          </cell>
          <cell r="F6018" t="str">
            <v>N</v>
          </cell>
        </row>
        <row r="6019">
          <cell r="B6019">
            <v>38116</v>
          </cell>
          <cell r="C6019" t="str">
            <v>Natl Commerce Finl Corp,TN</v>
          </cell>
          <cell r="D6019" t="str">
            <v>SunTrust Banks Inc,Atlanta,GA</v>
          </cell>
          <cell r="E6019">
            <v>7025.116</v>
          </cell>
          <cell r="F6019" t="str">
            <v>N</v>
          </cell>
        </row>
        <row r="6020">
          <cell r="B6020">
            <v>38114</v>
          </cell>
          <cell r="C6020" t="str">
            <v>Scott Aviation</v>
          </cell>
          <cell r="D6020" t="str">
            <v>Zodiac SA</v>
          </cell>
          <cell r="E6020">
            <v>70</v>
          </cell>
          <cell r="F6020" t="str">
            <v>N</v>
          </cell>
        </row>
        <row r="6021">
          <cell r="B6021">
            <v>38114</v>
          </cell>
          <cell r="C6021" t="str">
            <v>Daleen Technologies Inc</v>
          </cell>
          <cell r="D6021" t="str">
            <v>Daleen Holdings Inc</v>
          </cell>
          <cell r="E6021">
            <v>3.8919999999999999</v>
          </cell>
          <cell r="F6021" t="str">
            <v>N</v>
          </cell>
        </row>
        <row r="6022">
          <cell r="B6022">
            <v>38114</v>
          </cell>
          <cell r="C6022" t="str">
            <v>Koala Corp-Convenience,Activit</v>
          </cell>
          <cell r="D6022" t="str">
            <v>Undisclosed Acquiror</v>
          </cell>
          <cell r="E6022">
            <v>15.6</v>
          </cell>
          <cell r="F6022" t="str">
            <v>N</v>
          </cell>
        </row>
        <row r="6023">
          <cell r="B6023">
            <v>38114</v>
          </cell>
          <cell r="C6023" t="str">
            <v>Visionary-Radio Stations(2)</v>
          </cell>
          <cell r="D6023" t="str">
            <v>Salem Communications Corp</v>
          </cell>
          <cell r="E6023">
            <v>3.6999999999999997</v>
          </cell>
          <cell r="F6023" t="str">
            <v>N</v>
          </cell>
        </row>
        <row r="6024">
          <cell r="B6024">
            <v>38114</v>
          </cell>
          <cell r="C6024" t="str">
            <v>Medical Office Ppty-Med Bldgs</v>
          </cell>
          <cell r="D6024" t="str">
            <v>CNL Retirement Properties Inc</v>
          </cell>
          <cell r="E6024">
            <v>256</v>
          </cell>
          <cell r="F6024" t="str">
            <v>N</v>
          </cell>
        </row>
        <row r="6025">
          <cell r="B6025">
            <v>38114</v>
          </cell>
          <cell r="C6025" t="str">
            <v>Gas Solutions Ltd-Natural Gas</v>
          </cell>
          <cell r="D6025" t="str">
            <v>MNW Partners</v>
          </cell>
          <cell r="E6025">
            <v>25.475000000000001</v>
          </cell>
          <cell r="F6025" t="str">
            <v>N</v>
          </cell>
        </row>
        <row r="6026">
          <cell r="B6026">
            <v>38114</v>
          </cell>
          <cell r="C6026" t="str">
            <v>Beta Analytics Intl Inc</v>
          </cell>
          <cell r="D6026" t="str">
            <v>Analex Corp</v>
          </cell>
          <cell r="E6026">
            <v>33.29</v>
          </cell>
          <cell r="F6026" t="str">
            <v>N</v>
          </cell>
        </row>
        <row r="6027">
          <cell r="B6027">
            <v>38114</v>
          </cell>
          <cell r="C6027" t="str">
            <v>Undisclosed AZ Ice Distributor</v>
          </cell>
          <cell r="D6027" t="str">
            <v>Reddy Ice Group Inc</v>
          </cell>
          <cell r="E6027">
            <v>2.5</v>
          </cell>
          <cell r="F6027" t="str">
            <v>N</v>
          </cell>
        </row>
        <row r="6028">
          <cell r="B6028">
            <v>38113</v>
          </cell>
          <cell r="C6028" t="str">
            <v>Resolution EBS Inc</v>
          </cell>
          <cell r="D6028" t="str">
            <v>Investor Group</v>
          </cell>
          <cell r="E6028">
            <v>2.9980000000000002</v>
          </cell>
          <cell r="F6028" t="str">
            <v>Y</v>
          </cell>
        </row>
        <row r="6029">
          <cell r="B6029">
            <v>38113</v>
          </cell>
          <cell r="C6029" t="str">
            <v>Armkel LLC</v>
          </cell>
          <cell r="D6029" t="str">
            <v>Church &amp; Dwight Co Inc</v>
          </cell>
          <cell r="E6029">
            <v>549</v>
          </cell>
          <cell r="F6029" t="str">
            <v>N</v>
          </cell>
        </row>
        <row r="6030">
          <cell r="B6030">
            <v>38113</v>
          </cell>
          <cell r="C6030" t="str">
            <v>Ridgelake-MP-59 Oil Field</v>
          </cell>
          <cell r="D6030" t="str">
            <v>Intl PetroReal Oil Corp</v>
          </cell>
          <cell r="E6030">
            <v>78</v>
          </cell>
          <cell r="F6030" t="str">
            <v>N</v>
          </cell>
        </row>
        <row r="6031">
          <cell r="B6031">
            <v>38113</v>
          </cell>
          <cell r="C6031" t="str">
            <v>Great Eastern Timber-Timberlan</v>
          </cell>
          <cell r="D6031" t="str">
            <v>Rayonier Inc</v>
          </cell>
          <cell r="E6031">
            <v>89</v>
          </cell>
          <cell r="F6031" t="str">
            <v>N</v>
          </cell>
        </row>
        <row r="6032">
          <cell r="B6032">
            <v>38113</v>
          </cell>
          <cell r="C6032" t="str">
            <v>Slippery Rock Finl Corp,PA</v>
          </cell>
          <cell r="D6032" t="str">
            <v>FNB Corp,Naples,Hermitage,PA</v>
          </cell>
          <cell r="E6032">
            <v>79.022999999999996</v>
          </cell>
          <cell r="F6032" t="str">
            <v>N</v>
          </cell>
        </row>
        <row r="6033">
          <cell r="B6033">
            <v>38113</v>
          </cell>
          <cell r="C6033" t="str">
            <v>Surebridge Inc</v>
          </cell>
          <cell r="D6033" t="str">
            <v>NaviSite Inc</v>
          </cell>
          <cell r="E6033">
            <v>54.199999999999996</v>
          </cell>
          <cell r="F6033" t="str">
            <v>N</v>
          </cell>
        </row>
        <row r="6034">
          <cell r="B6034">
            <v>38113</v>
          </cell>
          <cell r="C6034" t="str">
            <v>NRG Energy-Batesville Elec Gen</v>
          </cell>
          <cell r="D6034" t="str">
            <v>Complete Energy Partners LLC</v>
          </cell>
          <cell r="E6034">
            <v>330.5</v>
          </cell>
          <cell r="F6034" t="str">
            <v>N</v>
          </cell>
        </row>
        <row r="6035">
          <cell r="B6035">
            <v>38113</v>
          </cell>
          <cell r="C6035" t="str">
            <v>F Hoffman-Tasmar Rights</v>
          </cell>
          <cell r="D6035" t="str">
            <v>Valeant Pharmaceuticals</v>
          </cell>
          <cell r="E6035">
            <v>13.5</v>
          </cell>
          <cell r="F6035" t="str">
            <v>N</v>
          </cell>
        </row>
        <row r="6036">
          <cell r="B6036">
            <v>38113</v>
          </cell>
          <cell r="C6036" t="str">
            <v>Trigenesis Therapeutics Inc</v>
          </cell>
          <cell r="D6036" t="str">
            <v>Dr Reddys Laboratories Ltd</v>
          </cell>
          <cell r="E6036">
            <v>11</v>
          </cell>
          <cell r="F6036" t="str">
            <v>N</v>
          </cell>
        </row>
        <row r="6037">
          <cell r="B6037">
            <v>38113</v>
          </cell>
          <cell r="C6037" t="str">
            <v>Quality Concrete-Ready Mix Plt</v>
          </cell>
          <cell r="D6037" t="str">
            <v>Thomas Concrete of SC Inc</v>
          </cell>
          <cell r="E6037">
            <v>1.2</v>
          </cell>
          <cell r="F6037" t="str">
            <v>N</v>
          </cell>
        </row>
        <row r="6038">
          <cell r="B6038">
            <v>38113</v>
          </cell>
          <cell r="C6038" t="str">
            <v>James River Coal Co</v>
          </cell>
          <cell r="D6038" t="str">
            <v>Creditors</v>
          </cell>
          <cell r="E6038">
            <v>281.76499999999999</v>
          </cell>
          <cell r="F6038" t="str">
            <v>N</v>
          </cell>
        </row>
        <row r="6039">
          <cell r="B6039">
            <v>38113</v>
          </cell>
          <cell r="C6039" t="str">
            <v>Advanced Financial Solutions</v>
          </cell>
          <cell r="D6039" t="str">
            <v>Metavante Corp</v>
          </cell>
          <cell r="E6039">
            <v>305</v>
          </cell>
          <cell r="F6039" t="str">
            <v>N</v>
          </cell>
        </row>
        <row r="6040">
          <cell r="B6040">
            <v>38112</v>
          </cell>
          <cell r="C6040" t="str">
            <v>Iasis Healthcare Corp</v>
          </cell>
          <cell r="D6040" t="str">
            <v>Investor Group</v>
          </cell>
          <cell r="E6040">
            <v>738</v>
          </cell>
          <cell r="F6040" t="str">
            <v>Y</v>
          </cell>
        </row>
        <row r="6041">
          <cell r="B6041">
            <v>38112</v>
          </cell>
          <cell r="C6041" t="str">
            <v>Lyamec Corp</v>
          </cell>
          <cell r="D6041" t="str">
            <v>American Finance Corp</v>
          </cell>
          <cell r="E6041">
            <v>3.5</v>
          </cell>
          <cell r="F6041" t="str">
            <v>N</v>
          </cell>
        </row>
        <row r="6042">
          <cell r="B6042">
            <v>38112</v>
          </cell>
          <cell r="C6042" t="str">
            <v>Boralex Athens Energy Inc</v>
          </cell>
          <cell r="D6042" t="str">
            <v>Georgia-Pacific Corp</v>
          </cell>
          <cell r="E6042">
            <v>1.2</v>
          </cell>
          <cell r="F6042" t="str">
            <v>N</v>
          </cell>
        </row>
        <row r="6043">
          <cell r="B6043">
            <v>38112</v>
          </cell>
          <cell r="C6043" t="str">
            <v>PharmaFrontiers Corp</v>
          </cell>
          <cell r="D6043" t="str">
            <v>Sportan United Industries Inc</v>
          </cell>
          <cell r="E6043">
            <v>28.739000000000001</v>
          </cell>
          <cell r="F6043" t="str">
            <v>N</v>
          </cell>
        </row>
        <row r="6044">
          <cell r="B6044">
            <v>38112</v>
          </cell>
          <cell r="C6044" t="str">
            <v>Southwest Royalties Inc</v>
          </cell>
          <cell r="D6044" t="str">
            <v>Clayton Williams Energy Inc</v>
          </cell>
          <cell r="E6044">
            <v>187.79999999999998</v>
          </cell>
          <cell r="F6044" t="str">
            <v>N</v>
          </cell>
        </row>
        <row r="6045">
          <cell r="B6045">
            <v>38112</v>
          </cell>
          <cell r="C6045" t="str">
            <v>Financial Freedom Holdings Inc</v>
          </cell>
          <cell r="D6045" t="str">
            <v>IndyMac Bancorp Inc,CA</v>
          </cell>
          <cell r="E6045">
            <v>80</v>
          </cell>
          <cell r="F6045" t="str">
            <v>N</v>
          </cell>
        </row>
        <row r="6046">
          <cell r="B6046">
            <v>38112</v>
          </cell>
          <cell r="C6046" t="str">
            <v>Techsonic Industries Inc</v>
          </cell>
          <cell r="D6046" t="str">
            <v>Johnson Outdoors Inc</v>
          </cell>
          <cell r="E6046">
            <v>28</v>
          </cell>
          <cell r="F6046" t="str">
            <v>N</v>
          </cell>
        </row>
        <row r="6047">
          <cell r="B6047">
            <v>38111</v>
          </cell>
          <cell r="C6047" t="str">
            <v>Trilogy Health Services</v>
          </cell>
          <cell r="D6047" t="str">
            <v>Investor Group</v>
          </cell>
          <cell r="E6047">
            <v>26</v>
          </cell>
          <cell r="F6047" t="str">
            <v>Y</v>
          </cell>
        </row>
        <row r="6048">
          <cell r="B6048">
            <v>38111</v>
          </cell>
          <cell r="C6048" t="str">
            <v>Duke Energy-Merchant Assets</v>
          </cell>
          <cell r="D6048" t="str">
            <v>KGen Partners LLC</v>
          </cell>
          <cell r="E6048">
            <v>475</v>
          </cell>
          <cell r="F6048" t="str">
            <v>Y</v>
          </cell>
        </row>
        <row r="6049">
          <cell r="B6049">
            <v>38111</v>
          </cell>
          <cell r="C6049" t="str">
            <v>Sensitron Inc</v>
          </cell>
          <cell r="D6049" t="str">
            <v>IPVoice.com Inc</v>
          </cell>
          <cell r="E6049">
            <v>5</v>
          </cell>
          <cell r="F6049" t="str">
            <v>N</v>
          </cell>
        </row>
        <row r="6050">
          <cell r="B6050">
            <v>38111</v>
          </cell>
          <cell r="C6050" t="str">
            <v>NETSCO Services Inc</v>
          </cell>
          <cell r="D6050" t="str">
            <v>IPVoice.com Inc</v>
          </cell>
          <cell r="E6050">
            <v>3</v>
          </cell>
          <cell r="F6050" t="str">
            <v>N</v>
          </cell>
        </row>
        <row r="6051">
          <cell r="B6051">
            <v>38111</v>
          </cell>
          <cell r="C6051" t="str">
            <v>Express Freight Systems Inc</v>
          </cell>
          <cell r="D6051" t="str">
            <v>XRG Inc</v>
          </cell>
          <cell r="E6051">
            <v>4.25</v>
          </cell>
          <cell r="F6051" t="str">
            <v>N</v>
          </cell>
        </row>
        <row r="6052">
          <cell r="B6052">
            <v>38111</v>
          </cell>
          <cell r="C6052" t="str">
            <v>Charter One Finl,Cleveland,OH</v>
          </cell>
          <cell r="D6052" t="str">
            <v>Citizens Financial Group,RI</v>
          </cell>
          <cell r="E6052">
            <v>10529.984</v>
          </cell>
          <cell r="F6052" t="str">
            <v>N</v>
          </cell>
        </row>
        <row r="6053">
          <cell r="B6053">
            <v>38111</v>
          </cell>
          <cell r="C6053" t="str">
            <v>Evergreen Resources Inc</v>
          </cell>
          <cell r="D6053" t="str">
            <v>Pioneer Natural Resources Co</v>
          </cell>
          <cell r="E6053">
            <v>1897.539</v>
          </cell>
          <cell r="F6053" t="str">
            <v>N</v>
          </cell>
        </row>
        <row r="6054">
          <cell r="B6054">
            <v>38111</v>
          </cell>
          <cell r="C6054" t="str">
            <v>140 Broadway,New York,New York</v>
          </cell>
          <cell r="D6054" t="str">
            <v>DIFA Deutsche Immobilien Fonds</v>
          </cell>
          <cell r="E6054">
            <v>465</v>
          </cell>
          <cell r="F6054" t="str">
            <v>N</v>
          </cell>
        </row>
        <row r="6055">
          <cell r="B6055">
            <v>38111</v>
          </cell>
          <cell r="C6055" t="str">
            <v>Mabis Healthcare Holdings Inc</v>
          </cell>
          <cell r="D6055" t="str">
            <v>Briggs Medical Service Co</v>
          </cell>
          <cell r="E6055">
            <v>80</v>
          </cell>
          <cell r="F6055" t="str">
            <v>N</v>
          </cell>
        </row>
        <row r="6056">
          <cell r="B6056">
            <v>38111</v>
          </cell>
          <cell r="C6056" t="str">
            <v>Haverville Tech Grp Inc</v>
          </cell>
          <cell r="D6056" t="str">
            <v>Microbyx Corporation</v>
          </cell>
          <cell r="E6056">
            <v>14</v>
          </cell>
          <cell r="F6056" t="str">
            <v>N</v>
          </cell>
        </row>
        <row r="6057">
          <cell r="B6057">
            <v>38111</v>
          </cell>
          <cell r="C6057" t="str">
            <v>Kokusai-BTI Semicondutor Op</v>
          </cell>
          <cell r="D6057" t="str">
            <v>Amtech Systems Inc</v>
          </cell>
          <cell r="E6057">
            <v>4.5999999999999996</v>
          </cell>
          <cell r="F6057" t="str">
            <v>N</v>
          </cell>
        </row>
        <row r="6058">
          <cell r="B6058">
            <v>38111</v>
          </cell>
          <cell r="C6058" t="str">
            <v>Allied Casework Supply</v>
          </cell>
          <cell r="D6058" t="str">
            <v>Richelieu Hardware Ltd</v>
          </cell>
          <cell r="E6058">
            <v>2.8</v>
          </cell>
          <cell r="F6058" t="str">
            <v>N</v>
          </cell>
        </row>
        <row r="6059">
          <cell r="B6059">
            <v>38111</v>
          </cell>
          <cell r="C6059" t="str">
            <v>Georgetown Steel Co LLC</v>
          </cell>
          <cell r="D6059" t="str">
            <v>International Steel Group Inc</v>
          </cell>
          <cell r="E6059">
            <v>18</v>
          </cell>
          <cell r="F6059" t="str">
            <v>N</v>
          </cell>
        </row>
        <row r="6060">
          <cell r="B6060">
            <v>38111</v>
          </cell>
          <cell r="C6060" t="str">
            <v>Encore Receivable Mgmt Inc</v>
          </cell>
          <cell r="D6060" t="str">
            <v>Convergys Corp</v>
          </cell>
          <cell r="E6060">
            <v>68</v>
          </cell>
          <cell r="F6060" t="str">
            <v>N</v>
          </cell>
        </row>
        <row r="6061">
          <cell r="B6061">
            <v>38110</v>
          </cell>
          <cell r="C6061" t="str">
            <v>Autocam Corp</v>
          </cell>
          <cell r="D6061" t="str">
            <v>Investor Group</v>
          </cell>
          <cell r="E6061">
            <v>395</v>
          </cell>
          <cell r="F6061" t="str">
            <v>Y</v>
          </cell>
        </row>
        <row r="6062">
          <cell r="B6062">
            <v>38110</v>
          </cell>
          <cell r="C6062" t="str">
            <v>Keystone Property Trust</v>
          </cell>
          <cell r="D6062" t="str">
            <v>Investor Group</v>
          </cell>
          <cell r="E6062">
            <v>855.81100000000004</v>
          </cell>
          <cell r="F6062" t="str">
            <v>Y</v>
          </cell>
        </row>
        <row r="6063">
          <cell r="B6063">
            <v>38110</v>
          </cell>
          <cell r="C6063" t="str">
            <v>Honeywell Security Monitoring</v>
          </cell>
          <cell r="D6063" t="str">
            <v>GTCR Fund Vlll LP</v>
          </cell>
          <cell r="E6063">
            <v>315.5</v>
          </cell>
          <cell r="F6063" t="str">
            <v>Y</v>
          </cell>
        </row>
        <row r="6064">
          <cell r="B6064">
            <v>38110</v>
          </cell>
          <cell r="C6064" t="str">
            <v>Hi-Tech Rubber Inc</v>
          </cell>
          <cell r="D6064" t="str">
            <v>Investor Group</v>
          </cell>
          <cell r="E6064">
            <v>50</v>
          </cell>
          <cell r="F6064" t="str">
            <v>Y</v>
          </cell>
        </row>
        <row r="6065">
          <cell r="B6065">
            <v>38110</v>
          </cell>
          <cell r="C6065" t="str">
            <v>Phase 2 Consulting</v>
          </cell>
          <cell r="D6065" t="str">
            <v>RehabCare Group Inc</v>
          </cell>
          <cell r="E6065">
            <v>5</v>
          </cell>
          <cell r="F6065" t="str">
            <v>N</v>
          </cell>
        </row>
        <row r="6066">
          <cell r="B6066">
            <v>38110</v>
          </cell>
          <cell r="C6066" t="str">
            <v>ExxonMobil - Producing Ppty</v>
          </cell>
          <cell r="D6066" t="str">
            <v>XTO Energy Inc</v>
          </cell>
          <cell r="E6066">
            <v>341</v>
          </cell>
          <cell r="F6066" t="str">
            <v>N</v>
          </cell>
        </row>
        <row r="6067">
          <cell r="B6067">
            <v>38110</v>
          </cell>
          <cell r="C6067" t="str">
            <v>Torch Energy - South LA asts</v>
          </cell>
          <cell r="D6067" t="str">
            <v>Mission Resources Corp</v>
          </cell>
          <cell r="E6067">
            <v>12.5</v>
          </cell>
          <cell r="F6067" t="str">
            <v>N</v>
          </cell>
        </row>
        <row r="6068">
          <cell r="B6068">
            <v>38110</v>
          </cell>
          <cell r="C6068" t="str">
            <v>Pottsville Behavioral Counsel</v>
          </cell>
          <cell r="D6068" t="str">
            <v>Providence Service Corp</v>
          </cell>
          <cell r="E6068">
            <v>1.8399999999999999</v>
          </cell>
          <cell r="F6068" t="str">
            <v>N</v>
          </cell>
        </row>
        <row r="6069">
          <cell r="B6069">
            <v>38110</v>
          </cell>
          <cell r="C6069" t="str">
            <v>Tender Loving Care Health Svcs</v>
          </cell>
          <cell r="D6069" t="str">
            <v>TLC Holdings I Corp</v>
          </cell>
          <cell r="E6069">
            <v>147.5</v>
          </cell>
          <cell r="F6069" t="str">
            <v>N</v>
          </cell>
        </row>
        <row r="6070">
          <cell r="B6070">
            <v>38110</v>
          </cell>
          <cell r="C6070" t="str">
            <v>Central Bank of Houston-Br(2)</v>
          </cell>
          <cell r="D6070" t="str">
            <v>Texas United Bancshares,TX</v>
          </cell>
          <cell r="E6070">
            <v>8.8000000000000007</v>
          </cell>
          <cell r="F6070" t="str">
            <v>N</v>
          </cell>
        </row>
        <row r="6071">
          <cell r="B6071">
            <v>38110</v>
          </cell>
          <cell r="C6071" t="str">
            <v>Tecon Water Hldg LP-Certain</v>
          </cell>
          <cell r="D6071" t="str">
            <v>Southwest Water Co</v>
          </cell>
          <cell r="E6071">
            <v>63</v>
          </cell>
          <cell r="F6071" t="str">
            <v>N</v>
          </cell>
        </row>
        <row r="6072">
          <cell r="B6072">
            <v>38110</v>
          </cell>
          <cell r="C6072" t="str">
            <v>Natl Energy &amp; Gas Transmission</v>
          </cell>
          <cell r="D6072" t="str">
            <v>Creditors</v>
          </cell>
          <cell r="E6072">
            <v>1000</v>
          </cell>
          <cell r="F6072" t="str">
            <v>N</v>
          </cell>
        </row>
        <row r="6073">
          <cell r="B6073">
            <v>38110</v>
          </cell>
          <cell r="C6073" t="str">
            <v>ConocoPhillips-Processing</v>
          </cell>
          <cell r="D6073" t="str">
            <v>Duke Energy Field Services</v>
          </cell>
          <cell r="E6073">
            <v>51.8</v>
          </cell>
          <cell r="F6073" t="str">
            <v>N</v>
          </cell>
        </row>
        <row r="6074">
          <cell r="B6074">
            <v>38110</v>
          </cell>
          <cell r="C6074" t="str">
            <v>Keystone Ppty Tr-Remaining Ast</v>
          </cell>
          <cell r="D6074" t="str">
            <v>ProLogis Inc</v>
          </cell>
          <cell r="E6074">
            <v>290</v>
          </cell>
          <cell r="F6074" t="str">
            <v>N</v>
          </cell>
        </row>
        <row r="6075">
          <cell r="B6075">
            <v>38110</v>
          </cell>
          <cell r="C6075" t="str">
            <v>New Jersey Devils</v>
          </cell>
          <cell r="D6075" t="str">
            <v>Jeffrey Vanderbeek</v>
          </cell>
          <cell r="E6075">
            <v>125</v>
          </cell>
          <cell r="F6075" t="str">
            <v>N</v>
          </cell>
        </row>
        <row r="6076">
          <cell r="B6076">
            <v>38110</v>
          </cell>
          <cell r="C6076" t="str">
            <v>Travelweb.com</v>
          </cell>
          <cell r="D6076" t="str">
            <v>Priceline.com Inc</v>
          </cell>
          <cell r="E6076">
            <v>43.966999999999999</v>
          </cell>
          <cell r="F6076" t="str">
            <v>N</v>
          </cell>
        </row>
        <row r="6077">
          <cell r="B6077">
            <v>38110</v>
          </cell>
          <cell r="C6077" t="str">
            <v>Travelweb.com</v>
          </cell>
          <cell r="D6077" t="str">
            <v>Priceline.com Inc</v>
          </cell>
          <cell r="E6077">
            <v>4.0999999999999996</v>
          </cell>
          <cell r="F6077" t="str">
            <v>N</v>
          </cell>
        </row>
        <row r="6078">
          <cell r="B6078">
            <v>38110</v>
          </cell>
          <cell r="C6078" t="str">
            <v>Technology Rentals &amp; Services</v>
          </cell>
          <cell r="D6078" t="str">
            <v>McGrath RentCorp</v>
          </cell>
          <cell r="E6078">
            <v>118</v>
          </cell>
          <cell r="F6078" t="str">
            <v>N</v>
          </cell>
        </row>
        <row r="6079">
          <cell r="B6079">
            <v>38108</v>
          </cell>
          <cell r="C6079" t="str">
            <v>HouseValues Inc</v>
          </cell>
          <cell r="D6079" t="str">
            <v>William Blair Capital Partners</v>
          </cell>
          <cell r="E6079">
            <v>15</v>
          </cell>
          <cell r="F6079" t="str">
            <v>Y</v>
          </cell>
        </row>
        <row r="6080">
          <cell r="B6080">
            <v>38108</v>
          </cell>
          <cell r="C6080" t="str">
            <v>Amedeo Corp</v>
          </cell>
          <cell r="D6080" t="str">
            <v>Advantech Global Ltd</v>
          </cell>
          <cell r="E6080">
            <v>15</v>
          </cell>
          <cell r="F6080" t="str">
            <v>N</v>
          </cell>
        </row>
        <row r="6081">
          <cell r="B6081">
            <v>38107</v>
          </cell>
          <cell r="C6081" t="str">
            <v>Classic Manufacturing Inc</v>
          </cell>
          <cell r="D6081" t="str">
            <v>Obsidian Enterprises Inc</v>
          </cell>
          <cell r="E6081">
            <v>3.1869999999999998</v>
          </cell>
          <cell r="F6081" t="str">
            <v>Y</v>
          </cell>
        </row>
        <row r="6082">
          <cell r="B6082">
            <v>38107</v>
          </cell>
          <cell r="C6082" t="str">
            <v>MESC Capital LLC</v>
          </cell>
          <cell r="D6082" t="str">
            <v>Regency Affiliates Inc</v>
          </cell>
          <cell r="E6082">
            <v>3</v>
          </cell>
          <cell r="F6082" t="str">
            <v>N</v>
          </cell>
        </row>
        <row r="6083">
          <cell r="B6083">
            <v>38107</v>
          </cell>
          <cell r="C6083" t="str">
            <v>CNL Hospitality Corp</v>
          </cell>
          <cell r="D6083" t="str">
            <v>CNL Hospitality Properties Inc</v>
          </cell>
          <cell r="E6083">
            <v>308</v>
          </cell>
          <cell r="F6083" t="str">
            <v>N</v>
          </cell>
        </row>
        <row r="6084">
          <cell r="B6084">
            <v>38107</v>
          </cell>
          <cell r="C6084" t="str">
            <v>Core-Mark International Inc</v>
          </cell>
          <cell r="D6084" t="str">
            <v>CVCMA LLC</v>
          </cell>
          <cell r="E6084">
            <v>315</v>
          </cell>
          <cell r="F6084" t="str">
            <v>N</v>
          </cell>
        </row>
        <row r="6085">
          <cell r="B6085">
            <v>38107</v>
          </cell>
          <cell r="C6085" t="str">
            <v>James H Drew Corp</v>
          </cell>
          <cell r="D6085" t="str">
            <v>Fortune Diversified Inds Inc</v>
          </cell>
          <cell r="E6085">
            <v>11.5</v>
          </cell>
          <cell r="F6085" t="str">
            <v>N</v>
          </cell>
        </row>
        <row r="6086">
          <cell r="B6086">
            <v>38107</v>
          </cell>
          <cell r="C6086" t="str">
            <v>Undisclosed Oil &amp; Gas,Texas</v>
          </cell>
          <cell r="D6086" t="str">
            <v>Range Resources Corp</v>
          </cell>
          <cell r="E6086">
            <v>22.5</v>
          </cell>
          <cell r="F6086" t="str">
            <v>N</v>
          </cell>
        </row>
        <row r="6087">
          <cell r="B6087">
            <v>38107</v>
          </cell>
          <cell r="C6087" t="str">
            <v>Harper Leather</v>
          </cell>
          <cell r="D6087" t="str">
            <v>Benty Pet America</v>
          </cell>
          <cell r="E6087">
            <v>5</v>
          </cell>
          <cell r="F6087" t="str">
            <v>N</v>
          </cell>
        </row>
        <row r="6088">
          <cell r="B6088">
            <v>38107</v>
          </cell>
          <cell r="C6088" t="str">
            <v>OXO International LP</v>
          </cell>
          <cell r="D6088" t="str">
            <v>Helen of Troy Ltd</v>
          </cell>
          <cell r="E6088">
            <v>275</v>
          </cell>
          <cell r="F6088" t="str">
            <v>N</v>
          </cell>
        </row>
        <row r="6089">
          <cell r="B6089">
            <v>38107</v>
          </cell>
          <cell r="C6089" t="str">
            <v>KMG Holdings Inc</v>
          </cell>
          <cell r="D6089" t="str">
            <v>Lynch Interactive Corp</v>
          </cell>
          <cell r="E6089">
            <v>4.5</v>
          </cell>
          <cell r="F6089" t="str">
            <v>N</v>
          </cell>
        </row>
        <row r="6090">
          <cell r="B6090">
            <v>38107</v>
          </cell>
          <cell r="C6090" t="str">
            <v>Mallard Control Co</v>
          </cell>
          <cell r="D6090" t="str">
            <v>CIRCOR International Inc</v>
          </cell>
          <cell r="E6090">
            <v>14</v>
          </cell>
          <cell r="F6090" t="str">
            <v>N</v>
          </cell>
        </row>
        <row r="6091">
          <cell r="B6091">
            <v>38107</v>
          </cell>
          <cell r="C6091" t="str">
            <v>Detroit Belarus Brewing Co LLC</v>
          </cell>
          <cell r="D6091" t="str">
            <v>IFC</v>
          </cell>
          <cell r="E6091">
            <v>3</v>
          </cell>
          <cell r="F6091" t="str">
            <v>N</v>
          </cell>
        </row>
        <row r="6092">
          <cell r="B6092">
            <v>38107</v>
          </cell>
          <cell r="C6092" t="str">
            <v>RedSheriff</v>
          </cell>
          <cell r="D6092" t="str">
            <v>NetRatings Inc</v>
          </cell>
          <cell r="E6092">
            <v>22.5</v>
          </cell>
          <cell r="F6092" t="str">
            <v>N</v>
          </cell>
        </row>
        <row r="6093">
          <cell r="B6093">
            <v>38107</v>
          </cell>
          <cell r="C6093" t="str">
            <v>Marietta FiberNet</v>
          </cell>
          <cell r="D6093" t="str">
            <v>American Fiber Systems Inc</v>
          </cell>
          <cell r="E6093">
            <v>12.2</v>
          </cell>
          <cell r="F6093" t="str">
            <v>N</v>
          </cell>
        </row>
        <row r="6094">
          <cell r="B6094">
            <v>38106</v>
          </cell>
          <cell r="C6094" t="str">
            <v>Medmark Inc</v>
          </cell>
          <cell r="D6094" t="str">
            <v>Investor Group</v>
          </cell>
          <cell r="E6094">
            <v>28</v>
          </cell>
          <cell r="F6094" t="str">
            <v>Y</v>
          </cell>
        </row>
        <row r="6095">
          <cell r="B6095">
            <v>38106</v>
          </cell>
          <cell r="C6095" t="str">
            <v>Executive Air Support Inc</v>
          </cell>
          <cell r="D6095" t="str">
            <v>Macquarie Bank Ltd</v>
          </cell>
          <cell r="E6095">
            <v>238</v>
          </cell>
          <cell r="F6095" t="str">
            <v>Y</v>
          </cell>
        </row>
        <row r="6096">
          <cell r="B6096">
            <v>38106</v>
          </cell>
          <cell r="C6096" t="str">
            <v>OneSource Information Services</v>
          </cell>
          <cell r="D6096" t="str">
            <v>infoUSA Inc</v>
          </cell>
          <cell r="E6096">
            <v>105.10499999999999</v>
          </cell>
          <cell r="F6096" t="str">
            <v>N</v>
          </cell>
        </row>
        <row r="6097">
          <cell r="B6097">
            <v>38106</v>
          </cell>
          <cell r="C6097" t="str">
            <v>Chrysalis BioTechnology Inc</v>
          </cell>
          <cell r="D6097" t="str">
            <v>Orthologic Corp</v>
          </cell>
          <cell r="E6097">
            <v>34.947000000000003</v>
          </cell>
          <cell r="F6097" t="str">
            <v>N</v>
          </cell>
        </row>
        <row r="6098">
          <cell r="B6098">
            <v>38106</v>
          </cell>
          <cell r="C6098" t="str">
            <v>Cancer Care Network</v>
          </cell>
          <cell r="D6098" t="str">
            <v>PracticeXpert Inc</v>
          </cell>
          <cell r="E6098">
            <v>5.5</v>
          </cell>
          <cell r="F6098" t="str">
            <v>N</v>
          </cell>
        </row>
        <row r="6099">
          <cell r="B6099">
            <v>38106</v>
          </cell>
          <cell r="C6099" t="str">
            <v>MEGS LLC</v>
          </cell>
          <cell r="D6099" t="str">
            <v>Investor Group</v>
          </cell>
          <cell r="E6099">
            <v>4.2819999999999991</v>
          </cell>
          <cell r="F6099" t="str">
            <v>N</v>
          </cell>
        </row>
        <row r="6100">
          <cell r="B6100">
            <v>38106</v>
          </cell>
          <cell r="C6100" t="str">
            <v>New Mableton Broadcasting Corp</v>
          </cell>
          <cell r="D6100" t="str">
            <v>Radio One Inc</v>
          </cell>
          <cell r="E6100">
            <v>35</v>
          </cell>
          <cell r="F6100" t="str">
            <v>N</v>
          </cell>
        </row>
        <row r="6101">
          <cell r="B6101">
            <v>38106</v>
          </cell>
          <cell r="C6101" t="str">
            <v>Larscom Inc</v>
          </cell>
          <cell r="D6101" t="str">
            <v>Verilink Corp</v>
          </cell>
          <cell r="E6101">
            <v>26.284999999999997</v>
          </cell>
          <cell r="F6101" t="str">
            <v>N</v>
          </cell>
        </row>
        <row r="6102">
          <cell r="B6102">
            <v>38106</v>
          </cell>
          <cell r="C6102" t="str">
            <v>WGBA-TV,Green Bay,Wisconsin</v>
          </cell>
          <cell r="D6102" t="str">
            <v>Journal Communications Inc</v>
          </cell>
          <cell r="E6102">
            <v>43.25</v>
          </cell>
          <cell r="F6102" t="str">
            <v>N</v>
          </cell>
        </row>
        <row r="6103">
          <cell r="B6103">
            <v>38106</v>
          </cell>
          <cell r="C6103" t="str">
            <v>Marimba Inc</v>
          </cell>
          <cell r="D6103" t="str">
            <v>BMC Software Inc</v>
          </cell>
          <cell r="E6103">
            <v>238.35799999999998</v>
          </cell>
          <cell r="F6103" t="str">
            <v>N</v>
          </cell>
        </row>
        <row r="6104">
          <cell r="B6104">
            <v>38106</v>
          </cell>
          <cell r="C6104" t="str">
            <v>Landdrill Ltd</v>
          </cell>
          <cell r="D6104" t="str">
            <v>General Strategies Ltd</v>
          </cell>
          <cell r="E6104">
            <v>1.5640000000000001</v>
          </cell>
          <cell r="F6104" t="str">
            <v>N</v>
          </cell>
        </row>
        <row r="6105">
          <cell r="B6105">
            <v>38106</v>
          </cell>
          <cell r="C6105" t="str">
            <v>GNB Bancshares Inc,TX</v>
          </cell>
          <cell r="D6105" t="str">
            <v>Texas United Bancshares,TX</v>
          </cell>
          <cell r="E6105">
            <v>44.739999999999995</v>
          </cell>
          <cell r="F6105" t="str">
            <v>N</v>
          </cell>
        </row>
        <row r="6106">
          <cell r="B6106">
            <v>38106</v>
          </cell>
          <cell r="C6106" t="str">
            <v>Natural Balance Inc</v>
          </cell>
          <cell r="D6106" t="str">
            <v>Nutraceutical Intl Corp</v>
          </cell>
          <cell r="E6106">
            <v>9</v>
          </cell>
          <cell r="F6106" t="str">
            <v>N</v>
          </cell>
        </row>
        <row r="6107">
          <cell r="B6107">
            <v>38105</v>
          </cell>
          <cell r="C6107" t="str">
            <v>KB Toys-Internet Business</v>
          </cell>
          <cell r="D6107" t="str">
            <v>D E Shaw Laminar Portfolios</v>
          </cell>
          <cell r="E6107">
            <v>8.8999999999999986</v>
          </cell>
          <cell r="F6107" t="str">
            <v>Y</v>
          </cell>
        </row>
        <row r="6108">
          <cell r="B6108">
            <v>38105</v>
          </cell>
          <cell r="C6108" t="str">
            <v>CrystalTech Web Hosting Inc</v>
          </cell>
          <cell r="D6108" t="str">
            <v>NewTek Business Services Inc</v>
          </cell>
          <cell r="E6108">
            <v>13.25</v>
          </cell>
          <cell r="F6108" t="str">
            <v>Y</v>
          </cell>
        </row>
        <row r="6109">
          <cell r="B6109">
            <v>38105</v>
          </cell>
          <cell r="C6109" t="str">
            <v>Stewart &amp; Shaw Inc</v>
          </cell>
          <cell r="D6109" t="str">
            <v>H-Quotient Inc</v>
          </cell>
          <cell r="E6109">
            <v>3.9</v>
          </cell>
          <cell r="F6109" t="str">
            <v>N</v>
          </cell>
        </row>
        <row r="6110">
          <cell r="B6110">
            <v>38105</v>
          </cell>
          <cell r="C6110" t="str">
            <v>First Derivative Systems Inc</v>
          </cell>
          <cell r="D6110" t="str">
            <v>Tegal Corp</v>
          </cell>
          <cell r="E6110">
            <v>2.0479999999999996</v>
          </cell>
          <cell r="F6110" t="str">
            <v>N</v>
          </cell>
        </row>
        <row r="6111">
          <cell r="B6111">
            <v>38105</v>
          </cell>
          <cell r="C6111" t="str">
            <v>Enron-Bammel Storage Assets</v>
          </cell>
          <cell r="D6111" t="str">
            <v>American Electric Power Co Inc</v>
          </cell>
          <cell r="E6111">
            <v>115</v>
          </cell>
          <cell r="F6111" t="str">
            <v>N</v>
          </cell>
        </row>
        <row r="6112">
          <cell r="B6112">
            <v>38105</v>
          </cell>
          <cell r="C6112" t="str">
            <v>Nova Electric Systems Inc</v>
          </cell>
          <cell r="D6112" t="str">
            <v>Armor Enterprises Inc</v>
          </cell>
          <cell r="E6112">
            <v>5.46</v>
          </cell>
          <cell r="F6112" t="str">
            <v>N</v>
          </cell>
        </row>
        <row r="6113">
          <cell r="B6113">
            <v>38105</v>
          </cell>
          <cell r="C6113" t="str">
            <v>Signatures Theatres-Theatres</v>
          </cell>
          <cell r="D6113" t="str">
            <v>Regal Entertainment Group</v>
          </cell>
          <cell r="E6113">
            <v>200</v>
          </cell>
          <cell r="F6113" t="str">
            <v>N</v>
          </cell>
        </row>
        <row r="6114">
          <cell r="B6114">
            <v>38105</v>
          </cell>
          <cell r="C6114" t="str">
            <v>First Federal Capital Corp,WI</v>
          </cell>
          <cell r="D6114" t="str">
            <v>Associated Banc,Green Bay,WI</v>
          </cell>
          <cell r="E6114">
            <v>611.16</v>
          </cell>
          <cell r="F6114" t="str">
            <v>N</v>
          </cell>
        </row>
        <row r="6115">
          <cell r="B6115">
            <v>38105</v>
          </cell>
          <cell r="C6115" t="str">
            <v>CRSA Corp-Hampton Inn &amp; Suites</v>
          </cell>
          <cell r="D6115" t="str">
            <v>Pacifica Hotel Co</v>
          </cell>
          <cell r="E6115">
            <v>10</v>
          </cell>
          <cell r="F6115" t="str">
            <v>N</v>
          </cell>
        </row>
        <row r="6116">
          <cell r="B6116">
            <v>38105</v>
          </cell>
          <cell r="C6116" t="str">
            <v>MedSource Technologies Inc</v>
          </cell>
          <cell r="D6116" t="str">
            <v>Uti Corp</v>
          </cell>
          <cell r="E6116">
            <v>230</v>
          </cell>
          <cell r="F6116" t="str">
            <v>N</v>
          </cell>
        </row>
        <row r="6117">
          <cell r="B6117">
            <v>38105</v>
          </cell>
          <cell r="C6117" t="str">
            <v>Corrflex Graphics LLC</v>
          </cell>
          <cell r="D6117" t="str">
            <v>Sonoco Products Co</v>
          </cell>
          <cell r="E6117">
            <v>250</v>
          </cell>
          <cell r="F6117" t="str">
            <v>N</v>
          </cell>
        </row>
        <row r="6118">
          <cell r="B6118">
            <v>38105</v>
          </cell>
          <cell r="C6118" t="str">
            <v>Accerant Inc</v>
          </cell>
          <cell r="D6118" t="str">
            <v>LSI Logic Corp</v>
          </cell>
          <cell r="E6118">
            <v>14.1</v>
          </cell>
          <cell r="F6118" t="str">
            <v>N</v>
          </cell>
        </row>
        <row r="6119">
          <cell r="B6119">
            <v>38105</v>
          </cell>
          <cell r="C6119" t="str">
            <v>Bowden Building Corp</v>
          </cell>
          <cell r="D6119" t="str">
            <v>Levitt Corp</v>
          </cell>
          <cell r="E6119">
            <v>7.25</v>
          </cell>
          <cell r="F6119" t="str">
            <v>N</v>
          </cell>
        </row>
        <row r="6120">
          <cell r="B6120">
            <v>38104</v>
          </cell>
          <cell r="C6120" t="str">
            <v>i2 Technologies Inc</v>
          </cell>
          <cell r="D6120" t="str">
            <v>Q Investments</v>
          </cell>
          <cell r="E6120">
            <v>100</v>
          </cell>
          <cell r="F6120" t="str">
            <v>Y</v>
          </cell>
        </row>
        <row r="6121">
          <cell r="B6121">
            <v>38104</v>
          </cell>
          <cell r="C6121" t="str">
            <v>USDB Bancorp,CA</v>
          </cell>
          <cell r="D6121" t="str">
            <v>BancWest Corp,Honolulu,HI</v>
          </cell>
          <cell r="E6121">
            <v>245</v>
          </cell>
          <cell r="F6121" t="str">
            <v>Y</v>
          </cell>
        </row>
        <row r="6122">
          <cell r="B6122">
            <v>38104</v>
          </cell>
          <cell r="C6122" t="str">
            <v>Vans Inc</v>
          </cell>
          <cell r="D6122" t="str">
            <v>VF Corp</v>
          </cell>
          <cell r="E6122">
            <v>391.27399999999994</v>
          </cell>
          <cell r="F6122" t="str">
            <v>N</v>
          </cell>
        </row>
        <row r="6123">
          <cell r="B6123">
            <v>38104</v>
          </cell>
          <cell r="C6123" t="str">
            <v>Covansys Corp</v>
          </cell>
          <cell r="D6123" t="str">
            <v>Fidelity Information Services</v>
          </cell>
          <cell r="E6123">
            <v>198</v>
          </cell>
          <cell r="F6123" t="str">
            <v>N</v>
          </cell>
        </row>
        <row r="6124">
          <cell r="B6124">
            <v>38104</v>
          </cell>
          <cell r="C6124" t="str">
            <v>Tenaska Gateway Generating Stn</v>
          </cell>
          <cell r="D6124" t="str">
            <v>Gas and Power Investment Co</v>
          </cell>
          <cell r="E6124">
            <v>50</v>
          </cell>
          <cell r="F6124" t="str">
            <v>N</v>
          </cell>
        </row>
        <row r="6125">
          <cell r="B6125">
            <v>38104</v>
          </cell>
          <cell r="C6125" t="str">
            <v>Heartland Healthcare-Facility</v>
          </cell>
          <cell r="D6125" t="str">
            <v>Psychiatric Solutions Inc</v>
          </cell>
          <cell r="E6125">
            <v>47</v>
          </cell>
          <cell r="F6125" t="str">
            <v>N</v>
          </cell>
        </row>
        <row r="6126">
          <cell r="B6126">
            <v>38104</v>
          </cell>
          <cell r="C6126" t="str">
            <v>Entrada Energy Ventures LLC</v>
          </cell>
          <cell r="D6126" t="str">
            <v>Crescendo Resources Inc</v>
          </cell>
          <cell r="E6126">
            <v>6.17</v>
          </cell>
          <cell r="F6126" t="str">
            <v>N</v>
          </cell>
        </row>
        <row r="6127">
          <cell r="B6127">
            <v>38104</v>
          </cell>
          <cell r="C6127" t="str">
            <v>Geographic Data Technology Inc</v>
          </cell>
          <cell r="D6127" t="str">
            <v>Tele Atlas North America</v>
          </cell>
          <cell r="E6127">
            <v>100</v>
          </cell>
          <cell r="F6127" t="str">
            <v>N</v>
          </cell>
        </row>
        <row r="6128">
          <cell r="B6128">
            <v>38104</v>
          </cell>
          <cell r="C6128" t="str">
            <v>Powerware Corp</v>
          </cell>
          <cell r="D6128" t="str">
            <v>Eaton Corp</v>
          </cell>
          <cell r="E6128">
            <v>560</v>
          </cell>
          <cell r="F6128" t="str">
            <v>N</v>
          </cell>
        </row>
        <row r="6129">
          <cell r="B6129">
            <v>38104</v>
          </cell>
          <cell r="C6129" t="str">
            <v>North Atlantic Energy</v>
          </cell>
          <cell r="D6129" t="str">
            <v>Heating Oil Partners LP</v>
          </cell>
          <cell r="E6129">
            <v>3</v>
          </cell>
          <cell r="F6129" t="str">
            <v>N</v>
          </cell>
        </row>
        <row r="6130">
          <cell r="B6130">
            <v>38104</v>
          </cell>
          <cell r="C6130" t="str">
            <v>Rent Rite Inc</v>
          </cell>
          <cell r="D6130" t="str">
            <v>Rent-A-Center Inc</v>
          </cell>
          <cell r="E6130">
            <v>58.4</v>
          </cell>
          <cell r="F6130" t="str">
            <v>N</v>
          </cell>
        </row>
        <row r="6131">
          <cell r="B6131">
            <v>38104</v>
          </cell>
          <cell r="C6131" t="str">
            <v>Montgomery Mall,PA</v>
          </cell>
          <cell r="D6131" t="str">
            <v>Investor Group</v>
          </cell>
          <cell r="E6131">
            <v>231</v>
          </cell>
          <cell r="F6131" t="str">
            <v>N</v>
          </cell>
        </row>
        <row r="6132">
          <cell r="B6132">
            <v>38104</v>
          </cell>
          <cell r="C6132" t="str">
            <v>i2 Technologies Inc</v>
          </cell>
          <cell r="D6132" t="str">
            <v>Sanjiv Sidhu</v>
          </cell>
          <cell r="E6132">
            <v>20</v>
          </cell>
          <cell r="F6132" t="str">
            <v>N</v>
          </cell>
        </row>
        <row r="6133">
          <cell r="B6133">
            <v>38103</v>
          </cell>
          <cell r="C6133" t="str">
            <v>Trinity Springs Ltd</v>
          </cell>
          <cell r="D6133" t="str">
            <v>TSL Acquisition Corp</v>
          </cell>
          <cell r="E6133">
            <v>4.9800000000000004</v>
          </cell>
          <cell r="F6133" t="str">
            <v>Y</v>
          </cell>
        </row>
        <row r="6134">
          <cell r="B6134">
            <v>38103</v>
          </cell>
          <cell r="C6134" t="str">
            <v>Direct Group</v>
          </cell>
          <cell r="D6134" t="str">
            <v>Investor Group</v>
          </cell>
          <cell r="E6134">
            <v>50</v>
          </cell>
          <cell r="F6134" t="str">
            <v>Y</v>
          </cell>
        </row>
        <row r="6135">
          <cell r="B6135">
            <v>38103</v>
          </cell>
          <cell r="C6135" t="str">
            <v>Yolo Community Bank,CA</v>
          </cell>
          <cell r="D6135" t="str">
            <v>North Valley Bancorp,CA</v>
          </cell>
          <cell r="E6135">
            <v>22.175999999999998</v>
          </cell>
          <cell r="F6135" t="str">
            <v>N</v>
          </cell>
        </row>
        <row r="6136">
          <cell r="B6136">
            <v>38103</v>
          </cell>
          <cell r="C6136" t="str">
            <v>ChemGenex Therapeutics Inc</v>
          </cell>
          <cell r="D6136" t="str">
            <v>AGT Biosciences Ltd</v>
          </cell>
          <cell r="E6136">
            <v>10.68</v>
          </cell>
          <cell r="F6136" t="str">
            <v>N</v>
          </cell>
        </row>
        <row r="6137">
          <cell r="B6137">
            <v>38103</v>
          </cell>
          <cell r="C6137" t="str">
            <v>General Bandwidth Inc</v>
          </cell>
          <cell r="D6137" t="str">
            <v>Alcatel SA</v>
          </cell>
          <cell r="E6137">
            <v>15</v>
          </cell>
          <cell r="F6137" t="str">
            <v>N</v>
          </cell>
        </row>
        <row r="6138">
          <cell r="B6138">
            <v>38103</v>
          </cell>
          <cell r="C6138" t="str">
            <v>Undisclosed Natural Gas,TX</v>
          </cell>
          <cell r="D6138" t="str">
            <v>Encore Acquisition Co</v>
          </cell>
          <cell r="E6138">
            <v>82</v>
          </cell>
          <cell r="F6138" t="str">
            <v>N</v>
          </cell>
        </row>
        <row r="6139">
          <cell r="B6139">
            <v>38103</v>
          </cell>
          <cell r="C6139" t="str">
            <v>Thermagon Inc</v>
          </cell>
          <cell r="D6139" t="str">
            <v>Laird Group PLC</v>
          </cell>
          <cell r="E6139">
            <v>44</v>
          </cell>
          <cell r="F6139" t="str">
            <v>N</v>
          </cell>
        </row>
        <row r="6140">
          <cell r="B6140">
            <v>38103</v>
          </cell>
          <cell r="C6140" t="str">
            <v>Oxford Health Plans Inc</v>
          </cell>
          <cell r="D6140" t="str">
            <v>UnitedHealth Group Inc</v>
          </cell>
          <cell r="E6140">
            <v>4961.16</v>
          </cell>
          <cell r="F6140" t="str">
            <v>N</v>
          </cell>
        </row>
        <row r="6141">
          <cell r="B6141">
            <v>38103</v>
          </cell>
          <cell r="C6141" t="str">
            <v>BPZ Energy Inc</v>
          </cell>
          <cell r="D6141" t="str">
            <v>Navidec Inc</v>
          </cell>
          <cell r="E6141">
            <v>11.7</v>
          </cell>
          <cell r="F6141" t="str">
            <v>N</v>
          </cell>
        </row>
        <row r="6142">
          <cell r="B6142">
            <v>38103</v>
          </cell>
          <cell r="C6142" t="str">
            <v>TXU Fuel Co</v>
          </cell>
          <cell r="D6142" t="str">
            <v>Energy Systems Corp</v>
          </cell>
          <cell r="E6142">
            <v>502</v>
          </cell>
          <cell r="F6142" t="str">
            <v>N</v>
          </cell>
        </row>
        <row r="6143">
          <cell r="B6143">
            <v>38103</v>
          </cell>
          <cell r="C6143" t="str">
            <v>Sobieski Bank,South Bend,IN</v>
          </cell>
          <cell r="D6143" t="str">
            <v>MFB Financial,Mishawaka,IN</v>
          </cell>
          <cell r="E6143">
            <v>1.1559999999999999</v>
          </cell>
          <cell r="F6143" t="str">
            <v>N</v>
          </cell>
        </row>
        <row r="6144">
          <cell r="B6144">
            <v>38103</v>
          </cell>
          <cell r="C6144" t="str">
            <v>Roberts Rlty Inv-Apartment Cmn</v>
          </cell>
          <cell r="D6144" t="str">
            <v>Colonial Properties Trust</v>
          </cell>
          <cell r="E6144">
            <v>109.14999999999999</v>
          </cell>
          <cell r="F6144" t="str">
            <v>N</v>
          </cell>
        </row>
        <row r="6145">
          <cell r="B6145">
            <v>38103</v>
          </cell>
          <cell r="C6145" t="str">
            <v>AirWorks Inc</v>
          </cell>
          <cell r="D6145" t="str">
            <v>Global ePoint Inc</v>
          </cell>
          <cell r="E6145">
            <v>6.3</v>
          </cell>
          <cell r="F6145" t="str">
            <v>N</v>
          </cell>
        </row>
        <row r="6146">
          <cell r="B6146">
            <v>38103</v>
          </cell>
          <cell r="C6146" t="str">
            <v>Distribution Dynamics Inc</v>
          </cell>
          <cell r="D6146" t="str">
            <v>Anixter International Inc</v>
          </cell>
          <cell r="E6146">
            <v>33</v>
          </cell>
          <cell r="F6146" t="str">
            <v>N</v>
          </cell>
        </row>
        <row r="6147">
          <cell r="B6147">
            <v>38103</v>
          </cell>
          <cell r="C6147" t="str">
            <v>Aerojet-Propulsion Bus</v>
          </cell>
          <cell r="D6147" t="str">
            <v>American Pacific Corp</v>
          </cell>
          <cell r="E6147">
            <v>3.5</v>
          </cell>
          <cell r="F6147" t="str">
            <v>N</v>
          </cell>
        </row>
        <row r="6148">
          <cell r="B6148">
            <v>38103</v>
          </cell>
          <cell r="C6148" t="str">
            <v>Marshall &amp; Swift/Boeckh</v>
          </cell>
          <cell r="D6148" t="str">
            <v>MacDonald Dettwiler &amp; Assoc</v>
          </cell>
          <cell r="E6148">
            <v>340</v>
          </cell>
          <cell r="F6148" t="str">
            <v>N</v>
          </cell>
        </row>
        <row r="6149">
          <cell r="B6149">
            <v>38103</v>
          </cell>
          <cell r="C6149" t="str">
            <v>Liberty Bancshares Inc,TX</v>
          </cell>
          <cell r="D6149" t="str">
            <v>Prosperity Bancshares Inc,TX</v>
          </cell>
          <cell r="E6149">
            <v>42</v>
          </cell>
          <cell r="F6149" t="str">
            <v>N</v>
          </cell>
        </row>
        <row r="6150">
          <cell r="B6150">
            <v>38103</v>
          </cell>
          <cell r="C6150" t="str">
            <v>Octel Starreon LLC</v>
          </cell>
          <cell r="D6150" t="str">
            <v>Octel Corp</v>
          </cell>
          <cell r="E6150">
            <v>43</v>
          </cell>
          <cell r="F6150" t="str">
            <v>N</v>
          </cell>
        </row>
        <row r="6151">
          <cell r="B6151">
            <v>38100</v>
          </cell>
          <cell r="C6151" t="str">
            <v>Loehmanns Holdings Inc</v>
          </cell>
          <cell r="D6151" t="str">
            <v>Crescent Capital Invest Inc</v>
          </cell>
          <cell r="E6151">
            <v>178.12700000000001</v>
          </cell>
          <cell r="F6151" t="str">
            <v>Y</v>
          </cell>
        </row>
        <row r="6152">
          <cell r="B6152">
            <v>38100</v>
          </cell>
          <cell r="C6152" t="str">
            <v>Castle Dental Centers Inc</v>
          </cell>
          <cell r="D6152" t="str">
            <v>Bright Now Dental Inc</v>
          </cell>
          <cell r="E6152">
            <v>83.257999999999996</v>
          </cell>
          <cell r="F6152" t="str">
            <v>Y</v>
          </cell>
        </row>
        <row r="6153">
          <cell r="B6153">
            <v>38100</v>
          </cell>
          <cell r="C6153" t="str">
            <v>New Vision Group-WISE TV</v>
          </cell>
          <cell r="D6153" t="str">
            <v>Granite Broadcasting Corp</v>
          </cell>
          <cell r="E6153">
            <v>55</v>
          </cell>
          <cell r="F6153" t="str">
            <v>N</v>
          </cell>
        </row>
        <row r="6154">
          <cell r="B6154">
            <v>38100</v>
          </cell>
          <cell r="C6154" t="str">
            <v>TRAK Communications Inc</v>
          </cell>
          <cell r="D6154" t="str">
            <v>Smiths Group PLC</v>
          </cell>
          <cell r="E6154">
            <v>111.5</v>
          </cell>
          <cell r="F6154" t="str">
            <v>N</v>
          </cell>
        </row>
        <row r="6155">
          <cell r="B6155">
            <v>38100</v>
          </cell>
          <cell r="C6155" t="str">
            <v>Florida Water-Wastewater(72)</v>
          </cell>
          <cell r="D6155" t="str">
            <v>Aqua America Inc</v>
          </cell>
          <cell r="E6155">
            <v>18</v>
          </cell>
          <cell r="F6155" t="str">
            <v>N</v>
          </cell>
        </row>
        <row r="6156">
          <cell r="B6156">
            <v>38100</v>
          </cell>
          <cell r="C6156" t="str">
            <v>Brightstream Corp</v>
          </cell>
          <cell r="D6156" t="str">
            <v>Ultrexx Corp</v>
          </cell>
          <cell r="E6156">
            <v>1.6649999999999998</v>
          </cell>
          <cell r="F6156" t="str">
            <v>N</v>
          </cell>
        </row>
        <row r="6157">
          <cell r="B6157">
            <v>38100</v>
          </cell>
          <cell r="C6157" t="str">
            <v>Healthcare Bus Svcs Group Inc</v>
          </cell>
          <cell r="D6157" t="str">
            <v>Winfield Financial Group Inc</v>
          </cell>
          <cell r="E6157">
            <v>10.059999999999999</v>
          </cell>
          <cell r="F6157" t="str">
            <v>N</v>
          </cell>
        </row>
        <row r="6158">
          <cell r="B6158">
            <v>38099</v>
          </cell>
          <cell r="C6158" t="str">
            <v>American Apparel,Accesories</v>
          </cell>
          <cell r="D6158" t="str">
            <v>RAM Venture Holdings Corp</v>
          </cell>
          <cell r="E6158">
            <v>70.875</v>
          </cell>
          <cell r="F6158" t="str">
            <v>Y</v>
          </cell>
        </row>
        <row r="6159">
          <cell r="B6159">
            <v>38099</v>
          </cell>
          <cell r="C6159" t="str">
            <v>El Paso Networks LP</v>
          </cell>
          <cell r="D6159" t="str">
            <v>Genesis Park LP</v>
          </cell>
          <cell r="E6159">
            <v>10</v>
          </cell>
          <cell r="F6159" t="str">
            <v>Y</v>
          </cell>
        </row>
        <row r="6160">
          <cell r="B6160">
            <v>38099</v>
          </cell>
          <cell r="C6160" t="str">
            <v>Core Lab Reservoir Tech</v>
          </cell>
          <cell r="D6160" t="str">
            <v>Paradigm Geotechnology BV</v>
          </cell>
          <cell r="E6160">
            <v>21</v>
          </cell>
          <cell r="F6160" t="str">
            <v>Y</v>
          </cell>
        </row>
        <row r="6161">
          <cell r="B6161">
            <v>38099</v>
          </cell>
          <cell r="C6161" t="str">
            <v>Sniffer Technologies</v>
          </cell>
          <cell r="D6161" t="str">
            <v>Investor Group</v>
          </cell>
          <cell r="E6161">
            <v>235</v>
          </cell>
          <cell r="F6161" t="str">
            <v>Y</v>
          </cell>
        </row>
        <row r="6162">
          <cell r="B6162">
            <v>38099</v>
          </cell>
          <cell r="C6162" t="str">
            <v>White Oak Energy LLC</v>
          </cell>
          <cell r="D6162" t="str">
            <v>Output Exploration LLC</v>
          </cell>
          <cell r="E6162">
            <v>67.5</v>
          </cell>
          <cell r="F6162" t="str">
            <v>N</v>
          </cell>
        </row>
        <row r="6163">
          <cell r="B6163">
            <v>38099</v>
          </cell>
          <cell r="C6163" t="str">
            <v>ReloAction</v>
          </cell>
          <cell r="D6163" t="str">
            <v>Exult Inc</v>
          </cell>
          <cell r="E6163">
            <v>23</v>
          </cell>
          <cell r="F6163" t="str">
            <v>N</v>
          </cell>
        </row>
        <row r="6164">
          <cell r="B6164">
            <v>38099</v>
          </cell>
          <cell r="C6164" t="str">
            <v>Silicon Wave Inc</v>
          </cell>
          <cell r="D6164" t="str">
            <v>RF Micro Devices Inc</v>
          </cell>
          <cell r="E6164">
            <v>10.799999999999999</v>
          </cell>
          <cell r="F6164" t="str">
            <v>N</v>
          </cell>
        </row>
        <row r="6165">
          <cell r="B6165">
            <v>38099</v>
          </cell>
          <cell r="C6165" t="str">
            <v>Atlas Air Worldwide Holdings</v>
          </cell>
          <cell r="D6165" t="str">
            <v>Creditors</v>
          </cell>
          <cell r="E6165">
            <v>551.66399999999999</v>
          </cell>
          <cell r="F6165" t="str">
            <v>N</v>
          </cell>
        </row>
        <row r="6166">
          <cell r="B6166">
            <v>38099</v>
          </cell>
          <cell r="C6166" t="str">
            <v>Sorrento Networks Corp</v>
          </cell>
          <cell r="D6166" t="str">
            <v>Zhone Technologies Inc</v>
          </cell>
          <cell r="E6166">
            <v>36.981000000000002</v>
          </cell>
          <cell r="F6166" t="str">
            <v>N</v>
          </cell>
        </row>
        <row r="6167">
          <cell r="B6167">
            <v>38099</v>
          </cell>
          <cell r="C6167" t="str">
            <v>Bastrop Energy Partners LP</v>
          </cell>
          <cell r="D6167" t="str">
            <v>Centrica PLC</v>
          </cell>
          <cell r="E6167">
            <v>143</v>
          </cell>
          <cell r="F6167" t="str">
            <v>N</v>
          </cell>
        </row>
        <row r="6168">
          <cell r="B6168">
            <v>38099</v>
          </cell>
          <cell r="C6168" t="str">
            <v>MyStar Commun Corp-Radio(3)</v>
          </cell>
          <cell r="D6168" t="str">
            <v>Entercom Communications Corp</v>
          </cell>
          <cell r="E6168">
            <v>73.5</v>
          </cell>
          <cell r="F6168" t="str">
            <v>N</v>
          </cell>
        </row>
        <row r="6169">
          <cell r="B6169">
            <v>38099</v>
          </cell>
          <cell r="C6169" t="str">
            <v>Puna Geothermal Venture</v>
          </cell>
          <cell r="D6169" t="str">
            <v>Ormat Nevada Inc</v>
          </cell>
          <cell r="E6169">
            <v>71</v>
          </cell>
          <cell r="F6169" t="str">
            <v>N</v>
          </cell>
        </row>
        <row r="6170">
          <cell r="B6170">
            <v>38099</v>
          </cell>
          <cell r="C6170" t="str">
            <v>AfriHUB LLC</v>
          </cell>
          <cell r="D6170" t="str">
            <v>SkyTerra Communications Inc</v>
          </cell>
          <cell r="E6170">
            <v>1.5</v>
          </cell>
          <cell r="F6170" t="str">
            <v>N</v>
          </cell>
        </row>
        <row r="6171">
          <cell r="B6171">
            <v>38098</v>
          </cell>
          <cell r="C6171" t="str">
            <v>Leiner Health Products</v>
          </cell>
          <cell r="D6171" t="str">
            <v>Investor Group</v>
          </cell>
          <cell r="E6171">
            <v>265</v>
          </cell>
          <cell r="F6171" t="str">
            <v>Y</v>
          </cell>
        </row>
        <row r="6172">
          <cell r="B6172">
            <v>38098</v>
          </cell>
          <cell r="C6172" t="str">
            <v>Bastrop Energy Partners LP</v>
          </cell>
          <cell r="D6172" t="str">
            <v>FPL Energy Inc</v>
          </cell>
          <cell r="E6172">
            <v>72</v>
          </cell>
          <cell r="F6172" t="str">
            <v>N</v>
          </cell>
        </row>
        <row r="6173">
          <cell r="B6173">
            <v>38098</v>
          </cell>
          <cell r="C6173" t="str">
            <v>PECO TelCove</v>
          </cell>
          <cell r="D6173" t="str">
            <v>TelCove</v>
          </cell>
          <cell r="E6173">
            <v>49</v>
          </cell>
          <cell r="F6173" t="str">
            <v>N</v>
          </cell>
        </row>
        <row r="6174">
          <cell r="B6174">
            <v>38098</v>
          </cell>
          <cell r="C6174" t="str">
            <v>Strategic Energy LLC</v>
          </cell>
          <cell r="D6174" t="str">
            <v>Great Plains Energy Inc</v>
          </cell>
          <cell r="E6174">
            <v>88.8</v>
          </cell>
          <cell r="F6174" t="str">
            <v>N</v>
          </cell>
        </row>
        <row r="6175">
          <cell r="B6175">
            <v>38098</v>
          </cell>
          <cell r="C6175" t="str">
            <v>Eldorado Stone LLC</v>
          </cell>
          <cell r="D6175" t="str">
            <v>Headwaters Inc</v>
          </cell>
          <cell r="E6175">
            <v>202</v>
          </cell>
          <cell r="F6175" t="str">
            <v>N</v>
          </cell>
        </row>
        <row r="6176">
          <cell r="B6176">
            <v>38098</v>
          </cell>
          <cell r="C6176" t="str">
            <v>WMAS AM,WMAS FM</v>
          </cell>
          <cell r="D6176" t="str">
            <v>Citadel Broadcasting Corp</v>
          </cell>
          <cell r="E6176">
            <v>22</v>
          </cell>
          <cell r="F6176" t="str">
            <v>N</v>
          </cell>
        </row>
        <row r="6177">
          <cell r="B6177">
            <v>38098</v>
          </cell>
          <cell r="C6177" t="str">
            <v>Pfizer Inc-Ophthalmology Bus</v>
          </cell>
          <cell r="D6177" t="str">
            <v>Advanced Medical Optics Inc</v>
          </cell>
          <cell r="E6177">
            <v>450</v>
          </cell>
          <cell r="F6177" t="str">
            <v>N</v>
          </cell>
        </row>
        <row r="6178">
          <cell r="B6178">
            <v>38098</v>
          </cell>
          <cell r="C6178" t="str">
            <v>Benderson Dvlp-Shopping Ctr(4)</v>
          </cell>
          <cell r="D6178" t="str">
            <v>Macquarie DDR Trust</v>
          </cell>
          <cell r="E6178">
            <v>299</v>
          </cell>
          <cell r="F6178" t="str">
            <v>N</v>
          </cell>
        </row>
        <row r="6179">
          <cell r="B6179">
            <v>38098</v>
          </cell>
          <cell r="C6179" t="str">
            <v>Developers Diversified-Shoppin</v>
          </cell>
          <cell r="D6179" t="str">
            <v>Macquarie DDR Trust</v>
          </cell>
          <cell r="E6179">
            <v>239</v>
          </cell>
          <cell r="F6179" t="str">
            <v>N</v>
          </cell>
        </row>
        <row r="6180">
          <cell r="B6180">
            <v>38098</v>
          </cell>
          <cell r="C6180" t="str">
            <v>Exide Technologies</v>
          </cell>
          <cell r="D6180" t="str">
            <v>Creditors</v>
          </cell>
          <cell r="E6180">
            <v>489.375</v>
          </cell>
          <cell r="F6180" t="str">
            <v>N</v>
          </cell>
        </row>
        <row r="6181">
          <cell r="B6181">
            <v>38098</v>
          </cell>
          <cell r="C6181" t="str">
            <v>Outdoor Channel Inc</v>
          </cell>
          <cell r="D6181" t="str">
            <v>Outdoor Channel Holdings Inc</v>
          </cell>
          <cell r="E6181">
            <v>48</v>
          </cell>
          <cell r="F6181" t="str">
            <v>N</v>
          </cell>
        </row>
        <row r="6182">
          <cell r="B6182">
            <v>38098</v>
          </cell>
          <cell r="C6182" t="str">
            <v>Blue Star Acid Services Inc</v>
          </cell>
          <cell r="D6182" t="str">
            <v>Consolidated Oil Well Svcs</v>
          </cell>
          <cell r="E6182">
            <v>1.2</v>
          </cell>
          <cell r="F6182" t="str">
            <v>N</v>
          </cell>
        </row>
        <row r="6183">
          <cell r="B6183">
            <v>38098</v>
          </cell>
          <cell r="C6183" t="str">
            <v>Boardtown Corp</v>
          </cell>
          <cell r="D6183" t="str">
            <v>Tucows Inc</v>
          </cell>
          <cell r="E6183">
            <v>4</v>
          </cell>
          <cell r="F6183" t="str">
            <v>N</v>
          </cell>
        </row>
        <row r="6184">
          <cell r="B6184">
            <v>38098</v>
          </cell>
          <cell r="C6184" t="str">
            <v>Radiant Images Inc</v>
          </cell>
          <cell r="D6184" t="str">
            <v>Hoya Holdings Inc</v>
          </cell>
          <cell r="E6184">
            <v>3</v>
          </cell>
          <cell r="F6184" t="str">
            <v>N</v>
          </cell>
        </row>
        <row r="6185">
          <cell r="B6185">
            <v>38098</v>
          </cell>
          <cell r="C6185" t="str">
            <v>US Counseling Services Inc</v>
          </cell>
          <cell r="D6185" t="str">
            <v>Thermo Electron Corp</v>
          </cell>
          <cell r="E6185">
            <v>77.900000000000006</v>
          </cell>
          <cell r="F6185" t="str">
            <v>N</v>
          </cell>
        </row>
        <row r="6186">
          <cell r="B6186">
            <v>38098</v>
          </cell>
          <cell r="C6186" t="str">
            <v>Directors Cemetery,Alderwoods</v>
          </cell>
          <cell r="D6186" t="str">
            <v>Denco Holdings Inc</v>
          </cell>
          <cell r="E6186">
            <v>51.599999999999994</v>
          </cell>
          <cell r="F6186" t="str">
            <v>N</v>
          </cell>
        </row>
        <row r="6187">
          <cell r="B6187">
            <v>38097</v>
          </cell>
          <cell r="C6187" t="str">
            <v>PanAmSat Corp</v>
          </cell>
          <cell r="D6187" t="str">
            <v>Investor Group</v>
          </cell>
          <cell r="E6187">
            <v>4281.7999999999993</v>
          </cell>
          <cell r="F6187" t="str">
            <v>Y</v>
          </cell>
        </row>
        <row r="6188">
          <cell r="B6188">
            <v>38097</v>
          </cell>
          <cell r="C6188" t="str">
            <v>GRP Inc</v>
          </cell>
          <cell r="D6188" t="str">
            <v>Strategic Alliance Group Inc</v>
          </cell>
          <cell r="E6188">
            <v>6.5629999999999997</v>
          </cell>
          <cell r="F6188" t="str">
            <v>Y</v>
          </cell>
        </row>
        <row r="6189">
          <cell r="B6189">
            <v>38097</v>
          </cell>
          <cell r="C6189" t="str">
            <v>Well Safe Inc</v>
          </cell>
          <cell r="D6189" t="str">
            <v>HIG Capital Inc</v>
          </cell>
          <cell r="E6189">
            <v>28</v>
          </cell>
          <cell r="F6189" t="str">
            <v>Y</v>
          </cell>
        </row>
        <row r="6190">
          <cell r="B6190">
            <v>38097</v>
          </cell>
          <cell r="C6190" t="str">
            <v>One Price Clothing Store-(227)</v>
          </cell>
          <cell r="D6190" t="str">
            <v>AIJJ Enterprises Inc</v>
          </cell>
          <cell r="E6190">
            <v>7.8999999999999995</v>
          </cell>
          <cell r="F6190" t="str">
            <v>N</v>
          </cell>
        </row>
        <row r="6191">
          <cell r="B6191">
            <v>38097</v>
          </cell>
          <cell r="C6191" t="str">
            <v>Fairbanks Sewer &amp; Water Inc</v>
          </cell>
          <cell r="D6191" t="str">
            <v>Terasen Inc</v>
          </cell>
          <cell r="E6191">
            <v>30</v>
          </cell>
          <cell r="F6191" t="str">
            <v>N</v>
          </cell>
        </row>
        <row r="6192">
          <cell r="B6192">
            <v>38097</v>
          </cell>
          <cell r="C6192" t="str">
            <v>Ascent Pediatrics Inc</v>
          </cell>
          <cell r="D6192" t="str">
            <v>BioMarin Pharmaceutical Inc</v>
          </cell>
          <cell r="E6192">
            <v>190</v>
          </cell>
          <cell r="F6192" t="str">
            <v>N</v>
          </cell>
        </row>
        <row r="6193">
          <cell r="B6193">
            <v>38097</v>
          </cell>
          <cell r="C6193" t="str">
            <v>Nextwave Telecom Inc-Licenses</v>
          </cell>
          <cell r="D6193" t="str">
            <v>United States of America</v>
          </cell>
          <cell r="E6193">
            <v>3294.2999999999997</v>
          </cell>
          <cell r="F6193" t="str">
            <v>N</v>
          </cell>
        </row>
        <row r="6194">
          <cell r="B6194">
            <v>38097</v>
          </cell>
          <cell r="C6194" t="str">
            <v>Sun Bancorp Inc,Selinsgrove,PA</v>
          </cell>
          <cell r="D6194" t="str">
            <v>Omega Financial Corp,PA</v>
          </cell>
          <cell r="E6194">
            <v>176.24100000000001</v>
          </cell>
          <cell r="F6194" t="str">
            <v>N</v>
          </cell>
        </row>
        <row r="6195">
          <cell r="B6195">
            <v>38097</v>
          </cell>
          <cell r="C6195" t="str">
            <v>Texas Arai Inc</v>
          </cell>
          <cell r="D6195" t="str">
            <v>Maverick Tube Corp</v>
          </cell>
          <cell r="E6195">
            <v>20</v>
          </cell>
          <cell r="F6195" t="str">
            <v>N</v>
          </cell>
        </row>
        <row r="6196">
          <cell r="B6196">
            <v>38097</v>
          </cell>
          <cell r="C6196" t="str">
            <v>Matlink Inc</v>
          </cell>
          <cell r="D6196" t="str">
            <v>Drayton Richdale Corp</v>
          </cell>
          <cell r="E6196">
            <v>18</v>
          </cell>
          <cell r="F6196" t="str">
            <v>N</v>
          </cell>
        </row>
        <row r="6197">
          <cell r="B6197">
            <v>38097</v>
          </cell>
          <cell r="C6197" t="str">
            <v>Mall of Louisiana,LA</v>
          </cell>
          <cell r="D6197" t="str">
            <v>General Growth Properties Inc</v>
          </cell>
          <cell r="E6197">
            <v>265</v>
          </cell>
          <cell r="F6197" t="str">
            <v>N</v>
          </cell>
        </row>
        <row r="6198">
          <cell r="B6198">
            <v>38097</v>
          </cell>
          <cell r="C6198" t="str">
            <v>Riverchase Galleria,AL</v>
          </cell>
          <cell r="D6198" t="str">
            <v>General Growth Properties Inc</v>
          </cell>
          <cell r="E6198">
            <v>166</v>
          </cell>
          <cell r="F6198" t="str">
            <v>N</v>
          </cell>
        </row>
        <row r="6199">
          <cell r="B6199">
            <v>38097</v>
          </cell>
          <cell r="C6199" t="str">
            <v>Play Along Inc</v>
          </cell>
          <cell r="D6199" t="str">
            <v>JAKKS Pacific Inc</v>
          </cell>
          <cell r="E6199">
            <v>116.33999999999999</v>
          </cell>
          <cell r="F6199" t="str">
            <v>N</v>
          </cell>
        </row>
        <row r="6200">
          <cell r="B6200">
            <v>38097</v>
          </cell>
          <cell r="C6200" t="str">
            <v>Bioabsorbable Vascular Solutio</v>
          </cell>
          <cell r="D6200" t="str">
            <v>Guidant Corp</v>
          </cell>
          <cell r="E6200">
            <v>6</v>
          </cell>
          <cell r="F6200" t="str">
            <v>N</v>
          </cell>
        </row>
        <row r="6201">
          <cell r="B6201">
            <v>38097</v>
          </cell>
          <cell r="C6201" t="str">
            <v>Fitzgerald Industries Intl Inc</v>
          </cell>
          <cell r="D6201" t="str">
            <v>Trinity Biotech PLC</v>
          </cell>
          <cell r="E6201">
            <v>16</v>
          </cell>
          <cell r="F6201" t="str">
            <v>N</v>
          </cell>
        </row>
        <row r="6202">
          <cell r="B6202">
            <v>38096</v>
          </cell>
          <cell r="C6202" t="str">
            <v>Cottman Transmission Systems</v>
          </cell>
          <cell r="D6202" t="str">
            <v>American Capital Strategies</v>
          </cell>
          <cell r="E6202">
            <v>77.3</v>
          </cell>
          <cell r="F6202" t="str">
            <v>Y</v>
          </cell>
        </row>
        <row r="6203">
          <cell r="B6203">
            <v>38096</v>
          </cell>
          <cell r="C6203" t="str">
            <v>COMP Medical</v>
          </cell>
          <cell r="D6203" t="str">
            <v>First Health Group Corp</v>
          </cell>
          <cell r="E6203">
            <v>6</v>
          </cell>
          <cell r="F6203" t="str">
            <v>N</v>
          </cell>
        </row>
        <row r="6204">
          <cell r="B6204">
            <v>38096</v>
          </cell>
          <cell r="C6204" t="str">
            <v>Superior Info Svcs LLC</v>
          </cell>
          <cell r="D6204" t="str">
            <v>ChoicePoint Inc</v>
          </cell>
          <cell r="E6204">
            <v>89</v>
          </cell>
          <cell r="F6204" t="str">
            <v>N</v>
          </cell>
        </row>
        <row r="6205">
          <cell r="B6205">
            <v>38096</v>
          </cell>
          <cell r="C6205" t="str">
            <v>Messagesoft Inc</v>
          </cell>
          <cell r="D6205" t="str">
            <v>SurfControl PLC</v>
          </cell>
          <cell r="E6205">
            <v>14.684999999999999</v>
          </cell>
          <cell r="F6205" t="str">
            <v>N</v>
          </cell>
        </row>
        <row r="6206">
          <cell r="B6206">
            <v>38096</v>
          </cell>
          <cell r="C6206" t="str">
            <v>Packaging Plus Inc</v>
          </cell>
          <cell r="D6206" t="str">
            <v>Berkley Operations LLC</v>
          </cell>
          <cell r="E6206">
            <v>22</v>
          </cell>
          <cell r="F6206" t="str">
            <v>N</v>
          </cell>
        </row>
        <row r="6207">
          <cell r="B6207">
            <v>38094</v>
          </cell>
          <cell r="C6207" t="str">
            <v>Trepp LLC</v>
          </cell>
          <cell r="D6207" t="str">
            <v>Daily Mail &amp; General Trust PLC</v>
          </cell>
          <cell r="E6207">
            <v>47</v>
          </cell>
          <cell r="F6207" t="str">
            <v>N</v>
          </cell>
        </row>
        <row r="6208">
          <cell r="B6208">
            <v>38093</v>
          </cell>
          <cell r="C6208" t="str">
            <v>Urban Brands Inc</v>
          </cell>
          <cell r="D6208" t="str">
            <v>Investor Group</v>
          </cell>
          <cell r="E6208">
            <v>20</v>
          </cell>
          <cell r="F6208" t="str">
            <v>Y</v>
          </cell>
        </row>
        <row r="6209">
          <cell r="B6209">
            <v>38093</v>
          </cell>
          <cell r="C6209" t="str">
            <v>WIDCOMM Inc</v>
          </cell>
          <cell r="D6209" t="str">
            <v>Broadcom Corp</v>
          </cell>
          <cell r="E6209">
            <v>49</v>
          </cell>
          <cell r="F6209" t="str">
            <v>N</v>
          </cell>
        </row>
        <row r="6210">
          <cell r="B6210">
            <v>38093</v>
          </cell>
          <cell r="C6210" t="str">
            <v>Videotek Inc</v>
          </cell>
          <cell r="D6210" t="str">
            <v>Leitch Technology Corp</v>
          </cell>
          <cell r="E6210">
            <v>18</v>
          </cell>
          <cell r="F6210" t="str">
            <v>N</v>
          </cell>
        </row>
        <row r="6211">
          <cell r="B6211">
            <v>38093</v>
          </cell>
          <cell r="C6211" t="str">
            <v>BBI Diagnostics,BBI Research</v>
          </cell>
          <cell r="D6211" t="str">
            <v>SeraCare Life Sciences Inc</v>
          </cell>
          <cell r="E6211">
            <v>30</v>
          </cell>
          <cell r="F6211" t="str">
            <v>N</v>
          </cell>
        </row>
        <row r="6212">
          <cell r="B6212">
            <v>38093</v>
          </cell>
          <cell r="C6212" t="str">
            <v>Hallwood Realty Partners LP</v>
          </cell>
          <cell r="D6212" t="str">
            <v>HRPT Properties Trust</v>
          </cell>
          <cell r="E6212">
            <v>433.98200000000003</v>
          </cell>
          <cell r="F6212" t="str">
            <v>N</v>
          </cell>
        </row>
        <row r="6213">
          <cell r="B6213">
            <v>38093</v>
          </cell>
          <cell r="C6213" t="str">
            <v>Osprey Line LLC</v>
          </cell>
          <cell r="D6213" t="str">
            <v>Kirby Corp</v>
          </cell>
          <cell r="E6213">
            <v>4.22</v>
          </cell>
          <cell r="F6213" t="str">
            <v>N</v>
          </cell>
        </row>
        <row r="6214">
          <cell r="B6214">
            <v>38093</v>
          </cell>
          <cell r="C6214" t="str">
            <v>CD &amp; L Inc</v>
          </cell>
          <cell r="D6214" t="str">
            <v>Investor Group</v>
          </cell>
          <cell r="E6214">
            <v>4</v>
          </cell>
          <cell r="F6214" t="str">
            <v>N</v>
          </cell>
        </row>
        <row r="6215">
          <cell r="B6215">
            <v>38093</v>
          </cell>
          <cell r="C6215" t="str">
            <v>Tenet-Redding Med Ctr,CA</v>
          </cell>
          <cell r="D6215" t="str">
            <v>Hospital Partners of America</v>
          </cell>
          <cell r="E6215">
            <v>60</v>
          </cell>
          <cell r="F6215" t="str">
            <v>N</v>
          </cell>
        </row>
        <row r="6216">
          <cell r="B6216">
            <v>38093</v>
          </cell>
          <cell r="C6216" t="str">
            <v>Noveon International Inc</v>
          </cell>
          <cell r="D6216" t="str">
            <v>Lubrizol Corp</v>
          </cell>
          <cell r="E6216">
            <v>1840.1999999999998</v>
          </cell>
          <cell r="F6216" t="str">
            <v>N</v>
          </cell>
        </row>
        <row r="6217">
          <cell r="B6217">
            <v>38093</v>
          </cell>
          <cell r="C6217" t="str">
            <v>Atlas Precious Metals Inc-Gold</v>
          </cell>
          <cell r="D6217" t="str">
            <v>Golden Eagle Intl Inc</v>
          </cell>
          <cell r="E6217">
            <v>4.8299999999999992</v>
          </cell>
          <cell r="F6217" t="str">
            <v>N</v>
          </cell>
        </row>
        <row r="6218">
          <cell r="B6218">
            <v>38093</v>
          </cell>
          <cell r="C6218" t="str">
            <v>Madison Bancshares Grp Ltd,PA</v>
          </cell>
          <cell r="D6218" t="str">
            <v>Leesport Financial Corp,PA</v>
          </cell>
          <cell r="E6218">
            <v>32.531999999999996</v>
          </cell>
          <cell r="F6218" t="str">
            <v>N</v>
          </cell>
        </row>
        <row r="6219">
          <cell r="B6219">
            <v>38093</v>
          </cell>
          <cell r="C6219" t="str">
            <v>Baltimore Ice</v>
          </cell>
          <cell r="D6219" t="str">
            <v>Reddy Ice Group Inc</v>
          </cell>
          <cell r="E6219">
            <v>1.7999999999999998</v>
          </cell>
          <cell r="F6219" t="str">
            <v>N</v>
          </cell>
        </row>
        <row r="6220">
          <cell r="B6220">
            <v>38092</v>
          </cell>
          <cell r="C6220" t="str">
            <v>Rauch Industries Inc</v>
          </cell>
          <cell r="D6220" t="str">
            <v>MMP Capital Partners LLC</v>
          </cell>
          <cell r="E6220">
            <v>2.25</v>
          </cell>
          <cell r="F6220" t="str">
            <v>Y</v>
          </cell>
        </row>
        <row r="6221">
          <cell r="B6221">
            <v>38092</v>
          </cell>
          <cell r="C6221" t="str">
            <v>Jalmat Gas Field,Lea County,NM</v>
          </cell>
          <cell r="D6221" t="str">
            <v>Mission Resources Corp</v>
          </cell>
          <cell r="E6221">
            <v>3.5999999999999996</v>
          </cell>
          <cell r="F6221" t="str">
            <v>N</v>
          </cell>
        </row>
        <row r="6222">
          <cell r="B6222">
            <v>38092</v>
          </cell>
          <cell r="C6222" t="str">
            <v>Fair Grounds Corp</v>
          </cell>
          <cell r="D6222" t="str">
            <v>Churchill Downs Inc</v>
          </cell>
          <cell r="E6222">
            <v>47</v>
          </cell>
          <cell r="F6222" t="str">
            <v>N</v>
          </cell>
        </row>
        <row r="6223">
          <cell r="B6223">
            <v>38092</v>
          </cell>
          <cell r="C6223" t="str">
            <v>Tom Brown Inc</v>
          </cell>
          <cell r="D6223" t="str">
            <v>EnCana Corp</v>
          </cell>
          <cell r="E6223">
            <v>2338.2469999999998</v>
          </cell>
          <cell r="F6223" t="str">
            <v>N</v>
          </cell>
        </row>
        <row r="6224">
          <cell r="B6224">
            <v>38092</v>
          </cell>
          <cell r="C6224" t="str">
            <v>Nature Vision Inc</v>
          </cell>
          <cell r="D6224" t="str">
            <v>Photo Control Corp</v>
          </cell>
          <cell r="E6224">
            <v>4.5540000000000003</v>
          </cell>
          <cell r="F6224" t="str">
            <v>N</v>
          </cell>
        </row>
        <row r="6225">
          <cell r="B6225">
            <v>38092</v>
          </cell>
          <cell r="C6225" t="str">
            <v>Stoneage Corp</v>
          </cell>
          <cell r="D6225" t="str">
            <v>Autobytel Inc</v>
          </cell>
          <cell r="E6225">
            <v>49.210999999999999</v>
          </cell>
          <cell r="F6225" t="str">
            <v>N</v>
          </cell>
        </row>
        <row r="6226">
          <cell r="B6226">
            <v>38092</v>
          </cell>
          <cell r="C6226" t="str">
            <v>Phoenix Suns LP</v>
          </cell>
          <cell r="D6226" t="str">
            <v>Investor Group</v>
          </cell>
          <cell r="E6226">
            <v>401</v>
          </cell>
          <cell r="F6226" t="str">
            <v>N</v>
          </cell>
        </row>
        <row r="6227">
          <cell r="B6227">
            <v>38092</v>
          </cell>
          <cell r="C6227" t="str">
            <v>ZettaCom Inc</v>
          </cell>
          <cell r="D6227" t="str">
            <v>Integrated Device Technology</v>
          </cell>
          <cell r="E6227">
            <v>35</v>
          </cell>
          <cell r="F6227" t="str">
            <v>N</v>
          </cell>
        </row>
        <row r="6228">
          <cell r="B6228">
            <v>38092</v>
          </cell>
          <cell r="C6228" t="str">
            <v>Mitokor Inc</v>
          </cell>
          <cell r="D6228" t="str">
            <v>Micrologix Biotech Inc</v>
          </cell>
          <cell r="E6228">
            <v>8.4220000000000006</v>
          </cell>
          <cell r="F6228" t="str">
            <v>N</v>
          </cell>
        </row>
        <row r="6229">
          <cell r="B6229">
            <v>38092</v>
          </cell>
          <cell r="C6229" t="str">
            <v>Wherify Wireless Inc</v>
          </cell>
          <cell r="D6229" t="str">
            <v>IQ Biometrix Inc</v>
          </cell>
          <cell r="E6229">
            <v>75.199999999999989</v>
          </cell>
          <cell r="F6229" t="str">
            <v>N</v>
          </cell>
        </row>
        <row r="6230">
          <cell r="B6230">
            <v>38091</v>
          </cell>
          <cell r="C6230" t="str">
            <v>InMat Inc</v>
          </cell>
          <cell r="D6230" t="str">
            <v>Investor Group</v>
          </cell>
          <cell r="E6230">
            <v>1.5</v>
          </cell>
          <cell r="F6230" t="str">
            <v>N</v>
          </cell>
        </row>
        <row r="6231">
          <cell r="B6231">
            <v>38091</v>
          </cell>
          <cell r="C6231" t="str">
            <v>Bellemead Portfolio</v>
          </cell>
          <cell r="D6231" t="str">
            <v>Gale Co</v>
          </cell>
          <cell r="E6231">
            <v>555</v>
          </cell>
          <cell r="F6231" t="str">
            <v>N</v>
          </cell>
        </row>
        <row r="6232">
          <cell r="B6232">
            <v>38091</v>
          </cell>
          <cell r="C6232" t="str">
            <v>King City Facility,CA</v>
          </cell>
          <cell r="D6232" t="str">
            <v>Calpine Power Income Fund</v>
          </cell>
          <cell r="E6232">
            <v>102</v>
          </cell>
          <cell r="F6232" t="str">
            <v>N</v>
          </cell>
        </row>
        <row r="6233">
          <cell r="B6233">
            <v>38091</v>
          </cell>
          <cell r="C6233" t="str">
            <v>SensIR Technologies LLC</v>
          </cell>
          <cell r="D6233" t="str">
            <v>Smiths Detection</v>
          </cell>
          <cell r="E6233">
            <v>75</v>
          </cell>
          <cell r="F6233" t="str">
            <v>N</v>
          </cell>
        </row>
        <row r="6234">
          <cell r="B6234">
            <v>38091</v>
          </cell>
          <cell r="C6234" t="str">
            <v>CoBank ACB-Bakery,GA</v>
          </cell>
          <cell r="D6234" t="str">
            <v>Flowers Foods Inc</v>
          </cell>
          <cell r="E6234">
            <v>4.1599999999999993</v>
          </cell>
          <cell r="F6234" t="str">
            <v>N</v>
          </cell>
        </row>
        <row r="6235">
          <cell r="B6235">
            <v>38090</v>
          </cell>
          <cell r="C6235" t="str">
            <v>Northland Holdings-Freight Bus</v>
          </cell>
          <cell r="D6235" t="str">
            <v>Endeavour Capital</v>
          </cell>
          <cell r="E6235">
            <v>65</v>
          </cell>
          <cell r="F6235" t="str">
            <v>Y</v>
          </cell>
        </row>
        <row r="6236">
          <cell r="B6236">
            <v>38090</v>
          </cell>
          <cell r="C6236" t="str">
            <v>Gristedes Foods Inc</v>
          </cell>
          <cell r="D6236" t="str">
            <v>Investor Group</v>
          </cell>
          <cell r="E6236">
            <v>1.3499999999999999</v>
          </cell>
          <cell r="F6236" t="str">
            <v>Y</v>
          </cell>
        </row>
        <row r="6237">
          <cell r="B6237">
            <v>38090</v>
          </cell>
          <cell r="C6237" t="str">
            <v>Cedar Point Communications Inc</v>
          </cell>
          <cell r="D6237" t="str">
            <v>Investor Group</v>
          </cell>
          <cell r="E6237">
            <v>20</v>
          </cell>
          <cell r="F6237" t="str">
            <v>Y</v>
          </cell>
        </row>
        <row r="6238">
          <cell r="B6238">
            <v>38090</v>
          </cell>
          <cell r="C6238" t="str">
            <v>Asylum Telecom LLC</v>
          </cell>
          <cell r="D6238" t="str">
            <v>IEurope Capital</v>
          </cell>
          <cell r="E6238">
            <v>1.1950000000000001</v>
          </cell>
          <cell r="F6238" t="str">
            <v>Y</v>
          </cell>
        </row>
        <row r="6239">
          <cell r="B6239">
            <v>38090</v>
          </cell>
          <cell r="C6239" t="str">
            <v>Austin Acquisition &amp; Dvlp Corp</v>
          </cell>
          <cell r="D6239" t="str">
            <v>Trinity Plumas Capital Corp</v>
          </cell>
          <cell r="E6239">
            <v>1.0799999999999998</v>
          </cell>
          <cell r="F6239" t="str">
            <v>N</v>
          </cell>
        </row>
        <row r="6240">
          <cell r="B6240">
            <v>38090</v>
          </cell>
          <cell r="C6240" t="str">
            <v>IBM-Intellectual Ppty &amp; PowerP</v>
          </cell>
          <cell r="D6240" t="str">
            <v>Applied Micro Circuits Corp</v>
          </cell>
          <cell r="E6240">
            <v>227</v>
          </cell>
          <cell r="F6240" t="str">
            <v>N</v>
          </cell>
        </row>
        <row r="6241">
          <cell r="B6241">
            <v>38090</v>
          </cell>
          <cell r="C6241" t="str">
            <v>Group 1 Software Inc</v>
          </cell>
          <cell r="D6241" t="str">
            <v>Pitney Bowes Inc</v>
          </cell>
          <cell r="E6241">
            <v>417.05799999999999</v>
          </cell>
          <cell r="F6241" t="str">
            <v>N</v>
          </cell>
        </row>
        <row r="6242">
          <cell r="B6242">
            <v>38090</v>
          </cell>
          <cell r="C6242" t="str">
            <v>Kali Laboratories Inc</v>
          </cell>
          <cell r="D6242" t="str">
            <v>Pharmaceutical Resources Inc</v>
          </cell>
          <cell r="E6242">
            <v>145</v>
          </cell>
          <cell r="F6242" t="str">
            <v>N</v>
          </cell>
        </row>
        <row r="6243">
          <cell r="B6243">
            <v>38090</v>
          </cell>
          <cell r="C6243" t="str">
            <v>Williams Cos Inc-Certain Power</v>
          </cell>
          <cell r="D6243" t="str">
            <v>Saracen Energy Partners LP</v>
          </cell>
          <cell r="E6243">
            <v>23</v>
          </cell>
          <cell r="F6243" t="str">
            <v>N</v>
          </cell>
        </row>
        <row r="6244">
          <cell r="B6244">
            <v>38090</v>
          </cell>
          <cell r="C6244" t="str">
            <v>DutchFork Bancshares Inc,SC</v>
          </cell>
          <cell r="D6244" t="str">
            <v>First Community Corp,SC</v>
          </cell>
          <cell r="E6244">
            <v>48.215000000000003</v>
          </cell>
          <cell r="F6244" t="str">
            <v>N</v>
          </cell>
        </row>
        <row r="6245">
          <cell r="B6245">
            <v>38090</v>
          </cell>
          <cell r="C6245" t="str">
            <v>Seix Investment Advisors Inc</v>
          </cell>
          <cell r="D6245" t="str">
            <v>SunTrust Banks Inc,Atlanta,GA</v>
          </cell>
          <cell r="E6245">
            <v>280</v>
          </cell>
          <cell r="F6245" t="str">
            <v>N</v>
          </cell>
        </row>
        <row r="6246">
          <cell r="B6246">
            <v>38090</v>
          </cell>
          <cell r="C6246" t="str">
            <v>Adaltis US Inc</v>
          </cell>
          <cell r="D6246" t="str">
            <v>Trinity Biotech PLC</v>
          </cell>
          <cell r="E6246">
            <v>3.5</v>
          </cell>
          <cell r="F6246" t="str">
            <v>N</v>
          </cell>
        </row>
        <row r="6247">
          <cell r="B6247">
            <v>38089</v>
          </cell>
          <cell r="C6247" t="str">
            <v>SciQuest Inc</v>
          </cell>
          <cell r="D6247" t="str">
            <v>Trinity Ventures</v>
          </cell>
          <cell r="E6247">
            <v>25.25</v>
          </cell>
          <cell r="F6247" t="str">
            <v>Y</v>
          </cell>
        </row>
        <row r="6248">
          <cell r="B6248">
            <v>38089</v>
          </cell>
          <cell r="C6248" t="str">
            <v>NEP Broadcasting LLC</v>
          </cell>
          <cell r="D6248" t="str">
            <v>Investor Group</v>
          </cell>
          <cell r="E6248">
            <v>120</v>
          </cell>
          <cell r="F6248" t="str">
            <v>Y</v>
          </cell>
        </row>
        <row r="6249">
          <cell r="B6249">
            <v>38089</v>
          </cell>
          <cell r="C6249" t="str">
            <v>StorCard Inc</v>
          </cell>
          <cell r="D6249" t="str">
            <v>Investor Group</v>
          </cell>
          <cell r="E6249">
            <v>8</v>
          </cell>
          <cell r="F6249" t="str">
            <v>Y</v>
          </cell>
        </row>
        <row r="6250">
          <cell r="B6250">
            <v>38089</v>
          </cell>
          <cell r="C6250" t="str">
            <v>Mid-State Raceway Inc</v>
          </cell>
          <cell r="D6250" t="str">
            <v>Raceway Ventures Inc</v>
          </cell>
          <cell r="E6250">
            <v>6.5</v>
          </cell>
          <cell r="F6250" t="str">
            <v>N</v>
          </cell>
        </row>
        <row r="6251">
          <cell r="B6251">
            <v>38089</v>
          </cell>
          <cell r="C6251" t="str">
            <v>MicroE Systems Corp</v>
          </cell>
          <cell r="D6251" t="str">
            <v>GSI Lumonics Inc</v>
          </cell>
          <cell r="E6251">
            <v>55</v>
          </cell>
          <cell r="F6251" t="str">
            <v>N</v>
          </cell>
        </row>
        <row r="6252">
          <cell r="B6252">
            <v>38089</v>
          </cell>
          <cell r="C6252" t="str">
            <v>Distributor Info Sys Corp</v>
          </cell>
          <cell r="D6252" t="str">
            <v>Prophet 21 Inc</v>
          </cell>
          <cell r="E6252">
            <v>7.6999999999999993</v>
          </cell>
          <cell r="F6252" t="str">
            <v>N</v>
          </cell>
        </row>
        <row r="6253">
          <cell r="B6253">
            <v>38089</v>
          </cell>
          <cell r="C6253" t="str">
            <v>Natural Gas Systems Inc</v>
          </cell>
          <cell r="D6253" t="str">
            <v>Reality Interactive Inc</v>
          </cell>
          <cell r="E6253">
            <v>48</v>
          </cell>
          <cell r="F6253" t="str">
            <v>N</v>
          </cell>
        </row>
        <row r="6254">
          <cell r="B6254">
            <v>38089</v>
          </cell>
          <cell r="C6254" t="str">
            <v>Grand Virtual Inc</v>
          </cell>
          <cell r="D6254" t="str">
            <v>GigaMedia Ltd</v>
          </cell>
          <cell r="E6254">
            <v>32.5</v>
          </cell>
          <cell r="F6254" t="str">
            <v>N</v>
          </cell>
        </row>
        <row r="6255">
          <cell r="B6255">
            <v>38089</v>
          </cell>
          <cell r="C6255" t="str">
            <v>Grand Canal Shoppes</v>
          </cell>
          <cell r="D6255" t="str">
            <v>General Growth Properties Inc</v>
          </cell>
          <cell r="E6255">
            <v>766</v>
          </cell>
          <cell r="F6255" t="str">
            <v>N</v>
          </cell>
        </row>
        <row r="6256">
          <cell r="B6256">
            <v>38089</v>
          </cell>
          <cell r="C6256" t="str">
            <v>Footstar-Footaction Store(350)</v>
          </cell>
          <cell r="D6256" t="str">
            <v>Foot Locker Inc</v>
          </cell>
          <cell r="E6256">
            <v>225</v>
          </cell>
          <cell r="F6256" t="str">
            <v>N</v>
          </cell>
        </row>
        <row r="6257">
          <cell r="B6257">
            <v>38087</v>
          </cell>
          <cell r="C6257" t="str">
            <v>Future Developments America</v>
          </cell>
          <cell r="D6257" t="str">
            <v>Media Services Group Inc</v>
          </cell>
          <cell r="E6257">
            <v>1</v>
          </cell>
          <cell r="F6257" t="str">
            <v>N</v>
          </cell>
        </row>
        <row r="6258">
          <cell r="B6258">
            <v>38086</v>
          </cell>
          <cell r="C6258" t="str">
            <v>Commnet Supply LLC</v>
          </cell>
          <cell r="D6258" t="str">
            <v>Telmar Network Tech Inc</v>
          </cell>
          <cell r="E6258">
            <v>10</v>
          </cell>
          <cell r="F6258" t="str">
            <v>Y</v>
          </cell>
        </row>
        <row r="6259">
          <cell r="B6259">
            <v>38086</v>
          </cell>
          <cell r="C6259" t="str">
            <v>TBA Entertainment Corp</v>
          </cell>
          <cell r="D6259" t="str">
            <v>Investor Group</v>
          </cell>
          <cell r="E6259">
            <v>6.1499999999999995</v>
          </cell>
          <cell r="F6259" t="str">
            <v>Y</v>
          </cell>
        </row>
        <row r="6260">
          <cell r="B6260">
            <v>38086</v>
          </cell>
          <cell r="C6260" t="str">
            <v>Sunlink Health Sys-Mountainsid</v>
          </cell>
          <cell r="D6260" t="str">
            <v>Piedmont Medical Center Inc,SC</v>
          </cell>
          <cell r="E6260">
            <v>40</v>
          </cell>
          <cell r="F6260" t="str">
            <v>N</v>
          </cell>
        </row>
        <row r="6261">
          <cell r="B6261">
            <v>38086</v>
          </cell>
          <cell r="C6261" t="str">
            <v>Windy Hill Shopping Center</v>
          </cell>
          <cell r="D6261" t="str">
            <v>Equity One Inc</v>
          </cell>
          <cell r="E6261">
            <v>2.9</v>
          </cell>
          <cell r="F6261" t="str">
            <v>N</v>
          </cell>
        </row>
        <row r="6262">
          <cell r="B6262">
            <v>38086</v>
          </cell>
          <cell r="C6262" t="str">
            <v>RTS Wright Industries LLC</v>
          </cell>
          <cell r="D6262" t="str">
            <v>Doerfer Corp</v>
          </cell>
          <cell r="E6262">
            <v>16.100000000000001</v>
          </cell>
          <cell r="F6262" t="str">
            <v>N</v>
          </cell>
        </row>
        <row r="6263">
          <cell r="B6263">
            <v>38086</v>
          </cell>
          <cell r="C6263" t="str">
            <v>LS Property,NBM Property,NV</v>
          </cell>
          <cell r="D6263" t="str">
            <v>Luna Gold Corp</v>
          </cell>
          <cell r="E6263">
            <v>1.41</v>
          </cell>
          <cell r="F6263" t="str">
            <v>N</v>
          </cell>
        </row>
        <row r="6264">
          <cell r="B6264">
            <v>38086</v>
          </cell>
          <cell r="C6264" t="str">
            <v>iDriveonline Inc</v>
          </cell>
          <cell r="D6264" t="str">
            <v>Autobytel Inc</v>
          </cell>
          <cell r="E6264">
            <v>11.781000000000001</v>
          </cell>
          <cell r="F6264" t="str">
            <v>N</v>
          </cell>
        </row>
        <row r="6265">
          <cell r="B6265">
            <v>38086</v>
          </cell>
          <cell r="C6265" t="str">
            <v>Plan Handlers</v>
          </cell>
          <cell r="D6265" t="str">
            <v>Central Benefits Insurance Co</v>
          </cell>
          <cell r="E6265">
            <v>5</v>
          </cell>
          <cell r="F6265" t="str">
            <v>N</v>
          </cell>
        </row>
        <row r="6266">
          <cell r="B6266">
            <v>38086</v>
          </cell>
          <cell r="C6266" t="str">
            <v>Manhattan Mall,New York,NY</v>
          </cell>
          <cell r="D6266" t="str">
            <v>HRO Asset Management</v>
          </cell>
          <cell r="E6266">
            <v>400</v>
          </cell>
          <cell r="F6266" t="str">
            <v>N</v>
          </cell>
        </row>
        <row r="6267">
          <cell r="B6267">
            <v>38085</v>
          </cell>
          <cell r="C6267" t="str">
            <v>Long Term Care Group Inc</v>
          </cell>
          <cell r="D6267" t="str">
            <v>Investor Group</v>
          </cell>
          <cell r="E6267">
            <v>130</v>
          </cell>
          <cell r="F6267" t="str">
            <v>Y</v>
          </cell>
        </row>
        <row r="6268">
          <cell r="B6268">
            <v>38085</v>
          </cell>
          <cell r="C6268" t="str">
            <v>North Bancshares,Chicago,IL</v>
          </cell>
          <cell r="D6268" t="str">
            <v>Diamond Bancorp Inc,IL</v>
          </cell>
          <cell r="E6268">
            <v>23.893999999999998</v>
          </cell>
          <cell r="F6268" t="str">
            <v>N</v>
          </cell>
        </row>
        <row r="6269">
          <cell r="B6269">
            <v>38085</v>
          </cell>
          <cell r="C6269" t="str">
            <v>Gregory-Greenbrier Mall,VA</v>
          </cell>
          <cell r="D6269" t="str">
            <v>CBL &amp; Associates Ppty Inc</v>
          </cell>
          <cell r="E6269">
            <v>102.5</v>
          </cell>
          <cell r="F6269" t="str">
            <v>N</v>
          </cell>
        </row>
        <row r="6270">
          <cell r="B6270">
            <v>38085</v>
          </cell>
          <cell r="C6270" t="str">
            <v>Foster Sports Inc</v>
          </cell>
          <cell r="D6270" t="str">
            <v>Care Concepts I Inc</v>
          </cell>
          <cell r="E6270">
            <v>3.3940000000000001</v>
          </cell>
          <cell r="F6270" t="str">
            <v>N</v>
          </cell>
        </row>
        <row r="6271">
          <cell r="B6271">
            <v>38085</v>
          </cell>
          <cell r="C6271" t="str">
            <v>Pricing Analytics Inc</v>
          </cell>
          <cell r="D6271" t="str">
            <v>I-Many Inc</v>
          </cell>
          <cell r="E6271">
            <v>1.0449999999999999</v>
          </cell>
          <cell r="F6271" t="str">
            <v>N</v>
          </cell>
        </row>
        <row r="6272">
          <cell r="B6272">
            <v>38085</v>
          </cell>
          <cell r="C6272" t="str">
            <v>Telic Optics Inc</v>
          </cell>
          <cell r="D6272" t="str">
            <v>Axsys Technologies Inc</v>
          </cell>
          <cell r="E6272">
            <v>18</v>
          </cell>
          <cell r="F6272" t="str">
            <v>N</v>
          </cell>
        </row>
        <row r="6273">
          <cell r="B6273">
            <v>38085</v>
          </cell>
          <cell r="C6273" t="str">
            <v>TradeWeb Group LLC</v>
          </cell>
          <cell r="D6273" t="str">
            <v>Thomson Corp</v>
          </cell>
          <cell r="E6273">
            <v>535</v>
          </cell>
          <cell r="F6273" t="str">
            <v>N</v>
          </cell>
        </row>
        <row r="6274">
          <cell r="B6274">
            <v>38085</v>
          </cell>
          <cell r="C6274" t="str">
            <v>McKesson-OmniLink Pre- &amp; Post</v>
          </cell>
          <cell r="D6274" t="str">
            <v>NDCHealth Corp</v>
          </cell>
          <cell r="E6274">
            <v>14</v>
          </cell>
          <cell r="F6274" t="str">
            <v>N</v>
          </cell>
        </row>
        <row r="6275">
          <cell r="B6275">
            <v>38085</v>
          </cell>
          <cell r="C6275" t="str">
            <v>DuPont Dow Elastomers LLC</v>
          </cell>
          <cell r="D6275" t="str">
            <v>EI du Pont de Nemours and Co</v>
          </cell>
          <cell r="E6275">
            <v>87</v>
          </cell>
          <cell r="F6275" t="str">
            <v>N</v>
          </cell>
        </row>
        <row r="6276">
          <cell r="B6276">
            <v>38085</v>
          </cell>
          <cell r="C6276" t="str">
            <v>Isco Inc</v>
          </cell>
          <cell r="D6276" t="str">
            <v>Teledyne Technologies Inc</v>
          </cell>
          <cell r="E6276">
            <v>95.953000000000003</v>
          </cell>
          <cell r="F6276" t="str">
            <v>N</v>
          </cell>
        </row>
        <row r="6277">
          <cell r="B6277">
            <v>38084</v>
          </cell>
          <cell r="C6277" t="str">
            <v>Dymec Inc</v>
          </cell>
          <cell r="D6277" t="str">
            <v>Advent International Corp</v>
          </cell>
          <cell r="E6277">
            <v>3</v>
          </cell>
          <cell r="F6277" t="str">
            <v>Y</v>
          </cell>
        </row>
        <row r="6278">
          <cell r="B6278">
            <v>38084</v>
          </cell>
          <cell r="C6278" t="str">
            <v>Smart System Technologies Inc</v>
          </cell>
          <cell r="D6278" t="str">
            <v>Investor Group</v>
          </cell>
          <cell r="E6278">
            <v>6</v>
          </cell>
          <cell r="F6278" t="str">
            <v>Y</v>
          </cell>
        </row>
        <row r="6279">
          <cell r="B6279">
            <v>38084</v>
          </cell>
          <cell r="C6279" t="str">
            <v>NightHawk Radiology Holdings</v>
          </cell>
          <cell r="D6279" t="str">
            <v>Summit Partners LP</v>
          </cell>
          <cell r="E6279">
            <v>25</v>
          </cell>
          <cell r="F6279" t="str">
            <v>Y</v>
          </cell>
        </row>
        <row r="6280">
          <cell r="B6280">
            <v>38084</v>
          </cell>
          <cell r="C6280" t="str">
            <v>Visuale Inc-Bus Process Mgmt</v>
          </cell>
          <cell r="D6280" t="str">
            <v>Onyx Software Corp</v>
          </cell>
          <cell r="E6280">
            <v>4</v>
          </cell>
          <cell r="F6280" t="str">
            <v>N</v>
          </cell>
        </row>
        <row r="6281">
          <cell r="B6281">
            <v>38084</v>
          </cell>
          <cell r="C6281" t="str">
            <v>Skipping Stone Inc</v>
          </cell>
          <cell r="D6281" t="str">
            <v>Commonwealth Energy Corp</v>
          </cell>
          <cell r="E6281">
            <v>3.0999999999999996</v>
          </cell>
          <cell r="F6281" t="str">
            <v>N</v>
          </cell>
        </row>
        <row r="6282">
          <cell r="B6282">
            <v>38084</v>
          </cell>
          <cell r="C6282" t="str">
            <v>MobileWay Inc</v>
          </cell>
          <cell r="D6282" t="str">
            <v>Investor Group</v>
          </cell>
          <cell r="E6282">
            <v>23</v>
          </cell>
          <cell r="F6282" t="str">
            <v>N</v>
          </cell>
        </row>
        <row r="6283">
          <cell r="B6283">
            <v>38084</v>
          </cell>
          <cell r="C6283" t="str">
            <v>Xechem International Inc</v>
          </cell>
          <cell r="D6283" t="str">
            <v>Alembic Ltd</v>
          </cell>
          <cell r="E6283">
            <v>3.5999999999999996</v>
          </cell>
          <cell r="F6283" t="str">
            <v>N</v>
          </cell>
        </row>
        <row r="6284">
          <cell r="B6284">
            <v>38084</v>
          </cell>
          <cell r="C6284" t="str">
            <v>Sand Video Inc</v>
          </cell>
          <cell r="D6284" t="str">
            <v>Broadcom Corp</v>
          </cell>
          <cell r="E6284">
            <v>77.454999999999998</v>
          </cell>
          <cell r="F6284" t="str">
            <v>N</v>
          </cell>
        </row>
        <row r="6285">
          <cell r="B6285">
            <v>38084</v>
          </cell>
          <cell r="C6285" t="str">
            <v>Westport Resources Corp</v>
          </cell>
          <cell r="D6285" t="str">
            <v>Kerr-McGee Corp</v>
          </cell>
          <cell r="E6285">
            <v>2593.1849999999999</v>
          </cell>
          <cell r="F6285" t="str">
            <v>N</v>
          </cell>
        </row>
        <row r="6286">
          <cell r="B6286">
            <v>38084</v>
          </cell>
          <cell r="C6286" t="str">
            <v>Ohio Design Automation Inc</v>
          </cell>
          <cell r="D6286" t="str">
            <v>Parametric Technology Corp</v>
          </cell>
          <cell r="E6286">
            <v>12</v>
          </cell>
          <cell r="F6286" t="str">
            <v>N</v>
          </cell>
        </row>
        <row r="6287">
          <cell r="B6287">
            <v>38083</v>
          </cell>
          <cell r="C6287" t="str">
            <v>Barra Inc</v>
          </cell>
          <cell r="D6287" t="str">
            <v>Morgan Stanley</v>
          </cell>
          <cell r="E6287">
            <v>825.57500000000005</v>
          </cell>
          <cell r="F6287" t="str">
            <v>Y</v>
          </cell>
        </row>
        <row r="6288">
          <cell r="B6288">
            <v>38083</v>
          </cell>
          <cell r="C6288" t="str">
            <v>DTC Communications Inc</v>
          </cell>
          <cell r="D6288" t="str">
            <v>Cobham PLC</v>
          </cell>
          <cell r="E6288">
            <v>48</v>
          </cell>
          <cell r="F6288" t="str">
            <v>N</v>
          </cell>
        </row>
        <row r="6289">
          <cell r="B6289">
            <v>38083</v>
          </cell>
          <cell r="C6289" t="str">
            <v>Undisclosed Cabinet Mnfg Co</v>
          </cell>
          <cell r="D6289" t="str">
            <v>Millennia Tea Masters Inc</v>
          </cell>
          <cell r="E6289">
            <v>1.4</v>
          </cell>
          <cell r="F6289" t="str">
            <v>N</v>
          </cell>
        </row>
        <row r="6290">
          <cell r="B6290">
            <v>38083</v>
          </cell>
          <cell r="C6290" t="str">
            <v>Surreal Software Inc</v>
          </cell>
          <cell r="D6290" t="str">
            <v>Midway Games Inc</v>
          </cell>
          <cell r="E6290">
            <v>4.1870000000000003</v>
          </cell>
          <cell r="F6290" t="str">
            <v>N</v>
          </cell>
        </row>
        <row r="6291">
          <cell r="B6291">
            <v>38083</v>
          </cell>
          <cell r="C6291" t="str">
            <v>Mayo Group Inc</v>
          </cell>
          <cell r="D6291" t="str">
            <v>PeopleView Inc</v>
          </cell>
          <cell r="E6291">
            <v>1.7999999999999998</v>
          </cell>
          <cell r="F6291" t="str">
            <v>N</v>
          </cell>
        </row>
        <row r="6292">
          <cell r="B6292">
            <v>38083</v>
          </cell>
          <cell r="C6292" t="str">
            <v>Newport News Inc</v>
          </cell>
          <cell r="D6292" t="str">
            <v>Pangea Holdings Ltd</v>
          </cell>
          <cell r="E6292">
            <v>48.680999999999997</v>
          </cell>
          <cell r="F6292" t="str">
            <v>N</v>
          </cell>
        </row>
        <row r="6293">
          <cell r="B6293">
            <v>38083</v>
          </cell>
          <cell r="C6293" t="str">
            <v>Hauser-Rosemary Extract Bus</v>
          </cell>
          <cell r="D6293" t="str">
            <v>Naturex SA</v>
          </cell>
          <cell r="E6293">
            <v>2</v>
          </cell>
          <cell r="F6293" t="str">
            <v>N</v>
          </cell>
        </row>
        <row r="6294">
          <cell r="B6294">
            <v>38083</v>
          </cell>
          <cell r="C6294" t="str">
            <v>Imagine Technology Group Inc</v>
          </cell>
          <cell r="D6294" t="str">
            <v>Global Imaging Systems Inc</v>
          </cell>
          <cell r="E6294">
            <v>130.80000000000001</v>
          </cell>
          <cell r="F6294" t="str">
            <v>N</v>
          </cell>
        </row>
        <row r="6295">
          <cell r="B6295">
            <v>38082</v>
          </cell>
          <cell r="C6295" t="str">
            <v>FieldCentrix Inc</v>
          </cell>
          <cell r="D6295" t="str">
            <v>Investor Group</v>
          </cell>
          <cell r="E6295">
            <v>8.8999999999999986</v>
          </cell>
          <cell r="F6295" t="str">
            <v>Y</v>
          </cell>
        </row>
        <row r="6296">
          <cell r="B6296">
            <v>38082</v>
          </cell>
          <cell r="C6296" t="str">
            <v>Rico Holdings Inc</v>
          </cell>
          <cell r="D6296" t="str">
            <v>J D Addario &amp; Co Inc</v>
          </cell>
          <cell r="E6296">
            <v>22.2</v>
          </cell>
          <cell r="F6296" t="str">
            <v>N</v>
          </cell>
        </row>
        <row r="6297">
          <cell r="B6297">
            <v>38082</v>
          </cell>
          <cell r="C6297" t="str">
            <v>One Price Clothing-Assets</v>
          </cell>
          <cell r="D6297" t="str">
            <v>AIJJ Enterprises Inc</v>
          </cell>
          <cell r="E6297">
            <v>15.899999999999999</v>
          </cell>
          <cell r="F6297" t="str">
            <v>N</v>
          </cell>
        </row>
        <row r="6298">
          <cell r="B6298">
            <v>38082</v>
          </cell>
          <cell r="C6298" t="str">
            <v>One Price Clothing Stores-PR</v>
          </cell>
          <cell r="D6298" t="str">
            <v>5-7-9 And Beyond Inc</v>
          </cell>
          <cell r="E6298">
            <v>14.899999999999999</v>
          </cell>
          <cell r="F6298" t="str">
            <v>N</v>
          </cell>
        </row>
        <row r="6299">
          <cell r="B6299">
            <v>38082</v>
          </cell>
          <cell r="C6299" t="str">
            <v>EMED Co Inc</v>
          </cell>
          <cell r="D6299" t="str">
            <v>Brady Corp</v>
          </cell>
          <cell r="E6299">
            <v>190</v>
          </cell>
          <cell r="F6299" t="str">
            <v>N</v>
          </cell>
        </row>
        <row r="6300">
          <cell r="B6300">
            <v>38082</v>
          </cell>
          <cell r="C6300" t="str">
            <v>Bio-Life Laboratories Corp</v>
          </cell>
          <cell r="D6300" t="str">
            <v>TecScan International Inc</v>
          </cell>
          <cell r="E6300">
            <v>43.75</v>
          </cell>
          <cell r="F6300" t="str">
            <v>N</v>
          </cell>
        </row>
        <row r="6301">
          <cell r="B6301">
            <v>38082</v>
          </cell>
          <cell r="C6301" t="str">
            <v>STI Government Systems</v>
          </cell>
          <cell r="D6301" t="str">
            <v>BAE Systems North America</v>
          </cell>
          <cell r="E6301">
            <v>27</v>
          </cell>
          <cell r="F6301" t="str">
            <v>N</v>
          </cell>
        </row>
        <row r="6302">
          <cell r="B6302">
            <v>38082</v>
          </cell>
          <cell r="C6302" t="str">
            <v>Security Equipment Co Inc</v>
          </cell>
          <cell r="D6302" t="str">
            <v>Devcon International Corp</v>
          </cell>
          <cell r="E6302">
            <v>4.4000000000000004</v>
          </cell>
          <cell r="F6302" t="str">
            <v>N</v>
          </cell>
        </row>
        <row r="6303">
          <cell r="B6303">
            <v>38082</v>
          </cell>
          <cell r="C6303" t="str">
            <v>Dakota Imaging Inc</v>
          </cell>
          <cell r="D6303" t="str">
            <v>WebMD Corp</v>
          </cell>
          <cell r="E6303">
            <v>65</v>
          </cell>
          <cell r="F6303" t="str">
            <v>N</v>
          </cell>
        </row>
        <row r="6304">
          <cell r="B6304">
            <v>38082</v>
          </cell>
          <cell r="C6304" t="str">
            <v>Venus Exploration Inc</v>
          </cell>
          <cell r="D6304" t="str">
            <v>PYR Energy Corporation</v>
          </cell>
          <cell r="E6304">
            <v>3.2050000000000001</v>
          </cell>
          <cell r="F6304" t="str">
            <v>N</v>
          </cell>
        </row>
        <row r="6305">
          <cell r="B6305">
            <v>38082</v>
          </cell>
          <cell r="C6305" t="str">
            <v>PTI Advanced Filtration Inc</v>
          </cell>
          <cell r="D6305" t="str">
            <v>Domnick Hunter Group PLC</v>
          </cell>
          <cell r="E6305">
            <v>18</v>
          </cell>
          <cell r="F6305" t="str">
            <v>N</v>
          </cell>
        </row>
        <row r="6306">
          <cell r="B6306">
            <v>38082</v>
          </cell>
          <cell r="C6306" t="str">
            <v>Minuteman International Inc</v>
          </cell>
          <cell r="D6306" t="str">
            <v>Hako-Werke International GmbH</v>
          </cell>
          <cell r="E6306">
            <v>15.702999999999999</v>
          </cell>
          <cell r="F6306" t="str">
            <v>N</v>
          </cell>
        </row>
        <row r="6307">
          <cell r="B6307">
            <v>38082</v>
          </cell>
          <cell r="C6307" t="str">
            <v>Spartan Staffing Inc</v>
          </cell>
          <cell r="D6307" t="str">
            <v>Labor Ready Inc</v>
          </cell>
          <cell r="E6307">
            <v>9.5</v>
          </cell>
          <cell r="F6307" t="str">
            <v>N</v>
          </cell>
        </row>
        <row r="6308">
          <cell r="B6308">
            <v>38082</v>
          </cell>
          <cell r="C6308" t="str">
            <v>JC Penney-Eckerd Stores,NE US</v>
          </cell>
          <cell r="D6308" t="str">
            <v>Jean Coutu Group(PJC)Inc</v>
          </cell>
          <cell r="E6308">
            <v>2375</v>
          </cell>
          <cell r="F6308" t="str">
            <v>N</v>
          </cell>
        </row>
        <row r="6309">
          <cell r="B6309">
            <v>38082</v>
          </cell>
          <cell r="C6309" t="str">
            <v>RAM Home Warranty</v>
          </cell>
          <cell r="D6309" t="str">
            <v>Home Solutions of America Inc</v>
          </cell>
          <cell r="E6309">
            <v>8.5</v>
          </cell>
          <cell r="F6309" t="str">
            <v>N</v>
          </cell>
        </row>
        <row r="6310">
          <cell r="B6310">
            <v>38082</v>
          </cell>
          <cell r="C6310" t="str">
            <v>JC Penney-Eckerd,TX &amp; FL</v>
          </cell>
          <cell r="D6310" t="str">
            <v>CVS Corp</v>
          </cell>
          <cell r="E6310">
            <v>2150</v>
          </cell>
          <cell r="F6310" t="str">
            <v>N</v>
          </cell>
        </row>
        <row r="6311">
          <cell r="B6311">
            <v>38080</v>
          </cell>
          <cell r="C6311" t="str">
            <v>Miller-Tumwater Brewery</v>
          </cell>
          <cell r="D6311" t="str">
            <v>All-American Bottled Water</v>
          </cell>
          <cell r="E6311">
            <v>14</v>
          </cell>
          <cell r="F6311" t="str">
            <v>N</v>
          </cell>
        </row>
        <row r="6312">
          <cell r="B6312">
            <v>38079</v>
          </cell>
          <cell r="C6312" t="str">
            <v>Bear Creek Corp</v>
          </cell>
          <cell r="D6312" t="str">
            <v>Wasserstein &amp; Co</v>
          </cell>
          <cell r="E6312">
            <v>260</v>
          </cell>
          <cell r="F6312" t="str">
            <v>Y</v>
          </cell>
        </row>
        <row r="6313">
          <cell r="B6313">
            <v>38079</v>
          </cell>
          <cell r="C6313" t="str">
            <v>Inteq Group Inc</v>
          </cell>
          <cell r="D6313" t="str">
            <v>National Med Health Card Sys</v>
          </cell>
          <cell r="E6313">
            <v>35.700000000000003</v>
          </cell>
          <cell r="F6313" t="str">
            <v>N</v>
          </cell>
        </row>
        <row r="6314">
          <cell r="B6314">
            <v>38079</v>
          </cell>
          <cell r="C6314" t="str">
            <v>Venice Shopping Center,FL</v>
          </cell>
          <cell r="D6314" t="str">
            <v>Equity One Inc</v>
          </cell>
          <cell r="E6314">
            <v>6.5</v>
          </cell>
          <cell r="F6314" t="str">
            <v>N</v>
          </cell>
        </row>
        <row r="6315">
          <cell r="B6315">
            <v>38079</v>
          </cell>
          <cell r="C6315" t="str">
            <v>Luther-Safety Huber Needle Bus</v>
          </cell>
          <cell r="D6315" t="str">
            <v>Med-Design Corp</v>
          </cell>
          <cell r="E6315">
            <v>7</v>
          </cell>
          <cell r="F6315" t="str">
            <v>N</v>
          </cell>
        </row>
        <row r="6316">
          <cell r="B6316">
            <v>38079</v>
          </cell>
          <cell r="C6316" t="str">
            <v>Encompass Materials Group Ltd</v>
          </cell>
          <cell r="D6316" t="str">
            <v>Isonics Corp</v>
          </cell>
          <cell r="E6316">
            <v>3.5</v>
          </cell>
          <cell r="F6316" t="str">
            <v>N</v>
          </cell>
        </row>
        <row r="6317">
          <cell r="B6317">
            <v>38079</v>
          </cell>
          <cell r="C6317" t="str">
            <v>Pyrotite Corp-Pyrotite Tech</v>
          </cell>
          <cell r="D6317" t="str">
            <v>Intl Barrier Tech Inc</v>
          </cell>
          <cell r="E6317">
            <v>1</v>
          </cell>
          <cell r="F6317" t="str">
            <v>N</v>
          </cell>
        </row>
        <row r="6318">
          <cell r="B6318">
            <v>38079</v>
          </cell>
          <cell r="C6318" t="str">
            <v>Thermal Solutions Inc</v>
          </cell>
          <cell r="D6318" t="str">
            <v>Team Inc</v>
          </cell>
          <cell r="E6318">
            <v>10.5</v>
          </cell>
          <cell r="F6318" t="str">
            <v>N</v>
          </cell>
        </row>
        <row r="6319">
          <cell r="B6319">
            <v>38079</v>
          </cell>
          <cell r="C6319" t="str">
            <v>Citizens Bank-Illinois NA,IL</v>
          </cell>
          <cell r="D6319" t="str">
            <v>Metropolitan Bank Group,IL</v>
          </cell>
          <cell r="E6319">
            <v>26.25</v>
          </cell>
          <cell r="F6319" t="str">
            <v>N</v>
          </cell>
        </row>
        <row r="6320">
          <cell r="B6320">
            <v>38079</v>
          </cell>
          <cell r="C6320" t="str">
            <v>EaglePicher Scientific Prod</v>
          </cell>
          <cell r="D6320" t="str">
            <v>EP Scientific Products LLC</v>
          </cell>
          <cell r="E6320">
            <v>23</v>
          </cell>
          <cell r="F6320" t="str">
            <v>N</v>
          </cell>
        </row>
        <row r="6321">
          <cell r="B6321">
            <v>38079</v>
          </cell>
          <cell r="C6321" t="str">
            <v>Hudson River Bancorp Inc,NY</v>
          </cell>
          <cell r="D6321" t="str">
            <v>First Niagara Finl Grp,NY</v>
          </cell>
          <cell r="E6321">
            <v>620</v>
          </cell>
          <cell r="F6321" t="str">
            <v>N</v>
          </cell>
        </row>
        <row r="6322">
          <cell r="B6322">
            <v>38079</v>
          </cell>
          <cell r="C6322" t="str">
            <v>Genisys Consulting Inc</v>
          </cell>
          <cell r="D6322" t="str">
            <v>Perficient Inc</v>
          </cell>
          <cell r="E6322">
            <v>1.5</v>
          </cell>
          <cell r="F6322" t="str">
            <v>N</v>
          </cell>
        </row>
        <row r="6323">
          <cell r="B6323">
            <v>38079</v>
          </cell>
          <cell r="C6323" t="str">
            <v>Comstock Images</v>
          </cell>
          <cell r="D6323" t="str">
            <v>Jupitermedia Corp</v>
          </cell>
          <cell r="E6323">
            <v>20.849999999999998</v>
          </cell>
          <cell r="F6323" t="str">
            <v>N</v>
          </cell>
        </row>
        <row r="6324">
          <cell r="B6324">
            <v>38079</v>
          </cell>
          <cell r="C6324" t="str">
            <v>SeaWest Financial-Assets</v>
          </cell>
          <cell r="D6324" t="str">
            <v>Consumer Portfolio Services</v>
          </cell>
          <cell r="E6324">
            <v>63.199999999999996</v>
          </cell>
          <cell r="F6324" t="str">
            <v>N</v>
          </cell>
        </row>
        <row r="6325">
          <cell r="B6325">
            <v>38079</v>
          </cell>
          <cell r="C6325" t="str">
            <v>XcelleNet Inc</v>
          </cell>
          <cell r="D6325" t="str">
            <v>Sybase Inc</v>
          </cell>
          <cell r="E6325">
            <v>95.199999999999989</v>
          </cell>
          <cell r="F6325" t="str">
            <v>N</v>
          </cell>
        </row>
        <row r="6326">
          <cell r="B6326">
            <v>38078</v>
          </cell>
          <cell r="C6326" t="str">
            <v>ICG-Whl Dial Access Bus</v>
          </cell>
          <cell r="D6326" t="str">
            <v>Level 3 Communications Inc</v>
          </cell>
          <cell r="E6326">
            <v>35</v>
          </cell>
          <cell r="F6326" t="str">
            <v>N</v>
          </cell>
        </row>
        <row r="6327">
          <cell r="B6327">
            <v>38078</v>
          </cell>
          <cell r="C6327" t="str">
            <v>Energy Spectrum Inc-Hobbs</v>
          </cell>
          <cell r="D6327" t="str">
            <v>MarkWest Energy Partners LP</v>
          </cell>
          <cell r="E6327">
            <v>2.2999999999999998</v>
          </cell>
          <cell r="F6327" t="str">
            <v>N</v>
          </cell>
        </row>
        <row r="6328">
          <cell r="B6328">
            <v>38078</v>
          </cell>
          <cell r="C6328" t="str">
            <v>Automated Info Mgmt Inc</v>
          </cell>
          <cell r="D6328" t="str">
            <v>RGII Technologies Inc</v>
          </cell>
          <cell r="E6328">
            <v>15.7</v>
          </cell>
          <cell r="F6328" t="str">
            <v>N</v>
          </cell>
        </row>
        <row r="6329">
          <cell r="B6329">
            <v>38078</v>
          </cell>
          <cell r="C6329" t="str">
            <v>American Fidelity Inc</v>
          </cell>
          <cell r="D6329" t="str">
            <v>Karrison Compagnie Inc</v>
          </cell>
          <cell r="E6329">
            <v>27.599999999999998</v>
          </cell>
          <cell r="F6329" t="str">
            <v>N</v>
          </cell>
        </row>
        <row r="6330">
          <cell r="B6330">
            <v>38078</v>
          </cell>
          <cell r="C6330" t="str">
            <v>Resource Communciations Inc</v>
          </cell>
          <cell r="D6330" t="str">
            <v>Ptek Holdings Inc</v>
          </cell>
          <cell r="E6330">
            <v>19.7</v>
          </cell>
          <cell r="F6330" t="str">
            <v>N</v>
          </cell>
        </row>
        <row r="6331">
          <cell r="B6331">
            <v>38078</v>
          </cell>
          <cell r="C6331" t="str">
            <v>Western Ohio Financial Corp,OH</v>
          </cell>
          <cell r="D6331" t="str">
            <v>WesBanco Inc,Wheeling,WV</v>
          </cell>
          <cell r="E6331">
            <v>66.438999999999993</v>
          </cell>
          <cell r="F6331" t="str">
            <v>N</v>
          </cell>
        </row>
        <row r="6332">
          <cell r="B6332">
            <v>38078</v>
          </cell>
          <cell r="C6332" t="str">
            <v>Candle Corp</v>
          </cell>
          <cell r="D6332" t="str">
            <v>IBM Corp</v>
          </cell>
          <cell r="E6332">
            <v>435</v>
          </cell>
          <cell r="F6332" t="str">
            <v>N</v>
          </cell>
        </row>
        <row r="6333">
          <cell r="B6333">
            <v>38078</v>
          </cell>
          <cell r="C6333" t="str">
            <v>Versipanel LLC</v>
          </cell>
          <cell r="D6333" t="str">
            <v>Mity-Lite Inc</v>
          </cell>
          <cell r="E6333">
            <v>1.2999999999999998</v>
          </cell>
          <cell r="F6333" t="str">
            <v>N</v>
          </cell>
        </row>
        <row r="6334">
          <cell r="B6334">
            <v>38078</v>
          </cell>
          <cell r="C6334" t="str">
            <v>About.com Inc-Consumer Web</v>
          </cell>
          <cell r="D6334" t="str">
            <v>United Online Inc</v>
          </cell>
          <cell r="E6334">
            <v>12</v>
          </cell>
          <cell r="F6334" t="str">
            <v>N</v>
          </cell>
        </row>
        <row r="6335">
          <cell r="B6335">
            <v>38078</v>
          </cell>
          <cell r="C6335" t="str">
            <v>Polexis Inc</v>
          </cell>
          <cell r="D6335" t="str">
            <v>SYS</v>
          </cell>
          <cell r="E6335">
            <v>6</v>
          </cell>
          <cell r="F6335" t="str">
            <v>N</v>
          </cell>
        </row>
        <row r="6336">
          <cell r="B6336">
            <v>38077</v>
          </cell>
          <cell r="C6336" t="str">
            <v>TechnoCom Corp</v>
          </cell>
          <cell r="D6336" t="str">
            <v>Investor Group</v>
          </cell>
          <cell r="E6336">
            <v>6.75</v>
          </cell>
          <cell r="F6336" t="str">
            <v>Y</v>
          </cell>
        </row>
        <row r="6337">
          <cell r="B6337">
            <v>38077</v>
          </cell>
          <cell r="C6337" t="str">
            <v>Benderson Dvlp-Shopping Ctr</v>
          </cell>
          <cell r="D6337" t="str">
            <v>Developers Diversified Realty</v>
          </cell>
          <cell r="E6337">
            <v>2300</v>
          </cell>
          <cell r="F6337" t="str">
            <v>N</v>
          </cell>
        </row>
        <row r="6338">
          <cell r="B6338">
            <v>38077</v>
          </cell>
          <cell r="C6338" t="str">
            <v>Amer Invest Bk-RV,Marine Loan</v>
          </cell>
          <cell r="D6338" t="str">
            <v>Medallion Bank,Utah</v>
          </cell>
          <cell r="E6338">
            <v>87</v>
          </cell>
          <cell r="F6338" t="str">
            <v>N</v>
          </cell>
        </row>
        <row r="6339">
          <cell r="B6339">
            <v>38077</v>
          </cell>
          <cell r="C6339" t="str">
            <v>Montezuma &amp; Vasquir,NV</v>
          </cell>
          <cell r="D6339" t="str">
            <v>CMQ Resources Inc</v>
          </cell>
          <cell r="E6339">
            <v>1.375</v>
          </cell>
          <cell r="F6339" t="str">
            <v>N</v>
          </cell>
        </row>
        <row r="6340">
          <cell r="B6340">
            <v>38077</v>
          </cell>
          <cell r="C6340" t="str">
            <v>MasterDisk Corp</v>
          </cell>
          <cell r="D6340" t="str">
            <v>ViaStar Holdings Inc</v>
          </cell>
          <cell r="E6340">
            <v>2.5</v>
          </cell>
          <cell r="F6340" t="str">
            <v>N</v>
          </cell>
        </row>
        <row r="6341">
          <cell r="B6341">
            <v>38077</v>
          </cell>
          <cell r="C6341" t="str">
            <v>CreditCards.com</v>
          </cell>
          <cell r="D6341" t="str">
            <v>Click Success LP</v>
          </cell>
          <cell r="E6341">
            <v>2.75</v>
          </cell>
          <cell r="F6341" t="str">
            <v>N</v>
          </cell>
        </row>
        <row r="6342">
          <cell r="B6342">
            <v>38077</v>
          </cell>
          <cell r="C6342" t="str">
            <v>Dynegy Inc-Power Plants(2)</v>
          </cell>
          <cell r="D6342" t="str">
            <v>Undisclosed Acquiror</v>
          </cell>
          <cell r="E6342">
            <v>103</v>
          </cell>
          <cell r="F6342" t="str">
            <v>N</v>
          </cell>
        </row>
        <row r="6343">
          <cell r="B6343">
            <v>38077</v>
          </cell>
          <cell r="C6343" t="str">
            <v>Theravance Inc</v>
          </cell>
          <cell r="D6343" t="str">
            <v>GlaxoSmithKline PLC</v>
          </cell>
          <cell r="E6343">
            <v>129</v>
          </cell>
          <cell r="F6343" t="str">
            <v>N</v>
          </cell>
        </row>
        <row r="6344">
          <cell r="B6344">
            <v>38077</v>
          </cell>
          <cell r="C6344" t="str">
            <v>Link Energy LLC-Crude Oil Bus</v>
          </cell>
          <cell r="D6344" t="str">
            <v>Plains All Amer Pipeline LP</v>
          </cell>
          <cell r="E6344">
            <v>322</v>
          </cell>
          <cell r="F6344" t="str">
            <v>N</v>
          </cell>
        </row>
        <row r="6345">
          <cell r="B6345">
            <v>38077</v>
          </cell>
          <cell r="C6345" t="str">
            <v>United Nebraska Finl Co,NE</v>
          </cell>
          <cell r="D6345" t="str">
            <v>TierOne Corp,NE</v>
          </cell>
          <cell r="E6345">
            <v>97.3</v>
          </cell>
          <cell r="F6345" t="str">
            <v>N</v>
          </cell>
        </row>
        <row r="6346">
          <cell r="B6346">
            <v>38077</v>
          </cell>
          <cell r="C6346" t="str">
            <v>AMC Group of Cos</v>
          </cell>
          <cell r="D6346" t="str">
            <v>Johnson Matthey PLC</v>
          </cell>
          <cell r="E6346">
            <v>43</v>
          </cell>
          <cell r="F6346" t="str">
            <v>N</v>
          </cell>
        </row>
        <row r="6347">
          <cell r="B6347">
            <v>38077</v>
          </cell>
          <cell r="C6347" t="str">
            <v>Coquina Bank,FL</v>
          </cell>
          <cell r="D6347" t="str">
            <v>Alabama Natl BanCorp,AL</v>
          </cell>
          <cell r="E6347">
            <v>30.492000000000001</v>
          </cell>
          <cell r="F6347" t="str">
            <v>N</v>
          </cell>
        </row>
        <row r="6348">
          <cell r="B6348">
            <v>38076</v>
          </cell>
          <cell r="C6348" t="str">
            <v>Banque Sudameris,FL-Private Bk</v>
          </cell>
          <cell r="D6348" t="str">
            <v>BNP Paribas Invest Svcs</v>
          </cell>
          <cell r="E6348">
            <v>14</v>
          </cell>
          <cell r="F6348" t="str">
            <v>Y</v>
          </cell>
        </row>
        <row r="6349">
          <cell r="B6349">
            <v>38076</v>
          </cell>
          <cell r="C6349" t="str">
            <v>ConocoPhillips-Storage Assets</v>
          </cell>
          <cell r="D6349" t="str">
            <v>TEPPCO Partners LP</v>
          </cell>
          <cell r="E6349">
            <v>34</v>
          </cell>
          <cell r="F6349" t="str">
            <v>N</v>
          </cell>
        </row>
        <row r="6350">
          <cell r="B6350">
            <v>38076</v>
          </cell>
          <cell r="C6350" t="str">
            <v>New Wavo Commun-KVST-FM,TX</v>
          </cell>
          <cell r="D6350" t="str">
            <v>Cumulus Media Inc</v>
          </cell>
          <cell r="E6350">
            <v>32.200000000000003</v>
          </cell>
          <cell r="F6350" t="str">
            <v>N</v>
          </cell>
        </row>
        <row r="6351">
          <cell r="B6351">
            <v>38076</v>
          </cell>
          <cell r="C6351" t="str">
            <v>Fiatt Coal Mine-Coal Tract</v>
          </cell>
          <cell r="D6351" t="str">
            <v>Volt Inc</v>
          </cell>
          <cell r="E6351">
            <v>41</v>
          </cell>
          <cell r="F6351" t="str">
            <v>N</v>
          </cell>
        </row>
        <row r="6352">
          <cell r="B6352">
            <v>38076</v>
          </cell>
          <cell r="C6352" t="str">
            <v>WQBH 1400AM Radio</v>
          </cell>
          <cell r="D6352" t="str">
            <v>Salem Communications Corp</v>
          </cell>
          <cell r="E6352">
            <v>4.75</v>
          </cell>
          <cell r="F6352" t="str">
            <v>N</v>
          </cell>
        </row>
        <row r="6353">
          <cell r="B6353">
            <v>38076</v>
          </cell>
          <cell r="C6353" t="str">
            <v>Undisclosed Filling Station Co</v>
          </cell>
          <cell r="D6353" t="str">
            <v>Delek US Holdings</v>
          </cell>
          <cell r="E6353">
            <v>50.599999999999994</v>
          </cell>
          <cell r="F6353" t="str">
            <v>N</v>
          </cell>
        </row>
        <row r="6354">
          <cell r="B6354">
            <v>38076</v>
          </cell>
          <cell r="C6354" t="str">
            <v>Cityland Center,Dallas,Texas</v>
          </cell>
          <cell r="D6354" t="str">
            <v>Prentiss Properties</v>
          </cell>
          <cell r="E6354">
            <v>124</v>
          </cell>
          <cell r="F6354" t="str">
            <v>N</v>
          </cell>
        </row>
        <row r="6355">
          <cell r="B6355">
            <v>38076</v>
          </cell>
          <cell r="C6355" t="str">
            <v>Verestar Inc</v>
          </cell>
          <cell r="D6355" t="str">
            <v>SES Americom Inc</v>
          </cell>
          <cell r="E6355">
            <v>18.5</v>
          </cell>
          <cell r="F6355" t="str">
            <v>N</v>
          </cell>
        </row>
        <row r="6356">
          <cell r="B6356">
            <v>38076</v>
          </cell>
          <cell r="C6356" t="str">
            <v>Small Business Loan Source Inc</v>
          </cell>
          <cell r="D6356" t="str">
            <v>First Bank,Creve Couer,MO</v>
          </cell>
          <cell r="E6356">
            <v>45.699999999999996</v>
          </cell>
          <cell r="F6356" t="str">
            <v>N</v>
          </cell>
        </row>
        <row r="6357">
          <cell r="B6357">
            <v>38076</v>
          </cell>
          <cell r="C6357" t="str">
            <v>Elan Corp-Zonegan Rights</v>
          </cell>
          <cell r="D6357" t="str">
            <v>Eisai Co Ltd</v>
          </cell>
          <cell r="E6357">
            <v>265</v>
          </cell>
          <cell r="F6357" t="str">
            <v>N</v>
          </cell>
        </row>
        <row r="6358">
          <cell r="B6358">
            <v>38076</v>
          </cell>
          <cell r="C6358" t="str">
            <v>Sunoco Inc-Eagle Point Refiner</v>
          </cell>
          <cell r="D6358" t="str">
            <v>Sunoco Logistics Partners LP</v>
          </cell>
          <cell r="E6358">
            <v>20</v>
          </cell>
          <cell r="F6358" t="str">
            <v>N</v>
          </cell>
        </row>
        <row r="6359">
          <cell r="B6359">
            <v>38075</v>
          </cell>
          <cell r="C6359" t="str">
            <v>Princeton eCom Corp</v>
          </cell>
          <cell r="D6359" t="str">
            <v>Mellon Ventures Inc</v>
          </cell>
          <cell r="E6359">
            <v>10</v>
          </cell>
          <cell r="F6359" t="str">
            <v>Y</v>
          </cell>
        </row>
        <row r="6360">
          <cell r="B6360">
            <v>38075</v>
          </cell>
          <cell r="C6360" t="str">
            <v>Sonitrol Corp</v>
          </cell>
          <cell r="D6360" t="str">
            <v>Investor Group</v>
          </cell>
          <cell r="E6360">
            <v>125.5</v>
          </cell>
          <cell r="F6360" t="str">
            <v>Y</v>
          </cell>
        </row>
        <row r="6361">
          <cell r="B6361">
            <v>38075</v>
          </cell>
          <cell r="C6361" t="str">
            <v>Kemia Inc</v>
          </cell>
          <cell r="D6361" t="str">
            <v>Investor Group</v>
          </cell>
          <cell r="E6361">
            <v>33.5</v>
          </cell>
          <cell r="F6361" t="str">
            <v>Y</v>
          </cell>
        </row>
        <row r="6362">
          <cell r="B6362">
            <v>38075</v>
          </cell>
          <cell r="C6362" t="str">
            <v>Solution 6 Hldg-Professional</v>
          </cell>
          <cell r="D6362" t="str">
            <v>Francisco Partners LP</v>
          </cell>
          <cell r="E6362">
            <v>25.383999999999997</v>
          </cell>
          <cell r="F6362" t="str">
            <v>Y</v>
          </cell>
        </row>
        <row r="6363">
          <cell r="B6363">
            <v>38075</v>
          </cell>
          <cell r="C6363" t="str">
            <v>MTS Wireless Components-Assets</v>
          </cell>
          <cell r="D6363" t="str">
            <v>Andrew Corp</v>
          </cell>
          <cell r="E6363">
            <v>27.489000000000001</v>
          </cell>
          <cell r="F6363" t="str">
            <v>N</v>
          </cell>
        </row>
        <row r="6364">
          <cell r="B6364">
            <v>38075</v>
          </cell>
          <cell r="C6364" t="str">
            <v>Metrocall Holdings Inc</v>
          </cell>
          <cell r="D6364" t="str">
            <v>Arch Wireless Inc</v>
          </cell>
          <cell r="E6364">
            <v>355.14899999999994</v>
          </cell>
          <cell r="F6364" t="str">
            <v>N</v>
          </cell>
        </row>
        <row r="6365">
          <cell r="B6365">
            <v>38075</v>
          </cell>
          <cell r="C6365" t="str">
            <v>Millennium Chemicals Inc</v>
          </cell>
          <cell r="D6365" t="str">
            <v>Lyondell Chemical Co</v>
          </cell>
          <cell r="E6365">
            <v>2546.4490000000001</v>
          </cell>
          <cell r="F6365" t="str">
            <v>N</v>
          </cell>
        </row>
        <row r="6366">
          <cell r="B6366">
            <v>38075</v>
          </cell>
          <cell r="C6366" t="str">
            <v>Tularik Inc</v>
          </cell>
          <cell r="D6366" t="str">
            <v>Amgen Inc</v>
          </cell>
          <cell r="E6366">
            <v>1456.77</v>
          </cell>
          <cell r="F6366" t="str">
            <v>N</v>
          </cell>
        </row>
        <row r="6367">
          <cell r="B6367">
            <v>38075</v>
          </cell>
          <cell r="C6367" t="str">
            <v>OSA Technologies Inc</v>
          </cell>
          <cell r="D6367" t="str">
            <v>Avocent Corp</v>
          </cell>
          <cell r="E6367">
            <v>100.43799999999999</v>
          </cell>
          <cell r="F6367" t="str">
            <v>N</v>
          </cell>
        </row>
        <row r="6368">
          <cell r="B6368">
            <v>38075</v>
          </cell>
          <cell r="C6368" t="str">
            <v>Undisclosed Living Facilities</v>
          </cell>
          <cell r="D6368" t="str">
            <v>Emeritus Corp</v>
          </cell>
          <cell r="E6368">
            <v>141.69999999999999</v>
          </cell>
          <cell r="F6368" t="str">
            <v>N</v>
          </cell>
        </row>
        <row r="6369">
          <cell r="B6369">
            <v>38075</v>
          </cell>
          <cell r="C6369" t="str">
            <v>TransCanada-Power Plants(2)</v>
          </cell>
          <cell r="D6369" t="str">
            <v>TransCanada Power LP</v>
          </cell>
          <cell r="E6369">
            <v>402.59999999999997</v>
          </cell>
          <cell r="F6369" t="str">
            <v>N</v>
          </cell>
        </row>
        <row r="6370">
          <cell r="B6370">
            <v>38075</v>
          </cell>
          <cell r="C6370" t="str">
            <v>Elan Corp-Frovatriptan Rights</v>
          </cell>
          <cell r="D6370" t="str">
            <v>Vernalis PLC</v>
          </cell>
          <cell r="E6370">
            <v>50</v>
          </cell>
          <cell r="F6370" t="str">
            <v>N</v>
          </cell>
        </row>
        <row r="6371">
          <cell r="B6371">
            <v>38075</v>
          </cell>
          <cell r="C6371" t="str">
            <v>Communication Techniques Inc</v>
          </cell>
          <cell r="D6371" t="str">
            <v>Herley Industries Inc</v>
          </cell>
          <cell r="E6371">
            <v>15</v>
          </cell>
          <cell r="F6371" t="str">
            <v>N</v>
          </cell>
        </row>
        <row r="6372">
          <cell r="B6372">
            <v>38075</v>
          </cell>
          <cell r="C6372" t="str">
            <v>EPIX Holdings Corp</v>
          </cell>
          <cell r="D6372" t="str">
            <v>Gevity HR Inc</v>
          </cell>
          <cell r="E6372">
            <v>36</v>
          </cell>
          <cell r="F6372" t="str">
            <v>N</v>
          </cell>
        </row>
        <row r="6373">
          <cell r="B6373">
            <v>38072</v>
          </cell>
          <cell r="C6373" t="str">
            <v>Utility Contract Funding</v>
          </cell>
          <cell r="D6373" t="str">
            <v>Houston Energy Group</v>
          </cell>
          <cell r="E6373">
            <v>21.099999999999998</v>
          </cell>
          <cell r="F6373" t="str">
            <v>Y</v>
          </cell>
        </row>
        <row r="6374">
          <cell r="B6374">
            <v>38072</v>
          </cell>
          <cell r="C6374" t="str">
            <v>Amscan Holdings Inc</v>
          </cell>
          <cell r="D6374" t="str">
            <v>AAH Holdings Corp</v>
          </cell>
          <cell r="E6374">
            <v>540</v>
          </cell>
          <cell r="F6374" t="str">
            <v>Y</v>
          </cell>
        </row>
        <row r="6375">
          <cell r="B6375">
            <v>38072</v>
          </cell>
          <cell r="C6375" t="str">
            <v>SaveJe Technologies Inc</v>
          </cell>
          <cell r="D6375" t="str">
            <v>RRE Ventures LLC</v>
          </cell>
          <cell r="E6375">
            <v>11</v>
          </cell>
          <cell r="F6375" t="str">
            <v>Y</v>
          </cell>
        </row>
        <row r="6376">
          <cell r="B6376">
            <v>38072</v>
          </cell>
          <cell r="C6376" t="str">
            <v>Southwest Recreational</v>
          </cell>
          <cell r="D6376" t="str">
            <v>Textile Management Associates</v>
          </cell>
          <cell r="E6376">
            <v>10.299999999999999</v>
          </cell>
          <cell r="F6376" t="str">
            <v>N</v>
          </cell>
        </row>
        <row r="6377">
          <cell r="B6377">
            <v>38072</v>
          </cell>
          <cell r="C6377" t="str">
            <v>American Founders Finl Corp</v>
          </cell>
          <cell r="D6377" t="str">
            <v>HIG Holding Inc</v>
          </cell>
          <cell r="E6377">
            <v>63.5</v>
          </cell>
          <cell r="F6377" t="str">
            <v>N</v>
          </cell>
        </row>
        <row r="6378">
          <cell r="B6378">
            <v>38072</v>
          </cell>
          <cell r="C6378" t="str">
            <v>US Wireless-Vending OP</v>
          </cell>
          <cell r="D6378" t="str">
            <v>SANI Operating Co LLC</v>
          </cell>
          <cell r="E6378">
            <v>3.75</v>
          </cell>
          <cell r="F6378" t="str">
            <v>N</v>
          </cell>
        </row>
        <row r="6379">
          <cell r="B6379">
            <v>38072</v>
          </cell>
          <cell r="C6379" t="str">
            <v>Undisclosed Fuel Stations(100)</v>
          </cell>
          <cell r="D6379" t="str">
            <v>Delek US Holdings Inc</v>
          </cell>
          <cell r="E6379">
            <v>50.599999999999994</v>
          </cell>
          <cell r="F6379" t="str">
            <v>N</v>
          </cell>
        </row>
        <row r="6380">
          <cell r="B6380">
            <v>38072</v>
          </cell>
          <cell r="C6380" t="str">
            <v>PivX Solutions LLC</v>
          </cell>
          <cell r="D6380" t="str">
            <v>Drilling Inc</v>
          </cell>
          <cell r="E6380">
            <v>2.738</v>
          </cell>
          <cell r="F6380" t="str">
            <v>N</v>
          </cell>
        </row>
        <row r="6381">
          <cell r="B6381">
            <v>38072</v>
          </cell>
          <cell r="C6381" t="str">
            <v>Switchboard Inc</v>
          </cell>
          <cell r="D6381" t="str">
            <v>InfoSpace Inc</v>
          </cell>
          <cell r="E6381">
            <v>159.95699999999999</v>
          </cell>
          <cell r="F6381" t="str">
            <v>N</v>
          </cell>
        </row>
        <row r="6382">
          <cell r="B6382">
            <v>38072</v>
          </cell>
          <cell r="C6382" t="str">
            <v>Shaws Supermarkets Inc</v>
          </cell>
          <cell r="D6382" t="str">
            <v>Albertsons Inc</v>
          </cell>
          <cell r="E6382">
            <v>2475</v>
          </cell>
          <cell r="F6382" t="str">
            <v>N</v>
          </cell>
        </row>
        <row r="6383">
          <cell r="B6383">
            <v>38072</v>
          </cell>
          <cell r="C6383" t="str">
            <v>Walker-Diesel Service Op</v>
          </cell>
          <cell r="D6383" t="str">
            <v>Kirby Corp</v>
          </cell>
          <cell r="E6383">
            <v>5.8</v>
          </cell>
          <cell r="F6383" t="str">
            <v>N</v>
          </cell>
        </row>
        <row r="6384">
          <cell r="B6384">
            <v>38072</v>
          </cell>
          <cell r="C6384" t="str">
            <v>Opry Mills</v>
          </cell>
          <cell r="D6384" t="str">
            <v>KanAm Grund KG mbH</v>
          </cell>
          <cell r="E6384">
            <v>158</v>
          </cell>
          <cell r="F6384" t="str">
            <v>N</v>
          </cell>
        </row>
        <row r="6385">
          <cell r="B6385">
            <v>38072</v>
          </cell>
          <cell r="C6385" t="str">
            <v>London Financial Corp,OH</v>
          </cell>
          <cell r="D6385" t="str">
            <v>Camco Financial,Cambridge,OH</v>
          </cell>
          <cell r="E6385">
            <v>10</v>
          </cell>
          <cell r="F6385" t="str">
            <v>N</v>
          </cell>
        </row>
        <row r="6386">
          <cell r="B6386">
            <v>38071</v>
          </cell>
          <cell r="C6386" t="str">
            <v>ISR Solutions Inc</v>
          </cell>
          <cell r="D6386" t="str">
            <v>Investor Group</v>
          </cell>
          <cell r="E6386">
            <v>11</v>
          </cell>
          <cell r="F6386" t="str">
            <v>Y</v>
          </cell>
        </row>
        <row r="6387">
          <cell r="B6387">
            <v>38071</v>
          </cell>
          <cell r="C6387" t="str">
            <v>TechTV Inc</v>
          </cell>
          <cell r="D6387" t="str">
            <v>Comcast Corp</v>
          </cell>
          <cell r="E6387">
            <v>300</v>
          </cell>
          <cell r="F6387" t="str">
            <v>N</v>
          </cell>
        </row>
        <row r="6388">
          <cell r="B6388">
            <v>38071</v>
          </cell>
          <cell r="C6388" t="str">
            <v>SnowShore Networks</v>
          </cell>
          <cell r="D6388" t="str">
            <v>Brooktrout Inc</v>
          </cell>
          <cell r="E6388">
            <v>9</v>
          </cell>
          <cell r="F6388" t="str">
            <v>N</v>
          </cell>
        </row>
        <row r="6389">
          <cell r="B6389">
            <v>38071</v>
          </cell>
          <cell r="C6389" t="str">
            <v>CRESA Partners of Orange</v>
          </cell>
          <cell r="D6389" t="str">
            <v>Orange County Acquisition Corp</v>
          </cell>
          <cell r="E6389">
            <v>6.8999999999999995</v>
          </cell>
          <cell r="F6389" t="str">
            <v>N</v>
          </cell>
        </row>
        <row r="6390">
          <cell r="B6390">
            <v>38071</v>
          </cell>
          <cell r="C6390" t="str">
            <v>KRONE Group</v>
          </cell>
          <cell r="D6390" t="str">
            <v>ADC Telecommunications Inc</v>
          </cell>
          <cell r="E6390">
            <v>350</v>
          </cell>
          <cell r="F6390" t="str">
            <v>N</v>
          </cell>
        </row>
        <row r="6391">
          <cell r="B6391">
            <v>38071</v>
          </cell>
          <cell r="C6391" t="str">
            <v>August Industries Inc</v>
          </cell>
          <cell r="D6391" t="str">
            <v>CMQ Resources Inc</v>
          </cell>
          <cell r="E6391">
            <v>1.3520000000000001</v>
          </cell>
          <cell r="F6391" t="str">
            <v>N</v>
          </cell>
        </row>
        <row r="6392">
          <cell r="B6392">
            <v>38071</v>
          </cell>
          <cell r="C6392" t="str">
            <v>Colonial Tr Co-Wealth Mgmt Grp</v>
          </cell>
          <cell r="D6392" t="str">
            <v>Dubuque Bank &amp; Trust,IA</v>
          </cell>
          <cell r="E6392">
            <v>2.0999999999999996</v>
          </cell>
          <cell r="F6392" t="str">
            <v>N</v>
          </cell>
        </row>
        <row r="6393">
          <cell r="B6393">
            <v>38071</v>
          </cell>
          <cell r="C6393" t="str">
            <v>Hallmark Ent Distn-Filmation</v>
          </cell>
          <cell r="D6393" t="str">
            <v>Sleepy Kid Co Ltd</v>
          </cell>
          <cell r="E6393">
            <v>20</v>
          </cell>
          <cell r="F6393" t="str">
            <v>N</v>
          </cell>
        </row>
        <row r="6394">
          <cell r="B6394">
            <v>38071</v>
          </cell>
          <cell r="C6394" t="str">
            <v>Advanced Tech Materials-Gallum</v>
          </cell>
          <cell r="D6394" t="str">
            <v>Cree Inc</v>
          </cell>
          <cell r="E6394">
            <v>10.25</v>
          </cell>
          <cell r="F6394" t="str">
            <v>N</v>
          </cell>
        </row>
        <row r="6395">
          <cell r="B6395">
            <v>38070</v>
          </cell>
          <cell r="C6395" t="str">
            <v>ANI Pharmaceuticals Inc</v>
          </cell>
          <cell r="D6395" t="str">
            <v>Investor Group</v>
          </cell>
          <cell r="E6395">
            <v>3.4</v>
          </cell>
          <cell r="F6395" t="str">
            <v>Y</v>
          </cell>
        </row>
        <row r="6396">
          <cell r="B6396">
            <v>38070</v>
          </cell>
          <cell r="C6396" t="str">
            <v>International Wire Group Inc</v>
          </cell>
          <cell r="D6396" t="str">
            <v>Creditors</v>
          </cell>
          <cell r="E6396">
            <v>75</v>
          </cell>
          <cell r="F6396" t="str">
            <v>N</v>
          </cell>
        </row>
        <row r="6397">
          <cell r="B6397">
            <v>38070</v>
          </cell>
          <cell r="C6397" t="str">
            <v>Modus Media Intl Hldgs Inc</v>
          </cell>
          <cell r="D6397" t="str">
            <v>CMGI Inc</v>
          </cell>
          <cell r="E6397">
            <v>165.66800000000001</v>
          </cell>
          <cell r="F6397" t="str">
            <v>N</v>
          </cell>
        </row>
        <row r="6398">
          <cell r="B6398">
            <v>38070</v>
          </cell>
          <cell r="C6398" t="str">
            <v>Creekside Plaza Shopping Ctr</v>
          </cell>
          <cell r="D6398" t="str">
            <v>Equity One Inc</v>
          </cell>
          <cell r="E6398">
            <v>31.5</v>
          </cell>
          <cell r="F6398" t="str">
            <v>N</v>
          </cell>
        </row>
        <row r="6399">
          <cell r="B6399">
            <v>38070</v>
          </cell>
          <cell r="C6399" t="str">
            <v>RP Adams Co</v>
          </cell>
          <cell r="D6399" t="str">
            <v>Serfilco Ltd</v>
          </cell>
          <cell r="E6399">
            <v>3.8</v>
          </cell>
          <cell r="F6399" t="str">
            <v>N</v>
          </cell>
        </row>
        <row r="6400">
          <cell r="B6400">
            <v>38070</v>
          </cell>
          <cell r="C6400" t="str">
            <v>DigitalThink Inc</v>
          </cell>
          <cell r="D6400" t="str">
            <v>Convergys Corp</v>
          </cell>
          <cell r="E6400">
            <v>127.261</v>
          </cell>
          <cell r="F6400" t="str">
            <v>N</v>
          </cell>
        </row>
        <row r="6401">
          <cell r="B6401">
            <v>38070</v>
          </cell>
          <cell r="C6401" t="str">
            <v>Academy Tent &amp; Canvas</v>
          </cell>
          <cell r="D6401" t="str">
            <v>Signature Special Event Svcs</v>
          </cell>
          <cell r="E6401">
            <v>2.0999999999999996</v>
          </cell>
          <cell r="F6401" t="str">
            <v>N</v>
          </cell>
        </row>
        <row r="6402">
          <cell r="B6402">
            <v>38070</v>
          </cell>
          <cell r="C6402" t="str">
            <v>Edison Place,701 9th St,DC</v>
          </cell>
          <cell r="D6402" t="str">
            <v>Brookfield Properties Corp</v>
          </cell>
          <cell r="E6402">
            <v>167.1</v>
          </cell>
          <cell r="F6402" t="str">
            <v>N</v>
          </cell>
        </row>
        <row r="6403">
          <cell r="B6403">
            <v>38070</v>
          </cell>
          <cell r="C6403" t="str">
            <v>Velio Communications Inc</v>
          </cell>
          <cell r="D6403" t="str">
            <v>LSI Logic Corp</v>
          </cell>
          <cell r="E6403">
            <v>20</v>
          </cell>
          <cell r="F6403" t="str">
            <v>N</v>
          </cell>
        </row>
        <row r="6404">
          <cell r="B6404">
            <v>38069</v>
          </cell>
          <cell r="C6404" t="str">
            <v>Sutherland Global Services Ltd</v>
          </cell>
          <cell r="D6404" t="str">
            <v>Oak Investment Partners</v>
          </cell>
          <cell r="E6404">
            <v>30</v>
          </cell>
          <cell r="F6404" t="str">
            <v>Y</v>
          </cell>
        </row>
        <row r="6405">
          <cell r="B6405">
            <v>38069</v>
          </cell>
          <cell r="C6405" t="str">
            <v>Office Depot Inc-Kids "R" Us</v>
          </cell>
          <cell r="D6405" t="str">
            <v>Petco Animal Supplies Inc</v>
          </cell>
          <cell r="E6405">
            <v>45</v>
          </cell>
          <cell r="F6405" t="str">
            <v>N</v>
          </cell>
        </row>
        <row r="6406">
          <cell r="B6406">
            <v>38069</v>
          </cell>
          <cell r="C6406" t="str">
            <v>Kavlico Corp</v>
          </cell>
          <cell r="D6406" t="str">
            <v>Schneider Electric SA</v>
          </cell>
          <cell r="E6406">
            <v>195</v>
          </cell>
          <cell r="F6406" t="str">
            <v>N</v>
          </cell>
        </row>
        <row r="6407">
          <cell r="B6407">
            <v>38069</v>
          </cell>
          <cell r="C6407" t="str">
            <v>UIEvolution Inc</v>
          </cell>
          <cell r="D6407" t="str">
            <v>Square Enix Co Ltd</v>
          </cell>
          <cell r="E6407">
            <v>58</v>
          </cell>
          <cell r="F6407" t="str">
            <v>N</v>
          </cell>
        </row>
        <row r="6408">
          <cell r="B6408">
            <v>38069</v>
          </cell>
          <cell r="C6408" t="str">
            <v>WAFS-AM,Atlanta,GA</v>
          </cell>
          <cell r="D6408" t="str">
            <v>Salem Communications Corp</v>
          </cell>
          <cell r="E6408">
            <v>16.399999999999999</v>
          </cell>
          <cell r="F6408" t="str">
            <v>N</v>
          </cell>
        </row>
        <row r="6409">
          <cell r="B6409">
            <v>38069</v>
          </cell>
          <cell r="C6409" t="str">
            <v>California-Oregon Telecommun</v>
          </cell>
          <cell r="D6409" t="str">
            <v>Lynch Interactive Corp</v>
          </cell>
          <cell r="E6409">
            <v>21.2</v>
          </cell>
          <cell r="F6409" t="str">
            <v>N</v>
          </cell>
        </row>
        <row r="6410">
          <cell r="B6410">
            <v>38069</v>
          </cell>
          <cell r="C6410" t="str">
            <v>Oregon Chai Inc</v>
          </cell>
          <cell r="D6410" t="str">
            <v>Kerry Group PLC</v>
          </cell>
          <cell r="E6410">
            <v>96</v>
          </cell>
          <cell r="F6410" t="str">
            <v>N</v>
          </cell>
        </row>
        <row r="6411">
          <cell r="B6411">
            <v>38069</v>
          </cell>
          <cell r="C6411" t="str">
            <v>Tempus International Corp</v>
          </cell>
          <cell r="D6411" t="str">
            <v>Fossil Inc</v>
          </cell>
          <cell r="E6411">
            <v>50</v>
          </cell>
          <cell r="F6411" t="str">
            <v>N</v>
          </cell>
        </row>
        <row r="6412">
          <cell r="B6412">
            <v>38069</v>
          </cell>
          <cell r="C6412" t="str">
            <v>Nanophase Technologies Corp</v>
          </cell>
          <cell r="D6412" t="str">
            <v>Altana Chemie AG</v>
          </cell>
          <cell r="E6412">
            <v>10</v>
          </cell>
          <cell r="F6412" t="str">
            <v>N</v>
          </cell>
        </row>
        <row r="6413">
          <cell r="B6413">
            <v>38069</v>
          </cell>
          <cell r="C6413" t="str">
            <v>Denver Pain Management</v>
          </cell>
          <cell r="D6413" t="str">
            <v>Paincare Holdings Inc</v>
          </cell>
          <cell r="E6413">
            <v>7.5</v>
          </cell>
          <cell r="F6413" t="str">
            <v>N</v>
          </cell>
        </row>
        <row r="6414">
          <cell r="B6414">
            <v>38069</v>
          </cell>
          <cell r="C6414" t="str">
            <v>Vermed</v>
          </cell>
          <cell r="D6414" t="str">
            <v>CardioDynamics International</v>
          </cell>
          <cell r="E6414">
            <v>16.5</v>
          </cell>
          <cell r="F6414" t="str">
            <v>N</v>
          </cell>
        </row>
        <row r="6415">
          <cell r="B6415">
            <v>38069</v>
          </cell>
          <cell r="C6415" t="str">
            <v>Internet Billing Co Ltd</v>
          </cell>
          <cell r="D6415" t="str">
            <v>Media Billing LLC</v>
          </cell>
          <cell r="E6415">
            <v>23.5</v>
          </cell>
          <cell r="F6415" t="str">
            <v>N</v>
          </cell>
        </row>
        <row r="6416">
          <cell r="B6416">
            <v>38069</v>
          </cell>
          <cell r="C6416" t="str">
            <v>InterCept Payment Solutions</v>
          </cell>
          <cell r="D6416" t="str">
            <v>Pay By Touch</v>
          </cell>
          <cell r="E6416">
            <v>30.5</v>
          </cell>
          <cell r="F6416" t="str">
            <v>N</v>
          </cell>
        </row>
        <row r="6417">
          <cell r="B6417">
            <v>38068</v>
          </cell>
          <cell r="C6417" t="str">
            <v>House of Blues Entertainment</v>
          </cell>
          <cell r="D6417" t="str">
            <v>Ares Management LLC</v>
          </cell>
          <cell r="E6417">
            <v>30</v>
          </cell>
          <cell r="F6417" t="str">
            <v>Y</v>
          </cell>
        </row>
        <row r="6418">
          <cell r="B6418">
            <v>38068</v>
          </cell>
          <cell r="C6418" t="str">
            <v>US Oncology Inc</v>
          </cell>
          <cell r="D6418" t="str">
            <v>Welsh Carson Anderson &amp; Stowe</v>
          </cell>
          <cell r="E6418">
            <v>1138.511</v>
          </cell>
          <cell r="F6418" t="str">
            <v>Y</v>
          </cell>
        </row>
        <row r="6419">
          <cell r="B6419">
            <v>38068</v>
          </cell>
          <cell r="C6419" t="str">
            <v>Southern Community Bancorp,FL</v>
          </cell>
          <cell r="D6419" t="str">
            <v>First National Bankshares FL</v>
          </cell>
          <cell r="E6419">
            <v>200.75099999999998</v>
          </cell>
          <cell r="F6419" t="str">
            <v>N</v>
          </cell>
        </row>
        <row r="6420">
          <cell r="B6420">
            <v>38068</v>
          </cell>
          <cell r="C6420" t="str">
            <v>Zieman Manufacturing Co</v>
          </cell>
          <cell r="D6420" t="str">
            <v>Drew Industries Inc</v>
          </cell>
          <cell r="E6420">
            <v>25.599999999999998</v>
          </cell>
          <cell r="F6420" t="str">
            <v>N</v>
          </cell>
        </row>
        <row r="6421">
          <cell r="B6421">
            <v>38068</v>
          </cell>
          <cell r="C6421" t="str">
            <v>Sheakley Grp-Unemployment Cost</v>
          </cell>
          <cell r="D6421" t="str">
            <v>TALX Corp</v>
          </cell>
          <cell r="E6421">
            <v>39</v>
          </cell>
          <cell r="F6421" t="str">
            <v>N</v>
          </cell>
        </row>
        <row r="6422">
          <cell r="B6422">
            <v>38068</v>
          </cell>
          <cell r="C6422" t="str">
            <v>Gustafson Seed Treatment</v>
          </cell>
          <cell r="D6422" t="str">
            <v>Bayer CropScience Deutschland</v>
          </cell>
          <cell r="E6422">
            <v>124</v>
          </cell>
          <cell r="F6422" t="str">
            <v>N</v>
          </cell>
        </row>
        <row r="6423">
          <cell r="B6423">
            <v>38068</v>
          </cell>
          <cell r="C6423" t="str">
            <v>WWRX FM,Providence,RI</v>
          </cell>
          <cell r="D6423" t="str">
            <v>Entercom Communications Corp</v>
          </cell>
          <cell r="E6423">
            <v>14.5</v>
          </cell>
          <cell r="F6423" t="str">
            <v>N</v>
          </cell>
        </row>
        <row r="6424">
          <cell r="B6424">
            <v>38068</v>
          </cell>
          <cell r="C6424" t="str">
            <v>SSP Solutions Inc</v>
          </cell>
          <cell r="D6424" t="str">
            <v>Saflink Corp</v>
          </cell>
          <cell r="E6424">
            <v>54.887999999999998</v>
          </cell>
          <cell r="F6424" t="str">
            <v>N</v>
          </cell>
        </row>
        <row r="6425">
          <cell r="B6425">
            <v>38068</v>
          </cell>
          <cell r="C6425" t="str">
            <v>Veltri Metal Products Inc</v>
          </cell>
          <cell r="D6425" t="str">
            <v>Investor Group</v>
          </cell>
          <cell r="E6425">
            <v>66.5</v>
          </cell>
          <cell r="F6425" t="str">
            <v>N</v>
          </cell>
        </row>
        <row r="6426">
          <cell r="B6426">
            <v>38068</v>
          </cell>
          <cell r="C6426" t="str">
            <v>Unimobile-Mobile Platform Asts</v>
          </cell>
          <cell r="D6426" t="str">
            <v>VeriSign Inc</v>
          </cell>
          <cell r="E6426">
            <v>5.25</v>
          </cell>
          <cell r="F6426" t="str">
            <v>N</v>
          </cell>
        </row>
        <row r="6427">
          <cell r="B6427">
            <v>38068</v>
          </cell>
          <cell r="C6427" t="str">
            <v>Undisclosed Med Staffing,CA</v>
          </cell>
          <cell r="D6427" t="str">
            <v>World Health Alternatives Inc</v>
          </cell>
          <cell r="E6427">
            <v>15</v>
          </cell>
          <cell r="F6427" t="str">
            <v>N</v>
          </cell>
        </row>
        <row r="6428">
          <cell r="B6428">
            <v>38068</v>
          </cell>
          <cell r="C6428" t="str">
            <v>FamilyMeds Group Inc</v>
          </cell>
          <cell r="D6428" t="str">
            <v>Drugmax In</v>
          </cell>
          <cell r="E6428">
            <v>49.335000000000001</v>
          </cell>
          <cell r="F6428" t="str">
            <v>N</v>
          </cell>
        </row>
        <row r="6429">
          <cell r="B6429">
            <v>38068</v>
          </cell>
          <cell r="C6429" t="str">
            <v>Kingswood Village Marina</v>
          </cell>
          <cell r="D6429" t="str">
            <v>Archstone-Smith Trust</v>
          </cell>
          <cell r="E6429">
            <v>87</v>
          </cell>
          <cell r="F6429" t="str">
            <v>N</v>
          </cell>
        </row>
        <row r="6430">
          <cell r="B6430">
            <v>38068</v>
          </cell>
          <cell r="C6430" t="str">
            <v>Riverhead Networks Inc</v>
          </cell>
          <cell r="D6430" t="str">
            <v>Cisco Systems Inc</v>
          </cell>
          <cell r="E6430">
            <v>39</v>
          </cell>
          <cell r="F6430" t="str">
            <v>N</v>
          </cell>
        </row>
        <row r="6431">
          <cell r="B6431">
            <v>38067</v>
          </cell>
          <cell r="C6431" t="str">
            <v>Prudential Sec Credit-Vacation</v>
          </cell>
          <cell r="D6431" t="str">
            <v>Sunterra Corp</v>
          </cell>
          <cell r="E6431">
            <v>44</v>
          </cell>
          <cell r="F6431" t="str">
            <v>N</v>
          </cell>
        </row>
        <row r="6432">
          <cell r="B6432">
            <v>38065</v>
          </cell>
          <cell r="C6432" t="str">
            <v>SEMCO Energy Inc</v>
          </cell>
          <cell r="D6432" t="str">
            <v>K-1 GHM LLLP</v>
          </cell>
          <cell r="E6432">
            <v>56</v>
          </cell>
          <cell r="F6432" t="str">
            <v>Y</v>
          </cell>
        </row>
        <row r="6433">
          <cell r="B6433">
            <v>38065</v>
          </cell>
          <cell r="C6433" t="str">
            <v>ScanSoft Inc</v>
          </cell>
          <cell r="D6433" t="str">
            <v>Warburg Pincus LLC</v>
          </cell>
          <cell r="E6433">
            <v>80</v>
          </cell>
          <cell r="F6433" t="str">
            <v>Y</v>
          </cell>
        </row>
        <row r="6434">
          <cell r="B6434">
            <v>38065</v>
          </cell>
          <cell r="C6434" t="str">
            <v>Ashland Inc-Maleic Anhydride</v>
          </cell>
          <cell r="D6434" t="str">
            <v>Marathon Oil Corp</v>
          </cell>
          <cell r="E6434">
            <v>94</v>
          </cell>
          <cell r="F6434" t="str">
            <v>N</v>
          </cell>
        </row>
        <row r="6435">
          <cell r="B6435">
            <v>38065</v>
          </cell>
          <cell r="C6435" t="str">
            <v>Media 100 Inc</v>
          </cell>
          <cell r="D6435" t="str">
            <v>Optibase Ltd</v>
          </cell>
          <cell r="E6435">
            <v>2.5</v>
          </cell>
          <cell r="F6435" t="str">
            <v>N</v>
          </cell>
        </row>
        <row r="6436">
          <cell r="B6436">
            <v>38065</v>
          </cell>
          <cell r="C6436" t="str">
            <v>Quaker City Bancorp,CA</v>
          </cell>
          <cell r="D6436" t="str">
            <v>Popular Inc,Hato Rey,PR</v>
          </cell>
          <cell r="E6436">
            <v>369.625</v>
          </cell>
          <cell r="F6436" t="str">
            <v>N</v>
          </cell>
        </row>
        <row r="6437">
          <cell r="B6437">
            <v>38065</v>
          </cell>
          <cell r="C6437" t="str">
            <v>Marathon Ashland Petroleum LLC</v>
          </cell>
          <cell r="D6437" t="str">
            <v>Marathon Oil Corp</v>
          </cell>
          <cell r="E6437">
            <v>3724</v>
          </cell>
          <cell r="F6437" t="str">
            <v>N</v>
          </cell>
        </row>
        <row r="6438">
          <cell r="B6438">
            <v>38065</v>
          </cell>
          <cell r="C6438" t="str">
            <v>Neos Merchant Solutions Inc</v>
          </cell>
          <cell r="D6438" t="str">
            <v>International Card Est Inc</v>
          </cell>
          <cell r="E6438">
            <v>5</v>
          </cell>
          <cell r="F6438" t="str">
            <v>N</v>
          </cell>
        </row>
        <row r="6439">
          <cell r="B6439">
            <v>38065</v>
          </cell>
          <cell r="C6439" t="str">
            <v>New York Canyon Copper,NV</v>
          </cell>
          <cell r="D6439" t="str">
            <v>Aberdene Mines Ltd</v>
          </cell>
          <cell r="E6439">
            <v>6.1499999999999995</v>
          </cell>
          <cell r="F6439" t="str">
            <v>N</v>
          </cell>
        </row>
        <row r="6440">
          <cell r="B6440">
            <v>38065</v>
          </cell>
          <cell r="C6440" t="str">
            <v>Madison Bancshares Inc,FL</v>
          </cell>
          <cell r="D6440" t="str">
            <v>Whitney Holding Corp,LO</v>
          </cell>
          <cell r="E6440">
            <v>65.483999999999995</v>
          </cell>
          <cell r="F6440" t="str">
            <v>N</v>
          </cell>
        </row>
        <row r="6441">
          <cell r="B6441">
            <v>38065</v>
          </cell>
          <cell r="C6441" t="str">
            <v>CPI Qualified Plan Consultants</v>
          </cell>
          <cell r="D6441" t="str">
            <v>CPI Holding Co Inc</v>
          </cell>
          <cell r="E6441">
            <v>17</v>
          </cell>
          <cell r="F6441" t="str">
            <v>N</v>
          </cell>
        </row>
        <row r="6442">
          <cell r="B6442">
            <v>38065</v>
          </cell>
          <cell r="C6442" t="str">
            <v>Heinz Corp</v>
          </cell>
          <cell r="D6442" t="str">
            <v>WPCS International Inc</v>
          </cell>
          <cell r="E6442">
            <v>1</v>
          </cell>
          <cell r="F6442" t="str">
            <v>N</v>
          </cell>
        </row>
        <row r="6443">
          <cell r="B6443">
            <v>38065</v>
          </cell>
          <cell r="C6443" t="str">
            <v>Boise Cascade Corp-Timberland</v>
          </cell>
          <cell r="D6443" t="str">
            <v>Hancock Timber Resource Grp</v>
          </cell>
          <cell r="E6443">
            <v>84</v>
          </cell>
          <cell r="F6443" t="str">
            <v>N</v>
          </cell>
        </row>
        <row r="6444">
          <cell r="B6444">
            <v>38064</v>
          </cell>
          <cell r="C6444" t="str">
            <v>Intracel Corp</v>
          </cell>
          <cell r="D6444" t="str">
            <v>Investor Group</v>
          </cell>
          <cell r="E6444">
            <v>16</v>
          </cell>
          <cell r="F6444" t="str">
            <v>Y</v>
          </cell>
        </row>
        <row r="6445">
          <cell r="B6445">
            <v>38064</v>
          </cell>
          <cell r="C6445" t="str">
            <v>Corvigo Inc</v>
          </cell>
          <cell r="D6445" t="str">
            <v>Tumbleweed Communications Corp</v>
          </cell>
          <cell r="E6445">
            <v>35.712000000000003</v>
          </cell>
          <cell r="F6445" t="str">
            <v>N</v>
          </cell>
        </row>
        <row r="6446">
          <cell r="B6446">
            <v>38064</v>
          </cell>
          <cell r="C6446" t="str">
            <v>Intecap Inc</v>
          </cell>
          <cell r="D6446" t="str">
            <v>Charles River Associates Inc</v>
          </cell>
          <cell r="E6446">
            <v>81.699999999999989</v>
          </cell>
          <cell r="F6446" t="str">
            <v>N</v>
          </cell>
        </row>
        <row r="6447">
          <cell r="B6447">
            <v>38064</v>
          </cell>
          <cell r="C6447" t="str">
            <v>Webridge Inc</v>
          </cell>
          <cell r="D6447" t="str">
            <v>Click Commerce Inc</v>
          </cell>
          <cell r="E6447">
            <v>3.6859999999999999</v>
          </cell>
          <cell r="F6447" t="str">
            <v>N</v>
          </cell>
        </row>
        <row r="6448">
          <cell r="B6448">
            <v>38064</v>
          </cell>
          <cell r="C6448" t="str">
            <v>Carol Trevelyan Strategy Group</v>
          </cell>
          <cell r="D6448" t="str">
            <v>Kintera Inc</v>
          </cell>
          <cell r="E6448">
            <v>5.25</v>
          </cell>
          <cell r="F6448" t="str">
            <v>N</v>
          </cell>
        </row>
        <row r="6449">
          <cell r="B6449">
            <v>38064</v>
          </cell>
          <cell r="C6449" t="str">
            <v>U S Coal-Certain Mining Assets</v>
          </cell>
          <cell r="D6449" t="str">
            <v>National Coal Corp</v>
          </cell>
          <cell r="E6449">
            <v>4.1999999999999993</v>
          </cell>
          <cell r="F6449" t="str">
            <v>N</v>
          </cell>
        </row>
        <row r="6450">
          <cell r="B6450">
            <v>38064</v>
          </cell>
          <cell r="C6450" t="str">
            <v>Belden Inc-Cert N Amer Commun</v>
          </cell>
          <cell r="D6450" t="str">
            <v>Superior Essex Inc</v>
          </cell>
          <cell r="E6450">
            <v>95</v>
          </cell>
          <cell r="F6450" t="str">
            <v>N</v>
          </cell>
        </row>
        <row r="6451">
          <cell r="B6451">
            <v>38064</v>
          </cell>
          <cell r="C6451" t="str">
            <v>Antigenics Inc-Feline Leukemia</v>
          </cell>
          <cell r="D6451" t="str">
            <v>Virbac SA</v>
          </cell>
          <cell r="E6451">
            <v>14.25</v>
          </cell>
          <cell r="F6451" t="str">
            <v>N</v>
          </cell>
        </row>
        <row r="6452">
          <cell r="B6452">
            <v>38064</v>
          </cell>
          <cell r="C6452" t="str">
            <v>GammaSite</v>
          </cell>
          <cell r="D6452" t="str">
            <v>Corpora PLC</v>
          </cell>
          <cell r="E6452">
            <v>2.1449999999999996</v>
          </cell>
          <cell r="F6452" t="str">
            <v>N</v>
          </cell>
        </row>
        <row r="6453">
          <cell r="B6453">
            <v>38064</v>
          </cell>
          <cell r="C6453" t="str">
            <v>ConocoPhillips-Refined Prod</v>
          </cell>
          <cell r="D6453" t="str">
            <v>Sunoco Logistics Partners LP</v>
          </cell>
          <cell r="E6453">
            <v>12</v>
          </cell>
          <cell r="F6453" t="str">
            <v>N</v>
          </cell>
        </row>
        <row r="6454">
          <cell r="B6454">
            <v>38064</v>
          </cell>
          <cell r="C6454" t="str">
            <v>Broadway Finl Corp,LA,CA</v>
          </cell>
          <cell r="D6454" t="str">
            <v>Cathay Gen Bancorp,LA,CA</v>
          </cell>
          <cell r="E6454">
            <v>2.9029999999999996</v>
          </cell>
          <cell r="F6454" t="str">
            <v>N</v>
          </cell>
        </row>
        <row r="6455">
          <cell r="B6455">
            <v>38063</v>
          </cell>
          <cell r="C6455" t="str">
            <v>Apogent Technologies Inc</v>
          </cell>
          <cell r="D6455" t="str">
            <v>Fisher Scientific Intl Inc</v>
          </cell>
          <cell r="E6455">
            <v>2720.3710000000001</v>
          </cell>
          <cell r="F6455" t="str">
            <v>Y</v>
          </cell>
        </row>
        <row r="6456">
          <cell r="B6456">
            <v>38063</v>
          </cell>
          <cell r="C6456" t="str">
            <v>Wilshire Entrps Inc-Oil &amp; Gas</v>
          </cell>
          <cell r="D6456" t="str">
            <v>Crow Creek Energy LLC</v>
          </cell>
          <cell r="E6456">
            <v>13.7</v>
          </cell>
          <cell r="F6456" t="str">
            <v>Y</v>
          </cell>
        </row>
        <row r="6457">
          <cell r="B6457">
            <v>38063</v>
          </cell>
          <cell r="C6457" t="str">
            <v>UPEK Inc</v>
          </cell>
          <cell r="D6457" t="str">
            <v>Investor Group</v>
          </cell>
          <cell r="E6457">
            <v>20</v>
          </cell>
          <cell r="F6457" t="str">
            <v>Y</v>
          </cell>
        </row>
        <row r="6458">
          <cell r="B6458">
            <v>38063</v>
          </cell>
          <cell r="C6458" t="str">
            <v>Infusion Dynamics Inc</v>
          </cell>
          <cell r="D6458" t="str">
            <v>ZOLL Medical Corp</v>
          </cell>
          <cell r="E6458">
            <v>6.6</v>
          </cell>
          <cell r="F6458" t="str">
            <v>N</v>
          </cell>
        </row>
        <row r="6459">
          <cell r="B6459">
            <v>38063</v>
          </cell>
          <cell r="C6459" t="str">
            <v>Florida Banks Inc,FL</v>
          </cell>
          <cell r="D6459" t="str">
            <v>South Finl Group,Greenville,SC</v>
          </cell>
          <cell r="E6459">
            <v>168.80799999999999</v>
          </cell>
          <cell r="F6459" t="str">
            <v>N</v>
          </cell>
        </row>
        <row r="6460">
          <cell r="B6460">
            <v>38063</v>
          </cell>
          <cell r="C6460" t="str">
            <v>Vox Radio-Radio Stations(10)</v>
          </cell>
          <cell r="D6460" t="str">
            <v>Nassau Broadcasting Corp</v>
          </cell>
          <cell r="E6460">
            <v>22</v>
          </cell>
          <cell r="F6460" t="str">
            <v>N</v>
          </cell>
        </row>
        <row r="6461">
          <cell r="B6461">
            <v>38063</v>
          </cell>
          <cell r="C6461" t="str">
            <v>Golden State Vintners Inc</v>
          </cell>
          <cell r="D6461" t="str">
            <v>Wine Group LLC</v>
          </cell>
          <cell r="E6461">
            <v>111.22399999999999</v>
          </cell>
          <cell r="F6461" t="str">
            <v>N</v>
          </cell>
        </row>
        <row r="6462">
          <cell r="B6462">
            <v>38063</v>
          </cell>
          <cell r="C6462" t="str">
            <v>Townfair Center,Indiana,PA</v>
          </cell>
          <cell r="D6462" t="str">
            <v>Cedar Shopping Centers Inc</v>
          </cell>
          <cell r="E6462">
            <v>35.200000000000003</v>
          </cell>
          <cell r="F6462" t="str">
            <v>N</v>
          </cell>
        </row>
        <row r="6463">
          <cell r="B6463">
            <v>38063</v>
          </cell>
          <cell r="C6463" t="str">
            <v>Insulspan</v>
          </cell>
          <cell r="D6463" t="str">
            <v>PFB Corp</v>
          </cell>
          <cell r="E6463">
            <v>6.7279999999999998</v>
          </cell>
          <cell r="F6463" t="str">
            <v>N</v>
          </cell>
        </row>
        <row r="6464">
          <cell r="B6464">
            <v>38062</v>
          </cell>
          <cell r="C6464" t="str">
            <v>Corrpro Cos Inc</v>
          </cell>
          <cell r="D6464" t="str">
            <v>American Capital Strategies</v>
          </cell>
          <cell r="E6464">
            <v>14</v>
          </cell>
          <cell r="F6464" t="str">
            <v>Y</v>
          </cell>
        </row>
        <row r="6465">
          <cell r="B6465">
            <v>38062</v>
          </cell>
          <cell r="C6465" t="str">
            <v>Gluecode Software Inc</v>
          </cell>
          <cell r="D6465" t="str">
            <v>Investor Group</v>
          </cell>
          <cell r="E6465">
            <v>5</v>
          </cell>
          <cell r="F6465" t="str">
            <v>Y</v>
          </cell>
        </row>
        <row r="6466">
          <cell r="B6466">
            <v>38062</v>
          </cell>
          <cell r="C6466" t="str">
            <v>NanoGram Devices Corp</v>
          </cell>
          <cell r="D6466" t="str">
            <v>Wilson Greatbatch Tech Inc</v>
          </cell>
          <cell r="E6466">
            <v>45</v>
          </cell>
          <cell r="F6466" t="str">
            <v>N</v>
          </cell>
        </row>
        <row r="6467">
          <cell r="B6467">
            <v>38062</v>
          </cell>
          <cell r="C6467" t="str">
            <v>Fairbanco Hldg,Fairburn,GA</v>
          </cell>
          <cell r="D6467" t="str">
            <v>United Community Banks,GA</v>
          </cell>
          <cell r="E6467">
            <v>23.713999999999999</v>
          </cell>
          <cell r="F6467" t="str">
            <v>N</v>
          </cell>
        </row>
        <row r="6468">
          <cell r="B6468">
            <v>38062</v>
          </cell>
          <cell r="C6468" t="str">
            <v>Estn OR Fast Freight-Cert Asts</v>
          </cell>
          <cell r="D6468" t="str">
            <v>Central Freight Lines Inc</v>
          </cell>
          <cell r="E6468">
            <v>10</v>
          </cell>
          <cell r="F6468" t="str">
            <v>N</v>
          </cell>
        </row>
        <row r="6469">
          <cell r="B6469">
            <v>38062</v>
          </cell>
          <cell r="C6469" t="str">
            <v>Corrpro Cos Inc</v>
          </cell>
          <cell r="D6469" t="str">
            <v>Wingate Partners III LP</v>
          </cell>
          <cell r="E6469">
            <v>13</v>
          </cell>
          <cell r="F6469" t="str">
            <v>N</v>
          </cell>
        </row>
        <row r="6470">
          <cell r="B6470">
            <v>38062</v>
          </cell>
          <cell r="C6470" t="str">
            <v>American Trouser Inc</v>
          </cell>
          <cell r="D6470" t="str">
            <v>Block Corp</v>
          </cell>
          <cell r="E6470">
            <v>21.759999999999998</v>
          </cell>
          <cell r="F6470" t="str">
            <v>N</v>
          </cell>
        </row>
        <row r="6471">
          <cell r="B6471">
            <v>38062</v>
          </cell>
          <cell r="C6471" t="str">
            <v>Circle K Corp-Stores(112)</v>
          </cell>
          <cell r="D6471" t="str">
            <v>Realty Income Corp</v>
          </cell>
          <cell r="E6471">
            <v>100.5</v>
          </cell>
          <cell r="F6471" t="str">
            <v>N</v>
          </cell>
        </row>
        <row r="6472">
          <cell r="B6472">
            <v>38062</v>
          </cell>
          <cell r="C6472" t="str">
            <v>Speakeasy Inc</v>
          </cell>
          <cell r="D6472" t="str">
            <v>Investor Group</v>
          </cell>
          <cell r="E6472">
            <v>24</v>
          </cell>
          <cell r="F6472" t="str">
            <v>N</v>
          </cell>
        </row>
        <row r="6473">
          <cell r="B6473">
            <v>38062</v>
          </cell>
          <cell r="C6473" t="str">
            <v>Tempo Laboratories Inc</v>
          </cell>
          <cell r="D6473" t="str">
            <v>Alpha Nutraceuticals Inc</v>
          </cell>
          <cell r="E6473">
            <v>2.0750000000000002</v>
          </cell>
          <cell r="F6473" t="str">
            <v>N</v>
          </cell>
        </row>
        <row r="6474">
          <cell r="B6474">
            <v>38062</v>
          </cell>
          <cell r="C6474" t="str">
            <v>Warwick Community Bancorp Inc</v>
          </cell>
          <cell r="D6474" t="str">
            <v>Provident Bancorp Inc,NY</v>
          </cell>
          <cell r="E6474">
            <v>152.97200000000001</v>
          </cell>
          <cell r="F6474" t="str">
            <v>N</v>
          </cell>
        </row>
        <row r="6475">
          <cell r="B6475">
            <v>38062</v>
          </cell>
          <cell r="C6475" t="str">
            <v>Undisclosed Med Staffing Co</v>
          </cell>
          <cell r="D6475" t="str">
            <v>World Health Alternatives Inc</v>
          </cell>
          <cell r="E6475">
            <v>1.5009999999999999</v>
          </cell>
          <cell r="F6475" t="str">
            <v>N</v>
          </cell>
        </row>
        <row r="6476">
          <cell r="B6476">
            <v>38062</v>
          </cell>
          <cell r="C6476" t="str">
            <v>President Broadwater Tower</v>
          </cell>
          <cell r="D6476" t="str">
            <v>Investor Group</v>
          </cell>
          <cell r="E6476">
            <v>6.5</v>
          </cell>
          <cell r="F6476" t="str">
            <v>N</v>
          </cell>
        </row>
        <row r="6477">
          <cell r="B6477">
            <v>38061</v>
          </cell>
          <cell r="C6477" t="str">
            <v>Talbot Financial Corp</v>
          </cell>
          <cell r="D6477" t="str">
            <v>Investor Group</v>
          </cell>
          <cell r="E6477">
            <v>90</v>
          </cell>
          <cell r="F6477" t="str">
            <v>Y</v>
          </cell>
        </row>
        <row r="6478">
          <cell r="B6478">
            <v>38061</v>
          </cell>
          <cell r="C6478" t="str">
            <v>Connecture Inc</v>
          </cell>
          <cell r="D6478" t="str">
            <v>Investor Group</v>
          </cell>
          <cell r="E6478">
            <v>6</v>
          </cell>
          <cell r="F6478" t="str">
            <v>Y</v>
          </cell>
        </row>
        <row r="6479">
          <cell r="B6479">
            <v>38061</v>
          </cell>
          <cell r="C6479" t="str">
            <v>Safeco Corp-Life,Invest Bus</v>
          </cell>
          <cell r="D6479" t="str">
            <v>Investor Group</v>
          </cell>
          <cell r="E6479">
            <v>1350</v>
          </cell>
          <cell r="F6479" t="str">
            <v>Y</v>
          </cell>
        </row>
        <row r="6480">
          <cell r="B6480">
            <v>38061</v>
          </cell>
          <cell r="C6480" t="str">
            <v>AEP TX Cntrl Co-Generation Ast</v>
          </cell>
          <cell r="D6480" t="str">
            <v>Investor Group</v>
          </cell>
          <cell r="E6480">
            <v>430</v>
          </cell>
          <cell r="F6480" t="str">
            <v>Y</v>
          </cell>
        </row>
        <row r="6481">
          <cell r="B6481">
            <v>38061</v>
          </cell>
          <cell r="C6481" t="str">
            <v>Newell Rubbermaid-Non-Strategi</v>
          </cell>
          <cell r="D6481" t="str">
            <v>Global Home Products LLC</v>
          </cell>
          <cell r="E6481">
            <v>310</v>
          </cell>
          <cell r="F6481" t="str">
            <v>Y</v>
          </cell>
        </row>
        <row r="6482">
          <cell r="B6482">
            <v>38061</v>
          </cell>
          <cell r="C6482" t="str">
            <v>Community First Bankshares,ND</v>
          </cell>
          <cell r="D6482" t="str">
            <v>BancWest Corp,Honolulu,HI</v>
          </cell>
          <cell r="E6482">
            <v>1213.4199999999998</v>
          </cell>
          <cell r="F6482" t="str">
            <v>Y</v>
          </cell>
        </row>
        <row r="6483">
          <cell r="B6483">
            <v>38061</v>
          </cell>
          <cell r="C6483" t="str">
            <v>Xicor Inc</v>
          </cell>
          <cell r="D6483" t="str">
            <v>Intersil Corp</v>
          </cell>
          <cell r="E6483">
            <v>528.45100000000002</v>
          </cell>
          <cell r="F6483" t="str">
            <v>N</v>
          </cell>
        </row>
        <row r="6484">
          <cell r="B6484">
            <v>38061</v>
          </cell>
          <cell r="C6484" t="str">
            <v>Volusia Mall,Daytona Beach,FL</v>
          </cell>
          <cell r="D6484" t="str">
            <v>CBL &amp; Associates Ppty Inc</v>
          </cell>
          <cell r="E6484">
            <v>119</v>
          </cell>
          <cell r="F6484" t="str">
            <v>N</v>
          </cell>
        </row>
        <row r="6485">
          <cell r="B6485">
            <v>38061</v>
          </cell>
          <cell r="C6485" t="str">
            <v>Vesta-Life Insurance Unit</v>
          </cell>
          <cell r="D6485" t="str">
            <v>Undisclosed Acquiror</v>
          </cell>
          <cell r="E6485">
            <v>63.5</v>
          </cell>
          <cell r="F6485" t="str">
            <v>N</v>
          </cell>
        </row>
        <row r="6486">
          <cell r="B6486">
            <v>38061</v>
          </cell>
          <cell r="C6486" t="str">
            <v>InterContinental-Central Park</v>
          </cell>
          <cell r="D6486" t="str">
            <v>Anbau Enterprises Inc</v>
          </cell>
          <cell r="E6486">
            <v>63.5</v>
          </cell>
          <cell r="F6486" t="str">
            <v>N</v>
          </cell>
        </row>
        <row r="6487">
          <cell r="B6487">
            <v>38061</v>
          </cell>
          <cell r="C6487" t="str">
            <v>MDK Sports &amp; Entertainment</v>
          </cell>
          <cell r="D6487" t="str">
            <v>Imagetec</v>
          </cell>
          <cell r="E6487">
            <v>18.799999999999997</v>
          </cell>
          <cell r="F6487" t="str">
            <v>N</v>
          </cell>
        </row>
        <row r="6488">
          <cell r="B6488">
            <v>38061</v>
          </cell>
          <cell r="C6488" t="str">
            <v>InVision Technologies Inc</v>
          </cell>
          <cell r="D6488" t="str">
            <v>GE Infrastructure Inc</v>
          </cell>
          <cell r="E6488">
            <v>1149.838</v>
          </cell>
          <cell r="F6488" t="str">
            <v>N</v>
          </cell>
        </row>
        <row r="6489">
          <cell r="B6489">
            <v>38061</v>
          </cell>
          <cell r="C6489" t="str">
            <v>OMR Sys Corp,OMR Sys Intl Ltd</v>
          </cell>
          <cell r="D6489" t="str">
            <v>SS&amp;C Technologies Inc</v>
          </cell>
          <cell r="E6489">
            <v>19.7</v>
          </cell>
          <cell r="F6489" t="str">
            <v>N</v>
          </cell>
        </row>
        <row r="6490">
          <cell r="B6490">
            <v>38061</v>
          </cell>
          <cell r="C6490" t="str">
            <v>Prandium-Hamburger Hamlet(13)</v>
          </cell>
          <cell r="D6490" t="str">
            <v>Andrew Tavakoli</v>
          </cell>
          <cell r="E6490">
            <v>10</v>
          </cell>
          <cell r="F6490" t="str">
            <v>N</v>
          </cell>
        </row>
        <row r="6491">
          <cell r="B6491">
            <v>38061</v>
          </cell>
          <cell r="C6491" t="str">
            <v>Illustructions</v>
          </cell>
          <cell r="D6491" t="str">
            <v>Undisclosed Acquiror</v>
          </cell>
          <cell r="E6491">
            <v>1.5999999999999999</v>
          </cell>
          <cell r="F6491" t="str">
            <v>N</v>
          </cell>
        </row>
        <row r="6492">
          <cell r="B6492">
            <v>38061</v>
          </cell>
          <cell r="C6492" t="str">
            <v>Liberty Media Intl Inc</v>
          </cell>
          <cell r="D6492" t="str">
            <v>Shareholders</v>
          </cell>
          <cell r="E6492">
            <v>5432.5050000000001</v>
          </cell>
          <cell r="F6492" t="str">
            <v>N</v>
          </cell>
        </row>
        <row r="6493">
          <cell r="B6493">
            <v>38061</v>
          </cell>
          <cell r="C6493" t="str">
            <v>Phoenix Imperative Inc</v>
          </cell>
          <cell r="D6493" t="str">
            <v>AMEC PLC</v>
          </cell>
          <cell r="E6493">
            <v>7.218</v>
          </cell>
          <cell r="F6493" t="str">
            <v>N</v>
          </cell>
        </row>
        <row r="6494">
          <cell r="B6494">
            <v>38061</v>
          </cell>
          <cell r="C6494" t="str">
            <v>Dynamic Gunver Technologies</v>
          </cell>
          <cell r="D6494" t="str">
            <v>Smiths Group PLC</v>
          </cell>
          <cell r="E6494">
            <v>102</v>
          </cell>
          <cell r="F6494" t="str">
            <v>N</v>
          </cell>
        </row>
        <row r="6495">
          <cell r="B6495">
            <v>38061</v>
          </cell>
          <cell r="C6495" t="str">
            <v>Humboldt Bancorp,Eureka,CA</v>
          </cell>
          <cell r="D6495" t="str">
            <v>Umpqua Holdings Corp</v>
          </cell>
          <cell r="E6495">
            <v>283.95600000000002</v>
          </cell>
          <cell r="F6495" t="str">
            <v>N</v>
          </cell>
        </row>
        <row r="6496">
          <cell r="B6496">
            <v>38060</v>
          </cell>
          <cell r="C6496" t="str">
            <v>UGS PLM Solutions</v>
          </cell>
          <cell r="D6496" t="str">
            <v>Investor Group</v>
          </cell>
          <cell r="E6496">
            <v>2050</v>
          </cell>
          <cell r="F6496" t="str">
            <v>Y</v>
          </cell>
        </row>
        <row r="6497">
          <cell r="B6497">
            <v>38058</v>
          </cell>
          <cell r="C6497" t="str">
            <v>Georgia Pacific Corp-Building</v>
          </cell>
          <cell r="D6497" t="str">
            <v>Cerberus Capital Management LP</v>
          </cell>
          <cell r="E6497">
            <v>810</v>
          </cell>
          <cell r="F6497" t="str">
            <v>Y</v>
          </cell>
        </row>
        <row r="6498">
          <cell r="B6498">
            <v>38058</v>
          </cell>
          <cell r="C6498" t="str">
            <v>Cinemark USA Inc</v>
          </cell>
          <cell r="D6498" t="str">
            <v>Madison Dearborn Partners LLC</v>
          </cell>
          <cell r="E6498">
            <v>840.69999999999993</v>
          </cell>
          <cell r="F6498" t="str">
            <v>Y</v>
          </cell>
        </row>
        <row r="6499">
          <cell r="B6499">
            <v>38058</v>
          </cell>
          <cell r="C6499" t="str">
            <v>Oneida Ltd-China Factory,NY</v>
          </cell>
          <cell r="D6499" t="str">
            <v>Niagara Ceramics Corp</v>
          </cell>
          <cell r="E6499">
            <v>5.5</v>
          </cell>
          <cell r="F6499" t="str">
            <v>N</v>
          </cell>
        </row>
        <row r="6500">
          <cell r="B6500">
            <v>38058</v>
          </cell>
          <cell r="C6500" t="str">
            <v>WNSA-FM,Buffalo,New York</v>
          </cell>
          <cell r="D6500" t="str">
            <v>Entercom Communications Corp</v>
          </cell>
          <cell r="E6500">
            <v>10.5</v>
          </cell>
          <cell r="F6500" t="str">
            <v>N</v>
          </cell>
        </row>
        <row r="6501">
          <cell r="B6501">
            <v>38058</v>
          </cell>
          <cell r="C6501" t="str">
            <v>Charoen Pokphand USA Inc</v>
          </cell>
          <cell r="D6501" t="str">
            <v>Equity Group Eufaula Division</v>
          </cell>
          <cell r="E6501">
            <v>41.18</v>
          </cell>
          <cell r="F6501" t="str">
            <v>N</v>
          </cell>
        </row>
        <row r="6502">
          <cell r="B6502">
            <v>38058</v>
          </cell>
          <cell r="C6502" t="str">
            <v>Twingo Systems Inc</v>
          </cell>
          <cell r="D6502" t="str">
            <v>Cisco Systems Inc</v>
          </cell>
          <cell r="E6502">
            <v>5</v>
          </cell>
          <cell r="F6502" t="str">
            <v>N</v>
          </cell>
        </row>
        <row r="6503">
          <cell r="B6503">
            <v>38057</v>
          </cell>
          <cell r="C6503" t="str">
            <v>Alcide Corp</v>
          </cell>
          <cell r="D6503" t="str">
            <v>Ecolab Inc</v>
          </cell>
          <cell r="E6503">
            <v>58.433999999999997</v>
          </cell>
          <cell r="F6503" t="str">
            <v>N</v>
          </cell>
        </row>
        <row r="6504">
          <cell r="B6504">
            <v>38057</v>
          </cell>
          <cell r="C6504" t="str">
            <v>MG HIW Orlando LLC</v>
          </cell>
          <cell r="D6504" t="str">
            <v>Highwoods Properties Inc</v>
          </cell>
          <cell r="E6504">
            <v>62.5</v>
          </cell>
          <cell r="F6504" t="str">
            <v>N</v>
          </cell>
        </row>
        <row r="6505">
          <cell r="B6505">
            <v>38057</v>
          </cell>
          <cell r="C6505" t="str">
            <v>First Shares Bancorp Inc,IN</v>
          </cell>
          <cell r="D6505" t="str">
            <v>Lincoln Bancorp,IN</v>
          </cell>
          <cell r="E6505">
            <v>38.529999999999994</v>
          </cell>
          <cell r="F6505" t="str">
            <v>N</v>
          </cell>
        </row>
        <row r="6506">
          <cell r="B6506">
            <v>38057</v>
          </cell>
          <cell r="C6506" t="str">
            <v>COMFORCE Corp-Customer Premise</v>
          </cell>
          <cell r="D6506" t="str">
            <v>Undisclosed Acquiror</v>
          </cell>
          <cell r="E6506">
            <v>3.8</v>
          </cell>
          <cell r="F6506" t="str">
            <v>N</v>
          </cell>
        </row>
        <row r="6507">
          <cell r="B6507">
            <v>38057</v>
          </cell>
          <cell r="C6507" t="str">
            <v>Amer Tissue Corp-De-inking</v>
          </cell>
          <cell r="D6507" t="str">
            <v>Cascades Inc</v>
          </cell>
          <cell r="E6507">
            <v>11.5</v>
          </cell>
          <cell r="F6507" t="str">
            <v>N</v>
          </cell>
        </row>
        <row r="6508">
          <cell r="B6508">
            <v>38057</v>
          </cell>
          <cell r="C6508" t="str">
            <v>Pure Resources-Certain Asts</v>
          </cell>
          <cell r="D6508" t="str">
            <v>Black Stone Minerals Co LP</v>
          </cell>
          <cell r="E6508">
            <v>192.39999999999998</v>
          </cell>
          <cell r="F6508" t="str">
            <v>N</v>
          </cell>
        </row>
        <row r="6509">
          <cell r="B6509">
            <v>38057</v>
          </cell>
          <cell r="C6509" t="str">
            <v>MilePoint Worldwide Inc</v>
          </cell>
          <cell r="D6509" t="str">
            <v>Points International Ltd</v>
          </cell>
          <cell r="E6509">
            <v>5.9909999999999997</v>
          </cell>
          <cell r="F6509" t="str">
            <v>N</v>
          </cell>
        </row>
        <row r="6510">
          <cell r="B6510">
            <v>38056</v>
          </cell>
          <cell r="C6510" t="str">
            <v>Aearo Corp</v>
          </cell>
          <cell r="D6510" t="str">
            <v>Bear Stearns Merchant Banking</v>
          </cell>
          <cell r="E6510">
            <v>385</v>
          </cell>
          <cell r="F6510" t="str">
            <v>Y</v>
          </cell>
        </row>
        <row r="6511">
          <cell r="B6511">
            <v>38056</v>
          </cell>
          <cell r="C6511" t="str">
            <v>Riverbend Exploitation,Utah</v>
          </cell>
          <cell r="D6511" t="str">
            <v>Gasco Energy Inc</v>
          </cell>
          <cell r="E6511">
            <v>3.1749999999999998</v>
          </cell>
          <cell r="F6511" t="str">
            <v>N</v>
          </cell>
        </row>
        <row r="6512">
          <cell r="B6512">
            <v>38056</v>
          </cell>
          <cell r="C6512" t="str">
            <v>American Mgmt Systems Inc</v>
          </cell>
          <cell r="D6512" t="str">
            <v>CGI Group Inc</v>
          </cell>
          <cell r="E6512">
            <v>822.54600000000005</v>
          </cell>
          <cell r="F6512" t="str">
            <v>N</v>
          </cell>
        </row>
        <row r="6513">
          <cell r="B6513">
            <v>38056</v>
          </cell>
          <cell r="C6513" t="str">
            <v>Amer Mgmt Sys Inc-US Defense</v>
          </cell>
          <cell r="D6513" t="str">
            <v>CACI International Inc</v>
          </cell>
          <cell r="E6513">
            <v>415</v>
          </cell>
          <cell r="F6513" t="str">
            <v>N</v>
          </cell>
        </row>
        <row r="6514">
          <cell r="B6514">
            <v>38056</v>
          </cell>
          <cell r="C6514" t="str">
            <v>Tomsten Inc</v>
          </cell>
          <cell r="D6514" t="str">
            <v>Winmark Corp</v>
          </cell>
          <cell r="E6514">
            <v>1.5</v>
          </cell>
          <cell r="F6514" t="str">
            <v>N</v>
          </cell>
        </row>
        <row r="6515">
          <cell r="B6515">
            <v>38056</v>
          </cell>
          <cell r="C6515" t="str">
            <v>Miss Beverly Hills Inc</v>
          </cell>
          <cell r="D6515" t="str">
            <v>Essxsport Corp</v>
          </cell>
          <cell r="E6515">
            <v>18</v>
          </cell>
          <cell r="F6515" t="str">
            <v>N</v>
          </cell>
        </row>
        <row r="6516">
          <cell r="B6516">
            <v>38056</v>
          </cell>
          <cell r="C6516" t="str">
            <v>Heuristic-Certain Assets</v>
          </cell>
          <cell r="D6516" t="str">
            <v>Cash Technologies Inc</v>
          </cell>
          <cell r="E6516">
            <v>3.6999999999999997</v>
          </cell>
          <cell r="F6516" t="str">
            <v>N</v>
          </cell>
        </row>
        <row r="6517">
          <cell r="B6517">
            <v>38056</v>
          </cell>
          <cell r="C6517" t="str">
            <v>Cyrano Sciences Inc</v>
          </cell>
          <cell r="D6517" t="str">
            <v>Smiths Detection</v>
          </cell>
          <cell r="E6517">
            <v>15</v>
          </cell>
          <cell r="F6517" t="str">
            <v>N</v>
          </cell>
        </row>
        <row r="6518">
          <cell r="B6518">
            <v>38056</v>
          </cell>
          <cell r="C6518" t="str">
            <v>Vitel Communications LLC</v>
          </cell>
          <cell r="D6518" t="str">
            <v>LDW Inc</v>
          </cell>
          <cell r="E6518">
            <v>3.5</v>
          </cell>
          <cell r="F6518" t="str">
            <v>N</v>
          </cell>
        </row>
        <row r="6519">
          <cell r="B6519">
            <v>38056</v>
          </cell>
          <cell r="C6519" t="str">
            <v>American Elec-Power Plants(4)</v>
          </cell>
          <cell r="D6519" t="str">
            <v>Bear Stearns Cos Inc</v>
          </cell>
          <cell r="E6519">
            <v>156</v>
          </cell>
          <cell r="F6519" t="str">
            <v>N</v>
          </cell>
        </row>
        <row r="6520">
          <cell r="B6520">
            <v>38056</v>
          </cell>
          <cell r="C6520" t="str">
            <v>ResCare Inc</v>
          </cell>
          <cell r="D6520" t="str">
            <v>Onex Corp</v>
          </cell>
          <cell r="E6520">
            <v>83</v>
          </cell>
          <cell r="F6520" t="str">
            <v>N</v>
          </cell>
        </row>
        <row r="6521">
          <cell r="B6521">
            <v>38056</v>
          </cell>
          <cell r="C6521" t="str">
            <v>Global Cash Access</v>
          </cell>
          <cell r="D6521" t="str">
            <v>M&amp;C International</v>
          </cell>
          <cell r="E6521">
            <v>435</v>
          </cell>
          <cell r="F6521" t="str">
            <v>N</v>
          </cell>
        </row>
        <row r="6522">
          <cell r="B6522">
            <v>38055</v>
          </cell>
          <cell r="C6522" t="str">
            <v>Critical Path Inc</v>
          </cell>
          <cell r="D6522" t="str">
            <v>Investor Group</v>
          </cell>
          <cell r="E6522">
            <v>18.5</v>
          </cell>
          <cell r="F6522" t="str">
            <v>Y</v>
          </cell>
        </row>
        <row r="6523">
          <cell r="B6523">
            <v>38055</v>
          </cell>
          <cell r="C6523" t="str">
            <v>NationsHealth Holdings LLC</v>
          </cell>
          <cell r="D6523" t="str">
            <v>Millstream Acquisition Corp</v>
          </cell>
          <cell r="E6523">
            <v>98.5</v>
          </cell>
          <cell r="F6523" t="str">
            <v>N</v>
          </cell>
        </row>
        <row r="6524">
          <cell r="B6524">
            <v>38055</v>
          </cell>
          <cell r="C6524" t="str">
            <v>Credit Network Trust</v>
          </cell>
          <cell r="D6524" t="str">
            <v>Kroll Factual Data Inc</v>
          </cell>
          <cell r="E6524">
            <v>20.5</v>
          </cell>
          <cell r="F6524" t="str">
            <v>N</v>
          </cell>
        </row>
        <row r="6525">
          <cell r="B6525">
            <v>38055</v>
          </cell>
          <cell r="C6525" t="str">
            <v>Leeds Federal Savings Bank,MD</v>
          </cell>
          <cell r="D6525" t="str">
            <v>Northwest Bancorp,Warren,PA</v>
          </cell>
          <cell r="E6525">
            <v>37.198999999999998</v>
          </cell>
          <cell r="F6525" t="str">
            <v>N</v>
          </cell>
        </row>
        <row r="6526">
          <cell r="B6526">
            <v>38055</v>
          </cell>
          <cell r="C6526" t="str">
            <v>Pet Scans of America Corp</v>
          </cell>
          <cell r="D6526" t="str">
            <v>UMS United Medical Systems Inc</v>
          </cell>
          <cell r="E6526">
            <v>5.1999999999999993</v>
          </cell>
          <cell r="F6526" t="str">
            <v>N</v>
          </cell>
        </row>
        <row r="6527">
          <cell r="B6527">
            <v>38055</v>
          </cell>
          <cell r="C6527" t="str">
            <v>FelCor Lodging Trust-Hotels(4)</v>
          </cell>
          <cell r="D6527" t="str">
            <v>Undisclosed Acquiror</v>
          </cell>
          <cell r="E6527">
            <v>30</v>
          </cell>
          <cell r="F6527" t="str">
            <v>N</v>
          </cell>
        </row>
        <row r="6528">
          <cell r="B6528">
            <v>38055</v>
          </cell>
          <cell r="C6528" t="str">
            <v>Waypoint Financial Corp,PA</v>
          </cell>
          <cell r="D6528" t="str">
            <v>Sovereign Bancorp Inc,PA</v>
          </cell>
          <cell r="E6528">
            <v>989.55899999999997</v>
          </cell>
          <cell r="F6528" t="str">
            <v>N</v>
          </cell>
        </row>
        <row r="6529">
          <cell r="B6529">
            <v>38055</v>
          </cell>
          <cell r="C6529" t="str">
            <v>Six Flags Worlds of Adventure</v>
          </cell>
          <cell r="D6529" t="str">
            <v>Cedar Fair LP</v>
          </cell>
          <cell r="E6529">
            <v>145</v>
          </cell>
          <cell r="F6529" t="str">
            <v>N</v>
          </cell>
        </row>
        <row r="6530">
          <cell r="B6530">
            <v>38055</v>
          </cell>
          <cell r="C6530" t="str">
            <v>Symmetrics Marketing Corp</v>
          </cell>
          <cell r="D6530" t="str">
            <v>Synovate Ltd</v>
          </cell>
          <cell r="E6530">
            <v>15.332000000000001</v>
          </cell>
          <cell r="F6530" t="str">
            <v>N</v>
          </cell>
        </row>
        <row r="6531">
          <cell r="B6531">
            <v>38055</v>
          </cell>
          <cell r="C6531" t="str">
            <v>Heritage Health Systems Inc</v>
          </cell>
          <cell r="D6531" t="str">
            <v>Universal American Financial</v>
          </cell>
          <cell r="E6531">
            <v>98</v>
          </cell>
          <cell r="F6531" t="str">
            <v>N</v>
          </cell>
        </row>
        <row r="6532">
          <cell r="B6532">
            <v>38054</v>
          </cell>
          <cell r="C6532" t="str">
            <v>New Patriot Drilling Corp</v>
          </cell>
          <cell r="D6532" t="str">
            <v>Grey Wolf Inc</v>
          </cell>
          <cell r="E6532">
            <v>50.838999999999999</v>
          </cell>
          <cell r="F6532" t="str">
            <v>N</v>
          </cell>
        </row>
        <row r="6533">
          <cell r="B6533">
            <v>38054</v>
          </cell>
          <cell r="C6533" t="str">
            <v>Interpore International Inc</v>
          </cell>
          <cell r="D6533" t="str">
            <v>Biomet Inc</v>
          </cell>
          <cell r="E6533">
            <v>281.75299999999999</v>
          </cell>
          <cell r="F6533" t="str">
            <v>N</v>
          </cell>
        </row>
        <row r="6534">
          <cell r="B6534">
            <v>38054</v>
          </cell>
          <cell r="C6534" t="str">
            <v>Aquafilm LLC</v>
          </cell>
          <cell r="D6534" t="str">
            <v>BioProgress PLC</v>
          </cell>
          <cell r="E6534">
            <v>11</v>
          </cell>
          <cell r="F6534" t="str">
            <v>N</v>
          </cell>
        </row>
        <row r="6535">
          <cell r="B6535">
            <v>38054</v>
          </cell>
          <cell r="C6535" t="str">
            <v>Hanover Measurement Svcs Co</v>
          </cell>
          <cell r="D6535" t="str">
            <v>EMS Pipeline Services Inc</v>
          </cell>
          <cell r="E6535">
            <v>4.4000000000000004</v>
          </cell>
          <cell r="F6535" t="str">
            <v>N</v>
          </cell>
        </row>
        <row r="6536">
          <cell r="B6536">
            <v>38054</v>
          </cell>
          <cell r="C6536" t="str">
            <v>California Savings Bk,CA</v>
          </cell>
          <cell r="D6536" t="str">
            <v>FBOP Corp,Il</v>
          </cell>
          <cell r="E6536">
            <v>170</v>
          </cell>
          <cell r="F6536" t="str">
            <v>N</v>
          </cell>
        </row>
        <row r="6537">
          <cell r="B6537">
            <v>38054</v>
          </cell>
          <cell r="C6537" t="str">
            <v>Military Advantage Inc</v>
          </cell>
          <cell r="D6537" t="str">
            <v>Monster Worldwide Inc</v>
          </cell>
          <cell r="E6537">
            <v>39.5</v>
          </cell>
          <cell r="F6537" t="str">
            <v>N</v>
          </cell>
        </row>
        <row r="6538">
          <cell r="B6538">
            <v>38054</v>
          </cell>
          <cell r="C6538" t="str">
            <v>Digital Integration Corp</v>
          </cell>
          <cell r="D6538" t="str">
            <v>IPVoice.com Inc</v>
          </cell>
          <cell r="E6538">
            <v>5</v>
          </cell>
          <cell r="F6538" t="str">
            <v>N</v>
          </cell>
        </row>
        <row r="6539">
          <cell r="B6539">
            <v>38054</v>
          </cell>
          <cell r="C6539" t="str">
            <v>ARBOR Inc</v>
          </cell>
          <cell r="D6539" t="str">
            <v>GFK AG</v>
          </cell>
          <cell r="E6539">
            <v>30</v>
          </cell>
          <cell r="F6539" t="str">
            <v>N</v>
          </cell>
        </row>
        <row r="6540">
          <cell r="B6540">
            <v>38054</v>
          </cell>
          <cell r="C6540" t="str">
            <v>International Multifoods Corp</v>
          </cell>
          <cell r="D6540" t="str">
            <v>JM Smucker Co</v>
          </cell>
          <cell r="E6540">
            <v>830.34100000000001</v>
          </cell>
          <cell r="F6540" t="str">
            <v>N</v>
          </cell>
        </row>
        <row r="6541">
          <cell r="B6541">
            <v>38054</v>
          </cell>
          <cell r="C6541" t="str">
            <v>Microwave Power Inc</v>
          </cell>
          <cell r="D6541" t="str">
            <v>AML Communications Inc</v>
          </cell>
          <cell r="E6541">
            <v>3.3180000000000001</v>
          </cell>
          <cell r="F6541" t="str">
            <v>N</v>
          </cell>
        </row>
        <row r="6542">
          <cell r="B6542">
            <v>38054</v>
          </cell>
          <cell r="C6542" t="str">
            <v>microHelix Inc-Cable,Wire Div</v>
          </cell>
          <cell r="D6542" t="str">
            <v>Adv Neuromodulations Sys Inc</v>
          </cell>
          <cell r="E6542">
            <v>2</v>
          </cell>
          <cell r="F6542" t="str">
            <v>N</v>
          </cell>
        </row>
        <row r="6543">
          <cell r="B6543">
            <v>38054</v>
          </cell>
          <cell r="C6543" t="str">
            <v>NetChip Technology Inc</v>
          </cell>
          <cell r="D6543" t="str">
            <v>PLX Technology Inc</v>
          </cell>
          <cell r="E6543">
            <v>30.4</v>
          </cell>
          <cell r="F6543" t="str">
            <v>N</v>
          </cell>
        </row>
        <row r="6544">
          <cell r="B6544">
            <v>38054</v>
          </cell>
          <cell r="C6544" t="str">
            <v>Western Pest Services</v>
          </cell>
          <cell r="D6544" t="str">
            <v>Rollins Inc</v>
          </cell>
          <cell r="E6544">
            <v>110</v>
          </cell>
          <cell r="F6544" t="str">
            <v>N</v>
          </cell>
        </row>
        <row r="6545">
          <cell r="B6545">
            <v>38054</v>
          </cell>
          <cell r="C6545" t="str">
            <v>Sonoma,New York,NY</v>
          </cell>
          <cell r="D6545" t="str">
            <v>Archstone-Smith Trust</v>
          </cell>
          <cell r="E6545">
            <v>125.5</v>
          </cell>
          <cell r="F6545" t="str">
            <v>N</v>
          </cell>
        </row>
        <row r="6546">
          <cell r="B6546">
            <v>38054</v>
          </cell>
          <cell r="C6546" t="str">
            <v>Genmar Industries-Boat Brands</v>
          </cell>
          <cell r="D6546" t="str">
            <v>Brunswick Corp</v>
          </cell>
          <cell r="E6546">
            <v>221</v>
          </cell>
          <cell r="F6546" t="str">
            <v>N</v>
          </cell>
        </row>
        <row r="6547">
          <cell r="B6547">
            <v>38054</v>
          </cell>
          <cell r="C6547" t="str">
            <v>Heidelberg Digital LLC</v>
          </cell>
          <cell r="D6547" t="str">
            <v>Eastman Kodak Co</v>
          </cell>
          <cell r="E6547">
            <v>150</v>
          </cell>
          <cell r="F6547" t="str">
            <v>N</v>
          </cell>
        </row>
        <row r="6548">
          <cell r="B6548">
            <v>38053</v>
          </cell>
          <cell r="C6548" t="str">
            <v>Spic and Span Co</v>
          </cell>
          <cell r="D6548" t="str">
            <v>GTCR Golder Rauner LLC</v>
          </cell>
          <cell r="E6548">
            <v>12.5</v>
          </cell>
          <cell r="F6548" t="str">
            <v>Y</v>
          </cell>
        </row>
        <row r="6549">
          <cell r="B6549">
            <v>38053</v>
          </cell>
          <cell r="C6549" t="str">
            <v>CowTek-Cattle Identification</v>
          </cell>
          <cell r="D6549" t="str">
            <v>CattleSale Co</v>
          </cell>
          <cell r="E6549">
            <v>3</v>
          </cell>
          <cell r="F6549" t="str">
            <v>N</v>
          </cell>
        </row>
        <row r="6550">
          <cell r="B6550">
            <v>38051</v>
          </cell>
          <cell r="C6550" t="str">
            <v>Extended Stay America Inc</v>
          </cell>
          <cell r="D6550" t="str">
            <v>Blackstone Group LP</v>
          </cell>
          <cell r="E6550">
            <v>2066.0419999999999</v>
          </cell>
          <cell r="F6550" t="str">
            <v>Y</v>
          </cell>
        </row>
        <row r="6551">
          <cell r="B6551">
            <v>38051</v>
          </cell>
          <cell r="C6551" t="str">
            <v>Glenmoor Ltd</v>
          </cell>
          <cell r="D6551" t="str">
            <v>Carlyle Riverstone Global</v>
          </cell>
          <cell r="E6551">
            <v>235</v>
          </cell>
          <cell r="F6551" t="str">
            <v>Y</v>
          </cell>
        </row>
        <row r="6552">
          <cell r="B6552">
            <v>38051</v>
          </cell>
          <cell r="C6552" t="str">
            <v>Mobile Energy Services Co LLC</v>
          </cell>
          <cell r="D6552" t="str">
            <v>Regency Affiliates Inc</v>
          </cell>
          <cell r="E6552">
            <v>30</v>
          </cell>
          <cell r="F6552" t="str">
            <v>N</v>
          </cell>
        </row>
        <row r="6553">
          <cell r="B6553">
            <v>38051</v>
          </cell>
          <cell r="C6553" t="str">
            <v>Aventis Pharm-Azmacort Rights</v>
          </cell>
          <cell r="D6553" t="str">
            <v>Kos Pharms Inc</v>
          </cell>
          <cell r="E6553">
            <v>200</v>
          </cell>
          <cell r="F6553" t="str">
            <v>N</v>
          </cell>
        </row>
        <row r="6554">
          <cell r="B6554">
            <v>38051</v>
          </cell>
          <cell r="C6554" t="str">
            <v>Caleb Technologies Corp</v>
          </cell>
          <cell r="D6554" t="str">
            <v>Navitaire Inc</v>
          </cell>
          <cell r="E6554">
            <v>20</v>
          </cell>
          <cell r="F6554" t="str">
            <v>N</v>
          </cell>
        </row>
        <row r="6555">
          <cell r="B6555">
            <v>38051</v>
          </cell>
          <cell r="C6555" t="str">
            <v>DC Shoes Inc</v>
          </cell>
          <cell r="D6555" t="str">
            <v>Quiksilver Inc</v>
          </cell>
          <cell r="E6555">
            <v>123</v>
          </cell>
          <cell r="F6555" t="str">
            <v>N</v>
          </cell>
        </row>
        <row r="6556">
          <cell r="B6556">
            <v>38051</v>
          </cell>
          <cell r="C6556" t="str">
            <v>A&amp;R Trejo Trucking-Truck(23)</v>
          </cell>
          <cell r="D6556" t="str">
            <v>Pioneer Drilling Co</v>
          </cell>
          <cell r="E6556">
            <v>1.2</v>
          </cell>
          <cell r="F6556" t="str">
            <v>N</v>
          </cell>
        </row>
        <row r="6557">
          <cell r="B6557">
            <v>38051</v>
          </cell>
          <cell r="C6557" t="str">
            <v>North Bancorp,Gaylord,MI</v>
          </cell>
          <cell r="D6557" t="str">
            <v>Independent Bank Corp,Iona,MI</v>
          </cell>
          <cell r="E6557">
            <v>8.5280000000000005</v>
          </cell>
          <cell r="F6557" t="str">
            <v>N</v>
          </cell>
        </row>
        <row r="6558">
          <cell r="B6558">
            <v>38051</v>
          </cell>
          <cell r="C6558" t="str">
            <v>Four Seasons Town Centre,NC</v>
          </cell>
          <cell r="D6558" t="str">
            <v>General Growth Properties Inc</v>
          </cell>
          <cell r="E6558">
            <v>249</v>
          </cell>
          <cell r="F6558" t="str">
            <v>N</v>
          </cell>
        </row>
        <row r="6559">
          <cell r="B6559">
            <v>38050</v>
          </cell>
          <cell r="C6559" t="str">
            <v>Centennial Bk Hldg Inc,CO</v>
          </cell>
          <cell r="D6559" t="str">
            <v>Investor Group</v>
          </cell>
          <cell r="E6559">
            <v>155</v>
          </cell>
          <cell r="F6559" t="str">
            <v>Y</v>
          </cell>
        </row>
        <row r="6560">
          <cell r="B6560">
            <v>38050</v>
          </cell>
          <cell r="C6560" t="str">
            <v>Sealy Corp</v>
          </cell>
          <cell r="D6560" t="str">
            <v>Investor Group</v>
          </cell>
          <cell r="E6560">
            <v>740.5</v>
          </cell>
          <cell r="F6560" t="str">
            <v>Y</v>
          </cell>
        </row>
        <row r="6561">
          <cell r="B6561">
            <v>38050</v>
          </cell>
          <cell r="C6561" t="str">
            <v>Liberty National Bank,TX</v>
          </cell>
          <cell r="D6561" t="str">
            <v>First Finl Bankshares Inc,TX</v>
          </cell>
          <cell r="E6561">
            <v>12.799999999999999</v>
          </cell>
          <cell r="F6561" t="str">
            <v>N</v>
          </cell>
        </row>
        <row r="6562">
          <cell r="B6562">
            <v>38050</v>
          </cell>
          <cell r="C6562" t="str">
            <v>Interactive Search Holdings</v>
          </cell>
          <cell r="D6562" t="str">
            <v>Ask Jeeves Inc</v>
          </cell>
          <cell r="E6562">
            <v>360.10300000000001</v>
          </cell>
          <cell r="F6562" t="str">
            <v>N</v>
          </cell>
        </row>
        <row r="6563">
          <cell r="B6563">
            <v>38050</v>
          </cell>
          <cell r="C6563" t="str">
            <v>Alico Inc</v>
          </cell>
          <cell r="D6563" t="str">
            <v>Atlantic Blue Trust Inc</v>
          </cell>
          <cell r="E6563">
            <v>3.4940000000000002</v>
          </cell>
          <cell r="F6563" t="str">
            <v>N</v>
          </cell>
        </row>
        <row r="6564">
          <cell r="B6564">
            <v>38050</v>
          </cell>
          <cell r="C6564" t="str">
            <v>FNB Financial Corp,Shelby,Ohio</v>
          </cell>
          <cell r="D6564" t="str">
            <v>First Citizens Banc Corp</v>
          </cell>
          <cell r="E6564">
            <v>35.465000000000003</v>
          </cell>
          <cell r="F6564" t="str">
            <v>N</v>
          </cell>
        </row>
        <row r="6565">
          <cell r="B6565">
            <v>38050</v>
          </cell>
          <cell r="C6565" t="str">
            <v>Avecia Inc</v>
          </cell>
          <cell r="D6565" t="str">
            <v>Arch Chemicals Inc</v>
          </cell>
          <cell r="E6565">
            <v>219.47</v>
          </cell>
          <cell r="F6565" t="str">
            <v>N</v>
          </cell>
        </row>
        <row r="6566">
          <cell r="B6566">
            <v>38050</v>
          </cell>
          <cell r="C6566" t="str">
            <v>Systems Mgmt Specialists Inc</v>
          </cell>
          <cell r="D6566" t="str">
            <v>Infocrossing Inc</v>
          </cell>
          <cell r="E6566">
            <v>36.883000000000003</v>
          </cell>
          <cell r="F6566" t="str">
            <v>N</v>
          </cell>
        </row>
        <row r="6567">
          <cell r="B6567">
            <v>38050</v>
          </cell>
          <cell r="C6567" t="str">
            <v>COMPENDIT Inc</v>
          </cell>
          <cell r="D6567" t="str">
            <v>Inforte Corp</v>
          </cell>
          <cell r="E6567">
            <v>5.5</v>
          </cell>
          <cell r="F6567" t="str">
            <v>N</v>
          </cell>
        </row>
        <row r="6568">
          <cell r="B6568">
            <v>38050</v>
          </cell>
          <cell r="C6568" t="str">
            <v>OpTx Corp</v>
          </cell>
          <cell r="D6568" t="str">
            <v>Varian Medical Systems Inc</v>
          </cell>
          <cell r="E6568">
            <v>18</v>
          </cell>
          <cell r="F6568" t="str">
            <v>N</v>
          </cell>
        </row>
        <row r="6569">
          <cell r="B6569">
            <v>38050</v>
          </cell>
          <cell r="C6569" t="str">
            <v>Undisclosed Med Staffing Co,FL</v>
          </cell>
          <cell r="D6569" t="str">
            <v>World Health Alternatives Inc</v>
          </cell>
          <cell r="E6569">
            <v>2.75</v>
          </cell>
          <cell r="F6569" t="str">
            <v>N</v>
          </cell>
        </row>
        <row r="6570">
          <cell r="B6570">
            <v>38050</v>
          </cell>
          <cell r="C6570" t="str">
            <v>Duska Scientific Co</v>
          </cell>
          <cell r="D6570" t="str">
            <v>Shiprock Inc</v>
          </cell>
          <cell r="E6570">
            <v>43.433</v>
          </cell>
          <cell r="F6570" t="str">
            <v>N</v>
          </cell>
        </row>
        <row r="6571">
          <cell r="B6571">
            <v>38050</v>
          </cell>
          <cell r="C6571" t="str">
            <v>USl Envi Svcs,U S Liquids PA</v>
          </cell>
          <cell r="D6571" t="str">
            <v>Perma-Fix Environmental Svcs</v>
          </cell>
          <cell r="E6571">
            <v>2.9</v>
          </cell>
          <cell r="F6571" t="str">
            <v>N</v>
          </cell>
        </row>
        <row r="6572">
          <cell r="B6572">
            <v>38049</v>
          </cell>
          <cell r="C6572" t="str">
            <v>Gwenco Inc</v>
          </cell>
          <cell r="D6572" t="str">
            <v>Tillman International Inc</v>
          </cell>
          <cell r="E6572">
            <v>3.6999999999999997</v>
          </cell>
          <cell r="F6572" t="str">
            <v>Y</v>
          </cell>
        </row>
        <row r="6573">
          <cell r="B6573">
            <v>38049</v>
          </cell>
          <cell r="C6573" t="str">
            <v>Fountain Park Apartments</v>
          </cell>
          <cell r="D6573" t="str">
            <v>Essex Property Trust Inc</v>
          </cell>
          <cell r="E6573">
            <v>124.5</v>
          </cell>
          <cell r="F6573" t="str">
            <v>N</v>
          </cell>
        </row>
        <row r="6574">
          <cell r="B6574">
            <v>38049</v>
          </cell>
          <cell r="C6574" t="str">
            <v>Osage Pipe Line Co LLC</v>
          </cell>
          <cell r="D6574" t="str">
            <v>Magellan Midstream Partners LP</v>
          </cell>
          <cell r="E6574">
            <v>25</v>
          </cell>
          <cell r="F6574" t="str">
            <v>N</v>
          </cell>
        </row>
        <row r="6575">
          <cell r="B6575">
            <v>38049</v>
          </cell>
          <cell r="C6575" t="str">
            <v>St Landry Financial Corp,LA</v>
          </cell>
          <cell r="D6575" t="str">
            <v>Teche Holding Co,Franklin,LA</v>
          </cell>
          <cell r="E6575">
            <v>9.7739999999999991</v>
          </cell>
          <cell r="F6575" t="str">
            <v>N</v>
          </cell>
        </row>
        <row r="6576">
          <cell r="B6576">
            <v>38049</v>
          </cell>
          <cell r="C6576" t="str">
            <v>Tenet-Home Health Agencies</v>
          </cell>
          <cell r="D6576" t="str">
            <v>Amedisys Inc</v>
          </cell>
          <cell r="E6576">
            <v>19</v>
          </cell>
          <cell r="F6576" t="str">
            <v>N</v>
          </cell>
        </row>
        <row r="6577">
          <cell r="B6577">
            <v>38049</v>
          </cell>
          <cell r="C6577" t="str">
            <v>Digital Arrow LLC</v>
          </cell>
          <cell r="D6577" t="str">
            <v>Mamma.com Inc</v>
          </cell>
          <cell r="E6577">
            <v>2.1569999999999996</v>
          </cell>
          <cell r="F6577" t="str">
            <v>N</v>
          </cell>
        </row>
        <row r="6578">
          <cell r="B6578">
            <v>38049</v>
          </cell>
          <cell r="C6578" t="str">
            <v>GoBeam Inc</v>
          </cell>
          <cell r="D6578" t="str">
            <v>Covad Communs Grp Inc</v>
          </cell>
          <cell r="E6578">
            <v>48</v>
          </cell>
          <cell r="F6578" t="str">
            <v>N</v>
          </cell>
        </row>
        <row r="6579">
          <cell r="B6579">
            <v>38049</v>
          </cell>
          <cell r="C6579" t="str">
            <v>Focal Communications Corp</v>
          </cell>
          <cell r="D6579" t="str">
            <v>Corvis Corp</v>
          </cell>
          <cell r="E6579">
            <v>189</v>
          </cell>
          <cell r="F6579" t="str">
            <v>N</v>
          </cell>
        </row>
        <row r="6580">
          <cell r="B6580">
            <v>38049</v>
          </cell>
          <cell r="C6580" t="str">
            <v>Pure Encapsulations Inc</v>
          </cell>
          <cell r="D6580" t="str">
            <v>Atrium Biotechnologies Inc</v>
          </cell>
          <cell r="E6580">
            <v>50</v>
          </cell>
          <cell r="F6580" t="str">
            <v>N</v>
          </cell>
        </row>
        <row r="6581">
          <cell r="B6581">
            <v>38049</v>
          </cell>
          <cell r="C6581" t="str">
            <v>Sheraton Kauai Resort,Kauai,HI</v>
          </cell>
          <cell r="D6581" t="str">
            <v>Starwood Hotels &amp; Resorts</v>
          </cell>
          <cell r="E6581">
            <v>40</v>
          </cell>
          <cell r="F6581" t="str">
            <v>N</v>
          </cell>
        </row>
        <row r="6582">
          <cell r="B6582">
            <v>38049</v>
          </cell>
          <cell r="C6582" t="str">
            <v>KD Scientific Inc</v>
          </cell>
          <cell r="D6582" t="str">
            <v>Harvard Bioscience Inc</v>
          </cell>
          <cell r="E6582">
            <v>6.6499999999999995</v>
          </cell>
          <cell r="F6582" t="str">
            <v>N</v>
          </cell>
        </row>
        <row r="6583">
          <cell r="B6583">
            <v>38049</v>
          </cell>
          <cell r="C6583" t="str">
            <v>Toys "R" Us Inc-Kids "R" Us</v>
          </cell>
          <cell r="D6583" t="str">
            <v>Office Depot Inc</v>
          </cell>
          <cell r="E6583">
            <v>197</v>
          </cell>
          <cell r="F6583" t="str">
            <v>N</v>
          </cell>
        </row>
        <row r="6584">
          <cell r="B6584">
            <v>38049</v>
          </cell>
          <cell r="C6584" t="str">
            <v>Quotesmith.com Inc</v>
          </cell>
          <cell r="D6584" t="str">
            <v>Zions Bancorp,Utah</v>
          </cell>
          <cell r="E6584">
            <v>12.979999999999999</v>
          </cell>
          <cell r="F6584" t="str">
            <v>N</v>
          </cell>
        </row>
        <row r="6585">
          <cell r="B6585">
            <v>38048</v>
          </cell>
          <cell r="C6585" t="str">
            <v>New England Molders Inc</v>
          </cell>
          <cell r="D6585" t="str">
            <v>Micron Products Inc</v>
          </cell>
          <cell r="E6585">
            <v>1.5</v>
          </cell>
          <cell r="F6585" t="str">
            <v>N</v>
          </cell>
        </row>
        <row r="6586">
          <cell r="B6586">
            <v>38048</v>
          </cell>
          <cell r="C6586" t="str">
            <v>KBTC 91.7 FM,Tacoma,WA</v>
          </cell>
          <cell r="D6586" t="str">
            <v>Public Radio Capital</v>
          </cell>
          <cell r="E6586">
            <v>5</v>
          </cell>
          <cell r="F6586" t="str">
            <v>N</v>
          </cell>
        </row>
        <row r="6587">
          <cell r="B6587">
            <v>38048</v>
          </cell>
          <cell r="C6587" t="str">
            <v>Overpeer Corp</v>
          </cell>
          <cell r="D6587" t="str">
            <v>Loudeye Corp</v>
          </cell>
          <cell r="E6587">
            <v>3.9950000000000001</v>
          </cell>
          <cell r="F6587" t="str">
            <v>N</v>
          </cell>
        </row>
        <row r="6588">
          <cell r="B6588">
            <v>38048</v>
          </cell>
          <cell r="C6588" t="str">
            <v>NuTool Inc</v>
          </cell>
          <cell r="D6588" t="str">
            <v>ASM International NV</v>
          </cell>
          <cell r="E6588">
            <v>58.418999999999997</v>
          </cell>
          <cell r="F6588" t="str">
            <v>N</v>
          </cell>
        </row>
        <row r="6589">
          <cell r="B6589">
            <v>38048</v>
          </cell>
          <cell r="C6589" t="str">
            <v>TFK Retail Ltd-Ppty Portfolio</v>
          </cell>
          <cell r="D6589" t="str">
            <v>Weingarten Realty Investors</v>
          </cell>
          <cell r="E6589">
            <v>160.39999999999998</v>
          </cell>
          <cell r="F6589" t="str">
            <v>N</v>
          </cell>
        </row>
        <row r="6590">
          <cell r="B6590">
            <v>38048</v>
          </cell>
          <cell r="C6590" t="str">
            <v>SmartPath Inc</v>
          </cell>
          <cell r="D6590" t="str">
            <v>DoubleClick Inc</v>
          </cell>
          <cell r="E6590">
            <v>24.099999999999998</v>
          </cell>
          <cell r="F6590" t="str">
            <v>N</v>
          </cell>
        </row>
        <row r="6591">
          <cell r="B6591">
            <v>38048</v>
          </cell>
          <cell r="C6591" t="str">
            <v>Caterpillar-Adv Compact Tech</v>
          </cell>
          <cell r="D6591" t="str">
            <v>Capstan Inc(Motion Industries)</v>
          </cell>
          <cell r="E6591">
            <v>9</v>
          </cell>
          <cell r="F6591" t="str">
            <v>N</v>
          </cell>
        </row>
        <row r="6592">
          <cell r="B6592">
            <v>38048</v>
          </cell>
          <cell r="C6592" t="str">
            <v>MSI International</v>
          </cell>
          <cell r="D6592" t="str">
            <v>Soliant Health</v>
          </cell>
          <cell r="E6592">
            <v>2.6999999999999997</v>
          </cell>
          <cell r="F6592" t="str">
            <v>N</v>
          </cell>
        </row>
        <row r="6593">
          <cell r="B6593">
            <v>38048</v>
          </cell>
          <cell r="C6593" t="str">
            <v>Lister Chain &amp; Forge Inc</v>
          </cell>
          <cell r="D6593" t="str">
            <v>Washington Chain &amp; Supply Inc</v>
          </cell>
          <cell r="E6593">
            <v>2.5</v>
          </cell>
          <cell r="F6593" t="str">
            <v>N</v>
          </cell>
        </row>
        <row r="6594">
          <cell r="B6594">
            <v>38048</v>
          </cell>
          <cell r="C6594" t="str">
            <v>Superstar Netlink Group LLC</v>
          </cell>
          <cell r="D6594" t="str">
            <v>EchoStar Commus Corp</v>
          </cell>
          <cell r="E6594">
            <v>48</v>
          </cell>
          <cell r="F6594" t="str">
            <v>N</v>
          </cell>
        </row>
        <row r="6595">
          <cell r="B6595">
            <v>38048</v>
          </cell>
          <cell r="C6595" t="str">
            <v>3ware Inc</v>
          </cell>
          <cell r="D6595" t="str">
            <v>Applied Micro Circuits Corp</v>
          </cell>
          <cell r="E6595">
            <v>150</v>
          </cell>
          <cell r="F6595" t="str">
            <v>N</v>
          </cell>
        </row>
        <row r="6596">
          <cell r="B6596">
            <v>38048</v>
          </cell>
          <cell r="C6596" t="str">
            <v>Meristar Hospitality-Hotels(5)</v>
          </cell>
          <cell r="D6596" t="str">
            <v>Undisclosed Acquiror</v>
          </cell>
          <cell r="E6596">
            <v>29.5</v>
          </cell>
          <cell r="F6596" t="str">
            <v>N</v>
          </cell>
        </row>
        <row r="6597">
          <cell r="B6597">
            <v>38048</v>
          </cell>
          <cell r="C6597" t="str">
            <v>Managed Alternative,Amer Vital</v>
          </cell>
          <cell r="D6597" t="str">
            <v>RehabCare Group Inc</v>
          </cell>
          <cell r="E6597">
            <v>14</v>
          </cell>
          <cell r="F6597" t="str">
            <v>N</v>
          </cell>
        </row>
        <row r="6598">
          <cell r="B6598">
            <v>38048</v>
          </cell>
          <cell r="C6598" t="str">
            <v>Del Mar Sys Intl Inc</v>
          </cell>
          <cell r="D6598" t="str">
            <v>Network Installation Corp</v>
          </cell>
          <cell r="E6598">
            <v>1</v>
          </cell>
          <cell r="F6598" t="str">
            <v>N</v>
          </cell>
        </row>
        <row r="6599">
          <cell r="B6599">
            <v>38047</v>
          </cell>
          <cell r="C6599" t="str">
            <v>DT Packaging Systems</v>
          </cell>
          <cell r="D6599" t="str">
            <v>Nova Packaging Systems Inc</v>
          </cell>
          <cell r="E6599">
            <v>10.459999999999999</v>
          </cell>
          <cell r="F6599" t="str">
            <v>Y</v>
          </cell>
        </row>
        <row r="6600">
          <cell r="B6600">
            <v>38047</v>
          </cell>
          <cell r="C6600" t="str">
            <v>Douglas Dynamics LLC</v>
          </cell>
          <cell r="D6600" t="str">
            <v>DDL Acquisition Corp</v>
          </cell>
          <cell r="E6600">
            <v>260</v>
          </cell>
          <cell r="F6600" t="str">
            <v>Y</v>
          </cell>
        </row>
        <row r="6601">
          <cell r="B6601">
            <v>38047</v>
          </cell>
          <cell r="C6601" t="str">
            <v>Cortez Oil &amp; Gas Inc</v>
          </cell>
          <cell r="D6601" t="str">
            <v>Encore Acquisition Co</v>
          </cell>
          <cell r="E6601">
            <v>123</v>
          </cell>
          <cell r="F6601" t="str">
            <v>N</v>
          </cell>
        </row>
        <row r="6602">
          <cell r="B6602">
            <v>38047</v>
          </cell>
          <cell r="C6602" t="str">
            <v>Economic Analysis LLC</v>
          </cell>
          <cell r="D6602" t="str">
            <v>LECG Corp</v>
          </cell>
          <cell r="E6602">
            <v>16.299999999999997</v>
          </cell>
          <cell r="F6602" t="str">
            <v>N</v>
          </cell>
        </row>
        <row r="6603">
          <cell r="B6603">
            <v>38047</v>
          </cell>
          <cell r="C6603" t="str">
            <v>Unicru Inc-EZaccess Business</v>
          </cell>
          <cell r="D6603" t="str">
            <v>Bond Intl Software Intl PLC</v>
          </cell>
          <cell r="E6603">
            <v>5</v>
          </cell>
          <cell r="F6603" t="str">
            <v>N</v>
          </cell>
        </row>
        <row r="6604">
          <cell r="B6604">
            <v>38047</v>
          </cell>
          <cell r="C6604" t="str">
            <v>Gregg Gift Co</v>
          </cell>
          <cell r="D6604" t="str">
            <v>Enesco Group Inc</v>
          </cell>
          <cell r="E6604">
            <v>7.3</v>
          </cell>
          <cell r="F6604" t="str">
            <v>N</v>
          </cell>
        </row>
        <row r="6605">
          <cell r="B6605">
            <v>38047</v>
          </cell>
          <cell r="C6605" t="str">
            <v>Novacept</v>
          </cell>
          <cell r="D6605" t="str">
            <v>Cytyc Corp</v>
          </cell>
          <cell r="E6605">
            <v>325</v>
          </cell>
          <cell r="F6605" t="str">
            <v>N</v>
          </cell>
        </row>
        <row r="6606">
          <cell r="B6606">
            <v>38047</v>
          </cell>
          <cell r="C6606" t="str">
            <v>Premier Mktg-Radio Stations(7)</v>
          </cell>
          <cell r="D6606" t="str">
            <v>Cumulus Media Inc</v>
          </cell>
          <cell r="E6606">
            <v>38.75</v>
          </cell>
          <cell r="F6606" t="str">
            <v>N</v>
          </cell>
        </row>
        <row r="6607">
          <cell r="B6607">
            <v>38047</v>
          </cell>
          <cell r="C6607" t="str">
            <v>Impath Physician Services</v>
          </cell>
          <cell r="D6607" t="str">
            <v>Genzyme Corp</v>
          </cell>
          <cell r="E6607">
            <v>215</v>
          </cell>
          <cell r="F6607" t="str">
            <v>N</v>
          </cell>
        </row>
        <row r="6608">
          <cell r="B6608">
            <v>38047</v>
          </cell>
          <cell r="C6608" t="str">
            <v>Athens Brick Co</v>
          </cell>
          <cell r="D6608" t="str">
            <v>Hanson PLC</v>
          </cell>
          <cell r="E6608">
            <v>40.4</v>
          </cell>
          <cell r="F6608" t="str">
            <v>N</v>
          </cell>
        </row>
        <row r="6609">
          <cell r="B6609">
            <v>38047</v>
          </cell>
          <cell r="C6609" t="str">
            <v>Prospect Information Network</v>
          </cell>
          <cell r="D6609" t="str">
            <v>Kintera Inc</v>
          </cell>
          <cell r="E6609">
            <v>3.63</v>
          </cell>
          <cell r="F6609" t="str">
            <v>N</v>
          </cell>
        </row>
        <row r="6610">
          <cell r="B6610">
            <v>38047</v>
          </cell>
          <cell r="C6610" t="str">
            <v>East Hobbs San Andres Oil,NM</v>
          </cell>
          <cell r="D6610" t="str">
            <v>Arena Resources Inc</v>
          </cell>
          <cell r="E6610">
            <v>10.135999999999999</v>
          </cell>
          <cell r="F6610" t="str">
            <v>N</v>
          </cell>
        </row>
        <row r="6611">
          <cell r="B6611">
            <v>38047</v>
          </cell>
          <cell r="C6611" t="str">
            <v>Eagle West Communications Inc</v>
          </cell>
          <cell r="D6611" t="str">
            <v>Telecommunication Products Inc</v>
          </cell>
          <cell r="E6611">
            <v>1.7</v>
          </cell>
          <cell r="F6611" t="str">
            <v>N</v>
          </cell>
        </row>
        <row r="6612">
          <cell r="B6612">
            <v>38047</v>
          </cell>
          <cell r="C6612" t="str">
            <v>Municipal Pipe &amp; Fabricating</v>
          </cell>
          <cell r="D6612" t="str">
            <v>Ferguson Enterprises Inc</v>
          </cell>
          <cell r="E6612">
            <v>26</v>
          </cell>
          <cell r="F6612" t="str">
            <v>N</v>
          </cell>
        </row>
        <row r="6613">
          <cell r="B6613">
            <v>38047</v>
          </cell>
          <cell r="C6613" t="str">
            <v>aaiPharma-Injectable Prod</v>
          </cell>
          <cell r="D6613" t="str">
            <v>Mayne Group Ltd</v>
          </cell>
          <cell r="E6613">
            <v>105</v>
          </cell>
          <cell r="F6613" t="str">
            <v>N</v>
          </cell>
        </row>
        <row r="6614">
          <cell r="B6614">
            <v>38047</v>
          </cell>
          <cell r="C6614" t="str">
            <v>Aspire Medical Inc</v>
          </cell>
          <cell r="D6614" t="str">
            <v>Investor Group</v>
          </cell>
          <cell r="E6614">
            <v>4</v>
          </cell>
          <cell r="F6614" t="str">
            <v>N</v>
          </cell>
        </row>
        <row r="6615">
          <cell r="B6615">
            <v>38047</v>
          </cell>
          <cell r="C6615" t="str">
            <v>515 North State St,Chicago,IL</v>
          </cell>
          <cell r="D6615" t="str">
            <v>Investor Group</v>
          </cell>
          <cell r="E6615">
            <v>130</v>
          </cell>
          <cell r="F6615" t="str">
            <v>N</v>
          </cell>
        </row>
        <row r="6616">
          <cell r="B6616">
            <v>38045</v>
          </cell>
          <cell r="C6616" t="str">
            <v>MsourcE Corp</v>
          </cell>
          <cell r="D6616" t="str">
            <v>MphasiS BFL Ltd</v>
          </cell>
          <cell r="E6616">
            <v>31.299999999999997</v>
          </cell>
          <cell r="F6616" t="str">
            <v>N</v>
          </cell>
        </row>
        <row r="6617">
          <cell r="B6617">
            <v>38044</v>
          </cell>
          <cell r="C6617" t="str">
            <v>Guilford Mills Inc</v>
          </cell>
          <cell r="D6617" t="str">
            <v>Cerberus Capital Management LP</v>
          </cell>
          <cell r="E6617">
            <v>106.72499999999999</v>
          </cell>
          <cell r="F6617" t="str">
            <v>Y</v>
          </cell>
        </row>
        <row r="6618">
          <cell r="B6618">
            <v>38044</v>
          </cell>
          <cell r="C6618" t="str">
            <v>Landacorp Inc</v>
          </cell>
          <cell r="D6618" t="str">
            <v>SHPS Holdings Inc</v>
          </cell>
          <cell r="E6618">
            <v>56</v>
          </cell>
          <cell r="F6618" t="str">
            <v>Y</v>
          </cell>
        </row>
        <row r="6619">
          <cell r="B6619">
            <v>38044</v>
          </cell>
          <cell r="C6619" t="str">
            <v>Authorize.Net Corp</v>
          </cell>
          <cell r="D6619" t="str">
            <v>Lightbridge Inc</v>
          </cell>
          <cell r="E6619">
            <v>82</v>
          </cell>
          <cell r="F6619" t="str">
            <v>N</v>
          </cell>
        </row>
        <row r="6620">
          <cell r="B6620">
            <v>38044</v>
          </cell>
          <cell r="C6620" t="str">
            <v>Gear &amp; Broach Inc</v>
          </cell>
          <cell r="D6620" t="str">
            <v>FastenTech Inc</v>
          </cell>
          <cell r="E6620">
            <v>17</v>
          </cell>
          <cell r="F6620" t="str">
            <v>N</v>
          </cell>
        </row>
        <row r="6621">
          <cell r="B6621">
            <v>38044</v>
          </cell>
          <cell r="C6621" t="str">
            <v>Sparta Commercial Services LLC</v>
          </cell>
          <cell r="D6621" t="str">
            <v>Tomahawk Industries Inc</v>
          </cell>
          <cell r="E6621">
            <v>1.5589999999999999</v>
          </cell>
          <cell r="F6621" t="str">
            <v>N</v>
          </cell>
        </row>
        <row r="6622">
          <cell r="B6622">
            <v>38044</v>
          </cell>
          <cell r="C6622" t="str">
            <v>Public Safety Group Inc</v>
          </cell>
          <cell r="D6622" t="str">
            <v>Bio-key International Inc</v>
          </cell>
          <cell r="E6622">
            <v>4.875</v>
          </cell>
          <cell r="F6622" t="str">
            <v>N</v>
          </cell>
        </row>
        <row r="6623">
          <cell r="B6623">
            <v>38044</v>
          </cell>
          <cell r="C6623" t="str">
            <v>SkinMedica Inc</v>
          </cell>
          <cell r="D6623" t="str">
            <v>Investor Group</v>
          </cell>
          <cell r="E6623">
            <v>25.799999999999997</v>
          </cell>
          <cell r="F6623" t="str">
            <v>N</v>
          </cell>
        </row>
        <row r="6624">
          <cell r="B6624">
            <v>38044</v>
          </cell>
          <cell r="C6624" t="str">
            <v>BankTrust of Florida</v>
          </cell>
          <cell r="D6624" t="str">
            <v>Vision Bancshares Inc</v>
          </cell>
          <cell r="E6624">
            <v>7.5</v>
          </cell>
          <cell r="F6624" t="str">
            <v>N</v>
          </cell>
        </row>
        <row r="6625">
          <cell r="B6625">
            <v>38044</v>
          </cell>
          <cell r="C6625" t="str">
            <v>Bess Eaton Donut-Cert Asts</v>
          </cell>
          <cell r="D6625" t="str">
            <v>Tim Hortons Inc</v>
          </cell>
          <cell r="E6625">
            <v>41.599999999999994</v>
          </cell>
          <cell r="F6625" t="str">
            <v>N</v>
          </cell>
        </row>
        <row r="6626">
          <cell r="B6626">
            <v>38044</v>
          </cell>
          <cell r="C6626" t="str">
            <v>Trizec-Hollywood &amp; Highland</v>
          </cell>
          <cell r="D6626" t="str">
            <v>CIM Urban Real Estate Fund LP</v>
          </cell>
          <cell r="E6626">
            <v>150.65199999999999</v>
          </cell>
          <cell r="F6626" t="str">
            <v>N</v>
          </cell>
        </row>
        <row r="6627">
          <cell r="B6627">
            <v>38044</v>
          </cell>
          <cell r="C6627" t="str">
            <v>UKOM Inc-IC Tuner Business</v>
          </cell>
          <cell r="D6627" t="str">
            <v>Pixela Corp</v>
          </cell>
          <cell r="E6627">
            <v>5.0399999999999991</v>
          </cell>
          <cell r="F6627" t="str">
            <v>N</v>
          </cell>
        </row>
        <row r="6628">
          <cell r="B6628">
            <v>38043</v>
          </cell>
          <cell r="C6628" t="str">
            <v>National Health Services Inc</v>
          </cell>
          <cell r="D6628" t="str">
            <v>SHPS Holdings Inc</v>
          </cell>
          <cell r="E6628">
            <v>10</v>
          </cell>
          <cell r="F6628" t="str">
            <v>Y</v>
          </cell>
        </row>
        <row r="6629">
          <cell r="B6629">
            <v>38043</v>
          </cell>
          <cell r="C6629" t="str">
            <v>NSNV Inc</v>
          </cell>
          <cell r="D6629" t="str">
            <v>Continental Southern Resources</v>
          </cell>
          <cell r="E6629">
            <v>49</v>
          </cell>
          <cell r="F6629" t="str">
            <v>N</v>
          </cell>
        </row>
        <row r="6630">
          <cell r="B6630">
            <v>38043</v>
          </cell>
          <cell r="C6630" t="str">
            <v>Gynetics-Contraception Assets</v>
          </cell>
          <cell r="D6630" t="str">
            <v>Barr Pharmaceuticals Inc</v>
          </cell>
          <cell r="E6630">
            <v>4.1999999999999993</v>
          </cell>
          <cell r="F6630" t="str">
            <v>N</v>
          </cell>
        </row>
        <row r="6631">
          <cell r="B6631">
            <v>38043</v>
          </cell>
          <cell r="C6631" t="str">
            <v>ParkerVision-Video Div</v>
          </cell>
          <cell r="D6631" t="str">
            <v>Thomson SA</v>
          </cell>
          <cell r="E6631">
            <v>14</v>
          </cell>
          <cell r="F6631" t="str">
            <v>N</v>
          </cell>
        </row>
        <row r="6632">
          <cell r="B6632">
            <v>38043</v>
          </cell>
          <cell r="C6632" t="str">
            <v>ILEX Oncology Inc</v>
          </cell>
          <cell r="D6632" t="str">
            <v>Genzyme Corp</v>
          </cell>
          <cell r="E6632">
            <v>1049.982</v>
          </cell>
          <cell r="F6632" t="str">
            <v>N</v>
          </cell>
        </row>
        <row r="6633">
          <cell r="B6633">
            <v>38043</v>
          </cell>
          <cell r="C6633" t="str">
            <v>Knox Mississippi Partners LP</v>
          </cell>
          <cell r="D6633" t="str">
            <v>Undisclosed Acquiror</v>
          </cell>
          <cell r="E6633">
            <v>5</v>
          </cell>
          <cell r="F6633" t="str">
            <v>N</v>
          </cell>
        </row>
        <row r="6634">
          <cell r="B6634">
            <v>38043</v>
          </cell>
          <cell r="C6634" t="str">
            <v>360 Group</v>
          </cell>
          <cell r="D6634" t="str">
            <v>INVESTools Inc</v>
          </cell>
          <cell r="E6634">
            <v>5.5</v>
          </cell>
          <cell r="F6634" t="str">
            <v>N</v>
          </cell>
        </row>
        <row r="6635">
          <cell r="B6635">
            <v>38042</v>
          </cell>
          <cell r="C6635" t="str">
            <v>Critical Care Systems Inc</v>
          </cell>
          <cell r="D6635" t="str">
            <v>Curative Health Services Inc</v>
          </cell>
          <cell r="E6635">
            <v>150</v>
          </cell>
          <cell r="F6635" t="str">
            <v>N</v>
          </cell>
        </row>
        <row r="6636">
          <cell r="B6636">
            <v>38042</v>
          </cell>
          <cell r="C6636" t="str">
            <v>Cyberhotline Corp</v>
          </cell>
          <cell r="D6636" t="str">
            <v>Flamemaster Corp</v>
          </cell>
          <cell r="E6636">
            <v>8.5649999999999995</v>
          </cell>
          <cell r="F6636" t="str">
            <v>N</v>
          </cell>
        </row>
        <row r="6637">
          <cell r="B6637">
            <v>38042</v>
          </cell>
          <cell r="C6637" t="str">
            <v>United States Playing Card Co</v>
          </cell>
          <cell r="D6637" t="str">
            <v>Jarden Corp</v>
          </cell>
          <cell r="E6637">
            <v>242</v>
          </cell>
          <cell r="F6637" t="str">
            <v>N</v>
          </cell>
        </row>
        <row r="6638">
          <cell r="B6638">
            <v>38042</v>
          </cell>
          <cell r="C6638" t="str">
            <v>Beyond the Wall Inc</v>
          </cell>
          <cell r="D6638" t="str">
            <v>Undisclosed Acquiror</v>
          </cell>
          <cell r="E6638">
            <v>1.92</v>
          </cell>
          <cell r="F6638" t="str">
            <v>N</v>
          </cell>
        </row>
        <row r="6639">
          <cell r="B6639">
            <v>38042</v>
          </cell>
          <cell r="C6639" t="str">
            <v>Ionatron Inc</v>
          </cell>
          <cell r="D6639" t="str">
            <v>US Home &amp; Garden Inc</v>
          </cell>
          <cell r="E6639">
            <v>41.183999999999997</v>
          </cell>
          <cell r="F6639" t="str">
            <v>N</v>
          </cell>
        </row>
        <row r="6640">
          <cell r="B6640">
            <v>38042</v>
          </cell>
          <cell r="C6640" t="str">
            <v>EntreMetrix</v>
          </cell>
          <cell r="D6640" t="str">
            <v>Missouri River &amp; Gold Gem Corp</v>
          </cell>
          <cell r="E6640">
            <v>5.9260000000000002</v>
          </cell>
          <cell r="F6640" t="str">
            <v>N</v>
          </cell>
        </row>
        <row r="6641">
          <cell r="B6641">
            <v>38042</v>
          </cell>
          <cell r="C6641" t="str">
            <v>Taqua Inc</v>
          </cell>
          <cell r="D6641" t="str">
            <v>Tekelec</v>
          </cell>
          <cell r="E6641">
            <v>85</v>
          </cell>
          <cell r="F6641" t="str">
            <v>N</v>
          </cell>
        </row>
        <row r="6642">
          <cell r="B6642">
            <v>38042</v>
          </cell>
          <cell r="C6642" t="str">
            <v>Montgomery Broadcast Ppty-Radi</v>
          </cell>
          <cell r="D6642" t="str">
            <v>Bluewater Broadcasting LLC</v>
          </cell>
          <cell r="E6642">
            <v>15.299999999999999</v>
          </cell>
          <cell r="F6642" t="str">
            <v>N</v>
          </cell>
        </row>
        <row r="6643">
          <cell r="B6643">
            <v>38042</v>
          </cell>
          <cell r="C6643" t="str">
            <v>Maxwell Shoe Co Inc</v>
          </cell>
          <cell r="D6643" t="str">
            <v>Jones Apparel Group Inc</v>
          </cell>
          <cell r="E6643">
            <v>347.15800000000002</v>
          </cell>
          <cell r="F6643" t="str">
            <v>N</v>
          </cell>
        </row>
        <row r="6644">
          <cell r="B6644">
            <v>38041</v>
          </cell>
          <cell r="C6644" t="str">
            <v>Gas Transmission NW Corp</v>
          </cell>
          <cell r="D6644" t="str">
            <v>TransCanada Corp</v>
          </cell>
          <cell r="E6644">
            <v>1703</v>
          </cell>
          <cell r="F6644" t="str">
            <v>N</v>
          </cell>
        </row>
        <row r="6645">
          <cell r="B6645">
            <v>38041</v>
          </cell>
          <cell r="C6645" t="str">
            <v>Search Software America</v>
          </cell>
          <cell r="D6645" t="str">
            <v>Intellisync Corp</v>
          </cell>
          <cell r="E6645">
            <v>20</v>
          </cell>
          <cell r="F6645" t="str">
            <v>N</v>
          </cell>
        </row>
        <row r="6646">
          <cell r="B6646">
            <v>38041</v>
          </cell>
          <cell r="C6646" t="str">
            <v>Palo Duro Pipeline-Cert Natura</v>
          </cell>
          <cell r="D6646" t="str">
            <v>Enbridge Energy Partners LP</v>
          </cell>
          <cell r="E6646">
            <v>13</v>
          </cell>
          <cell r="F6646" t="str">
            <v>N</v>
          </cell>
        </row>
        <row r="6647">
          <cell r="B6647">
            <v>38041</v>
          </cell>
          <cell r="C6647" t="str">
            <v>Chaparral Network Storage Inc</v>
          </cell>
          <cell r="D6647" t="str">
            <v>Dot Hill Systems Corp</v>
          </cell>
          <cell r="E6647">
            <v>72.400000000000006</v>
          </cell>
          <cell r="F6647" t="str">
            <v>N</v>
          </cell>
        </row>
        <row r="6648">
          <cell r="B6648">
            <v>38041</v>
          </cell>
          <cell r="C6648" t="str">
            <v>SkyPipeline</v>
          </cell>
          <cell r="D6648" t="str">
            <v>NextWeb Inc</v>
          </cell>
          <cell r="E6648">
            <v>25</v>
          </cell>
          <cell r="F6648" t="str">
            <v>N</v>
          </cell>
        </row>
        <row r="6649">
          <cell r="B6649">
            <v>38041</v>
          </cell>
          <cell r="C6649" t="str">
            <v>Mojave Inc</v>
          </cell>
          <cell r="D6649" t="str">
            <v>Magma Design Automation Inc</v>
          </cell>
          <cell r="E6649">
            <v>140</v>
          </cell>
          <cell r="F6649" t="str">
            <v>N</v>
          </cell>
        </row>
        <row r="6650">
          <cell r="B6650">
            <v>38041</v>
          </cell>
          <cell r="C6650" t="str">
            <v>Maxxar Corp</v>
          </cell>
          <cell r="D6650" t="str">
            <v>Open Solutions Inc</v>
          </cell>
          <cell r="E6650">
            <v>6.5</v>
          </cell>
          <cell r="F6650" t="str">
            <v>N</v>
          </cell>
        </row>
        <row r="6651">
          <cell r="B6651">
            <v>38040</v>
          </cell>
          <cell r="C6651" t="str">
            <v>Comet Systems Inc</v>
          </cell>
          <cell r="D6651" t="str">
            <v>FindWhat.com Inc</v>
          </cell>
          <cell r="E6651">
            <v>33.5</v>
          </cell>
          <cell r="F6651" t="str">
            <v>N</v>
          </cell>
        </row>
        <row r="6652">
          <cell r="B6652">
            <v>38040</v>
          </cell>
          <cell r="C6652" t="str">
            <v>LifeLink Corp</v>
          </cell>
          <cell r="D6652" t="str">
            <v>Ebix Inc</v>
          </cell>
          <cell r="E6652">
            <v>10.342000000000001</v>
          </cell>
          <cell r="F6652" t="str">
            <v>N</v>
          </cell>
        </row>
        <row r="6653">
          <cell r="B6653">
            <v>38040</v>
          </cell>
          <cell r="C6653" t="str">
            <v>Royal Trading-Asphalt Terminal</v>
          </cell>
          <cell r="D6653" t="str">
            <v>Valero LP</v>
          </cell>
          <cell r="E6653">
            <v>28</v>
          </cell>
          <cell r="F6653" t="str">
            <v>N</v>
          </cell>
        </row>
        <row r="6654">
          <cell r="B6654">
            <v>38040</v>
          </cell>
          <cell r="C6654" t="str">
            <v>Accelerant Networks</v>
          </cell>
          <cell r="D6654" t="str">
            <v>Synopsys Inc</v>
          </cell>
          <cell r="E6654">
            <v>22.5</v>
          </cell>
          <cell r="F6654" t="str">
            <v>N</v>
          </cell>
        </row>
        <row r="6655">
          <cell r="B6655">
            <v>38040</v>
          </cell>
          <cell r="C6655" t="str">
            <v>Progressive Inc</v>
          </cell>
          <cell r="D6655" t="str">
            <v>Heroux-Devtek Inc</v>
          </cell>
          <cell r="E6655">
            <v>69.599999999999994</v>
          </cell>
          <cell r="F6655" t="str">
            <v>N</v>
          </cell>
        </row>
        <row r="6656">
          <cell r="B6656">
            <v>38040</v>
          </cell>
          <cell r="C6656" t="str">
            <v>Global Trade Alliance Inc</v>
          </cell>
          <cell r="D6656" t="str">
            <v>LKQ Corp</v>
          </cell>
          <cell r="E6656">
            <v>30</v>
          </cell>
          <cell r="F6656" t="str">
            <v>N</v>
          </cell>
        </row>
        <row r="6657">
          <cell r="B6657">
            <v>38040</v>
          </cell>
          <cell r="C6657" t="str">
            <v>Health Care Horizons</v>
          </cell>
          <cell r="D6657" t="str">
            <v>Molina Healthcare Inc</v>
          </cell>
          <cell r="E6657">
            <v>74</v>
          </cell>
          <cell r="F6657" t="str">
            <v>N</v>
          </cell>
        </row>
        <row r="6658">
          <cell r="B6658">
            <v>38040</v>
          </cell>
          <cell r="C6658" t="str">
            <v>Brentwood-Psy Facilities(2)</v>
          </cell>
          <cell r="D6658" t="str">
            <v>Psychiatric Solutions Inc</v>
          </cell>
          <cell r="E6658">
            <v>33</v>
          </cell>
          <cell r="F6658" t="str">
            <v>N</v>
          </cell>
        </row>
        <row r="6659">
          <cell r="B6659">
            <v>38040</v>
          </cell>
          <cell r="C6659" t="str">
            <v>G3 Nova</v>
          </cell>
          <cell r="D6659" t="str">
            <v>IXIA</v>
          </cell>
          <cell r="E6659">
            <v>9</v>
          </cell>
          <cell r="F6659" t="str">
            <v>N</v>
          </cell>
        </row>
        <row r="6660">
          <cell r="B6660">
            <v>38040</v>
          </cell>
          <cell r="C6660" t="str">
            <v>Pac Gold Inc-Applebees Rest,CA</v>
          </cell>
          <cell r="D6660" t="str">
            <v>Applebees International Inc</v>
          </cell>
          <cell r="E6660">
            <v>13.399999999999999</v>
          </cell>
          <cell r="F6660" t="str">
            <v>N</v>
          </cell>
        </row>
        <row r="6661">
          <cell r="B6661">
            <v>38040</v>
          </cell>
          <cell r="C6661" t="str">
            <v>Newmark International Inc</v>
          </cell>
          <cell r="D6661" t="str">
            <v>Valmont Industries Inc</v>
          </cell>
          <cell r="E6661">
            <v>115</v>
          </cell>
          <cell r="F6661" t="str">
            <v>N</v>
          </cell>
        </row>
        <row r="6662">
          <cell r="B6662">
            <v>38040</v>
          </cell>
          <cell r="C6662" t="str">
            <v>Potomac Realty Ltd-Banks (5)</v>
          </cell>
          <cell r="D6662" t="str">
            <v>American Finl Realty Trust</v>
          </cell>
          <cell r="E6662">
            <v>9.5</v>
          </cell>
          <cell r="F6662" t="str">
            <v>N</v>
          </cell>
        </row>
        <row r="6663">
          <cell r="B6663">
            <v>38040</v>
          </cell>
          <cell r="C6663" t="str">
            <v>NPTest Holding Corp</v>
          </cell>
          <cell r="D6663" t="str">
            <v>Credence Systems Corp</v>
          </cell>
          <cell r="E6663">
            <v>662.39</v>
          </cell>
          <cell r="F6663" t="str">
            <v>N</v>
          </cell>
        </row>
        <row r="6664">
          <cell r="B6664">
            <v>38037</v>
          </cell>
          <cell r="C6664" t="str">
            <v>Culver Studios</v>
          </cell>
          <cell r="D6664" t="str">
            <v>Studio City Los Angeles</v>
          </cell>
          <cell r="E6664">
            <v>125</v>
          </cell>
          <cell r="F6664" t="str">
            <v>Y</v>
          </cell>
        </row>
        <row r="6665">
          <cell r="B6665">
            <v>38037</v>
          </cell>
          <cell r="C6665" t="str">
            <v>Kester</v>
          </cell>
          <cell r="D6665" t="str">
            <v>American Capital Strategies</v>
          </cell>
          <cell r="E6665">
            <v>60</v>
          </cell>
          <cell r="F6665" t="str">
            <v>Y</v>
          </cell>
        </row>
        <row r="6666">
          <cell r="B6666">
            <v>38037</v>
          </cell>
          <cell r="C6666" t="str">
            <v>Trover Solutions Inc</v>
          </cell>
          <cell r="D6666" t="str">
            <v>TSI Holding Co Inc</v>
          </cell>
          <cell r="E6666">
            <v>60.442999999999998</v>
          </cell>
          <cell r="F6666" t="str">
            <v>N</v>
          </cell>
        </row>
        <row r="6667">
          <cell r="B6667">
            <v>38037</v>
          </cell>
          <cell r="C6667" t="str">
            <v>SunCruz Casinos LLC</v>
          </cell>
          <cell r="D6667" t="str">
            <v>Investor Group</v>
          </cell>
          <cell r="E6667">
            <v>36.099999999999994</v>
          </cell>
          <cell r="F6667" t="str">
            <v>N</v>
          </cell>
        </row>
        <row r="6668">
          <cell r="B6668">
            <v>38037</v>
          </cell>
          <cell r="C6668" t="str">
            <v>Undisclosed Oil &amp; Gas Ppty,TX</v>
          </cell>
          <cell r="D6668" t="str">
            <v>XTO Energy Inc</v>
          </cell>
          <cell r="E6668">
            <v>200</v>
          </cell>
          <cell r="F6668" t="str">
            <v>N</v>
          </cell>
        </row>
        <row r="6669">
          <cell r="B6669">
            <v>38037</v>
          </cell>
          <cell r="C6669" t="str">
            <v>Crittson Finl Svcs LLC</v>
          </cell>
          <cell r="D6669" t="str">
            <v>Certegy Inc</v>
          </cell>
          <cell r="E6669">
            <v>22.5</v>
          </cell>
          <cell r="F6669" t="str">
            <v>N</v>
          </cell>
        </row>
        <row r="6670">
          <cell r="B6670">
            <v>38037</v>
          </cell>
          <cell r="C6670" t="str">
            <v>Game Financial Corp</v>
          </cell>
          <cell r="D6670" t="str">
            <v>Certegy Inc</v>
          </cell>
          <cell r="E6670">
            <v>43</v>
          </cell>
          <cell r="F6670" t="str">
            <v>N</v>
          </cell>
        </row>
        <row r="6671">
          <cell r="B6671">
            <v>38036</v>
          </cell>
          <cell r="C6671" t="str">
            <v>Alternative Investor Group</v>
          </cell>
          <cell r="D6671" t="str">
            <v>Dow Jones &amp; Co Inc</v>
          </cell>
          <cell r="E6671">
            <v>90</v>
          </cell>
          <cell r="F6671" t="str">
            <v>N</v>
          </cell>
        </row>
        <row r="6672">
          <cell r="B6672">
            <v>38036</v>
          </cell>
          <cell r="C6672" t="str">
            <v>Provant-Star Mountain Business</v>
          </cell>
          <cell r="D6672" t="str">
            <v>FPMI Solutions Inc</v>
          </cell>
          <cell r="E6672">
            <v>30.599999999999998</v>
          </cell>
          <cell r="F6672" t="str">
            <v>N</v>
          </cell>
        </row>
        <row r="6673">
          <cell r="B6673">
            <v>38036</v>
          </cell>
          <cell r="C6673" t="str">
            <v>Northwood Panelboard Co</v>
          </cell>
          <cell r="D6673" t="str">
            <v>Nexfor Inc</v>
          </cell>
          <cell r="E6673">
            <v>36</v>
          </cell>
          <cell r="F6673" t="str">
            <v>N</v>
          </cell>
        </row>
        <row r="6674">
          <cell r="B6674">
            <v>38036</v>
          </cell>
          <cell r="C6674" t="str">
            <v>Internet Photonics Inc</v>
          </cell>
          <cell r="D6674" t="str">
            <v>CIENA Corp</v>
          </cell>
          <cell r="E6674">
            <v>153.232</v>
          </cell>
          <cell r="F6674" t="str">
            <v>N</v>
          </cell>
        </row>
        <row r="6675">
          <cell r="B6675">
            <v>38036</v>
          </cell>
          <cell r="C6675" t="str">
            <v>Collectors Universe-Commerce</v>
          </cell>
          <cell r="D6675" t="str">
            <v>Spectrum Numismatics</v>
          </cell>
          <cell r="E6675">
            <v>2.5</v>
          </cell>
          <cell r="F6675" t="str">
            <v>N</v>
          </cell>
        </row>
        <row r="6676">
          <cell r="B6676">
            <v>38036</v>
          </cell>
          <cell r="C6676" t="str">
            <v>LiveOnTheNet.com Inc</v>
          </cell>
          <cell r="D6676" t="str">
            <v>Traffix Inc</v>
          </cell>
          <cell r="E6676">
            <v>1.18</v>
          </cell>
          <cell r="F6676" t="str">
            <v>N</v>
          </cell>
        </row>
        <row r="6677">
          <cell r="B6677">
            <v>38036</v>
          </cell>
          <cell r="C6677" t="str">
            <v>San Francisco Examiner</v>
          </cell>
          <cell r="D6677" t="str">
            <v>Investor Group</v>
          </cell>
          <cell r="E6677">
            <v>20</v>
          </cell>
          <cell r="F6677" t="str">
            <v>N</v>
          </cell>
        </row>
        <row r="6678">
          <cell r="B6678">
            <v>38036</v>
          </cell>
          <cell r="C6678" t="str">
            <v>Catena Networks Inc</v>
          </cell>
          <cell r="D6678" t="str">
            <v>CIENA Corp</v>
          </cell>
          <cell r="E6678">
            <v>486.7</v>
          </cell>
          <cell r="F6678" t="str">
            <v>N</v>
          </cell>
        </row>
        <row r="6679">
          <cell r="B6679">
            <v>38036</v>
          </cell>
          <cell r="C6679" t="str">
            <v>Transcentive Inc</v>
          </cell>
          <cell r="D6679" t="str">
            <v>Computershare Ltd</v>
          </cell>
          <cell r="E6679">
            <v>24</v>
          </cell>
          <cell r="F6679" t="str">
            <v>N</v>
          </cell>
        </row>
        <row r="6680">
          <cell r="B6680">
            <v>38036</v>
          </cell>
          <cell r="C6680" t="str">
            <v>BSA Sales Inc</v>
          </cell>
          <cell r="D6680" t="str">
            <v>SYNNEX Corp</v>
          </cell>
          <cell r="E6680">
            <v>4.5</v>
          </cell>
          <cell r="F6680" t="str">
            <v>N</v>
          </cell>
        </row>
        <row r="6681">
          <cell r="B6681">
            <v>38036</v>
          </cell>
          <cell r="C6681" t="str">
            <v>HouseRaising Inc</v>
          </cell>
          <cell r="D6681" t="str">
            <v>Technology Finance Group Inc</v>
          </cell>
          <cell r="E6681">
            <v>3.2749999999999999</v>
          </cell>
          <cell r="F6681" t="str">
            <v>N</v>
          </cell>
        </row>
        <row r="6682">
          <cell r="B6682">
            <v>38036</v>
          </cell>
          <cell r="C6682" t="str">
            <v>VFL Technology Corp</v>
          </cell>
          <cell r="D6682" t="str">
            <v>Headwaters Inc</v>
          </cell>
          <cell r="E6682">
            <v>29</v>
          </cell>
          <cell r="F6682" t="str">
            <v>N</v>
          </cell>
        </row>
        <row r="6683">
          <cell r="B6683">
            <v>38036</v>
          </cell>
          <cell r="C6683" t="str">
            <v>Descap Securities Inc</v>
          </cell>
          <cell r="D6683" t="str">
            <v>First Albany Cos Inc,Albany,NY</v>
          </cell>
          <cell r="E6683">
            <v>32</v>
          </cell>
          <cell r="F6683" t="str">
            <v>N</v>
          </cell>
        </row>
        <row r="6684">
          <cell r="B6684">
            <v>38036</v>
          </cell>
          <cell r="C6684" t="str">
            <v>McNeil Nutritionals-Sucralose</v>
          </cell>
          <cell r="D6684" t="str">
            <v>Tate &amp; Lyle PLC</v>
          </cell>
          <cell r="E6684">
            <v>134</v>
          </cell>
          <cell r="F6684" t="str">
            <v>N</v>
          </cell>
        </row>
        <row r="6685">
          <cell r="B6685">
            <v>38035</v>
          </cell>
          <cell r="C6685" t="str">
            <v>Nivel Parts &amp; Mnfg(KODA Entrp)</v>
          </cell>
          <cell r="D6685" t="str">
            <v>Sentinel Capital Partners</v>
          </cell>
          <cell r="E6685">
            <v>26.5</v>
          </cell>
          <cell r="F6685" t="str">
            <v>Y</v>
          </cell>
        </row>
        <row r="6686">
          <cell r="B6686">
            <v>38035</v>
          </cell>
          <cell r="C6686" t="str">
            <v>Deaconess Hospital,Cleveland</v>
          </cell>
          <cell r="D6686" t="str">
            <v>Hospital Partners of America</v>
          </cell>
          <cell r="E6686">
            <v>3</v>
          </cell>
          <cell r="F6686" t="str">
            <v>N</v>
          </cell>
        </row>
        <row r="6687">
          <cell r="B6687">
            <v>38035</v>
          </cell>
          <cell r="C6687" t="str">
            <v>Weirton Steel Corp</v>
          </cell>
          <cell r="D6687" t="str">
            <v>International Steel Group Inc</v>
          </cell>
          <cell r="E6687">
            <v>255</v>
          </cell>
          <cell r="F6687" t="str">
            <v>N</v>
          </cell>
        </row>
        <row r="6688">
          <cell r="B6688">
            <v>38035</v>
          </cell>
          <cell r="C6688" t="str">
            <v>Creative Host Services Inc</v>
          </cell>
          <cell r="D6688" t="str">
            <v>Compass Group USA Invest LLP</v>
          </cell>
          <cell r="E6688">
            <v>33.061</v>
          </cell>
          <cell r="F6688" t="str">
            <v>N</v>
          </cell>
        </row>
        <row r="6689">
          <cell r="B6689">
            <v>38035</v>
          </cell>
          <cell r="C6689" t="str">
            <v>NeoVision Hypersystems Inc</v>
          </cell>
          <cell r="D6689" t="str">
            <v>SS&amp;C Technologies Inc</v>
          </cell>
          <cell r="E6689">
            <v>1.5999999999999999</v>
          </cell>
          <cell r="F6689" t="str">
            <v>N</v>
          </cell>
        </row>
        <row r="6690">
          <cell r="B6690">
            <v>38035</v>
          </cell>
          <cell r="C6690" t="str">
            <v>Ingersoll-Rand-Drilling Bus</v>
          </cell>
          <cell r="D6690" t="str">
            <v>Atlas Copco AB</v>
          </cell>
          <cell r="E6690">
            <v>225</v>
          </cell>
          <cell r="F6690" t="str">
            <v>N</v>
          </cell>
        </row>
        <row r="6691">
          <cell r="B6691">
            <v>38035</v>
          </cell>
          <cell r="C6691" t="str">
            <v>NativeMinds Inc-Certain Assets</v>
          </cell>
          <cell r="D6691" t="str">
            <v>Verity Inc</v>
          </cell>
          <cell r="E6691">
            <v>3.8</v>
          </cell>
          <cell r="F6691" t="str">
            <v>N</v>
          </cell>
        </row>
        <row r="6692">
          <cell r="B6692">
            <v>38034</v>
          </cell>
          <cell r="C6692" t="str">
            <v>Brazos-Natural Gas Facility</v>
          </cell>
          <cell r="D6692" t="str">
            <v>Calpine Constr Finance Co LP</v>
          </cell>
          <cell r="E6692">
            <v>175</v>
          </cell>
          <cell r="F6692" t="str">
            <v>Y</v>
          </cell>
        </row>
        <row r="6693">
          <cell r="B6693">
            <v>38034</v>
          </cell>
          <cell r="C6693" t="str">
            <v>Hillman Cos Inc</v>
          </cell>
          <cell r="D6693" t="str">
            <v>Code Hennessy &amp; Simmons LLC</v>
          </cell>
          <cell r="E6693">
            <v>510</v>
          </cell>
          <cell r="F6693" t="str">
            <v>Y</v>
          </cell>
        </row>
        <row r="6694">
          <cell r="B6694">
            <v>38034</v>
          </cell>
          <cell r="C6694" t="str">
            <v>Michigan Rubber Products Inc</v>
          </cell>
          <cell r="D6694" t="str">
            <v>Myers Industries Inc</v>
          </cell>
          <cell r="E6694">
            <v>60</v>
          </cell>
          <cell r="F6694" t="str">
            <v>N</v>
          </cell>
        </row>
        <row r="6695">
          <cell r="B6695">
            <v>38034</v>
          </cell>
          <cell r="C6695" t="str">
            <v>Provident Financial Group Inc</v>
          </cell>
          <cell r="D6695" t="str">
            <v>National City Corp,Ohio</v>
          </cell>
          <cell r="E6695">
            <v>2087.9180000000001</v>
          </cell>
          <cell r="F6695" t="str">
            <v>N</v>
          </cell>
        </row>
        <row r="6696">
          <cell r="B6696">
            <v>38034</v>
          </cell>
          <cell r="C6696" t="str">
            <v>Spectratech-Mnfg Facility</v>
          </cell>
          <cell r="D6696" t="str">
            <v>Creo Inc</v>
          </cell>
          <cell r="E6696">
            <v>19.2</v>
          </cell>
          <cell r="F6696" t="str">
            <v>N</v>
          </cell>
        </row>
        <row r="6697">
          <cell r="B6697">
            <v>38034</v>
          </cell>
          <cell r="C6697" t="str">
            <v>Dennis Cain Physician</v>
          </cell>
          <cell r="D6697" t="str">
            <v>SurgiCare Inc</v>
          </cell>
          <cell r="E6697">
            <v>4.8299999999999992</v>
          </cell>
          <cell r="F6697" t="str">
            <v>N</v>
          </cell>
        </row>
        <row r="6698">
          <cell r="B6698">
            <v>38034</v>
          </cell>
          <cell r="C6698" t="str">
            <v>Community Bancorp of NJ,NJ</v>
          </cell>
          <cell r="D6698" t="str">
            <v>Sun Bancorp Inc,Vineland,NJ</v>
          </cell>
          <cell r="E6698">
            <v>83.633999999999986</v>
          </cell>
          <cell r="F6698" t="str">
            <v>N</v>
          </cell>
        </row>
        <row r="6699">
          <cell r="B6699">
            <v>38034</v>
          </cell>
          <cell r="C6699" t="str">
            <v>AT&amp;T Wireless Services Inc</v>
          </cell>
          <cell r="D6699" t="str">
            <v>Cingular Wireless LLC</v>
          </cell>
          <cell r="E6699">
            <v>41005.408000000003</v>
          </cell>
          <cell r="F6699" t="str">
            <v>N</v>
          </cell>
        </row>
        <row r="6700">
          <cell r="B6700">
            <v>38034</v>
          </cell>
          <cell r="C6700" t="str">
            <v>Trans Digital Tech Corp</v>
          </cell>
          <cell r="D6700" t="str">
            <v>Viisage Technology Inc</v>
          </cell>
          <cell r="E6700">
            <v>49.484000000000002</v>
          </cell>
          <cell r="F6700" t="str">
            <v>N</v>
          </cell>
        </row>
        <row r="6701">
          <cell r="B6701">
            <v>38034</v>
          </cell>
          <cell r="C6701" t="str">
            <v>Chicago Pizza-Restaurants(3)</v>
          </cell>
          <cell r="D6701" t="str">
            <v>Investor Group</v>
          </cell>
          <cell r="E6701">
            <v>2.15</v>
          </cell>
          <cell r="F6701" t="str">
            <v>N</v>
          </cell>
        </row>
        <row r="6702">
          <cell r="B6702">
            <v>38034</v>
          </cell>
          <cell r="C6702" t="str">
            <v>LIG Pipeline Co</v>
          </cell>
          <cell r="D6702" t="str">
            <v>Crosstex Energy LP</v>
          </cell>
          <cell r="E6702">
            <v>76.199999999999989</v>
          </cell>
          <cell r="F6702" t="str">
            <v>N</v>
          </cell>
        </row>
        <row r="6703">
          <cell r="B6703">
            <v>38034</v>
          </cell>
          <cell r="C6703" t="str">
            <v>Renasant Bancshares Inc,TN</v>
          </cell>
          <cell r="D6703" t="str">
            <v>Peoples Holding Co Inc,MI</v>
          </cell>
          <cell r="E6703">
            <v>56.699999999999996</v>
          </cell>
          <cell r="F6703" t="str">
            <v>N</v>
          </cell>
        </row>
        <row r="6704">
          <cell r="B6704">
            <v>38034</v>
          </cell>
          <cell r="C6704" t="str">
            <v>J&amp;L Specialty Steel Inc</v>
          </cell>
          <cell r="D6704" t="str">
            <v>Allegheny Technologies Inc</v>
          </cell>
          <cell r="E6704">
            <v>67</v>
          </cell>
          <cell r="F6704" t="str">
            <v>N</v>
          </cell>
        </row>
        <row r="6705">
          <cell r="B6705">
            <v>38034</v>
          </cell>
          <cell r="C6705" t="str">
            <v>Sothebys-Residential RE Op</v>
          </cell>
          <cell r="D6705" t="str">
            <v>Cendant Corp</v>
          </cell>
          <cell r="E6705">
            <v>100.69999999999999</v>
          </cell>
          <cell r="F6705" t="str">
            <v>N</v>
          </cell>
        </row>
        <row r="6706">
          <cell r="B6706">
            <v>38033</v>
          </cell>
          <cell r="C6706" t="str">
            <v>RAG American Coal Holding Inc</v>
          </cell>
          <cell r="D6706" t="str">
            <v>Investor Group</v>
          </cell>
          <cell r="E6706">
            <v>1000</v>
          </cell>
          <cell r="F6706" t="str">
            <v>Y</v>
          </cell>
        </row>
        <row r="6707">
          <cell r="B6707">
            <v>38033</v>
          </cell>
          <cell r="C6707" t="str">
            <v>VWR International Group</v>
          </cell>
          <cell r="D6707" t="str">
            <v>Clayton Dubilier &amp; Rice Inc</v>
          </cell>
          <cell r="E6707">
            <v>1650</v>
          </cell>
          <cell r="F6707" t="str">
            <v>Y</v>
          </cell>
        </row>
        <row r="6708">
          <cell r="B6708">
            <v>38033</v>
          </cell>
          <cell r="C6708" t="str">
            <v>UnitedAuto Group Inc</v>
          </cell>
          <cell r="D6708" t="str">
            <v>Mitsui &amp; Co Ltd</v>
          </cell>
          <cell r="E6708">
            <v>119.43499999999999</v>
          </cell>
          <cell r="F6708" t="str">
            <v>N</v>
          </cell>
        </row>
        <row r="6709">
          <cell r="B6709">
            <v>38033</v>
          </cell>
          <cell r="C6709" t="str">
            <v>Image Systems Corp</v>
          </cell>
          <cell r="D6709" t="str">
            <v>Communications Systems Inc</v>
          </cell>
          <cell r="E6709">
            <v>2.863</v>
          </cell>
          <cell r="F6709" t="str">
            <v>N</v>
          </cell>
        </row>
        <row r="6710">
          <cell r="B6710">
            <v>38033</v>
          </cell>
          <cell r="C6710" t="str">
            <v>Clark Bros. Transfer Inc</v>
          </cell>
          <cell r="D6710" t="str">
            <v>SCS Transportation Inc</v>
          </cell>
          <cell r="E6710">
            <v>30.5</v>
          </cell>
          <cell r="F6710" t="str">
            <v>N</v>
          </cell>
        </row>
        <row r="6711">
          <cell r="B6711">
            <v>38033</v>
          </cell>
          <cell r="C6711" t="str">
            <v>GreenPoint Financial Corp,NY</v>
          </cell>
          <cell r="D6711" t="str">
            <v>North Fork Bancorp,Melville,NY</v>
          </cell>
          <cell r="E6711">
            <v>6270.1679999999997</v>
          </cell>
          <cell r="F6711" t="str">
            <v>N</v>
          </cell>
        </row>
        <row r="6712">
          <cell r="B6712">
            <v>38032</v>
          </cell>
          <cell r="C6712" t="str">
            <v>Butler Manufacturing Co</v>
          </cell>
          <cell r="D6712" t="str">
            <v>Bluscope Steel Ltd</v>
          </cell>
          <cell r="E6712">
            <v>142.61999999999998</v>
          </cell>
          <cell r="F6712" t="str">
            <v>N</v>
          </cell>
        </row>
        <row r="6713">
          <cell r="B6713">
            <v>38032</v>
          </cell>
          <cell r="C6713" t="str">
            <v>Highland Hospitality Corp</v>
          </cell>
          <cell r="D6713" t="str">
            <v>Barcelo Crestline Corp</v>
          </cell>
          <cell r="E6713">
            <v>13.5</v>
          </cell>
          <cell r="F6713" t="str">
            <v>N</v>
          </cell>
        </row>
        <row r="6714">
          <cell r="B6714">
            <v>38032</v>
          </cell>
          <cell r="C6714" t="str">
            <v>Radius Medical Tech-Certain As</v>
          </cell>
          <cell r="D6714" t="str">
            <v>Medtronic Inc</v>
          </cell>
          <cell r="E6714">
            <v>5.0999999999999996</v>
          </cell>
          <cell r="F6714" t="str">
            <v>N</v>
          </cell>
        </row>
        <row r="6715">
          <cell r="B6715">
            <v>38030</v>
          </cell>
          <cell r="C6715" t="str">
            <v>Nivel Parts &amp; Mnfg(KODA Entrp)</v>
          </cell>
          <cell r="D6715" t="str">
            <v>American Capital Strategies</v>
          </cell>
          <cell r="E6715">
            <v>21.599999999999998</v>
          </cell>
          <cell r="F6715" t="str">
            <v>Y</v>
          </cell>
        </row>
        <row r="6716">
          <cell r="B6716">
            <v>38030</v>
          </cell>
          <cell r="C6716" t="str">
            <v>AK Steel-Greens Port Industria</v>
          </cell>
          <cell r="D6716" t="str">
            <v>Greensport Management LLC</v>
          </cell>
          <cell r="E6716">
            <v>75</v>
          </cell>
          <cell r="F6716" t="str">
            <v>Y</v>
          </cell>
        </row>
        <row r="6717">
          <cell r="B6717">
            <v>38030</v>
          </cell>
          <cell r="C6717" t="str">
            <v>Quigo Technologies Inc</v>
          </cell>
          <cell r="D6717" t="str">
            <v>Highland Capital Partners LP</v>
          </cell>
          <cell r="E6717">
            <v>5</v>
          </cell>
          <cell r="F6717" t="str">
            <v>Y</v>
          </cell>
        </row>
        <row r="6718">
          <cell r="B6718">
            <v>38030</v>
          </cell>
          <cell r="C6718" t="str">
            <v>Piccadilly Cafeterias Inc</v>
          </cell>
          <cell r="D6718" t="str">
            <v>Piccadilly Investments LLC</v>
          </cell>
          <cell r="E6718">
            <v>80</v>
          </cell>
          <cell r="F6718" t="str">
            <v>Y</v>
          </cell>
        </row>
        <row r="6719">
          <cell r="B6719">
            <v>38030</v>
          </cell>
          <cell r="C6719" t="str">
            <v>Truckload Mgmt Svcs Inc</v>
          </cell>
          <cell r="D6719" t="str">
            <v>Affiliated Computer Svcs Inc</v>
          </cell>
          <cell r="E6719">
            <v>28</v>
          </cell>
          <cell r="F6719" t="str">
            <v>N</v>
          </cell>
        </row>
        <row r="6720">
          <cell r="B6720">
            <v>38030</v>
          </cell>
          <cell r="C6720" t="str">
            <v>ADF Group-Steel Plant,SC</v>
          </cell>
          <cell r="D6720" t="str">
            <v>Undisclosed Acquiror</v>
          </cell>
          <cell r="E6720">
            <v>3.9</v>
          </cell>
          <cell r="F6720" t="str">
            <v>N</v>
          </cell>
        </row>
        <row r="6721">
          <cell r="B6721">
            <v>38030</v>
          </cell>
          <cell r="C6721" t="str">
            <v>SunLink Health Systems Inc</v>
          </cell>
          <cell r="D6721" t="str">
            <v>Attentus Healthcare Corp</v>
          </cell>
          <cell r="E6721">
            <v>26.998000000000001</v>
          </cell>
          <cell r="F6721" t="str">
            <v>N</v>
          </cell>
        </row>
        <row r="6722">
          <cell r="B6722">
            <v>38030</v>
          </cell>
          <cell r="C6722" t="str">
            <v>Comprehensive Med Imaging Inc</v>
          </cell>
          <cell r="D6722" t="str">
            <v>Insight Health Services</v>
          </cell>
          <cell r="E6722">
            <v>48.3</v>
          </cell>
          <cell r="F6722" t="str">
            <v>N</v>
          </cell>
        </row>
        <row r="6723">
          <cell r="B6723">
            <v>38030</v>
          </cell>
          <cell r="C6723" t="str">
            <v>Speedco Inc</v>
          </cell>
          <cell r="D6723" t="str">
            <v>Bandag Inc</v>
          </cell>
          <cell r="E6723">
            <v>76.099999999999994</v>
          </cell>
          <cell r="F6723" t="str">
            <v>N</v>
          </cell>
        </row>
        <row r="6724">
          <cell r="B6724">
            <v>38030</v>
          </cell>
          <cell r="C6724" t="str">
            <v>Forethought Financial Svcs Inc</v>
          </cell>
          <cell r="D6724" t="str">
            <v>Devlin Group LLC</v>
          </cell>
          <cell r="E6724">
            <v>280</v>
          </cell>
          <cell r="F6724" t="str">
            <v>N</v>
          </cell>
        </row>
        <row r="6725">
          <cell r="B6725">
            <v>38030</v>
          </cell>
          <cell r="C6725" t="str">
            <v>Identix Public Sector Inc</v>
          </cell>
          <cell r="D6725" t="str">
            <v>Alion Science &amp;Technology Corp</v>
          </cell>
          <cell r="E6725">
            <v>13</v>
          </cell>
          <cell r="F6725" t="str">
            <v>N</v>
          </cell>
        </row>
        <row r="6726">
          <cell r="B6726">
            <v>38030</v>
          </cell>
          <cell r="C6726" t="str">
            <v>Citizens Bank(Kentucky)Inc,</v>
          </cell>
          <cell r="D6726" t="str">
            <v>Farmers Capital Bank Corp</v>
          </cell>
          <cell r="E6726">
            <v>14.5</v>
          </cell>
          <cell r="F6726" t="str">
            <v>N</v>
          </cell>
        </row>
        <row r="6727">
          <cell r="B6727">
            <v>38030</v>
          </cell>
          <cell r="C6727" t="str">
            <v>Allegiance Telecom-Cert Asts</v>
          </cell>
          <cell r="D6727" t="str">
            <v>XO Communications Inc</v>
          </cell>
          <cell r="E6727">
            <v>665.904</v>
          </cell>
          <cell r="F6727" t="str">
            <v>N</v>
          </cell>
        </row>
        <row r="6728">
          <cell r="B6728">
            <v>38029</v>
          </cell>
          <cell r="C6728" t="str">
            <v>Mariner Energy Inc</v>
          </cell>
          <cell r="D6728" t="str">
            <v>Investor Group</v>
          </cell>
          <cell r="E6728">
            <v>271.10000000000002</v>
          </cell>
          <cell r="F6728" t="str">
            <v>Y</v>
          </cell>
        </row>
        <row r="6729">
          <cell r="B6729">
            <v>38029</v>
          </cell>
          <cell r="C6729" t="str">
            <v>Prestige Brands International</v>
          </cell>
          <cell r="D6729" t="str">
            <v>GTCR Golder Rauner LLC</v>
          </cell>
          <cell r="E6729">
            <v>558.67999999999995</v>
          </cell>
          <cell r="F6729" t="str">
            <v>Y</v>
          </cell>
        </row>
        <row r="6730">
          <cell r="B6730">
            <v>38029</v>
          </cell>
          <cell r="C6730" t="str">
            <v>Imperial Home Decor Group Inc</v>
          </cell>
          <cell r="D6730" t="str">
            <v>Blue Mountain Wallcoverings</v>
          </cell>
          <cell r="E6730">
            <v>15</v>
          </cell>
          <cell r="F6730" t="str">
            <v>N</v>
          </cell>
        </row>
        <row r="6731">
          <cell r="B6731">
            <v>38029</v>
          </cell>
          <cell r="C6731" t="str">
            <v>KSL Recreation Corp</v>
          </cell>
          <cell r="D6731" t="str">
            <v>CNL Hospitality Properties Inc</v>
          </cell>
          <cell r="E6731">
            <v>2160</v>
          </cell>
          <cell r="F6731" t="str">
            <v>N</v>
          </cell>
        </row>
        <row r="6732">
          <cell r="B6732">
            <v>38029</v>
          </cell>
          <cell r="C6732" t="str">
            <v>Fleet Cementers Inc</v>
          </cell>
          <cell r="D6732" t="str">
            <v>Key Energy Svcs Inc</v>
          </cell>
          <cell r="E6732">
            <v>20</v>
          </cell>
          <cell r="F6732" t="str">
            <v>N</v>
          </cell>
        </row>
        <row r="6733">
          <cell r="B6733">
            <v>38029</v>
          </cell>
          <cell r="C6733" t="str">
            <v>Amarin Pharmaceuticals</v>
          </cell>
          <cell r="D6733" t="str">
            <v>Valeant Pharmaceuticals</v>
          </cell>
          <cell r="E6733">
            <v>46</v>
          </cell>
          <cell r="F6733" t="str">
            <v>N</v>
          </cell>
        </row>
        <row r="6734">
          <cell r="B6734">
            <v>38029</v>
          </cell>
          <cell r="C6734" t="str">
            <v>Slater Steel-Fort Wayne Mill</v>
          </cell>
          <cell r="D6734" t="str">
            <v>Valbruna Holding</v>
          </cell>
          <cell r="E6734">
            <v>6.3999999999999995</v>
          </cell>
          <cell r="F6734" t="str">
            <v>N</v>
          </cell>
        </row>
        <row r="6735">
          <cell r="B6735">
            <v>38029</v>
          </cell>
          <cell r="C6735" t="str">
            <v>Conforma Clad Inc</v>
          </cell>
          <cell r="D6735" t="str">
            <v>Kennametal Inc</v>
          </cell>
          <cell r="E6735">
            <v>65</v>
          </cell>
          <cell r="F6735" t="str">
            <v>N</v>
          </cell>
        </row>
        <row r="6736">
          <cell r="B6736">
            <v>38029</v>
          </cell>
          <cell r="C6736" t="str">
            <v>Formity Systems Inc</v>
          </cell>
          <cell r="D6736" t="str">
            <v>Avotus Corp</v>
          </cell>
          <cell r="E6736">
            <v>3.1599999999999997</v>
          </cell>
          <cell r="F6736" t="str">
            <v>N</v>
          </cell>
        </row>
        <row r="6737">
          <cell r="B6737">
            <v>38029</v>
          </cell>
          <cell r="C6737" t="str">
            <v>Superstition Crushing-Quarries</v>
          </cell>
          <cell r="D6737" t="str">
            <v>Rinker Materials Corp</v>
          </cell>
          <cell r="E6737">
            <v>5</v>
          </cell>
          <cell r="F6737" t="str">
            <v>N</v>
          </cell>
        </row>
        <row r="6738">
          <cell r="B6738">
            <v>38028</v>
          </cell>
          <cell r="C6738" t="str">
            <v>Dharmacon Inc</v>
          </cell>
          <cell r="D6738" t="str">
            <v>Fisher Scientific Intl Inc</v>
          </cell>
          <cell r="E6738">
            <v>80</v>
          </cell>
          <cell r="F6738" t="str">
            <v>Y</v>
          </cell>
        </row>
        <row r="6739">
          <cell r="B6739">
            <v>38028</v>
          </cell>
          <cell r="C6739" t="str">
            <v>Spirit Airlines Inc</v>
          </cell>
          <cell r="D6739" t="str">
            <v>Oaktree Capital Management LLC</v>
          </cell>
          <cell r="E6739">
            <v>125</v>
          </cell>
          <cell r="F6739" t="str">
            <v>Y</v>
          </cell>
        </row>
        <row r="6740">
          <cell r="B6740">
            <v>38028</v>
          </cell>
          <cell r="C6740" t="str">
            <v>Silicon Graphics-Alias Softwar</v>
          </cell>
          <cell r="D6740" t="str">
            <v>Accel-KKR LLC</v>
          </cell>
          <cell r="E6740">
            <v>57.5</v>
          </cell>
          <cell r="F6740" t="str">
            <v>Y</v>
          </cell>
        </row>
        <row r="6741">
          <cell r="B6741">
            <v>38028</v>
          </cell>
          <cell r="C6741" t="str">
            <v>Scientific Protein Labs</v>
          </cell>
          <cell r="D6741" t="str">
            <v>Arsenal Capital Partners LP</v>
          </cell>
          <cell r="E6741">
            <v>81</v>
          </cell>
          <cell r="F6741" t="str">
            <v>Y</v>
          </cell>
        </row>
        <row r="6742">
          <cell r="B6742">
            <v>38028</v>
          </cell>
          <cell r="C6742" t="str">
            <v>Smart Modular Technologies Inc</v>
          </cell>
          <cell r="D6742" t="str">
            <v>Investor Group</v>
          </cell>
          <cell r="E6742">
            <v>100</v>
          </cell>
          <cell r="F6742" t="str">
            <v>Y</v>
          </cell>
        </row>
        <row r="6743">
          <cell r="B6743">
            <v>38028</v>
          </cell>
          <cell r="C6743" t="str">
            <v>JA Apparel Corp</v>
          </cell>
          <cell r="D6743" t="str">
            <v>JW Childs Associates LP</v>
          </cell>
          <cell r="E6743">
            <v>73</v>
          </cell>
          <cell r="F6743" t="str">
            <v>Y</v>
          </cell>
        </row>
        <row r="6744">
          <cell r="B6744">
            <v>38028</v>
          </cell>
          <cell r="C6744" t="str">
            <v>Bumble Bee Seafoods LP</v>
          </cell>
          <cell r="D6744" t="str">
            <v>Connors Bros Income Fund</v>
          </cell>
          <cell r="E6744">
            <v>385</v>
          </cell>
          <cell r="F6744" t="str">
            <v>N</v>
          </cell>
        </row>
        <row r="6745">
          <cell r="B6745">
            <v>38028</v>
          </cell>
          <cell r="C6745" t="str">
            <v>Nuevo Energy Co</v>
          </cell>
          <cell r="D6745" t="str">
            <v>Plains Exploration,Prod Co</v>
          </cell>
          <cell r="E6745">
            <v>866.83699999999999</v>
          </cell>
          <cell r="F6745" t="str">
            <v>N</v>
          </cell>
        </row>
        <row r="6746">
          <cell r="B6746">
            <v>38028</v>
          </cell>
          <cell r="C6746" t="str">
            <v>NetConversions Inc</v>
          </cell>
          <cell r="D6746" t="str">
            <v>Atlas DMT</v>
          </cell>
          <cell r="E6746">
            <v>7</v>
          </cell>
          <cell r="F6746" t="str">
            <v>N</v>
          </cell>
        </row>
        <row r="6747">
          <cell r="B6747">
            <v>38028</v>
          </cell>
          <cell r="C6747" t="str">
            <v>Swana Bank Plaza Office Bldg</v>
          </cell>
          <cell r="D6747" t="str">
            <v>DIFA Deutsche Immobilien Fonds</v>
          </cell>
          <cell r="E6747">
            <v>259</v>
          </cell>
          <cell r="F6747" t="str">
            <v>N</v>
          </cell>
        </row>
        <row r="6748">
          <cell r="B6748">
            <v>38028</v>
          </cell>
          <cell r="C6748" t="str">
            <v>Issaquah Bancshares,WA</v>
          </cell>
          <cell r="D6748" t="str">
            <v>Cascade Finl Corp,Everett,WA</v>
          </cell>
          <cell r="E6748">
            <v>32.838999999999999</v>
          </cell>
          <cell r="F6748" t="str">
            <v>N</v>
          </cell>
        </row>
        <row r="6749">
          <cell r="B6749">
            <v>38028</v>
          </cell>
          <cell r="C6749" t="str">
            <v>Cirrus Logic Inc-US Patents</v>
          </cell>
          <cell r="D6749" t="str">
            <v>Broadcom Corp</v>
          </cell>
          <cell r="E6749">
            <v>18</v>
          </cell>
          <cell r="F6749" t="str">
            <v>N</v>
          </cell>
        </row>
        <row r="6750">
          <cell r="B6750">
            <v>38028</v>
          </cell>
          <cell r="C6750" t="str">
            <v>WBPM-FM,Florida</v>
          </cell>
          <cell r="D6750" t="str">
            <v>Cumulus Broadcasting Inc</v>
          </cell>
          <cell r="E6750">
            <v>3.5</v>
          </cell>
          <cell r="F6750" t="str">
            <v>N</v>
          </cell>
        </row>
        <row r="6751">
          <cell r="B6751">
            <v>38028</v>
          </cell>
          <cell r="C6751" t="str">
            <v>Movie Star Inc</v>
          </cell>
          <cell r="D6751" t="str">
            <v>TTG Apparel LLC</v>
          </cell>
          <cell r="E6751">
            <v>6.0049999999999999</v>
          </cell>
          <cell r="F6751" t="str">
            <v>N</v>
          </cell>
        </row>
        <row r="6752">
          <cell r="B6752">
            <v>38028</v>
          </cell>
          <cell r="C6752" t="str">
            <v>Nims Associates Inc</v>
          </cell>
          <cell r="D6752" t="str">
            <v>Keane Inc</v>
          </cell>
          <cell r="E6752">
            <v>35</v>
          </cell>
          <cell r="F6752" t="str">
            <v>N</v>
          </cell>
        </row>
        <row r="6753">
          <cell r="B6753">
            <v>38027</v>
          </cell>
          <cell r="C6753" t="str">
            <v>Crosman Corp</v>
          </cell>
          <cell r="D6753" t="str">
            <v>Compass Group International</v>
          </cell>
          <cell r="E6753">
            <v>65.5</v>
          </cell>
          <cell r="F6753" t="str">
            <v>Y</v>
          </cell>
        </row>
        <row r="6754">
          <cell r="B6754">
            <v>38027</v>
          </cell>
          <cell r="C6754" t="str">
            <v>Medtech Inc</v>
          </cell>
          <cell r="D6754" t="str">
            <v>Investor Group</v>
          </cell>
          <cell r="E6754">
            <v>240</v>
          </cell>
          <cell r="F6754" t="str">
            <v>Y</v>
          </cell>
        </row>
        <row r="6755">
          <cell r="B6755">
            <v>38027</v>
          </cell>
          <cell r="C6755" t="str">
            <v>Park PLace Office,Irvine,CA</v>
          </cell>
          <cell r="D6755" t="str">
            <v>Maguire Properties Inc</v>
          </cell>
          <cell r="E6755">
            <v>260</v>
          </cell>
          <cell r="F6755" t="str">
            <v>N</v>
          </cell>
        </row>
        <row r="6756">
          <cell r="B6756">
            <v>38027</v>
          </cell>
          <cell r="C6756" t="str">
            <v>ChipPAC Inc</v>
          </cell>
          <cell r="D6756" t="str">
            <v>ST Assembly Test Services Ltd</v>
          </cell>
          <cell r="E6756">
            <v>1458.6799999999998</v>
          </cell>
          <cell r="F6756" t="str">
            <v>N</v>
          </cell>
        </row>
        <row r="6757">
          <cell r="B6757">
            <v>38027</v>
          </cell>
          <cell r="C6757" t="str">
            <v>Hemisphere National Bank,FL</v>
          </cell>
          <cell r="D6757" t="str">
            <v>Investor Group</v>
          </cell>
          <cell r="E6757">
            <v>5.1999999999999993</v>
          </cell>
          <cell r="F6757" t="str">
            <v>N</v>
          </cell>
        </row>
        <row r="6758">
          <cell r="B6758">
            <v>38027</v>
          </cell>
          <cell r="C6758" t="str">
            <v>Bank of Westport,CT</v>
          </cell>
          <cell r="D6758" t="str">
            <v>Fairfield County Bank Corp,CT</v>
          </cell>
          <cell r="E6758">
            <v>11.2</v>
          </cell>
          <cell r="F6758" t="str">
            <v>N</v>
          </cell>
        </row>
        <row r="6759">
          <cell r="B6759">
            <v>38027</v>
          </cell>
          <cell r="C6759" t="str">
            <v>Correlogic Systems Inc</v>
          </cell>
          <cell r="D6759" t="str">
            <v>Mitsui &amp; Co Ltd</v>
          </cell>
          <cell r="E6759">
            <v>3</v>
          </cell>
          <cell r="F6759" t="str">
            <v>N</v>
          </cell>
        </row>
        <row r="6760">
          <cell r="B6760">
            <v>38027</v>
          </cell>
          <cell r="C6760" t="str">
            <v>Indianapolis Marriott,IA</v>
          </cell>
          <cell r="D6760" t="str">
            <v>LaSalle Hotel Properties</v>
          </cell>
          <cell r="E6760">
            <v>106</v>
          </cell>
          <cell r="F6760" t="str">
            <v>N</v>
          </cell>
        </row>
        <row r="6761">
          <cell r="B6761">
            <v>38027</v>
          </cell>
          <cell r="C6761" t="str">
            <v>Atlantic Automotive-Mr Tire</v>
          </cell>
          <cell r="D6761" t="str">
            <v>Monro Muffler Brake Inc</v>
          </cell>
          <cell r="E6761">
            <v>29</v>
          </cell>
          <cell r="F6761" t="str">
            <v>N</v>
          </cell>
        </row>
        <row r="6762">
          <cell r="B6762">
            <v>38027</v>
          </cell>
          <cell r="C6762" t="str">
            <v>Affiliated Computer-Assets</v>
          </cell>
          <cell r="D6762" t="str">
            <v>ManTech International Corp</v>
          </cell>
          <cell r="E6762">
            <v>6.5</v>
          </cell>
          <cell r="F6762" t="str">
            <v>N</v>
          </cell>
        </row>
        <row r="6763">
          <cell r="B6763">
            <v>38027</v>
          </cell>
          <cell r="C6763" t="str">
            <v>Owosso Corp</v>
          </cell>
          <cell r="D6763" t="str">
            <v>Allied Motion Technologies Inc</v>
          </cell>
          <cell r="E6763">
            <v>3.3420000000000001</v>
          </cell>
          <cell r="F6763" t="str">
            <v>N</v>
          </cell>
        </row>
        <row r="6764">
          <cell r="B6764">
            <v>38027</v>
          </cell>
          <cell r="C6764" t="str">
            <v>OPiWireless</v>
          </cell>
          <cell r="D6764" t="str">
            <v>Wireless Frontier Internet Inc</v>
          </cell>
          <cell r="E6764">
            <v>1.2999999999999998</v>
          </cell>
          <cell r="F6764" t="str">
            <v>N</v>
          </cell>
        </row>
        <row r="6765">
          <cell r="B6765">
            <v>38027</v>
          </cell>
          <cell r="C6765" t="str">
            <v>Kealia Inc</v>
          </cell>
          <cell r="D6765" t="str">
            <v>Sun Microsystems Inc</v>
          </cell>
          <cell r="E6765">
            <v>91.199999999999989</v>
          </cell>
          <cell r="F6765" t="str">
            <v>N</v>
          </cell>
        </row>
        <row r="6766">
          <cell r="B6766">
            <v>38026</v>
          </cell>
          <cell r="C6766" t="str">
            <v>Edison Mission-Navy Yard Plant</v>
          </cell>
          <cell r="D6766" t="str">
            <v>Investor Group</v>
          </cell>
          <cell r="E6766">
            <v>42</v>
          </cell>
          <cell r="F6766" t="str">
            <v>Y</v>
          </cell>
        </row>
        <row r="6767">
          <cell r="B6767">
            <v>38026</v>
          </cell>
          <cell r="C6767" t="str">
            <v>Aurum Technology Inc</v>
          </cell>
          <cell r="D6767" t="str">
            <v>Fidelity Natl Finl Inc</v>
          </cell>
          <cell r="E6767">
            <v>305</v>
          </cell>
          <cell r="F6767" t="str">
            <v>N</v>
          </cell>
        </row>
        <row r="6768">
          <cell r="B6768">
            <v>38026</v>
          </cell>
          <cell r="C6768" t="str">
            <v>Midstate Utility Supply Inc</v>
          </cell>
          <cell r="D6768" t="str">
            <v>National Waterworks Inc</v>
          </cell>
          <cell r="E6768">
            <v>1.98</v>
          </cell>
          <cell r="F6768" t="str">
            <v>N</v>
          </cell>
        </row>
        <row r="6769">
          <cell r="B6769">
            <v>38026</v>
          </cell>
          <cell r="C6769" t="str">
            <v>Coast Casinos Inc</v>
          </cell>
          <cell r="D6769" t="str">
            <v>Boyd Gaming Corp</v>
          </cell>
          <cell r="E6769">
            <v>1327.674</v>
          </cell>
          <cell r="F6769" t="str">
            <v>N</v>
          </cell>
        </row>
        <row r="6770">
          <cell r="B6770">
            <v>38026</v>
          </cell>
          <cell r="C6770" t="str">
            <v>Hoffman-Soriatane Rights</v>
          </cell>
          <cell r="D6770" t="str">
            <v>Connetics Corp</v>
          </cell>
          <cell r="E6770">
            <v>123</v>
          </cell>
          <cell r="F6770" t="str">
            <v>N</v>
          </cell>
        </row>
        <row r="6771">
          <cell r="B6771">
            <v>38026</v>
          </cell>
          <cell r="C6771" t="str">
            <v>ECtel-Commun Interception Bus</v>
          </cell>
          <cell r="D6771" t="str">
            <v>Verint Systems Inc</v>
          </cell>
          <cell r="E6771">
            <v>35</v>
          </cell>
          <cell r="F6771" t="str">
            <v>N</v>
          </cell>
        </row>
        <row r="6772">
          <cell r="B6772">
            <v>38025</v>
          </cell>
          <cell r="C6772" t="str">
            <v>Blue Rhino Corp</v>
          </cell>
          <cell r="D6772" t="str">
            <v>Ferrellgas Partners LP</v>
          </cell>
          <cell r="E6772">
            <v>350.19</v>
          </cell>
          <cell r="F6772" t="str">
            <v>N</v>
          </cell>
        </row>
        <row r="6773">
          <cell r="B6773">
            <v>38023</v>
          </cell>
          <cell r="C6773" t="str">
            <v>Homax Products Inc</v>
          </cell>
          <cell r="D6773" t="str">
            <v>Olympus Partners</v>
          </cell>
          <cell r="E6773">
            <v>100</v>
          </cell>
          <cell r="F6773" t="str">
            <v>Y</v>
          </cell>
        </row>
        <row r="6774">
          <cell r="B6774">
            <v>38023</v>
          </cell>
          <cell r="C6774" t="str">
            <v>Del Monte-Pet Food Brands</v>
          </cell>
          <cell r="D6774" t="str">
            <v>Royal Canin SA</v>
          </cell>
          <cell r="E6774">
            <v>82.5</v>
          </cell>
          <cell r="F6774" t="str">
            <v>N</v>
          </cell>
        </row>
        <row r="6775">
          <cell r="B6775">
            <v>38023</v>
          </cell>
          <cell r="C6775" t="str">
            <v>Eastman-Remote Sensing Sys</v>
          </cell>
          <cell r="D6775" t="str">
            <v>ITT Industries Inc</v>
          </cell>
          <cell r="E6775">
            <v>725</v>
          </cell>
          <cell r="F6775" t="str">
            <v>N</v>
          </cell>
        </row>
        <row r="6776">
          <cell r="B6776">
            <v>38023</v>
          </cell>
          <cell r="C6776" t="str">
            <v>NetScreen Technologies Inc</v>
          </cell>
          <cell r="D6776" t="str">
            <v>Juniper Networks Inc</v>
          </cell>
          <cell r="E6776">
            <v>4173.3900000000003</v>
          </cell>
          <cell r="F6776" t="str">
            <v>N</v>
          </cell>
        </row>
        <row r="6777">
          <cell r="B6777">
            <v>38023</v>
          </cell>
          <cell r="C6777" t="str">
            <v>Rocky Mountain Bancorp,MO</v>
          </cell>
          <cell r="D6777" t="str">
            <v>Heartland Finl USA,Dubuque,IA</v>
          </cell>
          <cell r="E6777">
            <v>34.5</v>
          </cell>
          <cell r="F6777" t="str">
            <v>N</v>
          </cell>
        </row>
        <row r="6778">
          <cell r="B6778">
            <v>38022</v>
          </cell>
          <cell r="C6778" t="str">
            <v>Hat World Inc</v>
          </cell>
          <cell r="D6778" t="str">
            <v>Genesco Inc</v>
          </cell>
          <cell r="E6778">
            <v>177.39999999999998</v>
          </cell>
          <cell r="F6778" t="str">
            <v>N</v>
          </cell>
        </row>
        <row r="6779">
          <cell r="B6779">
            <v>38022</v>
          </cell>
          <cell r="C6779" t="str">
            <v>Schoolpop</v>
          </cell>
          <cell r="D6779" t="str">
            <v>BarPoint.com Inc</v>
          </cell>
          <cell r="E6779">
            <v>8.8729999999999993</v>
          </cell>
          <cell r="F6779" t="str">
            <v>N</v>
          </cell>
        </row>
        <row r="6780">
          <cell r="B6780">
            <v>38022</v>
          </cell>
          <cell r="C6780" t="str">
            <v>WTB Productions Inc</v>
          </cell>
          <cell r="D6780" t="str">
            <v>Undisclosed Acquiror</v>
          </cell>
          <cell r="E6780">
            <v>1.7999999999999998</v>
          </cell>
          <cell r="F6780" t="str">
            <v>N</v>
          </cell>
        </row>
        <row r="6781">
          <cell r="B6781">
            <v>38022</v>
          </cell>
          <cell r="C6781" t="str">
            <v>Midwest Guaranty Bancorp,MI</v>
          </cell>
          <cell r="D6781" t="str">
            <v>Independent Bank Corp,Iona,MI</v>
          </cell>
          <cell r="E6781">
            <v>43</v>
          </cell>
          <cell r="F6781" t="str">
            <v>N</v>
          </cell>
        </row>
        <row r="6782">
          <cell r="B6782">
            <v>38022</v>
          </cell>
          <cell r="C6782" t="str">
            <v>MedSpace Inc</v>
          </cell>
          <cell r="D6782" t="str">
            <v>Medaire Inc</v>
          </cell>
          <cell r="E6782">
            <v>1.1000000000000001</v>
          </cell>
          <cell r="F6782" t="str">
            <v>N</v>
          </cell>
        </row>
        <row r="6783">
          <cell r="B6783">
            <v>38022</v>
          </cell>
          <cell r="C6783" t="str">
            <v>CNA Finl-Individual Life Ins</v>
          </cell>
          <cell r="D6783" t="str">
            <v>Swiss Re Life &amp; Health</v>
          </cell>
          <cell r="E6783">
            <v>690</v>
          </cell>
          <cell r="F6783" t="str">
            <v>N</v>
          </cell>
        </row>
        <row r="6784">
          <cell r="B6784">
            <v>38022</v>
          </cell>
          <cell r="C6784" t="str">
            <v>Pinnacle Electronics LLC</v>
          </cell>
          <cell r="D6784" t="str">
            <v>LaBarge Inc</v>
          </cell>
          <cell r="E6784">
            <v>41</v>
          </cell>
          <cell r="F6784" t="str">
            <v>N</v>
          </cell>
        </row>
        <row r="6785">
          <cell r="B6785">
            <v>38022</v>
          </cell>
          <cell r="C6785" t="str">
            <v>Leeman Labs Inc</v>
          </cell>
          <cell r="D6785" t="str">
            <v>Teledyne Tekmar Co</v>
          </cell>
          <cell r="E6785">
            <v>8</v>
          </cell>
          <cell r="F6785" t="str">
            <v>N</v>
          </cell>
        </row>
        <row r="6786">
          <cell r="B6786">
            <v>38022</v>
          </cell>
          <cell r="C6786" t="str">
            <v>WellSpring Media Inc</v>
          </cell>
          <cell r="D6786" t="str">
            <v>American Vantage Media Corp</v>
          </cell>
          <cell r="E6786">
            <v>8</v>
          </cell>
          <cell r="F6786" t="str">
            <v>N</v>
          </cell>
        </row>
        <row r="6787">
          <cell r="B6787">
            <v>38022</v>
          </cell>
          <cell r="C6787" t="str">
            <v>ADS Communications Inc</v>
          </cell>
          <cell r="D6787" t="str">
            <v>Electronics for Imaging Inc</v>
          </cell>
          <cell r="E6787">
            <v>11.5</v>
          </cell>
          <cell r="F6787" t="str">
            <v>N</v>
          </cell>
        </row>
        <row r="6788">
          <cell r="B6788">
            <v>38022</v>
          </cell>
          <cell r="C6788" t="str">
            <v>First Cmnty Finl Corp,AZ</v>
          </cell>
          <cell r="D6788" t="str">
            <v>First Community Bancorp Inc,CA</v>
          </cell>
          <cell r="E6788">
            <v>40</v>
          </cell>
          <cell r="F6788" t="str">
            <v>N</v>
          </cell>
        </row>
        <row r="6789">
          <cell r="B6789">
            <v>38022</v>
          </cell>
          <cell r="C6789" t="str">
            <v>ANB Financial Corp</v>
          </cell>
          <cell r="D6789" t="str">
            <v>Summit Bancshares Inc,TX</v>
          </cell>
          <cell r="E6789">
            <v>13.799999999999999</v>
          </cell>
          <cell r="F6789" t="str">
            <v>N</v>
          </cell>
        </row>
        <row r="6790">
          <cell r="B6790">
            <v>38022</v>
          </cell>
          <cell r="C6790" t="str">
            <v>SCR-Tech LLC</v>
          </cell>
          <cell r="D6790" t="str">
            <v>Catalytica Energy Systems Inc</v>
          </cell>
          <cell r="E6790">
            <v>11.5</v>
          </cell>
          <cell r="F6790" t="str">
            <v>N</v>
          </cell>
        </row>
        <row r="6791">
          <cell r="B6791">
            <v>38022</v>
          </cell>
          <cell r="C6791" t="str">
            <v>FloridaFirst Bancorp Inc,FL</v>
          </cell>
          <cell r="D6791" t="str">
            <v>SouthTrust Corp,Birmingham,AL</v>
          </cell>
          <cell r="E6791">
            <v>154.24199999999999</v>
          </cell>
          <cell r="F6791" t="str">
            <v>N</v>
          </cell>
        </row>
        <row r="6792">
          <cell r="B6792">
            <v>38022</v>
          </cell>
          <cell r="C6792" t="str">
            <v>User Technology Associates Inc</v>
          </cell>
          <cell r="D6792" t="str">
            <v>DigitalNet Inc</v>
          </cell>
          <cell r="E6792">
            <v>50</v>
          </cell>
          <cell r="F6792" t="str">
            <v>N</v>
          </cell>
        </row>
        <row r="6793">
          <cell r="B6793">
            <v>38022</v>
          </cell>
          <cell r="C6793" t="str">
            <v>XEL Communications Inc</v>
          </cell>
          <cell r="D6793" t="str">
            <v>Verilink Corp</v>
          </cell>
          <cell r="E6793">
            <v>17.649999999999999</v>
          </cell>
          <cell r="F6793" t="str">
            <v>N</v>
          </cell>
        </row>
        <row r="6794">
          <cell r="B6794">
            <v>38021</v>
          </cell>
          <cell r="C6794" t="str">
            <v>New Lenox State Bank,IL</v>
          </cell>
          <cell r="D6794" t="str">
            <v>Harris Bk Intl Corp,Chicago,IL</v>
          </cell>
          <cell r="E6794">
            <v>228.5</v>
          </cell>
          <cell r="F6794" t="str">
            <v>Y</v>
          </cell>
        </row>
        <row r="6795">
          <cell r="B6795">
            <v>38021</v>
          </cell>
          <cell r="C6795" t="str">
            <v>StrongMail Systems Inc</v>
          </cell>
          <cell r="D6795" t="str">
            <v>Investor Group</v>
          </cell>
          <cell r="E6795">
            <v>6</v>
          </cell>
          <cell r="F6795" t="str">
            <v>Y</v>
          </cell>
        </row>
        <row r="6796">
          <cell r="B6796">
            <v>38021</v>
          </cell>
          <cell r="C6796" t="str">
            <v>Tailored Logistics Corp</v>
          </cell>
          <cell r="D6796" t="str">
            <v>UMECO PLC</v>
          </cell>
          <cell r="E6796">
            <v>9</v>
          </cell>
          <cell r="F6796" t="str">
            <v>N</v>
          </cell>
        </row>
        <row r="6797">
          <cell r="B6797">
            <v>38021</v>
          </cell>
          <cell r="C6797" t="str">
            <v>WICOR Industries Inc</v>
          </cell>
          <cell r="D6797" t="str">
            <v>Pentair Inc</v>
          </cell>
          <cell r="E6797">
            <v>875</v>
          </cell>
          <cell r="F6797" t="str">
            <v>N</v>
          </cell>
        </row>
        <row r="6798">
          <cell r="B6798">
            <v>38021</v>
          </cell>
          <cell r="C6798" t="str">
            <v>Rainbow Rentals</v>
          </cell>
          <cell r="D6798" t="str">
            <v>Rent-A-Center Inc</v>
          </cell>
          <cell r="E6798">
            <v>98.891000000000005</v>
          </cell>
          <cell r="F6798" t="str">
            <v>N</v>
          </cell>
        </row>
        <row r="6799">
          <cell r="B6799">
            <v>38021</v>
          </cell>
          <cell r="C6799" t="str">
            <v>STB Inc</v>
          </cell>
          <cell r="D6799" t="str">
            <v>Tele-Optics Inc</v>
          </cell>
          <cell r="E6799">
            <v>6.375</v>
          </cell>
          <cell r="F6799" t="str">
            <v>N</v>
          </cell>
        </row>
        <row r="6800">
          <cell r="B6800">
            <v>38021</v>
          </cell>
          <cell r="C6800" t="str">
            <v>Lannett Co Inc</v>
          </cell>
          <cell r="D6800" t="str">
            <v>Perrigo Co</v>
          </cell>
          <cell r="E6800">
            <v>197.79999999999998</v>
          </cell>
          <cell r="F6800" t="str">
            <v>N</v>
          </cell>
        </row>
        <row r="6801">
          <cell r="B6801">
            <v>38021</v>
          </cell>
          <cell r="C6801" t="str">
            <v>Cable Design Technologies Corp</v>
          </cell>
          <cell r="D6801" t="str">
            <v>Belden Inc</v>
          </cell>
          <cell r="E6801">
            <v>541.81600000000003</v>
          </cell>
          <cell r="F6801" t="str">
            <v>N</v>
          </cell>
        </row>
        <row r="6802">
          <cell r="B6802">
            <v>38021</v>
          </cell>
          <cell r="C6802" t="str">
            <v>Novadigm Inc</v>
          </cell>
          <cell r="D6802" t="str">
            <v>Hewlett-Packard Co</v>
          </cell>
          <cell r="E6802">
            <v>114.94199999999999</v>
          </cell>
          <cell r="F6802" t="str">
            <v>N</v>
          </cell>
        </row>
        <row r="6803">
          <cell r="B6803">
            <v>38021</v>
          </cell>
          <cell r="C6803" t="str">
            <v>Surgery Center of Richardson</v>
          </cell>
          <cell r="D6803" t="str">
            <v>Amer Institure of Gastric Band</v>
          </cell>
          <cell r="E6803">
            <v>3</v>
          </cell>
          <cell r="F6803" t="str">
            <v>N</v>
          </cell>
        </row>
        <row r="6804">
          <cell r="B6804">
            <v>38021</v>
          </cell>
          <cell r="C6804" t="str">
            <v>Global Digital Solutions Inc</v>
          </cell>
          <cell r="D6804" t="str">
            <v>Creative Beauty Supply Inc</v>
          </cell>
          <cell r="E6804">
            <v>12</v>
          </cell>
          <cell r="F6804" t="str">
            <v>N</v>
          </cell>
        </row>
        <row r="6805">
          <cell r="B6805">
            <v>38020</v>
          </cell>
          <cell r="C6805" t="str">
            <v>Polypore Inc</v>
          </cell>
          <cell r="D6805" t="str">
            <v>EM Warburg Pincus &amp; Co Inc</v>
          </cell>
          <cell r="E6805">
            <v>868.69999999999993</v>
          </cell>
          <cell r="F6805" t="str">
            <v>Y</v>
          </cell>
        </row>
        <row r="6806">
          <cell r="B6806">
            <v>38020</v>
          </cell>
          <cell r="C6806" t="str">
            <v>Proto Circuit Inc</v>
          </cell>
          <cell r="D6806" t="str">
            <v>Coretec Inc</v>
          </cell>
          <cell r="E6806">
            <v>3.5</v>
          </cell>
          <cell r="F6806" t="str">
            <v>N</v>
          </cell>
        </row>
        <row r="6807">
          <cell r="B6807">
            <v>38020</v>
          </cell>
          <cell r="C6807" t="str">
            <v>Gluon Networks Inc</v>
          </cell>
          <cell r="D6807" t="str">
            <v>Zhone Technologies Inc</v>
          </cell>
          <cell r="E6807">
            <v>6.4099999999999993</v>
          </cell>
          <cell r="F6807" t="str">
            <v>N</v>
          </cell>
        </row>
        <row r="6808">
          <cell r="B6808">
            <v>38020</v>
          </cell>
          <cell r="C6808" t="str">
            <v>Milex Products Inc</v>
          </cell>
          <cell r="D6808" t="str">
            <v>CooperSurgical Inc</v>
          </cell>
          <cell r="E6808">
            <v>26</v>
          </cell>
          <cell r="F6808" t="str">
            <v>N</v>
          </cell>
        </row>
        <row r="6809">
          <cell r="B6809">
            <v>38020</v>
          </cell>
          <cell r="C6809" t="str">
            <v>Caraco Pharmaceutical Labs Ltd</v>
          </cell>
          <cell r="D6809" t="str">
            <v>Sun Pharmaceuticals Inds Ltd</v>
          </cell>
          <cell r="E6809">
            <v>35.374000000000002</v>
          </cell>
          <cell r="F6809" t="str">
            <v>N</v>
          </cell>
        </row>
        <row r="6810">
          <cell r="B6810">
            <v>38020</v>
          </cell>
          <cell r="C6810" t="str">
            <v>Peoples Bank-Credit Card Bus</v>
          </cell>
          <cell r="D6810" t="str">
            <v>Royal Bank of Scotland Grp PLC</v>
          </cell>
          <cell r="E6810">
            <v>518</v>
          </cell>
          <cell r="F6810" t="str">
            <v>N</v>
          </cell>
        </row>
        <row r="6811">
          <cell r="B6811">
            <v>38020</v>
          </cell>
          <cell r="C6811" t="str">
            <v>NaviCare Systems Inc</v>
          </cell>
          <cell r="D6811" t="str">
            <v>Hillenbrand Industries Inc</v>
          </cell>
          <cell r="E6811">
            <v>14</v>
          </cell>
          <cell r="F6811" t="str">
            <v>N</v>
          </cell>
        </row>
        <row r="6812">
          <cell r="B6812">
            <v>38020</v>
          </cell>
          <cell r="C6812" t="str">
            <v>Providence Place</v>
          </cell>
          <cell r="D6812" t="str">
            <v>Rouse Co</v>
          </cell>
          <cell r="E6812">
            <v>522</v>
          </cell>
          <cell r="F6812" t="str">
            <v>N</v>
          </cell>
        </row>
        <row r="6813">
          <cell r="B6813">
            <v>38019</v>
          </cell>
          <cell r="C6813" t="str">
            <v>True Temper Sports</v>
          </cell>
          <cell r="D6813" t="str">
            <v>Investor Group</v>
          </cell>
          <cell r="E6813">
            <v>342</v>
          </cell>
          <cell r="F6813" t="str">
            <v>Y</v>
          </cell>
        </row>
        <row r="6814">
          <cell r="B6814">
            <v>38019</v>
          </cell>
          <cell r="C6814" t="str">
            <v>State Street Financial Center</v>
          </cell>
          <cell r="D6814" t="str">
            <v>American Finl Realty Trust</v>
          </cell>
          <cell r="E6814">
            <v>705.4</v>
          </cell>
          <cell r="F6814" t="str">
            <v>N</v>
          </cell>
        </row>
        <row r="6815">
          <cell r="B6815">
            <v>38019</v>
          </cell>
          <cell r="C6815" t="str">
            <v>Natural Living Inc</v>
          </cell>
          <cell r="D6815" t="str">
            <v>MIM Corp</v>
          </cell>
          <cell r="E6815">
            <v>15</v>
          </cell>
          <cell r="F6815" t="str">
            <v>N</v>
          </cell>
        </row>
        <row r="6816">
          <cell r="B6816">
            <v>38019</v>
          </cell>
          <cell r="C6816" t="str">
            <v>Wyndham Intl-Doubletree Hotel</v>
          </cell>
          <cell r="D6816" t="str">
            <v>Slohat Hotels LP</v>
          </cell>
          <cell r="E6816">
            <v>133</v>
          </cell>
          <cell r="F6816" t="str">
            <v>N</v>
          </cell>
        </row>
        <row r="6817">
          <cell r="B6817">
            <v>38019</v>
          </cell>
          <cell r="C6817" t="str">
            <v>USL of Florida</v>
          </cell>
          <cell r="D6817" t="str">
            <v>EQ-The Envi Quality  Co</v>
          </cell>
          <cell r="E6817">
            <v>12.234999999999999</v>
          </cell>
          <cell r="F6817" t="str">
            <v>N</v>
          </cell>
        </row>
        <row r="6818">
          <cell r="B6818">
            <v>38019</v>
          </cell>
          <cell r="C6818" t="str">
            <v>National Nephrology Associates</v>
          </cell>
          <cell r="D6818" t="str">
            <v>Renal Care Group Inc</v>
          </cell>
          <cell r="E6818">
            <v>345</v>
          </cell>
          <cell r="F6818" t="str">
            <v>N</v>
          </cell>
        </row>
        <row r="6819">
          <cell r="B6819">
            <v>38019</v>
          </cell>
          <cell r="C6819" t="str">
            <v>Phoenix Mercury</v>
          </cell>
          <cell r="D6819" t="str">
            <v>Investor Group</v>
          </cell>
          <cell r="E6819">
            <v>2.5</v>
          </cell>
          <cell r="F6819" t="str">
            <v>N</v>
          </cell>
        </row>
        <row r="6820">
          <cell r="B6820">
            <v>38019</v>
          </cell>
          <cell r="C6820" t="str">
            <v>Tucker Alan Inc</v>
          </cell>
          <cell r="D6820" t="str">
            <v>Navigant Consulting Inc</v>
          </cell>
          <cell r="E6820">
            <v>90</v>
          </cell>
          <cell r="F6820" t="str">
            <v>N</v>
          </cell>
        </row>
        <row r="6821">
          <cell r="B6821">
            <v>38019</v>
          </cell>
          <cell r="C6821" t="str">
            <v>Equity Oil Co</v>
          </cell>
          <cell r="D6821" t="str">
            <v>Whiting Petroleum Corp</v>
          </cell>
          <cell r="E6821">
            <v>73.516999999999996</v>
          </cell>
          <cell r="F6821" t="str">
            <v>N</v>
          </cell>
        </row>
        <row r="6822">
          <cell r="B6822">
            <v>38019</v>
          </cell>
          <cell r="C6822" t="str">
            <v>RAIDCore Inc</v>
          </cell>
          <cell r="D6822" t="str">
            <v>Broadcom Corp</v>
          </cell>
          <cell r="E6822">
            <v>16.5</v>
          </cell>
          <cell r="F6822" t="str">
            <v>N</v>
          </cell>
        </row>
        <row r="6823">
          <cell r="B6823">
            <v>38019</v>
          </cell>
          <cell r="C6823" t="str">
            <v>Triplex Direct Marketing Corp</v>
          </cell>
          <cell r="D6823" t="str">
            <v>infoUSA Inc</v>
          </cell>
          <cell r="E6823">
            <v>7.6</v>
          </cell>
          <cell r="F6823" t="str">
            <v>N</v>
          </cell>
        </row>
        <row r="6824">
          <cell r="B6824">
            <v>38019</v>
          </cell>
          <cell r="C6824" t="str">
            <v>Codigent Solutions Group Inc</v>
          </cell>
          <cell r="D6824" t="str">
            <v>First Consulting Group Inc</v>
          </cell>
          <cell r="E6824">
            <v>6</v>
          </cell>
          <cell r="F6824" t="str">
            <v>N</v>
          </cell>
        </row>
        <row r="6825">
          <cell r="B6825">
            <v>38019</v>
          </cell>
          <cell r="C6825" t="str">
            <v>Measurement Specialties-Brand</v>
          </cell>
          <cell r="D6825" t="str">
            <v>Conair Corp</v>
          </cell>
          <cell r="E6825">
            <v>12.7</v>
          </cell>
          <cell r="F6825" t="str">
            <v>N</v>
          </cell>
        </row>
        <row r="6826">
          <cell r="B6826">
            <v>38019</v>
          </cell>
          <cell r="C6826" t="str">
            <v>Bionova Holding Corp</v>
          </cell>
          <cell r="D6826" t="str">
            <v>Savia SA de CV(Pulsar)</v>
          </cell>
          <cell r="E6826">
            <v>79.8</v>
          </cell>
          <cell r="F6826" t="str">
            <v>N</v>
          </cell>
        </row>
        <row r="6827">
          <cell r="B6827">
            <v>38019</v>
          </cell>
          <cell r="C6827" t="str">
            <v>Bionova Holding Corp</v>
          </cell>
          <cell r="D6827" t="str">
            <v>Savia SA de CV(Pulsar)</v>
          </cell>
          <cell r="E6827">
            <v>2.5279999999999996</v>
          </cell>
          <cell r="F6827" t="str">
            <v>N</v>
          </cell>
        </row>
        <row r="6828">
          <cell r="B6828">
            <v>38019</v>
          </cell>
          <cell r="C6828" t="str">
            <v>InterActual Technologies Inc</v>
          </cell>
          <cell r="D6828" t="str">
            <v>Sonic Solutions</v>
          </cell>
          <cell r="E6828">
            <v>8.8000000000000007</v>
          </cell>
          <cell r="F6828" t="str">
            <v>N</v>
          </cell>
        </row>
        <row r="6829">
          <cell r="B6829">
            <v>38019</v>
          </cell>
          <cell r="C6829" t="str">
            <v>Betelgeuse Productions Inc</v>
          </cell>
          <cell r="D6829" t="str">
            <v>Newsplayer Group PLC</v>
          </cell>
          <cell r="E6829">
            <v>5.3979999999999997</v>
          </cell>
          <cell r="F6829" t="str">
            <v>N</v>
          </cell>
        </row>
        <row r="6830">
          <cell r="B6830">
            <v>38019</v>
          </cell>
          <cell r="C6830" t="str">
            <v>Cardiff Software Inc</v>
          </cell>
          <cell r="D6830" t="str">
            <v>Verity Inc</v>
          </cell>
          <cell r="E6830">
            <v>50</v>
          </cell>
          <cell r="F6830" t="str">
            <v>N</v>
          </cell>
        </row>
        <row r="6831">
          <cell r="B6831">
            <v>38018</v>
          </cell>
          <cell r="C6831" t="str">
            <v>Carabin &amp; Shaw PC</v>
          </cell>
          <cell r="D6831" t="str">
            <v>Investor Group</v>
          </cell>
          <cell r="E6831">
            <v>1.2</v>
          </cell>
          <cell r="F6831" t="str">
            <v>N</v>
          </cell>
        </row>
        <row r="6832">
          <cell r="B6832">
            <v>38018</v>
          </cell>
          <cell r="C6832" t="str">
            <v>PM Beef-Processing Plant</v>
          </cell>
          <cell r="D6832" t="str">
            <v>Iowa Premium Pork Co</v>
          </cell>
          <cell r="E6832">
            <v>2.5</v>
          </cell>
          <cell r="F6832" t="str">
            <v>N</v>
          </cell>
        </row>
        <row r="6833">
          <cell r="B6833">
            <v>38017</v>
          </cell>
          <cell r="C6833" t="str">
            <v>Triton Coal Co-Buckskin Mine</v>
          </cell>
          <cell r="D6833" t="str">
            <v>Kiewit Mining Acquisition Co</v>
          </cell>
          <cell r="E6833">
            <v>82</v>
          </cell>
          <cell r="F6833" t="str">
            <v>N</v>
          </cell>
        </row>
        <row r="6834">
          <cell r="B6834">
            <v>38016</v>
          </cell>
          <cell r="C6834" t="str">
            <v>WorkFlow Management Inc</v>
          </cell>
          <cell r="D6834" t="str">
            <v>Investor Group</v>
          </cell>
          <cell r="E6834">
            <v>75.817999999999998</v>
          </cell>
          <cell r="F6834" t="str">
            <v>Y</v>
          </cell>
        </row>
        <row r="6835">
          <cell r="B6835">
            <v>38016</v>
          </cell>
          <cell r="C6835" t="str">
            <v>Zynex Medical Inc</v>
          </cell>
          <cell r="D6835" t="str">
            <v>Zynex Medical Holdings Inc</v>
          </cell>
          <cell r="E6835">
            <v>55.575000000000003</v>
          </cell>
          <cell r="F6835" t="str">
            <v>N</v>
          </cell>
        </row>
        <row r="6836">
          <cell r="B6836">
            <v>38016</v>
          </cell>
          <cell r="C6836" t="str">
            <v>Poorman-Douglas Corp</v>
          </cell>
          <cell r="D6836" t="str">
            <v>EPIQ Systems Inc</v>
          </cell>
          <cell r="E6836">
            <v>115</v>
          </cell>
          <cell r="F6836" t="str">
            <v>N</v>
          </cell>
        </row>
        <row r="6837">
          <cell r="B6837">
            <v>38016</v>
          </cell>
          <cell r="C6837" t="str">
            <v>MEMS USA California Inc</v>
          </cell>
          <cell r="D6837" t="str">
            <v>MEMS USA Inc</v>
          </cell>
          <cell r="E6837">
            <v>25.9</v>
          </cell>
          <cell r="F6837" t="str">
            <v>N</v>
          </cell>
        </row>
        <row r="6838">
          <cell r="B6838">
            <v>38016</v>
          </cell>
          <cell r="C6838" t="str">
            <v>MyDocOnline</v>
          </cell>
          <cell r="D6838" t="str">
            <v>Zix Corp</v>
          </cell>
          <cell r="E6838">
            <v>8.9390000000000001</v>
          </cell>
          <cell r="F6838" t="str">
            <v>N</v>
          </cell>
        </row>
        <row r="6839">
          <cell r="B6839">
            <v>38016</v>
          </cell>
          <cell r="C6839" t="str">
            <v>eMachines Inc</v>
          </cell>
          <cell r="D6839" t="str">
            <v>Gateway Inc</v>
          </cell>
          <cell r="E6839">
            <v>234.5</v>
          </cell>
          <cell r="F6839" t="str">
            <v>N</v>
          </cell>
        </row>
        <row r="6840">
          <cell r="B6840">
            <v>38016</v>
          </cell>
          <cell r="C6840" t="str">
            <v>nReach Inc</v>
          </cell>
          <cell r="D6840" t="str">
            <v>Smartserv Online Inc</v>
          </cell>
          <cell r="E6840">
            <v>2.4380000000000002</v>
          </cell>
          <cell r="F6840" t="str">
            <v>N</v>
          </cell>
        </row>
        <row r="6841">
          <cell r="B6841">
            <v>38016</v>
          </cell>
          <cell r="C6841" t="str">
            <v>Palazzo at Park la Brea,CA</v>
          </cell>
          <cell r="D6841" t="str">
            <v>Apartment Invest &amp; Mgmt Co</v>
          </cell>
          <cell r="E6841">
            <v>162.89999999999998</v>
          </cell>
          <cell r="F6841" t="str">
            <v>N</v>
          </cell>
        </row>
        <row r="6842">
          <cell r="B6842">
            <v>38016</v>
          </cell>
          <cell r="C6842" t="str">
            <v>Delta Commun-Cert Asts</v>
          </cell>
          <cell r="D6842" t="str">
            <v>Teletouch Communications Inc</v>
          </cell>
          <cell r="E6842">
            <v>1.4</v>
          </cell>
          <cell r="F6842" t="str">
            <v>N</v>
          </cell>
        </row>
        <row r="6843">
          <cell r="B6843">
            <v>38016</v>
          </cell>
          <cell r="C6843" t="str">
            <v>Waterlink-Specialty Prod Div</v>
          </cell>
          <cell r="D6843" t="str">
            <v>Calgon Carbon Corp</v>
          </cell>
          <cell r="E6843">
            <v>50.099999999999994</v>
          </cell>
          <cell r="F6843" t="str">
            <v>N</v>
          </cell>
        </row>
        <row r="6844">
          <cell r="B6844">
            <v>38016</v>
          </cell>
          <cell r="C6844" t="str">
            <v>Tigris Corp</v>
          </cell>
          <cell r="D6844" t="str">
            <v>VerticalNet Inc</v>
          </cell>
          <cell r="E6844">
            <v>9.2240000000000002</v>
          </cell>
          <cell r="F6844" t="str">
            <v>N</v>
          </cell>
        </row>
        <row r="6845">
          <cell r="B6845">
            <v>38016</v>
          </cell>
          <cell r="C6845" t="str">
            <v>Galaxy Cablevision LP-Cable,NE</v>
          </cell>
          <cell r="D6845" t="str">
            <v>Cable Nebraska II LLC</v>
          </cell>
          <cell r="E6845">
            <v>3.6689999999999996</v>
          </cell>
          <cell r="F6845" t="str">
            <v>N</v>
          </cell>
        </row>
        <row r="6846">
          <cell r="B6846">
            <v>38016</v>
          </cell>
          <cell r="C6846" t="str">
            <v>Penn Traffic-Supermarkets,PA</v>
          </cell>
          <cell r="D6846" t="str">
            <v>Bias Group Enterprises</v>
          </cell>
          <cell r="E6846">
            <v>1.5</v>
          </cell>
          <cell r="F6846" t="str">
            <v>N</v>
          </cell>
        </row>
        <row r="6847">
          <cell r="B6847">
            <v>38016</v>
          </cell>
          <cell r="C6847" t="str">
            <v>KVMA-FM,Magnolia,Arkansas</v>
          </cell>
          <cell r="D6847" t="str">
            <v>Cumulus Broadcasting Inc</v>
          </cell>
          <cell r="E6847">
            <v>1.75</v>
          </cell>
          <cell r="F6847" t="str">
            <v>N</v>
          </cell>
        </row>
        <row r="6848">
          <cell r="B6848">
            <v>38016</v>
          </cell>
          <cell r="C6848" t="str">
            <v>Bailey Medical Engineering</v>
          </cell>
          <cell r="D6848" t="str">
            <v>Cardiac Services Ltd</v>
          </cell>
          <cell r="E6848">
            <v>1.75</v>
          </cell>
          <cell r="F6848" t="str">
            <v>N</v>
          </cell>
        </row>
        <row r="6849">
          <cell r="B6849">
            <v>38016</v>
          </cell>
          <cell r="C6849" t="str">
            <v>Inter-American Data Inc</v>
          </cell>
          <cell r="D6849" t="str">
            <v>Agilysys Inc</v>
          </cell>
          <cell r="E6849">
            <v>36.5</v>
          </cell>
          <cell r="F6849" t="str">
            <v>N</v>
          </cell>
        </row>
        <row r="6850">
          <cell r="B6850">
            <v>38016</v>
          </cell>
          <cell r="C6850" t="str">
            <v>Panex Consulting Inc</v>
          </cell>
          <cell r="D6850" t="str">
            <v>KPIT Cummins Infosystems Ltd</v>
          </cell>
          <cell r="E6850">
            <v>1.0059999999999998</v>
          </cell>
          <cell r="F6850" t="str">
            <v>N</v>
          </cell>
        </row>
        <row r="6851">
          <cell r="B6851">
            <v>38015</v>
          </cell>
          <cell r="C6851" t="str">
            <v>Ripon Cogeneration LLC</v>
          </cell>
          <cell r="D6851" t="str">
            <v>Lightyear Rockland Partners</v>
          </cell>
          <cell r="E6851">
            <v>80</v>
          </cell>
          <cell r="F6851" t="str">
            <v>Y</v>
          </cell>
        </row>
        <row r="6852">
          <cell r="B6852">
            <v>38015</v>
          </cell>
          <cell r="C6852" t="str">
            <v>Monroe Engineering Products</v>
          </cell>
          <cell r="D6852" t="str">
            <v>Quantum Value Partners LP</v>
          </cell>
          <cell r="E6852">
            <v>5.5</v>
          </cell>
          <cell r="F6852" t="str">
            <v>Y</v>
          </cell>
        </row>
        <row r="6853">
          <cell r="B6853">
            <v>38015</v>
          </cell>
          <cell r="C6853" t="str">
            <v>Positech Division</v>
          </cell>
          <cell r="D6853" t="str">
            <v>Investor Group</v>
          </cell>
          <cell r="E6853">
            <v>2</v>
          </cell>
          <cell r="F6853" t="str">
            <v>Y</v>
          </cell>
        </row>
        <row r="6854">
          <cell r="B6854">
            <v>38015</v>
          </cell>
          <cell r="C6854" t="str">
            <v>Kaiser Compositek Inc</v>
          </cell>
          <cell r="D6854" t="str">
            <v>United Defense Industries Inc</v>
          </cell>
          <cell r="E6854">
            <v>8.5</v>
          </cell>
          <cell r="F6854" t="str">
            <v>Y</v>
          </cell>
        </row>
        <row r="6855">
          <cell r="B6855">
            <v>38015</v>
          </cell>
          <cell r="C6855" t="str">
            <v>ADP Context Inc</v>
          </cell>
          <cell r="D6855" t="str">
            <v>Captiva Software Corp</v>
          </cell>
          <cell r="E6855">
            <v>5.1999999999999993</v>
          </cell>
          <cell r="F6855" t="str">
            <v>N</v>
          </cell>
        </row>
        <row r="6856">
          <cell r="B6856">
            <v>38015</v>
          </cell>
          <cell r="C6856" t="str">
            <v>Walter Drake Inc</v>
          </cell>
          <cell r="D6856" t="str">
            <v>Blyth Inc</v>
          </cell>
          <cell r="E6856">
            <v>53</v>
          </cell>
          <cell r="F6856" t="str">
            <v>N</v>
          </cell>
        </row>
        <row r="6857">
          <cell r="B6857">
            <v>38015</v>
          </cell>
          <cell r="C6857" t="str">
            <v>Georgia-Pacific-Non-Integrated</v>
          </cell>
          <cell r="D6857" t="str">
            <v>KOCell LLC</v>
          </cell>
          <cell r="E6857">
            <v>610</v>
          </cell>
          <cell r="F6857" t="str">
            <v>N</v>
          </cell>
        </row>
        <row r="6858">
          <cell r="B6858">
            <v>38015</v>
          </cell>
          <cell r="C6858" t="str">
            <v>Jewish Advocate Pulishing Corp</v>
          </cell>
          <cell r="D6858" t="str">
            <v>Totally Plc</v>
          </cell>
          <cell r="E6858">
            <v>1.6279999999999999</v>
          </cell>
          <cell r="F6858" t="str">
            <v>N</v>
          </cell>
        </row>
        <row r="6859">
          <cell r="B6859">
            <v>38015</v>
          </cell>
          <cell r="C6859" t="str">
            <v>Timera Inc</v>
          </cell>
          <cell r="D6859" t="str">
            <v>JDA Software Group Inc</v>
          </cell>
          <cell r="E6859">
            <v>13</v>
          </cell>
          <cell r="F6859" t="str">
            <v>N</v>
          </cell>
        </row>
        <row r="6860">
          <cell r="B6860">
            <v>38015</v>
          </cell>
          <cell r="C6860" t="str">
            <v>Magis Networks Inc</v>
          </cell>
          <cell r="D6860" t="str">
            <v>Sanyo Semiconductor Corp</v>
          </cell>
          <cell r="E6860">
            <v>3.5</v>
          </cell>
          <cell r="F6860" t="str">
            <v>N</v>
          </cell>
        </row>
        <row r="6861">
          <cell r="B6861">
            <v>38015</v>
          </cell>
          <cell r="C6861" t="str">
            <v>TissueInformatics Inc</v>
          </cell>
          <cell r="D6861" t="str">
            <v>Paradigm Genetics Inc</v>
          </cell>
          <cell r="E6861">
            <v>8.1409999999999982</v>
          </cell>
          <cell r="F6861" t="str">
            <v>N</v>
          </cell>
        </row>
        <row r="6862">
          <cell r="B6862">
            <v>38015</v>
          </cell>
          <cell r="C6862" t="str">
            <v>Undisclosed Refined Petroleum</v>
          </cell>
          <cell r="D6862" t="str">
            <v>Magellan Midstream Partners LP</v>
          </cell>
          <cell r="E6862">
            <v>24.799999999999997</v>
          </cell>
          <cell r="F6862" t="str">
            <v>N</v>
          </cell>
        </row>
        <row r="6863">
          <cell r="B6863">
            <v>38015</v>
          </cell>
          <cell r="C6863" t="str">
            <v>Undisclosed Independent &amp;</v>
          </cell>
          <cell r="D6863" t="str">
            <v>Ventas Inc</v>
          </cell>
          <cell r="E6863">
            <v>115</v>
          </cell>
          <cell r="F6863" t="str">
            <v>N</v>
          </cell>
        </row>
        <row r="6864">
          <cell r="B6864">
            <v>38015</v>
          </cell>
          <cell r="C6864" t="str">
            <v>Barnstable Bdcstg-Radio Stn,TN</v>
          </cell>
          <cell r="D6864" t="str">
            <v>Citadel Broadcasting Corp</v>
          </cell>
          <cell r="E6864">
            <v>100</v>
          </cell>
          <cell r="F6864" t="str">
            <v>N</v>
          </cell>
        </row>
        <row r="6865">
          <cell r="B6865">
            <v>38015</v>
          </cell>
          <cell r="C6865" t="str">
            <v>Oxford Finance Corp</v>
          </cell>
          <cell r="D6865" t="str">
            <v>Sumitomo Corp of America</v>
          </cell>
          <cell r="E6865">
            <v>77</v>
          </cell>
          <cell r="F6865" t="str">
            <v>N</v>
          </cell>
        </row>
        <row r="6866">
          <cell r="B6866">
            <v>38015</v>
          </cell>
          <cell r="C6866" t="str">
            <v>Texas Petrochemicals(Texas Ol)</v>
          </cell>
          <cell r="D6866" t="str">
            <v>Creditors</v>
          </cell>
          <cell r="E6866">
            <v>80</v>
          </cell>
          <cell r="F6866" t="str">
            <v>N</v>
          </cell>
        </row>
        <row r="6867">
          <cell r="B6867">
            <v>38015</v>
          </cell>
          <cell r="C6867" t="str">
            <v>WOXY-FM(97.7),Oxford,Ohio</v>
          </cell>
          <cell r="D6867" t="str">
            <v>First Broadcasting Co LP</v>
          </cell>
          <cell r="E6867">
            <v>5.64</v>
          </cell>
          <cell r="F6867" t="str">
            <v>N</v>
          </cell>
        </row>
        <row r="6868">
          <cell r="B6868">
            <v>38014</v>
          </cell>
          <cell r="C6868" t="str">
            <v>Kaston Pipeline Co LP</v>
          </cell>
          <cell r="D6868" t="str">
            <v>Kinder Morgan Energy Partners</v>
          </cell>
          <cell r="E6868">
            <v>100</v>
          </cell>
          <cell r="F6868" t="str">
            <v>N</v>
          </cell>
        </row>
        <row r="6869">
          <cell r="B6869">
            <v>38014</v>
          </cell>
          <cell r="C6869" t="str">
            <v>Iverson Financial Systems Inc</v>
          </cell>
          <cell r="D6869" t="str">
            <v>Capco</v>
          </cell>
          <cell r="E6869">
            <v>6.3999999999999995</v>
          </cell>
          <cell r="F6869" t="str">
            <v>N</v>
          </cell>
        </row>
        <row r="6870">
          <cell r="B6870">
            <v>38014</v>
          </cell>
          <cell r="C6870" t="str">
            <v>Petreco International Inc</v>
          </cell>
          <cell r="D6870" t="str">
            <v>Cooper Cameron Corp</v>
          </cell>
          <cell r="E6870">
            <v>90</v>
          </cell>
          <cell r="F6870" t="str">
            <v>N</v>
          </cell>
        </row>
        <row r="6871">
          <cell r="B6871">
            <v>38014</v>
          </cell>
          <cell r="C6871" t="str">
            <v>Sanchez Computer Assoc Inc</v>
          </cell>
          <cell r="D6871" t="str">
            <v>Fidelity Natl Finl Inc</v>
          </cell>
          <cell r="E6871">
            <v>182.19699999999997</v>
          </cell>
          <cell r="F6871" t="str">
            <v>N</v>
          </cell>
        </row>
        <row r="6872">
          <cell r="B6872">
            <v>38014</v>
          </cell>
          <cell r="C6872" t="str">
            <v>NuGenesis Technologies Corp</v>
          </cell>
          <cell r="D6872" t="str">
            <v>Waters Corp</v>
          </cell>
          <cell r="E6872">
            <v>43</v>
          </cell>
          <cell r="F6872" t="str">
            <v>N</v>
          </cell>
        </row>
        <row r="6873">
          <cell r="B6873">
            <v>38014</v>
          </cell>
          <cell r="C6873" t="str">
            <v>Visual Circuits Corp</v>
          </cell>
          <cell r="D6873" t="str">
            <v>FOCUS Enhancements Inc</v>
          </cell>
          <cell r="E6873">
            <v>8.8999999999999986</v>
          </cell>
          <cell r="F6873" t="str">
            <v>N</v>
          </cell>
        </row>
        <row r="6874">
          <cell r="B6874">
            <v>38014</v>
          </cell>
          <cell r="C6874" t="str">
            <v>WAXZ-FM,WAOL-FM</v>
          </cell>
          <cell r="D6874" t="str">
            <v>First Broadcasting Co LP</v>
          </cell>
          <cell r="E6874">
            <v>4.0599999999999996</v>
          </cell>
          <cell r="F6874" t="str">
            <v>N</v>
          </cell>
        </row>
        <row r="6875">
          <cell r="B6875">
            <v>38014</v>
          </cell>
          <cell r="C6875" t="str">
            <v>CIBO Naturals LLC</v>
          </cell>
          <cell r="D6875" t="str">
            <v>Monterey Pasta Co</v>
          </cell>
          <cell r="E6875">
            <v>6</v>
          </cell>
          <cell r="F6875" t="str">
            <v>N</v>
          </cell>
        </row>
        <row r="6876">
          <cell r="B6876">
            <v>38014</v>
          </cell>
          <cell r="C6876" t="str">
            <v>Mission Research Corp</v>
          </cell>
          <cell r="D6876" t="str">
            <v>Alliant Techsystems Inc</v>
          </cell>
          <cell r="E6876">
            <v>215</v>
          </cell>
          <cell r="F6876" t="str">
            <v>N</v>
          </cell>
        </row>
        <row r="6877">
          <cell r="B6877">
            <v>38014</v>
          </cell>
          <cell r="C6877" t="str">
            <v>PL Porter Controls Inc</v>
          </cell>
          <cell r="D6877" t="str">
            <v>Crane Co</v>
          </cell>
          <cell r="E6877">
            <v>45</v>
          </cell>
          <cell r="F6877" t="str">
            <v>N</v>
          </cell>
        </row>
        <row r="6878">
          <cell r="B6878">
            <v>38013</v>
          </cell>
          <cell r="C6878" t="str">
            <v>Uni-Marts Inc</v>
          </cell>
          <cell r="D6878" t="str">
            <v>Green Valley Acquisition Co</v>
          </cell>
          <cell r="E6878">
            <v>16.454000000000001</v>
          </cell>
          <cell r="F6878" t="str">
            <v>Y</v>
          </cell>
        </row>
        <row r="6879">
          <cell r="B6879">
            <v>38013</v>
          </cell>
          <cell r="C6879" t="str">
            <v>Prime Succession Inc</v>
          </cell>
          <cell r="D6879" t="str">
            <v>Investor Group</v>
          </cell>
          <cell r="E6879">
            <v>253</v>
          </cell>
          <cell r="F6879" t="str">
            <v>Y</v>
          </cell>
        </row>
        <row r="6880">
          <cell r="B6880">
            <v>38013</v>
          </cell>
          <cell r="C6880" t="str">
            <v>Aelita Software Corp</v>
          </cell>
          <cell r="D6880" t="str">
            <v>Quest Software Inc</v>
          </cell>
          <cell r="E6880">
            <v>115</v>
          </cell>
          <cell r="F6880" t="str">
            <v>N</v>
          </cell>
        </row>
        <row r="6881">
          <cell r="B6881">
            <v>38013</v>
          </cell>
          <cell r="C6881" t="str">
            <v>North Village Shopping Center</v>
          </cell>
          <cell r="D6881" t="str">
            <v>Equity One Inc</v>
          </cell>
          <cell r="E6881">
            <v>1.4</v>
          </cell>
          <cell r="F6881" t="str">
            <v>N</v>
          </cell>
        </row>
        <row r="6882">
          <cell r="B6882">
            <v>38013</v>
          </cell>
          <cell r="C6882" t="str">
            <v>IMC Global Inc</v>
          </cell>
          <cell r="D6882" t="str">
            <v>Cargill Crop Nutrition</v>
          </cell>
          <cell r="E6882">
            <v>1746.067</v>
          </cell>
          <cell r="F6882" t="str">
            <v>N</v>
          </cell>
        </row>
        <row r="6883">
          <cell r="B6883">
            <v>38013</v>
          </cell>
          <cell r="C6883" t="str">
            <v>Pinnacle Food Grp-Certain Asts</v>
          </cell>
          <cell r="D6883" t="str">
            <v>Pine Ridge Farms LLC</v>
          </cell>
          <cell r="E6883">
            <v>22.5</v>
          </cell>
          <cell r="F6883" t="str">
            <v>N</v>
          </cell>
        </row>
        <row r="6884">
          <cell r="B6884">
            <v>38013</v>
          </cell>
          <cell r="C6884" t="str">
            <v>ConocoPhillips-Retail Networks</v>
          </cell>
          <cell r="D6884" t="str">
            <v>Sunoco Inc</v>
          </cell>
          <cell r="E6884">
            <v>187.39999999999998</v>
          </cell>
          <cell r="F6884" t="str">
            <v>N</v>
          </cell>
        </row>
        <row r="6885">
          <cell r="B6885">
            <v>38013</v>
          </cell>
          <cell r="C6885" t="str">
            <v>ConocoPhillips-Gas Stns(779)</v>
          </cell>
          <cell r="D6885" t="str">
            <v>Getty Petroleum Marketing Inc</v>
          </cell>
          <cell r="E6885">
            <v>265.75</v>
          </cell>
          <cell r="F6885" t="str">
            <v>N</v>
          </cell>
        </row>
        <row r="6886">
          <cell r="B6886">
            <v>38013</v>
          </cell>
          <cell r="C6886" t="str">
            <v>Dover Investments Corp</v>
          </cell>
          <cell r="D6886" t="str">
            <v>Lawrence Weissberg Revocable</v>
          </cell>
          <cell r="E6886">
            <v>21.213000000000001</v>
          </cell>
          <cell r="F6886" t="str">
            <v>N</v>
          </cell>
        </row>
        <row r="6887">
          <cell r="B6887">
            <v>38013</v>
          </cell>
          <cell r="C6887" t="str">
            <v>GSI Environment Inc</v>
          </cell>
          <cell r="D6887" t="str">
            <v>Environmental Mgmt Solutions</v>
          </cell>
          <cell r="E6887">
            <v>12</v>
          </cell>
          <cell r="F6887" t="str">
            <v>N</v>
          </cell>
        </row>
        <row r="6888">
          <cell r="B6888">
            <v>38013</v>
          </cell>
          <cell r="C6888" t="str">
            <v>Geothermic Power Plants,Nevada</v>
          </cell>
          <cell r="D6888" t="str">
            <v>Ormat Industries</v>
          </cell>
          <cell r="E6888">
            <v>55</v>
          </cell>
          <cell r="F6888" t="str">
            <v>N</v>
          </cell>
        </row>
        <row r="6889">
          <cell r="B6889">
            <v>38013</v>
          </cell>
          <cell r="C6889" t="str">
            <v>Nationwide Appraisal Svcs Corp</v>
          </cell>
          <cell r="D6889" t="str">
            <v>Capital Title Group Inc</v>
          </cell>
          <cell r="E6889">
            <v>28</v>
          </cell>
          <cell r="F6889" t="str">
            <v>N</v>
          </cell>
        </row>
        <row r="6890">
          <cell r="B6890">
            <v>38013</v>
          </cell>
          <cell r="C6890" t="str">
            <v>Walking Co</v>
          </cell>
          <cell r="D6890" t="str">
            <v>Big Dog Holdings Inc</v>
          </cell>
          <cell r="E6890">
            <v>19</v>
          </cell>
          <cell r="F6890" t="str">
            <v>N</v>
          </cell>
        </row>
        <row r="6891">
          <cell r="B6891">
            <v>38013</v>
          </cell>
          <cell r="C6891" t="str">
            <v>Perryville Energy-Power Plant</v>
          </cell>
          <cell r="D6891" t="str">
            <v>Entergy Louisiana Inc</v>
          </cell>
          <cell r="E6891">
            <v>170</v>
          </cell>
          <cell r="F6891" t="str">
            <v>N</v>
          </cell>
        </row>
        <row r="6892">
          <cell r="B6892">
            <v>38013</v>
          </cell>
          <cell r="C6892" t="str">
            <v>Physicians Online Inc</v>
          </cell>
          <cell r="D6892" t="str">
            <v>WebMD Corp</v>
          </cell>
          <cell r="E6892">
            <v>2</v>
          </cell>
          <cell r="F6892" t="str">
            <v>N</v>
          </cell>
        </row>
        <row r="6893">
          <cell r="B6893">
            <v>38013</v>
          </cell>
          <cell r="C6893" t="str">
            <v>Hawthorne Financial Corp,CA</v>
          </cell>
          <cell r="D6893" t="str">
            <v>Coml Capital Bancorp Inc,CA</v>
          </cell>
          <cell r="E6893">
            <v>835.43999999999994</v>
          </cell>
          <cell r="F6893" t="str">
            <v>N</v>
          </cell>
        </row>
        <row r="6894">
          <cell r="B6894">
            <v>38013</v>
          </cell>
          <cell r="C6894" t="str">
            <v>MarketBeasts.com LLC</v>
          </cell>
          <cell r="D6894" t="str">
            <v>EMAXNET Inc</v>
          </cell>
          <cell r="E6894">
            <v>1.25</v>
          </cell>
          <cell r="F6894" t="str">
            <v>N</v>
          </cell>
        </row>
        <row r="6895">
          <cell r="B6895">
            <v>38013</v>
          </cell>
          <cell r="C6895" t="str">
            <v>Unizan Financial Corp,OH</v>
          </cell>
          <cell r="D6895" t="str">
            <v>Huntington Bancshares Inc,OH</v>
          </cell>
          <cell r="E6895">
            <v>577.19500000000005</v>
          </cell>
          <cell r="F6895" t="str">
            <v>N</v>
          </cell>
        </row>
        <row r="6896">
          <cell r="B6896">
            <v>38012</v>
          </cell>
          <cell r="C6896" t="str">
            <v>Environmental Technologies Inc</v>
          </cell>
          <cell r="D6896" t="str">
            <v>Cyber Public Relations Inc</v>
          </cell>
          <cell r="E6896">
            <v>2.4830000000000001</v>
          </cell>
          <cell r="F6896" t="str">
            <v>N</v>
          </cell>
        </row>
        <row r="6897">
          <cell r="B6897">
            <v>38012</v>
          </cell>
          <cell r="C6897" t="str">
            <v>Harris Steel Inc</v>
          </cell>
          <cell r="D6897" t="str">
            <v>Nucor Corp</v>
          </cell>
          <cell r="E6897">
            <v>27</v>
          </cell>
          <cell r="F6897" t="str">
            <v>N</v>
          </cell>
        </row>
        <row r="6898">
          <cell r="B6898">
            <v>38012</v>
          </cell>
          <cell r="C6898" t="str">
            <v>American MSI Corp</v>
          </cell>
          <cell r="D6898" t="str">
            <v>Moldflow Corp</v>
          </cell>
          <cell r="E6898">
            <v>12.015000000000001</v>
          </cell>
          <cell r="F6898" t="str">
            <v>N</v>
          </cell>
        </row>
        <row r="6899">
          <cell r="B6899">
            <v>38012</v>
          </cell>
          <cell r="C6899" t="str">
            <v>Thompson Cablevision Co-Cable</v>
          </cell>
          <cell r="D6899" t="str">
            <v>Cequel III LLC</v>
          </cell>
          <cell r="E6899">
            <v>14.1</v>
          </cell>
          <cell r="F6899" t="str">
            <v>N</v>
          </cell>
        </row>
        <row r="6900">
          <cell r="B6900">
            <v>38012</v>
          </cell>
          <cell r="C6900" t="str">
            <v>BOC-US Packaged Gas Business</v>
          </cell>
          <cell r="D6900" t="str">
            <v>Airgas Inc</v>
          </cell>
          <cell r="E6900">
            <v>200</v>
          </cell>
          <cell r="F6900" t="str">
            <v>N</v>
          </cell>
        </row>
        <row r="6901">
          <cell r="B6901">
            <v>38012</v>
          </cell>
          <cell r="C6901" t="str">
            <v>WMTW-TV,Portland,ME</v>
          </cell>
          <cell r="D6901" t="str">
            <v>Hearst-Argyle Television Inc</v>
          </cell>
          <cell r="E6901">
            <v>37.5</v>
          </cell>
          <cell r="F6901" t="str">
            <v>N</v>
          </cell>
        </row>
        <row r="6902">
          <cell r="B6902">
            <v>38012</v>
          </cell>
          <cell r="C6902" t="str">
            <v>Seacoast Finl Svcs Corp,MA</v>
          </cell>
          <cell r="D6902" t="str">
            <v>Sovereign Bancorp Inc,PA</v>
          </cell>
          <cell r="E6902">
            <v>932.08299999999997</v>
          </cell>
          <cell r="F6902" t="str">
            <v>N</v>
          </cell>
        </row>
        <row r="6903">
          <cell r="B6903">
            <v>38012</v>
          </cell>
          <cell r="C6903" t="str">
            <v>GameHouse Inc</v>
          </cell>
          <cell r="D6903" t="str">
            <v>RealNetworks Inc</v>
          </cell>
          <cell r="E6903">
            <v>35.456000000000003</v>
          </cell>
          <cell r="F6903" t="str">
            <v>N</v>
          </cell>
        </row>
        <row r="6904">
          <cell r="B6904">
            <v>38012</v>
          </cell>
          <cell r="C6904" t="str">
            <v>Portland Brewing Co</v>
          </cell>
          <cell r="D6904" t="str">
            <v>Pyramid Breweries Inc</v>
          </cell>
          <cell r="E6904">
            <v>4.1999999999999993</v>
          </cell>
          <cell r="F6904" t="str">
            <v>N</v>
          </cell>
        </row>
        <row r="6905">
          <cell r="B6905">
            <v>38012</v>
          </cell>
          <cell r="C6905" t="str">
            <v>Ackerman International Corp</v>
          </cell>
          <cell r="D6905" t="str">
            <v>Undisclosed Acquiror</v>
          </cell>
          <cell r="E6905">
            <v>1.4249999999999998</v>
          </cell>
          <cell r="F6905" t="str">
            <v>N</v>
          </cell>
        </row>
        <row r="6906">
          <cell r="B6906">
            <v>38012</v>
          </cell>
          <cell r="C6906" t="str">
            <v>Honeywell Intl-VCSEL Bus</v>
          </cell>
          <cell r="D6906" t="str">
            <v>Finisar Corp</v>
          </cell>
          <cell r="E6906">
            <v>75</v>
          </cell>
          <cell r="F6906" t="str">
            <v>N</v>
          </cell>
        </row>
        <row r="6907">
          <cell r="B6907">
            <v>38009</v>
          </cell>
          <cell r="C6907" t="str">
            <v>Savvis-Data Center(5)</v>
          </cell>
          <cell r="D6907" t="str">
            <v>Du Pont Fabros Interests LLC</v>
          </cell>
          <cell r="E6907">
            <v>52</v>
          </cell>
          <cell r="F6907" t="str">
            <v>N</v>
          </cell>
        </row>
        <row r="6908">
          <cell r="B6908">
            <v>38009</v>
          </cell>
          <cell r="C6908" t="str">
            <v>Union Planters Corp,Memphis,TN</v>
          </cell>
          <cell r="D6908" t="str">
            <v>Regions Financial Corp</v>
          </cell>
          <cell r="E6908">
            <v>5846.0969999999998</v>
          </cell>
          <cell r="F6908" t="str">
            <v>N</v>
          </cell>
        </row>
        <row r="6909">
          <cell r="B6909">
            <v>38009</v>
          </cell>
          <cell r="C6909" t="str">
            <v>Freemarkets Inc</v>
          </cell>
          <cell r="D6909" t="str">
            <v>Ariba Inc</v>
          </cell>
          <cell r="E6909">
            <v>459.30099999999999</v>
          </cell>
          <cell r="F6909" t="str">
            <v>N</v>
          </cell>
        </row>
        <row r="6910">
          <cell r="B6910">
            <v>38009</v>
          </cell>
          <cell r="C6910" t="str">
            <v>MNN Radio Networks Inc</v>
          </cell>
          <cell r="D6910" t="str">
            <v>Saga Communications Inc</v>
          </cell>
          <cell r="E6910">
            <v>3.25</v>
          </cell>
          <cell r="F6910" t="str">
            <v>N</v>
          </cell>
        </row>
        <row r="6911">
          <cell r="B6911">
            <v>38009</v>
          </cell>
          <cell r="C6911" t="str">
            <v>WMNN-AM,Minneapolis,MN</v>
          </cell>
          <cell r="D6911" t="str">
            <v>Advance Acquisition Inc</v>
          </cell>
          <cell r="E6911">
            <v>6.75</v>
          </cell>
          <cell r="F6911" t="str">
            <v>N</v>
          </cell>
        </row>
        <row r="6912">
          <cell r="B6912">
            <v>38009</v>
          </cell>
          <cell r="C6912" t="str">
            <v>MedSelect Inc</v>
          </cell>
          <cell r="D6912" t="str">
            <v>AmerisourceBergen Corp</v>
          </cell>
          <cell r="E6912">
            <v>13.399999999999999</v>
          </cell>
          <cell r="F6912" t="str">
            <v>N</v>
          </cell>
        </row>
        <row r="6913">
          <cell r="B6913">
            <v>38009</v>
          </cell>
          <cell r="C6913" t="str">
            <v>New England Pottery Co Inc</v>
          </cell>
          <cell r="D6913" t="str">
            <v>Central Garden &amp; Pet Co</v>
          </cell>
          <cell r="E6913">
            <v>69</v>
          </cell>
          <cell r="F6913" t="str">
            <v>N</v>
          </cell>
        </row>
        <row r="6914">
          <cell r="B6914">
            <v>38009</v>
          </cell>
          <cell r="C6914" t="str">
            <v>Independence Bancorp,IN</v>
          </cell>
          <cell r="D6914" t="str">
            <v>Harrodsburg First Finl Bancorp</v>
          </cell>
          <cell r="E6914">
            <v>16.159999999999997</v>
          </cell>
          <cell r="F6914" t="str">
            <v>N</v>
          </cell>
        </row>
        <row r="6915">
          <cell r="B6915">
            <v>38009</v>
          </cell>
          <cell r="C6915" t="str">
            <v>Hydrocision Inc-VersaJet Prod</v>
          </cell>
          <cell r="D6915" t="str">
            <v>Smith &amp; Nephew Advanced Wound</v>
          </cell>
          <cell r="E6915">
            <v>5</v>
          </cell>
          <cell r="F6915" t="str">
            <v>N</v>
          </cell>
        </row>
        <row r="6916">
          <cell r="B6916">
            <v>38009</v>
          </cell>
          <cell r="C6916" t="str">
            <v>Great Lakes-Minnesota Assets</v>
          </cell>
          <cell r="D6916" t="str">
            <v>Investor Group</v>
          </cell>
          <cell r="E6916">
            <v>42</v>
          </cell>
          <cell r="F6916" t="str">
            <v>N</v>
          </cell>
        </row>
        <row r="6917">
          <cell r="B6917">
            <v>38009</v>
          </cell>
          <cell r="C6917" t="str">
            <v>ClubCom Inc</v>
          </cell>
          <cell r="D6917" t="str">
            <v>Precor Inc</v>
          </cell>
          <cell r="E6917">
            <v>22</v>
          </cell>
          <cell r="F6917" t="str">
            <v>N</v>
          </cell>
        </row>
        <row r="6918">
          <cell r="B6918">
            <v>38008</v>
          </cell>
          <cell r="C6918" t="str">
            <v>Cable &amp; Wireless USA Inc</v>
          </cell>
          <cell r="D6918" t="str">
            <v>Savvis Communications Corp</v>
          </cell>
          <cell r="E6918">
            <v>167.5</v>
          </cell>
          <cell r="F6918" t="str">
            <v>Y</v>
          </cell>
        </row>
        <row r="6919">
          <cell r="B6919">
            <v>38008</v>
          </cell>
          <cell r="C6919" t="str">
            <v>Great Lakes REIT Inc</v>
          </cell>
          <cell r="D6919" t="str">
            <v>Aslan Realty Partners II LP</v>
          </cell>
          <cell r="E6919">
            <v>251.76199999999997</v>
          </cell>
          <cell r="F6919" t="str">
            <v>Y</v>
          </cell>
        </row>
        <row r="6920">
          <cell r="B6920">
            <v>38008</v>
          </cell>
          <cell r="C6920" t="str">
            <v>Western Slope Oilfield Inc</v>
          </cell>
          <cell r="D6920" t="str">
            <v>Flint Energy Services Ltd</v>
          </cell>
          <cell r="E6920">
            <v>3</v>
          </cell>
          <cell r="F6920" t="str">
            <v>Y</v>
          </cell>
        </row>
        <row r="6921">
          <cell r="B6921">
            <v>38008</v>
          </cell>
          <cell r="C6921" t="str">
            <v>CIT Group Inc-Private Equity</v>
          </cell>
          <cell r="D6921" t="str">
            <v>Protostar Equity Partners LP</v>
          </cell>
          <cell r="E6921">
            <v>101.1</v>
          </cell>
          <cell r="F6921" t="str">
            <v>Y</v>
          </cell>
        </row>
        <row r="6922">
          <cell r="B6922">
            <v>38008</v>
          </cell>
          <cell r="C6922" t="str">
            <v>T-Netix Inc</v>
          </cell>
          <cell r="D6922" t="str">
            <v>TZ Holdings Inc</v>
          </cell>
          <cell r="E6922">
            <v>74.177000000000007</v>
          </cell>
          <cell r="F6922" t="str">
            <v>Y</v>
          </cell>
        </row>
        <row r="6923">
          <cell r="B6923">
            <v>38008</v>
          </cell>
          <cell r="C6923" t="str">
            <v>AFx Inc</v>
          </cell>
          <cell r="D6923" t="str">
            <v>Guidant Corp</v>
          </cell>
          <cell r="E6923">
            <v>45</v>
          </cell>
          <cell r="F6923" t="str">
            <v>N</v>
          </cell>
        </row>
        <row r="6924">
          <cell r="B6924">
            <v>38008</v>
          </cell>
          <cell r="C6924" t="str">
            <v>Science &amp; Engineering Assoc</v>
          </cell>
          <cell r="D6924" t="str">
            <v>ITS Services Inc</v>
          </cell>
          <cell r="E6924">
            <v>100</v>
          </cell>
          <cell r="F6924" t="str">
            <v>N</v>
          </cell>
        </row>
        <row r="6925">
          <cell r="B6925">
            <v>38008</v>
          </cell>
          <cell r="C6925" t="str">
            <v>USGen-56-MW Hydro Plant</v>
          </cell>
          <cell r="D6925" t="str">
            <v>Town of Rockingham</v>
          </cell>
          <cell r="E6925">
            <v>72</v>
          </cell>
          <cell r="F6925" t="str">
            <v>N</v>
          </cell>
        </row>
        <row r="6926">
          <cell r="B6926">
            <v>38008</v>
          </cell>
          <cell r="C6926" t="str">
            <v>Great Lakes-Med Office Bldgs</v>
          </cell>
          <cell r="D6926" t="str">
            <v>LaSalle Investment Management</v>
          </cell>
          <cell r="E6926">
            <v>69</v>
          </cell>
          <cell r="F6926" t="str">
            <v>N</v>
          </cell>
        </row>
        <row r="6927">
          <cell r="B6927">
            <v>38008</v>
          </cell>
          <cell r="C6927" t="str">
            <v>Memorial Sloan-Royalty Asts</v>
          </cell>
          <cell r="D6927" t="str">
            <v>Royalty Pharma</v>
          </cell>
          <cell r="E6927">
            <v>263</v>
          </cell>
          <cell r="F6927" t="str">
            <v>N</v>
          </cell>
        </row>
        <row r="6928">
          <cell r="B6928">
            <v>38008</v>
          </cell>
          <cell r="C6928" t="str">
            <v>Local Financial Corp,OK</v>
          </cell>
          <cell r="D6928" t="str">
            <v>Intl Bancshares Corp,TX</v>
          </cell>
          <cell r="E6928">
            <v>386.43299999999999</v>
          </cell>
          <cell r="F6928" t="str">
            <v>N</v>
          </cell>
        </row>
        <row r="6929">
          <cell r="B6929">
            <v>38007</v>
          </cell>
          <cell r="C6929" t="str">
            <v>ITC Financial Services</v>
          </cell>
          <cell r="D6929" t="str">
            <v>Noro-Moseley Partners V LP</v>
          </cell>
          <cell r="E6929">
            <v>4.5</v>
          </cell>
          <cell r="F6929" t="str">
            <v>Y</v>
          </cell>
        </row>
        <row r="6930">
          <cell r="B6930">
            <v>38007</v>
          </cell>
          <cell r="C6930" t="str">
            <v>Zyomyx Inc</v>
          </cell>
          <cell r="D6930" t="str">
            <v>Credit Suisse First Boston Eq</v>
          </cell>
          <cell r="E6930">
            <v>10</v>
          </cell>
          <cell r="F6930" t="str">
            <v>Y</v>
          </cell>
        </row>
        <row r="6931">
          <cell r="B6931">
            <v>38007</v>
          </cell>
          <cell r="C6931" t="str">
            <v>New Jersey Nets</v>
          </cell>
          <cell r="D6931" t="str">
            <v>Brooklyn Basketball LLC</v>
          </cell>
          <cell r="E6931">
            <v>300</v>
          </cell>
          <cell r="F6931" t="str">
            <v>N</v>
          </cell>
        </row>
        <row r="6932">
          <cell r="B6932">
            <v>38007</v>
          </cell>
          <cell r="C6932" t="str">
            <v>Sobiks Intl Franchising Inc</v>
          </cell>
          <cell r="D6932" t="str">
            <v>QRVC Corp</v>
          </cell>
          <cell r="E6932">
            <v>1</v>
          </cell>
          <cell r="F6932" t="str">
            <v>N</v>
          </cell>
        </row>
        <row r="6933">
          <cell r="B6933">
            <v>38007</v>
          </cell>
          <cell r="C6933" t="str">
            <v>Wishbone Systems Inc</v>
          </cell>
          <cell r="D6933" t="str">
            <v>Indus International Inc</v>
          </cell>
          <cell r="E6933">
            <v>6.6499999999999995</v>
          </cell>
          <cell r="F6933" t="str">
            <v>N</v>
          </cell>
        </row>
        <row r="6934">
          <cell r="B6934">
            <v>38007</v>
          </cell>
          <cell r="C6934" t="str">
            <v>Aladdin Systems Inc</v>
          </cell>
          <cell r="D6934" t="str">
            <v>Intl Microcomputer Software</v>
          </cell>
          <cell r="E6934">
            <v>10</v>
          </cell>
          <cell r="F6934" t="str">
            <v>N</v>
          </cell>
        </row>
        <row r="6935">
          <cell r="B6935">
            <v>38007</v>
          </cell>
          <cell r="C6935" t="str">
            <v>CNB Florida Bancshares Inc,FL</v>
          </cell>
          <cell r="D6935" t="str">
            <v>South Finl Group,Greenville,SC</v>
          </cell>
          <cell r="E6935">
            <v>161.23400000000001</v>
          </cell>
          <cell r="F6935" t="str">
            <v>N</v>
          </cell>
        </row>
        <row r="6936">
          <cell r="B6936">
            <v>38007</v>
          </cell>
          <cell r="C6936" t="str">
            <v>Procam Emissions</v>
          </cell>
          <cell r="D6936" t="str">
            <v>Speedemissions Inc</v>
          </cell>
          <cell r="E6936">
            <v>1.25</v>
          </cell>
          <cell r="F6936" t="str">
            <v>N</v>
          </cell>
        </row>
        <row r="6937">
          <cell r="B6937">
            <v>38007</v>
          </cell>
          <cell r="C6937" t="str">
            <v>Vargis LLC</v>
          </cell>
          <cell r="D6937" t="str">
            <v>Infotech Software Solutions</v>
          </cell>
          <cell r="E6937">
            <v>3.0999999999999996</v>
          </cell>
          <cell r="F6937" t="str">
            <v>N</v>
          </cell>
        </row>
        <row r="6938">
          <cell r="B6938">
            <v>38007</v>
          </cell>
          <cell r="C6938" t="str">
            <v>Asgard Holding LLC</v>
          </cell>
          <cell r="D6938" t="str">
            <v>SteelCloud inc</v>
          </cell>
          <cell r="E6938">
            <v>3.077</v>
          </cell>
          <cell r="F6938" t="str">
            <v>N</v>
          </cell>
        </row>
        <row r="6939">
          <cell r="B6939">
            <v>38007</v>
          </cell>
          <cell r="C6939" t="str">
            <v>Huron Tech Systems</v>
          </cell>
          <cell r="D6939" t="str">
            <v>Water Pik Technologies Inc</v>
          </cell>
          <cell r="E6939">
            <v>10</v>
          </cell>
          <cell r="F6939" t="str">
            <v>N</v>
          </cell>
        </row>
        <row r="6940">
          <cell r="B6940">
            <v>38007</v>
          </cell>
          <cell r="C6940" t="str">
            <v>Manhattan-Manhattan Plaza,NY</v>
          </cell>
          <cell r="D6940" t="str">
            <v>Related Cos LP</v>
          </cell>
          <cell r="E6940">
            <v>155</v>
          </cell>
          <cell r="F6940" t="str">
            <v>N</v>
          </cell>
        </row>
        <row r="6941">
          <cell r="B6941">
            <v>38007</v>
          </cell>
          <cell r="C6941" t="str">
            <v>ChevronTexaco-Oil &amp; Gas (10)</v>
          </cell>
          <cell r="D6941" t="str">
            <v>Burlington Resources Inc</v>
          </cell>
          <cell r="E6941">
            <v>71.5</v>
          </cell>
          <cell r="F6941" t="str">
            <v>N</v>
          </cell>
        </row>
        <row r="6942">
          <cell r="B6942">
            <v>38006</v>
          </cell>
          <cell r="C6942" t="str">
            <v>Honolulu Shipyard Inc-US Navy</v>
          </cell>
          <cell r="D6942" t="str">
            <v>United Defense Industries Inc</v>
          </cell>
          <cell r="E6942">
            <v>16.100000000000001</v>
          </cell>
          <cell r="F6942" t="str">
            <v>Y</v>
          </cell>
        </row>
        <row r="6943">
          <cell r="B6943">
            <v>38006</v>
          </cell>
          <cell r="C6943" t="str">
            <v>Critical Path Inc</v>
          </cell>
          <cell r="D6943" t="str">
            <v>Investor Group</v>
          </cell>
          <cell r="E6943">
            <v>15</v>
          </cell>
          <cell r="F6943" t="str">
            <v>Y</v>
          </cell>
        </row>
        <row r="6944">
          <cell r="B6944">
            <v>38006</v>
          </cell>
          <cell r="C6944" t="str">
            <v>OptionsXpress  Holdings Inc</v>
          </cell>
          <cell r="D6944" t="str">
            <v>Summit Partners LP</v>
          </cell>
          <cell r="E6944">
            <v>90</v>
          </cell>
          <cell r="F6944" t="str">
            <v>Y</v>
          </cell>
        </row>
        <row r="6945">
          <cell r="B6945">
            <v>38006</v>
          </cell>
          <cell r="C6945" t="str">
            <v>Investment Advisory Network</v>
          </cell>
          <cell r="D6945" t="str">
            <v>SS&amp;C Technologies Inc</v>
          </cell>
          <cell r="E6945">
            <v>3</v>
          </cell>
          <cell r="F6945" t="str">
            <v>N</v>
          </cell>
        </row>
        <row r="6946">
          <cell r="B6946">
            <v>38006</v>
          </cell>
          <cell r="C6946" t="str">
            <v>RM Wade &amp; Co-Micro-irrigation</v>
          </cell>
          <cell r="D6946" t="str">
            <v>Summa Industries</v>
          </cell>
          <cell r="E6946">
            <v>2</v>
          </cell>
          <cell r="F6946" t="str">
            <v>N</v>
          </cell>
        </row>
        <row r="6947">
          <cell r="B6947">
            <v>38006</v>
          </cell>
          <cell r="C6947" t="str">
            <v>Harrahs-Shreveport Casino</v>
          </cell>
          <cell r="D6947" t="str">
            <v>Boyd Gaming Corp</v>
          </cell>
          <cell r="E6947">
            <v>190</v>
          </cell>
          <cell r="F6947" t="str">
            <v>N</v>
          </cell>
        </row>
        <row r="6948">
          <cell r="B6948">
            <v>38006</v>
          </cell>
          <cell r="C6948" t="str">
            <v>Pivotal Research Centers LLC</v>
          </cell>
          <cell r="D6948" t="str">
            <v>PHC Inc</v>
          </cell>
          <cell r="E6948">
            <v>2</v>
          </cell>
          <cell r="F6948" t="str">
            <v>N</v>
          </cell>
        </row>
        <row r="6949">
          <cell r="B6949">
            <v>38006</v>
          </cell>
          <cell r="C6949" t="str">
            <v>Johnson Grossfield-Promotional</v>
          </cell>
          <cell r="D6949" t="str">
            <v>Equity Marketing Inc</v>
          </cell>
          <cell r="E6949">
            <v>9.6</v>
          </cell>
          <cell r="F6949" t="str">
            <v>N</v>
          </cell>
        </row>
        <row r="6950">
          <cell r="B6950">
            <v>38006</v>
          </cell>
          <cell r="C6950" t="str">
            <v>Genworth Financial Inc</v>
          </cell>
          <cell r="D6950" t="str">
            <v>Investors</v>
          </cell>
          <cell r="E6950">
            <v>3427.5</v>
          </cell>
          <cell r="F6950" t="str">
            <v>N</v>
          </cell>
        </row>
        <row r="6951">
          <cell r="B6951">
            <v>38006</v>
          </cell>
          <cell r="C6951" t="str">
            <v>Agway Inc-feed,Nutrition Bus</v>
          </cell>
          <cell r="D6951" t="str">
            <v>Cargill Animal Nutrition</v>
          </cell>
          <cell r="E6951">
            <v>10</v>
          </cell>
          <cell r="F6951" t="str">
            <v>N</v>
          </cell>
        </row>
        <row r="6952">
          <cell r="B6952">
            <v>38006</v>
          </cell>
          <cell r="C6952" t="str">
            <v>PRG Schultz Intl-Commun Div</v>
          </cell>
          <cell r="D6952" t="str">
            <v>TSL Corp</v>
          </cell>
          <cell r="E6952">
            <v>19</v>
          </cell>
          <cell r="F6952" t="str">
            <v>N</v>
          </cell>
        </row>
        <row r="6953">
          <cell r="B6953">
            <v>38006</v>
          </cell>
          <cell r="C6953" t="str">
            <v>Circuit City Stores Inc-Credit</v>
          </cell>
          <cell r="D6953" t="str">
            <v>Bank One Corp,Chicago,IL</v>
          </cell>
          <cell r="E6953">
            <v>126</v>
          </cell>
          <cell r="F6953" t="str">
            <v>N</v>
          </cell>
        </row>
        <row r="6954">
          <cell r="B6954">
            <v>38006</v>
          </cell>
          <cell r="C6954" t="str">
            <v>OXIS International Inc</v>
          </cell>
          <cell r="D6954" t="str">
            <v>Axonyx Inc</v>
          </cell>
          <cell r="E6954">
            <v>10.383999999999999</v>
          </cell>
          <cell r="F6954" t="str">
            <v>N</v>
          </cell>
        </row>
        <row r="6955">
          <cell r="B6955">
            <v>38006</v>
          </cell>
          <cell r="C6955" t="str">
            <v>BP - Eastern San Juan Basin</v>
          </cell>
          <cell r="D6955" t="str">
            <v>CDX Gas LLC</v>
          </cell>
          <cell r="E6955">
            <v>99</v>
          </cell>
          <cell r="F6955" t="str">
            <v>N</v>
          </cell>
        </row>
        <row r="6956">
          <cell r="B6956">
            <v>38006</v>
          </cell>
          <cell r="C6956" t="str">
            <v>Ineto Services Inc</v>
          </cell>
          <cell r="D6956" t="str">
            <v>Siebel Sys Inc</v>
          </cell>
          <cell r="E6956">
            <v>5</v>
          </cell>
          <cell r="F6956" t="str">
            <v>N</v>
          </cell>
        </row>
        <row r="6957">
          <cell r="B6957">
            <v>38006</v>
          </cell>
          <cell r="C6957" t="str">
            <v>Moore Medical Corp</v>
          </cell>
          <cell r="D6957" t="str">
            <v>McKesson Corp</v>
          </cell>
          <cell r="E6957">
            <v>39.039000000000001</v>
          </cell>
          <cell r="F6957" t="str">
            <v>N</v>
          </cell>
        </row>
        <row r="6958">
          <cell r="B6958">
            <v>38006</v>
          </cell>
          <cell r="C6958" t="str">
            <v>Internal Command Intl Inc</v>
          </cell>
          <cell r="D6958" t="str">
            <v>Home Services International</v>
          </cell>
          <cell r="E6958">
            <v>133</v>
          </cell>
          <cell r="F6958" t="str">
            <v>N</v>
          </cell>
        </row>
        <row r="6959">
          <cell r="B6959">
            <v>38006</v>
          </cell>
          <cell r="C6959" t="str">
            <v>Speaking Roses LLC</v>
          </cell>
          <cell r="D6959" t="str">
            <v>Millennium Electronics Inc</v>
          </cell>
          <cell r="E6959">
            <v>1.0279999999999998</v>
          </cell>
          <cell r="F6959" t="str">
            <v>N</v>
          </cell>
        </row>
        <row r="6960">
          <cell r="B6960">
            <v>38006</v>
          </cell>
          <cell r="C6960" t="str">
            <v>Slide View Corp</v>
          </cell>
          <cell r="D6960" t="str">
            <v>AP Henderson Group</v>
          </cell>
          <cell r="E6960">
            <v>13.5</v>
          </cell>
          <cell r="F6960" t="str">
            <v>N</v>
          </cell>
        </row>
        <row r="6961">
          <cell r="B6961">
            <v>38006</v>
          </cell>
          <cell r="C6961" t="str">
            <v>Web Service-Eastern US Op</v>
          </cell>
          <cell r="D6961" t="str">
            <v>Mac-Gray Corp</v>
          </cell>
          <cell r="E6961">
            <v>39</v>
          </cell>
          <cell r="F6961" t="str">
            <v>N</v>
          </cell>
        </row>
        <row r="6962">
          <cell r="B6962">
            <v>38005</v>
          </cell>
          <cell r="C6962" t="str">
            <v>Rolls-Royce Gear Systems Inc</v>
          </cell>
          <cell r="D6962" t="str">
            <v>Triumph Group Inc</v>
          </cell>
          <cell r="E6962">
            <v>36</v>
          </cell>
          <cell r="F6962" t="str">
            <v>N</v>
          </cell>
        </row>
        <row r="6963">
          <cell r="B6963">
            <v>38005</v>
          </cell>
          <cell r="C6963" t="str">
            <v>Lake Mead Hospital Med Center</v>
          </cell>
          <cell r="D6963" t="str">
            <v>Iasis Healthcare Corp</v>
          </cell>
          <cell r="E6963">
            <v>25</v>
          </cell>
          <cell r="F6963" t="str">
            <v>N</v>
          </cell>
        </row>
        <row r="6964">
          <cell r="B6964">
            <v>38005</v>
          </cell>
          <cell r="C6964" t="str">
            <v>Emerald  Casino Inc</v>
          </cell>
          <cell r="D6964" t="str">
            <v>Penn National Gaming Inc</v>
          </cell>
          <cell r="E6964">
            <v>506</v>
          </cell>
          <cell r="F6964" t="str">
            <v>N</v>
          </cell>
        </row>
        <row r="6965">
          <cell r="B6965">
            <v>38004</v>
          </cell>
          <cell r="C6965" t="str">
            <v>Milwaukee Brewers</v>
          </cell>
          <cell r="D6965" t="str">
            <v>Investor Group</v>
          </cell>
          <cell r="E6965">
            <v>223</v>
          </cell>
          <cell r="F6965" t="str">
            <v>N</v>
          </cell>
        </row>
        <row r="6966">
          <cell r="B6966">
            <v>38002</v>
          </cell>
          <cell r="C6966" t="str">
            <v>El Paso Merchant-Facilities(25</v>
          </cell>
          <cell r="D6966" t="str">
            <v>Northern Star Generation LLC</v>
          </cell>
          <cell r="E6966">
            <v>920</v>
          </cell>
          <cell r="F6966" t="str">
            <v>N</v>
          </cell>
        </row>
        <row r="6967">
          <cell r="B6967">
            <v>38002</v>
          </cell>
          <cell r="C6967" t="str">
            <v>SBS Group Inc</v>
          </cell>
          <cell r="D6967" t="str">
            <v>Harvey Nash Group PLC</v>
          </cell>
          <cell r="E6967">
            <v>2.625</v>
          </cell>
          <cell r="F6967" t="str">
            <v>N</v>
          </cell>
        </row>
        <row r="6968">
          <cell r="B6968">
            <v>38002</v>
          </cell>
          <cell r="C6968" t="str">
            <v>UIEvolution Inc</v>
          </cell>
          <cell r="D6968" t="str">
            <v>Square Enix Co Ltd</v>
          </cell>
          <cell r="E6968">
            <v>4</v>
          </cell>
          <cell r="F6968" t="str">
            <v>N</v>
          </cell>
        </row>
        <row r="6969">
          <cell r="B6969">
            <v>38002</v>
          </cell>
          <cell r="C6969" t="str">
            <v>Wilshire Credit Corp</v>
          </cell>
          <cell r="D6969" t="str">
            <v>Merrill Lynch Mortgage Capital</v>
          </cell>
          <cell r="E6969">
            <v>52</v>
          </cell>
          <cell r="F6969" t="str">
            <v>N</v>
          </cell>
        </row>
        <row r="6970">
          <cell r="B6970">
            <v>38002</v>
          </cell>
          <cell r="C6970" t="str">
            <v>TXU Communications</v>
          </cell>
          <cell r="D6970" t="str">
            <v>Consolidated Communications</v>
          </cell>
          <cell r="E6970">
            <v>527</v>
          </cell>
          <cell r="F6970" t="str">
            <v>N</v>
          </cell>
        </row>
        <row r="6971">
          <cell r="B6971">
            <v>38002</v>
          </cell>
          <cell r="C6971" t="str">
            <v>Warrior Resources Inc-Certain</v>
          </cell>
          <cell r="D6971" t="str">
            <v>Imperial Petroleum Inc</v>
          </cell>
          <cell r="E6971">
            <v>6.0799999999999992</v>
          </cell>
          <cell r="F6971" t="str">
            <v>N</v>
          </cell>
        </row>
        <row r="6972">
          <cell r="B6972">
            <v>38002</v>
          </cell>
          <cell r="C6972" t="str">
            <v>DT Industries-Converting Tech</v>
          </cell>
          <cell r="D6972" t="str">
            <v>Sencorp Inc</v>
          </cell>
          <cell r="E6972">
            <v>6</v>
          </cell>
          <cell r="F6972" t="str">
            <v>N</v>
          </cell>
        </row>
        <row r="6973">
          <cell r="B6973">
            <v>38002</v>
          </cell>
          <cell r="C6973" t="str">
            <v>Angelo &amp; Maxies-Steakhouses(3)</v>
          </cell>
          <cell r="D6973" t="str">
            <v>McCormick &amp; Schimick's</v>
          </cell>
          <cell r="E6973">
            <v>5.35</v>
          </cell>
          <cell r="F6973" t="str">
            <v>N</v>
          </cell>
        </row>
        <row r="6974">
          <cell r="B6974">
            <v>38002</v>
          </cell>
          <cell r="C6974" t="str">
            <v>Warrior Res Inc-Oil &amp; Gas Asts</v>
          </cell>
          <cell r="D6974" t="str">
            <v>Imperial Petroleum Inc</v>
          </cell>
          <cell r="E6974">
            <v>6.1999999999999993</v>
          </cell>
          <cell r="F6974" t="str">
            <v>N</v>
          </cell>
        </row>
        <row r="6975">
          <cell r="B6975">
            <v>38001</v>
          </cell>
          <cell r="C6975" t="str">
            <v>WZCH-FM,Chicago,IL</v>
          </cell>
          <cell r="D6975" t="str">
            <v>NextMedia Group Inc</v>
          </cell>
          <cell r="E6975">
            <v>5</v>
          </cell>
          <cell r="F6975" t="str">
            <v>N</v>
          </cell>
        </row>
        <row r="6976">
          <cell r="B6976">
            <v>38001</v>
          </cell>
          <cell r="C6976" t="str">
            <v>ATX Communications Inc</v>
          </cell>
          <cell r="D6976" t="str">
            <v>Creditors</v>
          </cell>
          <cell r="E6976">
            <v>55</v>
          </cell>
          <cell r="F6976" t="str">
            <v>N</v>
          </cell>
        </row>
        <row r="6977">
          <cell r="B6977">
            <v>38001</v>
          </cell>
          <cell r="C6977" t="str">
            <v>Sawyer Drilling &amp;-Drilling Ast</v>
          </cell>
          <cell r="D6977" t="str">
            <v>Pioneer Drilling Co</v>
          </cell>
          <cell r="E6977">
            <v>12</v>
          </cell>
          <cell r="F6977" t="str">
            <v>N</v>
          </cell>
        </row>
        <row r="6978">
          <cell r="B6978">
            <v>38001</v>
          </cell>
          <cell r="C6978" t="str">
            <v>Cargotech-AirLiner Technology</v>
          </cell>
          <cell r="D6978" t="str">
            <v>Cold Pack System SAS</v>
          </cell>
          <cell r="E6978">
            <v>3</v>
          </cell>
          <cell r="F6978" t="str">
            <v>N</v>
          </cell>
        </row>
        <row r="6979">
          <cell r="B6979">
            <v>38001</v>
          </cell>
          <cell r="C6979" t="str">
            <v>WRZA-FM,WNDZ-AM</v>
          </cell>
          <cell r="D6979" t="str">
            <v>Newsweb Corp</v>
          </cell>
          <cell r="E6979">
            <v>24</v>
          </cell>
          <cell r="F6979" t="str">
            <v>N</v>
          </cell>
        </row>
        <row r="6980">
          <cell r="B6980">
            <v>38001</v>
          </cell>
          <cell r="C6980" t="str">
            <v>HAHT Commerce Inc</v>
          </cell>
          <cell r="D6980" t="str">
            <v>GE Global eXchange Services</v>
          </cell>
          <cell r="E6980">
            <v>30</v>
          </cell>
          <cell r="F6980" t="str">
            <v>N</v>
          </cell>
        </row>
        <row r="6981">
          <cell r="B6981">
            <v>38001</v>
          </cell>
          <cell r="C6981" t="str">
            <v>Phosphate Resource Partners LP</v>
          </cell>
          <cell r="D6981" t="str">
            <v>IMC Global Inc</v>
          </cell>
          <cell r="E6981">
            <v>110.65300000000001</v>
          </cell>
          <cell r="F6981" t="str">
            <v>N</v>
          </cell>
        </row>
        <row r="6982">
          <cell r="B6982">
            <v>38000</v>
          </cell>
          <cell r="C6982" t="str">
            <v>Jalmat Gas Field,Lea County,NM</v>
          </cell>
          <cell r="D6982" t="str">
            <v>Mission Resources Corp</v>
          </cell>
          <cell r="E6982">
            <v>26.7</v>
          </cell>
          <cell r="F6982" t="str">
            <v>N</v>
          </cell>
        </row>
        <row r="6983">
          <cell r="B6983">
            <v>38000</v>
          </cell>
          <cell r="C6983" t="str">
            <v>Shawnee Optical</v>
          </cell>
          <cell r="D6983" t="str">
            <v>Leonardi Group Inc</v>
          </cell>
          <cell r="E6983">
            <v>1.5799999999999998</v>
          </cell>
          <cell r="F6983" t="str">
            <v>N</v>
          </cell>
        </row>
        <row r="6984">
          <cell r="B6984">
            <v>38000</v>
          </cell>
          <cell r="C6984" t="str">
            <v>Canada Life Assurance-Business</v>
          </cell>
          <cell r="D6984" t="str">
            <v>Jefferson-Pilot Corp</v>
          </cell>
          <cell r="E6984">
            <v>87.5</v>
          </cell>
          <cell r="F6984" t="str">
            <v>N</v>
          </cell>
        </row>
        <row r="6985">
          <cell r="B6985">
            <v>38000</v>
          </cell>
          <cell r="C6985" t="str">
            <v>HCB Bancshares Inc,Camden,AR</v>
          </cell>
          <cell r="D6985" t="str">
            <v>Rock Bancshares Inc,Camden,AR</v>
          </cell>
          <cell r="E6985">
            <v>28.391999999999999</v>
          </cell>
          <cell r="F6985" t="str">
            <v>N</v>
          </cell>
        </row>
        <row r="6986">
          <cell r="B6986">
            <v>38000</v>
          </cell>
          <cell r="C6986" t="str">
            <v>Bank One Corp,Chicago,IL</v>
          </cell>
          <cell r="D6986" t="str">
            <v>JP Morgan Chase &amp; Co</v>
          </cell>
          <cell r="E6986">
            <v>58760.637999999999</v>
          </cell>
          <cell r="F6986" t="str">
            <v>N</v>
          </cell>
        </row>
        <row r="6987">
          <cell r="B6987">
            <v>38000</v>
          </cell>
          <cell r="C6987" t="str">
            <v>Laser Welding Intl</v>
          </cell>
          <cell r="D6987" t="str">
            <v>Noble International Ltd</v>
          </cell>
          <cell r="E6987">
            <v>15.7</v>
          </cell>
          <cell r="F6987" t="str">
            <v>N</v>
          </cell>
        </row>
        <row r="6988">
          <cell r="B6988">
            <v>38000</v>
          </cell>
          <cell r="C6988" t="str">
            <v>Archibald Candy-Certain Assts</v>
          </cell>
          <cell r="D6988" t="str">
            <v>Alpine Confections Inc</v>
          </cell>
          <cell r="E6988">
            <v>38.9</v>
          </cell>
          <cell r="F6988" t="str">
            <v>N</v>
          </cell>
        </row>
        <row r="6989">
          <cell r="B6989">
            <v>38000</v>
          </cell>
          <cell r="C6989" t="str">
            <v>Motiva Enterprises-DE City Ref</v>
          </cell>
          <cell r="D6989" t="str">
            <v>Premcor Refining Group Inc</v>
          </cell>
          <cell r="E6989">
            <v>925</v>
          </cell>
          <cell r="F6989" t="str">
            <v>N</v>
          </cell>
        </row>
        <row r="6990">
          <cell r="B6990">
            <v>38000</v>
          </cell>
          <cell r="C6990" t="str">
            <v>Heritage Bancshares Inc,TX</v>
          </cell>
          <cell r="D6990" t="str">
            <v>HGroup Acquisition Co</v>
          </cell>
          <cell r="E6990">
            <v>12.422999999999998</v>
          </cell>
          <cell r="F6990" t="str">
            <v>N</v>
          </cell>
        </row>
        <row r="6991">
          <cell r="B6991">
            <v>38000</v>
          </cell>
          <cell r="C6991" t="str">
            <v>Polydex Pharma-US Bus</v>
          </cell>
          <cell r="D6991" t="str">
            <v>Sparhawk Laboratories Inc</v>
          </cell>
          <cell r="E6991">
            <v>5.5</v>
          </cell>
          <cell r="F6991" t="str">
            <v>N</v>
          </cell>
        </row>
        <row r="6992">
          <cell r="B6992">
            <v>38000</v>
          </cell>
          <cell r="C6992" t="str">
            <v>Kimberly-Clark-Wound Care Asts</v>
          </cell>
          <cell r="D6992" t="str">
            <v>Derma Sciences Inc</v>
          </cell>
          <cell r="E6992">
            <v>2.5999999999999996</v>
          </cell>
          <cell r="F6992" t="str">
            <v>N</v>
          </cell>
        </row>
        <row r="6993">
          <cell r="B6993">
            <v>38000</v>
          </cell>
          <cell r="C6993" t="str">
            <v>Fox Communications Corp</v>
          </cell>
          <cell r="D6993" t="str">
            <v>Ecuity Holdings Inc</v>
          </cell>
          <cell r="E6993">
            <v>4.8</v>
          </cell>
          <cell r="F6993" t="str">
            <v>N</v>
          </cell>
        </row>
        <row r="6994">
          <cell r="B6994">
            <v>37999</v>
          </cell>
          <cell r="C6994" t="str">
            <v>Pacific Cycle LLC</v>
          </cell>
          <cell r="D6994" t="str">
            <v>Dorel Industries Inc</v>
          </cell>
          <cell r="E6994">
            <v>310</v>
          </cell>
          <cell r="F6994" t="str">
            <v>N</v>
          </cell>
        </row>
        <row r="6995">
          <cell r="B6995">
            <v>37999</v>
          </cell>
          <cell r="C6995" t="str">
            <v>WHSLH Rlty-Horizon Bay Sr Cmnt</v>
          </cell>
          <cell r="D6995" t="str">
            <v>CNL Retirement Properties Inc</v>
          </cell>
          <cell r="E6995">
            <v>537.5</v>
          </cell>
          <cell r="F6995" t="str">
            <v>N</v>
          </cell>
        </row>
        <row r="6996">
          <cell r="B6996">
            <v>37999</v>
          </cell>
          <cell r="C6996" t="str">
            <v>Meristar Hospitality-Hotels</v>
          </cell>
          <cell r="D6996" t="str">
            <v>Undisclosed Acquiror</v>
          </cell>
          <cell r="E6996">
            <v>33.9</v>
          </cell>
          <cell r="F6996" t="str">
            <v>N</v>
          </cell>
        </row>
        <row r="6997">
          <cell r="B6997">
            <v>37999</v>
          </cell>
          <cell r="C6997" t="str">
            <v>TheraSense Inc</v>
          </cell>
          <cell r="D6997" t="str">
            <v>Abbott Laboratories</v>
          </cell>
          <cell r="E6997">
            <v>1242.539</v>
          </cell>
          <cell r="F6997" t="str">
            <v>N</v>
          </cell>
        </row>
        <row r="6998">
          <cell r="B6998">
            <v>37999</v>
          </cell>
          <cell r="C6998" t="str">
            <v>Chelsey Bdcstg Co-TV Stn(2)</v>
          </cell>
          <cell r="D6998" t="str">
            <v>Barrington Bdcstg Co LLC</v>
          </cell>
          <cell r="E6998">
            <v>23.5</v>
          </cell>
          <cell r="F6998" t="str">
            <v>N</v>
          </cell>
        </row>
        <row r="6999">
          <cell r="B6999">
            <v>37999</v>
          </cell>
          <cell r="C6999" t="str">
            <v>Red Lion Hotel Yakima Gateway</v>
          </cell>
          <cell r="D6999" t="str">
            <v>WestCoast Hospitality Corp</v>
          </cell>
          <cell r="E6999">
            <v>6.25</v>
          </cell>
          <cell r="F6999" t="str">
            <v>N</v>
          </cell>
        </row>
        <row r="7000">
          <cell r="B7000">
            <v>37999</v>
          </cell>
          <cell r="C7000" t="str">
            <v>Iasis-Rocky Mountain Medical</v>
          </cell>
          <cell r="D7000" t="str">
            <v>Granite School District</v>
          </cell>
          <cell r="E7000">
            <v>15.25</v>
          </cell>
          <cell r="F7000" t="str">
            <v>N</v>
          </cell>
        </row>
        <row r="7001">
          <cell r="B7001">
            <v>37999</v>
          </cell>
          <cell r="C7001" t="str">
            <v>Cheyenne Light Fuel &amp; Power Co</v>
          </cell>
          <cell r="D7001" t="str">
            <v>Black Hills Power Inc</v>
          </cell>
          <cell r="E7001">
            <v>90</v>
          </cell>
          <cell r="F7001" t="str">
            <v>N</v>
          </cell>
        </row>
        <row r="7002">
          <cell r="B7002">
            <v>37999</v>
          </cell>
          <cell r="C7002" t="str">
            <v>WEYI-TV,Flint,MI</v>
          </cell>
          <cell r="D7002" t="str">
            <v>Barrington Bdcstg Co LLC</v>
          </cell>
          <cell r="E7002">
            <v>24</v>
          </cell>
          <cell r="F7002" t="str">
            <v>N</v>
          </cell>
        </row>
        <row r="7003">
          <cell r="B7003">
            <v>37998</v>
          </cell>
          <cell r="C7003" t="str">
            <v>Alcoa Inc-Packaging Equip Bus</v>
          </cell>
          <cell r="D7003" t="str">
            <v>American Industrial Partners</v>
          </cell>
          <cell r="E7003">
            <v>45</v>
          </cell>
          <cell r="F7003" t="str">
            <v>Y</v>
          </cell>
        </row>
        <row r="7004">
          <cell r="B7004">
            <v>37998</v>
          </cell>
          <cell r="C7004" t="str">
            <v>World Wide Packets</v>
          </cell>
          <cell r="D7004" t="str">
            <v>Investor Group</v>
          </cell>
          <cell r="E7004">
            <v>15.7</v>
          </cell>
          <cell r="F7004" t="str">
            <v>Y</v>
          </cell>
        </row>
        <row r="7005">
          <cell r="B7005">
            <v>37998</v>
          </cell>
          <cell r="C7005" t="str">
            <v>RealPage Inc</v>
          </cell>
          <cell r="D7005" t="str">
            <v>Apax Partners Inc</v>
          </cell>
          <cell r="E7005">
            <v>20</v>
          </cell>
          <cell r="F7005" t="str">
            <v>Y</v>
          </cell>
        </row>
        <row r="7006">
          <cell r="B7006">
            <v>37998</v>
          </cell>
          <cell r="C7006" t="str">
            <v>ABC Window Co</v>
          </cell>
          <cell r="D7006" t="str">
            <v>William Blair Capital Partners</v>
          </cell>
          <cell r="E7006">
            <v>38</v>
          </cell>
          <cell r="F7006" t="str">
            <v>Y</v>
          </cell>
        </row>
        <row r="7007">
          <cell r="B7007">
            <v>37998</v>
          </cell>
          <cell r="C7007" t="str">
            <v>Feld Group</v>
          </cell>
          <cell r="D7007" t="str">
            <v>Electronic Data Systems Corp</v>
          </cell>
          <cell r="E7007">
            <v>89</v>
          </cell>
          <cell r="F7007" t="str">
            <v>N</v>
          </cell>
        </row>
        <row r="7008">
          <cell r="B7008">
            <v>37998</v>
          </cell>
          <cell r="C7008" t="str">
            <v>Kelsey-Hayes Co-Autospecialty</v>
          </cell>
          <cell r="D7008" t="str">
            <v>Universal Automotive Inc</v>
          </cell>
          <cell r="E7008">
            <v>11</v>
          </cell>
          <cell r="F7008" t="str">
            <v>N</v>
          </cell>
        </row>
        <row r="7009">
          <cell r="B7009">
            <v>37998</v>
          </cell>
          <cell r="C7009" t="str">
            <v>Liquidity Direct Tech LLC</v>
          </cell>
          <cell r="D7009" t="str">
            <v>Chicago Mercantile Exchange</v>
          </cell>
          <cell r="E7009">
            <v>5.3</v>
          </cell>
          <cell r="F7009" t="str">
            <v>N</v>
          </cell>
        </row>
        <row r="7010">
          <cell r="B7010">
            <v>37998</v>
          </cell>
          <cell r="C7010" t="str">
            <v>Mapletree Networks(R)Inc</v>
          </cell>
          <cell r="D7010" t="str">
            <v>Performance Technologies Inc</v>
          </cell>
          <cell r="E7010">
            <v>8.25</v>
          </cell>
          <cell r="F7010" t="str">
            <v>N</v>
          </cell>
        </row>
        <row r="7011">
          <cell r="B7011">
            <v>37998</v>
          </cell>
          <cell r="C7011" t="str">
            <v>SPSS Inc-Sigma Product Line</v>
          </cell>
          <cell r="D7011" t="str">
            <v>Cranes Software Intl Ltd</v>
          </cell>
          <cell r="E7011">
            <v>13</v>
          </cell>
          <cell r="F7011" t="str">
            <v>N</v>
          </cell>
        </row>
        <row r="7012">
          <cell r="B7012">
            <v>37998</v>
          </cell>
          <cell r="C7012" t="str">
            <v>Backyard Broadcasting</v>
          </cell>
          <cell r="D7012" t="str">
            <v>Pacific Corporate Group</v>
          </cell>
          <cell r="E7012">
            <v>10</v>
          </cell>
          <cell r="F7012" t="str">
            <v>N</v>
          </cell>
        </row>
        <row r="7013">
          <cell r="B7013">
            <v>37998</v>
          </cell>
          <cell r="C7013" t="str">
            <v>Optika Inc</v>
          </cell>
          <cell r="D7013" t="str">
            <v>Stellent Inc</v>
          </cell>
          <cell r="E7013">
            <v>62.057000000000002</v>
          </cell>
          <cell r="F7013" t="str">
            <v>N</v>
          </cell>
        </row>
        <row r="7014">
          <cell r="B7014">
            <v>37998</v>
          </cell>
          <cell r="C7014" t="str">
            <v>First SecurityFed Finl Inc,Il</v>
          </cell>
          <cell r="D7014" t="str">
            <v>MB Financial Inc,Chicago,IL</v>
          </cell>
          <cell r="E7014">
            <v>149.24199999999999</v>
          </cell>
          <cell r="F7014" t="str">
            <v>N</v>
          </cell>
        </row>
        <row r="7015">
          <cell r="B7015">
            <v>37998</v>
          </cell>
          <cell r="C7015" t="str">
            <v>Banter Systems Inc</v>
          </cell>
          <cell r="D7015" t="str">
            <v>iPhrase Technologies Inc</v>
          </cell>
          <cell r="E7015">
            <v>10</v>
          </cell>
          <cell r="F7015" t="str">
            <v>N</v>
          </cell>
        </row>
        <row r="7016">
          <cell r="B7016">
            <v>37998</v>
          </cell>
          <cell r="C7016" t="str">
            <v>Fitness Products International</v>
          </cell>
          <cell r="D7016" t="str">
            <v>Precor Inc</v>
          </cell>
          <cell r="E7016">
            <v>11.799999999999999</v>
          </cell>
          <cell r="F7016" t="str">
            <v>N</v>
          </cell>
        </row>
        <row r="7017">
          <cell r="B7017">
            <v>37998</v>
          </cell>
          <cell r="C7017" t="str">
            <v>SSR Strategic Investment Fund</v>
          </cell>
          <cell r="D7017" t="str">
            <v>Zurich Global Invest Advisors</v>
          </cell>
          <cell r="E7017">
            <v>25</v>
          </cell>
          <cell r="F7017" t="str">
            <v>N</v>
          </cell>
        </row>
        <row r="7018">
          <cell r="B7018">
            <v>37998</v>
          </cell>
          <cell r="C7018" t="str">
            <v>Atlantic Realty Trust</v>
          </cell>
          <cell r="D7018" t="str">
            <v>First Union RE Equity Mtg Inv</v>
          </cell>
          <cell r="E7018">
            <v>63.429000000000002</v>
          </cell>
          <cell r="F7018" t="str">
            <v>N</v>
          </cell>
        </row>
        <row r="7019">
          <cell r="B7019">
            <v>37997</v>
          </cell>
          <cell r="C7019" t="str">
            <v>Information Management Network</v>
          </cell>
          <cell r="D7019" t="str">
            <v>Euromoney Institutional Inv</v>
          </cell>
          <cell r="E7019">
            <v>100</v>
          </cell>
          <cell r="F7019" t="str">
            <v>N</v>
          </cell>
        </row>
        <row r="7020">
          <cell r="B7020">
            <v>37995</v>
          </cell>
          <cell r="C7020" t="str">
            <v>Diversified Collection Svcs</v>
          </cell>
          <cell r="D7020" t="str">
            <v>Parthenon Capital LLC</v>
          </cell>
          <cell r="E7020">
            <v>167</v>
          </cell>
          <cell r="F7020" t="str">
            <v>Y</v>
          </cell>
        </row>
        <row r="7021">
          <cell r="B7021">
            <v>37995</v>
          </cell>
          <cell r="C7021" t="str">
            <v>Undisclosed Pharm Distn,NJ</v>
          </cell>
          <cell r="D7021" t="str">
            <v>Taro Pharmaceuticals USA Inc</v>
          </cell>
          <cell r="E7021">
            <v>18</v>
          </cell>
          <cell r="F7021" t="str">
            <v>N</v>
          </cell>
        </row>
        <row r="7022">
          <cell r="B7022">
            <v>37995</v>
          </cell>
          <cell r="C7022" t="str">
            <v>Northwest Toxicology</v>
          </cell>
          <cell r="D7022" t="str">
            <v>LabOne Inc</v>
          </cell>
          <cell r="E7022">
            <v>10</v>
          </cell>
          <cell r="F7022" t="str">
            <v>N</v>
          </cell>
        </row>
        <row r="7023">
          <cell r="B7023">
            <v>37995</v>
          </cell>
          <cell r="C7023" t="str">
            <v>Falmouth Bancorp Inc,MA</v>
          </cell>
          <cell r="D7023" t="str">
            <v>Independent Bank Corp,MA</v>
          </cell>
          <cell r="E7023">
            <v>36.863999999999997</v>
          </cell>
          <cell r="F7023" t="str">
            <v>N</v>
          </cell>
        </row>
        <row r="7024">
          <cell r="B7024">
            <v>37995</v>
          </cell>
          <cell r="C7024" t="str">
            <v>Atlantic Realty Trust</v>
          </cell>
          <cell r="D7024" t="str">
            <v>First Union RE Equity Mtg Inv</v>
          </cell>
          <cell r="E7024">
            <v>4.2030000000000003</v>
          </cell>
          <cell r="F7024" t="str">
            <v>N</v>
          </cell>
        </row>
        <row r="7025">
          <cell r="B7025">
            <v>37995</v>
          </cell>
          <cell r="C7025" t="str">
            <v>Undisclosed Storage Facility</v>
          </cell>
          <cell r="D7025" t="str">
            <v>Johnston Builders LLC</v>
          </cell>
          <cell r="E7025">
            <v>8.1999999999999993</v>
          </cell>
          <cell r="F7025" t="str">
            <v>N</v>
          </cell>
        </row>
        <row r="7026">
          <cell r="B7026">
            <v>37995</v>
          </cell>
          <cell r="C7026" t="str">
            <v>Retail Technologies Intl Inc</v>
          </cell>
          <cell r="D7026" t="str">
            <v>Island Pacific Inc</v>
          </cell>
          <cell r="E7026">
            <v>11</v>
          </cell>
          <cell r="F7026" t="str">
            <v>N</v>
          </cell>
        </row>
        <row r="7027">
          <cell r="B7027">
            <v>37995</v>
          </cell>
          <cell r="C7027" t="str">
            <v>Crown of Tx Hospice Amarillo</v>
          </cell>
          <cell r="D7027" t="str">
            <v>Odyssey HealthCare Inc</v>
          </cell>
          <cell r="E7027">
            <v>22.5</v>
          </cell>
          <cell r="F7027" t="str">
            <v>N</v>
          </cell>
        </row>
        <row r="7028">
          <cell r="B7028">
            <v>37995</v>
          </cell>
          <cell r="C7028" t="str">
            <v>IQ Financial Systems Inc</v>
          </cell>
          <cell r="D7028" t="str">
            <v>Misys PLC</v>
          </cell>
          <cell r="E7028">
            <v>40</v>
          </cell>
          <cell r="F7028" t="str">
            <v>N</v>
          </cell>
        </row>
        <row r="7029">
          <cell r="B7029">
            <v>37995</v>
          </cell>
          <cell r="C7029" t="str">
            <v>SmarTract Inc</v>
          </cell>
          <cell r="D7029" t="str">
            <v>Expro International Group PLC</v>
          </cell>
          <cell r="E7029">
            <v>5.35</v>
          </cell>
          <cell r="F7029" t="str">
            <v>N</v>
          </cell>
        </row>
        <row r="7030">
          <cell r="B7030">
            <v>37994</v>
          </cell>
          <cell r="C7030" t="str">
            <v>PTC Therapeutics Inc</v>
          </cell>
          <cell r="D7030" t="str">
            <v>Credit Suisse First Boston Eq</v>
          </cell>
          <cell r="E7030">
            <v>35</v>
          </cell>
          <cell r="F7030" t="str">
            <v>Y</v>
          </cell>
        </row>
        <row r="7031">
          <cell r="B7031">
            <v>37994</v>
          </cell>
          <cell r="C7031" t="str">
            <v>American Independent Insurance</v>
          </cell>
          <cell r="D7031" t="str">
            <v>Direct Insurance IDI Ltd</v>
          </cell>
          <cell r="E7031">
            <v>23.75</v>
          </cell>
          <cell r="F7031" t="str">
            <v>N</v>
          </cell>
        </row>
        <row r="7032">
          <cell r="B7032">
            <v>37994</v>
          </cell>
          <cell r="C7032" t="str">
            <v>Quincy State Bank,FL</v>
          </cell>
          <cell r="D7032" t="str">
            <v>Capital City Bank Group,FL</v>
          </cell>
          <cell r="E7032">
            <v>26.099999999999998</v>
          </cell>
          <cell r="F7032" t="str">
            <v>N</v>
          </cell>
        </row>
        <row r="7033">
          <cell r="B7033">
            <v>37994</v>
          </cell>
          <cell r="C7033" t="str">
            <v>Moxtek Inc</v>
          </cell>
          <cell r="D7033" t="str">
            <v>Polartechno Ltd</v>
          </cell>
          <cell r="E7033">
            <v>27.2</v>
          </cell>
          <cell r="F7033" t="str">
            <v>N</v>
          </cell>
        </row>
        <row r="7034">
          <cell r="B7034">
            <v>37994</v>
          </cell>
          <cell r="C7034" t="str">
            <v>Equity Office Ppty-Bldg(13)</v>
          </cell>
          <cell r="D7034" t="str">
            <v>Undisclosed Acquiror</v>
          </cell>
          <cell r="E7034">
            <v>596.5</v>
          </cell>
          <cell r="F7034" t="str">
            <v>N</v>
          </cell>
        </row>
        <row r="7035">
          <cell r="B7035">
            <v>37994</v>
          </cell>
          <cell r="C7035" t="str">
            <v>Mobliss</v>
          </cell>
          <cell r="D7035" t="str">
            <v>Index Corp</v>
          </cell>
          <cell r="E7035">
            <v>15</v>
          </cell>
          <cell r="F7035" t="str">
            <v>N</v>
          </cell>
        </row>
        <row r="7036">
          <cell r="B7036">
            <v>37994</v>
          </cell>
          <cell r="C7036" t="str">
            <v>Classic Resources-TX and LA</v>
          </cell>
          <cell r="D7036" t="str">
            <v>XTO Energy Inc</v>
          </cell>
          <cell r="E7036">
            <v>249</v>
          </cell>
          <cell r="F7036" t="str">
            <v>N</v>
          </cell>
        </row>
        <row r="7037">
          <cell r="B7037">
            <v>37994</v>
          </cell>
          <cell r="C7037" t="str">
            <v>Second Bancorp Inc,Warren,OH</v>
          </cell>
          <cell r="D7037" t="str">
            <v>Sky Financial Group Inc,OH</v>
          </cell>
          <cell r="E7037">
            <v>317.06799999999998</v>
          </cell>
          <cell r="F7037" t="str">
            <v>N</v>
          </cell>
        </row>
        <row r="7038">
          <cell r="B7038">
            <v>37994</v>
          </cell>
          <cell r="C7038" t="str">
            <v>FAAC Inc</v>
          </cell>
          <cell r="D7038" t="str">
            <v>Arotech Corp</v>
          </cell>
          <cell r="E7038">
            <v>14</v>
          </cell>
          <cell r="F7038" t="str">
            <v>N</v>
          </cell>
        </row>
        <row r="7039">
          <cell r="B7039">
            <v>37994</v>
          </cell>
          <cell r="C7039" t="str">
            <v>Phat Fashions LLC</v>
          </cell>
          <cell r="D7039" t="str">
            <v>Kellwood Co</v>
          </cell>
          <cell r="E7039">
            <v>140</v>
          </cell>
          <cell r="F7039" t="str">
            <v>N</v>
          </cell>
        </row>
        <row r="7040">
          <cell r="B7040">
            <v>37994</v>
          </cell>
          <cell r="C7040" t="str">
            <v>American &amp; Intl Phone Inc</v>
          </cell>
          <cell r="D7040" t="str">
            <v>AirNet Wireless Inc</v>
          </cell>
          <cell r="E7040">
            <v>23.742999999999999</v>
          </cell>
          <cell r="F7040" t="str">
            <v>N</v>
          </cell>
        </row>
        <row r="7041">
          <cell r="B7041">
            <v>37994</v>
          </cell>
          <cell r="C7041" t="str">
            <v>HInnovation Inc</v>
          </cell>
          <cell r="D7041" t="str">
            <v>Vital Images Inc</v>
          </cell>
          <cell r="E7041">
            <v>18</v>
          </cell>
          <cell r="F7041" t="str">
            <v>N</v>
          </cell>
        </row>
        <row r="7042">
          <cell r="B7042">
            <v>37994</v>
          </cell>
          <cell r="C7042" t="str">
            <v>Ascension Health Inc-Med Offic</v>
          </cell>
          <cell r="D7042" t="str">
            <v>Healthcare Realty Trust Inc</v>
          </cell>
          <cell r="E7042">
            <v>166</v>
          </cell>
          <cell r="F7042" t="str">
            <v>N</v>
          </cell>
        </row>
        <row r="7043">
          <cell r="B7043">
            <v>37993</v>
          </cell>
          <cell r="C7043" t="str">
            <v>World of Tile</v>
          </cell>
          <cell r="D7043" t="str">
            <v>River Associates LLC</v>
          </cell>
          <cell r="E7043">
            <v>9</v>
          </cell>
          <cell r="F7043" t="str">
            <v>Y</v>
          </cell>
        </row>
        <row r="7044">
          <cell r="B7044">
            <v>37993</v>
          </cell>
          <cell r="C7044" t="str">
            <v>Silver Plume,Pittsburg Mines</v>
          </cell>
          <cell r="D7044" t="str">
            <v>Oretech Inc</v>
          </cell>
          <cell r="E7044">
            <v>3.331</v>
          </cell>
          <cell r="F7044" t="str">
            <v>N</v>
          </cell>
        </row>
        <row r="7045">
          <cell r="B7045">
            <v>37993</v>
          </cell>
          <cell r="C7045" t="str">
            <v>Edison Mission Energy Oil,Gas</v>
          </cell>
          <cell r="D7045" t="str">
            <v>Medicine Bow Energy Corp</v>
          </cell>
          <cell r="E7045">
            <v>100</v>
          </cell>
          <cell r="F7045" t="str">
            <v>N</v>
          </cell>
        </row>
        <row r="7046">
          <cell r="B7046">
            <v>37993</v>
          </cell>
          <cell r="C7046" t="str">
            <v>Telispark Inc</v>
          </cell>
          <cell r="D7046" t="str">
            <v>Infowave Software Inc</v>
          </cell>
          <cell r="E7046">
            <v>8.5589999999999993</v>
          </cell>
          <cell r="F7046" t="str">
            <v>N</v>
          </cell>
        </row>
        <row r="7047">
          <cell r="B7047">
            <v>37993</v>
          </cell>
          <cell r="C7047" t="str">
            <v>Radio Stations(7),VI</v>
          </cell>
          <cell r="D7047" t="str">
            <v>Cumulus Media Inc</v>
          </cell>
          <cell r="E7047">
            <v>7</v>
          </cell>
          <cell r="F7047" t="str">
            <v>N</v>
          </cell>
        </row>
        <row r="7048">
          <cell r="B7048">
            <v>37993</v>
          </cell>
          <cell r="C7048" t="str">
            <v>ACCESS Oncology Inc</v>
          </cell>
          <cell r="D7048" t="str">
            <v>Keryx Biopharmaceuticals Inc</v>
          </cell>
          <cell r="E7048">
            <v>25.979999999999997</v>
          </cell>
          <cell r="F7048" t="str">
            <v>N</v>
          </cell>
        </row>
        <row r="7049">
          <cell r="B7049">
            <v>37993</v>
          </cell>
          <cell r="C7049" t="str">
            <v>Medical Development Specialist</v>
          </cell>
          <cell r="D7049" t="str">
            <v>HCEG</v>
          </cell>
          <cell r="E7049">
            <v>62.886000000000003</v>
          </cell>
          <cell r="F7049" t="str">
            <v>N</v>
          </cell>
        </row>
        <row r="7050">
          <cell r="B7050">
            <v>37993</v>
          </cell>
          <cell r="C7050" t="str">
            <v>Slater Lemont Corp</v>
          </cell>
          <cell r="D7050" t="str">
            <v>Nucor Steel Kankakee Inc</v>
          </cell>
          <cell r="E7050">
            <v>9.5</v>
          </cell>
          <cell r="F7050" t="str">
            <v>N</v>
          </cell>
        </row>
        <row r="7051">
          <cell r="B7051">
            <v>37993</v>
          </cell>
          <cell r="C7051" t="str">
            <v>Stephen Fossler Co Inc-Certain</v>
          </cell>
          <cell r="D7051" t="str">
            <v>New England Bus Service Inc</v>
          </cell>
          <cell r="E7051">
            <v>27</v>
          </cell>
          <cell r="F7051" t="str">
            <v>N</v>
          </cell>
        </row>
        <row r="7052">
          <cell r="B7052">
            <v>37992</v>
          </cell>
          <cell r="C7052" t="str">
            <v>Decision Resources Inc</v>
          </cell>
          <cell r="D7052" t="str">
            <v>Investor Group</v>
          </cell>
          <cell r="E7052">
            <v>58</v>
          </cell>
          <cell r="F7052" t="str">
            <v>Y</v>
          </cell>
        </row>
        <row r="7053">
          <cell r="B7053">
            <v>37992</v>
          </cell>
          <cell r="C7053" t="str">
            <v>Dockside Services Inc</v>
          </cell>
          <cell r="D7053" t="str">
            <v>Providence Service Corp</v>
          </cell>
          <cell r="E7053">
            <v>4.4000000000000004</v>
          </cell>
          <cell r="F7053" t="str">
            <v>N</v>
          </cell>
        </row>
        <row r="7054">
          <cell r="B7054">
            <v>37992</v>
          </cell>
          <cell r="C7054" t="str">
            <v>Ejasent Inc</v>
          </cell>
          <cell r="D7054" t="str">
            <v>Veritas Software Corp</v>
          </cell>
          <cell r="E7054">
            <v>59</v>
          </cell>
          <cell r="F7054" t="str">
            <v>N</v>
          </cell>
        </row>
        <row r="7055">
          <cell r="B7055">
            <v>37992</v>
          </cell>
          <cell r="C7055" t="str">
            <v>Faulkner O'Brien-Texas Asts</v>
          </cell>
          <cell r="D7055" t="str">
            <v>Peoples Energy Production Co</v>
          </cell>
          <cell r="E7055">
            <v>35</v>
          </cell>
          <cell r="F7055" t="str">
            <v>N</v>
          </cell>
        </row>
        <row r="7056">
          <cell r="B7056">
            <v>37992</v>
          </cell>
          <cell r="C7056" t="str">
            <v>Polaris Towne Center LLC</v>
          </cell>
          <cell r="D7056" t="str">
            <v>Glimcher Realty Trust</v>
          </cell>
          <cell r="E7056">
            <v>56.5</v>
          </cell>
          <cell r="F7056" t="str">
            <v>N</v>
          </cell>
        </row>
        <row r="7057">
          <cell r="B7057">
            <v>37992</v>
          </cell>
          <cell r="C7057" t="str">
            <v>First Capital Bkshares Inc,Il</v>
          </cell>
          <cell r="D7057" t="str">
            <v>First Busey Corp,Il</v>
          </cell>
          <cell r="E7057">
            <v>42</v>
          </cell>
          <cell r="F7057" t="str">
            <v>N</v>
          </cell>
        </row>
        <row r="7058">
          <cell r="B7058">
            <v>37992</v>
          </cell>
          <cell r="C7058" t="str">
            <v>Bank One NA-Sheet Extrusion</v>
          </cell>
          <cell r="D7058" t="str">
            <v>Spartech Corp</v>
          </cell>
          <cell r="E7058">
            <v>2</v>
          </cell>
          <cell r="F7058" t="str">
            <v>N</v>
          </cell>
        </row>
        <row r="7059">
          <cell r="B7059">
            <v>37992</v>
          </cell>
          <cell r="C7059" t="str">
            <v>Stadium Plaza Shopping Center</v>
          </cell>
          <cell r="D7059" t="str">
            <v>Thayer LLC</v>
          </cell>
          <cell r="E7059">
            <v>4.8</v>
          </cell>
          <cell r="F7059" t="str">
            <v>N</v>
          </cell>
        </row>
        <row r="7060">
          <cell r="B7060">
            <v>37992</v>
          </cell>
          <cell r="C7060" t="str">
            <v>gateway.realty.new jersey.llc</v>
          </cell>
          <cell r="D7060" t="str">
            <v>FiberNet Telecom Group Inc</v>
          </cell>
          <cell r="E7060">
            <v>3.65</v>
          </cell>
          <cell r="F7060" t="str">
            <v>N</v>
          </cell>
        </row>
        <row r="7061">
          <cell r="B7061">
            <v>37992</v>
          </cell>
          <cell r="C7061" t="str">
            <v>Wege Pretzel Co</v>
          </cell>
          <cell r="D7061" t="str">
            <v>Hanover Equipment Trust</v>
          </cell>
          <cell r="E7061">
            <v>4</v>
          </cell>
          <cell r="F7061" t="str">
            <v>N</v>
          </cell>
        </row>
        <row r="7062">
          <cell r="B7062">
            <v>37992</v>
          </cell>
          <cell r="C7062" t="str">
            <v>First Heritage Bk,PA</v>
          </cell>
          <cell r="D7062" t="str">
            <v>Community Bank Sys Inc,NY</v>
          </cell>
          <cell r="E7062">
            <v>74</v>
          </cell>
          <cell r="F7062" t="str">
            <v>N</v>
          </cell>
        </row>
        <row r="7063">
          <cell r="B7063">
            <v>37992</v>
          </cell>
          <cell r="C7063" t="str">
            <v>Atlantic Center Plaza</v>
          </cell>
          <cell r="D7063" t="str">
            <v>Koger Equity Inc</v>
          </cell>
          <cell r="E7063">
            <v>116.5</v>
          </cell>
          <cell r="F7063" t="str">
            <v>N</v>
          </cell>
        </row>
        <row r="7064">
          <cell r="B7064">
            <v>37991</v>
          </cell>
          <cell r="C7064" t="str">
            <v>Essent Healthcare Inc</v>
          </cell>
          <cell r="D7064" t="str">
            <v>Investor Group</v>
          </cell>
          <cell r="E7064">
            <v>80</v>
          </cell>
          <cell r="F7064" t="str">
            <v>Y</v>
          </cell>
        </row>
        <row r="7065">
          <cell r="B7065">
            <v>37991</v>
          </cell>
          <cell r="C7065" t="str">
            <v>Zantaz Inc</v>
          </cell>
          <cell r="D7065" t="str">
            <v>Investor Group</v>
          </cell>
          <cell r="E7065">
            <v>20</v>
          </cell>
          <cell r="F7065" t="str">
            <v>Y</v>
          </cell>
        </row>
        <row r="7066">
          <cell r="B7066">
            <v>37991</v>
          </cell>
          <cell r="C7066" t="str">
            <v>HazTrain Inc</v>
          </cell>
          <cell r="D7066" t="str">
            <v>GlobalSecure Holdings Ltd</v>
          </cell>
          <cell r="E7066">
            <v>4.1999999999999993</v>
          </cell>
          <cell r="F7066" t="str">
            <v>Y</v>
          </cell>
        </row>
        <row r="7067">
          <cell r="B7067">
            <v>37991</v>
          </cell>
          <cell r="C7067" t="str">
            <v>Experian-Lettershop,Printing</v>
          </cell>
          <cell r="D7067" t="str">
            <v>Metrogroup Corp</v>
          </cell>
          <cell r="E7067">
            <v>28</v>
          </cell>
          <cell r="F7067" t="str">
            <v>N</v>
          </cell>
        </row>
        <row r="7068">
          <cell r="B7068">
            <v>37991</v>
          </cell>
          <cell r="C7068" t="str">
            <v>Island Data Corp-Certain Asset</v>
          </cell>
          <cell r="D7068" t="str">
            <v>LivePerson Inc</v>
          </cell>
          <cell r="E7068">
            <v>2.9499999999999997</v>
          </cell>
          <cell r="F7068" t="str">
            <v>N</v>
          </cell>
        </row>
        <row r="7069">
          <cell r="B7069">
            <v>37991</v>
          </cell>
          <cell r="C7069" t="str">
            <v>HCC Employee Benefits Inc</v>
          </cell>
          <cell r="D7069" t="str">
            <v>Capital Risk LLC</v>
          </cell>
          <cell r="E7069">
            <v>62.5</v>
          </cell>
          <cell r="F7069" t="str">
            <v>N</v>
          </cell>
        </row>
        <row r="7070">
          <cell r="B7070">
            <v>37991</v>
          </cell>
          <cell r="C7070" t="str">
            <v>MAXRAD Inc</v>
          </cell>
          <cell r="D7070" t="str">
            <v>PCTel Inc</v>
          </cell>
          <cell r="E7070">
            <v>20</v>
          </cell>
          <cell r="F7070" t="str">
            <v>N</v>
          </cell>
        </row>
        <row r="7071">
          <cell r="B7071">
            <v>37991</v>
          </cell>
          <cell r="C7071" t="str">
            <v>North American Access</v>
          </cell>
          <cell r="D7071" t="str">
            <v>Advanced Fibre Communications</v>
          </cell>
          <cell r="E7071">
            <v>240</v>
          </cell>
          <cell r="F7071" t="str">
            <v>N</v>
          </cell>
        </row>
        <row r="7072">
          <cell r="B7072">
            <v>37991</v>
          </cell>
          <cell r="C7072" t="str">
            <v>IBM-PowerNP Prod</v>
          </cell>
          <cell r="D7072" t="str">
            <v>hi/fn Inc</v>
          </cell>
          <cell r="E7072">
            <v>15</v>
          </cell>
          <cell r="F7072" t="str">
            <v>N</v>
          </cell>
        </row>
        <row r="7073">
          <cell r="B7073">
            <v>37991</v>
          </cell>
          <cell r="C7073" t="str">
            <v>Sutter Gold Mining Co</v>
          </cell>
          <cell r="D7073" t="str">
            <v>Globemin Resources Inc</v>
          </cell>
          <cell r="E7073">
            <v>12.167</v>
          </cell>
          <cell r="F7073" t="str">
            <v>N</v>
          </cell>
        </row>
        <row r="7074">
          <cell r="B7074">
            <v>37991</v>
          </cell>
          <cell r="C7074" t="str">
            <v>AZ Charlies Decatur,AZ Charlie</v>
          </cell>
          <cell r="D7074" t="str">
            <v>Amer Casino &amp; Ent Ppty LLC</v>
          </cell>
          <cell r="E7074">
            <v>125.89999999999999</v>
          </cell>
          <cell r="F7074" t="str">
            <v>N</v>
          </cell>
        </row>
        <row r="7075">
          <cell r="B7075">
            <v>37991</v>
          </cell>
          <cell r="C7075" t="str">
            <v>SpaceLabs Medical Inc</v>
          </cell>
          <cell r="D7075" t="str">
            <v>OSI Systems Inc</v>
          </cell>
          <cell r="E7075">
            <v>47</v>
          </cell>
          <cell r="F7075" t="str">
            <v>N</v>
          </cell>
        </row>
        <row r="7076">
          <cell r="B7076">
            <v>37990</v>
          </cell>
          <cell r="C7076" t="str">
            <v>Honolua Surf Co</v>
          </cell>
          <cell r="D7076" t="str">
            <v>Billabong International Ltd</v>
          </cell>
          <cell r="E7076">
            <v>15</v>
          </cell>
          <cell r="F7076" t="str">
            <v>N</v>
          </cell>
        </row>
        <row r="7077">
          <cell r="B7077">
            <v>37989</v>
          </cell>
          <cell r="C7077" t="str">
            <v>Strategic Capital Bancorp,</v>
          </cell>
          <cell r="D7077" t="str">
            <v>Investor Group</v>
          </cell>
          <cell r="E7077">
            <v>25</v>
          </cell>
          <cell r="F7077" t="str">
            <v>N</v>
          </cell>
        </row>
        <row r="7078">
          <cell r="B7078">
            <v>37988</v>
          </cell>
          <cell r="C7078" t="str">
            <v>OMI International Inc</v>
          </cell>
          <cell r="D7078" t="str">
            <v>Retalix Ltd</v>
          </cell>
          <cell r="E7078">
            <v>13.6</v>
          </cell>
          <cell r="F7078" t="str">
            <v>N</v>
          </cell>
        </row>
        <row r="7079">
          <cell r="B7079">
            <v>37988</v>
          </cell>
          <cell r="C7079" t="str">
            <v>Hyatt Regency Savannah Hotel</v>
          </cell>
          <cell r="D7079" t="str">
            <v>Highland Hospitality Corp</v>
          </cell>
          <cell r="E7079">
            <v>50</v>
          </cell>
          <cell r="F7079" t="str">
            <v>N</v>
          </cell>
        </row>
        <row r="7080">
          <cell r="B7080">
            <v>37988</v>
          </cell>
          <cell r="C7080" t="str">
            <v>Marriott Intl Inc-Hotels(3)</v>
          </cell>
          <cell r="D7080" t="str">
            <v>Columbia Sussex Corp</v>
          </cell>
          <cell r="E7080">
            <v>60</v>
          </cell>
          <cell r="F7080" t="str">
            <v>N</v>
          </cell>
        </row>
        <row r="7081">
          <cell r="B7081">
            <v>37988</v>
          </cell>
          <cell r="C7081" t="str">
            <v>BCE Emergis Corp</v>
          </cell>
          <cell r="D7081" t="str">
            <v>MultiPlan Inc</v>
          </cell>
          <cell r="E7081">
            <v>213</v>
          </cell>
          <cell r="F7081" t="str">
            <v>N</v>
          </cell>
        </row>
        <row r="7082">
          <cell r="B7082">
            <v>37988</v>
          </cell>
          <cell r="C7082" t="str">
            <v>Fixed Income Discount Advisory</v>
          </cell>
          <cell r="D7082" t="str">
            <v>Annaly Mortgage Management Inc</v>
          </cell>
          <cell r="E7082">
            <v>90</v>
          </cell>
          <cell r="F7082" t="str">
            <v>N</v>
          </cell>
        </row>
        <row r="7083">
          <cell r="B7083">
            <v>37988</v>
          </cell>
          <cell r="C7083" t="str">
            <v>ViaCell Inc</v>
          </cell>
          <cell r="D7083" t="str">
            <v>Amgen Inc</v>
          </cell>
          <cell r="E7083">
            <v>20</v>
          </cell>
          <cell r="F7083" t="str">
            <v>N</v>
          </cell>
        </row>
        <row r="7084">
          <cell r="B7084">
            <v>37988</v>
          </cell>
          <cell r="C7084" t="str">
            <v>TeraBlaze Inc</v>
          </cell>
          <cell r="D7084" t="str">
            <v>Agere Systems Inc</v>
          </cell>
          <cell r="E7084">
            <v>21.045000000000002</v>
          </cell>
          <cell r="F7084" t="str">
            <v>N</v>
          </cell>
        </row>
        <row r="7085">
          <cell r="B7085">
            <v>37987</v>
          </cell>
          <cell r="C7085" t="str">
            <v>Celero Energy LP</v>
          </cell>
          <cell r="D7085" t="str">
            <v>Quantum Energy Partners</v>
          </cell>
          <cell r="E7085">
            <v>80</v>
          </cell>
          <cell r="F7085" t="str">
            <v>Y</v>
          </cell>
        </row>
        <row r="7086">
          <cell r="B7086">
            <v>37987</v>
          </cell>
          <cell r="C7086" t="str">
            <v>Delta-Gas Wells (138)</v>
          </cell>
          <cell r="D7086" t="str">
            <v>Castle Energy Corp</v>
          </cell>
          <cell r="E7086">
            <v>8.1210000000000004</v>
          </cell>
          <cell r="F7086" t="str">
            <v>N</v>
          </cell>
        </row>
        <row r="7087">
          <cell r="B7087">
            <v>37987</v>
          </cell>
          <cell r="C7087" t="str">
            <v>Undisclosed Oil,Gas Ppty,ND</v>
          </cell>
          <cell r="D7087" t="str">
            <v>Arsenal Energy Inc</v>
          </cell>
          <cell r="E7087">
            <v>6.25</v>
          </cell>
          <cell r="F7087" t="str">
            <v>N</v>
          </cell>
        </row>
        <row r="7089">
          <cell r="D7089" t="str">
            <v>Buyout</v>
          </cell>
          <cell r="E7089">
            <v>103875.34600000003</v>
          </cell>
        </row>
        <row r="7090">
          <cell r="D7090" t="str">
            <v>Other</v>
          </cell>
          <cell r="E7090">
            <v>634586.10599999991</v>
          </cell>
        </row>
        <row r="7092">
          <cell r="B7092">
            <v>37986</v>
          </cell>
          <cell r="C7092" t="str">
            <v>3SI Security Systems</v>
          </cell>
          <cell r="D7092" t="str">
            <v>American Capital Strategies</v>
          </cell>
          <cell r="E7092">
            <v>58</v>
          </cell>
          <cell r="F7092" t="str">
            <v>Y</v>
          </cell>
        </row>
        <row r="7093">
          <cell r="B7093">
            <v>37986</v>
          </cell>
          <cell r="C7093" t="str">
            <v>Gundle/SLT Environmental Inc</v>
          </cell>
          <cell r="D7093" t="str">
            <v>GEO Holdings Corp</v>
          </cell>
          <cell r="E7093">
            <v>234.428</v>
          </cell>
          <cell r="F7093" t="str">
            <v>Y</v>
          </cell>
        </row>
        <row r="7094">
          <cell r="B7094">
            <v>37986</v>
          </cell>
          <cell r="C7094" t="str">
            <v>Boyd Bros Transportation Inc</v>
          </cell>
          <cell r="D7094" t="str">
            <v>Investor Group</v>
          </cell>
          <cell r="E7094">
            <v>9.7119999999999997</v>
          </cell>
          <cell r="F7094" t="str">
            <v>Y</v>
          </cell>
        </row>
        <row r="7095">
          <cell r="B7095">
            <v>37986</v>
          </cell>
          <cell r="C7095" t="str">
            <v>Opus Centre,San Jose,CA</v>
          </cell>
          <cell r="D7095" t="str">
            <v>Equity Office Properties Trust</v>
          </cell>
          <cell r="E7095">
            <v>103</v>
          </cell>
          <cell r="F7095" t="str">
            <v>N</v>
          </cell>
        </row>
        <row r="7096">
          <cell r="B7096">
            <v>37986</v>
          </cell>
          <cell r="C7096" t="str">
            <v>Lesco Inc-Receivables</v>
          </cell>
          <cell r="D7096" t="str">
            <v>GE Business Credit Services</v>
          </cell>
          <cell r="E7096">
            <v>58</v>
          </cell>
          <cell r="F7096" t="str">
            <v>N</v>
          </cell>
        </row>
        <row r="7097">
          <cell r="B7097">
            <v>37986</v>
          </cell>
          <cell r="C7097" t="str">
            <v>El Paso Corp-Unilube Assets</v>
          </cell>
          <cell r="D7097" t="str">
            <v>Warren Oil Co Inc</v>
          </cell>
          <cell r="E7097">
            <v>34</v>
          </cell>
          <cell r="F7097" t="str">
            <v>N</v>
          </cell>
        </row>
        <row r="7098">
          <cell r="B7098">
            <v>37986</v>
          </cell>
          <cell r="C7098" t="str">
            <v>PCB Bancorp,Johnson City,TN</v>
          </cell>
          <cell r="D7098" t="str">
            <v>First Commun Bancshares Inc,VA</v>
          </cell>
          <cell r="E7098">
            <v>33.204000000000001</v>
          </cell>
          <cell r="F7098" t="str">
            <v>N</v>
          </cell>
        </row>
        <row r="7099">
          <cell r="B7099">
            <v>37986</v>
          </cell>
          <cell r="C7099" t="str">
            <v>Global Mariner LP</v>
          </cell>
          <cell r="D7099" t="str">
            <v>Tyco Telcommunications US Inc</v>
          </cell>
          <cell r="E7099">
            <v>8</v>
          </cell>
          <cell r="F7099" t="str">
            <v>N</v>
          </cell>
        </row>
        <row r="7100">
          <cell r="B7100">
            <v>37986</v>
          </cell>
          <cell r="C7100" t="str">
            <v>Link Energy-Gas Storage,TX</v>
          </cell>
          <cell r="D7100" t="str">
            <v>Valero Energy Corp</v>
          </cell>
          <cell r="E7100">
            <v>20</v>
          </cell>
          <cell r="F7100" t="str">
            <v>N</v>
          </cell>
        </row>
        <row r="7101">
          <cell r="B7101">
            <v>37986</v>
          </cell>
          <cell r="C7101" t="str">
            <v>Superior Engineered Prod Corp</v>
          </cell>
          <cell r="D7101" t="str">
            <v>Atrium Cos Inc</v>
          </cell>
          <cell r="E7101">
            <v>52.5</v>
          </cell>
          <cell r="F7101" t="str">
            <v>N</v>
          </cell>
        </row>
        <row r="7102">
          <cell r="B7102">
            <v>37986</v>
          </cell>
          <cell r="C7102" t="str">
            <v>Zevex Intl-Physical Evaluation</v>
          </cell>
          <cell r="D7102" t="str">
            <v>Leonard Smith</v>
          </cell>
          <cell r="E7102">
            <v>1.2</v>
          </cell>
          <cell r="F7102" t="str">
            <v>N</v>
          </cell>
        </row>
        <row r="7103">
          <cell r="B7103">
            <v>37986</v>
          </cell>
          <cell r="C7103" t="str">
            <v>Bone &amp; Joint Surgical Clinic</v>
          </cell>
          <cell r="D7103" t="str">
            <v>Paincare Holdings Inc</v>
          </cell>
          <cell r="E7103">
            <v>5</v>
          </cell>
          <cell r="F7103" t="str">
            <v>N</v>
          </cell>
        </row>
        <row r="7104">
          <cell r="B7104">
            <v>37986</v>
          </cell>
          <cell r="C7104" t="str">
            <v>Undisclosed Pain Mgmt Company</v>
          </cell>
          <cell r="D7104" t="str">
            <v>Paincare Holdings Inc</v>
          </cell>
          <cell r="E7104">
            <v>7.9720000000000004</v>
          </cell>
          <cell r="F7104" t="str">
            <v>N</v>
          </cell>
        </row>
        <row r="7105">
          <cell r="B7105">
            <v>37985</v>
          </cell>
          <cell r="C7105" t="str">
            <v>Specialty Brands of America</v>
          </cell>
          <cell r="D7105" t="str">
            <v>Investor Group</v>
          </cell>
          <cell r="E7105">
            <v>68</v>
          </cell>
          <cell r="F7105" t="str">
            <v>Y</v>
          </cell>
        </row>
        <row r="7106">
          <cell r="B7106">
            <v>37985</v>
          </cell>
          <cell r="C7106" t="str">
            <v>Kinkos Inc</v>
          </cell>
          <cell r="D7106" t="str">
            <v>FEDEX Corp</v>
          </cell>
          <cell r="E7106">
            <v>2400</v>
          </cell>
          <cell r="F7106" t="str">
            <v>N</v>
          </cell>
        </row>
        <row r="7107">
          <cell r="B7107">
            <v>37985</v>
          </cell>
          <cell r="C7107" t="str">
            <v>Proscenium LLC-Office Tower,GA</v>
          </cell>
          <cell r="D7107" t="str">
            <v>Manulife Financial Corp</v>
          </cell>
          <cell r="E7107">
            <v>118</v>
          </cell>
          <cell r="F7107" t="str">
            <v>N</v>
          </cell>
        </row>
        <row r="7108">
          <cell r="B7108">
            <v>37985</v>
          </cell>
          <cell r="C7108" t="str">
            <v>Available Money Inc</v>
          </cell>
          <cell r="D7108" t="str">
            <v>iGames Entertainment Inc</v>
          </cell>
          <cell r="E7108">
            <v>6</v>
          </cell>
          <cell r="F7108" t="str">
            <v>N</v>
          </cell>
        </row>
        <row r="7109">
          <cell r="B7109">
            <v>37985</v>
          </cell>
          <cell r="C7109" t="str">
            <v>Equity Office Ppty Tr-Equity</v>
          </cell>
          <cell r="D7109" t="str">
            <v>TIAA</v>
          </cell>
          <cell r="E7109">
            <v>442.5</v>
          </cell>
          <cell r="F7109" t="str">
            <v>N</v>
          </cell>
        </row>
        <row r="7110">
          <cell r="B7110">
            <v>37985</v>
          </cell>
          <cell r="C7110" t="str">
            <v>Equity Office Ppty Tr-Equity</v>
          </cell>
          <cell r="D7110" t="str">
            <v>TIAA</v>
          </cell>
          <cell r="E7110">
            <v>154</v>
          </cell>
          <cell r="F7110" t="str">
            <v>N</v>
          </cell>
        </row>
        <row r="7111">
          <cell r="B7111">
            <v>37985</v>
          </cell>
          <cell r="C7111" t="str">
            <v>Miami Intl Commerce Cntr,FL</v>
          </cell>
          <cell r="D7111" t="str">
            <v>PS Business Parks Inc</v>
          </cell>
          <cell r="E7111">
            <v>217</v>
          </cell>
          <cell r="F7111" t="str">
            <v>N</v>
          </cell>
        </row>
        <row r="7112">
          <cell r="B7112">
            <v>37985</v>
          </cell>
          <cell r="C7112" t="str">
            <v>Hartford Mall Business Trust</v>
          </cell>
          <cell r="D7112" t="str">
            <v>CBL &amp; Associates Ppty Inc</v>
          </cell>
          <cell r="E7112">
            <v>71</v>
          </cell>
          <cell r="F7112" t="str">
            <v>N</v>
          </cell>
        </row>
        <row r="7113">
          <cell r="B7113">
            <v>37985</v>
          </cell>
          <cell r="C7113" t="str">
            <v>Business Layers</v>
          </cell>
          <cell r="D7113" t="str">
            <v>Netegrity Inc</v>
          </cell>
          <cell r="E7113">
            <v>41.591999999999999</v>
          </cell>
          <cell r="F7113" t="str">
            <v>N</v>
          </cell>
        </row>
        <row r="7114">
          <cell r="B7114">
            <v>37985</v>
          </cell>
          <cell r="C7114" t="str">
            <v>Health Care Center of Tampa</v>
          </cell>
          <cell r="D7114" t="str">
            <v>Paincare Holdings Inc</v>
          </cell>
          <cell r="E7114">
            <v>8.5239999999999991</v>
          </cell>
          <cell r="F7114" t="str">
            <v>N</v>
          </cell>
        </row>
        <row r="7115">
          <cell r="B7115">
            <v>37984</v>
          </cell>
          <cell r="C7115" t="str">
            <v>Meridian Occupational</v>
          </cell>
          <cell r="D7115" t="str">
            <v>I-trax Inc</v>
          </cell>
          <cell r="E7115">
            <v>83.3</v>
          </cell>
          <cell r="F7115" t="str">
            <v>N</v>
          </cell>
        </row>
        <row r="7116">
          <cell r="B7116">
            <v>37984</v>
          </cell>
          <cell r="C7116" t="str">
            <v>Biometric-Intellectual Ppty</v>
          </cell>
          <cell r="D7116" t="str">
            <v>Saflink Corp</v>
          </cell>
          <cell r="E7116">
            <v>3.7269999999999999</v>
          </cell>
          <cell r="F7116" t="str">
            <v>N</v>
          </cell>
        </row>
        <row r="7117">
          <cell r="B7117">
            <v>37984</v>
          </cell>
          <cell r="C7117" t="str">
            <v>Offshore Louisiana Assets</v>
          </cell>
          <cell r="D7117" t="str">
            <v>Novus Petroleum Ltd</v>
          </cell>
          <cell r="E7117">
            <v>25</v>
          </cell>
          <cell r="F7117" t="str">
            <v>N</v>
          </cell>
        </row>
        <row r="7118">
          <cell r="B7118">
            <v>37984</v>
          </cell>
          <cell r="C7118" t="str">
            <v>McGraw-Hill Building</v>
          </cell>
          <cell r="D7118" t="str">
            <v>SL Green Realty Corp</v>
          </cell>
          <cell r="E7118">
            <v>450</v>
          </cell>
          <cell r="F7118" t="str">
            <v>N</v>
          </cell>
        </row>
        <row r="7119">
          <cell r="B7119">
            <v>37981</v>
          </cell>
          <cell r="C7119" t="str">
            <v>Cicada Semiconductor Inc</v>
          </cell>
          <cell r="D7119" t="str">
            <v>Vitesse Semiconductor Corp</v>
          </cell>
          <cell r="E7119">
            <v>66</v>
          </cell>
          <cell r="F7119" t="str">
            <v>N</v>
          </cell>
        </row>
        <row r="7120">
          <cell r="B7120">
            <v>37981</v>
          </cell>
          <cell r="C7120" t="str">
            <v>FAO Schwarz-Certain Stores</v>
          </cell>
          <cell r="D7120" t="str">
            <v>VGACS Acquisition Inc</v>
          </cell>
          <cell r="E7120">
            <v>51</v>
          </cell>
          <cell r="F7120" t="str">
            <v>N</v>
          </cell>
        </row>
        <row r="7121">
          <cell r="B7121">
            <v>37979</v>
          </cell>
          <cell r="C7121" t="str">
            <v>nSpired Natural Foods Inc</v>
          </cell>
          <cell r="D7121" t="str">
            <v>American Capital Strategies</v>
          </cell>
          <cell r="E7121">
            <v>62.5</v>
          </cell>
          <cell r="F7121" t="str">
            <v>Y</v>
          </cell>
        </row>
        <row r="7122">
          <cell r="B7122">
            <v>37979</v>
          </cell>
          <cell r="C7122" t="str">
            <v>BioReliance Corp</v>
          </cell>
          <cell r="D7122" t="str">
            <v>Invitrogen Corp</v>
          </cell>
          <cell r="E7122">
            <v>504.32600000000002</v>
          </cell>
          <cell r="F7122" t="str">
            <v>N</v>
          </cell>
        </row>
        <row r="7123">
          <cell r="B7123">
            <v>37979</v>
          </cell>
          <cell r="C7123" t="str">
            <v>BSB Bancorp Inc,Binghamton,NY</v>
          </cell>
          <cell r="D7123" t="str">
            <v>Partners Trust Financial Group</v>
          </cell>
          <cell r="E7123">
            <v>344.68900000000002</v>
          </cell>
          <cell r="F7123" t="str">
            <v>N</v>
          </cell>
        </row>
        <row r="7124">
          <cell r="B7124">
            <v>37979</v>
          </cell>
          <cell r="C7124" t="str">
            <v>Park Place-Las Vegas Hilton</v>
          </cell>
          <cell r="D7124" t="str">
            <v>Colony Capital LLC</v>
          </cell>
          <cell r="E7124">
            <v>280</v>
          </cell>
          <cell r="F7124" t="str">
            <v>N</v>
          </cell>
        </row>
        <row r="7125">
          <cell r="B7125">
            <v>37978</v>
          </cell>
          <cell r="C7125" t="str">
            <v>Baker Tanks</v>
          </cell>
          <cell r="D7125" t="str">
            <v>Investor Group</v>
          </cell>
          <cell r="E7125">
            <v>275</v>
          </cell>
          <cell r="F7125" t="str">
            <v>Y</v>
          </cell>
        </row>
        <row r="7126">
          <cell r="B7126">
            <v>37978</v>
          </cell>
          <cell r="C7126" t="str">
            <v>Duane Reade Inc</v>
          </cell>
          <cell r="D7126" t="str">
            <v>Rex Corner Holdings LLC</v>
          </cell>
          <cell r="E7126">
            <v>449.04199999999997</v>
          </cell>
          <cell r="F7126" t="str">
            <v>Y</v>
          </cell>
        </row>
        <row r="7127">
          <cell r="B7127">
            <v>37978</v>
          </cell>
          <cell r="C7127" t="str">
            <v>NPI-Omnipoint Wireless LLC</v>
          </cell>
          <cell r="D7127" t="str">
            <v>Dobson Communications Corp</v>
          </cell>
          <cell r="E7127">
            <v>28</v>
          </cell>
          <cell r="F7127" t="str">
            <v>N</v>
          </cell>
        </row>
        <row r="7128">
          <cell r="B7128">
            <v>37978</v>
          </cell>
          <cell r="C7128" t="str">
            <v>Mohawk River Funding IV</v>
          </cell>
          <cell r="D7128" t="str">
            <v>Okwari lV</v>
          </cell>
          <cell r="E7128">
            <v>79.5</v>
          </cell>
          <cell r="F7128" t="str">
            <v>N</v>
          </cell>
        </row>
        <row r="7129">
          <cell r="B7129">
            <v>37978</v>
          </cell>
          <cell r="C7129" t="str">
            <v>Denver-Julesburg Basin,Weld,CO</v>
          </cell>
          <cell r="D7129" t="str">
            <v>Petroleum Development Corp</v>
          </cell>
          <cell r="E7129">
            <v>5.1999999999999993</v>
          </cell>
          <cell r="F7129" t="str">
            <v>N</v>
          </cell>
        </row>
        <row r="7130">
          <cell r="B7130">
            <v>37978</v>
          </cell>
          <cell r="C7130" t="str">
            <v>Vytek Corp</v>
          </cell>
          <cell r="D7130" t="str">
            <v>California Amplifier Inc</v>
          </cell>
          <cell r="E7130">
            <v>76.751999999999995</v>
          </cell>
          <cell r="F7130" t="str">
            <v>N</v>
          </cell>
        </row>
        <row r="7131">
          <cell r="B7131">
            <v>37978</v>
          </cell>
          <cell r="C7131" t="str">
            <v>Protection One Inc</v>
          </cell>
          <cell r="D7131" t="str">
            <v>Quadrangle Group LLC</v>
          </cell>
          <cell r="E7131">
            <v>464.2</v>
          </cell>
          <cell r="F7131" t="str">
            <v>N</v>
          </cell>
        </row>
        <row r="7132">
          <cell r="B7132">
            <v>37978</v>
          </cell>
          <cell r="C7132" t="str">
            <v>Lofland Co</v>
          </cell>
          <cell r="D7132" t="str">
            <v>Commercial Metals Co</v>
          </cell>
          <cell r="E7132">
            <v>47</v>
          </cell>
          <cell r="F7132" t="str">
            <v>N</v>
          </cell>
        </row>
        <row r="7133">
          <cell r="B7133">
            <v>37978</v>
          </cell>
          <cell r="C7133" t="str">
            <v>High Technology Solutions Inc</v>
          </cell>
          <cell r="D7133" t="str">
            <v>Wireless Facilities Inc</v>
          </cell>
          <cell r="E7133">
            <v>48.75</v>
          </cell>
          <cell r="F7133" t="str">
            <v>N</v>
          </cell>
        </row>
        <row r="7134">
          <cell r="B7134">
            <v>37978</v>
          </cell>
          <cell r="C7134" t="str">
            <v>ACCPAC International Inc</v>
          </cell>
          <cell r="D7134" t="str">
            <v>Sage Group PLC</v>
          </cell>
          <cell r="E7134">
            <v>110</v>
          </cell>
          <cell r="F7134" t="str">
            <v>N</v>
          </cell>
        </row>
        <row r="7135">
          <cell r="B7135">
            <v>37978</v>
          </cell>
          <cell r="C7135" t="str">
            <v>IMC Global Inc-Marine,FL</v>
          </cell>
          <cell r="D7135" t="str">
            <v>Kinder Morgan Energy Partners</v>
          </cell>
          <cell r="E7135">
            <v>23.299999999999997</v>
          </cell>
          <cell r="F7135" t="str">
            <v>N</v>
          </cell>
        </row>
        <row r="7136">
          <cell r="B7136">
            <v>37978</v>
          </cell>
          <cell r="C7136" t="str">
            <v>Jefferson Development-Inn,Ohio</v>
          </cell>
          <cell r="D7136" t="str">
            <v>Undisclosed Acquiror</v>
          </cell>
          <cell r="E7136">
            <v>3.125</v>
          </cell>
          <cell r="F7136" t="str">
            <v>N</v>
          </cell>
        </row>
        <row r="7137">
          <cell r="B7137">
            <v>37978</v>
          </cell>
          <cell r="C7137" t="str">
            <v>Southeast Carthage Field,TX</v>
          </cell>
          <cell r="D7137" t="str">
            <v>PetroQuest Energy Inc</v>
          </cell>
          <cell r="E7137">
            <v>23</v>
          </cell>
          <cell r="F7137" t="str">
            <v>N</v>
          </cell>
        </row>
        <row r="7138">
          <cell r="B7138">
            <v>37977</v>
          </cell>
          <cell r="C7138" t="str">
            <v>Ply-Gem Industries Inc</v>
          </cell>
          <cell r="D7138" t="str">
            <v>Caxton-Iseman Capital Inc</v>
          </cell>
          <cell r="E7138">
            <v>560</v>
          </cell>
          <cell r="F7138" t="str">
            <v>Y</v>
          </cell>
        </row>
        <row r="7139">
          <cell r="B7139">
            <v>37977</v>
          </cell>
          <cell r="C7139" t="str">
            <v>Natural Resource Partners LP</v>
          </cell>
          <cell r="D7139" t="str">
            <v>Investor Group</v>
          </cell>
          <cell r="E7139">
            <v>111</v>
          </cell>
          <cell r="F7139" t="str">
            <v>Y</v>
          </cell>
        </row>
        <row r="7140">
          <cell r="B7140">
            <v>37977</v>
          </cell>
          <cell r="C7140" t="str">
            <v>Solo Cup Co</v>
          </cell>
          <cell r="D7140" t="str">
            <v>Vestar Capital Partners Inc</v>
          </cell>
          <cell r="E7140">
            <v>220</v>
          </cell>
          <cell r="F7140" t="str">
            <v>Y</v>
          </cell>
        </row>
        <row r="7141">
          <cell r="B7141">
            <v>37977</v>
          </cell>
          <cell r="C7141" t="str">
            <v>Pacific Union Bank,LA,CA</v>
          </cell>
          <cell r="D7141" t="str">
            <v>Hanmi Financial Corp,CA</v>
          </cell>
          <cell r="E7141">
            <v>164.5</v>
          </cell>
          <cell r="F7141" t="str">
            <v>N</v>
          </cell>
        </row>
        <row r="7142">
          <cell r="B7142">
            <v>37977</v>
          </cell>
          <cell r="C7142" t="str">
            <v>Pacific Union Bank,LA,CA</v>
          </cell>
          <cell r="D7142" t="str">
            <v>Hanmi Financial Corp,CA</v>
          </cell>
          <cell r="E7142">
            <v>134.51799999999997</v>
          </cell>
          <cell r="F7142" t="str">
            <v>N</v>
          </cell>
        </row>
        <row r="7143">
          <cell r="B7143">
            <v>37977</v>
          </cell>
          <cell r="C7143" t="str">
            <v>CuraScript Pharmacy Inc,Cura</v>
          </cell>
          <cell r="D7143" t="str">
            <v>Express Scripts Inc</v>
          </cell>
          <cell r="E7143">
            <v>335</v>
          </cell>
          <cell r="F7143" t="str">
            <v>N</v>
          </cell>
        </row>
        <row r="7144">
          <cell r="B7144">
            <v>37977</v>
          </cell>
          <cell r="C7144" t="str">
            <v>RedSheriff</v>
          </cell>
          <cell r="D7144" t="str">
            <v>NetRatings Inc</v>
          </cell>
          <cell r="E7144">
            <v>12</v>
          </cell>
          <cell r="F7144" t="str">
            <v>N</v>
          </cell>
        </row>
        <row r="7145">
          <cell r="B7145">
            <v>37977</v>
          </cell>
          <cell r="C7145" t="str">
            <v>JA Jones Services-Contracts</v>
          </cell>
          <cell r="D7145" t="str">
            <v>VT Griffin Services</v>
          </cell>
          <cell r="E7145">
            <v>18</v>
          </cell>
          <cell r="F7145" t="str">
            <v>N</v>
          </cell>
        </row>
        <row r="7146">
          <cell r="B7146">
            <v>37977</v>
          </cell>
          <cell r="C7146" t="str">
            <v>Undisclosed Oil Ppty,Goliad,TX</v>
          </cell>
          <cell r="D7146" t="str">
            <v>Chesapeake Energy Corp</v>
          </cell>
          <cell r="E7146">
            <v>90</v>
          </cell>
          <cell r="F7146" t="str">
            <v>N</v>
          </cell>
        </row>
        <row r="7147">
          <cell r="B7147">
            <v>37977</v>
          </cell>
          <cell r="C7147" t="str">
            <v>WRSY-FM,Marlboro,VT</v>
          </cell>
          <cell r="D7147" t="str">
            <v>Saga Communications Inc</v>
          </cell>
          <cell r="E7147">
            <v>7</v>
          </cell>
          <cell r="F7147" t="str">
            <v>N</v>
          </cell>
        </row>
        <row r="7148">
          <cell r="B7148">
            <v>37977</v>
          </cell>
          <cell r="C7148" t="str">
            <v>US Unwired-Wireless Tower(97)</v>
          </cell>
          <cell r="D7148" t="str">
            <v>Aat Communications Corp</v>
          </cell>
          <cell r="E7148">
            <v>12</v>
          </cell>
          <cell r="F7148" t="str">
            <v>N</v>
          </cell>
        </row>
        <row r="7149">
          <cell r="B7149">
            <v>37977</v>
          </cell>
          <cell r="C7149" t="str">
            <v>Shell Pipeline Corp-Patoka Wes</v>
          </cell>
          <cell r="D7149" t="str">
            <v>Enbridge Inc</v>
          </cell>
          <cell r="E7149">
            <v>9.5</v>
          </cell>
          <cell r="F7149" t="str">
            <v>N</v>
          </cell>
        </row>
        <row r="7150">
          <cell r="B7150">
            <v>37977</v>
          </cell>
          <cell r="C7150" t="str">
            <v>Superior Staffing Solutions</v>
          </cell>
          <cell r="D7150" t="str">
            <v>World Health Alternatives Inc</v>
          </cell>
          <cell r="E7150">
            <v>3.8</v>
          </cell>
          <cell r="F7150" t="str">
            <v>N</v>
          </cell>
        </row>
        <row r="7151">
          <cell r="B7151">
            <v>37977</v>
          </cell>
          <cell r="C7151" t="str">
            <v>Country Home-Bakery Assets</v>
          </cell>
          <cell r="D7151" t="str">
            <v>J&amp;J Snack Foods Corp</v>
          </cell>
          <cell r="E7151">
            <v>13.5</v>
          </cell>
          <cell r="F7151" t="str">
            <v>N</v>
          </cell>
        </row>
        <row r="7152">
          <cell r="B7152">
            <v>37977</v>
          </cell>
          <cell r="C7152" t="str">
            <v>Trizec-Desert Passage,NV</v>
          </cell>
          <cell r="D7152" t="str">
            <v>Boulevard Invest LLC</v>
          </cell>
          <cell r="E7152">
            <v>240.5</v>
          </cell>
          <cell r="F7152" t="str">
            <v>N</v>
          </cell>
        </row>
        <row r="7153">
          <cell r="B7153">
            <v>37977</v>
          </cell>
          <cell r="C7153" t="str">
            <v>Rica Foods Inc</v>
          </cell>
          <cell r="D7153" t="str">
            <v>Avicola Campesinos Inc</v>
          </cell>
          <cell r="E7153">
            <v>12.5</v>
          </cell>
          <cell r="F7153" t="str">
            <v>N</v>
          </cell>
        </row>
        <row r="7154">
          <cell r="B7154">
            <v>37977</v>
          </cell>
          <cell r="C7154" t="str">
            <v>First Sentinel Bancorp Inc,NJ</v>
          </cell>
          <cell r="D7154" t="str">
            <v>Provident Finl Svcs Inc,NJ</v>
          </cell>
          <cell r="E7154">
            <v>643.92499999999995</v>
          </cell>
          <cell r="F7154" t="str">
            <v>N</v>
          </cell>
        </row>
        <row r="7155">
          <cell r="B7155">
            <v>37977</v>
          </cell>
          <cell r="C7155" t="str">
            <v>Leap Wireless Intl-Wireless,OH</v>
          </cell>
          <cell r="D7155" t="str">
            <v>Cingular Wireless LLC</v>
          </cell>
          <cell r="E7155">
            <v>2</v>
          </cell>
          <cell r="F7155" t="str">
            <v>N</v>
          </cell>
        </row>
        <row r="7156">
          <cell r="B7156">
            <v>37977</v>
          </cell>
          <cell r="C7156" t="str">
            <v>PCB Bancorp Inc,Largo,Florida</v>
          </cell>
          <cell r="D7156" t="str">
            <v>Colonial BancGroup Inc,AL</v>
          </cell>
          <cell r="E7156">
            <v>141</v>
          </cell>
          <cell r="F7156" t="str">
            <v>N</v>
          </cell>
        </row>
        <row r="7157">
          <cell r="B7157">
            <v>37977</v>
          </cell>
          <cell r="C7157" t="str">
            <v>Transcender LLC</v>
          </cell>
          <cell r="D7157" t="str">
            <v>Kaplan Inc</v>
          </cell>
          <cell r="E7157">
            <v>10</v>
          </cell>
          <cell r="F7157" t="str">
            <v>N</v>
          </cell>
        </row>
        <row r="7158">
          <cell r="B7158">
            <v>37977</v>
          </cell>
          <cell r="C7158" t="str">
            <v>Plum Creek-Timberland,WA</v>
          </cell>
          <cell r="D7158" t="str">
            <v>Pope Resources LP</v>
          </cell>
          <cell r="E7158">
            <v>8.5</v>
          </cell>
          <cell r="F7158" t="str">
            <v>N</v>
          </cell>
        </row>
        <row r="7159">
          <cell r="B7159">
            <v>37977</v>
          </cell>
          <cell r="C7159" t="str">
            <v>Lost Pines 1 Power Project</v>
          </cell>
          <cell r="D7159" t="str">
            <v>GenTex Power Corp</v>
          </cell>
          <cell r="E7159">
            <v>150</v>
          </cell>
          <cell r="F7159" t="str">
            <v>N</v>
          </cell>
        </row>
        <row r="7160">
          <cell r="B7160">
            <v>37977</v>
          </cell>
          <cell r="C7160" t="str">
            <v>SF Holdings Group Inc</v>
          </cell>
          <cell r="D7160" t="str">
            <v>Solo Cup Co</v>
          </cell>
          <cell r="E7160">
            <v>670.9</v>
          </cell>
          <cell r="F7160" t="str">
            <v>N</v>
          </cell>
        </row>
        <row r="7161">
          <cell r="B7161">
            <v>37977</v>
          </cell>
          <cell r="C7161" t="str">
            <v>TradePoint Systems Inc</v>
          </cell>
          <cell r="D7161" t="str">
            <v>Kewill Systems PLC</v>
          </cell>
          <cell r="E7161">
            <v>62.338999999999999</v>
          </cell>
          <cell r="F7161" t="str">
            <v>N</v>
          </cell>
        </row>
        <row r="7162">
          <cell r="B7162">
            <v>37977</v>
          </cell>
          <cell r="C7162" t="str">
            <v>BLC Ppty LLC-Coal &amp; Mineral</v>
          </cell>
          <cell r="D7162" t="str">
            <v>Natural Resource Partners LP</v>
          </cell>
          <cell r="E7162">
            <v>73</v>
          </cell>
          <cell r="F7162" t="str">
            <v>N</v>
          </cell>
        </row>
        <row r="7163">
          <cell r="B7163">
            <v>37977</v>
          </cell>
          <cell r="C7163" t="str">
            <v>Fluent Systems LLC</v>
          </cell>
          <cell r="D7163" t="str">
            <v>Raven Industries Inc</v>
          </cell>
          <cell r="E7163">
            <v>1</v>
          </cell>
          <cell r="F7163" t="str">
            <v>N</v>
          </cell>
        </row>
        <row r="7164">
          <cell r="B7164">
            <v>37977</v>
          </cell>
          <cell r="C7164" t="str">
            <v>American Capital Holdings Corp</v>
          </cell>
          <cell r="D7164" t="str">
            <v>USA SportsNet Co</v>
          </cell>
          <cell r="E7164">
            <v>12.489000000000001</v>
          </cell>
          <cell r="F7164" t="str">
            <v>N</v>
          </cell>
        </row>
        <row r="7165">
          <cell r="B7165">
            <v>37977</v>
          </cell>
          <cell r="C7165" t="str">
            <v>First Data Corp-Agent Bank</v>
          </cell>
          <cell r="D7165" t="str">
            <v>iPayment Inc</v>
          </cell>
          <cell r="E7165">
            <v>55</v>
          </cell>
          <cell r="F7165" t="str">
            <v>N</v>
          </cell>
        </row>
        <row r="7166">
          <cell r="B7166">
            <v>37977</v>
          </cell>
          <cell r="C7166" t="str">
            <v>Nord Pacific Ltd</v>
          </cell>
          <cell r="D7166" t="str">
            <v>Allied Gold Ltd</v>
          </cell>
          <cell r="E7166">
            <v>3.7399999999999998</v>
          </cell>
          <cell r="F7166" t="str">
            <v>N</v>
          </cell>
        </row>
        <row r="7167">
          <cell r="B7167">
            <v>37977</v>
          </cell>
          <cell r="C7167" t="str">
            <v>Pangea Resources Inc</v>
          </cell>
          <cell r="D7167" t="str">
            <v>Nevada Pacific Gold Ltd</v>
          </cell>
          <cell r="E7167">
            <v>8.8019999999999996</v>
          </cell>
          <cell r="F7167" t="str">
            <v>N</v>
          </cell>
        </row>
        <row r="7168">
          <cell r="B7168">
            <v>37977</v>
          </cell>
          <cell r="C7168" t="str">
            <v>Patient Accounting Service</v>
          </cell>
          <cell r="D7168" t="str">
            <v>Affiliated Computer Svcs Inc</v>
          </cell>
          <cell r="E7168">
            <v>119</v>
          </cell>
          <cell r="F7168" t="str">
            <v>N</v>
          </cell>
        </row>
        <row r="7169">
          <cell r="B7169">
            <v>37977</v>
          </cell>
          <cell r="C7169" t="str">
            <v>El Paso-LPG Terminal Asts</v>
          </cell>
          <cell r="D7169" t="str">
            <v>Investor Group</v>
          </cell>
          <cell r="E7169">
            <v>127</v>
          </cell>
          <cell r="F7169" t="str">
            <v>-</v>
          </cell>
        </row>
        <row r="7170">
          <cell r="B7170">
            <v>37976</v>
          </cell>
          <cell r="C7170" t="str">
            <v>Esperion Therapeutics Inc</v>
          </cell>
          <cell r="D7170" t="str">
            <v>Pfizer Inc</v>
          </cell>
          <cell r="E7170">
            <v>1281.127</v>
          </cell>
          <cell r="F7170" t="str">
            <v>N</v>
          </cell>
        </row>
        <row r="7171">
          <cell r="B7171">
            <v>37974</v>
          </cell>
          <cell r="C7171" t="str">
            <v>B-Line LLC</v>
          </cell>
          <cell r="D7171" t="str">
            <v>B-Line Holdings LLC</v>
          </cell>
          <cell r="E7171">
            <v>7.6999999999999993</v>
          </cell>
          <cell r="F7171" t="str">
            <v>Y</v>
          </cell>
        </row>
        <row r="7172">
          <cell r="B7172">
            <v>37974</v>
          </cell>
          <cell r="C7172" t="str">
            <v>Toreador Reources-US Mineral</v>
          </cell>
          <cell r="D7172" t="str">
            <v>Black Stone Acquisition</v>
          </cell>
          <cell r="E7172">
            <v>45</v>
          </cell>
          <cell r="F7172" t="str">
            <v>Y</v>
          </cell>
        </row>
        <row r="7173">
          <cell r="B7173">
            <v>37974</v>
          </cell>
          <cell r="C7173" t="str">
            <v>Hunter Defense Technologies</v>
          </cell>
          <cell r="D7173" t="str">
            <v>Behrman Capital</v>
          </cell>
          <cell r="E7173">
            <v>90</v>
          </cell>
          <cell r="F7173" t="str">
            <v>Y</v>
          </cell>
        </row>
        <row r="7174">
          <cell r="B7174">
            <v>37974</v>
          </cell>
          <cell r="C7174" t="str">
            <v>Corex Products Inc-Cert Asts</v>
          </cell>
          <cell r="D7174" t="str">
            <v>Virco Manufacturing Corp</v>
          </cell>
          <cell r="E7174">
            <v>1</v>
          </cell>
          <cell r="F7174" t="str">
            <v>N</v>
          </cell>
        </row>
        <row r="7175">
          <cell r="B7175">
            <v>37974</v>
          </cell>
          <cell r="C7175" t="str">
            <v>Advanced Research</v>
          </cell>
          <cell r="D7175" t="str">
            <v>OSI Systems Inc</v>
          </cell>
          <cell r="E7175">
            <v>49.599999999999994</v>
          </cell>
          <cell r="F7175" t="str">
            <v>N</v>
          </cell>
        </row>
        <row r="7176">
          <cell r="B7176">
            <v>37974</v>
          </cell>
          <cell r="C7176" t="str">
            <v>Summit America Television Inc</v>
          </cell>
          <cell r="D7176" t="str">
            <v>EW Scripps Co</v>
          </cell>
          <cell r="E7176">
            <v>182.25</v>
          </cell>
          <cell r="F7176" t="str">
            <v>N</v>
          </cell>
        </row>
        <row r="7177">
          <cell r="B7177">
            <v>37974</v>
          </cell>
          <cell r="C7177" t="str">
            <v>Concho Resources Inc</v>
          </cell>
          <cell r="D7177" t="str">
            <v>Chesapeake Energy Corp</v>
          </cell>
          <cell r="E7177">
            <v>420</v>
          </cell>
          <cell r="F7177" t="str">
            <v>N</v>
          </cell>
        </row>
        <row r="7178">
          <cell r="B7178">
            <v>37974</v>
          </cell>
          <cell r="C7178" t="str">
            <v>Serologicals-Plasma Businses</v>
          </cell>
          <cell r="D7178" t="str">
            <v>Gradipore Ltd</v>
          </cell>
          <cell r="E7178">
            <v>18.100000000000001</v>
          </cell>
          <cell r="F7178" t="str">
            <v>N</v>
          </cell>
        </row>
        <row r="7179">
          <cell r="B7179">
            <v>37974</v>
          </cell>
          <cell r="C7179" t="str">
            <v>Georgia-Pacific-Railroads(3)</v>
          </cell>
          <cell r="D7179" t="str">
            <v>Genesee &amp; Wyoming Inc</v>
          </cell>
          <cell r="E7179">
            <v>55.599999999999994</v>
          </cell>
          <cell r="F7179" t="str">
            <v>N</v>
          </cell>
        </row>
        <row r="7180">
          <cell r="B7180">
            <v>37974</v>
          </cell>
          <cell r="C7180" t="str">
            <v>Shell Oil Pipeline-Crued Oil</v>
          </cell>
          <cell r="D7180" t="str">
            <v>Enbridge Inc</v>
          </cell>
          <cell r="E7180">
            <v>140.5</v>
          </cell>
          <cell r="F7180" t="str">
            <v>N</v>
          </cell>
        </row>
        <row r="7181">
          <cell r="B7181">
            <v>37974</v>
          </cell>
          <cell r="C7181" t="str">
            <v>Ochsner Health Plan</v>
          </cell>
          <cell r="D7181" t="str">
            <v>Humana Insurance Co</v>
          </cell>
          <cell r="E7181">
            <v>127.5</v>
          </cell>
          <cell r="F7181" t="str">
            <v>N</v>
          </cell>
        </row>
        <row r="7182">
          <cell r="B7182">
            <v>37974</v>
          </cell>
          <cell r="C7182" t="str">
            <v>Enron Wind Corp-Wind,CA(2)</v>
          </cell>
          <cell r="D7182" t="str">
            <v>Caithness Energy</v>
          </cell>
          <cell r="E7182">
            <v>9.3199999999999985</v>
          </cell>
          <cell r="F7182" t="str">
            <v>N</v>
          </cell>
        </row>
        <row r="7183">
          <cell r="B7183">
            <v>37974</v>
          </cell>
          <cell r="C7183" t="str">
            <v>Vitas Healthcare Corp</v>
          </cell>
          <cell r="D7183" t="str">
            <v>Roto-Rooter Inc</v>
          </cell>
          <cell r="E7183">
            <v>406</v>
          </cell>
          <cell r="F7183" t="str">
            <v>N</v>
          </cell>
        </row>
        <row r="7184">
          <cell r="B7184">
            <v>37974</v>
          </cell>
          <cell r="C7184" t="str">
            <v>Undisclosed Apartment Cmnty(6)</v>
          </cell>
          <cell r="D7184" t="str">
            <v>United Dominion Realty Trust</v>
          </cell>
          <cell r="E7184">
            <v>161</v>
          </cell>
          <cell r="F7184" t="str">
            <v>N</v>
          </cell>
        </row>
        <row r="7185">
          <cell r="B7185">
            <v>37974</v>
          </cell>
          <cell r="C7185" t="str">
            <v>Difference Engines-Properties</v>
          </cell>
          <cell r="D7185" t="str">
            <v>Guardian Technologies Intl Inc</v>
          </cell>
          <cell r="E7185">
            <v>2.1429999999999998</v>
          </cell>
          <cell r="F7185" t="str">
            <v>N</v>
          </cell>
        </row>
        <row r="7186">
          <cell r="B7186">
            <v>37974</v>
          </cell>
          <cell r="C7186" t="str">
            <v>Lark Technologies Inc</v>
          </cell>
          <cell r="D7186" t="str">
            <v>Genaissance Pharmaceuticals</v>
          </cell>
          <cell r="E7186">
            <v>21.441999999999997</v>
          </cell>
          <cell r="F7186" t="str">
            <v>N</v>
          </cell>
        </row>
        <row r="7187">
          <cell r="B7187">
            <v>37974</v>
          </cell>
          <cell r="C7187" t="str">
            <v>Shell Oil Prod-Curde Oil,OK</v>
          </cell>
          <cell r="D7187" t="str">
            <v>Enbridge Energy Partners LP</v>
          </cell>
          <cell r="E7187">
            <v>115</v>
          </cell>
          <cell r="F7187" t="str">
            <v>N</v>
          </cell>
        </row>
        <row r="7188">
          <cell r="B7188">
            <v>37974</v>
          </cell>
          <cell r="C7188" t="str">
            <v>Alliance Commun-Cert Asts</v>
          </cell>
          <cell r="D7188" t="str">
            <v>Armstrong Utilities Inc</v>
          </cell>
          <cell r="E7188">
            <v>1.95</v>
          </cell>
          <cell r="F7188" t="str">
            <v>N</v>
          </cell>
        </row>
        <row r="7189">
          <cell r="B7189">
            <v>37974</v>
          </cell>
          <cell r="C7189" t="str">
            <v>Equity Residential-Apartment</v>
          </cell>
          <cell r="D7189" t="str">
            <v>REPFund Apartments ll LLC</v>
          </cell>
          <cell r="E7189">
            <v>145</v>
          </cell>
          <cell r="F7189" t="str">
            <v>N</v>
          </cell>
        </row>
        <row r="7190">
          <cell r="B7190">
            <v>37974</v>
          </cell>
          <cell r="C7190" t="str">
            <v>General Car &amp; Truck Leasing</v>
          </cell>
          <cell r="D7190" t="str">
            <v>Ryder System Inc</v>
          </cell>
          <cell r="E7190">
            <v>105</v>
          </cell>
          <cell r="F7190" t="str">
            <v>N</v>
          </cell>
        </row>
        <row r="7191">
          <cell r="B7191">
            <v>37974</v>
          </cell>
          <cell r="C7191" t="str">
            <v>Ruan Leasing Co</v>
          </cell>
          <cell r="D7191" t="str">
            <v>Ryder System Inc</v>
          </cell>
          <cell r="E7191">
            <v>145</v>
          </cell>
          <cell r="F7191" t="str">
            <v>N</v>
          </cell>
        </row>
        <row r="7192">
          <cell r="B7192">
            <v>37974</v>
          </cell>
          <cell r="C7192" t="str">
            <v>1888 Century Park East,CA</v>
          </cell>
          <cell r="D7192" t="str">
            <v>Investor Group</v>
          </cell>
          <cell r="E7192">
            <v>119</v>
          </cell>
          <cell r="F7192" t="str">
            <v>N</v>
          </cell>
        </row>
        <row r="7193">
          <cell r="B7193">
            <v>37974</v>
          </cell>
          <cell r="C7193" t="str">
            <v>Guaranty Financial Corp,VA</v>
          </cell>
          <cell r="D7193" t="str">
            <v>Union Bankshares Corp,VA</v>
          </cell>
          <cell r="E7193">
            <v>61.621000000000002</v>
          </cell>
          <cell r="F7193" t="str">
            <v>N</v>
          </cell>
        </row>
        <row r="7194">
          <cell r="B7194">
            <v>37973</v>
          </cell>
          <cell r="C7194" t="str">
            <v>CC3 Inc</v>
          </cell>
          <cell r="D7194" t="str">
            <v>Transcontinental Inc</v>
          </cell>
          <cell r="E7194">
            <v>101.28299999999999</v>
          </cell>
          <cell r="F7194" t="str">
            <v>N</v>
          </cell>
        </row>
        <row r="7195">
          <cell r="B7195">
            <v>37973</v>
          </cell>
          <cell r="C7195" t="str">
            <v>Phoenix Gold-Copper Porphyry</v>
          </cell>
          <cell r="D7195" t="str">
            <v>Maxus Energy Canada Ltd</v>
          </cell>
          <cell r="E7195">
            <v>2.1859999999999999</v>
          </cell>
          <cell r="F7195" t="str">
            <v>N</v>
          </cell>
        </row>
        <row r="7196">
          <cell r="B7196">
            <v>37973</v>
          </cell>
          <cell r="C7196" t="str">
            <v>Zone 4 Play Inc</v>
          </cell>
          <cell r="D7196" t="str">
            <v>Old Goat Enterprises Inc</v>
          </cell>
          <cell r="E7196">
            <v>5.2130000000000001</v>
          </cell>
          <cell r="F7196" t="str">
            <v>N</v>
          </cell>
        </row>
        <row r="7197">
          <cell r="B7197">
            <v>37973</v>
          </cell>
          <cell r="C7197" t="str">
            <v>Relm Wireless Corp</v>
          </cell>
          <cell r="D7197" t="str">
            <v>Wireless Age Commun Inc</v>
          </cell>
          <cell r="E7197">
            <v>1.8699999999999999</v>
          </cell>
          <cell r="F7197" t="str">
            <v>N</v>
          </cell>
        </row>
        <row r="7198">
          <cell r="B7198">
            <v>37973</v>
          </cell>
          <cell r="C7198" t="str">
            <v>Expertcity Inc</v>
          </cell>
          <cell r="D7198" t="str">
            <v>Citrix Systems Inc</v>
          </cell>
          <cell r="E7198">
            <v>262</v>
          </cell>
          <cell r="F7198" t="str">
            <v>N</v>
          </cell>
        </row>
        <row r="7199">
          <cell r="B7199">
            <v>37973</v>
          </cell>
          <cell r="C7199" t="str">
            <v>US Peroxide LLC</v>
          </cell>
          <cell r="D7199" t="str">
            <v>Trojan Technologies Inc</v>
          </cell>
          <cell r="E7199">
            <v>5.1999999999999993</v>
          </cell>
          <cell r="F7199" t="str">
            <v>N</v>
          </cell>
        </row>
        <row r="7200">
          <cell r="B7200">
            <v>37973</v>
          </cell>
          <cell r="C7200" t="str">
            <v>Ensyn Petroleum-Crude-Oil</v>
          </cell>
          <cell r="D7200" t="str">
            <v>Ivanhoe Energy Inc</v>
          </cell>
          <cell r="E7200">
            <v>2</v>
          </cell>
          <cell r="F7200" t="str">
            <v>N</v>
          </cell>
        </row>
        <row r="7201">
          <cell r="B7201">
            <v>37973</v>
          </cell>
          <cell r="C7201" t="str">
            <v>Matcom International Corp</v>
          </cell>
          <cell r="D7201" t="str">
            <v>SI International Inc</v>
          </cell>
          <cell r="E7201">
            <v>73.699999999999989</v>
          </cell>
          <cell r="F7201" t="str">
            <v>N</v>
          </cell>
        </row>
        <row r="7202">
          <cell r="B7202">
            <v>37973</v>
          </cell>
          <cell r="C7202" t="str">
            <v>Manakoa Services Corp</v>
          </cell>
          <cell r="D7202" t="str">
            <v>Electronic Identification Inc</v>
          </cell>
          <cell r="E7202">
            <v>11.579999999999998</v>
          </cell>
          <cell r="F7202" t="str">
            <v>N</v>
          </cell>
        </row>
        <row r="7203">
          <cell r="B7203">
            <v>37973</v>
          </cell>
          <cell r="C7203" t="str">
            <v>Pharmacopeia Drug Discovery</v>
          </cell>
          <cell r="D7203" t="str">
            <v>Shareholders</v>
          </cell>
          <cell r="E7203">
            <v>97.718999999999994</v>
          </cell>
          <cell r="F7203" t="str">
            <v>N</v>
          </cell>
        </row>
        <row r="7204">
          <cell r="B7204">
            <v>37973</v>
          </cell>
          <cell r="C7204" t="str">
            <v>Peoples First Inc,Oxford,PA</v>
          </cell>
          <cell r="D7204" t="str">
            <v>National Penn Bancshares,PA</v>
          </cell>
          <cell r="E7204">
            <v>146.77999999999997</v>
          </cell>
          <cell r="F7204" t="str">
            <v>N</v>
          </cell>
        </row>
        <row r="7205">
          <cell r="B7205">
            <v>37973</v>
          </cell>
          <cell r="C7205" t="str">
            <v>Medusa Spar LLC</v>
          </cell>
          <cell r="D7205" t="str">
            <v>Oceaneering International Inc</v>
          </cell>
          <cell r="E7205">
            <v>45</v>
          </cell>
          <cell r="F7205" t="str">
            <v>N</v>
          </cell>
        </row>
        <row r="7206">
          <cell r="B7206">
            <v>37973</v>
          </cell>
          <cell r="C7206" t="str">
            <v>Aether Systems-EMS Division</v>
          </cell>
          <cell r="D7206" t="str">
            <v>TeleCommunication Systems Inc</v>
          </cell>
          <cell r="E7206">
            <v>19</v>
          </cell>
          <cell r="F7206" t="str">
            <v>N</v>
          </cell>
        </row>
        <row r="7207">
          <cell r="B7207">
            <v>37972</v>
          </cell>
          <cell r="C7207" t="str">
            <v>Hilton Hotel Ppty(2)</v>
          </cell>
          <cell r="D7207" t="str">
            <v>Investor Group</v>
          </cell>
          <cell r="E7207">
            <v>212</v>
          </cell>
          <cell r="F7207" t="str">
            <v>N</v>
          </cell>
        </row>
        <row r="7208">
          <cell r="B7208">
            <v>37972</v>
          </cell>
          <cell r="C7208" t="str">
            <v>Peoples Finl Corp,IN</v>
          </cell>
          <cell r="D7208" t="str">
            <v>MainSource Finl Grp Inc,IN</v>
          </cell>
          <cell r="E7208">
            <v>12.725</v>
          </cell>
          <cell r="F7208" t="str">
            <v>N</v>
          </cell>
        </row>
        <row r="7209">
          <cell r="B7209">
            <v>37972</v>
          </cell>
          <cell r="C7209" t="str">
            <v>Guardent Inc</v>
          </cell>
          <cell r="D7209" t="str">
            <v>VeriSign Inc</v>
          </cell>
          <cell r="E7209">
            <v>135</v>
          </cell>
          <cell r="F7209" t="str">
            <v>N</v>
          </cell>
        </row>
        <row r="7210">
          <cell r="B7210">
            <v>37972</v>
          </cell>
          <cell r="C7210" t="str">
            <v>El Paso Corp-Energy Bridge LNG</v>
          </cell>
          <cell r="D7210" t="str">
            <v>Excelerate Energy LLC</v>
          </cell>
          <cell r="E7210">
            <v>15</v>
          </cell>
          <cell r="F7210" t="str">
            <v>N</v>
          </cell>
        </row>
        <row r="7211">
          <cell r="B7211">
            <v>37972</v>
          </cell>
          <cell r="C7211" t="str">
            <v>Diva Systems Corp-IP Assets</v>
          </cell>
          <cell r="D7211" t="str">
            <v>TVGateway LLC</v>
          </cell>
          <cell r="E7211">
            <v>8.1999999999999993</v>
          </cell>
          <cell r="F7211" t="str">
            <v>N</v>
          </cell>
        </row>
        <row r="7212">
          <cell r="B7212">
            <v>37972</v>
          </cell>
          <cell r="C7212" t="str">
            <v>Hatch Imports Inc</v>
          </cell>
          <cell r="D7212" t="str">
            <v>Armor Holdings Inc</v>
          </cell>
          <cell r="E7212">
            <v>10</v>
          </cell>
          <cell r="F7212" t="str">
            <v>N</v>
          </cell>
        </row>
        <row r="7213">
          <cell r="B7213">
            <v>37972</v>
          </cell>
          <cell r="C7213" t="str">
            <v>MEN.com</v>
          </cell>
          <cell r="D7213" t="str">
            <v>Men.com LLC</v>
          </cell>
          <cell r="E7213">
            <v>1.2999999999999998</v>
          </cell>
          <cell r="F7213" t="str">
            <v>N</v>
          </cell>
        </row>
        <row r="7214">
          <cell r="B7214">
            <v>37972</v>
          </cell>
          <cell r="C7214" t="str">
            <v>American Payment Systems Inc</v>
          </cell>
          <cell r="D7214" t="str">
            <v>CheckFree Corp</v>
          </cell>
          <cell r="E7214">
            <v>110</v>
          </cell>
          <cell r="F7214" t="str">
            <v>N</v>
          </cell>
        </row>
        <row r="7215">
          <cell r="B7215">
            <v>37972</v>
          </cell>
          <cell r="C7215" t="str">
            <v>Filtronic Solid State-Electn</v>
          </cell>
          <cell r="D7215" t="str">
            <v>Teledyne Technologies Inc</v>
          </cell>
          <cell r="E7215">
            <v>12</v>
          </cell>
          <cell r="F7215" t="str">
            <v>N</v>
          </cell>
        </row>
        <row r="7216">
          <cell r="B7216">
            <v>37971</v>
          </cell>
          <cell r="C7216" t="str">
            <v>Wise Foods Inc</v>
          </cell>
          <cell r="D7216" t="str">
            <v>Investor Group</v>
          </cell>
          <cell r="E7216">
            <v>13</v>
          </cell>
          <cell r="F7216" t="str">
            <v>Y</v>
          </cell>
        </row>
        <row r="7217">
          <cell r="B7217">
            <v>37971</v>
          </cell>
          <cell r="C7217" t="str">
            <v>PRIMEDIA Inc-NEW YORK Magazine</v>
          </cell>
          <cell r="D7217" t="str">
            <v>New York Media Holdings LLC</v>
          </cell>
          <cell r="E7217">
            <v>55</v>
          </cell>
          <cell r="F7217" t="str">
            <v>N</v>
          </cell>
        </row>
        <row r="7218">
          <cell r="B7218">
            <v>37971</v>
          </cell>
          <cell r="C7218" t="str">
            <v>US Drug Testing Lab Inc</v>
          </cell>
          <cell r="D7218" t="str">
            <v>Undisclosed Acquiror</v>
          </cell>
          <cell r="E7218">
            <v>1</v>
          </cell>
          <cell r="F7218" t="str">
            <v>N</v>
          </cell>
        </row>
        <row r="7219">
          <cell r="B7219">
            <v>37971</v>
          </cell>
          <cell r="C7219" t="str">
            <v>Cypress Gardens</v>
          </cell>
          <cell r="D7219" t="str">
            <v>Wild Adventures</v>
          </cell>
          <cell r="E7219">
            <v>7</v>
          </cell>
          <cell r="F7219" t="str">
            <v>N</v>
          </cell>
        </row>
        <row r="7220">
          <cell r="B7220">
            <v>37971</v>
          </cell>
          <cell r="C7220" t="str">
            <v>Manchester Inc-Career Bus</v>
          </cell>
          <cell r="D7220" t="str">
            <v>Right Mgmt Consultants Inc</v>
          </cell>
          <cell r="E7220">
            <v>8</v>
          </cell>
          <cell r="F7220" t="str">
            <v>N</v>
          </cell>
        </row>
        <row r="7221">
          <cell r="B7221">
            <v>37971</v>
          </cell>
          <cell r="C7221" t="str">
            <v>Trust Co of New Jersey,NJ</v>
          </cell>
          <cell r="D7221" t="str">
            <v>North Fork Bancorp,Melville,NY</v>
          </cell>
          <cell r="E7221">
            <v>736.04399999999998</v>
          </cell>
          <cell r="F7221" t="str">
            <v>N</v>
          </cell>
        </row>
        <row r="7222">
          <cell r="B7222">
            <v>37971</v>
          </cell>
          <cell r="C7222" t="str">
            <v>SuperSolutions Corp</v>
          </cell>
          <cell r="D7222" t="str">
            <v>i-flex Solutions Ltd</v>
          </cell>
          <cell r="E7222">
            <v>11.5</v>
          </cell>
          <cell r="F7222" t="str">
            <v>N</v>
          </cell>
        </row>
        <row r="7223">
          <cell r="B7223">
            <v>37971</v>
          </cell>
          <cell r="C7223" t="str">
            <v>Mead Johnson-Adult Nut Bus</v>
          </cell>
          <cell r="D7223" t="str">
            <v>Novartis Medical Nutrition</v>
          </cell>
          <cell r="E7223">
            <v>385</v>
          </cell>
          <cell r="F7223" t="str">
            <v>N</v>
          </cell>
        </row>
        <row r="7224">
          <cell r="B7224">
            <v>37971</v>
          </cell>
          <cell r="C7224" t="str">
            <v>Chalone Wine-Suscol Vineyard</v>
          </cell>
          <cell r="D7224" t="str">
            <v>Premier Pacific Vineyard LP</v>
          </cell>
          <cell r="E7224">
            <v>7.5</v>
          </cell>
          <cell r="F7224" t="str">
            <v>N</v>
          </cell>
        </row>
        <row r="7225">
          <cell r="B7225">
            <v>37971</v>
          </cell>
          <cell r="C7225" t="str">
            <v>Mizner Park,Boca Raton,FL</v>
          </cell>
          <cell r="D7225" t="str">
            <v>Rouse Co</v>
          </cell>
          <cell r="E7225">
            <v>136.89999999999998</v>
          </cell>
          <cell r="F7225" t="str">
            <v>N</v>
          </cell>
        </row>
        <row r="7226">
          <cell r="B7226">
            <v>37970</v>
          </cell>
          <cell r="C7226" t="str">
            <v>NUI Telecom</v>
          </cell>
          <cell r="D7226" t="str">
            <v>Investor Group</v>
          </cell>
          <cell r="E7226">
            <v>6</v>
          </cell>
          <cell r="F7226" t="str">
            <v>Y</v>
          </cell>
        </row>
        <row r="7227">
          <cell r="B7227">
            <v>37970</v>
          </cell>
          <cell r="C7227" t="str">
            <v>MacroPore Biosurgery-Thin Film</v>
          </cell>
          <cell r="D7227" t="str">
            <v>Medicis Ventures Mgmt GmbH</v>
          </cell>
          <cell r="E7227">
            <v>9.1999999999999993</v>
          </cell>
          <cell r="F7227" t="str">
            <v>Y</v>
          </cell>
        </row>
        <row r="7228">
          <cell r="B7228">
            <v>37970</v>
          </cell>
          <cell r="C7228" t="str">
            <v>Nortrax Inc</v>
          </cell>
          <cell r="D7228" t="str">
            <v>Deere &amp; Co</v>
          </cell>
          <cell r="E7228">
            <v>112</v>
          </cell>
          <cell r="F7228" t="str">
            <v>N</v>
          </cell>
        </row>
        <row r="7229">
          <cell r="B7229">
            <v>37970</v>
          </cell>
          <cell r="C7229" t="str">
            <v>GulfTerra Energy Co LLC</v>
          </cell>
          <cell r="D7229" t="str">
            <v>El Paso Corp</v>
          </cell>
          <cell r="E7229">
            <v>120</v>
          </cell>
          <cell r="F7229" t="str">
            <v>N</v>
          </cell>
        </row>
        <row r="7230">
          <cell r="B7230">
            <v>37970</v>
          </cell>
          <cell r="C7230" t="str">
            <v>Nortrax Inc</v>
          </cell>
          <cell r="D7230" t="str">
            <v>Deere &amp; Co</v>
          </cell>
          <cell r="E7230">
            <v>55</v>
          </cell>
          <cell r="F7230" t="str">
            <v>N</v>
          </cell>
        </row>
        <row r="7231">
          <cell r="B7231">
            <v>37970</v>
          </cell>
          <cell r="C7231" t="str">
            <v>ReceptoPharm Inc</v>
          </cell>
          <cell r="D7231" t="str">
            <v>Nutra Pharma Corp</v>
          </cell>
          <cell r="E7231">
            <v>2</v>
          </cell>
          <cell r="F7231" t="str">
            <v>N</v>
          </cell>
        </row>
        <row r="7232">
          <cell r="B7232">
            <v>37970</v>
          </cell>
          <cell r="C7232" t="str">
            <v>VMware Inc</v>
          </cell>
          <cell r="D7232" t="str">
            <v>EMC Corp</v>
          </cell>
          <cell r="E7232">
            <v>625</v>
          </cell>
          <cell r="F7232" t="str">
            <v>N</v>
          </cell>
        </row>
        <row r="7233">
          <cell r="B7233">
            <v>37970</v>
          </cell>
          <cell r="C7233" t="str">
            <v>Zone Labs Inc</v>
          </cell>
          <cell r="D7233" t="str">
            <v>Check Point Software Tech Ltd</v>
          </cell>
          <cell r="E7233">
            <v>205.95999999999998</v>
          </cell>
          <cell r="F7233" t="str">
            <v>N</v>
          </cell>
        </row>
        <row r="7234">
          <cell r="B7234">
            <v>37970</v>
          </cell>
          <cell r="C7234" t="str">
            <v>Percutaneous Valve Tech Inc</v>
          </cell>
          <cell r="D7234" t="str">
            <v>Edwards Lifesciences Corp</v>
          </cell>
          <cell r="E7234">
            <v>155</v>
          </cell>
          <cell r="F7234" t="str">
            <v>N</v>
          </cell>
        </row>
        <row r="7235">
          <cell r="B7235">
            <v>37970</v>
          </cell>
          <cell r="C7235" t="str">
            <v>ROHN Industries Inc-Tower Op</v>
          </cell>
          <cell r="D7235" t="str">
            <v>Radian Commun Svcs Corp</v>
          </cell>
          <cell r="E7235">
            <v>7.8999999999999995</v>
          </cell>
          <cell r="F7235" t="str">
            <v>N</v>
          </cell>
        </row>
        <row r="7236">
          <cell r="B7236">
            <v>37970</v>
          </cell>
          <cell r="C7236" t="str">
            <v>USAuto Holding Inc</v>
          </cell>
          <cell r="D7236" t="str">
            <v>Liberte Investors Inc</v>
          </cell>
          <cell r="E7236">
            <v>161.821</v>
          </cell>
          <cell r="F7236" t="str">
            <v>N</v>
          </cell>
        </row>
        <row r="7237">
          <cell r="B7237">
            <v>37970</v>
          </cell>
          <cell r="C7237" t="str">
            <v>El Paso Corp-Natural Gas Plant</v>
          </cell>
          <cell r="D7237" t="str">
            <v>Enterprise Products Partners</v>
          </cell>
          <cell r="E7237">
            <v>150</v>
          </cell>
          <cell r="F7237" t="str">
            <v>N</v>
          </cell>
        </row>
        <row r="7238">
          <cell r="B7238">
            <v>37970</v>
          </cell>
          <cell r="C7238" t="str">
            <v>GulfTerra Energy Co LLC</v>
          </cell>
          <cell r="D7238" t="str">
            <v>Enterprise Products Partners</v>
          </cell>
          <cell r="E7238">
            <v>425</v>
          </cell>
          <cell r="F7238" t="str">
            <v>N</v>
          </cell>
        </row>
        <row r="7239">
          <cell r="B7239">
            <v>37970</v>
          </cell>
          <cell r="C7239" t="str">
            <v>GulfTerra Energy Co LLC</v>
          </cell>
          <cell r="D7239" t="str">
            <v>Enterprise Products Partners</v>
          </cell>
          <cell r="E7239">
            <v>500</v>
          </cell>
          <cell r="F7239" t="str">
            <v>N</v>
          </cell>
        </row>
        <row r="7240">
          <cell r="B7240">
            <v>37970</v>
          </cell>
          <cell r="C7240" t="str">
            <v>Atchafalaya Pipeline LLC</v>
          </cell>
          <cell r="D7240" t="str">
            <v>Plains All Amer Pipeline LP</v>
          </cell>
          <cell r="E7240">
            <v>4.4000000000000004</v>
          </cell>
          <cell r="F7240" t="str">
            <v>N</v>
          </cell>
        </row>
        <row r="7241">
          <cell r="B7241">
            <v>37970</v>
          </cell>
          <cell r="C7241" t="str">
            <v>SPLC Capline Co,SPLC Capwood</v>
          </cell>
          <cell r="D7241" t="str">
            <v>Plains All Amer Pipeline LP</v>
          </cell>
          <cell r="E7241">
            <v>158</v>
          </cell>
          <cell r="F7241" t="str">
            <v>N</v>
          </cell>
        </row>
        <row r="7242">
          <cell r="B7242">
            <v>37970</v>
          </cell>
          <cell r="C7242" t="str">
            <v>i-Stat Corp</v>
          </cell>
          <cell r="D7242" t="str">
            <v>Abbott Laboratories</v>
          </cell>
          <cell r="E7242">
            <v>410.77100000000002</v>
          </cell>
          <cell r="F7242" t="str">
            <v>N</v>
          </cell>
        </row>
        <row r="7243">
          <cell r="B7243">
            <v>37970</v>
          </cell>
          <cell r="C7243" t="str">
            <v>Aloha Technologies</v>
          </cell>
          <cell r="D7243" t="str">
            <v>Radiant Systems Inc</v>
          </cell>
          <cell r="E7243">
            <v>29.7</v>
          </cell>
          <cell r="F7243" t="str">
            <v>N</v>
          </cell>
        </row>
        <row r="7244">
          <cell r="B7244">
            <v>37970</v>
          </cell>
          <cell r="C7244" t="str">
            <v>RGF-Food Safety Prod</v>
          </cell>
          <cell r="D7244" t="str">
            <v>BOC Group PLC</v>
          </cell>
          <cell r="E7244">
            <v>3</v>
          </cell>
          <cell r="F7244" t="str">
            <v>N</v>
          </cell>
        </row>
        <row r="7245">
          <cell r="B7245">
            <v>37970</v>
          </cell>
          <cell r="C7245" t="str">
            <v>Gulfterra Energy Partners LP</v>
          </cell>
          <cell r="D7245" t="str">
            <v>Enterprise Products Partners</v>
          </cell>
          <cell r="E7245">
            <v>1853.059</v>
          </cell>
          <cell r="F7245" t="str">
            <v>N</v>
          </cell>
        </row>
        <row r="7246">
          <cell r="B7246">
            <v>37970</v>
          </cell>
          <cell r="C7246" t="str">
            <v>Bergen Mall,Paramus,New Jersey</v>
          </cell>
          <cell r="D7246" t="str">
            <v>Vornado Realty Trust</v>
          </cell>
          <cell r="E7246">
            <v>145</v>
          </cell>
          <cell r="F7246" t="str">
            <v>N</v>
          </cell>
        </row>
        <row r="7247">
          <cell r="B7247">
            <v>37970</v>
          </cell>
          <cell r="C7247" t="str">
            <v>Exelon Thermal Technologies</v>
          </cell>
          <cell r="D7247" t="str">
            <v>Macquarie Bank Ltd</v>
          </cell>
          <cell r="E7247">
            <v>135</v>
          </cell>
          <cell r="F7247" t="str">
            <v>N</v>
          </cell>
        </row>
        <row r="7248">
          <cell r="B7248">
            <v>37970</v>
          </cell>
          <cell r="C7248" t="str">
            <v>Devon Energy-Coalbed Ppty</v>
          </cell>
          <cell r="D7248" t="str">
            <v>Quest Resource Corp</v>
          </cell>
          <cell r="E7248">
            <v>126</v>
          </cell>
          <cell r="F7248" t="str">
            <v>N</v>
          </cell>
        </row>
        <row r="7249">
          <cell r="B7249">
            <v>37970</v>
          </cell>
          <cell r="C7249" t="str">
            <v>Magic Solutions Inc</v>
          </cell>
          <cell r="D7249" t="str">
            <v>BMC Software Inc</v>
          </cell>
          <cell r="E7249">
            <v>47</v>
          </cell>
          <cell r="F7249" t="str">
            <v>N</v>
          </cell>
        </row>
        <row r="7250">
          <cell r="B7250">
            <v>37970</v>
          </cell>
          <cell r="C7250" t="str">
            <v>Undisclosed Oil &amp; Gas Ppty</v>
          </cell>
          <cell r="D7250" t="str">
            <v>Range Resources Corp</v>
          </cell>
          <cell r="E7250">
            <v>85</v>
          </cell>
          <cell r="F7250" t="str">
            <v>N</v>
          </cell>
        </row>
        <row r="7251">
          <cell r="B7251">
            <v>37970</v>
          </cell>
          <cell r="C7251" t="str">
            <v>BP PLC-Stores,Atlanta,GA(8)</v>
          </cell>
          <cell r="D7251" t="str">
            <v>Next Level Petroleum LLC</v>
          </cell>
          <cell r="E7251">
            <v>6.9550000000000001</v>
          </cell>
          <cell r="F7251" t="str">
            <v>N</v>
          </cell>
        </row>
        <row r="7252">
          <cell r="B7252">
            <v>37970</v>
          </cell>
          <cell r="C7252" t="str">
            <v>Amicorp Group-Fund  Admin</v>
          </cell>
          <cell r="D7252" t="str">
            <v>SS&amp;C Technologies Inc</v>
          </cell>
          <cell r="E7252">
            <v>1.7999999999999998</v>
          </cell>
          <cell r="F7252" t="str">
            <v>N</v>
          </cell>
        </row>
        <row r="7253">
          <cell r="B7253">
            <v>37970</v>
          </cell>
          <cell r="C7253" t="str">
            <v>Country Best Produce</v>
          </cell>
          <cell r="D7253" t="str">
            <v>Fresh Del Monte Produce Inc</v>
          </cell>
          <cell r="E7253">
            <v>12.2</v>
          </cell>
          <cell r="F7253" t="str">
            <v>N</v>
          </cell>
        </row>
        <row r="7254">
          <cell r="B7254">
            <v>37969</v>
          </cell>
          <cell r="C7254" t="str">
            <v>Dial Corp</v>
          </cell>
          <cell r="D7254" t="str">
            <v>Henkel KGaA</v>
          </cell>
          <cell r="E7254">
            <v>2914.0259999999998</v>
          </cell>
          <cell r="F7254" t="str">
            <v>N</v>
          </cell>
        </row>
        <row r="7255">
          <cell r="B7255">
            <v>37969</v>
          </cell>
          <cell r="C7255" t="str">
            <v>Adams Mark Hotels &amp; Resorts-8</v>
          </cell>
          <cell r="D7255" t="str">
            <v>Investor Group</v>
          </cell>
          <cell r="E7255">
            <v>236</v>
          </cell>
          <cell r="F7255" t="str">
            <v>N</v>
          </cell>
        </row>
        <row r="7256">
          <cell r="B7256">
            <v>37967</v>
          </cell>
          <cell r="C7256" t="str">
            <v>SOS Cuetara USA Inc</v>
          </cell>
          <cell r="D7256" t="str">
            <v>Cambium Rice Investments LLC</v>
          </cell>
          <cell r="E7256">
            <v>8.0690000000000008</v>
          </cell>
          <cell r="F7256" t="str">
            <v>Y</v>
          </cell>
        </row>
        <row r="7257">
          <cell r="B7257">
            <v>37967</v>
          </cell>
          <cell r="C7257" t="str">
            <v>GA Financial Inc,Pittsburgh,PA</v>
          </cell>
          <cell r="D7257" t="str">
            <v>First Commonwealth Finl Corp</v>
          </cell>
          <cell r="E7257">
            <v>186.04400000000001</v>
          </cell>
          <cell r="F7257" t="str">
            <v>N</v>
          </cell>
        </row>
        <row r="7258">
          <cell r="B7258">
            <v>37967</v>
          </cell>
          <cell r="C7258" t="str">
            <v>CS//B/rger</v>
          </cell>
          <cell r="D7258" t="str">
            <v>Stanley Works Inc</v>
          </cell>
          <cell r="E7258">
            <v>62</v>
          </cell>
          <cell r="F7258" t="str">
            <v>N</v>
          </cell>
        </row>
        <row r="7259">
          <cell r="B7259">
            <v>37967</v>
          </cell>
          <cell r="C7259" t="str">
            <v>Mobile Airwaves Inc</v>
          </cell>
          <cell r="D7259" t="str">
            <v>Smartserv Online Inc</v>
          </cell>
          <cell r="E7259">
            <v>2.6440000000000001</v>
          </cell>
          <cell r="F7259" t="str">
            <v>N</v>
          </cell>
        </row>
        <row r="7260">
          <cell r="B7260">
            <v>37967</v>
          </cell>
          <cell r="C7260" t="str">
            <v>Cox Technologies Inc</v>
          </cell>
          <cell r="D7260" t="str">
            <v>Sensitech Inc</v>
          </cell>
          <cell r="E7260">
            <v>10.531999999999998</v>
          </cell>
          <cell r="F7260" t="str">
            <v>N</v>
          </cell>
        </row>
        <row r="7261">
          <cell r="B7261">
            <v>37967</v>
          </cell>
          <cell r="C7261" t="str">
            <v>American Rice Inc</v>
          </cell>
          <cell r="D7261" t="str">
            <v>SOS Cuetara USA Inc</v>
          </cell>
          <cell r="E7261">
            <v>20.309999999999999</v>
          </cell>
          <cell r="F7261" t="str">
            <v>N</v>
          </cell>
        </row>
        <row r="7262">
          <cell r="B7262">
            <v>37967</v>
          </cell>
          <cell r="C7262" t="str">
            <v>Smyth Sys-Hospitality Software</v>
          </cell>
          <cell r="D7262" t="str">
            <v>Constellation Software Inc</v>
          </cell>
          <cell r="E7262">
            <v>1.4</v>
          </cell>
          <cell r="F7262" t="str">
            <v>N</v>
          </cell>
        </row>
        <row r="7263">
          <cell r="B7263">
            <v>37967</v>
          </cell>
          <cell r="C7263" t="str">
            <v>Velio Commun-High Speed Signal</v>
          </cell>
          <cell r="D7263" t="str">
            <v>Rambus Inc</v>
          </cell>
          <cell r="E7263">
            <v>13</v>
          </cell>
          <cell r="F7263" t="str">
            <v>N</v>
          </cell>
        </row>
        <row r="7264">
          <cell r="B7264">
            <v>37967</v>
          </cell>
          <cell r="C7264" t="str">
            <v>ALLTEL-Certain Billing Asts</v>
          </cell>
          <cell r="D7264" t="str">
            <v>Convergys Corp</v>
          </cell>
          <cell r="E7264">
            <v>37</v>
          </cell>
          <cell r="F7264" t="str">
            <v>N</v>
          </cell>
        </row>
        <row r="7265">
          <cell r="B7265">
            <v>37966</v>
          </cell>
          <cell r="C7265" t="str">
            <v>Reliant Pharmaceuticals Inc</v>
          </cell>
          <cell r="D7265" t="str">
            <v>Investor Group</v>
          </cell>
          <cell r="E7265">
            <v>137</v>
          </cell>
          <cell r="F7265" t="str">
            <v>Y</v>
          </cell>
        </row>
        <row r="7266">
          <cell r="B7266">
            <v>37966</v>
          </cell>
          <cell r="C7266" t="str">
            <v>Axis Systems Inc</v>
          </cell>
          <cell r="D7266" t="str">
            <v>Verisity Ltd</v>
          </cell>
          <cell r="E7266">
            <v>80</v>
          </cell>
          <cell r="F7266" t="str">
            <v>N</v>
          </cell>
        </row>
        <row r="7267">
          <cell r="B7267">
            <v>37966</v>
          </cell>
          <cell r="C7267" t="str">
            <v>Enterprise Bancshares Inc,TN</v>
          </cell>
          <cell r="D7267" t="str">
            <v>NBC Capital Corp,Starkville,MS</v>
          </cell>
          <cell r="E7267">
            <v>47.099999999999994</v>
          </cell>
          <cell r="F7267" t="str">
            <v>N</v>
          </cell>
        </row>
        <row r="7268">
          <cell r="B7268">
            <v>37966</v>
          </cell>
          <cell r="C7268" t="str">
            <v>DENTSPLY Intl Inc-Gendex Equip</v>
          </cell>
          <cell r="D7268" t="str">
            <v>Danaher Corp</v>
          </cell>
          <cell r="E7268">
            <v>102.5</v>
          </cell>
          <cell r="F7268" t="str">
            <v>N</v>
          </cell>
        </row>
        <row r="7269">
          <cell r="B7269">
            <v>37966</v>
          </cell>
          <cell r="C7269" t="str">
            <v>Patriot Bank Corp,Pottstown,PA</v>
          </cell>
          <cell r="D7269" t="str">
            <v>Susquehanna Bancshares Inc,PA</v>
          </cell>
          <cell r="E7269">
            <v>210.916</v>
          </cell>
          <cell r="F7269" t="str">
            <v>N</v>
          </cell>
        </row>
        <row r="7270">
          <cell r="B7270">
            <v>37966</v>
          </cell>
          <cell r="C7270" t="str">
            <v>BSD Software Inc</v>
          </cell>
          <cell r="D7270" t="str">
            <v>NeoMedia Technologies Inc</v>
          </cell>
          <cell r="E7270">
            <v>4.6539999999999999</v>
          </cell>
          <cell r="F7270" t="str">
            <v>N</v>
          </cell>
        </row>
        <row r="7271">
          <cell r="B7271">
            <v>37966</v>
          </cell>
          <cell r="C7271" t="str">
            <v>Peek Traffic Corp</v>
          </cell>
          <cell r="D7271" t="str">
            <v>Quixote Corp</v>
          </cell>
          <cell r="E7271">
            <v>15.459999999999999</v>
          </cell>
          <cell r="F7271" t="str">
            <v>N</v>
          </cell>
        </row>
        <row r="7272">
          <cell r="B7272">
            <v>37966</v>
          </cell>
          <cell r="C7272" t="str">
            <v>IOS Capital LLC-Leasing</v>
          </cell>
          <cell r="D7272" t="str">
            <v>GE Vendor Financial Services</v>
          </cell>
          <cell r="E7272">
            <v>857.06799999999998</v>
          </cell>
          <cell r="F7272" t="str">
            <v>N</v>
          </cell>
        </row>
        <row r="7273">
          <cell r="B7273">
            <v>37966</v>
          </cell>
          <cell r="C7273" t="str">
            <v>Foothills Mall,Fort Collins,CO</v>
          </cell>
          <cell r="D7273" t="str">
            <v>General Growth Properties Inc</v>
          </cell>
          <cell r="E7273">
            <v>215.22399999999999</v>
          </cell>
          <cell r="F7273" t="str">
            <v>N</v>
          </cell>
        </row>
        <row r="7274">
          <cell r="B7274">
            <v>37966</v>
          </cell>
          <cell r="C7274" t="str">
            <v>Texas Sampling Inc</v>
          </cell>
          <cell r="D7274" t="str">
            <v>CIRCOR International Inc</v>
          </cell>
          <cell r="E7274">
            <v>12</v>
          </cell>
          <cell r="F7274" t="str">
            <v>N</v>
          </cell>
        </row>
        <row r="7275">
          <cell r="B7275">
            <v>37966</v>
          </cell>
          <cell r="C7275" t="str">
            <v>ConocoPhillips-Refined Petro</v>
          </cell>
          <cell r="D7275" t="str">
            <v>Kinder Morgan Energy Partners</v>
          </cell>
          <cell r="E7275">
            <v>14</v>
          </cell>
          <cell r="F7275" t="str">
            <v>N</v>
          </cell>
        </row>
        <row r="7276">
          <cell r="B7276">
            <v>37966</v>
          </cell>
          <cell r="C7276" t="str">
            <v>Hi-Speed Media Inc</v>
          </cell>
          <cell r="D7276" t="str">
            <v>Valueclick Inc</v>
          </cell>
          <cell r="E7276">
            <v>17</v>
          </cell>
          <cell r="F7276" t="str">
            <v>N</v>
          </cell>
        </row>
        <row r="7277">
          <cell r="B7277">
            <v>37966</v>
          </cell>
          <cell r="C7277" t="str">
            <v>Taft National Bank,Taft,CA</v>
          </cell>
          <cell r="D7277" t="str">
            <v>United Security Bancshares,CA</v>
          </cell>
          <cell r="E7277">
            <v>6.5359999999999996</v>
          </cell>
          <cell r="F7277" t="str">
            <v>N</v>
          </cell>
        </row>
        <row r="7278">
          <cell r="B7278">
            <v>37965</v>
          </cell>
          <cell r="C7278" t="str">
            <v>Teloquent Communications Corp</v>
          </cell>
          <cell r="D7278" t="str">
            <v>Syntellect Inc</v>
          </cell>
          <cell r="E7278">
            <v>5</v>
          </cell>
          <cell r="F7278" t="str">
            <v>N</v>
          </cell>
        </row>
        <row r="7279">
          <cell r="B7279">
            <v>37965</v>
          </cell>
          <cell r="C7279" t="str">
            <v>Midway Airlines Corp-Regional</v>
          </cell>
          <cell r="D7279" t="str">
            <v>Mesa Air Group Inc</v>
          </cell>
          <cell r="E7279">
            <v>9.1499999999999986</v>
          </cell>
          <cell r="F7279" t="str">
            <v>N</v>
          </cell>
        </row>
        <row r="7280">
          <cell r="B7280">
            <v>37965</v>
          </cell>
          <cell r="C7280" t="str">
            <v>Arrowhead Research Corp</v>
          </cell>
          <cell r="D7280" t="str">
            <v>InterActive Group Inc</v>
          </cell>
          <cell r="E7280">
            <v>7.3520000000000003</v>
          </cell>
          <cell r="F7280" t="str">
            <v>N</v>
          </cell>
        </row>
        <row r="7281">
          <cell r="B7281">
            <v>37965</v>
          </cell>
          <cell r="C7281" t="str">
            <v>Right Mgmt Consultants Inc</v>
          </cell>
          <cell r="D7281" t="str">
            <v>Manpower Inc</v>
          </cell>
          <cell r="E7281">
            <v>489.15499999999997</v>
          </cell>
          <cell r="F7281" t="str">
            <v>N</v>
          </cell>
        </row>
        <row r="7282">
          <cell r="B7282">
            <v>37965</v>
          </cell>
          <cell r="C7282" t="str">
            <v>IPITEK</v>
          </cell>
          <cell r="D7282" t="str">
            <v>L-3 Communications Hldg Inc</v>
          </cell>
          <cell r="E7282">
            <v>27.5</v>
          </cell>
          <cell r="F7282" t="str">
            <v>N</v>
          </cell>
        </row>
        <row r="7283">
          <cell r="B7283">
            <v>37965</v>
          </cell>
          <cell r="C7283" t="str">
            <v>Lockwood Greene Engineers Inc</v>
          </cell>
          <cell r="D7283" t="str">
            <v>CH2M Hill Inc</v>
          </cell>
          <cell r="E7283">
            <v>95.5</v>
          </cell>
          <cell r="F7283" t="str">
            <v>N</v>
          </cell>
        </row>
        <row r="7284">
          <cell r="B7284">
            <v>37965</v>
          </cell>
          <cell r="C7284" t="str">
            <v>One Christina Centre,Three</v>
          </cell>
          <cell r="D7284" t="str">
            <v>Macquarie Office Trust</v>
          </cell>
          <cell r="E7284">
            <v>112.8</v>
          </cell>
          <cell r="F7284" t="str">
            <v>N</v>
          </cell>
        </row>
        <row r="7285">
          <cell r="B7285">
            <v>37965</v>
          </cell>
          <cell r="C7285" t="str">
            <v>Yorkshire Americas-Textile Bus</v>
          </cell>
          <cell r="D7285" t="str">
            <v>DyStar LP</v>
          </cell>
          <cell r="E7285">
            <v>8.75</v>
          </cell>
          <cell r="F7285" t="str">
            <v>N</v>
          </cell>
        </row>
        <row r="7286">
          <cell r="B7286">
            <v>37965</v>
          </cell>
          <cell r="C7286" t="str">
            <v>Accent Rx</v>
          </cell>
          <cell r="D7286" t="str">
            <v>Chronimed Inc</v>
          </cell>
          <cell r="E7286">
            <v>4.1999999999999993</v>
          </cell>
          <cell r="F7286" t="str">
            <v>N</v>
          </cell>
        </row>
        <row r="7287">
          <cell r="B7287">
            <v>37965</v>
          </cell>
          <cell r="C7287" t="str">
            <v>Sunset Crossings Shopping Ctr</v>
          </cell>
          <cell r="D7287" t="str">
            <v>Cedar Shopping Centers Inc</v>
          </cell>
          <cell r="E7287">
            <v>11.2</v>
          </cell>
          <cell r="F7287" t="str">
            <v>N</v>
          </cell>
        </row>
        <row r="7288">
          <cell r="B7288">
            <v>37965</v>
          </cell>
          <cell r="C7288" t="str">
            <v>Captain D's Seafood-Restaurant</v>
          </cell>
          <cell r="D7288" t="str">
            <v>US Restaurant Properties Inc</v>
          </cell>
          <cell r="E7288">
            <v>33.299999999999997</v>
          </cell>
          <cell r="F7288" t="str">
            <v>N</v>
          </cell>
        </row>
        <row r="7289">
          <cell r="B7289">
            <v>37964</v>
          </cell>
          <cell r="C7289" t="str">
            <v>Advantage Sales &amp; Mktg Inc</v>
          </cell>
          <cell r="D7289" t="str">
            <v>Allied Capital Corp</v>
          </cell>
          <cell r="E7289">
            <v>180</v>
          </cell>
          <cell r="F7289" t="str">
            <v>Y</v>
          </cell>
        </row>
        <row r="7290">
          <cell r="B7290">
            <v>37964</v>
          </cell>
          <cell r="C7290" t="str">
            <v>Systems &amp; Computer Technology</v>
          </cell>
          <cell r="D7290" t="str">
            <v>SunGard Data Systems Inc</v>
          </cell>
          <cell r="E7290">
            <v>579.55100000000004</v>
          </cell>
          <cell r="F7290" t="str">
            <v>N</v>
          </cell>
        </row>
        <row r="7291">
          <cell r="B7291">
            <v>37964</v>
          </cell>
          <cell r="C7291" t="str">
            <v>Penn Traffic Co-Pharmacies,OH</v>
          </cell>
          <cell r="D7291" t="str">
            <v>Kroger Co</v>
          </cell>
          <cell r="E7291">
            <v>7.5</v>
          </cell>
          <cell r="F7291" t="str">
            <v>N</v>
          </cell>
        </row>
        <row r="7292">
          <cell r="B7292">
            <v>37964</v>
          </cell>
          <cell r="C7292" t="str">
            <v>CCBT Financial Cos,Yarmouth,MA</v>
          </cell>
          <cell r="D7292" t="str">
            <v>Banknorth Group Inc,ME</v>
          </cell>
          <cell r="E7292">
            <v>303.83399999999995</v>
          </cell>
          <cell r="F7292" t="str">
            <v>N</v>
          </cell>
        </row>
        <row r="7293">
          <cell r="B7293">
            <v>37963</v>
          </cell>
          <cell r="C7293" t="str">
            <v>ProxyMed Inc</v>
          </cell>
          <cell r="D7293" t="str">
            <v>Investor Group</v>
          </cell>
          <cell r="E7293">
            <v>24.091000000000001</v>
          </cell>
          <cell r="F7293" t="str">
            <v>Y</v>
          </cell>
        </row>
        <row r="7294">
          <cell r="B7294">
            <v>37963</v>
          </cell>
          <cell r="C7294" t="str">
            <v>Extreme Beverage Co LLC</v>
          </cell>
          <cell r="D7294" t="str">
            <v>Blavod Black Vodka Plc</v>
          </cell>
          <cell r="E7294">
            <v>20.321999999999999</v>
          </cell>
          <cell r="F7294" t="str">
            <v>N</v>
          </cell>
        </row>
        <row r="7295">
          <cell r="B7295">
            <v>37963</v>
          </cell>
          <cell r="C7295" t="str">
            <v>Delta Communications Group</v>
          </cell>
          <cell r="D7295" t="str">
            <v>Zanett Inc</v>
          </cell>
          <cell r="E7295">
            <v>2.4</v>
          </cell>
          <cell r="F7295" t="str">
            <v>N</v>
          </cell>
        </row>
        <row r="7296">
          <cell r="B7296">
            <v>37963</v>
          </cell>
          <cell r="C7296" t="str">
            <v>Panametrics Inc</v>
          </cell>
          <cell r="D7296" t="str">
            <v>R/D Tech Inc</v>
          </cell>
          <cell r="E7296">
            <v>23</v>
          </cell>
          <cell r="F7296" t="str">
            <v>N</v>
          </cell>
        </row>
        <row r="7297">
          <cell r="B7297">
            <v>37963</v>
          </cell>
          <cell r="C7297" t="str">
            <v>Ceptor Corp</v>
          </cell>
          <cell r="D7297" t="str">
            <v>Xechem International Inc</v>
          </cell>
          <cell r="E7297">
            <v>6.3</v>
          </cell>
          <cell r="F7297" t="str">
            <v>N</v>
          </cell>
        </row>
        <row r="7298">
          <cell r="B7298">
            <v>37963</v>
          </cell>
          <cell r="C7298" t="str">
            <v>T &amp; L Pharmacies Inc</v>
          </cell>
          <cell r="D7298" t="str">
            <v>RTIN Holdings Inc</v>
          </cell>
          <cell r="E7298">
            <v>2.8</v>
          </cell>
          <cell r="F7298" t="str">
            <v>N</v>
          </cell>
        </row>
        <row r="7299">
          <cell r="B7299">
            <v>37963</v>
          </cell>
          <cell r="C7299" t="str">
            <v>Metlife Auto &amp; Home-Ins Bus,NJ</v>
          </cell>
          <cell r="D7299" t="str">
            <v>Proformance Insurance Co</v>
          </cell>
          <cell r="E7299">
            <v>20</v>
          </cell>
          <cell r="F7299" t="str">
            <v>N</v>
          </cell>
        </row>
        <row r="7300">
          <cell r="B7300">
            <v>37963</v>
          </cell>
          <cell r="C7300" t="str">
            <v>DTI Holdings LLC</v>
          </cell>
          <cell r="D7300" t="str">
            <v>National Technical Systems Inc</v>
          </cell>
          <cell r="E7300">
            <v>3.6880000000000002</v>
          </cell>
          <cell r="F7300" t="str">
            <v>N</v>
          </cell>
        </row>
        <row r="7301">
          <cell r="B7301">
            <v>37963</v>
          </cell>
          <cell r="C7301" t="str">
            <v>Aventis Behring LLC</v>
          </cell>
          <cell r="D7301" t="str">
            <v>CSL Ltd</v>
          </cell>
          <cell r="E7301">
            <v>925</v>
          </cell>
          <cell r="F7301" t="str">
            <v>N</v>
          </cell>
        </row>
        <row r="7302">
          <cell r="B7302">
            <v>37960</v>
          </cell>
          <cell r="C7302" t="str">
            <v>PlanVista Corp</v>
          </cell>
          <cell r="D7302" t="str">
            <v>ProxyMed Inc</v>
          </cell>
          <cell r="E7302">
            <v>52.811999999999998</v>
          </cell>
          <cell r="F7302" t="str">
            <v>N</v>
          </cell>
        </row>
        <row r="7303">
          <cell r="B7303">
            <v>37960</v>
          </cell>
          <cell r="C7303" t="str">
            <v>Penn Traffic Co-Big Bear,OH</v>
          </cell>
          <cell r="D7303" t="str">
            <v>Needler Enterprises Inc</v>
          </cell>
          <cell r="E7303">
            <v>2</v>
          </cell>
          <cell r="F7303" t="str">
            <v>N</v>
          </cell>
        </row>
        <row r="7304">
          <cell r="B7304">
            <v>37960</v>
          </cell>
          <cell r="C7304" t="str">
            <v>Rail City Casino</v>
          </cell>
          <cell r="D7304" t="str">
            <v>Sands Regent</v>
          </cell>
          <cell r="E7304">
            <v>37.9</v>
          </cell>
          <cell r="F7304" t="str">
            <v>N</v>
          </cell>
        </row>
        <row r="7305">
          <cell r="B7305">
            <v>37960</v>
          </cell>
          <cell r="C7305" t="str">
            <v>Alliance Laboratory Services</v>
          </cell>
          <cell r="D7305" t="str">
            <v>LabOne Inc</v>
          </cell>
          <cell r="E7305">
            <v>38.5</v>
          </cell>
          <cell r="F7305" t="str">
            <v>N</v>
          </cell>
        </row>
        <row r="7306">
          <cell r="B7306">
            <v>37960</v>
          </cell>
          <cell r="C7306" t="str">
            <v>Electronic Game Card Inc</v>
          </cell>
          <cell r="D7306" t="str">
            <v>Scientific Energy Inc</v>
          </cell>
          <cell r="E7306">
            <v>51.167000000000002</v>
          </cell>
          <cell r="F7306" t="str">
            <v>N</v>
          </cell>
        </row>
        <row r="7307">
          <cell r="B7307">
            <v>37960</v>
          </cell>
          <cell r="C7307" t="str">
            <v>Illinois Power Co</v>
          </cell>
          <cell r="D7307" t="str">
            <v>Ameren Corp</v>
          </cell>
          <cell r="E7307">
            <v>2300</v>
          </cell>
          <cell r="F7307" t="str">
            <v>N</v>
          </cell>
        </row>
        <row r="7308">
          <cell r="B7308">
            <v>37960</v>
          </cell>
          <cell r="C7308" t="str">
            <v>Integrated RF Solutions Inc</v>
          </cell>
          <cell r="D7308" t="str">
            <v>GlobeSpanVirata Inc</v>
          </cell>
          <cell r="E7308">
            <v>1</v>
          </cell>
          <cell r="F7308" t="str">
            <v>N</v>
          </cell>
        </row>
        <row r="7309">
          <cell r="B7309">
            <v>37960</v>
          </cell>
          <cell r="C7309" t="str">
            <v>WNRW-FM</v>
          </cell>
          <cell r="D7309" t="str">
            <v>Ave Maria University</v>
          </cell>
          <cell r="E7309">
            <v>4.9000000000000004</v>
          </cell>
          <cell r="F7309" t="str">
            <v>N</v>
          </cell>
        </row>
        <row r="7310">
          <cell r="B7310">
            <v>37960</v>
          </cell>
          <cell r="C7310" t="str">
            <v>Penn Traffic Co-Big Bear,OH(7)</v>
          </cell>
          <cell r="D7310" t="str">
            <v>Giant Eagle Inc</v>
          </cell>
          <cell r="E7310">
            <v>46.75</v>
          </cell>
          <cell r="F7310" t="str">
            <v>N</v>
          </cell>
        </row>
        <row r="7311">
          <cell r="B7311">
            <v>37960</v>
          </cell>
          <cell r="C7311" t="str">
            <v>Undisclosed Homeowners Ins Co</v>
          </cell>
          <cell r="D7311" t="str">
            <v>Seibels Bruce Group Inc</v>
          </cell>
          <cell r="E7311">
            <v>2.5</v>
          </cell>
          <cell r="F7311" t="str">
            <v>N</v>
          </cell>
        </row>
        <row r="7312">
          <cell r="B7312">
            <v>37960</v>
          </cell>
          <cell r="C7312" t="str">
            <v>Stanley Works Inc-Door Bus</v>
          </cell>
          <cell r="D7312" t="str">
            <v>Masonite International Corp</v>
          </cell>
          <cell r="E7312">
            <v>160</v>
          </cell>
          <cell r="F7312" t="str">
            <v>N</v>
          </cell>
        </row>
        <row r="7313">
          <cell r="B7313">
            <v>37960</v>
          </cell>
          <cell r="C7313" t="str">
            <v>DataDirect Technologies Ltd</v>
          </cell>
          <cell r="D7313" t="str">
            <v>Progress Software Corp</v>
          </cell>
          <cell r="E7313">
            <v>88</v>
          </cell>
          <cell r="F7313" t="str">
            <v>N</v>
          </cell>
        </row>
        <row r="7314">
          <cell r="B7314">
            <v>37959</v>
          </cell>
          <cell r="C7314" t="str">
            <v>High Noon Always Inc</v>
          </cell>
          <cell r="D7314" t="str">
            <v>Bear Stearns Merchant Banking</v>
          </cell>
          <cell r="E7314">
            <v>1.5</v>
          </cell>
          <cell r="F7314" t="str">
            <v>Y</v>
          </cell>
        </row>
        <row r="7315">
          <cell r="B7315">
            <v>37959</v>
          </cell>
          <cell r="C7315" t="str">
            <v>Orcom Solutions Inc</v>
          </cell>
          <cell r="D7315" t="str">
            <v>Alliance Data Systems Corp</v>
          </cell>
          <cell r="E7315">
            <v>30</v>
          </cell>
          <cell r="F7315" t="str">
            <v>N</v>
          </cell>
        </row>
        <row r="7316">
          <cell r="B7316">
            <v>37959</v>
          </cell>
          <cell r="C7316" t="str">
            <v>Skills Resource Training Ctr</v>
          </cell>
          <cell r="D7316" t="str">
            <v>Barrett Business Services Inc</v>
          </cell>
          <cell r="E7316">
            <v>5</v>
          </cell>
          <cell r="F7316" t="str">
            <v>N</v>
          </cell>
        </row>
        <row r="7317">
          <cell r="B7317">
            <v>37959</v>
          </cell>
          <cell r="C7317" t="str">
            <v>Tangram Enterprise Solutions</v>
          </cell>
          <cell r="D7317" t="str">
            <v>Opsware Inc</v>
          </cell>
          <cell r="E7317">
            <v>10</v>
          </cell>
          <cell r="F7317" t="str">
            <v>N</v>
          </cell>
        </row>
        <row r="7318">
          <cell r="B7318">
            <v>37959</v>
          </cell>
          <cell r="C7318" t="str">
            <v>Merced Sun-Star</v>
          </cell>
          <cell r="D7318" t="str">
            <v>McClatchy Co</v>
          </cell>
          <cell r="E7318">
            <v>40.5</v>
          </cell>
          <cell r="F7318" t="str">
            <v>N</v>
          </cell>
        </row>
        <row r="7319">
          <cell r="B7319">
            <v>37959</v>
          </cell>
          <cell r="C7319" t="str">
            <v>Optek Technology Inc</v>
          </cell>
          <cell r="D7319" t="str">
            <v>TT electronics PLC</v>
          </cell>
          <cell r="E7319">
            <v>51.3</v>
          </cell>
          <cell r="F7319" t="str">
            <v>N</v>
          </cell>
        </row>
        <row r="7320">
          <cell r="B7320">
            <v>37959</v>
          </cell>
          <cell r="C7320" t="str">
            <v>ZWHC LLC</v>
          </cell>
          <cell r="D7320" t="str">
            <v>Caithness 251 Wind LLC</v>
          </cell>
          <cell r="E7320">
            <v>5.2460000000000004</v>
          </cell>
          <cell r="F7320" t="str">
            <v>N</v>
          </cell>
        </row>
        <row r="7321">
          <cell r="B7321">
            <v>37959</v>
          </cell>
          <cell r="C7321" t="str">
            <v>Office Building,11 Madison Ave</v>
          </cell>
          <cell r="D7321" t="str">
            <v>ZAR Realty Management Corp</v>
          </cell>
          <cell r="E7321">
            <v>675</v>
          </cell>
          <cell r="F7321" t="str">
            <v>N</v>
          </cell>
        </row>
        <row r="7322">
          <cell r="B7322">
            <v>37958</v>
          </cell>
          <cell r="C7322" t="str">
            <v>Wornick Co</v>
          </cell>
          <cell r="D7322" t="str">
            <v>Veritas Capital Fund II LP</v>
          </cell>
          <cell r="E7322">
            <v>155</v>
          </cell>
          <cell r="F7322" t="str">
            <v>Y</v>
          </cell>
        </row>
        <row r="7323">
          <cell r="B7323">
            <v>37958</v>
          </cell>
          <cell r="C7323" t="str">
            <v>Heartland Industrial Partners</v>
          </cell>
          <cell r="D7323" t="str">
            <v>VF II Holdings LLC</v>
          </cell>
          <cell r="E7323">
            <v>10.25</v>
          </cell>
          <cell r="F7323" t="str">
            <v>N</v>
          </cell>
        </row>
        <row r="7324">
          <cell r="B7324">
            <v>37958</v>
          </cell>
          <cell r="C7324" t="str">
            <v>El Paso Corp-North American</v>
          </cell>
          <cell r="D7324" t="str">
            <v>Dyno Nobel ASA</v>
          </cell>
          <cell r="E7324">
            <v>57</v>
          </cell>
          <cell r="F7324" t="str">
            <v>N</v>
          </cell>
        </row>
        <row r="7325">
          <cell r="B7325">
            <v>37958</v>
          </cell>
          <cell r="C7325" t="str">
            <v>JA Jones Inc-Military Housing</v>
          </cell>
          <cell r="D7325" t="str">
            <v>GMH Military Housing</v>
          </cell>
          <cell r="E7325">
            <v>170</v>
          </cell>
          <cell r="F7325" t="str">
            <v>N</v>
          </cell>
        </row>
        <row r="7326">
          <cell r="B7326">
            <v>37958</v>
          </cell>
          <cell r="C7326" t="str">
            <v>Seacliff Seafoods Inc</v>
          </cell>
          <cell r="D7326" t="str">
            <v>Undisclosed Acquiror</v>
          </cell>
          <cell r="E7326">
            <v>2.8499999999999996</v>
          </cell>
          <cell r="F7326" t="str">
            <v>N</v>
          </cell>
        </row>
        <row r="7327">
          <cell r="B7327">
            <v>37958</v>
          </cell>
          <cell r="C7327" t="str">
            <v>FSI Products Inc</v>
          </cell>
          <cell r="D7327" t="str">
            <v>Independent Printing Co Inc</v>
          </cell>
          <cell r="E7327">
            <v>1.7</v>
          </cell>
          <cell r="F7327" t="str">
            <v>N</v>
          </cell>
        </row>
        <row r="7328">
          <cell r="B7328">
            <v>37958</v>
          </cell>
          <cell r="C7328" t="str">
            <v>Robinson Copper Mine,Nevada</v>
          </cell>
          <cell r="D7328" t="str">
            <v>Quadra Mining Ltd</v>
          </cell>
          <cell r="E7328">
            <v>32</v>
          </cell>
          <cell r="F7328" t="str">
            <v>N</v>
          </cell>
        </row>
        <row r="7329">
          <cell r="B7329">
            <v>37958</v>
          </cell>
          <cell r="C7329" t="str">
            <v>Anchor Bay Entertainment Group</v>
          </cell>
          <cell r="D7329" t="str">
            <v>IDT Entertainment Inc</v>
          </cell>
          <cell r="E7329">
            <v>60</v>
          </cell>
          <cell r="F7329" t="str">
            <v>N</v>
          </cell>
        </row>
        <row r="7330">
          <cell r="B7330">
            <v>37958</v>
          </cell>
          <cell r="C7330" t="str">
            <v>Long Lake Partners Inc</v>
          </cell>
          <cell r="D7330" t="str">
            <v>Green Machine Development Corp</v>
          </cell>
          <cell r="E7330">
            <v>1.44</v>
          </cell>
          <cell r="F7330" t="str">
            <v>N</v>
          </cell>
        </row>
        <row r="7331">
          <cell r="B7331">
            <v>37957</v>
          </cell>
          <cell r="C7331" t="str">
            <v>National-Burger King(127)</v>
          </cell>
          <cell r="D7331" t="str">
            <v>Core Value Partners</v>
          </cell>
          <cell r="E7331">
            <v>13.2</v>
          </cell>
          <cell r="F7331" t="str">
            <v>Y</v>
          </cell>
        </row>
        <row r="7332">
          <cell r="B7332">
            <v>37957</v>
          </cell>
          <cell r="C7332" t="str">
            <v>Encore Legal Solutions</v>
          </cell>
          <cell r="D7332" t="str">
            <v>Investor Group</v>
          </cell>
          <cell r="E7332">
            <v>70</v>
          </cell>
          <cell r="F7332" t="str">
            <v>Y</v>
          </cell>
        </row>
        <row r="7333">
          <cell r="B7333">
            <v>37957</v>
          </cell>
          <cell r="C7333" t="str">
            <v>Endeavor Pharmaceutical Inc</v>
          </cell>
          <cell r="D7333" t="str">
            <v>Barr Laboratories Inc</v>
          </cell>
          <cell r="E7333">
            <v>35.599999999999994</v>
          </cell>
          <cell r="F7333" t="str">
            <v>N</v>
          </cell>
        </row>
        <row r="7334">
          <cell r="B7334">
            <v>37957</v>
          </cell>
          <cell r="C7334" t="str">
            <v>Bunge Foods Corp-Bakery Bus</v>
          </cell>
          <cell r="D7334" t="str">
            <v>Dawn Food Products Inc</v>
          </cell>
          <cell r="E7334">
            <v>82</v>
          </cell>
          <cell r="F7334" t="str">
            <v>N</v>
          </cell>
        </row>
        <row r="7335">
          <cell r="B7335">
            <v>37957</v>
          </cell>
          <cell r="C7335" t="str">
            <v>Coastal Bancorp Inc,Houston,TX</v>
          </cell>
          <cell r="D7335" t="str">
            <v>Hibernia Corp,New Orleans,LA</v>
          </cell>
          <cell r="E7335">
            <v>232.89</v>
          </cell>
          <cell r="F7335" t="str">
            <v>N</v>
          </cell>
        </row>
        <row r="7336">
          <cell r="B7336">
            <v>37957</v>
          </cell>
          <cell r="C7336" t="str">
            <v>US Grant Hotel</v>
          </cell>
          <cell r="D7336" t="str">
            <v>Sycuan Band of Kumeyaay</v>
          </cell>
          <cell r="E7336">
            <v>45</v>
          </cell>
          <cell r="F7336" t="str">
            <v>N</v>
          </cell>
        </row>
        <row r="7337">
          <cell r="B7337">
            <v>37957</v>
          </cell>
          <cell r="C7337" t="str">
            <v>Acme Petroleum-Convenience</v>
          </cell>
          <cell r="D7337" t="str">
            <v>Undisclosed Acquiror</v>
          </cell>
          <cell r="E7337">
            <v>33</v>
          </cell>
          <cell r="F7337" t="str">
            <v>N</v>
          </cell>
        </row>
        <row r="7338">
          <cell r="B7338">
            <v>37957</v>
          </cell>
          <cell r="C7338" t="str">
            <v>Nitram Inc-Certain Assets</v>
          </cell>
          <cell r="D7338" t="str">
            <v>LSB Industries Inc</v>
          </cell>
          <cell r="E7338">
            <v>1.2999999999999998</v>
          </cell>
          <cell r="F7338" t="str">
            <v>N</v>
          </cell>
        </row>
        <row r="7339">
          <cell r="B7339">
            <v>37957</v>
          </cell>
          <cell r="C7339" t="str">
            <v>Reeds Jewelers Inc</v>
          </cell>
          <cell r="D7339" t="str">
            <v>Zimmer Family</v>
          </cell>
          <cell r="E7339">
            <v>2.1930000000000001</v>
          </cell>
          <cell r="F7339" t="str">
            <v>N</v>
          </cell>
        </row>
        <row r="7340">
          <cell r="B7340">
            <v>37957</v>
          </cell>
          <cell r="C7340" t="str">
            <v>Wise Solutions Inc</v>
          </cell>
          <cell r="D7340" t="str">
            <v>Altiris Inc</v>
          </cell>
          <cell r="E7340">
            <v>43.356000000000002</v>
          </cell>
          <cell r="F7340" t="str">
            <v>N</v>
          </cell>
        </row>
        <row r="7341">
          <cell r="B7341">
            <v>37957</v>
          </cell>
          <cell r="C7341" t="str">
            <v>Systran Corp</v>
          </cell>
          <cell r="D7341" t="str">
            <v>Curtiss Wright Corp</v>
          </cell>
          <cell r="E7341">
            <v>18</v>
          </cell>
          <cell r="F7341" t="str">
            <v>N</v>
          </cell>
        </row>
        <row r="7342">
          <cell r="B7342">
            <v>37957</v>
          </cell>
          <cell r="C7342" t="str">
            <v>Republic Bancshares Inc,FL</v>
          </cell>
          <cell r="D7342" t="str">
            <v>BB&amp;T Corp</v>
          </cell>
          <cell r="E7342">
            <v>436.67500000000001</v>
          </cell>
          <cell r="F7342" t="str">
            <v>N</v>
          </cell>
        </row>
        <row r="7343">
          <cell r="B7343">
            <v>37957</v>
          </cell>
          <cell r="C7343" t="str">
            <v>SURx Inc-RF Bladder Neck Tech</v>
          </cell>
          <cell r="D7343" t="str">
            <v>CooperSurgical Inc</v>
          </cell>
          <cell r="E7343">
            <v>2.9499999999999997</v>
          </cell>
          <cell r="F7343" t="str">
            <v>N</v>
          </cell>
        </row>
        <row r="7344">
          <cell r="B7344">
            <v>37957</v>
          </cell>
          <cell r="C7344" t="str">
            <v>Covanta Energy Corp-Energy</v>
          </cell>
          <cell r="D7344" t="str">
            <v>Danielson Holding Corp</v>
          </cell>
          <cell r="E7344">
            <v>30</v>
          </cell>
          <cell r="F7344" t="str">
            <v>N</v>
          </cell>
        </row>
        <row r="7345">
          <cell r="B7345">
            <v>37957</v>
          </cell>
          <cell r="C7345" t="str">
            <v>Kontron Mobile Computing Inc</v>
          </cell>
          <cell r="D7345" t="str">
            <v>Kontron Embedded Computers AG</v>
          </cell>
          <cell r="E7345">
            <v>5.4429999999999996</v>
          </cell>
          <cell r="F7345" t="str">
            <v>N</v>
          </cell>
        </row>
        <row r="7346">
          <cell r="B7346">
            <v>37957</v>
          </cell>
          <cell r="C7346" t="str">
            <v>S Minnesota Bdcstg-Stn(9)</v>
          </cell>
          <cell r="D7346" t="str">
            <v>Cumulus Media Inc</v>
          </cell>
          <cell r="E7346">
            <v>78</v>
          </cell>
          <cell r="F7346" t="str">
            <v>N</v>
          </cell>
        </row>
        <row r="7347">
          <cell r="B7347">
            <v>37957</v>
          </cell>
          <cell r="C7347" t="str">
            <v>Nitram Inc-Certain Assets</v>
          </cell>
          <cell r="D7347" t="str">
            <v>Kinder Morgan Inc</v>
          </cell>
          <cell r="E7347">
            <v>1.6099999999999999</v>
          </cell>
          <cell r="F7347" t="str">
            <v>N</v>
          </cell>
        </row>
        <row r="7348">
          <cell r="B7348">
            <v>37957</v>
          </cell>
          <cell r="C7348" t="str">
            <v>USC-Cancer Hosp,Los Angeles,CA</v>
          </cell>
          <cell r="D7348" t="str">
            <v>Tenet Healthcare Corp</v>
          </cell>
          <cell r="E7348">
            <v>35</v>
          </cell>
          <cell r="F7348" t="str">
            <v>N</v>
          </cell>
        </row>
        <row r="7349">
          <cell r="B7349">
            <v>37957</v>
          </cell>
          <cell r="C7349" t="str">
            <v>Hall Kinion &amp; Associates Inc</v>
          </cell>
          <cell r="D7349" t="str">
            <v>Kforce Inc</v>
          </cell>
          <cell r="E7349">
            <v>55.26</v>
          </cell>
          <cell r="F7349" t="str">
            <v>N</v>
          </cell>
        </row>
        <row r="7350">
          <cell r="B7350">
            <v>37956</v>
          </cell>
          <cell r="C7350" t="str">
            <v>Communs &amp; Power Industries</v>
          </cell>
          <cell r="D7350" t="str">
            <v>Cypress Group LLC</v>
          </cell>
          <cell r="E7350">
            <v>300</v>
          </cell>
          <cell r="F7350" t="str">
            <v>Y</v>
          </cell>
        </row>
        <row r="7351">
          <cell r="B7351">
            <v>37956</v>
          </cell>
          <cell r="C7351" t="str">
            <v>Midway Airlines Corp-Regional</v>
          </cell>
          <cell r="D7351" t="str">
            <v>Wexford Capital LLC</v>
          </cell>
          <cell r="E7351">
            <v>8.6</v>
          </cell>
          <cell r="F7351" t="str">
            <v>Y</v>
          </cell>
        </row>
        <row r="7352">
          <cell r="B7352">
            <v>37956</v>
          </cell>
          <cell r="C7352" t="str">
            <v>United BioSource Corp</v>
          </cell>
          <cell r="D7352" t="str">
            <v>Investor Group</v>
          </cell>
          <cell r="E7352">
            <v>153</v>
          </cell>
          <cell r="F7352" t="str">
            <v>Y</v>
          </cell>
        </row>
        <row r="7353">
          <cell r="B7353">
            <v>37956</v>
          </cell>
          <cell r="C7353" t="str">
            <v>Mississippi Potash Inc</v>
          </cell>
          <cell r="D7353" t="str">
            <v>Intrepid Mining LLC</v>
          </cell>
          <cell r="E7353">
            <v>27</v>
          </cell>
          <cell r="F7353" t="str">
            <v>N</v>
          </cell>
        </row>
        <row r="7354">
          <cell r="B7354">
            <v>37956</v>
          </cell>
          <cell r="C7354" t="str">
            <v>Carpinteria Comfort Suites</v>
          </cell>
          <cell r="D7354" t="str">
            <v>HMBL LLC</v>
          </cell>
          <cell r="E7354">
            <v>10</v>
          </cell>
          <cell r="F7354" t="str">
            <v>N</v>
          </cell>
        </row>
        <row r="7355">
          <cell r="B7355">
            <v>37956</v>
          </cell>
          <cell r="C7355" t="str">
            <v>WinterBrook HealthCare Mgmt</v>
          </cell>
          <cell r="D7355" t="str">
            <v>First Health Group Corp</v>
          </cell>
          <cell r="E7355">
            <v>10</v>
          </cell>
          <cell r="F7355" t="str">
            <v>N</v>
          </cell>
        </row>
        <row r="7356">
          <cell r="B7356">
            <v>37956</v>
          </cell>
          <cell r="C7356" t="str">
            <v>TBC Corp-Ret Tire Stores(86)</v>
          </cell>
          <cell r="D7356" t="str">
            <v>Realty Income Corp</v>
          </cell>
          <cell r="E7356">
            <v>135</v>
          </cell>
          <cell r="F7356" t="str">
            <v>N</v>
          </cell>
        </row>
        <row r="7357">
          <cell r="B7357">
            <v>37956</v>
          </cell>
          <cell r="C7357" t="str">
            <v>KJJC-FM,Osceola,LA,KLRX-FM</v>
          </cell>
          <cell r="D7357" t="str">
            <v>Northwestern College Radio</v>
          </cell>
          <cell r="E7357">
            <v>1.7999999999999998</v>
          </cell>
          <cell r="F7357" t="str">
            <v>N</v>
          </cell>
        </row>
        <row r="7358">
          <cell r="B7358">
            <v>37956</v>
          </cell>
          <cell r="C7358" t="str">
            <v>FirstMerit Corp-Housing Loans</v>
          </cell>
          <cell r="D7358" t="str">
            <v>Vanderbilt Mortgage &amp; Finance</v>
          </cell>
          <cell r="E7358">
            <v>43.47</v>
          </cell>
          <cell r="F7358" t="str">
            <v>N</v>
          </cell>
        </row>
        <row r="7359">
          <cell r="B7359">
            <v>37956</v>
          </cell>
          <cell r="C7359" t="str">
            <v>First Carolina State Bk,NC</v>
          </cell>
          <cell r="D7359" t="str">
            <v>Capitol Bancorp Ltd,Lansing,MI</v>
          </cell>
          <cell r="E7359">
            <v>10.7</v>
          </cell>
          <cell r="F7359" t="str">
            <v>N</v>
          </cell>
        </row>
        <row r="7360">
          <cell r="B7360">
            <v>37956</v>
          </cell>
          <cell r="C7360" t="str">
            <v>Mid-Tex Gas Storage Co LLP</v>
          </cell>
          <cell r="D7360" t="str">
            <v>Kinder Morgan Energy Partners</v>
          </cell>
          <cell r="E7360">
            <v>17.5</v>
          </cell>
          <cell r="F7360" t="str">
            <v>N</v>
          </cell>
        </row>
        <row r="7361">
          <cell r="B7361">
            <v>37956</v>
          </cell>
          <cell r="C7361" t="str">
            <v>Obtura Corp</v>
          </cell>
          <cell r="D7361" t="str">
            <v>Young Innovations Inc</v>
          </cell>
          <cell r="E7361">
            <v>14.5</v>
          </cell>
          <cell r="F7361" t="str">
            <v>N</v>
          </cell>
        </row>
        <row r="7362">
          <cell r="B7362">
            <v>37956</v>
          </cell>
          <cell r="C7362" t="str">
            <v>Harbor Natl Bk,Dana Pt,CA</v>
          </cell>
          <cell r="D7362" t="str">
            <v>First Community Bancorp Inc,CA</v>
          </cell>
          <cell r="E7362">
            <v>35.5</v>
          </cell>
          <cell r="F7362" t="str">
            <v>N</v>
          </cell>
        </row>
        <row r="7363">
          <cell r="B7363">
            <v>37956</v>
          </cell>
          <cell r="C7363" t="str">
            <v>CadX Systems Inc</v>
          </cell>
          <cell r="D7363" t="str">
            <v>iCAD Inc</v>
          </cell>
          <cell r="E7363">
            <v>30.56</v>
          </cell>
          <cell r="F7363" t="str">
            <v>N</v>
          </cell>
        </row>
        <row r="7364">
          <cell r="B7364">
            <v>37956</v>
          </cell>
          <cell r="C7364" t="str">
            <v>visionGATEWAY Inc</v>
          </cell>
          <cell r="D7364" t="str">
            <v>Chiropractic 21 Intl Inc</v>
          </cell>
          <cell r="E7364">
            <v>3.964</v>
          </cell>
          <cell r="F7364" t="str">
            <v>N</v>
          </cell>
        </row>
        <row r="7365">
          <cell r="B7365">
            <v>37956</v>
          </cell>
          <cell r="C7365" t="str">
            <v>CNA Financial-Insurance Ops</v>
          </cell>
          <cell r="D7365" t="str">
            <v>Hartford Fin Svcs Group Inc</v>
          </cell>
          <cell r="E7365">
            <v>500</v>
          </cell>
          <cell r="F7365" t="str">
            <v>N</v>
          </cell>
        </row>
        <row r="7366">
          <cell r="B7366">
            <v>37956</v>
          </cell>
          <cell r="C7366" t="str">
            <v>ContentFilm Inc</v>
          </cell>
          <cell r="D7366" t="str">
            <v>Winchester Entertainment PLC</v>
          </cell>
          <cell r="E7366">
            <v>15.648</v>
          </cell>
          <cell r="F7366" t="str">
            <v>N</v>
          </cell>
        </row>
        <row r="7367">
          <cell r="B7367">
            <v>37956</v>
          </cell>
          <cell r="C7367" t="str">
            <v>Heritage Walk Shopping Center</v>
          </cell>
          <cell r="D7367" t="str">
            <v>Equity One Inc</v>
          </cell>
          <cell r="E7367">
            <v>10</v>
          </cell>
          <cell r="F7367" t="str">
            <v>N</v>
          </cell>
        </row>
        <row r="7368">
          <cell r="B7368">
            <v>37956</v>
          </cell>
          <cell r="C7368" t="str">
            <v>WSNJ-FM,Bridgeton,New Jersey</v>
          </cell>
          <cell r="D7368" t="str">
            <v>Radio One Inc</v>
          </cell>
          <cell r="E7368">
            <v>35</v>
          </cell>
          <cell r="F7368" t="str">
            <v>N</v>
          </cell>
        </row>
        <row r="7369">
          <cell r="B7369">
            <v>37955</v>
          </cell>
          <cell r="C7369" t="str">
            <v>Weight Watchers Franchises(2)</v>
          </cell>
          <cell r="D7369" t="str">
            <v>Weight Watchers Intl Inc</v>
          </cell>
          <cell r="E7369">
            <v>27.2</v>
          </cell>
          <cell r="F7369" t="str">
            <v>Y</v>
          </cell>
        </row>
        <row r="7370">
          <cell r="B7370">
            <v>37955</v>
          </cell>
          <cell r="C7370" t="str">
            <v>KAUZ-TV,Wichita Falls,TX</v>
          </cell>
          <cell r="D7370" t="str">
            <v>Hoak Media</v>
          </cell>
          <cell r="E7370">
            <v>8.1999999999999993</v>
          </cell>
          <cell r="F7370" t="str">
            <v>N</v>
          </cell>
        </row>
        <row r="7371">
          <cell r="B7371">
            <v>37953</v>
          </cell>
          <cell r="C7371" t="str">
            <v>Harry Winston Group</v>
          </cell>
          <cell r="D7371" t="str">
            <v>Aber Diamond Corp</v>
          </cell>
          <cell r="E7371">
            <v>85</v>
          </cell>
          <cell r="F7371" t="str">
            <v>N</v>
          </cell>
        </row>
        <row r="7372">
          <cell r="B7372">
            <v>37953</v>
          </cell>
          <cell r="C7372" t="str">
            <v>HVB Group-US Coml Ppty Financi</v>
          </cell>
          <cell r="D7372" t="str">
            <v>Hypo Real Estate Holding AG</v>
          </cell>
          <cell r="E7372">
            <v>357.48299999999995</v>
          </cell>
          <cell r="F7372" t="str">
            <v>N</v>
          </cell>
        </row>
        <row r="7373">
          <cell r="B7373">
            <v>37953</v>
          </cell>
          <cell r="C7373" t="str">
            <v>Damon Estate-Land,Oahu,Hawaii</v>
          </cell>
          <cell r="D7373" t="str">
            <v>HRPT Properties Trust</v>
          </cell>
          <cell r="E7373">
            <v>480.5</v>
          </cell>
          <cell r="F7373" t="str">
            <v>N</v>
          </cell>
        </row>
        <row r="7374">
          <cell r="B7374">
            <v>37952</v>
          </cell>
          <cell r="C7374" t="str">
            <v>AMF Bowling Worldwide Inc</v>
          </cell>
          <cell r="D7374" t="str">
            <v>Code Hennessy &amp; Simmons LLC</v>
          </cell>
          <cell r="E7374">
            <v>260.32799999999997</v>
          </cell>
          <cell r="F7374" t="str">
            <v>Y</v>
          </cell>
        </row>
        <row r="7375">
          <cell r="B7375">
            <v>37952</v>
          </cell>
          <cell r="C7375" t="str">
            <v>Polimeri-Thermoplastic Plant</v>
          </cell>
          <cell r="D7375" t="str">
            <v>Lee Chang Yung Chemical Ind</v>
          </cell>
          <cell r="E7375">
            <v>41</v>
          </cell>
          <cell r="F7375" t="str">
            <v>N</v>
          </cell>
        </row>
        <row r="7376">
          <cell r="B7376">
            <v>37951</v>
          </cell>
          <cell r="C7376" t="str">
            <v>Armor Group</v>
          </cell>
          <cell r="D7376" t="str">
            <v>Investor Group</v>
          </cell>
          <cell r="E7376">
            <v>33.659999999999997</v>
          </cell>
          <cell r="F7376" t="str">
            <v>Y</v>
          </cell>
        </row>
        <row r="7377">
          <cell r="B7377">
            <v>37951</v>
          </cell>
          <cell r="C7377" t="str">
            <v>Neospine LLC</v>
          </cell>
          <cell r="D7377" t="str">
            <v>Investor Group</v>
          </cell>
          <cell r="E7377">
            <v>4.7979999999999992</v>
          </cell>
          <cell r="F7377" t="str">
            <v>Y</v>
          </cell>
        </row>
        <row r="7378">
          <cell r="B7378">
            <v>37951</v>
          </cell>
          <cell r="C7378" t="str">
            <v>White Hen Pantry Inc</v>
          </cell>
          <cell r="D7378" t="str">
            <v>Investor Group</v>
          </cell>
          <cell r="E7378">
            <v>45</v>
          </cell>
          <cell r="F7378" t="str">
            <v>Y</v>
          </cell>
        </row>
        <row r="7379">
          <cell r="B7379">
            <v>37951</v>
          </cell>
          <cell r="C7379" t="str">
            <v>First Union RE Equity Mtg Inv</v>
          </cell>
          <cell r="D7379" t="str">
            <v>FUR Investors LLC</v>
          </cell>
          <cell r="E7379">
            <v>11.5</v>
          </cell>
          <cell r="F7379" t="str">
            <v>Y</v>
          </cell>
        </row>
        <row r="7380">
          <cell r="B7380">
            <v>37951</v>
          </cell>
          <cell r="C7380" t="str">
            <v>First Union RE Equity Mtg Inv</v>
          </cell>
          <cell r="D7380" t="str">
            <v>FUR Investors LLC</v>
          </cell>
          <cell r="E7380">
            <v>13</v>
          </cell>
          <cell r="F7380" t="str">
            <v>Y</v>
          </cell>
        </row>
        <row r="7381">
          <cell r="B7381">
            <v>37951</v>
          </cell>
          <cell r="C7381" t="str">
            <v>Respiratory Distributors Inc</v>
          </cell>
          <cell r="D7381" t="str">
            <v>Sun Capital Partners Inc</v>
          </cell>
          <cell r="E7381">
            <v>17</v>
          </cell>
          <cell r="F7381" t="str">
            <v>Y</v>
          </cell>
        </row>
        <row r="7382">
          <cell r="B7382">
            <v>37951</v>
          </cell>
          <cell r="C7382" t="str">
            <v>Pegasus Technologies Inc</v>
          </cell>
          <cell r="D7382" t="str">
            <v>Kennecott Energy Co</v>
          </cell>
          <cell r="E7382">
            <v>8</v>
          </cell>
          <cell r="F7382" t="str">
            <v>N</v>
          </cell>
        </row>
        <row r="7383">
          <cell r="B7383">
            <v>37951</v>
          </cell>
          <cell r="C7383" t="str">
            <v>Central Michigan Railway Co</v>
          </cell>
          <cell r="D7383" t="str">
            <v>RailAmerica Inc</v>
          </cell>
          <cell r="E7383">
            <v>25.299999999999997</v>
          </cell>
          <cell r="F7383" t="str">
            <v>N</v>
          </cell>
        </row>
        <row r="7384">
          <cell r="B7384">
            <v>37951</v>
          </cell>
          <cell r="C7384" t="str">
            <v>PointBase Inc</v>
          </cell>
          <cell r="D7384" t="str">
            <v>DataMirror Corp</v>
          </cell>
          <cell r="E7384">
            <v>3.5</v>
          </cell>
          <cell r="F7384" t="str">
            <v>N</v>
          </cell>
        </row>
        <row r="7385">
          <cell r="B7385">
            <v>37951</v>
          </cell>
          <cell r="C7385" t="str">
            <v>Sierra Insurance Group</v>
          </cell>
          <cell r="D7385" t="str">
            <v>Folksamerica Holding Co Inc</v>
          </cell>
          <cell r="E7385">
            <v>79.5</v>
          </cell>
          <cell r="F7385" t="str">
            <v>N</v>
          </cell>
        </row>
        <row r="7386">
          <cell r="B7386">
            <v>37951</v>
          </cell>
          <cell r="C7386" t="str">
            <v>Park Group</v>
          </cell>
          <cell r="D7386" t="str">
            <v>Apex Insurance Inc</v>
          </cell>
          <cell r="E7386">
            <v>10.5</v>
          </cell>
          <cell r="F7386" t="str">
            <v>N</v>
          </cell>
        </row>
        <row r="7387">
          <cell r="B7387">
            <v>37951</v>
          </cell>
          <cell r="C7387" t="str">
            <v>H-Quotient Inc-DataQual Prod</v>
          </cell>
          <cell r="D7387" t="str">
            <v>Undisclosed Acquiror</v>
          </cell>
          <cell r="E7387">
            <v>1.1399999999999999</v>
          </cell>
          <cell r="F7387" t="str">
            <v>N</v>
          </cell>
        </row>
        <row r="7388">
          <cell r="B7388">
            <v>37951</v>
          </cell>
          <cell r="C7388" t="str">
            <v>America First Real Estate</v>
          </cell>
          <cell r="D7388" t="str">
            <v>America First Apartment Inv</v>
          </cell>
          <cell r="E7388">
            <v>47.302999999999997</v>
          </cell>
          <cell r="F7388" t="str">
            <v>N</v>
          </cell>
        </row>
        <row r="7389">
          <cell r="B7389">
            <v>37951</v>
          </cell>
          <cell r="C7389" t="str">
            <v>United States Cellular Corp-</v>
          </cell>
          <cell r="D7389" t="str">
            <v>AT&amp;T Wireless Services Inc</v>
          </cell>
          <cell r="E7389">
            <v>95</v>
          </cell>
          <cell r="F7389" t="str">
            <v>N</v>
          </cell>
        </row>
        <row r="7390">
          <cell r="B7390">
            <v>37951</v>
          </cell>
          <cell r="C7390" t="str">
            <v>Fotoball USA Inc</v>
          </cell>
          <cell r="D7390" t="str">
            <v>K2 Inc</v>
          </cell>
          <cell r="E7390">
            <v>17.155999999999999</v>
          </cell>
          <cell r="F7390" t="str">
            <v>N</v>
          </cell>
        </row>
        <row r="7391">
          <cell r="B7391">
            <v>37951</v>
          </cell>
          <cell r="C7391" t="str">
            <v>RomCom Inc</v>
          </cell>
          <cell r="D7391" t="str">
            <v>FRV Media Inc</v>
          </cell>
          <cell r="E7391">
            <v>1</v>
          </cell>
          <cell r="F7391" t="str">
            <v>N</v>
          </cell>
        </row>
        <row r="7392">
          <cell r="B7392">
            <v>37951</v>
          </cell>
          <cell r="C7392" t="str">
            <v>Availant Inc</v>
          </cell>
          <cell r="D7392" t="str">
            <v>Lakeview Technology Inc</v>
          </cell>
          <cell r="E7392">
            <v>17</v>
          </cell>
          <cell r="F7392" t="str">
            <v>N</v>
          </cell>
        </row>
        <row r="7393">
          <cell r="B7393">
            <v>37951</v>
          </cell>
          <cell r="C7393" t="str">
            <v>North Coast Energy Inc</v>
          </cell>
          <cell r="D7393" t="str">
            <v>Exco Resources Inc</v>
          </cell>
          <cell r="E7393">
            <v>162.541</v>
          </cell>
          <cell r="F7393" t="str">
            <v>N</v>
          </cell>
        </row>
        <row r="7394">
          <cell r="B7394">
            <v>37950</v>
          </cell>
          <cell r="C7394" t="str">
            <v>Century Maintenance Supply Inc</v>
          </cell>
          <cell r="D7394" t="str">
            <v>Hughes Supply Inc</v>
          </cell>
          <cell r="E7394">
            <v>360</v>
          </cell>
          <cell r="F7394" t="str">
            <v>N</v>
          </cell>
        </row>
        <row r="7395">
          <cell r="B7395">
            <v>37950</v>
          </cell>
          <cell r="C7395" t="str">
            <v>Rochester Gas,Electric-Nuclear</v>
          </cell>
          <cell r="D7395" t="str">
            <v>Constellation Generation Group</v>
          </cell>
          <cell r="E7395">
            <v>422.59999999999997</v>
          </cell>
          <cell r="F7395" t="str">
            <v>N</v>
          </cell>
        </row>
        <row r="7396">
          <cell r="B7396">
            <v>37950</v>
          </cell>
          <cell r="C7396" t="str">
            <v>California Indemnity Insurance</v>
          </cell>
          <cell r="D7396" t="str">
            <v>Folksamerica Holding Co Inc</v>
          </cell>
          <cell r="E7396">
            <v>79.5</v>
          </cell>
          <cell r="F7396" t="str">
            <v>N</v>
          </cell>
        </row>
        <row r="7397">
          <cell r="B7397">
            <v>37950</v>
          </cell>
          <cell r="C7397" t="str">
            <v>PhyAmerica Physician Grp Inc-</v>
          </cell>
          <cell r="D7397" t="str">
            <v>RDAssociates Inc</v>
          </cell>
          <cell r="E7397">
            <v>90</v>
          </cell>
          <cell r="F7397" t="str">
            <v>N</v>
          </cell>
        </row>
        <row r="7398">
          <cell r="B7398">
            <v>37950</v>
          </cell>
          <cell r="C7398" t="str">
            <v>Scitex Digital Printing Inc</v>
          </cell>
          <cell r="D7398" t="str">
            <v>Eastman Kodak Co</v>
          </cell>
          <cell r="E7398">
            <v>250</v>
          </cell>
          <cell r="F7398" t="str">
            <v>N</v>
          </cell>
        </row>
        <row r="7399">
          <cell r="B7399">
            <v>37950</v>
          </cell>
          <cell r="C7399" t="str">
            <v>Waste Consolidators Inc</v>
          </cell>
          <cell r="D7399" t="str">
            <v>Main Street AC Inc</v>
          </cell>
          <cell r="E7399">
            <v>1</v>
          </cell>
          <cell r="F7399" t="str">
            <v>N</v>
          </cell>
        </row>
        <row r="7400">
          <cell r="B7400">
            <v>37950</v>
          </cell>
          <cell r="C7400" t="str">
            <v>Undisclosed Coal Reserves,KY</v>
          </cell>
          <cell r="D7400" t="str">
            <v>Natural Resource Partners LP</v>
          </cell>
          <cell r="E7400">
            <v>18.799999999999997</v>
          </cell>
          <cell r="F7400" t="str">
            <v>N</v>
          </cell>
        </row>
        <row r="7401">
          <cell r="B7401">
            <v>37950</v>
          </cell>
          <cell r="C7401" t="str">
            <v>Citicorp Electronic Finl Svcs</v>
          </cell>
          <cell r="D7401" t="str">
            <v>JP Morgan Chase &amp; Co</v>
          </cell>
          <cell r="E7401">
            <v>380</v>
          </cell>
          <cell r="F7401" t="str">
            <v>N</v>
          </cell>
        </row>
        <row r="7402">
          <cell r="B7402">
            <v>37950</v>
          </cell>
          <cell r="C7402" t="str">
            <v>AMICAS Inc</v>
          </cell>
          <cell r="D7402" t="str">
            <v>VitalWorks Inc</v>
          </cell>
          <cell r="E7402">
            <v>55</v>
          </cell>
          <cell r="F7402" t="str">
            <v>N</v>
          </cell>
        </row>
        <row r="7403">
          <cell r="B7403">
            <v>37950</v>
          </cell>
          <cell r="C7403" t="str">
            <v>Staten Island Bancorp Inc,NY</v>
          </cell>
          <cell r="D7403" t="str">
            <v>Independence Cmnty Bk Corp,NY</v>
          </cell>
          <cell r="E7403">
            <v>1492.4599999999998</v>
          </cell>
          <cell r="F7403" t="str">
            <v>N</v>
          </cell>
        </row>
        <row r="7404">
          <cell r="B7404">
            <v>37950</v>
          </cell>
          <cell r="C7404" t="str">
            <v>LTEL Holdings Corp</v>
          </cell>
          <cell r="D7404" t="str">
            <v>Fonix Corp</v>
          </cell>
          <cell r="E7404">
            <v>33</v>
          </cell>
          <cell r="F7404" t="str">
            <v>N</v>
          </cell>
        </row>
        <row r="7405">
          <cell r="B7405">
            <v>37950</v>
          </cell>
          <cell r="C7405" t="str">
            <v>Foxborough Savings Bank,MA</v>
          </cell>
          <cell r="D7405" t="str">
            <v>Banknorth Group Inc,ME</v>
          </cell>
          <cell r="E7405">
            <v>89.6</v>
          </cell>
          <cell r="F7405" t="str">
            <v>N</v>
          </cell>
        </row>
        <row r="7406">
          <cell r="B7406">
            <v>37950</v>
          </cell>
          <cell r="C7406" t="str">
            <v>Noble Invest Grp LLC-Hotels(4)</v>
          </cell>
          <cell r="D7406" t="str">
            <v>Ashford Hospitality Trust Inc</v>
          </cell>
          <cell r="E7406">
            <v>33.849999999999994</v>
          </cell>
          <cell r="F7406" t="str">
            <v>N</v>
          </cell>
        </row>
        <row r="7407">
          <cell r="B7407">
            <v>37950</v>
          </cell>
          <cell r="C7407" t="str">
            <v>Payment Processing Solutions</v>
          </cell>
          <cell r="D7407" t="str">
            <v>Moore Wallace Inc</v>
          </cell>
          <cell r="E7407">
            <v>92.5</v>
          </cell>
          <cell r="F7407" t="str">
            <v>N</v>
          </cell>
        </row>
        <row r="7408">
          <cell r="B7408">
            <v>37949</v>
          </cell>
          <cell r="C7408" t="str">
            <v>Burt's Bees</v>
          </cell>
          <cell r="D7408" t="str">
            <v>AEA Investors LLC</v>
          </cell>
          <cell r="E7408">
            <v>180</v>
          </cell>
          <cell r="F7408" t="str">
            <v>Y</v>
          </cell>
        </row>
        <row r="7409">
          <cell r="B7409">
            <v>37949</v>
          </cell>
          <cell r="C7409" t="str">
            <v>Lakeland Community Bank,IL</v>
          </cell>
          <cell r="D7409" t="str">
            <v>Harris Bankcorp Inc,Chicago,IL</v>
          </cell>
          <cell r="E7409">
            <v>34.599999999999994</v>
          </cell>
          <cell r="F7409" t="str">
            <v>Y</v>
          </cell>
        </row>
        <row r="7410">
          <cell r="B7410">
            <v>37949</v>
          </cell>
          <cell r="C7410" t="str">
            <v>Warner Music Group</v>
          </cell>
          <cell r="D7410" t="str">
            <v>Investor Group</v>
          </cell>
          <cell r="E7410">
            <v>2606</v>
          </cell>
          <cell r="F7410" t="str">
            <v>Y</v>
          </cell>
        </row>
        <row r="7411">
          <cell r="B7411">
            <v>37949</v>
          </cell>
          <cell r="C7411" t="str">
            <v>KFRE-TV,Fresno,CA</v>
          </cell>
          <cell r="D7411" t="str">
            <v>Pappas Telecasting of CA</v>
          </cell>
          <cell r="E7411">
            <v>25</v>
          </cell>
          <cell r="F7411" t="str">
            <v>N</v>
          </cell>
        </row>
        <row r="7412">
          <cell r="B7412">
            <v>37949</v>
          </cell>
          <cell r="C7412" t="str">
            <v>Amersham-Electrophoresis Bus</v>
          </cell>
          <cell r="D7412" t="str">
            <v>Harvard Bioscience Inc</v>
          </cell>
          <cell r="E7412">
            <v>5.3</v>
          </cell>
          <cell r="F7412" t="str">
            <v>N</v>
          </cell>
        </row>
        <row r="7413">
          <cell r="B7413">
            <v>37949</v>
          </cell>
          <cell r="C7413" t="str">
            <v>Korsnas Packaging</v>
          </cell>
          <cell r="D7413" t="str">
            <v>Frantschach AG</v>
          </cell>
          <cell r="E7413">
            <v>5.5</v>
          </cell>
          <cell r="F7413" t="str">
            <v>N</v>
          </cell>
        </row>
        <row r="7414">
          <cell r="B7414">
            <v>37949</v>
          </cell>
          <cell r="C7414" t="str">
            <v>Tamtron Corp(Impath Inc)</v>
          </cell>
          <cell r="D7414" t="str">
            <v>Impac Medical Systems Inc</v>
          </cell>
          <cell r="E7414">
            <v>22</v>
          </cell>
          <cell r="F7414" t="str">
            <v>N</v>
          </cell>
        </row>
        <row r="7415">
          <cell r="B7415">
            <v>37949</v>
          </cell>
          <cell r="C7415" t="str">
            <v>Advanced Automation-Gender</v>
          </cell>
          <cell r="D7415" t="str">
            <v>Embrex Inc</v>
          </cell>
          <cell r="E7415">
            <v>2.2999999999999998</v>
          </cell>
          <cell r="F7415" t="str">
            <v>N</v>
          </cell>
        </row>
        <row r="7416">
          <cell r="B7416">
            <v>37949</v>
          </cell>
          <cell r="C7416" t="str">
            <v>Skyport Plaza,Chicago,Illinois</v>
          </cell>
          <cell r="D7416" t="str">
            <v>Brocade Commun Sys Inc</v>
          </cell>
          <cell r="E7416">
            <v>106.8</v>
          </cell>
          <cell r="F7416" t="str">
            <v>N</v>
          </cell>
        </row>
        <row r="7417">
          <cell r="B7417">
            <v>37949</v>
          </cell>
          <cell r="C7417" t="str">
            <v>Implex Corp</v>
          </cell>
          <cell r="D7417" t="str">
            <v>Zimmer Holdings Inc</v>
          </cell>
          <cell r="E7417">
            <v>98.6</v>
          </cell>
          <cell r="F7417" t="str">
            <v>N</v>
          </cell>
        </row>
        <row r="7418">
          <cell r="B7418">
            <v>37949</v>
          </cell>
          <cell r="C7418" t="str">
            <v>Sylvester Banking Co,GA</v>
          </cell>
          <cell r="D7418" t="str">
            <v>Southwest Georgia Financial,GA</v>
          </cell>
          <cell r="E7418">
            <v>9.7439999999999998</v>
          </cell>
          <cell r="F7418" t="str">
            <v>N</v>
          </cell>
        </row>
        <row r="7419">
          <cell r="B7419">
            <v>37949</v>
          </cell>
          <cell r="C7419" t="str">
            <v>Washington Mutual Finance</v>
          </cell>
          <cell r="D7419" t="str">
            <v>CitFinancial Credit Co</v>
          </cell>
          <cell r="E7419">
            <v>1250</v>
          </cell>
          <cell r="F7419" t="str">
            <v>N</v>
          </cell>
        </row>
        <row r="7420">
          <cell r="B7420">
            <v>37949</v>
          </cell>
          <cell r="C7420" t="str">
            <v>Oakwood Homes Corp</v>
          </cell>
          <cell r="D7420" t="str">
            <v>Clayton Homes Inc</v>
          </cell>
          <cell r="E7420">
            <v>373</v>
          </cell>
          <cell r="F7420" t="str">
            <v>N</v>
          </cell>
        </row>
        <row r="7421">
          <cell r="B7421">
            <v>37949</v>
          </cell>
          <cell r="C7421" t="str">
            <v>Florida Recycling Services Inc</v>
          </cell>
          <cell r="D7421" t="str">
            <v>Capital Envi Resource Inc</v>
          </cell>
          <cell r="E7421">
            <v>148.875</v>
          </cell>
          <cell r="F7421" t="str">
            <v>N</v>
          </cell>
        </row>
        <row r="7422">
          <cell r="B7422">
            <v>37949</v>
          </cell>
          <cell r="C7422" t="str">
            <v>Hacco Inc</v>
          </cell>
          <cell r="D7422" t="str">
            <v>Neogen Corp</v>
          </cell>
          <cell r="E7422">
            <v>12</v>
          </cell>
          <cell r="F7422" t="str">
            <v>N</v>
          </cell>
        </row>
        <row r="7423">
          <cell r="B7423">
            <v>37948</v>
          </cell>
          <cell r="C7423" t="str">
            <v>Covanta Energy Corp-Power Stns</v>
          </cell>
          <cell r="D7423" t="str">
            <v>Ormat Industries</v>
          </cell>
          <cell r="E7423">
            <v>214</v>
          </cell>
          <cell r="F7423" t="str">
            <v>N</v>
          </cell>
        </row>
        <row r="7424">
          <cell r="B7424">
            <v>37946</v>
          </cell>
          <cell r="C7424" t="str">
            <v>Integrity Media Inc</v>
          </cell>
          <cell r="D7424" t="str">
            <v>Investor Group</v>
          </cell>
          <cell r="E7424">
            <v>8.375</v>
          </cell>
          <cell r="F7424" t="str">
            <v>Y</v>
          </cell>
        </row>
        <row r="7425">
          <cell r="B7425">
            <v>37946</v>
          </cell>
          <cell r="C7425" t="str">
            <v>Greatwater Inc</v>
          </cell>
          <cell r="D7425" t="str">
            <v>Peterborough Capital Corp</v>
          </cell>
          <cell r="E7425">
            <v>1.341</v>
          </cell>
          <cell r="F7425" t="str">
            <v>Y</v>
          </cell>
        </row>
        <row r="7426">
          <cell r="B7426">
            <v>37946</v>
          </cell>
          <cell r="C7426" t="str">
            <v>TruSeal Technologies Inc</v>
          </cell>
          <cell r="D7426" t="str">
            <v>Quanex Corp</v>
          </cell>
          <cell r="E7426">
            <v>113</v>
          </cell>
          <cell r="F7426" t="str">
            <v>N</v>
          </cell>
        </row>
        <row r="7427">
          <cell r="B7427">
            <v>37946</v>
          </cell>
          <cell r="C7427" t="str">
            <v>Allied Aerospace-Hypersonic</v>
          </cell>
          <cell r="D7427" t="str">
            <v>Alliant Techsystems Inc</v>
          </cell>
          <cell r="E7427">
            <v>43.311999999999998</v>
          </cell>
          <cell r="F7427" t="str">
            <v>N</v>
          </cell>
        </row>
        <row r="7428">
          <cell r="B7428">
            <v>37946</v>
          </cell>
          <cell r="C7428" t="str">
            <v>Joule Inc</v>
          </cell>
          <cell r="D7428" t="str">
            <v>Jac Acquisition Co Inc</v>
          </cell>
          <cell r="E7428">
            <v>6.2629999999999999</v>
          </cell>
          <cell r="F7428" t="str">
            <v>N</v>
          </cell>
        </row>
        <row r="7429">
          <cell r="B7429">
            <v>37946</v>
          </cell>
          <cell r="C7429" t="str">
            <v>Heater Utilities Inc</v>
          </cell>
          <cell r="D7429" t="str">
            <v>Philadelphia Suburban Corp</v>
          </cell>
          <cell r="E7429">
            <v>76</v>
          </cell>
          <cell r="F7429" t="str">
            <v>N</v>
          </cell>
        </row>
        <row r="7430">
          <cell r="B7430">
            <v>37946</v>
          </cell>
          <cell r="C7430" t="str">
            <v>Serdrilco Inc</v>
          </cell>
          <cell r="D7430" t="str">
            <v>Unit Corp</v>
          </cell>
          <cell r="E7430">
            <v>45</v>
          </cell>
          <cell r="F7430" t="str">
            <v>N</v>
          </cell>
        </row>
        <row r="7431">
          <cell r="B7431">
            <v>37946</v>
          </cell>
          <cell r="C7431" t="str">
            <v>Voyant Technologies Inc</v>
          </cell>
          <cell r="D7431" t="str">
            <v>Polycom Inc</v>
          </cell>
          <cell r="E7431">
            <v>145.69999999999999</v>
          </cell>
          <cell r="F7431" t="str">
            <v>N</v>
          </cell>
        </row>
        <row r="7432">
          <cell r="B7432">
            <v>37946</v>
          </cell>
          <cell r="C7432" t="str">
            <v>Energy Delivery Services Inc</v>
          </cell>
          <cell r="D7432" t="str">
            <v>Shaw Group Inc</v>
          </cell>
          <cell r="E7432">
            <v>22.5</v>
          </cell>
          <cell r="F7432" t="str">
            <v>N</v>
          </cell>
        </row>
        <row r="7433">
          <cell r="B7433">
            <v>37946</v>
          </cell>
          <cell r="C7433" t="str">
            <v>Lane Security Inc</v>
          </cell>
          <cell r="D7433" t="str">
            <v>Integrated Alarm Svcs Group</v>
          </cell>
          <cell r="E7433">
            <v>46</v>
          </cell>
          <cell r="F7433" t="str">
            <v>N</v>
          </cell>
        </row>
        <row r="7434">
          <cell r="B7434">
            <v>37946</v>
          </cell>
          <cell r="C7434" t="str">
            <v>BP-Gas station stores(3)</v>
          </cell>
          <cell r="D7434" t="str">
            <v>Next Level Petroleum LLC</v>
          </cell>
          <cell r="E7434">
            <v>3.1349999999999998</v>
          </cell>
          <cell r="F7434" t="str">
            <v>N</v>
          </cell>
        </row>
        <row r="7435">
          <cell r="B7435">
            <v>37946</v>
          </cell>
          <cell r="C7435" t="str">
            <v>Pennichuck Corp</v>
          </cell>
          <cell r="D7435" t="str">
            <v>Nashua New Hampshire</v>
          </cell>
          <cell r="E7435">
            <v>121</v>
          </cell>
          <cell r="F7435" t="str">
            <v>N</v>
          </cell>
        </row>
        <row r="7436">
          <cell r="B7436">
            <v>37946</v>
          </cell>
          <cell r="C7436" t="str">
            <v>Chefs International Inc</v>
          </cell>
          <cell r="D7436" t="str">
            <v>Lombardi Restaurant Group Inc</v>
          </cell>
          <cell r="E7436">
            <v>4.593</v>
          </cell>
          <cell r="F7436" t="str">
            <v>N</v>
          </cell>
        </row>
        <row r="7437">
          <cell r="B7437">
            <v>37946</v>
          </cell>
          <cell r="C7437" t="str">
            <v>Applied Molecular Evolution</v>
          </cell>
          <cell r="D7437" t="str">
            <v>Eli Lilly &amp; Co</v>
          </cell>
          <cell r="E7437">
            <v>417.83399999999995</v>
          </cell>
          <cell r="F7437" t="str">
            <v>N</v>
          </cell>
        </row>
        <row r="7438">
          <cell r="B7438">
            <v>37945</v>
          </cell>
          <cell r="C7438" t="str">
            <v>Plains Resources Inc</v>
          </cell>
          <cell r="D7438" t="str">
            <v>Investor Group</v>
          </cell>
          <cell r="E7438">
            <v>409.49299999999999</v>
          </cell>
          <cell r="F7438" t="str">
            <v>Y</v>
          </cell>
        </row>
        <row r="7439">
          <cell r="B7439">
            <v>37945</v>
          </cell>
          <cell r="C7439" t="str">
            <v>Wagner &amp; Brown-Oil Ppty,TX</v>
          </cell>
          <cell r="D7439" t="str">
            <v>Legend Natural Gas LP</v>
          </cell>
          <cell r="E7439">
            <v>32</v>
          </cell>
          <cell r="F7439" t="str">
            <v>Y</v>
          </cell>
        </row>
        <row r="7440">
          <cell r="B7440">
            <v>37945</v>
          </cell>
          <cell r="C7440" t="str">
            <v>Schwartz-Coml Sensors Bus</v>
          </cell>
          <cell r="D7440" t="str">
            <v>OSI Systems Inc</v>
          </cell>
          <cell r="E7440">
            <v>1.5</v>
          </cell>
          <cell r="F7440" t="str">
            <v>N</v>
          </cell>
        </row>
        <row r="7441">
          <cell r="B7441">
            <v>37945</v>
          </cell>
          <cell r="C7441" t="str">
            <v>ElderTrust Realty Group</v>
          </cell>
          <cell r="D7441" t="str">
            <v>Ventas Inc</v>
          </cell>
          <cell r="E7441">
            <v>101.64100000000001</v>
          </cell>
          <cell r="F7441" t="str">
            <v>N</v>
          </cell>
        </row>
        <row r="7442">
          <cell r="B7442">
            <v>37945</v>
          </cell>
          <cell r="C7442" t="str">
            <v>Hafslund ASA-Power PLanst(3)</v>
          </cell>
          <cell r="D7442" t="str">
            <v>Great Lakes Hydro Income Fund</v>
          </cell>
          <cell r="E7442">
            <v>23.062999999999999</v>
          </cell>
          <cell r="F7442" t="str">
            <v>N</v>
          </cell>
        </row>
        <row r="7443">
          <cell r="B7443">
            <v>37945</v>
          </cell>
          <cell r="C7443" t="str">
            <v>American Helicopters Inc</v>
          </cell>
          <cell r="D7443" t="str">
            <v>OMNI Energy Services Corp</v>
          </cell>
          <cell r="E7443">
            <v>4.5</v>
          </cell>
          <cell r="F7443" t="str">
            <v>N</v>
          </cell>
        </row>
        <row r="7444">
          <cell r="B7444">
            <v>37945</v>
          </cell>
          <cell r="C7444" t="str">
            <v>Allegiant Bancorp,St Louis,MO</v>
          </cell>
          <cell r="D7444" t="str">
            <v>National City Corp,Ohio</v>
          </cell>
          <cell r="E7444">
            <v>489.91300000000001</v>
          </cell>
          <cell r="F7444" t="str">
            <v>N</v>
          </cell>
        </row>
        <row r="7445">
          <cell r="B7445">
            <v>37944</v>
          </cell>
          <cell r="C7445" t="str">
            <v>E&amp;C Medical Intelligence Inc</v>
          </cell>
          <cell r="D7445" t="str">
            <v>Investor Group</v>
          </cell>
          <cell r="E7445">
            <v>4</v>
          </cell>
          <cell r="F7445" t="str">
            <v>Y</v>
          </cell>
        </row>
        <row r="7446">
          <cell r="B7446">
            <v>37944</v>
          </cell>
          <cell r="C7446" t="str">
            <v>Sutton Place Gourmet Inc</v>
          </cell>
          <cell r="D7446" t="str">
            <v>Bear Stearns Merchant Banking</v>
          </cell>
          <cell r="E7446">
            <v>50</v>
          </cell>
          <cell r="F7446" t="str">
            <v>Y</v>
          </cell>
        </row>
        <row r="7447">
          <cell r="B7447">
            <v>37944</v>
          </cell>
          <cell r="C7447" t="str">
            <v>Hyatt Regency,Washington,DC</v>
          </cell>
          <cell r="D7447" t="str">
            <v>Blackstone Group LP</v>
          </cell>
          <cell r="E7447">
            <v>160</v>
          </cell>
          <cell r="F7447" t="str">
            <v>Y</v>
          </cell>
        </row>
        <row r="7448">
          <cell r="B7448">
            <v>37944</v>
          </cell>
          <cell r="C7448" t="str">
            <v>Critical Path Inc</v>
          </cell>
          <cell r="D7448" t="str">
            <v>General Atlantic Partners LLC</v>
          </cell>
          <cell r="E7448">
            <v>10</v>
          </cell>
          <cell r="F7448" t="str">
            <v>Y</v>
          </cell>
        </row>
        <row r="7449">
          <cell r="B7449">
            <v>37944</v>
          </cell>
          <cell r="C7449" t="str">
            <v>Appalachian Coal-Blue Creek</v>
          </cell>
          <cell r="D7449" t="str">
            <v>Arch Coal Inc</v>
          </cell>
          <cell r="E7449">
            <v>17.600000000000001</v>
          </cell>
          <cell r="F7449" t="str">
            <v>N</v>
          </cell>
        </row>
        <row r="7450">
          <cell r="B7450">
            <v>37944</v>
          </cell>
          <cell r="C7450" t="str">
            <v>Cagles Inc-Pourlty Processing</v>
          </cell>
          <cell r="D7450" t="str">
            <v>Perdue Farms Inc</v>
          </cell>
          <cell r="E7450">
            <v>45</v>
          </cell>
          <cell r="F7450" t="str">
            <v>N</v>
          </cell>
        </row>
        <row r="7451">
          <cell r="B7451">
            <v>37944</v>
          </cell>
          <cell r="C7451" t="str">
            <v>BCSP II,4250 North Fairfax</v>
          </cell>
          <cell r="D7451" t="str">
            <v>Wells RE Invest Trust Inc</v>
          </cell>
          <cell r="E7451">
            <v>347</v>
          </cell>
          <cell r="F7451" t="str">
            <v>N</v>
          </cell>
        </row>
        <row r="7452">
          <cell r="B7452">
            <v>37944</v>
          </cell>
          <cell r="C7452" t="str">
            <v>Digital Support Corp</v>
          </cell>
          <cell r="D7452" t="str">
            <v>TechTeam Global Inc</v>
          </cell>
          <cell r="E7452">
            <v>8.8000000000000007</v>
          </cell>
          <cell r="F7452" t="str">
            <v>N</v>
          </cell>
        </row>
        <row r="7453">
          <cell r="B7453">
            <v>37944</v>
          </cell>
          <cell r="C7453" t="str">
            <v>Athletic Training Equip Co Inc</v>
          </cell>
          <cell r="D7453" t="str">
            <v>Wilson Sporting Goods Co</v>
          </cell>
          <cell r="E7453">
            <v>10.5</v>
          </cell>
          <cell r="F7453" t="str">
            <v>N</v>
          </cell>
        </row>
        <row r="7454">
          <cell r="B7454">
            <v>37944</v>
          </cell>
          <cell r="C7454" t="str">
            <v>Pride Cos LP</v>
          </cell>
          <cell r="D7454" t="str">
            <v>Pride Refining Co Inc</v>
          </cell>
          <cell r="E7454">
            <v>7.1779999999999999</v>
          </cell>
          <cell r="F7454" t="str">
            <v>N</v>
          </cell>
        </row>
        <row r="7455">
          <cell r="B7455">
            <v>37944</v>
          </cell>
          <cell r="C7455" t="str">
            <v>WebLink Wireless Inc</v>
          </cell>
          <cell r="D7455" t="str">
            <v>Metrocall Holdings Inc</v>
          </cell>
          <cell r="E7455">
            <v>21.25</v>
          </cell>
          <cell r="F7455" t="str">
            <v>N</v>
          </cell>
        </row>
        <row r="7456">
          <cell r="B7456">
            <v>37944</v>
          </cell>
          <cell r="C7456" t="str">
            <v>Official College Sports Net</v>
          </cell>
          <cell r="D7456" t="str">
            <v>College Sports Television</v>
          </cell>
          <cell r="E7456">
            <v>7.1</v>
          </cell>
          <cell r="F7456" t="str">
            <v>N</v>
          </cell>
        </row>
        <row r="7457">
          <cell r="B7457">
            <v>37944</v>
          </cell>
          <cell r="C7457" t="str">
            <v>Penn Traffic-Supermarkets(2)</v>
          </cell>
          <cell r="D7457" t="str">
            <v>Price Chopper Operating Co</v>
          </cell>
          <cell r="E7457">
            <v>7.3259999999999996</v>
          </cell>
          <cell r="F7457" t="str">
            <v>N</v>
          </cell>
        </row>
        <row r="7458">
          <cell r="B7458">
            <v>37944</v>
          </cell>
          <cell r="C7458" t="str">
            <v>Breg Inc</v>
          </cell>
          <cell r="D7458" t="str">
            <v>Orthofix International NV</v>
          </cell>
          <cell r="E7458">
            <v>150</v>
          </cell>
          <cell r="F7458" t="str">
            <v>N</v>
          </cell>
        </row>
        <row r="7459">
          <cell r="B7459">
            <v>37944</v>
          </cell>
          <cell r="C7459" t="str">
            <v>North Riverside Park Mall</v>
          </cell>
          <cell r="D7459" t="str">
            <v>Somera Investment Partners LLC</v>
          </cell>
          <cell r="E7459">
            <v>107</v>
          </cell>
          <cell r="F7459" t="str">
            <v>N</v>
          </cell>
        </row>
        <row r="7460">
          <cell r="B7460">
            <v>37944</v>
          </cell>
          <cell r="C7460" t="str">
            <v>Stein Roe Invest Counsel LLC</v>
          </cell>
          <cell r="D7460" t="str">
            <v>Amvescap PLC</v>
          </cell>
          <cell r="E7460">
            <v>160.5</v>
          </cell>
          <cell r="F7460" t="str">
            <v>N</v>
          </cell>
        </row>
        <row r="7461">
          <cell r="B7461">
            <v>37944</v>
          </cell>
          <cell r="C7461" t="str">
            <v>Cantera Resources Inc-Natural</v>
          </cell>
          <cell r="D7461" t="str">
            <v>Enbridge Energy Partners LP</v>
          </cell>
          <cell r="E7461">
            <v>247</v>
          </cell>
          <cell r="F7461" t="str">
            <v>N</v>
          </cell>
        </row>
        <row r="7462">
          <cell r="B7462">
            <v>37944</v>
          </cell>
          <cell r="C7462" t="str">
            <v>Artemis Neuroscience Inc</v>
          </cell>
          <cell r="D7462" t="str">
            <v>Vistagen Therapeutics Inc</v>
          </cell>
          <cell r="E7462">
            <v>7.5</v>
          </cell>
          <cell r="F7462" t="str">
            <v>N</v>
          </cell>
        </row>
        <row r="7463">
          <cell r="B7463">
            <v>37944</v>
          </cell>
          <cell r="C7463" t="str">
            <v>SoundView Technology Group Inc</v>
          </cell>
          <cell r="D7463" t="str">
            <v>Charles Schwab Corp</v>
          </cell>
          <cell r="E7463">
            <v>583.06299999999999</v>
          </cell>
          <cell r="F7463" t="str">
            <v>N</v>
          </cell>
        </row>
        <row r="7464">
          <cell r="B7464">
            <v>37944</v>
          </cell>
          <cell r="C7464" t="str">
            <v>Atchison Casting Corp</v>
          </cell>
          <cell r="D7464" t="str">
            <v>KPS Special Situations Fund LP</v>
          </cell>
          <cell r="E7464">
            <v>40</v>
          </cell>
          <cell r="F7464" t="str">
            <v>N</v>
          </cell>
        </row>
        <row r="7465">
          <cell r="B7465">
            <v>37943</v>
          </cell>
          <cell r="C7465" t="str">
            <v>Globalstar LP</v>
          </cell>
          <cell r="D7465" t="str">
            <v>Thermo Capital Partners LLC</v>
          </cell>
          <cell r="E7465">
            <v>43</v>
          </cell>
          <cell r="F7465" t="str">
            <v>N</v>
          </cell>
        </row>
        <row r="7466">
          <cell r="B7466">
            <v>37943</v>
          </cell>
          <cell r="C7466" t="str">
            <v>Canaan Natl Bancorp Inc,CT</v>
          </cell>
          <cell r="D7466" t="str">
            <v>Salisbury Bancorp Inc,CT</v>
          </cell>
          <cell r="E7466">
            <v>15.5</v>
          </cell>
          <cell r="F7466" t="str">
            <v>N</v>
          </cell>
        </row>
        <row r="7467">
          <cell r="B7467">
            <v>37943</v>
          </cell>
          <cell r="C7467" t="str">
            <v>RMH Teleservices Inc</v>
          </cell>
          <cell r="D7467" t="str">
            <v>NCO Group Inc</v>
          </cell>
          <cell r="E7467">
            <v>72.433999999999997</v>
          </cell>
          <cell r="F7467" t="str">
            <v>N</v>
          </cell>
        </row>
        <row r="7468">
          <cell r="B7468">
            <v>37943</v>
          </cell>
          <cell r="C7468" t="str">
            <v>American-Gathering &amp; Gas Asts</v>
          </cell>
          <cell r="D7468" t="str">
            <v>MarkWest Energy Partners LP</v>
          </cell>
          <cell r="E7468">
            <v>38</v>
          </cell>
          <cell r="F7468" t="str">
            <v>N</v>
          </cell>
        </row>
        <row r="7469">
          <cell r="B7469">
            <v>37943</v>
          </cell>
          <cell r="C7469" t="str">
            <v>Ecolochem Inc</v>
          </cell>
          <cell r="D7469" t="str">
            <v>Ionics Inc</v>
          </cell>
          <cell r="E7469">
            <v>343.42099999999999</v>
          </cell>
          <cell r="F7469" t="str">
            <v>N</v>
          </cell>
        </row>
        <row r="7470">
          <cell r="B7470">
            <v>37943</v>
          </cell>
          <cell r="C7470" t="str">
            <v>Beta Oil &amp; Gas Inc</v>
          </cell>
          <cell r="D7470" t="str">
            <v>Petrohawk Energy LLC</v>
          </cell>
          <cell r="E7470">
            <v>41.5</v>
          </cell>
          <cell r="F7470" t="str">
            <v>N</v>
          </cell>
        </row>
        <row r="7471">
          <cell r="B7471">
            <v>37943</v>
          </cell>
          <cell r="C7471" t="str">
            <v>Southern Nevada Paving Co Inc</v>
          </cell>
          <cell r="D7471" t="str">
            <v>Aggregate Industries PLC</v>
          </cell>
          <cell r="E7471">
            <v>64.099999999999994</v>
          </cell>
          <cell r="F7471" t="str">
            <v>N</v>
          </cell>
        </row>
        <row r="7472">
          <cell r="B7472">
            <v>37943</v>
          </cell>
          <cell r="C7472" t="str">
            <v>StateFed Financial Corp,IA</v>
          </cell>
          <cell r="D7472" t="str">
            <v>Liberty Banshares Inc,IA</v>
          </cell>
          <cell r="E7472">
            <v>17.649000000000001</v>
          </cell>
          <cell r="F7472" t="str">
            <v>N</v>
          </cell>
        </row>
        <row r="7473">
          <cell r="B7473">
            <v>37943</v>
          </cell>
          <cell r="C7473" t="str">
            <v>Penn Traffic Co-Pharmacies,OH</v>
          </cell>
          <cell r="D7473" t="str">
            <v>Giant Eagle Inc</v>
          </cell>
          <cell r="E7473">
            <v>1</v>
          </cell>
          <cell r="F7473" t="str">
            <v>N</v>
          </cell>
        </row>
        <row r="7474">
          <cell r="B7474">
            <v>37943</v>
          </cell>
          <cell r="C7474" t="str">
            <v>Penn Traffic-Pharmacies,OH(7)</v>
          </cell>
          <cell r="D7474" t="str">
            <v>CVS Corp</v>
          </cell>
          <cell r="E7474">
            <v>2</v>
          </cell>
          <cell r="F7474" t="str">
            <v>N</v>
          </cell>
        </row>
        <row r="7475">
          <cell r="B7475">
            <v>37943</v>
          </cell>
          <cell r="C7475" t="str">
            <v>Advanced Imaging Inc</v>
          </cell>
          <cell r="D7475" t="str">
            <v>Veeco Instruments Inc</v>
          </cell>
          <cell r="E7475">
            <v>69</v>
          </cell>
          <cell r="F7475" t="str">
            <v>N</v>
          </cell>
        </row>
        <row r="7476">
          <cell r="B7476">
            <v>37943</v>
          </cell>
          <cell r="C7476" t="str">
            <v>Marcel Dekker-Bus,Publishing</v>
          </cell>
          <cell r="D7476" t="str">
            <v>Taylor &amp; Francis Group PLC</v>
          </cell>
          <cell r="E7476">
            <v>138.6</v>
          </cell>
          <cell r="F7476" t="str">
            <v>N</v>
          </cell>
        </row>
        <row r="7477">
          <cell r="B7477">
            <v>37943</v>
          </cell>
          <cell r="C7477" t="str">
            <v>Stoker Inc</v>
          </cell>
          <cell r="D7477" t="str">
            <v>North Atlantic Trading Co Inc</v>
          </cell>
          <cell r="E7477">
            <v>22.5</v>
          </cell>
          <cell r="F7477" t="str">
            <v>N</v>
          </cell>
        </row>
        <row r="7478">
          <cell r="B7478">
            <v>37943</v>
          </cell>
          <cell r="C7478" t="str">
            <v>Market at BridgeMill,Canton,GA</v>
          </cell>
          <cell r="D7478" t="str">
            <v>Equity One Inc</v>
          </cell>
          <cell r="E7478">
            <v>14.1</v>
          </cell>
          <cell r="F7478" t="str">
            <v>N</v>
          </cell>
        </row>
        <row r="7479">
          <cell r="B7479">
            <v>37942</v>
          </cell>
          <cell r="C7479" t="str">
            <v>Simmons Co(Fenway Partners)</v>
          </cell>
          <cell r="D7479" t="str">
            <v>Investor Group</v>
          </cell>
          <cell r="E7479">
            <v>1100</v>
          </cell>
          <cell r="F7479" t="str">
            <v>Y</v>
          </cell>
        </row>
        <row r="7480">
          <cell r="B7480">
            <v>37942</v>
          </cell>
          <cell r="C7480" t="str">
            <v>Travelers Ppty Casualty Corp</v>
          </cell>
          <cell r="D7480" t="str">
            <v>St Paul Cos Inc</v>
          </cell>
          <cell r="E7480">
            <v>16136.14</v>
          </cell>
          <cell r="F7480" t="str">
            <v>N</v>
          </cell>
        </row>
        <row r="7481">
          <cell r="B7481">
            <v>37942</v>
          </cell>
          <cell r="C7481" t="str">
            <v>Everpure Inc</v>
          </cell>
          <cell r="D7481" t="str">
            <v>Pentair Inc</v>
          </cell>
          <cell r="E7481">
            <v>215</v>
          </cell>
          <cell r="F7481" t="str">
            <v>N</v>
          </cell>
        </row>
        <row r="7482">
          <cell r="B7482">
            <v>37942</v>
          </cell>
          <cell r="C7482" t="str">
            <v>Hagemeyer-Lighting Showroom B</v>
          </cell>
          <cell r="D7482" t="str">
            <v>Investor Group</v>
          </cell>
          <cell r="E7482">
            <v>1.1269999999999998</v>
          </cell>
          <cell r="F7482" t="str">
            <v>N</v>
          </cell>
        </row>
        <row r="7483">
          <cell r="B7483">
            <v>37942</v>
          </cell>
          <cell r="C7483" t="str">
            <v>Genesoft Inc</v>
          </cell>
          <cell r="D7483" t="str">
            <v>Genome Therapeutics Corp</v>
          </cell>
          <cell r="E7483">
            <v>103.714</v>
          </cell>
          <cell r="F7483" t="str">
            <v>N</v>
          </cell>
        </row>
        <row r="7484">
          <cell r="B7484">
            <v>37942</v>
          </cell>
          <cell r="C7484" t="str">
            <v>Alliance Bank of Baton Rouge</v>
          </cell>
          <cell r="D7484" t="str">
            <v>IBERIABANK Corp,New Iberia,LA</v>
          </cell>
          <cell r="E7484">
            <v>14.585000000000001</v>
          </cell>
          <cell r="F7484" t="str">
            <v>N</v>
          </cell>
        </row>
        <row r="7485">
          <cell r="B7485">
            <v>37942</v>
          </cell>
          <cell r="C7485" t="str">
            <v>Crystal Link Technologies</v>
          </cell>
          <cell r="D7485" t="str">
            <v>Avocent Corp</v>
          </cell>
          <cell r="E7485">
            <v>13.2</v>
          </cell>
          <cell r="F7485" t="str">
            <v>N</v>
          </cell>
        </row>
        <row r="7486">
          <cell r="B7486">
            <v>37942</v>
          </cell>
          <cell r="C7486" t="str">
            <v>Ormet Corp-Iuka Lamination Div</v>
          </cell>
          <cell r="D7486" t="str">
            <v>Packaging Dynamics Corp</v>
          </cell>
          <cell r="E7486">
            <v>5</v>
          </cell>
          <cell r="F7486" t="str">
            <v>N</v>
          </cell>
        </row>
        <row r="7487">
          <cell r="B7487">
            <v>37942</v>
          </cell>
          <cell r="C7487" t="str">
            <v>CIGNA Corp-Retirement Business</v>
          </cell>
          <cell r="D7487" t="str">
            <v>Prudential Financial Inc</v>
          </cell>
          <cell r="E7487">
            <v>2100</v>
          </cell>
          <cell r="F7487" t="str">
            <v>N</v>
          </cell>
        </row>
        <row r="7488">
          <cell r="B7488">
            <v>37942</v>
          </cell>
          <cell r="C7488" t="str">
            <v>Park Avenue Partners LLC</v>
          </cell>
          <cell r="D7488" t="str">
            <v>TransWorld Benefits Intl Inc</v>
          </cell>
          <cell r="E7488">
            <v>8.3999999999999986</v>
          </cell>
          <cell r="F7488" t="str">
            <v>N</v>
          </cell>
        </row>
        <row r="7489">
          <cell r="B7489">
            <v>37942</v>
          </cell>
          <cell r="C7489" t="str">
            <v>Portland Natural Gas</v>
          </cell>
          <cell r="D7489" t="str">
            <v>Gaz Metropolitain &amp; Co LP</v>
          </cell>
          <cell r="E7489">
            <v>21.599999999999998</v>
          </cell>
          <cell r="F7489" t="str">
            <v>N</v>
          </cell>
        </row>
        <row r="7490">
          <cell r="B7490">
            <v>37942</v>
          </cell>
          <cell r="C7490" t="str">
            <v>KDBC-TV,El Paso,Texas</v>
          </cell>
          <cell r="D7490" t="str">
            <v>Pappas Telecasting Cos</v>
          </cell>
          <cell r="E7490">
            <v>20</v>
          </cell>
          <cell r="F7490" t="str">
            <v>N</v>
          </cell>
        </row>
        <row r="7491">
          <cell r="B7491">
            <v>37942</v>
          </cell>
          <cell r="C7491" t="str">
            <v>TeamStaff Inc-Human Resource</v>
          </cell>
          <cell r="D7491" t="str">
            <v>Gevity HR Inc</v>
          </cell>
          <cell r="E7491">
            <v>9.5</v>
          </cell>
          <cell r="F7491" t="str">
            <v>N</v>
          </cell>
        </row>
        <row r="7492">
          <cell r="B7492">
            <v>37942</v>
          </cell>
          <cell r="C7492" t="str">
            <v>UtiliQuest Holdings Corp</v>
          </cell>
          <cell r="D7492" t="str">
            <v>Dycom Industries Inc</v>
          </cell>
          <cell r="E7492">
            <v>120</v>
          </cell>
          <cell r="F7492" t="str">
            <v>N</v>
          </cell>
        </row>
        <row r="7493">
          <cell r="B7493">
            <v>37942</v>
          </cell>
          <cell r="C7493" t="str">
            <v>Williams Cos-Oil Refinery,AK</v>
          </cell>
          <cell r="D7493" t="str">
            <v>Flint Hills Resources LP</v>
          </cell>
          <cell r="E7493">
            <v>265</v>
          </cell>
          <cell r="F7493" t="str">
            <v>N</v>
          </cell>
        </row>
        <row r="7494">
          <cell r="B7494">
            <v>37940</v>
          </cell>
          <cell r="C7494" t="str">
            <v>CW &amp; Associates</v>
          </cell>
          <cell r="D7494" t="str">
            <v>Trintech Group PLC</v>
          </cell>
          <cell r="E7494">
            <v>5.0869999999999997</v>
          </cell>
          <cell r="F7494" t="str">
            <v>N</v>
          </cell>
        </row>
        <row r="7495">
          <cell r="B7495">
            <v>37939</v>
          </cell>
          <cell r="C7495" t="str">
            <v>Interep National Radio Sales</v>
          </cell>
          <cell r="D7495" t="str">
            <v>Boston Ventures LP VI</v>
          </cell>
          <cell r="E7495">
            <v>15</v>
          </cell>
          <cell r="F7495" t="str">
            <v>Y</v>
          </cell>
        </row>
        <row r="7496">
          <cell r="B7496">
            <v>37939</v>
          </cell>
          <cell r="C7496" t="str">
            <v>Lexington Svcs Associates Ltd</v>
          </cell>
          <cell r="D7496" t="str">
            <v>VIP International Corp</v>
          </cell>
          <cell r="E7496">
            <v>7.75</v>
          </cell>
          <cell r="F7496" t="str">
            <v>N</v>
          </cell>
        </row>
        <row r="7497">
          <cell r="B7497">
            <v>37939</v>
          </cell>
          <cell r="C7497" t="str">
            <v>Allied Waste Industries-FL Op</v>
          </cell>
          <cell r="D7497" t="str">
            <v>Waste Services Inc</v>
          </cell>
          <cell r="E7497">
            <v>76</v>
          </cell>
          <cell r="F7497" t="str">
            <v>N</v>
          </cell>
        </row>
        <row r="7498">
          <cell r="B7498">
            <v>37939</v>
          </cell>
          <cell r="C7498" t="str">
            <v>Hollywood Software Inc</v>
          </cell>
          <cell r="D7498" t="str">
            <v>Access Integrated Tech Inc</v>
          </cell>
          <cell r="E7498">
            <v>7.3</v>
          </cell>
          <cell r="F7498" t="str">
            <v>N</v>
          </cell>
        </row>
        <row r="7499">
          <cell r="B7499">
            <v>37939</v>
          </cell>
          <cell r="C7499" t="str">
            <v>ROHN Industries Inc-Assets</v>
          </cell>
          <cell r="D7499" t="str">
            <v>SPX Corp</v>
          </cell>
          <cell r="E7499">
            <v>5.4499999999999993</v>
          </cell>
          <cell r="F7499" t="str">
            <v>N</v>
          </cell>
        </row>
        <row r="7500">
          <cell r="B7500">
            <v>37939</v>
          </cell>
          <cell r="C7500" t="str">
            <v>Touch America Hldg Inc-Data</v>
          </cell>
          <cell r="D7500" t="str">
            <v>Qwest Commun Intl Inc</v>
          </cell>
          <cell r="E7500">
            <v>1</v>
          </cell>
          <cell r="F7500" t="str">
            <v>N</v>
          </cell>
        </row>
        <row r="7501">
          <cell r="B7501">
            <v>37939</v>
          </cell>
          <cell r="C7501" t="str">
            <v>Lost Pines Bancshares Inc,TX</v>
          </cell>
          <cell r="D7501" t="str">
            <v>Franklin Bank Corp,Houston,TX</v>
          </cell>
          <cell r="E7501">
            <v>6.8999999999999995</v>
          </cell>
          <cell r="F7501" t="str">
            <v>N</v>
          </cell>
        </row>
        <row r="7502">
          <cell r="B7502">
            <v>37939</v>
          </cell>
          <cell r="C7502" t="str">
            <v>Sylvan Inc</v>
          </cell>
          <cell r="D7502" t="str">
            <v>Snyder Associated Cos Inc</v>
          </cell>
          <cell r="E7502">
            <v>64.082999999999998</v>
          </cell>
          <cell r="F7502" t="str">
            <v>N</v>
          </cell>
        </row>
        <row r="7503">
          <cell r="B7503">
            <v>37939</v>
          </cell>
          <cell r="C7503" t="str">
            <v>Brinks-Coal Ppty,West Virginia</v>
          </cell>
          <cell r="D7503" t="str">
            <v>Appalachian Fuels LLC</v>
          </cell>
          <cell r="E7503">
            <v>14</v>
          </cell>
          <cell r="F7503" t="str">
            <v>N</v>
          </cell>
        </row>
        <row r="7504">
          <cell r="B7504">
            <v>37939</v>
          </cell>
          <cell r="C7504" t="str">
            <v>Allied Waste Industries-FL Ops</v>
          </cell>
          <cell r="D7504" t="str">
            <v>Waste Services Inc</v>
          </cell>
          <cell r="E7504">
            <v>44</v>
          </cell>
          <cell r="F7504" t="str">
            <v>N</v>
          </cell>
        </row>
        <row r="7505">
          <cell r="B7505">
            <v>37939</v>
          </cell>
          <cell r="C7505" t="str">
            <v>STS Biopolymers Inc</v>
          </cell>
          <cell r="D7505" t="str">
            <v>Angiotech Pharmaceuticals Inc</v>
          </cell>
          <cell r="E7505">
            <v>23</v>
          </cell>
          <cell r="F7505" t="str">
            <v>N</v>
          </cell>
        </row>
        <row r="7506">
          <cell r="B7506">
            <v>37938</v>
          </cell>
          <cell r="C7506" t="str">
            <v>Intellysis Technology Corp</v>
          </cell>
          <cell r="D7506" t="str">
            <v>New Mountain Capital LLC</v>
          </cell>
          <cell r="E7506">
            <v>84</v>
          </cell>
          <cell r="F7506" t="str">
            <v>Y</v>
          </cell>
        </row>
        <row r="7507">
          <cell r="B7507">
            <v>37938</v>
          </cell>
          <cell r="C7507" t="str">
            <v>Aquila Inc-Power Plants(12)</v>
          </cell>
          <cell r="D7507" t="str">
            <v>Teton Power Funding LLC</v>
          </cell>
          <cell r="E7507">
            <v>300.89999999999998</v>
          </cell>
          <cell r="F7507" t="str">
            <v>Y</v>
          </cell>
        </row>
        <row r="7508">
          <cell r="B7508">
            <v>37938</v>
          </cell>
          <cell r="C7508" t="str">
            <v>Archipelago Holdings Inc</v>
          </cell>
          <cell r="D7508" t="str">
            <v>General Atlantic Partners LLC</v>
          </cell>
          <cell r="E7508">
            <v>125</v>
          </cell>
          <cell r="F7508" t="str">
            <v>Y</v>
          </cell>
        </row>
        <row r="7509">
          <cell r="B7509">
            <v>37938</v>
          </cell>
          <cell r="C7509" t="str">
            <v>ML Media Partners LP</v>
          </cell>
          <cell r="D7509" t="str">
            <v>Akula Partners LLC</v>
          </cell>
          <cell r="E7509">
            <v>9.8699999999999992</v>
          </cell>
          <cell r="F7509" t="str">
            <v>N</v>
          </cell>
        </row>
        <row r="7510">
          <cell r="B7510">
            <v>37938</v>
          </cell>
          <cell r="C7510" t="str">
            <v>SnapGear Inc</v>
          </cell>
          <cell r="D7510" t="str">
            <v>CyberGuard Corp</v>
          </cell>
          <cell r="E7510">
            <v>19.2</v>
          </cell>
          <cell r="F7510" t="str">
            <v>N</v>
          </cell>
        </row>
        <row r="7511">
          <cell r="B7511">
            <v>37938</v>
          </cell>
          <cell r="C7511" t="str">
            <v>netForensics Inc</v>
          </cell>
          <cell r="D7511" t="str">
            <v>Investor Group</v>
          </cell>
          <cell r="E7511">
            <v>12</v>
          </cell>
          <cell r="F7511" t="str">
            <v>N</v>
          </cell>
        </row>
        <row r="7512">
          <cell r="B7512">
            <v>37938</v>
          </cell>
          <cell r="C7512" t="str">
            <v>KZNT-AM,Colorado Springs</v>
          </cell>
          <cell r="D7512" t="str">
            <v>Salem Communications Corp</v>
          </cell>
          <cell r="E7512">
            <v>1</v>
          </cell>
          <cell r="F7512" t="str">
            <v>N</v>
          </cell>
        </row>
        <row r="7513">
          <cell r="B7513">
            <v>37938</v>
          </cell>
          <cell r="C7513" t="str">
            <v>First KS Finl,Osawatomie,KS</v>
          </cell>
          <cell r="D7513" t="str">
            <v>Landmark Bancorp Inc,Kansas</v>
          </cell>
          <cell r="E7513">
            <v>18.347000000000001</v>
          </cell>
          <cell r="F7513" t="str">
            <v>N</v>
          </cell>
        </row>
        <row r="7514">
          <cell r="B7514">
            <v>37938</v>
          </cell>
          <cell r="C7514" t="str">
            <v>AFN LLC</v>
          </cell>
          <cell r="D7514" t="str">
            <v>Citynet Fiber Network LLC</v>
          </cell>
          <cell r="E7514">
            <v>16</v>
          </cell>
          <cell r="F7514" t="str">
            <v>N</v>
          </cell>
        </row>
        <row r="7515">
          <cell r="B7515">
            <v>37938</v>
          </cell>
          <cell r="C7515" t="str">
            <v>Paragon Networks Intl</v>
          </cell>
          <cell r="D7515" t="str">
            <v>Carrier Access Corp</v>
          </cell>
          <cell r="E7515">
            <v>16</v>
          </cell>
          <cell r="F7515" t="str">
            <v>N</v>
          </cell>
        </row>
        <row r="7516">
          <cell r="B7516">
            <v>37938</v>
          </cell>
          <cell r="C7516" t="str">
            <v>Undisclosed Specialty Interior</v>
          </cell>
          <cell r="D7516" t="str">
            <v>Home Solutions of America Inc</v>
          </cell>
          <cell r="E7516">
            <v>10.399999999999999</v>
          </cell>
          <cell r="F7516" t="str">
            <v>N</v>
          </cell>
        </row>
        <row r="7517">
          <cell r="B7517">
            <v>37937</v>
          </cell>
          <cell r="C7517" t="str">
            <v>Great Lakes Dredge &amp; Dock Corp</v>
          </cell>
          <cell r="D7517" t="str">
            <v>Madison Dearborn Partners LLC</v>
          </cell>
          <cell r="E7517">
            <v>340</v>
          </cell>
          <cell r="F7517" t="str">
            <v>Y</v>
          </cell>
        </row>
        <row r="7518">
          <cell r="B7518">
            <v>37937</v>
          </cell>
          <cell r="C7518" t="str">
            <v>Center For Health Promotion</v>
          </cell>
          <cell r="D7518" t="str">
            <v>Investor Group</v>
          </cell>
          <cell r="E7518">
            <v>2.4</v>
          </cell>
          <cell r="F7518" t="str">
            <v>Y</v>
          </cell>
        </row>
        <row r="7519">
          <cell r="B7519">
            <v>37937</v>
          </cell>
          <cell r="C7519" t="str">
            <v>Cox Communications Inc-Cable</v>
          </cell>
          <cell r="D7519" t="str">
            <v>Investor Group</v>
          </cell>
          <cell r="E7519">
            <v>53.099999999999994</v>
          </cell>
          <cell r="F7519" t="str">
            <v>Y</v>
          </cell>
        </row>
        <row r="7520">
          <cell r="B7520">
            <v>37937</v>
          </cell>
          <cell r="C7520" t="str">
            <v>Stellar Venture Partners LLC</v>
          </cell>
          <cell r="D7520" t="str">
            <v>International Travel CD S Inc</v>
          </cell>
          <cell r="E7520">
            <v>19.440000000000001</v>
          </cell>
          <cell r="F7520" t="str">
            <v>N</v>
          </cell>
        </row>
        <row r="7521">
          <cell r="B7521">
            <v>37937</v>
          </cell>
          <cell r="C7521" t="str">
            <v>Parkville Federal Savings Bank</v>
          </cell>
          <cell r="D7521" t="str">
            <v>Patapsco Bancorp Inc,Maryland</v>
          </cell>
          <cell r="E7521">
            <v>4.1929999999999996</v>
          </cell>
          <cell r="F7521" t="str">
            <v>N</v>
          </cell>
        </row>
        <row r="7522">
          <cell r="B7522">
            <v>37937</v>
          </cell>
          <cell r="C7522" t="str">
            <v>International Corporate Park</v>
          </cell>
          <cell r="D7522" t="str">
            <v>Keystone Property Trust-Distr</v>
          </cell>
          <cell r="E7522">
            <v>114.39999999999999</v>
          </cell>
          <cell r="F7522" t="str">
            <v>N</v>
          </cell>
        </row>
        <row r="7523">
          <cell r="B7523">
            <v>37937</v>
          </cell>
          <cell r="C7523" t="str">
            <v>HPSC Inc</v>
          </cell>
          <cell r="D7523" t="str">
            <v>GE Healthcare Finl Svcs</v>
          </cell>
          <cell r="E7523">
            <v>72.350999999999999</v>
          </cell>
          <cell r="F7523" t="str">
            <v>N</v>
          </cell>
        </row>
        <row r="7524">
          <cell r="B7524">
            <v>37937</v>
          </cell>
          <cell r="C7524" t="str">
            <v>ENYCE Holding LLC</v>
          </cell>
          <cell r="D7524" t="str">
            <v>Liz Clairborne Cosmetics</v>
          </cell>
          <cell r="E7524">
            <v>114</v>
          </cell>
          <cell r="F7524" t="str">
            <v>N</v>
          </cell>
        </row>
        <row r="7525">
          <cell r="B7525">
            <v>37937</v>
          </cell>
          <cell r="C7525" t="str">
            <v>Midstate Bancorp Inc,Felton,DE</v>
          </cell>
          <cell r="D7525" t="str">
            <v>Shore Bancshares Inc,Easton,MD</v>
          </cell>
          <cell r="E7525">
            <v>6.2979999999999992</v>
          </cell>
          <cell r="F7525" t="str">
            <v>N</v>
          </cell>
        </row>
        <row r="7526">
          <cell r="B7526">
            <v>37937</v>
          </cell>
          <cell r="C7526" t="str">
            <v>Bakery Chef Inc</v>
          </cell>
          <cell r="D7526" t="str">
            <v>Ralcorp Holdings Inc</v>
          </cell>
          <cell r="E7526">
            <v>287.5</v>
          </cell>
          <cell r="F7526" t="str">
            <v>N</v>
          </cell>
        </row>
        <row r="7527">
          <cell r="B7527">
            <v>37937</v>
          </cell>
          <cell r="C7527" t="str">
            <v>Vertelink Corp</v>
          </cell>
          <cell r="D7527" t="str">
            <v>Medtronic Inc</v>
          </cell>
          <cell r="E7527">
            <v>22</v>
          </cell>
          <cell r="F7527" t="str">
            <v>N</v>
          </cell>
        </row>
        <row r="7528">
          <cell r="B7528">
            <v>37937</v>
          </cell>
          <cell r="C7528" t="str">
            <v>Woodlands,Houston,Texas</v>
          </cell>
          <cell r="D7528" t="str">
            <v>Rouse Co</v>
          </cell>
          <cell r="E7528">
            <v>387</v>
          </cell>
          <cell r="F7528" t="str">
            <v>N</v>
          </cell>
        </row>
        <row r="7529">
          <cell r="B7529">
            <v>37937</v>
          </cell>
          <cell r="C7529" t="str">
            <v>Latitude Communications Inc</v>
          </cell>
          <cell r="D7529" t="str">
            <v>Cisco Systems Inc</v>
          </cell>
          <cell r="E7529">
            <v>84.486999999999995</v>
          </cell>
          <cell r="F7529" t="str">
            <v>N</v>
          </cell>
        </row>
        <row r="7530">
          <cell r="B7530">
            <v>37936</v>
          </cell>
          <cell r="C7530" t="str">
            <v>Medstone International Inc</v>
          </cell>
          <cell r="D7530" t="str">
            <v>Prime Medical Services Inc</v>
          </cell>
          <cell r="E7530">
            <v>18.026</v>
          </cell>
          <cell r="F7530" t="str">
            <v>N</v>
          </cell>
        </row>
        <row r="7531">
          <cell r="B7531">
            <v>37936</v>
          </cell>
          <cell r="C7531" t="str">
            <v>Sierra Design Group</v>
          </cell>
          <cell r="D7531" t="str">
            <v>Alliance Gaming Corp</v>
          </cell>
          <cell r="E7531">
            <v>142.184</v>
          </cell>
          <cell r="F7531" t="str">
            <v>N</v>
          </cell>
        </row>
        <row r="7532">
          <cell r="B7532">
            <v>37936</v>
          </cell>
          <cell r="C7532" t="str">
            <v>Innovative Robotics Sys Inc</v>
          </cell>
          <cell r="D7532" t="str">
            <v>ATS Automation Tooling Sys Inc</v>
          </cell>
          <cell r="E7532">
            <v>1</v>
          </cell>
          <cell r="F7532" t="str">
            <v>N</v>
          </cell>
        </row>
        <row r="7533">
          <cell r="B7533">
            <v>37936</v>
          </cell>
          <cell r="C7533" t="str">
            <v>Florida Tile Industries Inc</v>
          </cell>
          <cell r="D7533" t="str">
            <v>Milestone Merchant Partners</v>
          </cell>
          <cell r="E7533">
            <v>11.5</v>
          </cell>
          <cell r="F7533" t="str">
            <v>N</v>
          </cell>
        </row>
        <row r="7534">
          <cell r="B7534">
            <v>37936</v>
          </cell>
          <cell r="C7534" t="str">
            <v>Simplus Systems Corp</v>
          </cell>
          <cell r="D7534" t="str">
            <v>Tegal Corp</v>
          </cell>
          <cell r="E7534">
            <v>3.7619999999999996</v>
          </cell>
          <cell r="F7534" t="str">
            <v>N</v>
          </cell>
        </row>
        <row r="7535">
          <cell r="B7535">
            <v>37936</v>
          </cell>
          <cell r="C7535" t="str">
            <v>CompUSA Inc</v>
          </cell>
          <cell r="D7535" t="str">
            <v>US Commercial Corp SA de CV</v>
          </cell>
          <cell r="E7535">
            <v>171.65499999999997</v>
          </cell>
          <cell r="F7535" t="str">
            <v>N</v>
          </cell>
        </row>
        <row r="7536">
          <cell r="B7536">
            <v>37935</v>
          </cell>
          <cell r="C7536" t="str">
            <v>Kraton Polymers Group of Co</v>
          </cell>
          <cell r="D7536" t="str">
            <v>Texas Pacific Group Inc</v>
          </cell>
          <cell r="E7536">
            <v>770</v>
          </cell>
          <cell r="F7536" t="str">
            <v>Y</v>
          </cell>
        </row>
        <row r="7537">
          <cell r="B7537">
            <v>37935</v>
          </cell>
          <cell r="C7537" t="str">
            <v>Farmland Inds-Fertilizer Plant</v>
          </cell>
          <cell r="D7537" t="str">
            <v>Pegasus Partners II LP</v>
          </cell>
          <cell r="E7537">
            <v>281</v>
          </cell>
          <cell r="F7537" t="str">
            <v>N</v>
          </cell>
        </row>
        <row r="7538">
          <cell r="B7538">
            <v>37935</v>
          </cell>
          <cell r="C7538" t="str">
            <v>1185 Avenue of the Americas,NY</v>
          </cell>
          <cell r="D7538" t="str">
            <v>Reckson Associates Realty Corp</v>
          </cell>
          <cell r="E7538">
            <v>321</v>
          </cell>
          <cell r="F7538" t="str">
            <v>N</v>
          </cell>
        </row>
        <row r="7539">
          <cell r="B7539">
            <v>37935</v>
          </cell>
          <cell r="C7539" t="str">
            <v>EdenCare Senior Living-Facilit</v>
          </cell>
          <cell r="D7539" t="str">
            <v>CNL Retirement Properties Inc</v>
          </cell>
          <cell r="E7539">
            <v>198</v>
          </cell>
          <cell r="F7539" t="str">
            <v>N</v>
          </cell>
        </row>
        <row r="7540">
          <cell r="B7540">
            <v>37935</v>
          </cell>
          <cell r="C7540" t="str">
            <v>Oil &amp; Gas Asts,Permian,TX</v>
          </cell>
          <cell r="D7540" t="str">
            <v>Forest Oil Corp</v>
          </cell>
          <cell r="E7540">
            <v>103</v>
          </cell>
          <cell r="F7540" t="str">
            <v>N</v>
          </cell>
        </row>
        <row r="7541">
          <cell r="B7541">
            <v>37935</v>
          </cell>
          <cell r="C7541" t="str">
            <v>Penn Traffic Co-Supermarket,OH</v>
          </cell>
          <cell r="D7541" t="str">
            <v>Kroger Co</v>
          </cell>
          <cell r="E7541">
            <v>2.6999999999999997</v>
          </cell>
          <cell r="F7541" t="str">
            <v>N</v>
          </cell>
        </row>
        <row r="7542">
          <cell r="B7542">
            <v>37935</v>
          </cell>
          <cell r="C7542" t="str">
            <v>Cotton States Life Insurance</v>
          </cell>
          <cell r="D7542" t="str">
            <v>COUNTRY Insurance &amp; Financial</v>
          </cell>
          <cell r="E7542">
            <v>129.66200000000001</v>
          </cell>
          <cell r="F7542" t="str">
            <v>N</v>
          </cell>
        </row>
        <row r="7543">
          <cell r="B7543">
            <v>37935</v>
          </cell>
          <cell r="C7543" t="str">
            <v>McGriff Siebels &amp; Williams Inc</v>
          </cell>
          <cell r="D7543" t="str">
            <v>BB&amp;T Insurance Services Inc</v>
          </cell>
          <cell r="E7543">
            <v>456</v>
          </cell>
          <cell r="F7543" t="str">
            <v>N</v>
          </cell>
        </row>
        <row r="7544">
          <cell r="B7544">
            <v>37935</v>
          </cell>
          <cell r="C7544" t="str">
            <v>Franklin Bancorp Inc,MI</v>
          </cell>
          <cell r="D7544" t="str">
            <v>First Place Finl,Warren,OH</v>
          </cell>
          <cell r="E7544">
            <v>81.105999999999995</v>
          </cell>
          <cell r="F7544" t="str">
            <v>N</v>
          </cell>
        </row>
        <row r="7545">
          <cell r="B7545">
            <v>37935</v>
          </cell>
          <cell r="C7545" t="str">
            <v>USA Insurance Group</v>
          </cell>
          <cell r="D7545" t="str">
            <v>BISYS Group Inc</v>
          </cell>
          <cell r="E7545">
            <v>19.600000000000001</v>
          </cell>
          <cell r="F7545" t="str">
            <v>N</v>
          </cell>
        </row>
        <row r="7546">
          <cell r="B7546">
            <v>37932</v>
          </cell>
          <cell r="C7546" t="str">
            <v>Baltimore Marine Industries</v>
          </cell>
          <cell r="D7546" t="str">
            <v>Undisclosed Acquiror</v>
          </cell>
          <cell r="E7546">
            <v>11.25</v>
          </cell>
          <cell r="F7546" t="str">
            <v>N</v>
          </cell>
        </row>
        <row r="7547">
          <cell r="B7547">
            <v>37932</v>
          </cell>
          <cell r="C7547" t="str">
            <v>Kewaunee Power Plant,WI</v>
          </cell>
          <cell r="D7547" t="str">
            <v>Dominion Resources Inc</v>
          </cell>
          <cell r="E7547">
            <v>220</v>
          </cell>
          <cell r="F7547" t="str">
            <v>N</v>
          </cell>
        </row>
        <row r="7548">
          <cell r="B7548">
            <v>37932</v>
          </cell>
          <cell r="C7548" t="str">
            <v>Shell Pipeline Co LP-Michigan</v>
          </cell>
          <cell r="D7548" t="str">
            <v>MarkWest Energy Partners LP</v>
          </cell>
          <cell r="E7548">
            <v>21</v>
          </cell>
          <cell r="F7548" t="str">
            <v>N</v>
          </cell>
        </row>
        <row r="7549">
          <cell r="B7549">
            <v>37932</v>
          </cell>
          <cell r="C7549" t="str">
            <v>barnesandnoble.com Inc</v>
          </cell>
          <cell r="D7549" t="str">
            <v>Barnes &amp; Noble Inc</v>
          </cell>
          <cell r="E7549">
            <v>122.44</v>
          </cell>
          <cell r="F7549" t="str">
            <v>N</v>
          </cell>
        </row>
        <row r="7550">
          <cell r="B7550">
            <v>37932</v>
          </cell>
          <cell r="C7550" t="str">
            <v>Hi Energy Control Centers</v>
          </cell>
          <cell r="D7550" t="str">
            <v>Jason Properties LLC</v>
          </cell>
          <cell r="E7550">
            <v>1.5</v>
          </cell>
          <cell r="F7550" t="str">
            <v>N</v>
          </cell>
        </row>
        <row r="7551">
          <cell r="B7551">
            <v>37932</v>
          </cell>
          <cell r="C7551" t="str">
            <v>Agway Energy Products LLC</v>
          </cell>
          <cell r="D7551" t="str">
            <v>Suburban Propane Partners LP</v>
          </cell>
          <cell r="E7551">
            <v>206</v>
          </cell>
          <cell r="F7551" t="str">
            <v>N</v>
          </cell>
        </row>
        <row r="7552">
          <cell r="B7552">
            <v>37931</v>
          </cell>
          <cell r="C7552" t="str">
            <v>CamelBak Products Inc</v>
          </cell>
          <cell r="D7552" t="str">
            <v>Bear Stearns Merchant Banking</v>
          </cell>
          <cell r="E7552">
            <v>210</v>
          </cell>
          <cell r="F7552" t="str">
            <v>Y</v>
          </cell>
        </row>
        <row r="7553">
          <cell r="B7553">
            <v>37931</v>
          </cell>
          <cell r="C7553" t="str">
            <v>LinkedIn Corporation</v>
          </cell>
          <cell r="D7553" t="str">
            <v>Sequoia Capital</v>
          </cell>
          <cell r="E7553">
            <v>4</v>
          </cell>
          <cell r="F7553" t="str">
            <v>Y</v>
          </cell>
        </row>
        <row r="7554">
          <cell r="B7554">
            <v>37931</v>
          </cell>
          <cell r="C7554" t="str">
            <v>Alcoa Specialty Chemicals Inc</v>
          </cell>
          <cell r="D7554" t="str">
            <v>Investor Group</v>
          </cell>
          <cell r="E7554">
            <v>342</v>
          </cell>
          <cell r="F7554" t="str">
            <v>Y</v>
          </cell>
        </row>
        <row r="7555">
          <cell r="B7555">
            <v>37931</v>
          </cell>
          <cell r="C7555" t="str">
            <v>Greenbrier Pipeline Co</v>
          </cell>
          <cell r="D7555" t="str">
            <v>Dominion Resources Inc</v>
          </cell>
          <cell r="E7555">
            <v>9.1999999999999993</v>
          </cell>
          <cell r="F7555" t="str">
            <v>N</v>
          </cell>
        </row>
        <row r="7556">
          <cell r="B7556">
            <v>37931</v>
          </cell>
          <cell r="C7556" t="str">
            <v>First South Utility</v>
          </cell>
          <cell r="D7556" t="str">
            <v>Dycom Industries Inc</v>
          </cell>
          <cell r="E7556">
            <v>54.008999999999993</v>
          </cell>
          <cell r="F7556" t="str">
            <v>N</v>
          </cell>
        </row>
        <row r="7557">
          <cell r="B7557">
            <v>37931</v>
          </cell>
          <cell r="C7557" t="str">
            <v>United Resources-Oil,Gas Asts</v>
          </cell>
          <cell r="D7557" t="str">
            <v>Westport Resources Corp</v>
          </cell>
          <cell r="E7557">
            <v>350</v>
          </cell>
          <cell r="F7557" t="str">
            <v>N</v>
          </cell>
        </row>
        <row r="7558">
          <cell r="B7558">
            <v>37931</v>
          </cell>
          <cell r="C7558" t="str">
            <v>VidiPax Inc</v>
          </cell>
          <cell r="D7558" t="str">
            <v>Undisclosed Acquiror</v>
          </cell>
          <cell r="E7558">
            <v>1.7</v>
          </cell>
          <cell r="F7558" t="str">
            <v>N</v>
          </cell>
        </row>
        <row r="7559">
          <cell r="B7559">
            <v>37931</v>
          </cell>
          <cell r="C7559" t="str">
            <v>Energy Transfer Co</v>
          </cell>
          <cell r="D7559" t="str">
            <v>Heritage Propane Partners LP</v>
          </cell>
          <cell r="E7559">
            <v>980</v>
          </cell>
          <cell r="F7559" t="str">
            <v>N</v>
          </cell>
        </row>
        <row r="7560">
          <cell r="B7560">
            <v>37931</v>
          </cell>
          <cell r="C7560" t="str">
            <v>Heritage Holdings Inc</v>
          </cell>
          <cell r="D7560" t="str">
            <v>Heritage Propane Partners LP</v>
          </cell>
          <cell r="E7560">
            <v>130</v>
          </cell>
          <cell r="F7560" t="str">
            <v>N</v>
          </cell>
        </row>
        <row r="7561">
          <cell r="B7561">
            <v>37931</v>
          </cell>
          <cell r="C7561" t="str">
            <v>Western Design Howden Inc</v>
          </cell>
          <cell r="D7561" t="str">
            <v>Meggitt PLC</v>
          </cell>
          <cell r="E7561">
            <v>45</v>
          </cell>
          <cell r="F7561" t="str">
            <v>N</v>
          </cell>
        </row>
        <row r="7562">
          <cell r="B7562">
            <v>37931</v>
          </cell>
          <cell r="C7562" t="str">
            <v>Nucentrix-Broadband Assets</v>
          </cell>
          <cell r="D7562" t="str">
            <v>Nextel Communications Inc</v>
          </cell>
          <cell r="E7562">
            <v>51</v>
          </cell>
          <cell r="F7562" t="str">
            <v>N</v>
          </cell>
        </row>
        <row r="7563">
          <cell r="B7563">
            <v>37931</v>
          </cell>
          <cell r="C7563" t="str">
            <v>Windward Homes</v>
          </cell>
          <cell r="D7563" t="str">
            <v>Hovnanian Enterprises Inc</v>
          </cell>
          <cell r="E7563">
            <v>21.13</v>
          </cell>
          <cell r="F7563" t="str">
            <v>N</v>
          </cell>
        </row>
        <row r="7564">
          <cell r="B7564">
            <v>37931</v>
          </cell>
          <cell r="C7564" t="str">
            <v>Kronos Worldwide Inc</v>
          </cell>
          <cell r="D7564" t="str">
            <v>Shareholders</v>
          </cell>
          <cell r="E7564">
            <v>410.80799999999999</v>
          </cell>
          <cell r="F7564" t="str">
            <v>N</v>
          </cell>
        </row>
        <row r="7565">
          <cell r="B7565">
            <v>37931</v>
          </cell>
          <cell r="C7565" t="str">
            <v>Undisclosed Ground Delivery</v>
          </cell>
          <cell r="D7565" t="str">
            <v>Segmentz Inc</v>
          </cell>
          <cell r="E7565">
            <v>2</v>
          </cell>
          <cell r="F7565" t="str">
            <v>N</v>
          </cell>
        </row>
        <row r="7566">
          <cell r="B7566">
            <v>37930</v>
          </cell>
          <cell r="C7566" t="str">
            <v>Aegis Communications Group Inc</v>
          </cell>
          <cell r="D7566" t="str">
            <v>Investor Group</v>
          </cell>
          <cell r="E7566">
            <v>28.231000000000002</v>
          </cell>
          <cell r="F7566" t="str">
            <v>N</v>
          </cell>
        </row>
        <row r="7567">
          <cell r="B7567">
            <v>37930</v>
          </cell>
          <cell r="C7567" t="str">
            <v>Louis Joliet Mall,Chicago,Ill</v>
          </cell>
          <cell r="D7567" t="str">
            <v>Westfield America Trust</v>
          </cell>
          <cell r="E7567">
            <v>92.5</v>
          </cell>
          <cell r="F7567" t="str">
            <v>N</v>
          </cell>
        </row>
        <row r="7568">
          <cell r="B7568">
            <v>37930</v>
          </cell>
          <cell r="C7568" t="str">
            <v>Speedline Technologies Inc</v>
          </cell>
          <cell r="D7568" t="str">
            <v>KPS Special Situations Fund LP</v>
          </cell>
          <cell r="E7568">
            <v>10</v>
          </cell>
          <cell r="F7568" t="str">
            <v>N</v>
          </cell>
        </row>
        <row r="7569">
          <cell r="B7569">
            <v>37930</v>
          </cell>
          <cell r="C7569" t="str">
            <v>Strategic Holdings Inc</v>
          </cell>
          <cell r="D7569" t="str">
            <v>Undisclosed Acquiror</v>
          </cell>
          <cell r="E7569">
            <v>16</v>
          </cell>
          <cell r="F7569" t="str">
            <v>N</v>
          </cell>
        </row>
        <row r="7570">
          <cell r="B7570">
            <v>37930</v>
          </cell>
          <cell r="C7570" t="str">
            <v>Unirez Inc</v>
          </cell>
          <cell r="D7570" t="str">
            <v>Pegasus Solutions Inc</v>
          </cell>
          <cell r="E7570">
            <v>38</v>
          </cell>
          <cell r="F7570" t="str">
            <v>N</v>
          </cell>
        </row>
        <row r="7571">
          <cell r="B7571">
            <v>37930</v>
          </cell>
          <cell r="C7571" t="str">
            <v>Bonnie View Field Property</v>
          </cell>
          <cell r="D7571" t="str">
            <v>Olympic Resources Ltd</v>
          </cell>
          <cell r="E7571">
            <v>1.2</v>
          </cell>
          <cell r="F7571" t="str">
            <v>N</v>
          </cell>
        </row>
        <row r="7572">
          <cell r="B7572">
            <v>37930</v>
          </cell>
          <cell r="C7572" t="str">
            <v>BCI Eclipse LLC</v>
          </cell>
          <cell r="D7572" t="str">
            <v>Navarre Corp</v>
          </cell>
          <cell r="E7572">
            <v>15</v>
          </cell>
          <cell r="F7572" t="str">
            <v>N</v>
          </cell>
        </row>
        <row r="7573">
          <cell r="B7573">
            <v>37930</v>
          </cell>
          <cell r="C7573" t="str">
            <v>FNB Bancshares Inc,SC</v>
          </cell>
          <cell r="D7573" t="str">
            <v>American Community Bancshares</v>
          </cell>
          <cell r="E7573">
            <v>15.390999999999998</v>
          </cell>
          <cell r="F7573" t="str">
            <v>N</v>
          </cell>
        </row>
        <row r="7574">
          <cell r="B7574">
            <v>37930</v>
          </cell>
          <cell r="C7574" t="str">
            <v>Ventas Inc-Facilities,Hosp</v>
          </cell>
          <cell r="D7574" t="str">
            <v>Kindred Healthcare Inc</v>
          </cell>
          <cell r="E7574">
            <v>85</v>
          </cell>
          <cell r="F7574" t="str">
            <v>N</v>
          </cell>
        </row>
        <row r="7575">
          <cell r="B7575">
            <v>37929</v>
          </cell>
          <cell r="C7575" t="str">
            <v>Jones Stephens Corp</v>
          </cell>
          <cell r="D7575" t="str">
            <v>American Capital Strategies</v>
          </cell>
          <cell r="E7575">
            <v>35</v>
          </cell>
          <cell r="F7575" t="str">
            <v>Y</v>
          </cell>
        </row>
        <row r="7576">
          <cell r="B7576">
            <v>37929</v>
          </cell>
          <cell r="C7576" t="str">
            <v>Soronti Inc</v>
          </cell>
          <cell r="D7576" t="str">
            <v>Avocent Corp</v>
          </cell>
          <cell r="E7576">
            <v>7</v>
          </cell>
          <cell r="F7576" t="str">
            <v>N</v>
          </cell>
        </row>
        <row r="7577">
          <cell r="B7577">
            <v>37929</v>
          </cell>
          <cell r="C7577" t="str">
            <v>Rogue Wave Software Inc</v>
          </cell>
          <cell r="D7577" t="str">
            <v>Quovadx Inc</v>
          </cell>
          <cell r="E7577">
            <v>71.471999999999994</v>
          </cell>
          <cell r="F7577" t="str">
            <v>N</v>
          </cell>
        </row>
        <row r="7578">
          <cell r="B7578">
            <v>37929</v>
          </cell>
          <cell r="C7578" t="str">
            <v>TECO Energy-Coal Synfuel Plant</v>
          </cell>
          <cell r="D7578" t="str">
            <v>Undisclosed Acquiror</v>
          </cell>
          <cell r="E7578">
            <v>68</v>
          </cell>
          <cell r="F7578" t="str">
            <v>N</v>
          </cell>
        </row>
        <row r="7579">
          <cell r="B7579">
            <v>37929</v>
          </cell>
          <cell r="C7579" t="str">
            <v>Alloyd Co Inc</v>
          </cell>
          <cell r="D7579" t="str">
            <v>SCA North America Inc</v>
          </cell>
          <cell r="E7579">
            <v>97</v>
          </cell>
          <cell r="F7579" t="str">
            <v>N</v>
          </cell>
        </row>
        <row r="7580">
          <cell r="B7580">
            <v>37929</v>
          </cell>
          <cell r="C7580" t="str">
            <v>APS Insurance Services Inc</v>
          </cell>
          <cell r="D7580" t="str">
            <v>American Physicians Svc Grp</v>
          </cell>
          <cell r="E7580">
            <v>2.0499999999999998</v>
          </cell>
          <cell r="F7580" t="str">
            <v>N</v>
          </cell>
        </row>
        <row r="7581">
          <cell r="B7581">
            <v>37929</v>
          </cell>
          <cell r="C7581" t="str">
            <v>Spinnaker Networks Inc</v>
          </cell>
          <cell r="D7581" t="str">
            <v>Network Appliance Inc</v>
          </cell>
          <cell r="E7581">
            <v>300</v>
          </cell>
          <cell r="F7581" t="str">
            <v>N</v>
          </cell>
        </row>
        <row r="7582">
          <cell r="B7582">
            <v>37929</v>
          </cell>
          <cell r="C7582" t="str">
            <v>ITXC Corp</v>
          </cell>
          <cell r="D7582" t="str">
            <v>Teleglobe Intl Hldg Ltd</v>
          </cell>
          <cell r="E7582">
            <v>102.81399999999999</v>
          </cell>
          <cell r="F7582" t="str">
            <v>N</v>
          </cell>
        </row>
        <row r="7583">
          <cell r="B7583">
            <v>37928</v>
          </cell>
          <cell r="C7583" t="str">
            <v>Center for Financial Research</v>
          </cell>
          <cell r="D7583" t="str">
            <v>TA Associates Inc</v>
          </cell>
          <cell r="E7583">
            <v>60</v>
          </cell>
          <cell r="F7583" t="str">
            <v>Y</v>
          </cell>
        </row>
        <row r="7584">
          <cell r="B7584">
            <v>37928</v>
          </cell>
          <cell r="C7584" t="str">
            <v>Therma-Tru Corp</v>
          </cell>
          <cell r="D7584" t="str">
            <v>Fortune Brands Inc</v>
          </cell>
          <cell r="E7584">
            <v>925</v>
          </cell>
          <cell r="F7584" t="str">
            <v>N</v>
          </cell>
        </row>
        <row r="7585">
          <cell r="B7585">
            <v>37928</v>
          </cell>
          <cell r="C7585" t="str">
            <v>Automation Manfr,Robotic Tech</v>
          </cell>
          <cell r="D7585" t="str">
            <v>Aero Systems Engineering Inc</v>
          </cell>
          <cell r="E7585">
            <v>1.204</v>
          </cell>
          <cell r="F7585" t="str">
            <v>N</v>
          </cell>
        </row>
        <row r="7586">
          <cell r="B7586">
            <v>37928</v>
          </cell>
          <cell r="C7586" t="str">
            <v>AG Services of America Inc</v>
          </cell>
          <cell r="D7586" t="str">
            <v>Rabobank International USA</v>
          </cell>
          <cell r="E7586">
            <v>46.622999999999998</v>
          </cell>
          <cell r="F7586" t="str">
            <v>N</v>
          </cell>
        </row>
        <row r="7587">
          <cell r="B7587">
            <v>37928</v>
          </cell>
          <cell r="C7587" t="str">
            <v>CMS Communications Inc</v>
          </cell>
          <cell r="D7587" t="str">
            <v>Evolving Systems Inc</v>
          </cell>
          <cell r="E7587">
            <v>11.241</v>
          </cell>
          <cell r="F7587" t="str">
            <v>N</v>
          </cell>
        </row>
        <row r="7588">
          <cell r="B7588">
            <v>37928</v>
          </cell>
          <cell r="C7588" t="str">
            <v>Celerity Systems Inc</v>
          </cell>
          <cell r="D7588" t="str">
            <v>Aeroflex Inc</v>
          </cell>
          <cell r="E7588">
            <v>10.25</v>
          </cell>
          <cell r="F7588" t="str">
            <v>N</v>
          </cell>
        </row>
        <row r="7589">
          <cell r="B7589">
            <v>37928</v>
          </cell>
          <cell r="C7589" t="str">
            <v>Invivo Corp</v>
          </cell>
          <cell r="D7589" t="str">
            <v>Intermagnetics General Corp</v>
          </cell>
          <cell r="E7589">
            <v>142.26300000000001</v>
          </cell>
          <cell r="F7589" t="str">
            <v>N</v>
          </cell>
        </row>
        <row r="7590">
          <cell r="B7590">
            <v>37928</v>
          </cell>
          <cell r="C7590" t="str">
            <v>Micro Powders &amp; Braig Inc</v>
          </cell>
          <cell r="D7590" t="str">
            <v>Huber Engineered Materials</v>
          </cell>
          <cell r="E7590">
            <v>15</v>
          </cell>
          <cell r="F7590" t="str">
            <v>N</v>
          </cell>
        </row>
        <row r="7591">
          <cell r="B7591">
            <v>37928</v>
          </cell>
          <cell r="C7591" t="str">
            <v>Stargate.net Inc-Professional</v>
          </cell>
          <cell r="D7591" t="str">
            <v>AC Coy Co</v>
          </cell>
          <cell r="E7591">
            <v>1.2</v>
          </cell>
          <cell r="F7591" t="str">
            <v>N</v>
          </cell>
        </row>
        <row r="7592">
          <cell r="B7592">
            <v>37928</v>
          </cell>
          <cell r="C7592" t="str">
            <v>CMS Consulting Group Inc</v>
          </cell>
          <cell r="D7592" t="str">
            <v>Madrone Management LLC</v>
          </cell>
          <cell r="E7592">
            <v>11.5</v>
          </cell>
          <cell r="F7592" t="str">
            <v>N</v>
          </cell>
        </row>
        <row r="7593">
          <cell r="B7593">
            <v>37928</v>
          </cell>
          <cell r="C7593" t="str">
            <v>Southern Finl Bancorp Inc,VA</v>
          </cell>
          <cell r="D7593" t="str">
            <v>Provident Bankshares Corp,MD</v>
          </cell>
          <cell r="E7593">
            <v>289.35500000000002</v>
          </cell>
          <cell r="F7593" t="str">
            <v>N</v>
          </cell>
        </row>
        <row r="7594">
          <cell r="B7594">
            <v>37928</v>
          </cell>
          <cell r="C7594" t="str">
            <v>Intl Vision Direct Corp</v>
          </cell>
          <cell r="D7594" t="str">
            <v>Drugstore.com Inc</v>
          </cell>
          <cell r="E7594">
            <v>50.595999999999997</v>
          </cell>
          <cell r="F7594" t="str">
            <v>N</v>
          </cell>
        </row>
        <row r="7595">
          <cell r="B7595">
            <v>37928</v>
          </cell>
          <cell r="C7595" t="str">
            <v>Oncology,Cligott Publishing</v>
          </cell>
          <cell r="D7595" t="str">
            <v>United Business Media PLC</v>
          </cell>
          <cell r="E7595">
            <v>37.5</v>
          </cell>
          <cell r="F7595" t="str">
            <v>N</v>
          </cell>
        </row>
        <row r="7596">
          <cell r="B7596">
            <v>37928</v>
          </cell>
          <cell r="C7596" t="str">
            <v>Emcore Corp-Tubodisc Metal</v>
          </cell>
          <cell r="D7596" t="str">
            <v>Veeco Instruments Inc</v>
          </cell>
          <cell r="E7596">
            <v>80</v>
          </cell>
          <cell r="F7596" t="str">
            <v>N</v>
          </cell>
        </row>
        <row r="7597">
          <cell r="B7597">
            <v>37928</v>
          </cell>
          <cell r="C7597" t="str">
            <v>FASTNET Corp</v>
          </cell>
          <cell r="D7597" t="str">
            <v>US LEC Corp</v>
          </cell>
          <cell r="E7597">
            <v>8.5</v>
          </cell>
          <cell r="F7597" t="str">
            <v>N</v>
          </cell>
        </row>
        <row r="7598">
          <cell r="B7598">
            <v>37928</v>
          </cell>
          <cell r="C7598" t="str">
            <v>Gingiss Group Inc</v>
          </cell>
          <cell r="D7598" t="str">
            <v>After Hours Formalwear Inc</v>
          </cell>
          <cell r="E7598">
            <v>23</v>
          </cell>
          <cell r="F7598" t="str">
            <v>N</v>
          </cell>
        </row>
        <row r="7599">
          <cell r="B7599">
            <v>37928</v>
          </cell>
          <cell r="C7599" t="str">
            <v>GlobeSpanVirata Inc</v>
          </cell>
          <cell r="D7599" t="str">
            <v>Conexant Systems Inc</v>
          </cell>
          <cell r="E7599">
            <v>1005.628</v>
          </cell>
          <cell r="F7599" t="str">
            <v>N</v>
          </cell>
        </row>
        <row r="7600">
          <cell r="B7600">
            <v>37928</v>
          </cell>
          <cell r="C7600" t="str">
            <v>WCBI-TV,Columbus,MS</v>
          </cell>
          <cell r="D7600" t="str">
            <v>Morris Multimedia Inc</v>
          </cell>
          <cell r="E7600">
            <v>20</v>
          </cell>
          <cell r="F7600" t="str">
            <v>N</v>
          </cell>
        </row>
        <row r="7601">
          <cell r="B7601">
            <v>37927</v>
          </cell>
          <cell r="C7601" t="str">
            <v>Auto Europe</v>
          </cell>
          <cell r="D7601" t="str">
            <v>Soros Fund Management LLC</v>
          </cell>
          <cell r="E7601">
            <v>85</v>
          </cell>
          <cell r="F7601" t="str">
            <v>N</v>
          </cell>
        </row>
        <row r="7602">
          <cell r="B7602">
            <v>37927</v>
          </cell>
          <cell r="C7602" t="str">
            <v>Riley Electric Log Inc</v>
          </cell>
          <cell r="D7602" t="str">
            <v>TGS-NOPEC Geophysical Co LP</v>
          </cell>
          <cell r="E7602">
            <v>9</v>
          </cell>
          <cell r="F7602" t="str">
            <v>N</v>
          </cell>
        </row>
        <row r="7603">
          <cell r="B7603">
            <v>37926</v>
          </cell>
          <cell r="C7603" t="str">
            <v>Inapac Technology Inc</v>
          </cell>
          <cell r="D7603" t="str">
            <v>Taiwan Special Opps Fund III</v>
          </cell>
          <cell r="E7603">
            <v>4</v>
          </cell>
          <cell r="F7603" t="str">
            <v>Y</v>
          </cell>
        </row>
        <row r="7604">
          <cell r="B7604">
            <v>37926</v>
          </cell>
          <cell r="C7604" t="str">
            <v>Undisclosed Coalbed Ppty</v>
          </cell>
          <cell r="D7604" t="str">
            <v>Rocky Mountain Gas Inc</v>
          </cell>
          <cell r="E7604">
            <v>6.8</v>
          </cell>
          <cell r="F7604" t="str">
            <v>N</v>
          </cell>
        </row>
        <row r="7605">
          <cell r="B7605">
            <v>37926</v>
          </cell>
          <cell r="C7605" t="str">
            <v>Dresdner Bank-North American</v>
          </cell>
          <cell r="D7605" t="str">
            <v>Undisclosed Acquiror</v>
          </cell>
          <cell r="E7605">
            <v>154.24100000000001</v>
          </cell>
          <cell r="F7605" t="str">
            <v>N</v>
          </cell>
        </row>
        <row r="7606">
          <cell r="B7606">
            <v>37925</v>
          </cell>
          <cell r="C7606" t="str">
            <v>National Med Health Card Sys</v>
          </cell>
          <cell r="D7606" t="str">
            <v>New Mountain Capital LLC</v>
          </cell>
          <cell r="E7606">
            <v>80</v>
          </cell>
          <cell r="F7606" t="str">
            <v>Y</v>
          </cell>
        </row>
        <row r="7607">
          <cell r="B7607">
            <v>37925</v>
          </cell>
          <cell r="C7607" t="str">
            <v>Flexi-Mat Corp</v>
          </cell>
          <cell r="D7607" t="str">
            <v>Investor Group</v>
          </cell>
          <cell r="E7607">
            <v>54</v>
          </cell>
          <cell r="F7607" t="str">
            <v>Y</v>
          </cell>
        </row>
        <row r="7608">
          <cell r="B7608">
            <v>37925</v>
          </cell>
          <cell r="C7608" t="str">
            <v>Orchid Diagnostics</v>
          </cell>
          <cell r="D7608" t="str">
            <v>Tepnel Life Sciences PLC</v>
          </cell>
          <cell r="E7608">
            <v>4.3</v>
          </cell>
          <cell r="F7608" t="str">
            <v>N</v>
          </cell>
        </row>
        <row r="7609">
          <cell r="B7609">
            <v>37925</v>
          </cell>
          <cell r="C7609" t="str">
            <v>Media Arts Group Inc</v>
          </cell>
          <cell r="D7609" t="str">
            <v>Investor Group</v>
          </cell>
          <cell r="E7609">
            <v>54.095999999999997</v>
          </cell>
          <cell r="F7609" t="str">
            <v>N</v>
          </cell>
        </row>
        <row r="7610">
          <cell r="B7610">
            <v>37925</v>
          </cell>
          <cell r="C7610" t="str">
            <v>Sunrise Senior Living-Housing</v>
          </cell>
          <cell r="D7610" t="str">
            <v>CNL Retirement Properties Inc</v>
          </cell>
          <cell r="E7610">
            <v>178.79999999999998</v>
          </cell>
          <cell r="F7610" t="str">
            <v>N</v>
          </cell>
        </row>
        <row r="7611">
          <cell r="B7611">
            <v>37925</v>
          </cell>
          <cell r="C7611" t="str">
            <v>Baby Jogger</v>
          </cell>
          <cell r="D7611" t="str">
            <v>Bag Boy LLC</v>
          </cell>
          <cell r="E7611">
            <v>3.55</v>
          </cell>
          <cell r="F7611" t="str">
            <v>N</v>
          </cell>
        </row>
        <row r="7612">
          <cell r="B7612">
            <v>37925</v>
          </cell>
          <cell r="C7612" t="str">
            <v>Florida Water Svcs Corp-Waste</v>
          </cell>
          <cell r="D7612" t="str">
            <v>City of Hernando</v>
          </cell>
          <cell r="E7612">
            <v>36</v>
          </cell>
          <cell r="F7612" t="str">
            <v>N</v>
          </cell>
        </row>
        <row r="7613">
          <cell r="B7613">
            <v>37925</v>
          </cell>
          <cell r="C7613" t="str">
            <v>Asahi Forge of America Corp</v>
          </cell>
          <cell r="D7613" t="str">
            <v>NTN Corp</v>
          </cell>
          <cell r="E7613">
            <v>2.09</v>
          </cell>
          <cell r="F7613" t="str">
            <v>N</v>
          </cell>
        </row>
        <row r="7614">
          <cell r="B7614">
            <v>37925</v>
          </cell>
          <cell r="C7614" t="str">
            <v>Stebbins Bancshares Inc,OH</v>
          </cell>
          <cell r="D7614" t="str">
            <v>Wayne Savings Bancshares Inc</v>
          </cell>
          <cell r="E7614">
            <v>5.1999999999999993</v>
          </cell>
          <cell r="F7614" t="str">
            <v>N</v>
          </cell>
        </row>
        <row r="7615">
          <cell r="B7615">
            <v>37925</v>
          </cell>
          <cell r="C7615" t="str">
            <v>Paradigm Wireless Systems Inc</v>
          </cell>
          <cell r="D7615" t="str">
            <v>Remec Inc</v>
          </cell>
          <cell r="E7615">
            <v>21</v>
          </cell>
          <cell r="F7615" t="str">
            <v>N</v>
          </cell>
        </row>
        <row r="7616">
          <cell r="B7616">
            <v>37925</v>
          </cell>
          <cell r="C7616" t="str">
            <v>SICOR Inc</v>
          </cell>
          <cell r="D7616" t="str">
            <v>Teva Pharma Inds Ltd</v>
          </cell>
          <cell r="E7616">
            <v>3400.8890000000001</v>
          </cell>
          <cell r="F7616" t="str">
            <v>N</v>
          </cell>
        </row>
        <row r="7617">
          <cell r="B7617">
            <v>37924</v>
          </cell>
          <cell r="C7617" t="str">
            <v>ML Media Partners LP</v>
          </cell>
          <cell r="D7617" t="str">
            <v>MLMP Acquisition Partners LLC</v>
          </cell>
          <cell r="E7617">
            <v>11.297999999999998</v>
          </cell>
          <cell r="F7617" t="str">
            <v>Y</v>
          </cell>
        </row>
        <row r="7618">
          <cell r="B7618">
            <v>37924</v>
          </cell>
          <cell r="C7618" t="str">
            <v>NuWay Medical Inc</v>
          </cell>
          <cell r="D7618" t="str">
            <v>New Millennium Capital Partner</v>
          </cell>
          <cell r="E7618">
            <v>1.1200000000000001</v>
          </cell>
          <cell r="F7618" t="str">
            <v>Y</v>
          </cell>
        </row>
        <row r="7619">
          <cell r="B7619">
            <v>37924</v>
          </cell>
          <cell r="C7619" t="str">
            <v>JW Aluminum Co</v>
          </cell>
          <cell r="D7619" t="str">
            <v>Wellspring Capital Mgmt LLC</v>
          </cell>
          <cell r="E7619">
            <v>125</v>
          </cell>
          <cell r="F7619" t="str">
            <v>Y</v>
          </cell>
        </row>
        <row r="7620">
          <cell r="B7620">
            <v>37924</v>
          </cell>
          <cell r="C7620" t="str">
            <v>Conor Medsystems Inc</v>
          </cell>
          <cell r="D7620" t="str">
            <v>Hambrecht &amp; Quist Capital</v>
          </cell>
          <cell r="E7620">
            <v>28</v>
          </cell>
          <cell r="F7620" t="str">
            <v>Y</v>
          </cell>
        </row>
        <row r="7621">
          <cell r="B7621">
            <v>37924</v>
          </cell>
          <cell r="C7621" t="str">
            <v>Priva Technologies Inc</v>
          </cell>
          <cell r="D7621" t="str">
            <v>Maverick Capital Ltd</v>
          </cell>
          <cell r="E7621">
            <v>3</v>
          </cell>
          <cell r="F7621" t="str">
            <v>N</v>
          </cell>
        </row>
        <row r="7622">
          <cell r="B7622">
            <v>37924</v>
          </cell>
          <cell r="C7622" t="str">
            <v>Expanets Inc</v>
          </cell>
          <cell r="D7622" t="str">
            <v>Avaya Inc</v>
          </cell>
          <cell r="E7622">
            <v>152</v>
          </cell>
          <cell r="F7622" t="str">
            <v>N</v>
          </cell>
        </row>
        <row r="7623">
          <cell r="B7623">
            <v>37924</v>
          </cell>
          <cell r="C7623" t="str">
            <v>TEDS</v>
          </cell>
          <cell r="D7623" t="str">
            <v>Fidelity Investments</v>
          </cell>
          <cell r="E7623">
            <v>20</v>
          </cell>
          <cell r="F7623" t="str">
            <v>N</v>
          </cell>
        </row>
        <row r="7624">
          <cell r="B7624">
            <v>37924</v>
          </cell>
          <cell r="C7624" t="str">
            <v>Evergreen Co-Office Bldg(8)</v>
          </cell>
          <cell r="D7624" t="str">
            <v>BentleyForbes</v>
          </cell>
          <cell r="E7624">
            <v>134</v>
          </cell>
          <cell r="F7624" t="str">
            <v>N</v>
          </cell>
        </row>
        <row r="7625">
          <cell r="B7625">
            <v>37924</v>
          </cell>
          <cell r="C7625" t="str">
            <v>Wheel to Wheel Inc</v>
          </cell>
          <cell r="D7625" t="str">
            <v>Starcraft Corp</v>
          </cell>
          <cell r="E7625">
            <v>143.70400000000001</v>
          </cell>
          <cell r="F7625" t="str">
            <v>N</v>
          </cell>
        </row>
        <row r="7626">
          <cell r="B7626">
            <v>37924</v>
          </cell>
          <cell r="C7626" t="str">
            <v>Rubicon Medical Corp</v>
          </cell>
          <cell r="D7626" t="str">
            <v>Boston Scientific Corp</v>
          </cell>
          <cell r="E7626">
            <v>59.582000000000001</v>
          </cell>
          <cell r="F7626" t="str">
            <v>N</v>
          </cell>
        </row>
        <row r="7627">
          <cell r="B7627">
            <v>37924</v>
          </cell>
          <cell r="C7627" t="str">
            <v>Yates Field Unit,Texas</v>
          </cell>
          <cell r="D7627" t="str">
            <v>Kinder Morgan Energy Partners</v>
          </cell>
          <cell r="E7627">
            <v>227.5</v>
          </cell>
          <cell r="F7627" t="str">
            <v>N</v>
          </cell>
        </row>
        <row r="7628">
          <cell r="B7628">
            <v>37924</v>
          </cell>
          <cell r="C7628" t="str">
            <v>Academic Mgmt Svcs Corp</v>
          </cell>
          <cell r="D7628" t="str">
            <v>SLM Corp</v>
          </cell>
          <cell r="E7628">
            <v>25.299999999999997</v>
          </cell>
          <cell r="F7628" t="str">
            <v>N</v>
          </cell>
        </row>
        <row r="7629">
          <cell r="B7629">
            <v>37924</v>
          </cell>
          <cell r="C7629" t="str">
            <v>Piccadilly Cafeterias Inc</v>
          </cell>
          <cell r="D7629" t="str">
            <v>Piccadilly Acquisition Corp</v>
          </cell>
          <cell r="E7629">
            <v>54</v>
          </cell>
          <cell r="F7629" t="str">
            <v>N</v>
          </cell>
        </row>
        <row r="7630">
          <cell r="B7630">
            <v>37924</v>
          </cell>
          <cell r="C7630" t="str">
            <v>Wildcat Gold Ppty,Pershing,NV</v>
          </cell>
          <cell r="D7630" t="str">
            <v>Vista Gold Corp</v>
          </cell>
          <cell r="E7630">
            <v>1.3180000000000001</v>
          </cell>
          <cell r="F7630" t="str">
            <v>N</v>
          </cell>
        </row>
        <row r="7631">
          <cell r="B7631">
            <v>37924</v>
          </cell>
          <cell r="C7631" t="str">
            <v>Auburn Hosiery Mills Inc</v>
          </cell>
          <cell r="D7631" t="str">
            <v>Delta Galil Industries Ltd</v>
          </cell>
          <cell r="E7631">
            <v>7.5</v>
          </cell>
          <cell r="F7631" t="str">
            <v>N</v>
          </cell>
        </row>
        <row r="7632">
          <cell r="B7632">
            <v>37924</v>
          </cell>
          <cell r="C7632" t="str">
            <v>Summit Machine Inc</v>
          </cell>
          <cell r="D7632" t="str">
            <v>Main Street AC Inc</v>
          </cell>
          <cell r="E7632">
            <v>5</v>
          </cell>
          <cell r="F7632" t="str">
            <v>N</v>
          </cell>
        </row>
        <row r="7633">
          <cell r="B7633">
            <v>37924</v>
          </cell>
          <cell r="C7633" t="str">
            <v>Peninsula Insurance Group</v>
          </cell>
          <cell r="D7633" t="str">
            <v>Donegal Group Inc</v>
          </cell>
          <cell r="E7633">
            <v>23</v>
          </cell>
          <cell r="F7633" t="str">
            <v>N</v>
          </cell>
        </row>
        <row r="7634">
          <cell r="B7634">
            <v>37924</v>
          </cell>
          <cell r="C7634" t="str">
            <v>J.A. Jones/Tompkins Builders</v>
          </cell>
          <cell r="D7634" t="str">
            <v>Turner Construction Co</v>
          </cell>
          <cell r="E7634">
            <v>10</v>
          </cell>
          <cell r="F7634" t="str">
            <v>N</v>
          </cell>
        </row>
        <row r="7635">
          <cell r="B7635">
            <v>37924</v>
          </cell>
          <cell r="C7635" t="str">
            <v>Altiva Corp</v>
          </cell>
          <cell r="D7635" t="str">
            <v>Exactech Inc</v>
          </cell>
          <cell r="E7635">
            <v>1</v>
          </cell>
          <cell r="F7635" t="str">
            <v>N</v>
          </cell>
        </row>
        <row r="7636">
          <cell r="B7636">
            <v>37924</v>
          </cell>
          <cell r="C7636" t="str">
            <v>Xanodyne Pharmacal Inc-(2)</v>
          </cell>
          <cell r="D7636" t="str">
            <v>Mayne Group Ltd</v>
          </cell>
          <cell r="E7636">
            <v>6.6</v>
          </cell>
          <cell r="F7636" t="str">
            <v>N</v>
          </cell>
        </row>
        <row r="7637">
          <cell r="B7637">
            <v>37924</v>
          </cell>
          <cell r="C7637" t="str">
            <v>Urban Television Network Corp</v>
          </cell>
          <cell r="D7637" t="str">
            <v>Wright Entertainment Group Inc</v>
          </cell>
          <cell r="E7637">
            <v>7</v>
          </cell>
          <cell r="F7637" t="str">
            <v>N</v>
          </cell>
        </row>
        <row r="7638">
          <cell r="B7638">
            <v>37924</v>
          </cell>
          <cell r="C7638" t="str">
            <v>Kravco Investments LP</v>
          </cell>
          <cell r="D7638" t="str">
            <v>Simon Property Group Inc</v>
          </cell>
          <cell r="E7638">
            <v>300</v>
          </cell>
          <cell r="F7638" t="str">
            <v>N</v>
          </cell>
        </row>
        <row r="7639">
          <cell r="B7639">
            <v>37923</v>
          </cell>
          <cell r="C7639" t="str">
            <v>United Agri Products Inc</v>
          </cell>
          <cell r="D7639" t="str">
            <v>Apollo Management LP</v>
          </cell>
          <cell r="E7639">
            <v>610</v>
          </cell>
          <cell r="F7639" t="str">
            <v>Y</v>
          </cell>
        </row>
        <row r="7640">
          <cell r="B7640">
            <v>37923</v>
          </cell>
          <cell r="C7640" t="str">
            <v>Ositis Software Inc</v>
          </cell>
          <cell r="D7640" t="str">
            <v>Blue Coat Systems</v>
          </cell>
          <cell r="E7640">
            <v>7.14</v>
          </cell>
          <cell r="F7640" t="str">
            <v>N</v>
          </cell>
        </row>
        <row r="7641">
          <cell r="B7641">
            <v>37923</v>
          </cell>
          <cell r="C7641" t="str">
            <v>Dental Patient Care Inc</v>
          </cell>
          <cell r="D7641" t="str">
            <v>Mountain Oil Inc</v>
          </cell>
          <cell r="E7641">
            <v>7.5289999999999999</v>
          </cell>
          <cell r="F7641" t="str">
            <v>N</v>
          </cell>
        </row>
        <row r="7642">
          <cell r="B7642">
            <v>37923</v>
          </cell>
          <cell r="C7642" t="str">
            <v>Eastman Kodak Co</v>
          </cell>
          <cell r="D7642" t="str">
            <v>Carl Icahn</v>
          </cell>
          <cell r="E7642">
            <v>500</v>
          </cell>
          <cell r="F7642" t="str">
            <v>N</v>
          </cell>
        </row>
        <row r="7643">
          <cell r="B7643">
            <v>37923</v>
          </cell>
          <cell r="C7643" t="str">
            <v>Merck &amp; Co Inc-Aggrasat Rights</v>
          </cell>
          <cell r="D7643" t="str">
            <v>Guilford Pharmaceuticals Inc</v>
          </cell>
          <cell r="E7643">
            <v>84</v>
          </cell>
          <cell r="F7643" t="str">
            <v>N</v>
          </cell>
        </row>
        <row r="7644">
          <cell r="B7644">
            <v>37923</v>
          </cell>
          <cell r="C7644" t="str">
            <v>MEDIQ Inc</v>
          </cell>
          <cell r="D7644" t="str">
            <v>Hillenbrand Industries Inc</v>
          </cell>
          <cell r="E7644">
            <v>330</v>
          </cell>
          <cell r="F7644" t="str">
            <v>N</v>
          </cell>
        </row>
        <row r="7645">
          <cell r="B7645">
            <v>37923</v>
          </cell>
          <cell r="C7645" t="str">
            <v>Union-1625 Eye Street,DC</v>
          </cell>
          <cell r="D7645" t="str">
            <v>Brookfield Properties Corp</v>
          </cell>
          <cell r="E7645">
            <v>157.5</v>
          </cell>
          <cell r="F7645" t="str">
            <v>N</v>
          </cell>
        </row>
        <row r="7646">
          <cell r="B7646">
            <v>37923</v>
          </cell>
          <cell r="C7646" t="str">
            <v>Rubicon Medical Corp</v>
          </cell>
          <cell r="D7646" t="str">
            <v>Boston Scientific Corp</v>
          </cell>
          <cell r="E7646">
            <v>15</v>
          </cell>
          <cell r="F7646" t="str">
            <v>N</v>
          </cell>
        </row>
        <row r="7647">
          <cell r="B7647">
            <v>37923</v>
          </cell>
          <cell r="C7647" t="str">
            <v>Pine Tree Lumber Company</v>
          </cell>
          <cell r="D7647" t="str">
            <v>Investor Group</v>
          </cell>
          <cell r="E7647">
            <v>23</v>
          </cell>
          <cell r="F7647" t="str">
            <v>N</v>
          </cell>
        </row>
        <row r="7648">
          <cell r="B7648">
            <v>37923</v>
          </cell>
          <cell r="C7648" t="str">
            <v>Bold Commun Networks LLC</v>
          </cell>
          <cell r="D7648" t="str">
            <v>REVA Inc</v>
          </cell>
          <cell r="E7648">
            <v>3.1999999999999997</v>
          </cell>
          <cell r="F7648" t="str">
            <v>N</v>
          </cell>
        </row>
        <row r="7649">
          <cell r="B7649">
            <v>37923</v>
          </cell>
          <cell r="C7649" t="str">
            <v>Alternative Materials Tech Inc</v>
          </cell>
          <cell r="D7649" t="str">
            <v>Chemcraft Intl Hldgs Inc</v>
          </cell>
          <cell r="E7649">
            <v>7.5</v>
          </cell>
          <cell r="F7649" t="str">
            <v>N</v>
          </cell>
        </row>
        <row r="7650">
          <cell r="B7650">
            <v>37922</v>
          </cell>
          <cell r="C7650" t="str">
            <v>Mercury Air Centers Inc</v>
          </cell>
          <cell r="D7650" t="str">
            <v>Allied Capital Corp</v>
          </cell>
          <cell r="E7650">
            <v>70</v>
          </cell>
          <cell r="F7650" t="str">
            <v>Y</v>
          </cell>
        </row>
        <row r="7651">
          <cell r="B7651">
            <v>37922</v>
          </cell>
          <cell r="C7651" t="str">
            <v>Atrium Corp</v>
          </cell>
          <cell r="D7651" t="str">
            <v>Investor Group</v>
          </cell>
          <cell r="E7651">
            <v>610</v>
          </cell>
          <cell r="F7651" t="str">
            <v>Y</v>
          </cell>
        </row>
        <row r="7652">
          <cell r="B7652">
            <v>37922</v>
          </cell>
          <cell r="C7652" t="str">
            <v>Spinal Specialties Inc</v>
          </cell>
          <cell r="D7652" t="str">
            <v>Integra LifeSciences Hldg Corp</v>
          </cell>
          <cell r="E7652">
            <v>6</v>
          </cell>
          <cell r="F7652" t="str">
            <v>N</v>
          </cell>
        </row>
        <row r="7653">
          <cell r="B7653">
            <v>37922</v>
          </cell>
          <cell r="C7653" t="str">
            <v>Candlewood Hotel-Hotel(12)</v>
          </cell>
          <cell r="D7653" t="str">
            <v>Hospitality Properties Trust</v>
          </cell>
          <cell r="E7653">
            <v>90</v>
          </cell>
          <cell r="F7653" t="str">
            <v>N</v>
          </cell>
        </row>
        <row r="7654">
          <cell r="B7654">
            <v>37922</v>
          </cell>
          <cell r="C7654" t="str">
            <v>Avalon Medical Corp</v>
          </cell>
          <cell r="D7654" t="str">
            <v>CooperSurgical Inc</v>
          </cell>
          <cell r="E7654">
            <v>10</v>
          </cell>
          <cell r="F7654" t="str">
            <v>N</v>
          </cell>
        </row>
        <row r="7655">
          <cell r="B7655">
            <v>37922</v>
          </cell>
          <cell r="C7655" t="str">
            <v>Farmland Foods Inc</v>
          </cell>
          <cell r="D7655" t="str">
            <v>Smithfield Foods Inc</v>
          </cell>
          <cell r="E7655">
            <v>457.4</v>
          </cell>
          <cell r="F7655" t="str">
            <v>N</v>
          </cell>
        </row>
        <row r="7656">
          <cell r="B7656">
            <v>37922</v>
          </cell>
          <cell r="C7656" t="str">
            <v>New Roc City,New Rochelle,NY</v>
          </cell>
          <cell r="D7656" t="str">
            <v>Investor Group</v>
          </cell>
          <cell r="E7656">
            <v>105</v>
          </cell>
          <cell r="F7656" t="str">
            <v>N</v>
          </cell>
        </row>
        <row r="7657">
          <cell r="B7657">
            <v>37922</v>
          </cell>
          <cell r="C7657" t="str">
            <v>Mylan-Sertaconazole Rights</v>
          </cell>
          <cell r="D7657" t="str">
            <v>Ortho Neutrogena</v>
          </cell>
          <cell r="E7657">
            <v>14</v>
          </cell>
          <cell r="F7657" t="str">
            <v>N</v>
          </cell>
        </row>
        <row r="7658">
          <cell r="B7658">
            <v>37922</v>
          </cell>
          <cell r="C7658" t="str">
            <v>On-Site Sourcing Inc</v>
          </cell>
          <cell r="D7658" t="str">
            <v>Docuforce LLC</v>
          </cell>
          <cell r="E7658">
            <v>16.466000000000001</v>
          </cell>
          <cell r="F7658" t="str">
            <v>N</v>
          </cell>
        </row>
        <row r="7659">
          <cell r="B7659">
            <v>37922</v>
          </cell>
          <cell r="C7659" t="str">
            <v>Candlewood Hotel Co-Brand</v>
          </cell>
          <cell r="D7659" t="str">
            <v>InterContinental Hotels Group</v>
          </cell>
          <cell r="E7659">
            <v>15.299999999999999</v>
          </cell>
          <cell r="F7659" t="str">
            <v>N</v>
          </cell>
        </row>
        <row r="7660">
          <cell r="B7660">
            <v>37922</v>
          </cell>
          <cell r="C7660" t="str">
            <v>Tesoro Marine Svcs-Cert Asts</v>
          </cell>
          <cell r="D7660" t="str">
            <v>Martin Midstream Partners LP</v>
          </cell>
          <cell r="E7660">
            <v>26.5</v>
          </cell>
          <cell r="F7660" t="str">
            <v>N</v>
          </cell>
        </row>
        <row r="7661">
          <cell r="B7661">
            <v>37922</v>
          </cell>
          <cell r="C7661" t="str">
            <v>Tesoro Marine Svcs-Fuel Oil</v>
          </cell>
          <cell r="D7661" t="str">
            <v>Midstream Fuel Services LLC</v>
          </cell>
          <cell r="E7661">
            <v>5.5</v>
          </cell>
          <cell r="F7661" t="str">
            <v>N</v>
          </cell>
        </row>
        <row r="7662">
          <cell r="B7662">
            <v>37922</v>
          </cell>
          <cell r="C7662" t="str">
            <v>Reptron Electn-Memory Div</v>
          </cell>
          <cell r="D7662" t="str">
            <v>All Components Inc</v>
          </cell>
          <cell r="E7662">
            <v>9.1</v>
          </cell>
          <cell r="F7662" t="str">
            <v>N</v>
          </cell>
        </row>
        <row r="7663">
          <cell r="B7663">
            <v>37922</v>
          </cell>
          <cell r="C7663" t="str">
            <v>Wagner &amp; Brown-East Texas</v>
          </cell>
          <cell r="D7663" t="str">
            <v>ONEOK Energy Resources Co</v>
          </cell>
          <cell r="E7663">
            <v>240</v>
          </cell>
          <cell r="F7663" t="str">
            <v>N</v>
          </cell>
        </row>
        <row r="7664">
          <cell r="B7664">
            <v>37922</v>
          </cell>
          <cell r="C7664" t="str">
            <v>Pure Bioscience-Water Business</v>
          </cell>
          <cell r="D7664" t="str">
            <v>Data Recovery Continuum Inc</v>
          </cell>
          <cell r="E7664">
            <v>4</v>
          </cell>
          <cell r="F7664" t="str">
            <v>N</v>
          </cell>
        </row>
        <row r="7665">
          <cell r="B7665">
            <v>37921</v>
          </cell>
          <cell r="C7665" t="str">
            <v>Dunbrooke Apparel Corp</v>
          </cell>
          <cell r="D7665" t="str">
            <v>Investor Group</v>
          </cell>
          <cell r="E7665">
            <v>3.6999999999999997</v>
          </cell>
          <cell r="F7665" t="str">
            <v>Y</v>
          </cell>
        </row>
        <row r="7666">
          <cell r="B7666">
            <v>37921</v>
          </cell>
          <cell r="C7666" t="str">
            <v>Newton Financial Corp,NJ</v>
          </cell>
          <cell r="D7666" t="str">
            <v>Lakeland Bancorp Inc,NJ</v>
          </cell>
          <cell r="E7666">
            <v>95.165999999999997</v>
          </cell>
          <cell r="F7666" t="str">
            <v>N</v>
          </cell>
        </row>
        <row r="7667">
          <cell r="B7667">
            <v>37921</v>
          </cell>
          <cell r="C7667" t="str">
            <v>Reunion Bancshares Inc,TX</v>
          </cell>
          <cell r="D7667" t="str">
            <v>Southwest Bancorp of Texas,TX</v>
          </cell>
          <cell r="E7667">
            <v>50</v>
          </cell>
          <cell r="F7667" t="str">
            <v>N</v>
          </cell>
        </row>
        <row r="7668">
          <cell r="B7668">
            <v>37921</v>
          </cell>
          <cell r="C7668" t="str">
            <v>Lane Ltd</v>
          </cell>
          <cell r="D7668" t="str">
            <v>RJ Reynolds Tobacco Co</v>
          </cell>
          <cell r="E7668">
            <v>400</v>
          </cell>
          <cell r="F7668" t="str">
            <v>N</v>
          </cell>
        </row>
        <row r="7669">
          <cell r="B7669">
            <v>37921</v>
          </cell>
          <cell r="C7669" t="str">
            <v>American Pioneer Title Ins Co</v>
          </cell>
          <cell r="D7669" t="str">
            <v>Fidelity Natl Finl Inc</v>
          </cell>
          <cell r="E7669">
            <v>115</v>
          </cell>
          <cell r="F7669" t="str">
            <v>N</v>
          </cell>
        </row>
        <row r="7670">
          <cell r="B7670">
            <v>37921</v>
          </cell>
          <cell r="C7670" t="str">
            <v>Mid Atlantic Med Svcs Inc</v>
          </cell>
          <cell r="D7670" t="str">
            <v>UnitedHealth Group Inc</v>
          </cell>
          <cell r="E7670">
            <v>2869.0239999999999</v>
          </cell>
          <cell r="F7670" t="str">
            <v>N</v>
          </cell>
        </row>
        <row r="7671">
          <cell r="B7671">
            <v>37921</v>
          </cell>
          <cell r="C7671" t="str">
            <v>Brown &amp; Williamson-US Tobacco</v>
          </cell>
          <cell r="D7671" t="str">
            <v>RJ Reynolds Tobacco Co</v>
          </cell>
          <cell r="E7671">
            <v>4680.8999999999996</v>
          </cell>
          <cell r="F7671" t="str">
            <v>N</v>
          </cell>
        </row>
        <row r="7672">
          <cell r="B7672">
            <v>37921</v>
          </cell>
          <cell r="C7672" t="str">
            <v>WellPoint Health Networks Inc</v>
          </cell>
          <cell r="D7672" t="str">
            <v>Anthem Inc</v>
          </cell>
          <cell r="E7672">
            <v>16441.690999999999</v>
          </cell>
          <cell r="F7672" t="str">
            <v>N</v>
          </cell>
        </row>
        <row r="7673">
          <cell r="B7673">
            <v>37921</v>
          </cell>
          <cell r="C7673" t="str">
            <v>SCB Computer Technology Inc</v>
          </cell>
          <cell r="D7673" t="str">
            <v>CIBER Inc</v>
          </cell>
          <cell r="E7673">
            <v>55.975999999999999</v>
          </cell>
          <cell r="F7673" t="str">
            <v>N</v>
          </cell>
        </row>
        <row r="7674">
          <cell r="B7674">
            <v>37921</v>
          </cell>
          <cell r="C7674" t="str">
            <v>Teche Bancshares Inc,LA</v>
          </cell>
          <cell r="D7674" t="str">
            <v>KSB Bancorp,Kaplan,LA</v>
          </cell>
          <cell r="E7674">
            <v>5.8639999999999999</v>
          </cell>
          <cell r="F7674" t="str">
            <v>N</v>
          </cell>
        </row>
        <row r="7675">
          <cell r="B7675">
            <v>37921</v>
          </cell>
          <cell r="C7675" t="str">
            <v>FleetBoston Financial Corp,MA</v>
          </cell>
          <cell r="D7675" t="str">
            <v>Bank of America Corp</v>
          </cell>
          <cell r="E7675">
            <v>49260.627</v>
          </cell>
          <cell r="F7675" t="str">
            <v>N</v>
          </cell>
        </row>
        <row r="7676">
          <cell r="B7676">
            <v>37921</v>
          </cell>
          <cell r="C7676" t="str">
            <v>NOMOS Corp</v>
          </cell>
          <cell r="D7676" t="str">
            <v>North American Scientific Inc</v>
          </cell>
          <cell r="E7676">
            <v>49.365000000000002</v>
          </cell>
          <cell r="F7676" t="str">
            <v>N</v>
          </cell>
        </row>
        <row r="7677">
          <cell r="B7677">
            <v>37921</v>
          </cell>
          <cell r="C7677" t="str">
            <v>Connectivity Solutions</v>
          </cell>
          <cell r="D7677" t="str">
            <v>CommScope Inc</v>
          </cell>
          <cell r="E7677">
            <v>367.9</v>
          </cell>
          <cell r="F7677" t="str">
            <v>N</v>
          </cell>
        </row>
        <row r="7678">
          <cell r="B7678">
            <v>37921</v>
          </cell>
          <cell r="C7678" t="str">
            <v>On Technology Corp</v>
          </cell>
          <cell r="D7678" t="str">
            <v>Symantec Corp</v>
          </cell>
          <cell r="E7678">
            <v>101.11</v>
          </cell>
          <cell r="F7678" t="str">
            <v>N</v>
          </cell>
        </row>
        <row r="7679">
          <cell r="B7679">
            <v>37919</v>
          </cell>
          <cell r="C7679" t="str">
            <v>Harbor Bank,Newport News,VA</v>
          </cell>
          <cell r="D7679" t="str">
            <v>TowneBank,Portsmouth,Virginia</v>
          </cell>
          <cell r="E7679">
            <v>84.1</v>
          </cell>
          <cell r="F7679" t="str">
            <v>N</v>
          </cell>
        </row>
        <row r="7680">
          <cell r="B7680">
            <v>37918</v>
          </cell>
          <cell r="C7680" t="str">
            <v>Sithe/Independence Power</v>
          </cell>
          <cell r="D7680" t="str">
            <v>Reservoir Capital Group LLC</v>
          </cell>
          <cell r="E7680">
            <v>225</v>
          </cell>
          <cell r="F7680" t="str">
            <v>Y</v>
          </cell>
        </row>
        <row r="7681">
          <cell r="B7681">
            <v>37918</v>
          </cell>
          <cell r="C7681" t="str">
            <v>Republic Engineered Products</v>
          </cell>
          <cell r="D7681" t="str">
            <v>PAV Republic Inc</v>
          </cell>
          <cell r="E7681">
            <v>277.5</v>
          </cell>
          <cell r="F7681" t="str">
            <v>Y</v>
          </cell>
        </row>
        <row r="7682">
          <cell r="B7682">
            <v>37918</v>
          </cell>
          <cell r="C7682" t="str">
            <v>ADESA Corp</v>
          </cell>
          <cell r="D7682" t="str">
            <v>Shareholders</v>
          </cell>
          <cell r="E7682">
            <v>1418.7080000000001</v>
          </cell>
          <cell r="F7682" t="str">
            <v>N</v>
          </cell>
        </row>
        <row r="7683">
          <cell r="B7683">
            <v>37918</v>
          </cell>
          <cell r="C7683" t="str">
            <v>Theo-Luxury Car Dealership</v>
          </cell>
          <cell r="D7683" t="str">
            <v>Reed/Jones Acquisition HI LLC</v>
          </cell>
          <cell r="E7683">
            <v>100</v>
          </cell>
          <cell r="F7683" t="str">
            <v>N</v>
          </cell>
        </row>
        <row r="7684">
          <cell r="B7684">
            <v>37918</v>
          </cell>
          <cell r="C7684" t="str">
            <v>First National Bank,FL</v>
          </cell>
          <cell r="D7684" t="str">
            <v>Gulf Atlantic Financial Group</v>
          </cell>
          <cell r="E7684">
            <v>6</v>
          </cell>
          <cell r="F7684" t="str">
            <v>N</v>
          </cell>
        </row>
        <row r="7685">
          <cell r="B7685">
            <v>37918</v>
          </cell>
          <cell r="C7685" t="str">
            <v>ERC Life Reinsurance Corp</v>
          </cell>
          <cell r="D7685" t="str">
            <v>Scottish RE Group Ltd</v>
          </cell>
          <cell r="E7685">
            <v>151</v>
          </cell>
          <cell r="F7685" t="str">
            <v>N</v>
          </cell>
        </row>
        <row r="7686">
          <cell r="B7686">
            <v>37918</v>
          </cell>
          <cell r="C7686" t="str">
            <v>Philips-Wafer Fabrication</v>
          </cell>
          <cell r="D7686" t="str">
            <v>Maxim Integrated Products Inc</v>
          </cell>
          <cell r="E7686">
            <v>40</v>
          </cell>
          <cell r="F7686" t="str">
            <v>N</v>
          </cell>
        </row>
        <row r="7687">
          <cell r="B7687">
            <v>37918</v>
          </cell>
          <cell r="C7687" t="str">
            <v>WPS Resources-Generating Stn</v>
          </cell>
          <cell r="D7687" t="str">
            <v>Duquesne Power LP</v>
          </cell>
          <cell r="E7687">
            <v>120</v>
          </cell>
          <cell r="F7687" t="str">
            <v>N</v>
          </cell>
        </row>
        <row r="7688">
          <cell r="B7688">
            <v>37918</v>
          </cell>
          <cell r="C7688" t="str">
            <v>Clearing Corp</v>
          </cell>
          <cell r="D7688" t="str">
            <v>Eurex AG</v>
          </cell>
          <cell r="E7688">
            <v>15</v>
          </cell>
          <cell r="F7688" t="str">
            <v>N</v>
          </cell>
        </row>
        <row r="7689">
          <cell r="B7689">
            <v>37918</v>
          </cell>
          <cell r="C7689" t="str">
            <v>Artisan Entertainment Inc</v>
          </cell>
          <cell r="D7689" t="str">
            <v>Lions Gate Entertainment Corp</v>
          </cell>
          <cell r="E7689">
            <v>210</v>
          </cell>
          <cell r="F7689" t="str">
            <v>N</v>
          </cell>
        </row>
        <row r="7690">
          <cell r="B7690">
            <v>37918</v>
          </cell>
          <cell r="C7690" t="str">
            <v>Vitronics Inc</v>
          </cell>
          <cell r="D7690" t="str">
            <v>Modern Technologies Corp</v>
          </cell>
          <cell r="E7690">
            <v>9.5</v>
          </cell>
          <cell r="F7690" t="str">
            <v>N</v>
          </cell>
        </row>
        <row r="7691">
          <cell r="B7691">
            <v>37918</v>
          </cell>
          <cell r="C7691" t="str">
            <v>Medical Device Alliance Inc</v>
          </cell>
          <cell r="D7691" t="str">
            <v>ArthroCare Corp</v>
          </cell>
          <cell r="E7691">
            <v>28</v>
          </cell>
          <cell r="F7691" t="str">
            <v>N</v>
          </cell>
        </row>
        <row r="7692">
          <cell r="B7692">
            <v>37918</v>
          </cell>
          <cell r="C7692" t="str">
            <v>Botanicals Intl Extracts Inc</v>
          </cell>
          <cell r="D7692" t="str">
            <v>Zuellig Botanicals Inc</v>
          </cell>
          <cell r="E7692">
            <v>9.1999999999999993</v>
          </cell>
          <cell r="F7692" t="str">
            <v>N</v>
          </cell>
        </row>
        <row r="7693">
          <cell r="B7693">
            <v>37918</v>
          </cell>
          <cell r="C7693" t="str">
            <v>McKibbon Hotel Group-Hotels(4)</v>
          </cell>
          <cell r="D7693" t="str">
            <v>Equity Inns Inc</v>
          </cell>
          <cell r="E7693">
            <v>18.2</v>
          </cell>
          <cell r="F7693" t="str">
            <v>N</v>
          </cell>
        </row>
        <row r="7694">
          <cell r="B7694">
            <v>37918</v>
          </cell>
          <cell r="C7694" t="str">
            <v>Information Resources Inc</v>
          </cell>
          <cell r="D7694" t="str">
            <v>Open Ratings Inc</v>
          </cell>
          <cell r="E7694">
            <v>114.874</v>
          </cell>
          <cell r="F7694" t="str">
            <v>N</v>
          </cell>
        </row>
        <row r="7695">
          <cell r="B7695">
            <v>37917</v>
          </cell>
          <cell r="C7695" t="str">
            <v>American Marketing Industries</v>
          </cell>
          <cell r="D7695" t="str">
            <v>Investor Group</v>
          </cell>
          <cell r="E7695">
            <v>3.6999999999999997</v>
          </cell>
          <cell r="F7695" t="str">
            <v>Y</v>
          </cell>
        </row>
        <row r="7696">
          <cell r="B7696">
            <v>37917</v>
          </cell>
          <cell r="C7696" t="str">
            <v>Magnet Communications Inc</v>
          </cell>
          <cell r="D7696" t="str">
            <v>Digital Insight Corp</v>
          </cell>
          <cell r="E7696">
            <v>61.616</v>
          </cell>
          <cell r="F7696" t="str">
            <v>N</v>
          </cell>
        </row>
        <row r="7697">
          <cell r="B7697">
            <v>37917</v>
          </cell>
          <cell r="C7697" t="str">
            <v>Connoquenessing Borough</v>
          </cell>
          <cell r="D7697" t="str">
            <v>Pennsylvania Amer Water Co</v>
          </cell>
          <cell r="E7697">
            <v>1.2</v>
          </cell>
          <cell r="F7697" t="str">
            <v>N</v>
          </cell>
        </row>
        <row r="7698">
          <cell r="B7698">
            <v>37917</v>
          </cell>
          <cell r="C7698" t="str">
            <v>Nexus Technology Inc</v>
          </cell>
          <cell r="D7698" t="str">
            <v>Corio Inc</v>
          </cell>
          <cell r="E7698">
            <v>11.992000000000001</v>
          </cell>
          <cell r="F7698" t="str">
            <v>N</v>
          </cell>
        </row>
        <row r="7699">
          <cell r="B7699">
            <v>37917</v>
          </cell>
          <cell r="C7699" t="str">
            <v>Wisvest-500 MW Power Asts</v>
          </cell>
          <cell r="D7699" t="str">
            <v>Siemens Westinghouse Pwr Corp</v>
          </cell>
          <cell r="E7699">
            <v>57</v>
          </cell>
          <cell r="F7699" t="str">
            <v>N</v>
          </cell>
        </row>
        <row r="7700">
          <cell r="B7700">
            <v>37917</v>
          </cell>
          <cell r="C7700" t="str">
            <v>Rouge Industries Inc</v>
          </cell>
          <cell r="D7700" t="str">
            <v>OAO SeverStal</v>
          </cell>
          <cell r="E7700">
            <v>285.5</v>
          </cell>
          <cell r="F7700" t="str">
            <v>N</v>
          </cell>
        </row>
        <row r="7701">
          <cell r="B7701">
            <v>37917</v>
          </cell>
          <cell r="C7701" t="str">
            <v>ePresence Inc-SIM Svcs Asts</v>
          </cell>
          <cell r="D7701" t="str">
            <v>Unisys Corp</v>
          </cell>
          <cell r="E7701">
            <v>9</v>
          </cell>
          <cell r="F7701" t="str">
            <v>N</v>
          </cell>
        </row>
        <row r="7702">
          <cell r="B7702">
            <v>37917</v>
          </cell>
          <cell r="C7702" t="str">
            <v>Trebia Networks-Tech Assets</v>
          </cell>
          <cell r="D7702" t="str">
            <v>Emulex Corp</v>
          </cell>
          <cell r="E7702">
            <v>2</v>
          </cell>
          <cell r="F7702" t="str">
            <v>N</v>
          </cell>
        </row>
        <row r="7703">
          <cell r="B7703">
            <v>37916</v>
          </cell>
          <cell r="C7703" t="str">
            <v>Vertex Aerospace LLC</v>
          </cell>
          <cell r="D7703" t="str">
            <v>L-3 Communications Hldg Inc</v>
          </cell>
          <cell r="E7703">
            <v>650</v>
          </cell>
          <cell r="F7703" t="str">
            <v>N</v>
          </cell>
        </row>
        <row r="7704">
          <cell r="B7704">
            <v>37916</v>
          </cell>
          <cell r="C7704" t="str">
            <v>NCO Portfolio Management Inc</v>
          </cell>
          <cell r="D7704" t="str">
            <v>NCO Group Inc</v>
          </cell>
          <cell r="E7704">
            <v>40.718000000000004</v>
          </cell>
          <cell r="F7704" t="str">
            <v>N</v>
          </cell>
        </row>
        <row r="7705">
          <cell r="B7705">
            <v>37916</v>
          </cell>
          <cell r="C7705" t="str">
            <v>Rainbow Technologies Inc</v>
          </cell>
          <cell r="D7705" t="str">
            <v>SafeNet Inc</v>
          </cell>
          <cell r="E7705">
            <v>481.34599999999995</v>
          </cell>
          <cell r="F7705" t="str">
            <v>N</v>
          </cell>
        </row>
        <row r="7706">
          <cell r="B7706">
            <v>37916</v>
          </cell>
          <cell r="C7706" t="str">
            <v>Invensys PLC-Metering business</v>
          </cell>
          <cell r="D7706" t="str">
            <v>IMS Meters Holdings Inc</v>
          </cell>
          <cell r="E7706">
            <v>650</v>
          </cell>
          <cell r="F7706" t="str">
            <v>N</v>
          </cell>
        </row>
        <row r="7707">
          <cell r="B7707">
            <v>37916</v>
          </cell>
          <cell r="C7707" t="str">
            <v>ConferenceCall.com</v>
          </cell>
          <cell r="D7707" t="str">
            <v>West Corp</v>
          </cell>
          <cell r="E7707">
            <v>38.5</v>
          </cell>
          <cell r="F7707" t="str">
            <v>N</v>
          </cell>
        </row>
        <row r="7708">
          <cell r="B7708">
            <v>37916</v>
          </cell>
          <cell r="C7708" t="str">
            <v>eHelp Corp</v>
          </cell>
          <cell r="D7708" t="str">
            <v>Macromedia Inc</v>
          </cell>
          <cell r="E7708">
            <v>65</v>
          </cell>
          <cell r="F7708" t="str">
            <v>N</v>
          </cell>
        </row>
        <row r="7709">
          <cell r="B7709">
            <v>37916</v>
          </cell>
          <cell r="C7709" t="str">
            <v>RedClover Networks Inc</v>
          </cell>
          <cell r="D7709" t="str">
            <v>Oplink Communications Inc</v>
          </cell>
          <cell r="E7709">
            <v>1.5499999999999998</v>
          </cell>
          <cell r="F7709" t="str">
            <v>N</v>
          </cell>
        </row>
        <row r="7710">
          <cell r="B7710">
            <v>37916</v>
          </cell>
          <cell r="C7710" t="str">
            <v>Stargate.net Inc-Consumer DSL</v>
          </cell>
          <cell r="D7710" t="str">
            <v>EarthLink Inc</v>
          </cell>
          <cell r="E7710">
            <v>5.5</v>
          </cell>
          <cell r="F7710" t="str">
            <v>N</v>
          </cell>
        </row>
        <row r="7711">
          <cell r="B7711">
            <v>37916</v>
          </cell>
          <cell r="C7711" t="str">
            <v>Brass Eagle Inc</v>
          </cell>
          <cell r="D7711" t="str">
            <v>K2 Inc</v>
          </cell>
          <cell r="E7711">
            <v>82.516000000000005</v>
          </cell>
          <cell r="F7711" t="str">
            <v>N</v>
          </cell>
        </row>
        <row r="7712">
          <cell r="B7712">
            <v>37916</v>
          </cell>
          <cell r="C7712" t="str">
            <v>MediFAX-EDI Inc</v>
          </cell>
          <cell r="D7712" t="str">
            <v>WebMD Corp</v>
          </cell>
          <cell r="E7712">
            <v>280</v>
          </cell>
          <cell r="F7712" t="str">
            <v>N</v>
          </cell>
        </row>
        <row r="7713">
          <cell r="B7713">
            <v>37916</v>
          </cell>
          <cell r="C7713" t="str">
            <v>WorldChoiceTravel.com</v>
          </cell>
          <cell r="D7713" t="str">
            <v>Travelocity.com Inc</v>
          </cell>
          <cell r="E7713">
            <v>50</v>
          </cell>
          <cell r="F7713" t="str">
            <v>N</v>
          </cell>
        </row>
        <row r="7714">
          <cell r="B7714">
            <v>37916</v>
          </cell>
          <cell r="C7714" t="str">
            <v>Circuit City-Bankcard Port</v>
          </cell>
          <cell r="D7714" t="str">
            <v>FleetBoston Financial Corp,MA</v>
          </cell>
          <cell r="E7714">
            <v>105</v>
          </cell>
          <cell r="F7714" t="str">
            <v>N</v>
          </cell>
        </row>
        <row r="7715">
          <cell r="B7715">
            <v>37916</v>
          </cell>
          <cell r="C7715" t="str">
            <v>PriceSmart Inc</v>
          </cell>
          <cell r="D7715" t="str">
            <v>Investor Group</v>
          </cell>
          <cell r="E7715">
            <v>5</v>
          </cell>
          <cell r="F7715" t="str">
            <v>N</v>
          </cell>
        </row>
        <row r="7716">
          <cell r="B7716">
            <v>37916</v>
          </cell>
          <cell r="C7716" t="str">
            <v>Frederickson Power LP</v>
          </cell>
          <cell r="D7716" t="str">
            <v>Puget Sound Energy</v>
          </cell>
          <cell r="E7716">
            <v>76.400000000000006</v>
          </cell>
          <cell r="F7716" t="str">
            <v>N</v>
          </cell>
        </row>
        <row r="7717">
          <cell r="B7717">
            <v>37916</v>
          </cell>
          <cell r="C7717" t="str">
            <v>Enron Corp-Wind Power Generati</v>
          </cell>
          <cell r="D7717" t="str">
            <v>FPL Energy Inc</v>
          </cell>
          <cell r="E7717">
            <v>82</v>
          </cell>
          <cell r="F7717" t="str">
            <v>N</v>
          </cell>
        </row>
        <row r="7718">
          <cell r="B7718">
            <v>37916</v>
          </cell>
          <cell r="C7718" t="str">
            <v>Miltope Group Inc</v>
          </cell>
          <cell r="D7718" t="str">
            <v>Vision Tech Kinetics Inc</v>
          </cell>
          <cell r="E7718">
            <v>36.264000000000003</v>
          </cell>
          <cell r="F7718" t="str">
            <v>N</v>
          </cell>
        </row>
        <row r="7719">
          <cell r="B7719">
            <v>37916</v>
          </cell>
          <cell r="C7719" t="str">
            <v>Bob's Stores Inc</v>
          </cell>
          <cell r="D7719" t="str">
            <v>TJX Cos Inc</v>
          </cell>
          <cell r="E7719">
            <v>100</v>
          </cell>
          <cell r="F7719" t="str">
            <v>N</v>
          </cell>
        </row>
        <row r="7720">
          <cell r="B7720">
            <v>37916</v>
          </cell>
          <cell r="C7720" t="str">
            <v>Walsh Healthcare Solutions Inc</v>
          </cell>
          <cell r="D7720" t="str">
            <v>D&amp;K Healthcare Resources Inc</v>
          </cell>
          <cell r="E7720">
            <v>103.3</v>
          </cell>
          <cell r="F7720" t="str">
            <v>N</v>
          </cell>
        </row>
        <row r="7721">
          <cell r="B7721">
            <v>37916</v>
          </cell>
          <cell r="C7721" t="str">
            <v>Indian River Banking Co,FL</v>
          </cell>
          <cell r="D7721" t="str">
            <v>Alabama Natl BanCorp,AL</v>
          </cell>
          <cell r="E7721">
            <v>112.03899999999999</v>
          </cell>
          <cell r="F7721" t="str">
            <v>N</v>
          </cell>
        </row>
        <row r="7722">
          <cell r="B7722">
            <v>37916</v>
          </cell>
          <cell r="C7722" t="str">
            <v>Indigo Systems Corp</v>
          </cell>
          <cell r="D7722" t="str">
            <v>FLIR Systems Inc</v>
          </cell>
          <cell r="E7722">
            <v>190</v>
          </cell>
          <cell r="F7722" t="str">
            <v>N</v>
          </cell>
        </row>
        <row r="7723">
          <cell r="B7723">
            <v>37915</v>
          </cell>
          <cell r="C7723" t="str">
            <v>Metabasis Therapeutics Inc</v>
          </cell>
          <cell r="D7723" t="str">
            <v>Maverick Funds</v>
          </cell>
          <cell r="E7723">
            <v>5</v>
          </cell>
          <cell r="F7723" t="str">
            <v>Y</v>
          </cell>
        </row>
        <row r="7724">
          <cell r="B7724">
            <v>37915</v>
          </cell>
          <cell r="C7724" t="str">
            <v>Abington Bancorp,Abington,MA</v>
          </cell>
          <cell r="D7724" t="str">
            <v>Seacoast Finl Svcs Corp,MA</v>
          </cell>
          <cell r="E7724">
            <v>142.77399999999997</v>
          </cell>
          <cell r="F7724" t="str">
            <v>N</v>
          </cell>
        </row>
        <row r="7725">
          <cell r="B7725">
            <v>37915</v>
          </cell>
          <cell r="C7725" t="str">
            <v>Stargate.net-Coml Internet Ast</v>
          </cell>
          <cell r="D7725" t="str">
            <v>E-xpedient Holdings USA LLC</v>
          </cell>
          <cell r="E7725">
            <v>2.9</v>
          </cell>
          <cell r="F7725" t="str">
            <v>N</v>
          </cell>
        </row>
        <row r="7726">
          <cell r="B7726">
            <v>37915</v>
          </cell>
          <cell r="C7726" t="str">
            <v>Moviso LLC</v>
          </cell>
          <cell r="D7726" t="str">
            <v>InfoSpace Inc</v>
          </cell>
          <cell r="E7726">
            <v>25</v>
          </cell>
          <cell r="F7726" t="str">
            <v>N</v>
          </cell>
        </row>
        <row r="7727">
          <cell r="B7727">
            <v>37915</v>
          </cell>
          <cell r="C7727" t="str">
            <v>Science &amp; Tech Research Inc</v>
          </cell>
          <cell r="D7727" t="str">
            <v>Markland Technologies Inc</v>
          </cell>
          <cell r="E7727">
            <v>6.5</v>
          </cell>
          <cell r="F7727" t="str">
            <v>N</v>
          </cell>
        </row>
        <row r="7728">
          <cell r="B7728">
            <v>37915</v>
          </cell>
          <cell r="C7728" t="str">
            <v>Edgil Associates Inc</v>
          </cell>
          <cell r="D7728" t="str">
            <v>Adstar Inc</v>
          </cell>
          <cell r="E7728">
            <v>3.585</v>
          </cell>
          <cell r="F7728" t="str">
            <v>N</v>
          </cell>
        </row>
        <row r="7729">
          <cell r="B7729">
            <v>37915</v>
          </cell>
          <cell r="C7729" t="str">
            <v>Complient Corp</v>
          </cell>
          <cell r="D7729" t="str">
            <v>Cardiac Science Inc</v>
          </cell>
          <cell r="E7729">
            <v>47.457999999999998</v>
          </cell>
          <cell r="F7729" t="str">
            <v>N</v>
          </cell>
        </row>
        <row r="7730">
          <cell r="B7730">
            <v>37915</v>
          </cell>
          <cell r="C7730" t="str">
            <v>Neptune Technology Group Hldgs</v>
          </cell>
          <cell r="D7730" t="str">
            <v>Roper Industries Inc</v>
          </cell>
          <cell r="E7730">
            <v>475</v>
          </cell>
          <cell r="F7730" t="str">
            <v>N</v>
          </cell>
        </row>
        <row r="7731">
          <cell r="B7731">
            <v>37915</v>
          </cell>
          <cell r="C7731" t="str">
            <v>Quinton-Hemodynamic Prod</v>
          </cell>
          <cell r="D7731" t="str">
            <v>Camtronics Medical Systems Ltd</v>
          </cell>
          <cell r="E7731">
            <v>3.25</v>
          </cell>
          <cell r="F7731" t="str">
            <v>N</v>
          </cell>
        </row>
        <row r="7732">
          <cell r="B7732">
            <v>37914</v>
          </cell>
          <cell r="C7732" t="str">
            <v>Eight O Clock Coffee co</v>
          </cell>
          <cell r="D7732" t="str">
            <v>Gryphon Investors Inc</v>
          </cell>
          <cell r="E7732">
            <v>127.5</v>
          </cell>
          <cell r="F7732" t="str">
            <v>Y</v>
          </cell>
        </row>
        <row r="7733">
          <cell r="B7733">
            <v>37914</v>
          </cell>
          <cell r="C7733" t="str">
            <v>Metatec Corp</v>
          </cell>
          <cell r="D7733" t="str">
            <v>MTI Acquisition Corp</v>
          </cell>
          <cell r="E7733">
            <v>10</v>
          </cell>
          <cell r="F7733" t="str">
            <v>Y</v>
          </cell>
        </row>
        <row r="7734">
          <cell r="B7734">
            <v>37914</v>
          </cell>
          <cell r="C7734" t="str">
            <v>Great Lakes Transportation LLC</v>
          </cell>
          <cell r="D7734" t="str">
            <v>Canadian National Railway Co</v>
          </cell>
          <cell r="E7734">
            <v>380</v>
          </cell>
          <cell r="F7734" t="str">
            <v>N</v>
          </cell>
        </row>
        <row r="7735">
          <cell r="B7735">
            <v>37914</v>
          </cell>
          <cell r="C7735" t="str">
            <v>MyTravel Group-US Cruise Bus</v>
          </cell>
          <cell r="D7735" t="str">
            <v>National Leisure Group Inc</v>
          </cell>
          <cell r="E7735">
            <v>110.06599999999999</v>
          </cell>
          <cell r="F7735" t="str">
            <v>N</v>
          </cell>
        </row>
        <row r="7736">
          <cell r="B7736">
            <v>37914</v>
          </cell>
          <cell r="C7736" t="str">
            <v>Intercontinental Fuels LLC</v>
          </cell>
          <cell r="D7736" t="str">
            <v>Consolidated Medical Mgmt Inc</v>
          </cell>
          <cell r="E7736">
            <v>2.75</v>
          </cell>
          <cell r="F7736" t="str">
            <v>N</v>
          </cell>
        </row>
        <row r="7737">
          <cell r="B7737">
            <v>37914</v>
          </cell>
          <cell r="C7737" t="str">
            <v>Advancis Pharmaceutical Corp</v>
          </cell>
          <cell r="D7737" t="str">
            <v>Pharmaceutical Resources Inc</v>
          </cell>
          <cell r="E7737">
            <v>10</v>
          </cell>
          <cell r="F7737" t="str">
            <v>N</v>
          </cell>
        </row>
        <row r="7738">
          <cell r="B7738">
            <v>37914</v>
          </cell>
          <cell r="C7738" t="str">
            <v>Portland Natural Gas</v>
          </cell>
          <cell r="D7738" t="str">
            <v>TransCanada Corp</v>
          </cell>
          <cell r="E7738">
            <v>137.19999999999999</v>
          </cell>
          <cell r="F7738" t="str">
            <v>N</v>
          </cell>
        </row>
        <row r="7739">
          <cell r="B7739">
            <v>37914</v>
          </cell>
          <cell r="C7739" t="str">
            <v>Terrabrook-Residential Cmnty</v>
          </cell>
          <cell r="D7739" t="str">
            <v>Newland Communities</v>
          </cell>
          <cell r="E7739">
            <v>600</v>
          </cell>
          <cell r="F7739" t="str">
            <v>N</v>
          </cell>
        </row>
        <row r="7740">
          <cell r="B7740">
            <v>37914</v>
          </cell>
          <cell r="C7740" t="str">
            <v>Sentry-New Jersey Ins Bus</v>
          </cell>
          <cell r="D7740" t="str">
            <v>Proformance Insurance Co</v>
          </cell>
          <cell r="E7740">
            <v>4.75</v>
          </cell>
          <cell r="F7740" t="str">
            <v>N</v>
          </cell>
        </row>
        <row r="7741">
          <cell r="B7741">
            <v>37914</v>
          </cell>
          <cell r="C7741" t="str">
            <v>Docent Inc</v>
          </cell>
          <cell r="D7741" t="str">
            <v>click2learn.com inc</v>
          </cell>
          <cell r="E7741">
            <v>61.850999999999999</v>
          </cell>
          <cell r="F7741" t="str">
            <v>N</v>
          </cell>
        </row>
        <row r="7742">
          <cell r="B7742">
            <v>37914</v>
          </cell>
          <cell r="C7742" t="str">
            <v>SafeWeb Inc</v>
          </cell>
          <cell r="D7742" t="str">
            <v>Symantec Corp</v>
          </cell>
          <cell r="E7742">
            <v>26</v>
          </cell>
          <cell r="F7742" t="str">
            <v>N</v>
          </cell>
        </row>
        <row r="7743">
          <cell r="B7743">
            <v>37914</v>
          </cell>
          <cell r="C7743" t="str">
            <v>Cogentrix Energy Inc</v>
          </cell>
          <cell r="D7743" t="str">
            <v>Goldman Sachs Group Inc</v>
          </cell>
          <cell r="E7743">
            <v>2415</v>
          </cell>
          <cell r="F7743" t="str">
            <v>N</v>
          </cell>
        </row>
        <row r="7744">
          <cell r="B7744">
            <v>37914</v>
          </cell>
          <cell r="C7744" t="str">
            <v>Equity Office Ppty-Bldg(19)</v>
          </cell>
          <cell r="D7744" t="str">
            <v>Undisclosed Acquiror</v>
          </cell>
          <cell r="E7744">
            <v>200.79999999999998</v>
          </cell>
          <cell r="F7744" t="str">
            <v>N</v>
          </cell>
        </row>
        <row r="7745">
          <cell r="B7745">
            <v>37914</v>
          </cell>
          <cell r="C7745" t="str">
            <v>02 Technologies</v>
          </cell>
          <cell r="D7745" t="str">
            <v>Regal One Corp</v>
          </cell>
          <cell r="E7745">
            <v>1.5999999999999999</v>
          </cell>
          <cell r="F7745" t="str">
            <v>N</v>
          </cell>
        </row>
        <row r="7746">
          <cell r="B7746">
            <v>37914</v>
          </cell>
          <cell r="C7746" t="str">
            <v>Orcus Inc</v>
          </cell>
          <cell r="D7746" t="str">
            <v>Laird Group PLC</v>
          </cell>
          <cell r="E7746">
            <v>2.4</v>
          </cell>
          <cell r="F7746" t="str">
            <v>N</v>
          </cell>
        </row>
        <row r="7747">
          <cell r="B7747">
            <v>37911</v>
          </cell>
          <cell r="C7747" t="str">
            <v>General Nutrition Cos Inc</v>
          </cell>
          <cell r="D7747" t="str">
            <v>Apollo Management LP</v>
          </cell>
          <cell r="E7747">
            <v>750</v>
          </cell>
          <cell r="F7747" t="str">
            <v>Y</v>
          </cell>
        </row>
        <row r="7748">
          <cell r="B7748">
            <v>37911</v>
          </cell>
          <cell r="C7748" t="str">
            <v>Hotel Coronado,San Diego,CA</v>
          </cell>
          <cell r="D7748" t="str">
            <v>Investor Group</v>
          </cell>
          <cell r="E7748">
            <v>418</v>
          </cell>
          <cell r="F7748" t="str">
            <v>N</v>
          </cell>
        </row>
        <row r="7749">
          <cell r="B7749">
            <v>37911</v>
          </cell>
          <cell r="C7749" t="str">
            <v>KGWN-TV</v>
          </cell>
          <cell r="D7749" t="str">
            <v>SagamoreHill Broadcasting</v>
          </cell>
          <cell r="E7749">
            <v>6.5</v>
          </cell>
          <cell r="F7749" t="str">
            <v>N</v>
          </cell>
        </row>
        <row r="7750">
          <cell r="B7750">
            <v>37911</v>
          </cell>
          <cell r="C7750" t="str">
            <v>Timm-Urodynamics Product Lines</v>
          </cell>
          <cell r="D7750" t="str">
            <v>SRS Medical Corp</v>
          </cell>
          <cell r="E7750">
            <v>2.6999999999999997</v>
          </cell>
          <cell r="F7750" t="str">
            <v>N</v>
          </cell>
        </row>
        <row r="7751">
          <cell r="B7751">
            <v>37911</v>
          </cell>
          <cell r="C7751" t="str">
            <v>Spiegelberg Manufacturing Inc</v>
          </cell>
          <cell r="D7751" t="str">
            <v>Nelson Stud Welding</v>
          </cell>
          <cell r="E7751">
            <v>5.3999999999999995</v>
          </cell>
          <cell r="F7751" t="str">
            <v>N</v>
          </cell>
        </row>
        <row r="7752">
          <cell r="B7752">
            <v>37911</v>
          </cell>
          <cell r="C7752" t="str">
            <v>Snowdogs</v>
          </cell>
          <cell r="D7752" t="str">
            <v>Harvey Nash Group PLC</v>
          </cell>
          <cell r="E7752">
            <v>4.5</v>
          </cell>
          <cell r="F7752" t="str">
            <v>N</v>
          </cell>
        </row>
        <row r="7753">
          <cell r="B7753">
            <v>37911</v>
          </cell>
          <cell r="C7753" t="str">
            <v>ComFurT Gas Inc</v>
          </cell>
          <cell r="D7753" t="str">
            <v>Atmos Energy Corp</v>
          </cell>
          <cell r="E7753">
            <v>1.95</v>
          </cell>
          <cell r="F7753" t="str">
            <v>N</v>
          </cell>
        </row>
        <row r="7754">
          <cell r="B7754">
            <v>37911</v>
          </cell>
          <cell r="C7754" t="str">
            <v>SunTrips Inc,VE Holdings Inc</v>
          </cell>
          <cell r="D7754" t="str">
            <v>Flightserv Inc</v>
          </cell>
          <cell r="E7754">
            <v>12</v>
          </cell>
          <cell r="F7754" t="str">
            <v>N</v>
          </cell>
        </row>
        <row r="7755">
          <cell r="B7755">
            <v>37911</v>
          </cell>
          <cell r="C7755" t="str">
            <v>NLX Corp</v>
          </cell>
          <cell r="D7755" t="str">
            <v>Rockwell Collins Inc</v>
          </cell>
          <cell r="E7755">
            <v>125</v>
          </cell>
          <cell r="F7755" t="str">
            <v>N</v>
          </cell>
        </row>
        <row r="7756">
          <cell r="B7756">
            <v>37910</v>
          </cell>
          <cell r="C7756" t="str">
            <v>Network Solutions Inc</v>
          </cell>
          <cell r="D7756" t="str">
            <v>Pivotal Private Equity LLC</v>
          </cell>
          <cell r="E7756">
            <v>100</v>
          </cell>
          <cell r="F7756" t="str">
            <v>Y</v>
          </cell>
        </row>
        <row r="7757">
          <cell r="B7757">
            <v>37910</v>
          </cell>
          <cell r="C7757" t="str">
            <v>Westin Hotels LP</v>
          </cell>
          <cell r="D7757" t="str">
            <v>Investor Group</v>
          </cell>
          <cell r="E7757">
            <v>40.287999999999997</v>
          </cell>
          <cell r="F7757" t="str">
            <v>Y</v>
          </cell>
        </row>
        <row r="7758">
          <cell r="B7758">
            <v>37910</v>
          </cell>
          <cell r="C7758" t="str">
            <v>SCO Group Inc</v>
          </cell>
          <cell r="D7758" t="str">
            <v>BayStar Capital</v>
          </cell>
          <cell r="E7758">
            <v>50</v>
          </cell>
          <cell r="F7758" t="str">
            <v>Y</v>
          </cell>
        </row>
        <row r="7759">
          <cell r="B7759">
            <v>37910</v>
          </cell>
          <cell r="C7759" t="str">
            <v>Advantex Communications</v>
          </cell>
          <cell r="D7759" t="str">
            <v>Grande Communications</v>
          </cell>
          <cell r="E7759">
            <v>31</v>
          </cell>
          <cell r="F7759" t="str">
            <v>N</v>
          </cell>
        </row>
        <row r="7760">
          <cell r="B7760">
            <v>37910</v>
          </cell>
          <cell r="C7760" t="str">
            <v>WCCQ-FM,Joliet,Illinois</v>
          </cell>
          <cell r="D7760" t="str">
            <v>NextMedia Group Inc</v>
          </cell>
          <cell r="E7760">
            <v>14</v>
          </cell>
          <cell r="F7760" t="str">
            <v>N</v>
          </cell>
        </row>
        <row r="7761">
          <cell r="B7761">
            <v>37910</v>
          </cell>
          <cell r="C7761" t="str">
            <v>Developmental Therapeutics Inc</v>
          </cell>
          <cell r="D7761" t="str">
            <v>Titan Pharmaceuticals Inc</v>
          </cell>
          <cell r="E7761">
            <v>6.2389999999999999</v>
          </cell>
          <cell r="F7761" t="str">
            <v>N</v>
          </cell>
        </row>
        <row r="7762">
          <cell r="B7762">
            <v>37910</v>
          </cell>
          <cell r="C7762" t="str">
            <v>Pacific Crest Capital Inc</v>
          </cell>
          <cell r="D7762" t="str">
            <v>Pacific Capital Bancorp,CA</v>
          </cell>
          <cell r="E7762">
            <v>137.09299999999999</v>
          </cell>
          <cell r="F7762" t="str">
            <v>N</v>
          </cell>
        </row>
        <row r="7763">
          <cell r="B7763">
            <v>37910</v>
          </cell>
          <cell r="C7763" t="str">
            <v>McKinney-Container Leasing Ast</v>
          </cell>
          <cell r="D7763" t="str">
            <v>Mobile Mini Inc</v>
          </cell>
          <cell r="E7763">
            <v>1.5</v>
          </cell>
          <cell r="F7763" t="str">
            <v>N</v>
          </cell>
        </row>
        <row r="7764">
          <cell r="B7764">
            <v>37910</v>
          </cell>
          <cell r="C7764" t="str">
            <v>Landis Plastics Inc</v>
          </cell>
          <cell r="D7764" t="str">
            <v>Berry Plastics Corp</v>
          </cell>
          <cell r="E7764">
            <v>228</v>
          </cell>
          <cell r="F7764" t="str">
            <v>N</v>
          </cell>
        </row>
        <row r="7765">
          <cell r="B7765">
            <v>37910</v>
          </cell>
          <cell r="C7765" t="str">
            <v>Cryotherm Inc</v>
          </cell>
          <cell r="D7765" t="str">
            <v>Forge Inc</v>
          </cell>
          <cell r="E7765">
            <v>8.42</v>
          </cell>
          <cell r="F7765" t="str">
            <v>N</v>
          </cell>
        </row>
        <row r="7766">
          <cell r="B7766">
            <v>37910</v>
          </cell>
          <cell r="C7766" t="str">
            <v>Accu-Sort Systems Inc</v>
          </cell>
          <cell r="D7766" t="str">
            <v>Danaher Corp</v>
          </cell>
          <cell r="E7766">
            <v>63</v>
          </cell>
          <cell r="F7766" t="str">
            <v>N</v>
          </cell>
        </row>
        <row r="7767">
          <cell r="B7767">
            <v>37909</v>
          </cell>
          <cell r="C7767" t="str">
            <v>BLI Holdings Corp</v>
          </cell>
          <cell r="D7767" t="str">
            <v>ClearLight Partners LLLC</v>
          </cell>
          <cell r="E7767">
            <v>17</v>
          </cell>
          <cell r="F7767" t="str">
            <v>Y</v>
          </cell>
        </row>
        <row r="7768">
          <cell r="B7768">
            <v>37909</v>
          </cell>
          <cell r="C7768" t="str">
            <v>ASML-Thermal Opertions</v>
          </cell>
          <cell r="D7768" t="str">
            <v>Investor Group</v>
          </cell>
          <cell r="E7768">
            <v>2.8</v>
          </cell>
          <cell r="F7768" t="str">
            <v>Y</v>
          </cell>
        </row>
        <row r="7769">
          <cell r="B7769">
            <v>37909</v>
          </cell>
          <cell r="C7769" t="str">
            <v>Manufacturers Services Ltd</v>
          </cell>
          <cell r="D7769" t="str">
            <v>Celestica Inc</v>
          </cell>
          <cell r="E7769">
            <v>362.02300000000002</v>
          </cell>
          <cell r="F7769" t="str">
            <v>N</v>
          </cell>
        </row>
        <row r="7770">
          <cell r="B7770">
            <v>37909</v>
          </cell>
          <cell r="C7770" t="str">
            <v>Denbury Resources-CO2 Assets</v>
          </cell>
          <cell r="D7770" t="str">
            <v>Genesis Energy LP</v>
          </cell>
          <cell r="E7770">
            <v>24.9</v>
          </cell>
          <cell r="F7770" t="str">
            <v>N</v>
          </cell>
        </row>
        <row r="7771">
          <cell r="B7771">
            <v>37909</v>
          </cell>
          <cell r="C7771" t="str">
            <v>TerraPoint-Airborne Laser Bus</v>
          </cell>
          <cell r="D7771" t="str">
            <v>Mosaic Mapping Corp</v>
          </cell>
          <cell r="E7771">
            <v>1.68</v>
          </cell>
          <cell r="F7771" t="str">
            <v>N</v>
          </cell>
        </row>
        <row r="7772">
          <cell r="B7772">
            <v>37909</v>
          </cell>
          <cell r="C7772" t="str">
            <v>University Health Plan</v>
          </cell>
          <cell r="D7772" t="str">
            <v>Centene Corp</v>
          </cell>
          <cell r="E7772">
            <v>2.5999999999999996</v>
          </cell>
          <cell r="F7772" t="str">
            <v>N</v>
          </cell>
        </row>
        <row r="7773">
          <cell r="B7773">
            <v>37909</v>
          </cell>
          <cell r="C7773" t="str">
            <v>Genesis Energy-TX Gulf Coast</v>
          </cell>
          <cell r="D7773" t="str">
            <v>TEPPCO Crude Pipeline LP</v>
          </cell>
          <cell r="E7773">
            <v>21</v>
          </cell>
          <cell r="F7773" t="str">
            <v>N</v>
          </cell>
        </row>
        <row r="7774">
          <cell r="B7774">
            <v>37909</v>
          </cell>
          <cell r="C7774" t="str">
            <v>Georgeson Shareholder Commun</v>
          </cell>
          <cell r="D7774" t="str">
            <v>Computershare Ltd</v>
          </cell>
          <cell r="E7774">
            <v>124</v>
          </cell>
          <cell r="F7774" t="str">
            <v>N</v>
          </cell>
        </row>
        <row r="7775">
          <cell r="B7775">
            <v>37909</v>
          </cell>
          <cell r="C7775" t="str">
            <v>Undisclosed Natural Gas,TX,AR</v>
          </cell>
          <cell r="D7775" t="str">
            <v>XTO Energy Inc</v>
          </cell>
          <cell r="E7775">
            <v>100</v>
          </cell>
          <cell r="F7775" t="str">
            <v>N</v>
          </cell>
        </row>
        <row r="7776">
          <cell r="B7776">
            <v>37909</v>
          </cell>
          <cell r="C7776" t="str">
            <v>Millennium Bank,Malvern,PA</v>
          </cell>
          <cell r="D7776" t="str">
            <v>Harleysville National Corp,PA</v>
          </cell>
          <cell r="E7776">
            <v>58.959999999999994</v>
          </cell>
          <cell r="F7776" t="str">
            <v>N</v>
          </cell>
        </row>
        <row r="7777">
          <cell r="B7777">
            <v>37909</v>
          </cell>
          <cell r="C7777" t="str">
            <v>Coaxial Communic of Central OH</v>
          </cell>
          <cell r="D7777" t="str">
            <v>Investor Group</v>
          </cell>
          <cell r="E7777">
            <v>190</v>
          </cell>
          <cell r="F7777" t="str">
            <v>N</v>
          </cell>
        </row>
        <row r="7778">
          <cell r="B7778">
            <v>37909</v>
          </cell>
          <cell r="C7778" t="str">
            <v>UpShot Corp</v>
          </cell>
          <cell r="D7778" t="str">
            <v>Siebel Sys Inc</v>
          </cell>
          <cell r="E7778">
            <v>70</v>
          </cell>
          <cell r="F7778" t="str">
            <v>N</v>
          </cell>
        </row>
        <row r="7779">
          <cell r="B7779">
            <v>37909</v>
          </cell>
          <cell r="C7779" t="str">
            <v>Cypress Bankshares Inc,FL</v>
          </cell>
          <cell r="D7779" t="str">
            <v>Alabama Natl BanCorp,AL</v>
          </cell>
          <cell r="E7779">
            <v>26.670999999999999</v>
          </cell>
          <cell r="F7779" t="str">
            <v>N</v>
          </cell>
        </row>
        <row r="7780">
          <cell r="B7780">
            <v>37908</v>
          </cell>
          <cell r="C7780" t="str">
            <v>Freedom Communications Inc</v>
          </cell>
          <cell r="D7780" t="str">
            <v>Investor Group</v>
          </cell>
          <cell r="E7780">
            <v>1169.905</v>
          </cell>
          <cell r="F7780" t="str">
            <v>Y</v>
          </cell>
        </row>
        <row r="7781">
          <cell r="B7781">
            <v>37908</v>
          </cell>
          <cell r="C7781" t="str">
            <v>Aurora Foods Inc</v>
          </cell>
          <cell r="D7781" t="str">
            <v>Investor Group</v>
          </cell>
          <cell r="E7781">
            <v>85</v>
          </cell>
          <cell r="F7781" t="str">
            <v>Y</v>
          </cell>
        </row>
        <row r="7782">
          <cell r="B7782">
            <v>37908</v>
          </cell>
          <cell r="C7782" t="str">
            <v>Meow Mix Inc</v>
          </cell>
          <cell r="D7782" t="str">
            <v>Cypress Group LLC</v>
          </cell>
          <cell r="E7782">
            <v>425</v>
          </cell>
          <cell r="F7782" t="str">
            <v>Y</v>
          </cell>
        </row>
        <row r="7783">
          <cell r="B7783">
            <v>37908</v>
          </cell>
          <cell r="C7783" t="str">
            <v>Hyatt Regency Maui Resort,HI</v>
          </cell>
          <cell r="D7783" t="str">
            <v>Host Marriott Corp</v>
          </cell>
          <cell r="E7783">
            <v>321</v>
          </cell>
          <cell r="F7783" t="str">
            <v>N</v>
          </cell>
        </row>
        <row r="7784">
          <cell r="B7784">
            <v>37908</v>
          </cell>
          <cell r="C7784" t="str">
            <v>Documentum Inc</v>
          </cell>
          <cell r="D7784" t="str">
            <v>EMC Corp</v>
          </cell>
          <cell r="E7784">
            <v>1952.6559999999999</v>
          </cell>
          <cell r="F7784" t="str">
            <v>N</v>
          </cell>
        </row>
        <row r="7785">
          <cell r="B7785">
            <v>37908</v>
          </cell>
          <cell r="C7785" t="str">
            <v>MeriStar Hospitality-Inn,CA</v>
          </cell>
          <cell r="D7785" t="str">
            <v>Undisclosed Acquiror</v>
          </cell>
          <cell r="E7785">
            <v>16.5</v>
          </cell>
          <cell r="F7785" t="str">
            <v>N</v>
          </cell>
        </row>
        <row r="7786">
          <cell r="B7786">
            <v>37908</v>
          </cell>
          <cell r="C7786" t="str">
            <v>West Michigan Financial Corp</v>
          </cell>
          <cell r="D7786" t="str">
            <v>Fentura Financial,Fenton,MI</v>
          </cell>
          <cell r="E7786">
            <v>12.922999999999998</v>
          </cell>
          <cell r="F7786" t="str">
            <v>N</v>
          </cell>
        </row>
        <row r="7787">
          <cell r="B7787">
            <v>37908</v>
          </cell>
          <cell r="C7787" t="str">
            <v>Biotage LLC</v>
          </cell>
          <cell r="D7787" t="str">
            <v>Pyrosequencing AB</v>
          </cell>
          <cell r="E7787">
            <v>35</v>
          </cell>
          <cell r="F7787" t="str">
            <v>N</v>
          </cell>
        </row>
        <row r="7788">
          <cell r="B7788">
            <v>37908</v>
          </cell>
          <cell r="C7788" t="str">
            <v>Oculex Pharmaceuticals Inc</v>
          </cell>
          <cell r="D7788" t="str">
            <v>Allergan Inc</v>
          </cell>
          <cell r="E7788">
            <v>230</v>
          </cell>
          <cell r="F7788" t="str">
            <v>N</v>
          </cell>
        </row>
        <row r="7789">
          <cell r="B7789">
            <v>37908</v>
          </cell>
          <cell r="C7789" t="str">
            <v>Hometown-Home Communities(90)</v>
          </cell>
          <cell r="D7789" t="str">
            <v>Affordable Residential Commun</v>
          </cell>
          <cell r="E7789">
            <v>572.09999999999991</v>
          </cell>
          <cell r="F7789" t="str">
            <v>N</v>
          </cell>
        </row>
        <row r="7790">
          <cell r="B7790">
            <v>37908</v>
          </cell>
          <cell r="C7790" t="str">
            <v>Glenbrook Square Mall,IN</v>
          </cell>
          <cell r="D7790" t="str">
            <v>General Growth Properties Inc</v>
          </cell>
          <cell r="E7790">
            <v>550</v>
          </cell>
          <cell r="F7790" t="str">
            <v>N</v>
          </cell>
        </row>
        <row r="7791">
          <cell r="B7791">
            <v>37908</v>
          </cell>
          <cell r="C7791" t="str">
            <v>Getsmart.com</v>
          </cell>
          <cell r="D7791" t="str">
            <v>LendingTree Inc</v>
          </cell>
          <cell r="E7791">
            <v>13</v>
          </cell>
          <cell r="F7791" t="str">
            <v>N</v>
          </cell>
        </row>
        <row r="7792">
          <cell r="B7792">
            <v>37907</v>
          </cell>
          <cell r="C7792" t="str">
            <v>Michael Foods Inc</v>
          </cell>
          <cell r="D7792" t="str">
            <v>Investor Group</v>
          </cell>
          <cell r="E7792">
            <v>1050</v>
          </cell>
          <cell r="F7792" t="str">
            <v>Y</v>
          </cell>
        </row>
        <row r="7793">
          <cell r="B7793">
            <v>37907</v>
          </cell>
          <cell r="C7793" t="str">
            <v>TransMontaigne Inc</v>
          </cell>
          <cell r="D7793" t="str">
            <v>LB I Group Inc</v>
          </cell>
          <cell r="E7793">
            <v>29.5</v>
          </cell>
          <cell r="F7793" t="str">
            <v>N</v>
          </cell>
        </row>
        <row r="7794">
          <cell r="B7794">
            <v>37907</v>
          </cell>
          <cell r="C7794" t="str">
            <v>Radiant-Enterprise Software</v>
          </cell>
          <cell r="D7794" t="str">
            <v>Investor</v>
          </cell>
          <cell r="E7794">
            <v>12.659999999999998</v>
          </cell>
          <cell r="F7794" t="str">
            <v>N</v>
          </cell>
        </row>
        <row r="7795">
          <cell r="B7795">
            <v>37907</v>
          </cell>
          <cell r="C7795" t="str">
            <v>Developers Diversified-Ppty</v>
          </cell>
          <cell r="D7795" t="str">
            <v>Macquarie DDR Trust</v>
          </cell>
          <cell r="E7795">
            <v>591.29999999999995</v>
          </cell>
          <cell r="F7795" t="str">
            <v>N</v>
          </cell>
        </row>
        <row r="7796">
          <cell r="B7796">
            <v>37907</v>
          </cell>
          <cell r="C7796" t="str">
            <v>Zmed Inc</v>
          </cell>
          <cell r="D7796" t="str">
            <v>Varian Medical Systems Inc</v>
          </cell>
          <cell r="E7796">
            <v>35.5</v>
          </cell>
          <cell r="F7796" t="str">
            <v>N</v>
          </cell>
        </row>
        <row r="7797">
          <cell r="B7797">
            <v>37907</v>
          </cell>
          <cell r="C7797" t="str">
            <v>Developers Diversified-Ppty</v>
          </cell>
          <cell r="D7797" t="str">
            <v>Macquarie Bank Ltd</v>
          </cell>
          <cell r="E7797">
            <v>32.849999999999994</v>
          </cell>
          <cell r="F7797" t="str">
            <v>N</v>
          </cell>
        </row>
        <row r="7798">
          <cell r="B7798">
            <v>37907</v>
          </cell>
          <cell r="C7798" t="str">
            <v>Berger Holdings Ltd</v>
          </cell>
          <cell r="D7798" t="str">
            <v>Euramax International Inc</v>
          </cell>
          <cell r="E7798">
            <v>26.655000000000001</v>
          </cell>
          <cell r="F7798" t="str">
            <v>N</v>
          </cell>
        </row>
        <row r="7799">
          <cell r="B7799">
            <v>37904</v>
          </cell>
          <cell r="C7799" t="str">
            <v>ALSTOM Schilling Robotics</v>
          </cell>
          <cell r="D7799" t="str">
            <v>Schilling Robotics LLC</v>
          </cell>
          <cell r="E7799">
            <v>13</v>
          </cell>
          <cell r="F7799" t="str">
            <v>Y</v>
          </cell>
        </row>
        <row r="7800">
          <cell r="B7800">
            <v>37904</v>
          </cell>
          <cell r="C7800" t="str">
            <v>West Shore Pipe Line Co</v>
          </cell>
          <cell r="D7800" t="str">
            <v>Buckeye Partners LP</v>
          </cell>
          <cell r="E7800">
            <v>7.5</v>
          </cell>
          <cell r="F7800" t="str">
            <v>N</v>
          </cell>
        </row>
        <row r="7801">
          <cell r="B7801">
            <v>37904</v>
          </cell>
          <cell r="C7801" t="str">
            <v>Scientific Games Corp</v>
          </cell>
          <cell r="D7801" t="str">
            <v>MacAndrews &amp; Forbes Hldg Inc</v>
          </cell>
          <cell r="E7801">
            <v>194</v>
          </cell>
          <cell r="F7801" t="str">
            <v>N</v>
          </cell>
        </row>
        <row r="7802">
          <cell r="B7802">
            <v>37904</v>
          </cell>
          <cell r="C7802" t="str">
            <v>Commission Junction</v>
          </cell>
          <cell r="D7802" t="str">
            <v>Valueclick Inc</v>
          </cell>
          <cell r="E7802">
            <v>58</v>
          </cell>
          <cell r="F7802" t="str">
            <v>N</v>
          </cell>
        </row>
        <row r="7803">
          <cell r="B7803">
            <v>37904</v>
          </cell>
          <cell r="C7803" t="str">
            <v>Spescom Software Inc</v>
          </cell>
          <cell r="D7803" t="str">
            <v>Spescom Ltd</v>
          </cell>
          <cell r="E7803">
            <v>5.3</v>
          </cell>
          <cell r="F7803" t="str">
            <v>N</v>
          </cell>
        </row>
        <row r="7804">
          <cell r="B7804">
            <v>37904</v>
          </cell>
          <cell r="C7804" t="str">
            <v>Hungarian Telephone &amp; Cable</v>
          </cell>
          <cell r="D7804" t="str">
            <v>Ashmore Invest Mgmt Ltd</v>
          </cell>
          <cell r="E7804">
            <v>28</v>
          </cell>
          <cell r="F7804" t="str">
            <v>N</v>
          </cell>
        </row>
        <row r="7805">
          <cell r="B7805">
            <v>37903</v>
          </cell>
          <cell r="C7805" t="str">
            <v>Firepond Inc</v>
          </cell>
          <cell r="D7805" t="str">
            <v>Jaguar Technology Holdings LLC</v>
          </cell>
          <cell r="E7805">
            <v>11.675999999999998</v>
          </cell>
          <cell r="F7805" t="str">
            <v>Y</v>
          </cell>
        </row>
        <row r="7806">
          <cell r="B7806">
            <v>37903</v>
          </cell>
          <cell r="C7806" t="str">
            <v>New Monarch Machine Tool</v>
          </cell>
          <cell r="D7806" t="str">
            <v>Investor Group</v>
          </cell>
          <cell r="E7806">
            <v>3.5</v>
          </cell>
          <cell r="F7806" t="str">
            <v>Y</v>
          </cell>
        </row>
        <row r="7807">
          <cell r="B7807">
            <v>37903</v>
          </cell>
          <cell r="C7807" t="str">
            <v>Windsor Door</v>
          </cell>
          <cell r="D7807" t="str">
            <v>Desco Capital Partners</v>
          </cell>
          <cell r="E7807">
            <v>26.7</v>
          </cell>
          <cell r="F7807" t="str">
            <v>Y</v>
          </cell>
        </row>
        <row r="7808">
          <cell r="B7808">
            <v>37903</v>
          </cell>
          <cell r="C7808" t="str">
            <v>NS&amp;L Bancorp Inc,Neosho,MO</v>
          </cell>
          <cell r="D7808" t="str">
            <v>Bunker Hill Bancorp,Neosho,MO</v>
          </cell>
          <cell r="E7808">
            <v>11.643999999999998</v>
          </cell>
          <cell r="F7808" t="str">
            <v>N</v>
          </cell>
        </row>
        <row r="7809">
          <cell r="B7809">
            <v>37903</v>
          </cell>
          <cell r="C7809" t="str">
            <v>Blackwood Planning Corp</v>
          </cell>
          <cell r="D7809" t="str">
            <v>Clark Consulting Inc</v>
          </cell>
          <cell r="E7809">
            <v>10.7</v>
          </cell>
          <cell r="F7809" t="str">
            <v>N</v>
          </cell>
        </row>
        <row r="7810">
          <cell r="B7810">
            <v>37903</v>
          </cell>
          <cell r="C7810" t="str">
            <v>EuroWeb International Corp</v>
          </cell>
          <cell r="D7810" t="str">
            <v>Central European Acquisition</v>
          </cell>
          <cell r="E7810">
            <v>13.25</v>
          </cell>
          <cell r="F7810" t="str">
            <v>N</v>
          </cell>
        </row>
        <row r="7811">
          <cell r="B7811">
            <v>37903</v>
          </cell>
          <cell r="C7811" t="str">
            <v>Page Digital Inc</v>
          </cell>
          <cell r="D7811" t="str">
            <v>Island Pacific Inc</v>
          </cell>
          <cell r="E7811">
            <v>7</v>
          </cell>
          <cell r="F7811" t="str">
            <v>N</v>
          </cell>
        </row>
        <row r="7812">
          <cell r="B7812">
            <v>37903</v>
          </cell>
          <cell r="C7812" t="str">
            <v>Aventis SA-Carafete,4 Others</v>
          </cell>
          <cell r="D7812" t="str">
            <v>Axcan Pharma Inc</v>
          </cell>
          <cell r="E7812">
            <v>145</v>
          </cell>
          <cell r="F7812" t="str">
            <v>N</v>
          </cell>
        </row>
        <row r="7813">
          <cell r="B7813">
            <v>37903</v>
          </cell>
          <cell r="C7813" t="str">
            <v>Aarons Ownership Franchise(8)</v>
          </cell>
          <cell r="D7813" t="str">
            <v>Aaron Rents Inc</v>
          </cell>
          <cell r="E7813">
            <v>6.3</v>
          </cell>
          <cell r="F7813" t="str">
            <v>N</v>
          </cell>
        </row>
        <row r="7814">
          <cell r="B7814">
            <v>37903</v>
          </cell>
          <cell r="C7814" t="str">
            <v>Golden Eagle LLC</v>
          </cell>
          <cell r="D7814" t="str">
            <v>Northern Leasing Systems Inc</v>
          </cell>
          <cell r="E7814">
            <v>30</v>
          </cell>
          <cell r="F7814" t="str">
            <v>N</v>
          </cell>
        </row>
        <row r="7815">
          <cell r="B7815">
            <v>37903</v>
          </cell>
          <cell r="C7815" t="str">
            <v>EVTAC Mining Co</v>
          </cell>
          <cell r="D7815" t="str">
            <v>Investor Group</v>
          </cell>
          <cell r="E7815">
            <v>40.5</v>
          </cell>
          <cell r="F7815" t="str">
            <v>N</v>
          </cell>
        </row>
        <row r="7816">
          <cell r="B7816">
            <v>37903</v>
          </cell>
          <cell r="C7816" t="str">
            <v>Alderwoods Group-Indiana Asts</v>
          </cell>
          <cell r="D7816" t="str">
            <v>Denco Holdings Inc</v>
          </cell>
          <cell r="E7816">
            <v>1.5</v>
          </cell>
          <cell r="F7816" t="str">
            <v>N</v>
          </cell>
        </row>
        <row r="7817">
          <cell r="B7817">
            <v>37903</v>
          </cell>
          <cell r="C7817" t="str">
            <v>Orthologic-Bone Growth Bus</v>
          </cell>
          <cell r="D7817" t="str">
            <v>DJ Orthopedics Inc</v>
          </cell>
          <cell r="E7817">
            <v>93</v>
          </cell>
          <cell r="F7817" t="str">
            <v>N</v>
          </cell>
        </row>
        <row r="7818">
          <cell r="B7818">
            <v>37903</v>
          </cell>
          <cell r="C7818" t="str">
            <v>Intl Airport Centers-Bldg(37)</v>
          </cell>
          <cell r="D7818" t="str">
            <v>AMB Property Corp</v>
          </cell>
          <cell r="E7818">
            <v>481</v>
          </cell>
          <cell r="F7818" t="str">
            <v>N</v>
          </cell>
        </row>
        <row r="7819">
          <cell r="B7819">
            <v>37903</v>
          </cell>
          <cell r="C7819" t="str">
            <v>Channel Master</v>
          </cell>
          <cell r="D7819" t="str">
            <v>Andrew Corp</v>
          </cell>
          <cell r="E7819">
            <v>18</v>
          </cell>
          <cell r="F7819" t="str">
            <v>N</v>
          </cell>
        </row>
        <row r="7820">
          <cell r="B7820">
            <v>37903</v>
          </cell>
          <cell r="C7820" t="str">
            <v>FelCor Lodging Trust-Hotels(5)</v>
          </cell>
          <cell r="D7820" t="str">
            <v>Ashford Hospitality Trust Inc</v>
          </cell>
          <cell r="E7820">
            <v>50</v>
          </cell>
          <cell r="F7820" t="str">
            <v>N</v>
          </cell>
        </row>
        <row r="7821">
          <cell r="B7821">
            <v>37902</v>
          </cell>
          <cell r="C7821" t="str">
            <v>Cole National Corp</v>
          </cell>
          <cell r="D7821" t="str">
            <v>Luxottica Group SpA</v>
          </cell>
          <cell r="E7821">
            <v>484.95800000000003</v>
          </cell>
          <cell r="F7821" t="str">
            <v>N</v>
          </cell>
        </row>
        <row r="7822">
          <cell r="B7822">
            <v>37902</v>
          </cell>
          <cell r="C7822" t="str">
            <v>Vivendi Universal</v>
          </cell>
          <cell r="D7822" t="str">
            <v>NBC</v>
          </cell>
          <cell r="E7822">
            <v>13677</v>
          </cell>
          <cell r="F7822" t="str">
            <v>N</v>
          </cell>
        </row>
        <row r="7823">
          <cell r="B7823">
            <v>37902</v>
          </cell>
          <cell r="C7823" t="str">
            <v>Geneva Lakes Cold Storage Inc</v>
          </cell>
          <cell r="D7823" t="str">
            <v>Versacold Income Fund</v>
          </cell>
          <cell r="E7823">
            <v>45</v>
          </cell>
          <cell r="F7823" t="str">
            <v>N</v>
          </cell>
        </row>
        <row r="7824">
          <cell r="B7824">
            <v>37902</v>
          </cell>
          <cell r="C7824" t="str">
            <v>EVTAC Mining</v>
          </cell>
          <cell r="D7824" t="str">
            <v>Investor Group</v>
          </cell>
          <cell r="E7824">
            <v>3</v>
          </cell>
          <cell r="F7824" t="str">
            <v>N</v>
          </cell>
        </row>
        <row r="7825">
          <cell r="B7825">
            <v>37902</v>
          </cell>
          <cell r="C7825" t="str">
            <v>Crown Resources Corp</v>
          </cell>
          <cell r="D7825" t="str">
            <v>Kinross Gold Corp</v>
          </cell>
          <cell r="E7825">
            <v>78.423000000000002</v>
          </cell>
          <cell r="F7825" t="str">
            <v>N</v>
          </cell>
        </row>
        <row r="7826">
          <cell r="B7826">
            <v>37902</v>
          </cell>
          <cell r="C7826" t="str">
            <v>On-Site Sourcing-Offset Print</v>
          </cell>
          <cell r="D7826" t="str">
            <v>Undisclosed Acquiror</v>
          </cell>
          <cell r="E7826">
            <v>1.4249999999999998</v>
          </cell>
          <cell r="F7826" t="str">
            <v>N</v>
          </cell>
        </row>
        <row r="7827">
          <cell r="B7827">
            <v>37902</v>
          </cell>
          <cell r="C7827" t="str">
            <v>Vixel Corp</v>
          </cell>
          <cell r="D7827" t="str">
            <v>Emulex Corp</v>
          </cell>
          <cell r="E7827">
            <v>316.41699999999997</v>
          </cell>
          <cell r="F7827" t="str">
            <v>N</v>
          </cell>
        </row>
        <row r="7828">
          <cell r="B7828">
            <v>37901</v>
          </cell>
          <cell r="C7828" t="str">
            <v>GlobeOp Financial Services</v>
          </cell>
          <cell r="D7828" t="str">
            <v>TA Associates Inc</v>
          </cell>
          <cell r="E7828">
            <v>82</v>
          </cell>
          <cell r="F7828" t="str">
            <v>Y</v>
          </cell>
        </row>
        <row r="7829">
          <cell r="B7829">
            <v>37901</v>
          </cell>
          <cell r="C7829" t="str">
            <v>Concerto Software Inc</v>
          </cell>
          <cell r="D7829" t="str">
            <v>Golden Gate Capital</v>
          </cell>
          <cell r="E7829">
            <v>140.85499999999999</v>
          </cell>
          <cell r="F7829" t="str">
            <v>Y</v>
          </cell>
        </row>
        <row r="7830">
          <cell r="B7830">
            <v>37901</v>
          </cell>
          <cell r="C7830" t="str">
            <v>Wyndham Intl Inc-Wyndham,GA</v>
          </cell>
          <cell r="D7830" t="str">
            <v>Dewberry Capital Corp</v>
          </cell>
          <cell r="E7830">
            <v>21.75</v>
          </cell>
          <cell r="F7830" t="str">
            <v>N</v>
          </cell>
        </row>
        <row r="7831">
          <cell r="B7831">
            <v>37901</v>
          </cell>
          <cell r="C7831" t="str">
            <v>Freescale Semiconductor Inc</v>
          </cell>
          <cell r="D7831" t="str">
            <v>Shareholders</v>
          </cell>
          <cell r="E7831">
            <v>5045.9009999999998</v>
          </cell>
          <cell r="F7831" t="str">
            <v>N</v>
          </cell>
        </row>
        <row r="7832">
          <cell r="B7832">
            <v>37901</v>
          </cell>
          <cell r="C7832" t="str">
            <v>Great Mall of The Bay Area</v>
          </cell>
          <cell r="D7832" t="str">
            <v>KanAm Grund KG mbH</v>
          </cell>
          <cell r="E7832">
            <v>136.39999999999998</v>
          </cell>
          <cell r="F7832" t="str">
            <v>N</v>
          </cell>
        </row>
        <row r="7833">
          <cell r="B7833">
            <v>37901</v>
          </cell>
          <cell r="C7833" t="str">
            <v>Undisclosed Gold Ppty,NV(2)</v>
          </cell>
          <cell r="D7833" t="str">
            <v>Greencastle Resources Inc</v>
          </cell>
          <cell r="E7833">
            <v>4</v>
          </cell>
          <cell r="F7833" t="str">
            <v>N</v>
          </cell>
        </row>
        <row r="7834">
          <cell r="B7834">
            <v>37901</v>
          </cell>
          <cell r="C7834" t="str">
            <v>Gentek Inc</v>
          </cell>
          <cell r="D7834" t="str">
            <v>Creditors</v>
          </cell>
          <cell r="E7834">
            <v>347.9</v>
          </cell>
          <cell r="F7834" t="str">
            <v>N</v>
          </cell>
        </row>
        <row r="7835">
          <cell r="B7835">
            <v>37901</v>
          </cell>
          <cell r="C7835" t="str">
            <v>ET&amp;T Frames Inc</v>
          </cell>
          <cell r="D7835" t="str">
            <v>Lippert Components Inc</v>
          </cell>
          <cell r="E7835">
            <v>3.5999999999999996</v>
          </cell>
          <cell r="F7835" t="str">
            <v>N</v>
          </cell>
        </row>
        <row r="7836">
          <cell r="B7836">
            <v>37901</v>
          </cell>
          <cell r="C7836" t="str">
            <v>FirstFed Amer Bancorp Inc,MA</v>
          </cell>
          <cell r="D7836" t="str">
            <v>Webster Finl Corp,Waterbury,CT</v>
          </cell>
          <cell r="E7836">
            <v>433.71600000000001</v>
          </cell>
          <cell r="F7836" t="str">
            <v>N</v>
          </cell>
        </row>
        <row r="7837">
          <cell r="B7837">
            <v>37901</v>
          </cell>
          <cell r="C7837" t="str">
            <v>Efficiency Technologies Inc</v>
          </cell>
          <cell r="D7837" t="str">
            <v>American Resource Management</v>
          </cell>
          <cell r="E7837">
            <v>1.7999999999999998</v>
          </cell>
          <cell r="F7837" t="str">
            <v>N</v>
          </cell>
        </row>
        <row r="7838">
          <cell r="B7838">
            <v>37901</v>
          </cell>
          <cell r="C7838" t="str">
            <v>1801 K Street Bldg,Washington</v>
          </cell>
          <cell r="D7838" t="str">
            <v>Starwood Capital Group LLC</v>
          </cell>
          <cell r="E7838">
            <v>155</v>
          </cell>
          <cell r="F7838" t="str">
            <v>N</v>
          </cell>
        </row>
        <row r="7839">
          <cell r="B7839">
            <v>37901</v>
          </cell>
          <cell r="C7839" t="str">
            <v>Manning Systems Inc</v>
          </cell>
          <cell r="D7839" t="str">
            <v>BW Technologies Ltd</v>
          </cell>
          <cell r="E7839">
            <v>7.4279999999999999</v>
          </cell>
          <cell r="F7839" t="str">
            <v>N</v>
          </cell>
        </row>
        <row r="7840">
          <cell r="B7840">
            <v>37901</v>
          </cell>
          <cell r="C7840" t="str">
            <v>Alliance Bancorp Inc,AR</v>
          </cell>
          <cell r="D7840" t="str">
            <v>Simmons First Natl Corp</v>
          </cell>
          <cell r="E7840">
            <v>25.473999999999997</v>
          </cell>
          <cell r="F7840" t="str">
            <v>N</v>
          </cell>
        </row>
        <row r="7841">
          <cell r="B7841">
            <v>37901</v>
          </cell>
          <cell r="C7841" t="str">
            <v>Peebles Inc</v>
          </cell>
          <cell r="D7841" t="str">
            <v>Stage Stores Inc</v>
          </cell>
          <cell r="E7841">
            <v>213.89999999999998</v>
          </cell>
          <cell r="F7841" t="str">
            <v>N</v>
          </cell>
        </row>
        <row r="7842">
          <cell r="B7842">
            <v>37900</v>
          </cell>
          <cell r="C7842" t="str">
            <v>FTD Inc</v>
          </cell>
          <cell r="D7842" t="str">
            <v>Green Equity Investors IV LP</v>
          </cell>
          <cell r="E7842">
            <v>423.85899999999998</v>
          </cell>
          <cell r="F7842" t="str">
            <v>Y</v>
          </cell>
        </row>
        <row r="7843">
          <cell r="B7843">
            <v>37900</v>
          </cell>
          <cell r="C7843" t="str">
            <v>Charter Oak Partner-Factory(9)</v>
          </cell>
          <cell r="D7843" t="str">
            <v>Investor Group</v>
          </cell>
          <cell r="E7843">
            <v>491</v>
          </cell>
          <cell r="F7843" t="str">
            <v>Y</v>
          </cell>
        </row>
        <row r="7844">
          <cell r="B7844">
            <v>37900</v>
          </cell>
          <cell r="C7844" t="str">
            <v>First State Bank of North TX</v>
          </cell>
          <cell r="D7844" t="str">
            <v>Prosperity Bancshares Inc,TX</v>
          </cell>
          <cell r="E7844">
            <v>21.412999999999997</v>
          </cell>
          <cell r="F7844" t="str">
            <v>N</v>
          </cell>
        </row>
        <row r="7845">
          <cell r="B7845">
            <v>37900</v>
          </cell>
          <cell r="C7845" t="str">
            <v>CLC Healthcare Inc</v>
          </cell>
          <cell r="D7845" t="str">
            <v>Center Healthcare Inc</v>
          </cell>
          <cell r="E7845">
            <v>2.1329999999999996</v>
          </cell>
          <cell r="F7845" t="str">
            <v>N</v>
          </cell>
        </row>
        <row r="7846">
          <cell r="B7846">
            <v>37900</v>
          </cell>
          <cell r="C7846" t="str">
            <v>Circle K Corp</v>
          </cell>
          <cell r="D7846" t="str">
            <v>Alimentation Couche-Tard Inc</v>
          </cell>
          <cell r="E7846">
            <v>811.69999999999993</v>
          </cell>
          <cell r="F7846" t="str">
            <v>N</v>
          </cell>
        </row>
        <row r="7847">
          <cell r="B7847">
            <v>37900</v>
          </cell>
          <cell r="C7847" t="str">
            <v>Sierracin/Harrison</v>
          </cell>
          <cell r="D7847" t="str">
            <v>Cobham PLC</v>
          </cell>
          <cell r="E7847">
            <v>10.5</v>
          </cell>
          <cell r="F7847" t="str">
            <v>N</v>
          </cell>
        </row>
        <row r="7848">
          <cell r="B7848">
            <v>37900</v>
          </cell>
          <cell r="C7848" t="str">
            <v>Financial Technologies Inc</v>
          </cell>
          <cell r="D7848" t="str">
            <v>NetBank Inc,Alpharetta,GA</v>
          </cell>
          <cell r="E7848">
            <v>16</v>
          </cell>
          <cell r="F7848" t="str">
            <v>N</v>
          </cell>
        </row>
        <row r="7849">
          <cell r="B7849">
            <v>37900</v>
          </cell>
          <cell r="C7849" t="str">
            <v>Texarkana Truck Center</v>
          </cell>
          <cell r="D7849" t="str">
            <v>Barloworld Freightliner Inc</v>
          </cell>
          <cell r="E7849">
            <v>8.1999999999999993</v>
          </cell>
          <cell r="F7849" t="str">
            <v>N</v>
          </cell>
        </row>
        <row r="7850">
          <cell r="B7850">
            <v>37900</v>
          </cell>
          <cell r="C7850" t="str">
            <v>First Federal Savings-Iowa Br</v>
          </cell>
          <cell r="D7850" t="str">
            <v>Manson State Bank,Manson,IA</v>
          </cell>
          <cell r="E7850">
            <v>20.914000000000001</v>
          </cell>
          <cell r="F7850" t="str">
            <v>N</v>
          </cell>
        </row>
        <row r="7851">
          <cell r="B7851">
            <v>37900</v>
          </cell>
          <cell r="C7851" t="str">
            <v>Neoteris Inc</v>
          </cell>
          <cell r="D7851" t="str">
            <v>NetScreen Technologies Inc</v>
          </cell>
          <cell r="E7851">
            <v>295</v>
          </cell>
          <cell r="F7851" t="str">
            <v>N</v>
          </cell>
        </row>
        <row r="7852">
          <cell r="B7852">
            <v>37900</v>
          </cell>
          <cell r="C7852" t="str">
            <v>Sockeye Networks</v>
          </cell>
          <cell r="D7852" t="str">
            <v>Internap Network Services Corp</v>
          </cell>
          <cell r="E7852">
            <v>1.75</v>
          </cell>
          <cell r="F7852" t="str">
            <v>N</v>
          </cell>
        </row>
        <row r="7853">
          <cell r="B7853">
            <v>37900</v>
          </cell>
          <cell r="C7853" t="str">
            <v>Safety Components Intl Inc</v>
          </cell>
          <cell r="D7853" t="str">
            <v>Zapata Corp</v>
          </cell>
          <cell r="E7853">
            <v>16.933</v>
          </cell>
          <cell r="F7853" t="str">
            <v>N</v>
          </cell>
        </row>
        <row r="7854">
          <cell r="B7854">
            <v>37900</v>
          </cell>
          <cell r="C7854" t="str">
            <v>ProCam Machine LLC</v>
          </cell>
          <cell r="D7854" t="str">
            <v>Metal Storm Ltd</v>
          </cell>
          <cell r="E7854">
            <v>4.1950000000000003</v>
          </cell>
          <cell r="F7854" t="str">
            <v>N</v>
          </cell>
        </row>
        <row r="7855">
          <cell r="B7855">
            <v>37900</v>
          </cell>
          <cell r="C7855" t="str">
            <v>One California Plaza</v>
          </cell>
          <cell r="D7855" t="str">
            <v>Maguire Properties Inc</v>
          </cell>
          <cell r="E7855">
            <v>225</v>
          </cell>
          <cell r="F7855" t="str">
            <v>N</v>
          </cell>
        </row>
        <row r="7856">
          <cell r="B7856">
            <v>37900</v>
          </cell>
          <cell r="C7856" t="str">
            <v>PPL Corp-Hydroelectric Dams,ME</v>
          </cell>
          <cell r="D7856" t="str">
            <v>Investor Group</v>
          </cell>
          <cell r="E7856">
            <v>25</v>
          </cell>
          <cell r="F7856" t="str">
            <v>-</v>
          </cell>
        </row>
        <row r="7857">
          <cell r="B7857">
            <v>37897</v>
          </cell>
          <cell r="C7857" t="str">
            <v>Octagon Risk Services Inc</v>
          </cell>
          <cell r="D7857" t="str">
            <v>CompManagement Inc</v>
          </cell>
          <cell r="E7857">
            <v>30</v>
          </cell>
          <cell r="F7857" t="str">
            <v>N</v>
          </cell>
        </row>
        <row r="7858">
          <cell r="B7858">
            <v>37897</v>
          </cell>
          <cell r="C7858" t="str">
            <v>GulfTerra Energy Co LLC</v>
          </cell>
          <cell r="D7858" t="str">
            <v>Goldman Sachs &amp; Co</v>
          </cell>
          <cell r="E7858">
            <v>88</v>
          </cell>
          <cell r="F7858" t="str">
            <v>N</v>
          </cell>
        </row>
        <row r="7859">
          <cell r="B7859">
            <v>37897</v>
          </cell>
          <cell r="C7859" t="str">
            <v>Gulfterra Energy Partners LP</v>
          </cell>
          <cell r="D7859" t="str">
            <v>Goldman Sachs &amp; Co</v>
          </cell>
          <cell r="E7859">
            <v>112</v>
          </cell>
          <cell r="F7859" t="str">
            <v>N</v>
          </cell>
        </row>
        <row r="7860">
          <cell r="B7860">
            <v>37897</v>
          </cell>
          <cell r="C7860" t="str">
            <v>Integrated Commun Sys Inc</v>
          </cell>
          <cell r="D7860" t="str">
            <v>IDI Global Inc</v>
          </cell>
          <cell r="E7860">
            <v>1.4410000000000001</v>
          </cell>
          <cell r="F7860" t="str">
            <v>N</v>
          </cell>
        </row>
        <row r="7861">
          <cell r="B7861">
            <v>37897</v>
          </cell>
          <cell r="C7861" t="str">
            <v>JadeSail Systems Inc</v>
          </cell>
          <cell r="D7861" t="str">
            <v>Netopia Inc</v>
          </cell>
          <cell r="E7861">
            <v>1.1409999999999998</v>
          </cell>
          <cell r="F7861" t="str">
            <v>N</v>
          </cell>
        </row>
        <row r="7862">
          <cell r="B7862">
            <v>37897</v>
          </cell>
          <cell r="C7862" t="str">
            <v>AmerGen Energy Co</v>
          </cell>
          <cell r="D7862" t="str">
            <v>Exelon Corp</v>
          </cell>
          <cell r="E7862">
            <v>276.5</v>
          </cell>
          <cell r="F7862" t="str">
            <v>N</v>
          </cell>
        </row>
        <row r="7863">
          <cell r="B7863">
            <v>37897</v>
          </cell>
          <cell r="C7863" t="str">
            <v>Radio Unica Commun-Station Grp</v>
          </cell>
          <cell r="D7863" t="str">
            <v>Multicultural Radio Bdcstg Inc</v>
          </cell>
          <cell r="E7863">
            <v>150</v>
          </cell>
          <cell r="F7863" t="str">
            <v>N</v>
          </cell>
        </row>
        <row r="7864">
          <cell r="B7864">
            <v>37897</v>
          </cell>
          <cell r="C7864" t="str">
            <v>Royal Robbins Inc</v>
          </cell>
          <cell r="D7864" t="str">
            <v>Phoenix Footwear Group Inc</v>
          </cell>
          <cell r="E7864">
            <v>11.5</v>
          </cell>
          <cell r="F7864" t="str">
            <v>N</v>
          </cell>
        </row>
        <row r="7865">
          <cell r="B7865">
            <v>37897</v>
          </cell>
          <cell r="C7865" t="str">
            <v>Luna iMonitoring</v>
          </cell>
          <cell r="D7865" t="str">
            <v>IHS Energy Group Inc</v>
          </cell>
          <cell r="E7865">
            <v>1</v>
          </cell>
          <cell r="F7865" t="str">
            <v>N</v>
          </cell>
        </row>
        <row r="7866">
          <cell r="B7866">
            <v>37897</v>
          </cell>
          <cell r="C7866" t="str">
            <v>Spanish Bdcstg Sys-Radio,CA</v>
          </cell>
          <cell r="D7866" t="str">
            <v>Three Point Media-San Francisc</v>
          </cell>
          <cell r="E7866">
            <v>30</v>
          </cell>
          <cell r="F7866" t="str">
            <v>N</v>
          </cell>
        </row>
        <row r="7867">
          <cell r="B7867">
            <v>37897</v>
          </cell>
          <cell r="C7867" t="str">
            <v>Undisclosed Gas Stations,IL(3)</v>
          </cell>
          <cell r="D7867" t="str">
            <v>Senticore Inc</v>
          </cell>
          <cell r="E7867">
            <v>3.9</v>
          </cell>
          <cell r="F7867" t="str">
            <v>N</v>
          </cell>
        </row>
        <row r="7868">
          <cell r="B7868">
            <v>37896</v>
          </cell>
          <cell r="C7868" t="str">
            <v>GFSI Inc</v>
          </cell>
          <cell r="D7868" t="str">
            <v>Investor Group</v>
          </cell>
          <cell r="E7868">
            <v>30</v>
          </cell>
          <cell r="F7868" t="str">
            <v>Y</v>
          </cell>
        </row>
        <row r="7869">
          <cell r="B7869">
            <v>37896</v>
          </cell>
          <cell r="C7869" t="str">
            <v>Alum Screen Mnfr,2 oth</v>
          </cell>
          <cell r="D7869" t="str">
            <v>Atrium Cos Inc</v>
          </cell>
          <cell r="E7869">
            <v>16.5</v>
          </cell>
          <cell r="F7869" t="str">
            <v>N</v>
          </cell>
        </row>
        <row r="7870">
          <cell r="B7870">
            <v>37896</v>
          </cell>
          <cell r="C7870" t="str">
            <v>Womens Capital Corp</v>
          </cell>
          <cell r="D7870" t="str">
            <v>Barr Laboratories Inc</v>
          </cell>
          <cell r="E7870">
            <v>20.2</v>
          </cell>
          <cell r="F7870" t="str">
            <v>N</v>
          </cell>
        </row>
        <row r="7871">
          <cell r="B7871">
            <v>37896</v>
          </cell>
          <cell r="C7871" t="str">
            <v>Klein Associates Inc</v>
          </cell>
          <cell r="D7871" t="str">
            <v>L-3 Communications Hldg Inc</v>
          </cell>
          <cell r="E7871">
            <v>30</v>
          </cell>
          <cell r="F7871" t="str">
            <v>N</v>
          </cell>
        </row>
        <row r="7872">
          <cell r="B7872">
            <v>37896</v>
          </cell>
          <cell r="C7872" t="str">
            <v>KCHZ-FM,KMJK-FM,Kansas,MO</v>
          </cell>
          <cell r="D7872" t="str">
            <v>Cumulus Media Inc</v>
          </cell>
          <cell r="E7872">
            <v>25</v>
          </cell>
          <cell r="F7872" t="str">
            <v>N</v>
          </cell>
        </row>
        <row r="7873">
          <cell r="B7873">
            <v>37896</v>
          </cell>
          <cell r="C7873" t="str">
            <v>Siemens-Electn Dosimetry Bus</v>
          </cell>
          <cell r="D7873" t="str">
            <v>Thermo Electron Corp</v>
          </cell>
          <cell r="E7873">
            <v>4.5</v>
          </cell>
          <cell r="F7873" t="str">
            <v>N</v>
          </cell>
        </row>
        <row r="7874">
          <cell r="B7874">
            <v>37896</v>
          </cell>
          <cell r="C7874" t="str">
            <v>Consolidated Columbiana Grande</v>
          </cell>
          <cell r="D7874" t="str">
            <v>Entertainment Properties Trust</v>
          </cell>
          <cell r="E7874">
            <v>11.5</v>
          </cell>
          <cell r="F7874" t="str">
            <v>N</v>
          </cell>
        </row>
        <row r="7875">
          <cell r="B7875">
            <v>37896</v>
          </cell>
          <cell r="C7875" t="str">
            <v>Executive Benefit Solutions</v>
          </cell>
          <cell r="D7875" t="str">
            <v>Clark Consulting Inc</v>
          </cell>
          <cell r="E7875">
            <v>12.6</v>
          </cell>
          <cell r="F7875" t="str">
            <v>N</v>
          </cell>
        </row>
        <row r="7876">
          <cell r="B7876">
            <v>37896</v>
          </cell>
          <cell r="C7876" t="str">
            <v>Third Coast Media</v>
          </cell>
          <cell r="D7876" t="str">
            <v>Reynolds &amp; Reynolds Co</v>
          </cell>
          <cell r="E7876">
            <v>8</v>
          </cell>
          <cell r="F7876" t="str">
            <v>N</v>
          </cell>
        </row>
        <row r="7877">
          <cell r="B7877">
            <v>37896</v>
          </cell>
          <cell r="C7877" t="str">
            <v>Tri-States NGL Pipeline LLC</v>
          </cell>
          <cell r="D7877" t="str">
            <v>Enterprise Products Partners</v>
          </cell>
          <cell r="E7877">
            <v>34.799999999999997</v>
          </cell>
          <cell r="F7877" t="str">
            <v>N</v>
          </cell>
        </row>
        <row r="7878">
          <cell r="B7878">
            <v>37896</v>
          </cell>
          <cell r="C7878" t="str">
            <v>Lauren Kamtech-US Op</v>
          </cell>
          <cell r="D7878" t="str">
            <v>AMEC PLC</v>
          </cell>
          <cell r="E7878">
            <v>5.8999999999999995</v>
          </cell>
          <cell r="F7878" t="str">
            <v>N</v>
          </cell>
        </row>
        <row r="7879">
          <cell r="B7879">
            <v>37895</v>
          </cell>
          <cell r="C7879" t="str">
            <v>Bravo Technology Center</v>
          </cell>
          <cell r="D7879" t="str">
            <v>Investor Group</v>
          </cell>
          <cell r="E7879">
            <v>3.5</v>
          </cell>
          <cell r="F7879" t="str">
            <v>Y</v>
          </cell>
        </row>
        <row r="7880">
          <cell r="B7880">
            <v>37895</v>
          </cell>
          <cell r="C7880" t="str">
            <v>ICN-Personal Dosimetry Div</v>
          </cell>
          <cell r="D7880" t="str">
            <v>Global Dosimetry Solutions Inc</v>
          </cell>
          <cell r="E7880">
            <v>58</v>
          </cell>
          <cell r="F7880" t="str">
            <v>Y</v>
          </cell>
        </row>
        <row r="7881">
          <cell r="B7881">
            <v>37895</v>
          </cell>
          <cell r="C7881" t="str">
            <v>WLIR-FM,New York</v>
          </cell>
          <cell r="D7881" t="str">
            <v>Univision Communications Inc</v>
          </cell>
          <cell r="E7881">
            <v>60</v>
          </cell>
          <cell r="F7881" t="str">
            <v>N</v>
          </cell>
        </row>
        <row r="7882">
          <cell r="B7882">
            <v>37895</v>
          </cell>
          <cell r="C7882" t="str">
            <v>Mission Resources Corp-East</v>
          </cell>
          <cell r="D7882" t="str">
            <v>Danmark Energy</v>
          </cell>
          <cell r="E7882">
            <v>21.5</v>
          </cell>
          <cell r="F7882" t="str">
            <v>N</v>
          </cell>
        </row>
        <row r="7883">
          <cell r="B7883">
            <v>37895</v>
          </cell>
          <cell r="C7883" t="str">
            <v>MedCap Ppty-Med Office Bldg</v>
          </cell>
          <cell r="D7883" t="str">
            <v>HCP Med Office Portfolio LLC</v>
          </cell>
          <cell r="E7883">
            <v>575</v>
          </cell>
          <cell r="F7883" t="str">
            <v>N</v>
          </cell>
        </row>
        <row r="7884">
          <cell r="B7884">
            <v>37895</v>
          </cell>
          <cell r="C7884" t="str">
            <v>Epic Resorts</v>
          </cell>
          <cell r="D7884" t="str">
            <v>Sunterra Corp</v>
          </cell>
          <cell r="E7884">
            <v>25</v>
          </cell>
          <cell r="F7884" t="str">
            <v>N</v>
          </cell>
        </row>
        <row r="7885">
          <cell r="B7885">
            <v>37895</v>
          </cell>
          <cell r="C7885" t="str">
            <v>MeadWestvaco Corp-New England</v>
          </cell>
          <cell r="D7885" t="str">
            <v>Wagner Forest Management Ltd</v>
          </cell>
          <cell r="E7885">
            <v>125.8</v>
          </cell>
          <cell r="F7885" t="str">
            <v>N</v>
          </cell>
        </row>
        <row r="7886">
          <cell r="B7886">
            <v>37895</v>
          </cell>
          <cell r="C7886" t="str">
            <v>International Consultants Inc</v>
          </cell>
          <cell r="D7886" t="str">
            <v>Modern Technologies Corp</v>
          </cell>
          <cell r="E7886">
            <v>19</v>
          </cell>
          <cell r="F7886" t="str">
            <v>N</v>
          </cell>
        </row>
        <row r="7887">
          <cell r="B7887">
            <v>37895</v>
          </cell>
          <cell r="C7887" t="str">
            <v>Greenleaf Products Inc</v>
          </cell>
          <cell r="D7887" t="str">
            <v>Nu-Gro Corp</v>
          </cell>
          <cell r="E7887">
            <v>6.4690000000000003</v>
          </cell>
          <cell r="F7887" t="str">
            <v>N</v>
          </cell>
        </row>
        <row r="7888">
          <cell r="B7888">
            <v>37895</v>
          </cell>
          <cell r="C7888" t="str">
            <v>Reference Co-Stores(14)</v>
          </cell>
          <cell r="D7888" t="str">
            <v>FOREVER 21 Inc</v>
          </cell>
          <cell r="E7888">
            <v>3.5</v>
          </cell>
          <cell r="F7888" t="str">
            <v>N</v>
          </cell>
        </row>
        <row r="7889">
          <cell r="B7889">
            <v>37895</v>
          </cell>
          <cell r="C7889" t="str">
            <v>Kent Inc</v>
          </cell>
          <cell r="D7889" t="str">
            <v>Wormser Corp</v>
          </cell>
          <cell r="E7889">
            <v>1.325</v>
          </cell>
          <cell r="F7889" t="str">
            <v>N</v>
          </cell>
        </row>
        <row r="7890">
          <cell r="B7890">
            <v>37895</v>
          </cell>
          <cell r="C7890" t="str">
            <v>Abbott Labs-Cert Rapid Diagnos</v>
          </cell>
          <cell r="D7890" t="str">
            <v>Inverness Med Innovations  Inc</v>
          </cell>
          <cell r="E7890">
            <v>94.394000000000005</v>
          </cell>
          <cell r="F7890" t="str">
            <v>N</v>
          </cell>
        </row>
        <row r="7891">
          <cell r="B7891">
            <v>37895</v>
          </cell>
          <cell r="C7891" t="str">
            <v>Hallmark Nursing Ctr-Homes(4)</v>
          </cell>
          <cell r="D7891" t="str">
            <v>Investor Group</v>
          </cell>
          <cell r="E7891">
            <v>4.1999999999999993</v>
          </cell>
          <cell r="F7891" t="str">
            <v>N</v>
          </cell>
        </row>
        <row r="7892">
          <cell r="B7892">
            <v>37895</v>
          </cell>
          <cell r="C7892" t="str">
            <v>Bayfair Mall,San Leandro,CA</v>
          </cell>
          <cell r="D7892" t="str">
            <v>Madison Marquette</v>
          </cell>
          <cell r="E7892">
            <v>37</v>
          </cell>
          <cell r="F7892" t="str">
            <v>N</v>
          </cell>
        </row>
        <row r="7893">
          <cell r="B7893">
            <v>37895</v>
          </cell>
          <cell r="C7893" t="str">
            <v>Warn Industries Inc</v>
          </cell>
          <cell r="D7893" t="str">
            <v>Dover Resources Inc</v>
          </cell>
          <cell r="E7893">
            <v>325</v>
          </cell>
          <cell r="F7893" t="str">
            <v>N</v>
          </cell>
        </row>
        <row r="7894">
          <cell r="B7894">
            <v>37895</v>
          </cell>
          <cell r="C7894" t="str">
            <v>Gala Biotech</v>
          </cell>
          <cell r="D7894" t="str">
            <v>Cardinal Health Inc</v>
          </cell>
          <cell r="E7894">
            <v>15.5</v>
          </cell>
          <cell r="F7894" t="str">
            <v>N</v>
          </cell>
        </row>
        <row r="7895">
          <cell r="B7895">
            <v>37894</v>
          </cell>
          <cell r="C7895" t="str">
            <v>Norcraft Cos LLC</v>
          </cell>
          <cell r="D7895" t="str">
            <v>Investor Group</v>
          </cell>
          <cell r="E7895">
            <v>315</v>
          </cell>
          <cell r="F7895" t="str">
            <v>Y</v>
          </cell>
        </row>
        <row r="7896">
          <cell r="B7896">
            <v>37894</v>
          </cell>
          <cell r="C7896" t="str">
            <v>Pierce Nut Co LLC</v>
          </cell>
          <cell r="D7896" t="str">
            <v>FabriSteel Products Inc</v>
          </cell>
          <cell r="E7896">
            <v>3</v>
          </cell>
          <cell r="F7896" t="str">
            <v>Y</v>
          </cell>
        </row>
        <row r="7897">
          <cell r="B7897">
            <v>37894</v>
          </cell>
          <cell r="C7897" t="str">
            <v>Plymouth</v>
          </cell>
          <cell r="D7897" t="str">
            <v>CM Equity Partners LP</v>
          </cell>
          <cell r="E7897">
            <v>2.2000000000000002</v>
          </cell>
          <cell r="F7897" t="str">
            <v>Y</v>
          </cell>
        </row>
        <row r="7898">
          <cell r="B7898">
            <v>37894</v>
          </cell>
          <cell r="C7898" t="str">
            <v>Garden Fresh Restaurant Corp</v>
          </cell>
          <cell r="D7898" t="str">
            <v>Investor Group</v>
          </cell>
          <cell r="E7898">
            <v>102.95599999999999</v>
          </cell>
          <cell r="F7898" t="str">
            <v>Y</v>
          </cell>
        </row>
        <row r="7899">
          <cell r="B7899">
            <v>37894</v>
          </cell>
          <cell r="C7899" t="str">
            <v>Reliant Pharmaceuticals Inc</v>
          </cell>
          <cell r="D7899" t="str">
            <v>Investor Group</v>
          </cell>
          <cell r="E7899">
            <v>115</v>
          </cell>
          <cell r="F7899" t="str">
            <v>Y</v>
          </cell>
        </row>
        <row r="7900">
          <cell r="B7900">
            <v>37894</v>
          </cell>
          <cell r="C7900" t="str">
            <v>Money Transfer Businesses(3)</v>
          </cell>
          <cell r="D7900" t="str">
            <v>Biofarm Inc</v>
          </cell>
          <cell r="E7900">
            <v>300</v>
          </cell>
          <cell r="F7900" t="str">
            <v>N</v>
          </cell>
        </row>
        <row r="7901">
          <cell r="B7901">
            <v>37894</v>
          </cell>
          <cell r="C7901" t="str">
            <v>Family Health-Medicaid Asts</v>
          </cell>
          <cell r="D7901" t="str">
            <v>Buckeye Community Health Plan</v>
          </cell>
          <cell r="E7901">
            <v>6.5</v>
          </cell>
          <cell r="F7901" t="str">
            <v>N</v>
          </cell>
        </row>
        <row r="7902">
          <cell r="B7902">
            <v>37894</v>
          </cell>
          <cell r="C7902" t="str">
            <v>Sarasota Square,Sarasota,FL</v>
          </cell>
          <cell r="D7902" t="str">
            <v>Westfield America Trust</v>
          </cell>
          <cell r="E7902">
            <v>77</v>
          </cell>
          <cell r="F7902" t="str">
            <v>N</v>
          </cell>
        </row>
        <row r="7903">
          <cell r="B7903">
            <v>37894</v>
          </cell>
          <cell r="C7903" t="str">
            <v>Kyrus Corp</v>
          </cell>
          <cell r="D7903" t="str">
            <v>Agilysys Inc</v>
          </cell>
          <cell r="E7903">
            <v>31</v>
          </cell>
          <cell r="F7903" t="str">
            <v>N</v>
          </cell>
        </row>
        <row r="7904">
          <cell r="B7904">
            <v>37894</v>
          </cell>
          <cell r="C7904" t="str">
            <v>Horizon Group-Outlet Ctrs(9)</v>
          </cell>
          <cell r="D7904" t="str">
            <v>Pleasant Lake Apartments Ltd</v>
          </cell>
          <cell r="E7904">
            <v>11.5</v>
          </cell>
          <cell r="F7904" t="str">
            <v>N</v>
          </cell>
        </row>
        <row r="7905">
          <cell r="B7905">
            <v>37894</v>
          </cell>
          <cell r="C7905" t="str">
            <v>Wilbert Inc-Sheet Extrusion</v>
          </cell>
          <cell r="D7905" t="str">
            <v>Spartech Corp</v>
          </cell>
          <cell r="E7905">
            <v>5.5</v>
          </cell>
          <cell r="F7905" t="str">
            <v>N</v>
          </cell>
        </row>
        <row r="7906">
          <cell r="B7906">
            <v>37894</v>
          </cell>
          <cell r="C7906" t="str">
            <v>Valero Energy Corp-Southlake</v>
          </cell>
          <cell r="D7906" t="str">
            <v>Valero LP</v>
          </cell>
          <cell r="E7906">
            <v>30</v>
          </cell>
          <cell r="F7906" t="str">
            <v>N</v>
          </cell>
        </row>
        <row r="7907">
          <cell r="B7907">
            <v>37894</v>
          </cell>
          <cell r="C7907" t="str">
            <v>Ingenuity Systems</v>
          </cell>
          <cell r="D7907" t="str">
            <v>Undisclosed Acquiror</v>
          </cell>
          <cell r="E7907">
            <v>1</v>
          </cell>
          <cell r="F7907" t="str">
            <v>N</v>
          </cell>
        </row>
        <row r="7908">
          <cell r="B7908">
            <v>37894</v>
          </cell>
          <cell r="C7908" t="str">
            <v>CorrChoice</v>
          </cell>
          <cell r="D7908" t="str">
            <v>Greif Inc</v>
          </cell>
          <cell r="E7908">
            <v>115.3</v>
          </cell>
          <cell r="F7908" t="str">
            <v>N</v>
          </cell>
        </row>
        <row r="7909">
          <cell r="B7909">
            <v>37894</v>
          </cell>
          <cell r="C7909" t="str">
            <v>Durel Corporation</v>
          </cell>
          <cell r="D7909" t="str">
            <v>Rogers Corp</v>
          </cell>
          <cell r="E7909">
            <v>26</v>
          </cell>
          <cell r="F7909" t="str">
            <v>N</v>
          </cell>
        </row>
        <row r="7910">
          <cell r="B7910">
            <v>37894</v>
          </cell>
          <cell r="C7910" t="str">
            <v>North Star Steel-Mnfr Facility</v>
          </cell>
          <cell r="D7910" t="str">
            <v>Quanex Corp</v>
          </cell>
          <cell r="E7910">
            <v>115</v>
          </cell>
          <cell r="F7910" t="str">
            <v>N</v>
          </cell>
        </row>
        <row r="7911">
          <cell r="B7911">
            <v>37894</v>
          </cell>
          <cell r="C7911" t="str">
            <v>Progressive Lending LLC</v>
          </cell>
          <cell r="D7911" t="str">
            <v>Sutter Holding Co Inc</v>
          </cell>
          <cell r="E7911">
            <v>1.5199999999999998</v>
          </cell>
          <cell r="F7911" t="str">
            <v>N</v>
          </cell>
        </row>
        <row r="7912">
          <cell r="B7912">
            <v>37894</v>
          </cell>
          <cell r="C7912" t="str">
            <v>Music World Entertainment</v>
          </cell>
          <cell r="D7912" t="str">
            <v>Sanctuary Group PLC</v>
          </cell>
          <cell r="E7912">
            <v>10</v>
          </cell>
          <cell r="F7912" t="str">
            <v>N</v>
          </cell>
        </row>
        <row r="7913">
          <cell r="B7913">
            <v>37894</v>
          </cell>
          <cell r="C7913" t="str">
            <v>Huntoon Paige-Mtg Svc Rights</v>
          </cell>
          <cell r="D7913" t="str">
            <v>Greystone Servicing Corp</v>
          </cell>
          <cell r="E7913">
            <v>1</v>
          </cell>
          <cell r="F7913" t="str">
            <v>N</v>
          </cell>
        </row>
        <row r="7914">
          <cell r="B7914">
            <v>37894</v>
          </cell>
          <cell r="C7914" t="str">
            <v>Damp Rid Inc</v>
          </cell>
          <cell r="D7914" t="str">
            <v>Undisclosed Acquiror</v>
          </cell>
          <cell r="E7914">
            <v>19.299999999999997</v>
          </cell>
          <cell r="F7914" t="str">
            <v>N</v>
          </cell>
        </row>
        <row r="7915">
          <cell r="B7915">
            <v>37894</v>
          </cell>
          <cell r="C7915" t="str">
            <v>Tenet-Twelve Oaks Med Ctr,TX</v>
          </cell>
          <cell r="D7915" t="str">
            <v>Hospital Partners of America</v>
          </cell>
          <cell r="E7915">
            <v>19.399999999999999</v>
          </cell>
          <cell r="F7915" t="str">
            <v>N</v>
          </cell>
        </row>
        <row r="7916">
          <cell r="B7916">
            <v>37893</v>
          </cell>
          <cell r="C7916" t="str">
            <v>Poet Holdings Inc</v>
          </cell>
          <cell r="D7916" t="str">
            <v>Versant Corp</v>
          </cell>
          <cell r="E7916">
            <v>26.438999999999997</v>
          </cell>
          <cell r="F7916" t="str">
            <v>N</v>
          </cell>
        </row>
        <row r="7917">
          <cell r="B7917">
            <v>37893</v>
          </cell>
          <cell r="C7917" t="str">
            <v>American Design Group Inc</v>
          </cell>
          <cell r="D7917" t="str">
            <v>Legal Access Technologies Inc</v>
          </cell>
          <cell r="E7917">
            <v>13.428999999999998</v>
          </cell>
          <cell r="F7917" t="str">
            <v>N</v>
          </cell>
        </row>
        <row r="7918">
          <cell r="B7918">
            <v>37893</v>
          </cell>
          <cell r="C7918" t="str">
            <v>Vector Pipeline</v>
          </cell>
          <cell r="D7918" t="str">
            <v>Enbridge Inc</v>
          </cell>
          <cell r="E7918">
            <v>72.5</v>
          </cell>
          <cell r="F7918" t="str">
            <v>N</v>
          </cell>
        </row>
        <row r="7919">
          <cell r="B7919">
            <v>37893</v>
          </cell>
          <cell r="C7919" t="str">
            <v>Harken Energy-Panhandle Asts</v>
          </cell>
          <cell r="D7919" t="str">
            <v>Undisclosed Acquiror</v>
          </cell>
          <cell r="E7919">
            <v>7</v>
          </cell>
          <cell r="F7919" t="str">
            <v>N</v>
          </cell>
        </row>
        <row r="7920">
          <cell r="B7920">
            <v>37893</v>
          </cell>
          <cell r="C7920" t="str">
            <v>Good Guys Inc</v>
          </cell>
          <cell r="D7920" t="str">
            <v>CompUSA Inc</v>
          </cell>
          <cell r="E7920">
            <v>55.363999999999997</v>
          </cell>
          <cell r="F7920" t="str">
            <v>N</v>
          </cell>
        </row>
        <row r="7921">
          <cell r="B7921">
            <v>37893</v>
          </cell>
          <cell r="C7921" t="str">
            <v>Vector Pipeline</v>
          </cell>
          <cell r="D7921" t="str">
            <v>DTE Energy Co</v>
          </cell>
          <cell r="E7921">
            <v>72.5</v>
          </cell>
          <cell r="F7921" t="str">
            <v>N</v>
          </cell>
        </row>
        <row r="7922">
          <cell r="B7922">
            <v>37893</v>
          </cell>
          <cell r="C7922" t="str">
            <v>FCG Management Services LLC</v>
          </cell>
          <cell r="D7922" t="str">
            <v>First Consulting Group Inc</v>
          </cell>
          <cell r="E7922">
            <v>6.96</v>
          </cell>
          <cell r="F7922" t="str">
            <v>N</v>
          </cell>
        </row>
        <row r="7923">
          <cell r="B7923">
            <v>37893</v>
          </cell>
          <cell r="C7923" t="str">
            <v>Captaris Inc-CallXpress Prod</v>
          </cell>
          <cell r="D7923" t="str">
            <v>Sound Advantage Inc</v>
          </cell>
          <cell r="E7923">
            <v>5.5</v>
          </cell>
          <cell r="F7923" t="str">
            <v>N</v>
          </cell>
        </row>
        <row r="7924">
          <cell r="B7924">
            <v>37893</v>
          </cell>
          <cell r="C7924" t="str">
            <v>Auction Agent</v>
          </cell>
          <cell r="D7924" t="str">
            <v>Treasury International Inc</v>
          </cell>
          <cell r="E7924">
            <v>1.1020000000000001</v>
          </cell>
          <cell r="F7924" t="str">
            <v>N</v>
          </cell>
        </row>
        <row r="7925">
          <cell r="B7925">
            <v>37893</v>
          </cell>
          <cell r="C7925" t="str">
            <v>Mallard Cablevision LLC-Cable</v>
          </cell>
          <cell r="D7925" t="str">
            <v>LB Cable LLC</v>
          </cell>
          <cell r="E7925">
            <v>13.899999999999999</v>
          </cell>
          <cell r="F7925" t="str">
            <v>N</v>
          </cell>
        </row>
        <row r="7926">
          <cell r="B7926">
            <v>37893</v>
          </cell>
          <cell r="C7926" t="str">
            <v>Harborside Finl Ctr Plaza 10</v>
          </cell>
          <cell r="D7926" t="str">
            <v>Undisclosed Acquiror</v>
          </cell>
          <cell r="E7926">
            <v>194</v>
          </cell>
          <cell r="F7926" t="str">
            <v>N</v>
          </cell>
        </row>
        <row r="7927">
          <cell r="B7927">
            <v>37893</v>
          </cell>
          <cell r="C7927" t="str">
            <v>Safety Components Intl Inc</v>
          </cell>
          <cell r="D7927" t="str">
            <v>Zapata Corp</v>
          </cell>
          <cell r="E7927">
            <v>30.875</v>
          </cell>
          <cell r="F7927" t="str">
            <v>N</v>
          </cell>
        </row>
        <row r="7928">
          <cell r="B7928">
            <v>37893</v>
          </cell>
          <cell r="C7928" t="str">
            <v>IBM Corp-PowerPRS Switcth</v>
          </cell>
          <cell r="D7928" t="str">
            <v>Applied Micro Circuits Corp</v>
          </cell>
          <cell r="E7928">
            <v>47</v>
          </cell>
          <cell r="F7928" t="str">
            <v>N</v>
          </cell>
        </row>
        <row r="7929">
          <cell r="B7929">
            <v>37892</v>
          </cell>
          <cell r="C7929" t="str">
            <v>John Hancock Finl Svcs Inc</v>
          </cell>
          <cell r="D7929" t="str">
            <v>Manulife Financial Corp</v>
          </cell>
          <cell r="E7929">
            <v>11062.572</v>
          </cell>
          <cell r="F7929" t="str">
            <v>N</v>
          </cell>
        </row>
        <row r="7930">
          <cell r="B7930">
            <v>37890</v>
          </cell>
          <cell r="C7930" t="str">
            <v>Integrated Vascular Sys Inc</v>
          </cell>
          <cell r="D7930" t="str">
            <v>Abbott Laboratories</v>
          </cell>
          <cell r="E7930">
            <v>65</v>
          </cell>
          <cell r="F7930" t="str">
            <v>N</v>
          </cell>
        </row>
        <row r="7931">
          <cell r="B7931">
            <v>37890</v>
          </cell>
          <cell r="C7931" t="str">
            <v>Bingham Osborn,Scarborough LLC</v>
          </cell>
          <cell r="D7931" t="str">
            <v>Boston Pvt Fin Hldg Inc,MA</v>
          </cell>
          <cell r="E7931">
            <v>3</v>
          </cell>
          <cell r="F7931" t="str">
            <v>N</v>
          </cell>
        </row>
        <row r="7932">
          <cell r="B7932">
            <v>37890</v>
          </cell>
          <cell r="C7932" t="str">
            <v>Ignis Optics Inc</v>
          </cell>
          <cell r="D7932" t="str">
            <v>Bookham Technology PLC</v>
          </cell>
          <cell r="E7932">
            <v>15.5</v>
          </cell>
          <cell r="F7932" t="str">
            <v>N</v>
          </cell>
        </row>
        <row r="7933">
          <cell r="B7933">
            <v>37890</v>
          </cell>
          <cell r="C7933" t="str">
            <v>General Motors Building,NY</v>
          </cell>
          <cell r="D7933" t="str">
            <v>Macklowe Properties Inc</v>
          </cell>
          <cell r="E7933">
            <v>1400</v>
          </cell>
          <cell r="F7933" t="str">
            <v>N</v>
          </cell>
        </row>
        <row r="7934">
          <cell r="B7934">
            <v>37890</v>
          </cell>
          <cell r="C7934" t="str">
            <v>Casa Ole,Crazy Jose Rest(13)</v>
          </cell>
          <cell r="D7934" t="str">
            <v>Mexican Restaurants Inc</v>
          </cell>
          <cell r="E7934">
            <v>13.75</v>
          </cell>
          <cell r="F7934" t="str">
            <v>N</v>
          </cell>
        </row>
        <row r="7935">
          <cell r="B7935">
            <v>37890</v>
          </cell>
          <cell r="C7935" t="str">
            <v>Little Tornadoes Inc</v>
          </cell>
          <cell r="D7935" t="str">
            <v>Kintera Inc</v>
          </cell>
          <cell r="E7935">
            <v>2.7639999999999998</v>
          </cell>
          <cell r="F7935" t="str">
            <v>N</v>
          </cell>
        </row>
        <row r="7936">
          <cell r="B7936">
            <v>37890</v>
          </cell>
          <cell r="C7936" t="str">
            <v>VirtualSprockets LLC</v>
          </cell>
          <cell r="D7936" t="str">
            <v>Kintera Inc</v>
          </cell>
          <cell r="E7936">
            <v>1.4570000000000001</v>
          </cell>
          <cell r="F7936" t="str">
            <v>N</v>
          </cell>
        </row>
        <row r="7937">
          <cell r="B7937">
            <v>37890</v>
          </cell>
          <cell r="C7937" t="str">
            <v>Business Bancorp,California</v>
          </cell>
          <cell r="D7937" t="str">
            <v>UnionBanCal Corp,CA</v>
          </cell>
          <cell r="E7937">
            <v>126.01300000000001</v>
          </cell>
          <cell r="F7937" t="str">
            <v>N</v>
          </cell>
        </row>
        <row r="7938">
          <cell r="B7938">
            <v>37890</v>
          </cell>
          <cell r="C7938" t="str">
            <v>GSE Sys-Process Soln bus</v>
          </cell>
          <cell r="D7938" t="str">
            <v>NovaTech LLC</v>
          </cell>
          <cell r="E7938">
            <v>5.5</v>
          </cell>
          <cell r="F7938" t="str">
            <v>N</v>
          </cell>
        </row>
        <row r="7939">
          <cell r="B7939">
            <v>37890</v>
          </cell>
          <cell r="C7939" t="str">
            <v>Direct Merchants-Deposits</v>
          </cell>
          <cell r="D7939" t="str">
            <v>Undisclosed Acquiror</v>
          </cell>
          <cell r="E7939">
            <v>38.5</v>
          </cell>
          <cell r="F7939" t="str">
            <v>N</v>
          </cell>
        </row>
        <row r="7940">
          <cell r="B7940">
            <v>37890</v>
          </cell>
          <cell r="C7940" t="str">
            <v>SF Phosphates LC</v>
          </cell>
          <cell r="D7940" t="str">
            <v>J R Simplot Co</v>
          </cell>
          <cell r="E7940">
            <v>64.5</v>
          </cell>
          <cell r="F7940" t="str">
            <v>N</v>
          </cell>
        </row>
        <row r="7941">
          <cell r="B7941">
            <v>37890</v>
          </cell>
          <cell r="C7941" t="str">
            <v>Micron Technology Inc</v>
          </cell>
          <cell r="D7941" t="str">
            <v>Intel Corp</v>
          </cell>
          <cell r="E7941">
            <v>450</v>
          </cell>
          <cell r="F7941" t="str">
            <v>N</v>
          </cell>
        </row>
        <row r="7942">
          <cell r="B7942">
            <v>37889</v>
          </cell>
          <cell r="C7942" t="str">
            <v>Republic Builders Products</v>
          </cell>
          <cell r="D7942" t="str">
            <v>Desco Capital Partners</v>
          </cell>
          <cell r="E7942">
            <v>12.555</v>
          </cell>
          <cell r="F7942" t="str">
            <v>Y</v>
          </cell>
        </row>
        <row r="7943">
          <cell r="B7943">
            <v>37889</v>
          </cell>
          <cell r="C7943" t="str">
            <v>Uniwood/Fome-Cor</v>
          </cell>
          <cell r="D7943" t="str">
            <v>Alcan Inc</v>
          </cell>
          <cell r="E7943">
            <v>95</v>
          </cell>
          <cell r="F7943" t="str">
            <v>N</v>
          </cell>
        </row>
        <row r="7944">
          <cell r="B7944">
            <v>37889</v>
          </cell>
          <cell r="C7944" t="str">
            <v>Closedloop Solutions Inc</v>
          </cell>
          <cell r="D7944" t="str">
            <v>Lawson Software Inc</v>
          </cell>
          <cell r="E7944">
            <v>4.3</v>
          </cell>
          <cell r="F7944" t="str">
            <v>N</v>
          </cell>
        </row>
        <row r="7945">
          <cell r="B7945">
            <v>37889</v>
          </cell>
          <cell r="C7945" t="str">
            <v>Lexecon Inc</v>
          </cell>
          <cell r="D7945" t="str">
            <v>FTI Consulting Inc</v>
          </cell>
          <cell r="E7945">
            <v>130</v>
          </cell>
          <cell r="F7945" t="str">
            <v>N</v>
          </cell>
        </row>
        <row r="7946">
          <cell r="B7946">
            <v>37889</v>
          </cell>
          <cell r="C7946" t="str">
            <v>Prairie Material-Cement Plant</v>
          </cell>
          <cell r="D7946" t="str">
            <v>CEMEX SA DE CV</v>
          </cell>
          <cell r="E7946">
            <v>84</v>
          </cell>
          <cell r="F7946" t="str">
            <v>N</v>
          </cell>
        </row>
        <row r="7947">
          <cell r="B7947">
            <v>37889</v>
          </cell>
          <cell r="C7947" t="str">
            <v>BAE SYS North America-Ocean Sy</v>
          </cell>
          <cell r="D7947" t="str">
            <v>Ultra Electronics Holdings PLC</v>
          </cell>
          <cell r="E7947">
            <v>10</v>
          </cell>
          <cell r="F7947" t="str">
            <v>N</v>
          </cell>
        </row>
        <row r="7948">
          <cell r="B7948">
            <v>37889</v>
          </cell>
          <cell r="C7948" t="str">
            <v>Cygnal Integrated Products Inc</v>
          </cell>
          <cell r="D7948" t="str">
            <v>Silicon Laboratories Inc</v>
          </cell>
          <cell r="E7948">
            <v>122.425</v>
          </cell>
          <cell r="F7948" t="str">
            <v>N</v>
          </cell>
        </row>
        <row r="7949">
          <cell r="B7949">
            <v>37889</v>
          </cell>
          <cell r="C7949" t="str">
            <v>ABN-AMRO-US Prime Brokerage</v>
          </cell>
          <cell r="D7949" t="str">
            <v>UBS AG</v>
          </cell>
          <cell r="E7949">
            <v>250</v>
          </cell>
          <cell r="F7949" t="str">
            <v>N</v>
          </cell>
        </row>
        <row r="7950">
          <cell r="B7950">
            <v>37889</v>
          </cell>
          <cell r="C7950" t="str">
            <v>Caledonia Finl Corp,MI</v>
          </cell>
          <cell r="D7950" t="str">
            <v>Chemical Financial Corp,MI</v>
          </cell>
          <cell r="E7950">
            <v>55.3</v>
          </cell>
          <cell r="F7950" t="str">
            <v>N</v>
          </cell>
        </row>
        <row r="7951">
          <cell r="B7951">
            <v>37889</v>
          </cell>
          <cell r="C7951" t="str">
            <v>EOTT-Arklatex Crude Pipeline</v>
          </cell>
          <cell r="D7951" t="str">
            <v>All American Pipeline Co</v>
          </cell>
          <cell r="E7951">
            <v>14</v>
          </cell>
          <cell r="F7951" t="str">
            <v>N</v>
          </cell>
        </row>
        <row r="7952">
          <cell r="B7952">
            <v>37888</v>
          </cell>
          <cell r="C7952" t="str">
            <v>Sproqit-Intellectual Ppty Asts</v>
          </cell>
          <cell r="D7952" t="str">
            <v>Infowave Software Inc</v>
          </cell>
          <cell r="E7952">
            <v>1.2919999999999998</v>
          </cell>
          <cell r="F7952" t="str">
            <v>N</v>
          </cell>
        </row>
        <row r="7953">
          <cell r="B7953">
            <v>37888</v>
          </cell>
          <cell r="C7953" t="str">
            <v>Engineered Environments Inc</v>
          </cell>
          <cell r="D7953" t="str">
            <v>Engineered Support Systems Inc</v>
          </cell>
          <cell r="E7953">
            <v>15.5</v>
          </cell>
          <cell r="F7953" t="str">
            <v>N</v>
          </cell>
        </row>
        <row r="7954">
          <cell r="B7954">
            <v>37888</v>
          </cell>
          <cell r="C7954" t="str">
            <v>KPMG LLP-Dispute Advisory Svcs</v>
          </cell>
          <cell r="D7954" t="str">
            <v>FTI Consulting Inc</v>
          </cell>
          <cell r="E7954">
            <v>89.1</v>
          </cell>
          <cell r="F7954" t="str">
            <v>N</v>
          </cell>
        </row>
        <row r="7955">
          <cell r="B7955">
            <v>37888</v>
          </cell>
          <cell r="C7955" t="str">
            <v>Hafslund-Hydroelectric Power</v>
          </cell>
          <cell r="D7955" t="str">
            <v>Brascan Corp</v>
          </cell>
          <cell r="E7955">
            <v>30</v>
          </cell>
          <cell r="F7955" t="str">
            <v>N</v>
          </cell>
        </row>
        <row r="7956">
          <cell r="B7956">
            <v>37888</v>
          </cell>
          <cell r="C7956" t="str">
            <v>Edward Mike Davis-Prod,Drillin</v>
          </cell>
          <cell r="D7956" t="str">
            <v>Delta Petroleum Corp</v>
          </cell>
          <cell r="E7956">
            <v>13.079999999999998</v>
          </cell>
          <cell r="F7956" t="str">
            <v>N</v>
          </cell>
        </row>
        <row r="7957">
          <cell r="B7957">
            <v>37888</v>
          </cell>
          <cell r="C7957" t="str">
            <v>World of Outlaws</v>
          </cell>
          <cell r="D7957" t="str">
            <v>Boundless Motor Sports Racing</v>
          </cell>
          <cell r="E7957">
            <v>5</v>
          </cell>
          <cell r="F7957" t="str">
            <v>N</v>
          </cell>
        </row>
        <row r="7958">
          <cell r="B7958">
            <v>37888</v>
          </cell>
          <cell r="C7958" t="str">
            <v>First Capital Bancorp Inc,GA</v>
          </cell>
          <cell r="D7958" t="str">
            <v>CNB Holdings Inc,Alpharetta,GA</v>
          </cell>
          <cell r="E7958">
            <v>35.700000000000003</v>
          </cell>
          <cell r="F7958" t="str">
            <v>N</v>
          </cell>
        </row>
        <row r="7959">
          <cell r="B7959">
            <v>37888</v>
          </cell>
          <cell r="C7959" t="str">
            <v>MDU Services Inc</v>
          </cell>
          <cell r="D7959" t="str">
            <v>CareDecision Corp</v>
          </cell>
          <cell r="E7959">
            <v>4.5</v>
          </cell>
          <cell r="F7959" t="str">
            <v>N</v>
          </cell>
        </row>
        <row r="7960">
          <cell r="B7960">
            <v>37888</v>
          </cell>
          <cell r="C7960" t="str">
            <v>Plum Mining Co LLC</v>
          </cell>
          <cell r="D7960" t="str">
            <v>GoldSpring Inc</v>
          </cell>
          <cell r="E7960">
            <v>1.2</v>
          </cell>
          <cell r="F7960" t="str">
            <v>N</v>
          </cell>
        </row>
        <row r="7961">
          <cell r="B7961">
            <v>37888</v>
          </cell>
          <cell r="C7961" t="str">
            <v>Shell Oil Prod-Terminal(5)</v>
          </cell>
          <cell r="D7961" t="str">
            <v>Kinder Morgan Energy Partners</v>
          </cell>
          <cell r="E7961">
            <v>20</v>
          </cell>
          <cell r="F7961" t="str">
            <v>N</v>
          </cell>
        </row>
        <row r="7962">
          <cell r="B7962">
            <v>37887</v>
          </cell>
          <cell r="C7962" t="str">
            <v>DVDPlanet Inc</v>
          </cell>
          <cell r="D7962" t="str">
            <v>Planet Entertainment Inc</v>
          </cell>
          <cell r="E7962">
            <v>2.5</v>
          </cell>
          <cell r="F7962" t="str">
            <v>N</v>
          </cell>
        </row>
        <row r="7963">
          <cell r="B7963">
            <v>37887</v>
          </cell>
          <cell r="C7963" t="str">
            <v>Temtex Industries Inc</v>
          </cell>
          <cell r="D7963" t="str">
            <v>CFM Corp</v>
          </cell>
          <cell r="E7963">
            <v>7</v>
          </cell>
          <cell r="F7963" t="str">
            <v>N</v>
          </cell>
        </row>
        <row r="7964">
          <cell r="B7964">
            <v>37887</v>
          </cell>
          <cell r="C7964" t="str">
            <v>American-Retirement Community</v>
          </cell>
          <cell r="D7964" t="str">
            <v>Health Care Property Investors</v>
          </cell>
          <cell r="E7964">
            <v>163.5</v>
          </cell>
          <cell r="F7964" t="str">
            <v>N</v>
          </cell>
        </row>
        <row r="7965">
          <cell r="B7965">
            <v>37887</v>
          </cell>
          <cell r="C7965" t="str">
            <v>Funline Merchandise Co Inc</v>
          </cell>
          <cell r="D7965" t="str">
            <v>Action Performance Cos Inc</v>
          </cell>
          <cell r="E7965">
            <v>33.261000000000003</v>
          </cell>
          <cell r="F7965" t="str">
            <v>N</v>
          </cell>
        </row>
        <row r="7966">
          <cell r="B7966">
            <v>37887</v>
          </cell>
          <cell r="C7966" t="str">
            <v>Motorola-PowerPC Prod Line</v>
          </cell>
          <cell r="D7966" t="str">
            <v>Tundra Semiconductor Corp</v>
          </cell>
          <cell r="E7966">
            <v>20</v>
          </cell>
          <cell r="F7966" t="str">
            <v>N</v>
          </cell>
        </row>
        <row r="7967">
          <cell r="B7967">
            <v>37887</v>
          </cell>
          <cell r="C7967" t="str">
            <v>Stratus Svcs Grp-NJ Office (5)</v>
          </cell>
          <cell r="D7967" t="str">
            <v>D/O Staffing LLC</v>
          </cell>
          <cell r="E7967">
            <v>1.25</v>
          </cell>
          <cell r="F7967" t="str">
            <v>N</v>
          </cell>
        </row>
        <row r="7968">
          <cell r="B7968">
            <v>37887</v>
          </cell>
          <cell r="C7968" t="str">
            <v>Portland Natural Gas</v>
          </cell>
          <cell r="D7968" t="str">
            <v>TransCanada Corp</v>
          </cell>
          <cell r="E7968">
            <v>47.099999999999994</v>
          </cell>
          <cell r="F7968" t="str">
            <v>N</v>
          </cell>
        </row>
        <row r="7969">
          <cell r="B7969">
            <v>37887</v>
          </cell>
          <cell r="C7969" t="str">
            <v>CBL &amp; Associates-Cmnty Ctr(51)</v>
          </cell>
          <cell r="D7969" t="str">
            <v>Galileo America Inc</v>
          </cell>
          <cell r="E7969">
            <v>516</v>
          </cell>
          <cell r="F7969" t="str">
            <v>N</v>
          </cell>
        </row>
        <row r="7970">
          <cell r="B7970">
            <v>37887</v>
          </cell>
          <cell r="C7970" t="str">
            <v>Applied Industrial Materials</v>
          </cell>
          <cell r="D7970" t="str">
            <v>Oxbow Carbon &amp; Minerals Inc</v>
          </cell>
          <cell r="E7970">
            <v>127.69999999999999</v>
          </cell>
          <cell r="F7970" t="str">
            <v>N</v>
          </cell>
        </row>
        <row r="7971">
          <cell r="B7971">
            <v>37887</v>
          </cell>
          <cell r="C7971" t="str">
            <v>us-funds.com inc</v>
          </cell>
          <cell r="D7971" t="str">
            <v>Softlead Inc</v>
          </cell>
          <cell r="E7971">
            <v>12</v>
          </cell>
          <cell r="F7971" t="str">
            <v>N</v>
          </cell>
        </row>
        <row r="7972">
          <cell r="B7972">
            <v>37887</v>
          </cell>
          <cell r="C7972" t="str">
            <v>Schwartz Electro Optics-Weapon</v>
          </cell>
          <cell r="D7972" t="str">
            <v>OSI Systems Inc</v>
          </cell>
          <cell r="E7972">
            <v>3.5999999999999996</v>
          </cell>
          <cell r="F7972" t="str">
            <v>N</v>
          </cell>
        </row>
        <row r="7973">
          <cell r="B7973">
            <v>37887</v>
          </cell>
          <cell r="C7973" t="str">
            <v>Cotswold Swine Genetics</v>
          </cell>
          <cell r="D7973" t="str">
            <v>PIC</v>
          </cell>
          <cell r="E7973">
            <v>2.8050000000000002</v>
          </cell>
          <cell r="F7973" t="str">
            <v>N</v>
          </cell>
        </row>
        <row r="7974">
          <cell r="B7974">
            <v>37887</v>
          </cell>
          <cell r="C7974" t="str">
            <v>Rock-Tenn Co-Plastic Packaging</v>
          </cell>
          <cell r="D7974" t="str">
            <v>Pactiv Corp</v>
          </cell>
          <cell r="E7974">
            <v>60</v>
          </cell>
          <cell r="F7974" t="str">
            <v>N</v>
          </cell>
        </row>
        <row r="7975">
          <cell r="B7975">
            <v>37887</v>
          </cell>
          <cell r="C7975" t="str">
            <v>Austin Intl Mktg &amp; Invest Inc</v>
          </cell>
          <cell r="D7975" t="str">
            <v>Euronet Worldwide Inc</v>
          </cell>
          <cell r="E7975">
            <v>1.9</v>
          </cell>
          <cell r="F7975" t="str">
            <v>N</v>
          </cell>
        </row>
        <row r="7976">
          <cell r="B7976">
            <v>37887</v>
          </cell>
          <cell r="C7976" t="str">
            <v>PowerQuest Corp</v>
          </cell>
          <cell r="D7976" t="str">
            <v>Symantec Corp</v>
          </cell>
          <cell r="E7976">
            <v>150</v>
          </cell>
          <cell r="F7976" t="str">
            <v>N</v>
          </cell>
        </row>
        <row r="7977">
          <cell r="B7977">
            <v>37887</v>
          </cell>
          <cell r="C7977" t="str">
            <v>Conservation Billing Svcs Inc</v>
          </cell>
          <cell r="D7977" t="str">
            <v>Alliance Data Systems Corp</v>
          </cell>
          <cell r="E7977">
            <v>15</v>
          </cell>
          <cell r="F7977" t="str">
            <v>N</v>
          </cell>
        </row>
        <row r="7978">
          <cell r="B7978">
            <v>37886</v>
          </cell>
          <cell r="C7978" t="str">
            <v>United States Exploration Inc</v>
          </cell>
          <cell r="D7978" t="str">
            <v>DGL Acquisition Corp</v>
          </cell>
          <cell r="E7978">
            <v>53.274000000000001</v>
          </cell>
          <cell r="F7978" t="str">
            <v>Y</v>
          </cell>
        </row>
        <row r="7979">
          <cell r="B7979">
            <v>37886</v>
          </cell>
          <cell r="C7979" t="str">
            <v>Thistle Group Holdings Co,PA</v>
          </cell>
          <cell r="D7979" t="str">
            <v>Citizens Bank of Pennsylvania</v>
          </cell>
          <cell r="E7979">
            <v>147.81299999999999</v>
          </cell>
          <cell r="F7979" t="str">
            <v>N</v>
          </cell>
        </row>
        <row r="7980">
          <cell r="B7980">
            <v>37886</v>
          </cell>
          <cell r="C7980" t="str">
            <v>National Tire &amp; Battery</v>
          </cell>
          <cell r="D7980" t="str">
            <v>TBC Corp</v>
          </cell>
          <cell r="E7980">
            <v>225</v>
          </cell>
          <cell r="F7980" t="str">
            <v>N</v>
          </cell>
        </row>
        <row r="7981">
          <cell r="B7981">
            <v>37886</v>
          </cell>
          <cell r="C7981" t="str">
            <v>Dough Re Mi Co Ltd</v>
          </cell>
          <cell r="D7981" t="str">
            <v>Krispy Kreme Doughnuts Inc</v>
          </cell>
          <cell r="E7981">
            <v>18.600000000000001</v>
          </cell>
          <cell r="F7981" t="str">
            <v>N</v>
          </cell>
        </row>
        <row r="7982">
          <cell r="B7982">
            <v>37886</v>
          </cell>
          <cell r="C7982" t="str">
            <v>Trademark Ppty-Shopping Ctr(8)</v>
          </cell>
          <cell r="D7982" t="str">
            <v>Heritage Ppty Invest Trust Inc</v>
          </cell>
          <cell r="E7982">
            <v>160</v>
          </cell>
          <cell r="F7982" t="str">
            <v>N</v>
          </cell>
        </row>
        <row r="7983">
          <cell r="B7983">
            <v>37886</v>
          </cell>
          <cell r="C7983" t="str">
            <v>Hotwire.com</v>
          </cell>
          <cell r="D7983" t="str">
            <v>InterActiveCorp</v>
          </cell>
          <cell r="E7983">
            <v>665</v>
          </cell>
          <cell r="F7983" t="str">
            <v>N</v>
          </cell>
        </row>
        <row r="7984">
          <cell r="B7984">
            <v>37886</v>
          </cell>
          <cell r="C7984" t="str">
            <v>Allianz Life-Life Reinsurance</v>
          </cell>
          <cell r="D7984" t="str">
            <v>Reinsurance Grp of America Inc</v>
          </cell>
          <cell r="E7984">
            <v>310</v>
          </cell>
          <cell r="F7984" t="str">
            <v>N</v>
          </cell>
        </row>
        <row r="7985">
          <cell r="B7985">
            <v>37886</v>
          </cell>
          <cell r="C7985" t="str">
            <v>New Focus Inc</v>
          </cell>
          <cell r="D7985" t="str">
            <v>Bookham Technology PLC</v>
          </cell>
          <cell r="E7985">
            <v>330.255</v>
          </cell>
          <cell r="F7985" t="str">
            <v>N</v>
          </cell>
        </row>
        <row r="7986">
          <cell r="B7986">
            <v>37886</v>
          </cell>
          <cell r="C7986" t="str">
            <v>Prologis-Indl Ppty Portfolio</v>
          </cell>
          <cell r="D7986" t="str">
            <v>Macquarie Prologis Trust</v>
          </cell>
          <cell r="E7986">
            <v>107.8</v>
          </cell>
          <cell r="F7986" t="str">
            <v>N</v>
          </cell>
        </row>
        <row r="7987">
          <cell r="B7987">
            <v>37886</v>
          </cell>
          <cell r="C7987" t="str">
            <v>Liberty Equip,Supply Co Inc</v>
          </cell>
          <cell r="D7987" t="str">
            <v>Ferguson Enterprises Inc</v>
          </cell>
          <cell r="E7987">
            <v>23.091999999999999</v>
          </cell>
          <cell r="F7987" t="str">
            <v>N</v>
          </cell>
        </row>
        <row r="7988">
          <cell r="B7988">
            <v>37885</v>
          </cell>
          <cell r="C7988" t="str">
            <v>Unocal Corp-Oil Ppty,LO(70)</v>
          </cell>
          <cell r="D7988" t="str">
            <v>Forest Oil Corp</v>
          </cell>
          <cell r="E7988">
            <v>211</v>
          </cell>
          <cell r="F7988" t="str">
            <v>N</v>
          </cell>
        </row>
        <row r="7989">
          <cell r="B7989">
            <v>37883</v>
          </cell>
          <cell r="C7989" t="str">
            <v>InvestorsBancorp,Waukesha,WI</v>
          </cell>
          <cell r="D7989" t="str">
            <v>Investor Group</v>
          </cell>
          <cell r="E7989">
            <v>14.037000000000001</v>
          </cell>
          <cell r="F7989" t="str">
            <v>Y</v>
          </cell>
        </row>
        <row r="7990">
          <cell r="B7990">
            <v>37883</v>
          </cell>
          <cell r="C7990" t="str">
            <v>Investcorp Bldg-150 5th Ave,NY</v>
          </cell>
          <cell r="D7990" t="str">
            <v>L&amp;L Acquisitions LLC</v>
          </cell>
          <cell r="E7990">
            <v>102.5</v>
          </cell>
          <cell r="F7990" t="str">
            <v>N</v>
          </cell>
        </row>
        <row r="7991">
          <cell r="B7991">
            <v>37883</v>
          </cell>
          <cell r="C7991" t="str">
            <v>Spanish Bdcstg Sys-TX Radio(2)</v>
          </cell>
          <cell r="D7991" t="str">
            <v>Border Media Partners</v>
          </cell>
          <cell r="E7991">
            <v>24</v>
          </cell>
          <cell r="F7991" t="str">
            <v>N</v>
          </cell>
        </row>
        <row r="7992">
          <cell r="B7992">
            <v>37883</v>
          </cell>
          <cell r="C7992" t="str">
            <v>US Shopping Centers,CA(2)</v>
          </cell>
          <cell r="D7992" t="str">
            <v>Macquarie CountryWide-Regency</v>
          </cell>
          <cell r="E7992">
            <v>103.3</v>
          </cell>
          <cell r="F7992" t="str">
            <v>N</v>
          </cell>
        </row>
        <row r="7993">
          <cell r="B7993">
            <v>37883</v>
          </cell>
          <cell r="C7993" t="str">
            <v>Portland Natural Gas</v>
          </cell>
          <cell r="D7993" t="str">
            <v>Gaz Metropolitain &amp; Co LP</v>
          </cell>
          <cell r="E7993">
            <v>11</v>
          </cell>
          <cell r="F7993" t="str">
            <v>N</v>
          </cell>
        </row>
        <row r="7994">
          <cell r="B7994">
            <v>37883</v>
          </cell>
          <cell r="C7994" t="str">
            <v>Shell Expl &amp; Prod-Michigan</v>
          </cell>
          <cell r="D7994" t="str">
            <v>Merit Energy Co</v>
          </cell>
          <cell r="E7994">
            <v>445</v>
          </cell>
          <cell r="F7994" t="str">
            <v>N</v>
          </cell>
        </row>
        <row r="7995">
          <cell r="B7995">
            <v>37883</v>
          </cell>
          <cell r="C7995" t="str">
            <v>Sophia Communications Inc</v>
          </cell>
          <cell r="D7995" t="str">
            <v>Bizcom USA Inc</v>
          </cell>
          <cell r="E7995">
            <v>3.5999999999999996</v>
          </cell>
          <cell r="F7995" t="str">
            <v>N</v>
          </cell>
        </row>
        <row r="7996">
          <cell r="B7996">
            <v>37882</v>
          </cell>
          <cell r="C7996" t="str">
            <v>Coach USA Inc-Taxi Operations</v>
          </cell>
          <cell r="D7996" t="str">
            <v>Texas Taxi Inc</v>
          </cell>
          <cell r="E7996">
            <v>28</v>
          </cell>
          <cell r="F7996" t="str">
            <v>Y</v>
          </cell>
        </row>
        <row r="7997">
          <cell r="B7997">
            <v>37882</v>
          </cell>
          <cell r="C7997" t="str">
            <v>Hotel George</v>
          </cell>
          <cell r="D7997" t="str">
            <v>LaSalle Hotel Properties</v>
          </cell>
          <cell r="E7997">
            <v>24.099999999999998</v>
          </cell>
          <cell r="F7997" t="str">
            <v>N</v>
          </cell>
        </row>
        <row r="7998">
          <cell r="B7998">
            <v>37882</v>
          </cell>
          <cell r="C7998" t="str">
            <v>Golden Rule Financial Corp</v>
          </cell>
          <cell r="D7998" t="str">
            <v>UnitedHealth Group Inc</v>
          </cell>
          <cell r="E7998">
            <v>500</v>
          </cell>
          <cell r="F7998" t="str">
            <v>N</v>
          </cell>
        </row>
        <row r="7999">
          <cell r="B7999">
            <v>37882</v>
          </cell>
          <cell r="C7999" t="str">
            <v>Petroleum-Oil Prod Storage</v>
          </cell>
          <cell r="D7999" t="str">
            <v>World Point Terminals Inc</v>
          </cell>
          <cell r="E7999">
            <v>9.3000000000000007</v>
          </cell>
          <cell r="F7999" t="str">
            <v>N</v>
          </cell>
        </row>
        <row r="8000">
          <cell r="B8000">
            <v>37882</v>
          </cell>
          <cell r="C8000" t="str">
            <v>WH Smith-Airport Ret Bus</v>
          </cell>
          <cell r="D8000" t="str">
            <v>Hudson Group</v>
          </cell>
          <cell r="E8000">
            <v>66.277000000000001</v>
          </cell>
          <cell r="F8000" t="str">
            <v>N</v>
          </cell>
        </row>
        <row r="8001">
          <cell r="B8001">
            <v>37882</v>
          </cell>
          <cell r="C8001" t="str">
            <v>WH Smith PLC-Hotel Ret Bus</v>
          </cell>
          <cell r="D8001" t="str">
            <v>Investor Group</v>
          </cell>
          <cell r="E8001">
            <v>12.931999999999999</v>
          </cell>
          <cell r="F8001" t="str">
            <v>N</v>
          </cell>
        </row>
        <row r="8002">
          <cell r="B8002">
            <v>37882</v>
          </cell>
          <cell r="C8002" t="str">
            <v>CD World Inc</v>
          </cell>
          <cell r="D8002" t="str">
            <v>Trans World Entertainment Corp</v>
          </cell>
          <cell r="E8002">
            <v>1.7999999999999998</v>
          </cell>
          <cell r="F8002" t="str">
            <v>N</v>
          </cell>
        </row>
        <row r="8003">
          <cell r="B8003">
            <v>37882</v>
          </cell>
          <cell r="C8003" t="str">
            <v>PriVest Bank,Sta Ana,CA</v>
          </cell>
          <cell r="D8003" t="str">
            <v>American Bancshares Inc,FL</v>
          </cell>
          <cell r="E8003">
            <v>10.899999999999999</v>
          </cell>
          <cell r="F8003" t="str">
            <v>N</v>
          </cell>
        </row>
        <row r="8004">
          <cell r="B8004">
            <v>37882</v>
          </cell>
          <cell r="C8004" t="str">
            <v>Dominion Resources-Naptha,26</v>
          </cell>
          <cell r="D8004" t="str">
            <v>Kauai Island Utility Coop</v>
          </cell>
          <cell r="E8004">
            <v>40</v>
          </cell>
          <cell r="F8004" t="str">
            <v>N</v>
          </cell>
        </row>
        <row r="8005">
          <cell r="B8005">
            <v>37882</v>
          </cell>
          <cell r="C8005" t="str">
            <v>Hickory Tech-Wireless Assets</v>
          </cell>
          <cell r="D8005" t="str">
            <v>Western Wireless Corp</v>
          </cell>
          <cell r="E8005">
            <v>24.419999999999998</v>
          </cell>
          <cell r="F8005" t="str">
            <v>N</v>
          </cell>
        </row>
        <row r="8006">
          <cell r="B8006">
            <v>37882</v>
          </cell>
          <cell r="C8006" t="str">
            <v>Timber Energy Resources Inc</v>
          </cell>
          <cell r="D8006" t="str">
            <v>DG Energy Solutions LLC</v>
          </cell>
          <cell r="E8006">
            <v>1</v>
          </cell>
          <cell r="F8006" t="str">
            <v>N</v>
          </cell>
        </row>
        <row r="8007">
          <cell r="B8007">
            <v>37882</v>
          </cell>
          <cell r="C8007" t="str">
            <v>rStar Corp</v>
          </cell>
          <cell r="D8007" t="str">
            <v>Gilat Satellite Networks Ltd</v>
          </cell>
          <cell r="E8007">
            <v>10.207000000000001</v>
          </cell>
          <cell r="F8007" t="str">
            <v>N</v>
          </cell>
        </row>
        <row r="8008">
          <cell r="B8008">
            <v>37881</v>
          </cell>
          <cell r="C8008" t="str">
            <v>Sean John Clothing Inc</v>
          </cell>
          <cell r="D8008" t="str">
            <v>Yucaipa Cos</v>
          </cell>
          <cell r="E8008">
            <v>100</v>
          </cell>
          <cell r="F8008" t="str">
            <v>Y</v>
          </cell>
        </row>
        <row r="8009">
          <cell r="B8009">
            <v>37881</v>
          </cell>
          <cell r="C8009" t="str">
            <v>Wyndham Valley Forge Suites</v>
          </cell>
          <cell r="D8009" t="str">
            <v>Investor Group</v>
          </cell>
          <cell r="E8009">
            <v>28.299999999999997</v>
          </cell>
          <cell r="F8009" t="str">
            <v>Y</v>
          </cell>
        </row>
        <row r="8010">
          <cell r="B8010">
            <v>37881</v>
          </cell>
          <cell r="C8010" t="str">
            <v>Gradco Systems Inc</v>
          </cell>
          <cell r="D8010" t="str">
            <v>Investor Group</v>
          </cell>
          <cell r="E8010">
            <v>2.2899999999999996</v>
          </cell>
          <cell r="F8010" t="str">
            <v>Y</v>
          </cell>
        </row>
        <row r="8011">
          <cell r="B8011">
            <v>37881</v>
          </cell>
          <cell r="C8011" t="str">
            <v>MONY Group Inc</v>
          </cell>
          <cell r="D8011" t="str">
            <v>AXA Financial Inc</v>
          </cell>
          <cell r="E8011">
            <v>1476.02</v>
          </cell>
          <cell r="F8011" t="str">
            <v>N</v>
          </cell>
        </row>
        <row r="8012">
          <cell r="B8012">
            <v>37881</v>
          </cell>
          <cell r="C8012" t="str">
            <v>Duckback Products Co</v>
          </cell>
          <cell r="D8012" t="str">
            <v>Professional Paint Inc</v>
          </cell>
          <cell r="E8012">
            <v>15</v>
          </cell>
          <cell r="F8012" t="str">
            <v>N</v>
          </cell>
        </row>
        <row r="8013">
          <cell r="B8013">
            <v>37881</v>
          </cell>
          <cell r="C8013" t="str">
            <v>Velagio Inc</v>
          </cell>
          <cell r="D8013" t="str">
            <v>Microfield Group Inc</v>
          </cell>
          <cell r="E8013">
            <v>1.2579999999999998</v>
          </cell>
          <cell r="F8013" t="str">
            <v>N</v>
          </cell>
        </row>
        <row r="8014">
          <cell r="B8014">
            <v>37880</v>
          </cell>
          <cell r="C8014" t="str">
            <v>Cone Mills Corp</v>
          </cell>
          <cell r="D8014" t="str">
            <v>WL Ross &amp; Co LLC</v>
          </cell>
          <cell r="E8014">
            <v>90</v>
          </cell>
          <cell r="F8014" t="str">
            <v>Y</v>
          </cell>
        </row>
        <row r="8015">
          <cell r="B8015">
            <v>37880</v>
          </cell>
          <cell r="C8015" t="str">
            <v>Datamark Inc</v>
          </cell>
          <cell r="D8015" t="str">
            <v>eCollege.com</v>
          </cell>
          <cell r="E8015">
            <v>72.201999999999998</v>
          </cell>
          <cell r="F8015" t="str">
            <v>N</v>
          </cell>
        </row>
        <row r="8016">
          <cell r="B8016">
            <v>37880</v>
          </cell>
          <cell r="C8016" t="str">
            <v>Kyrus Corp</v>
          </cell>
          <cell r="D8016" t="str">
            <v>Pioneer Standard Electronics</v>
          </cell>
          <cell r="E8016">
            <v>31</v>
          </cell>
          <cell r="F8016" t="str">
            <v>N</v>
          </cell>
        </row>
        <row r="8017">
          <cell r="B8017">
            <v>37880</v>
          </cell>
          <cell r="C8017" t="str">
            <v>iPlicity Inc</v>
          </cell>
          <cell r="D8017" t="str">
            <v>IceWEB Inc</v>
          </cell>
          <cell r="E8017">
            <v>1</v>
          </cell>
          <cell r="F8017" t="str">
            <v>N</v>
          </cell>
        </row>
        <row r="8018">
          <cell r="B8018">
            <v>37880</v>
          </cell>
          <cell r="C8018" t="str">
            <v>Bags to Go Inc</v>
          </cell>
          <cell r="D8018" t="str">
            <v>Universal Express Inc</v>
          </cell>
          <cell r="E8018">
            <v>7</v>
          </cell>
          <cell r="F8018" t="str">
            <v>N</v>
          </cell>
        </row>
        <row r="8019">
          <cell r="B8019">
            <v>37880</v>
          </cell>
          <cell r="C8019" t="str">
            <v>Create form International Inc</v>
          </cell>
          <cell r="D8019" t="str">
            <v>Bottomline Technologies Inc</v>
          </cell>
          <cell r="E8019">
            <v>7.4459999999999997</v>
          </cell>
          <cell r="F8019" t="str">
            <v>N</v>
          </cell>
        </row>
        <row r="8020">
          <cell r="B8020">
            <v>37880</v>
          </cell>
          <cell r="C8020" t="str">
            <v>Direct Merchants-Recievables</v>
          </cell>
          <cell r="D8020" t="str">
            <v>Undisclosed Acquiror</v>
          </cell>
          <cell r="E8020">
            <v>41.3</v>
          </cell>
          <cell r="F8020" t="str">
            <v>N</v>
          </cell>
        </row>
        <row r="8021">
          <cell r="B8021">
            <v>37880</v>
          </cell>
          <cell r="C8021" t="str">
            <v>Northridge Mall,Salinas,CA</v>
          </cell>
          <cell r="D8021" t="str">
            <v>Macerich Co</v>
          </cell>
          <cell r="E8021">
            <v>128.5</v>
          </cell>
          <cell r="F8021" t="str">
            <v>N</v>
          </cell>
        </row>
        <row r="8022">
          <cell r="B8022">
            <v>37880</v>
          </cell>
          <cell r="C8022" t="str">
            <v>Mid Valley Bank, Red Bluff,CA</v>
          </cell>
          <cell r="D8022" t="str">
            <v>Premierwest Bancorp</v>
          </cell>
          <cell r="E8022">
            <v>25.245999999999999</v>
          </cell>
          <cell r="F8022" t="str">
            <v>N</v>
          </cell>
        </row>
        <row r="8023">
          <cell r="B8023">
            <v>37880</v>
          </cell>
          <cell r="C8023" t="str">
            <v>Mid Valley Bank, Red Bluff,CA</v>
          </cell>
          <cell r="D8023" t="str">
            <v>Premierwest Bancorp</v>
          </cell>
          <cell r="E8023">
            <v>25.245999999999999</v>
          </cell>
          <cell r="F8023" t="str">
            <v>N</v>
          </cell>
        </row>
        <row r="8024">
          <cell r="B8024">
            <v>37879</v>
          </cell>
          <cell r="C8024" t="str">
            <v>Southeast Texas Bancshares Inc</v>
          </cell>
          <cell r="D8024" t="str">
            <v>Texas Regional Bancshares,TX</v>
          </cell>
          <cell r="E8024">
            <v>231.78299999999999</v>
          </cell>
          <cell r="F8024" t="str">
            <v>N</v>
          </cell>
        </row>
        <row r="8025">
          <cell r="B8025">
            <v>37879</v>
          </cell>
          <cell r="C8025" t="str">
            <v>NewRoads Inc-Distn Facility,MD</v>
          </cell>
          <cell r="D8025" t="str">
            <v>Seven Crondall Associates LLC</v>
          </cell>
          <cell r="E8025">
            <v>2.5999999999999996</v>
          </cell>
          <cell r="F8025" t="str">
            <v>N</v>
          </cell>
        </row>
        <row r="8026">
          <cell r="B8026">
            <v>37879</v>
          </cell>
          <cell r="C8026" t="str">
            <v>Synchrologic Inc</v>
          </cell>
          <cell r="D8026" t="str">
            <v>Pumatech Inc</v>
          </cell>
          <cell r="E8026">
            <v>60</v>
          </cell>
          <cell r="F8026" t="str">
            <v>N</v>
          </cell>
        </row>
        <row r="8027">
          <cell r="B8027">
            <v>37879</v>
          </cell>
          <cell r="C8027" t="str">
            <v>Leap Wireless-Spectrum Asts,ID</v>
          </cell>
          <cell r="D8027" t="str">
            <v>Edge Acquisitions LLC</v>
          </cell>
          <cell r="E8027">
            <v>3.25</v>
          </cell>
          <cell r="F8027" t="str">
            <v>N</v>
          </cell>
        </row>
        <row r="8028">
          <cell r="B8028">
            <v>37879</v>
          </cell>
          <cell r="C8028" t="str">
            <v>US Unwired Inc-Certain Assets</v>
          </cell>
          <cell r="D8028" t="str">
            <v>Cingular Wireless LLC</v>
          </cell>
          <cell r="E8028">
            <v>27.599999999999998</v>
          </cell>
          <cell r="F8028" t="str">
            <v>N</v>
          </cell>
        </row>
        <row r="8029">
          <cell r="B8029">
            <v>37879</v>
          </cell>
          <cell r="C8029" t="str">
            <v>Lend Lease Agri-Business</v>
          </cell>
          <cell r="D8029" t="str">
            <v>Rabobank International</v>
          </cell>
          <cell r="E8029">
            <v>45</v>
          </cell>
          <cell r="F8029" t="str">
            <v>N</v>
          </cell>
        </row>
        <row r="8030">
          <cell r="B8030">
            <v>37879</v>
          </cell>
          <cell r="C8030" t="str">
            <v>Intraspect Software Inc</v>
          </cell>
          <cell r="D8030" t="str">
            <v>Vignette Corp</v>
          </cell>
          <cell r="E8030">
            <v>20.373999999999999</v>
          </cell>
          <cell r="F8030" t="str">
            <v>N</v>
          </cell>
        </row>
        <row r="8031">
          <cell r="B8031">
            <v>37879</v>
          </cell>
          <cell r="C8031" t="str">
            <v>Sonoco-High Density Film Bus</v>
          </cell>
          <cell r="D8031" t="str">
            <v>Investor Group</v>
          </cell>
          <cell r="E8031">
            <v>123</v>
          </cell>
          <cell r="F8031" t="str">
            <v>N</v>
          </cell>
        </row>
        <row r="8032">
          <cell r="B8032">
            <v>37879</v>
          </cell>
          <cell r="C8032" t="str">
            <v>Hawthorn Corp</v>
          </cell>
          <cell r="D8032" t="str">
            <v>State Finl Svcs Corp,WI</v>
          </cell>
          <cell r="E8032">
            <v>6.3999999999999995</v>
          </cell>
          <cell r="F8032" t="str">
            <v>N</v>
          </cell>
        </row>
        <row r="8033">
          <cell r="B8033">
            <v>37879</v>
          </cell>
          <cell r="C8033" t="str">
            <v>UniSURe Inc</v>
          </cell>
          <cell r="D8033" t="str">
            <v>Fiserv Inc</v>
          </cell>
          <cell r="E8033">
            <v>2.25</v>
          </cell>
          <cell r="F8033" t="str">
            <v>N</v>
          </cell>
        </row>
        <row r="8034">
          <cell r="B8034">
            <v>37877</v>
          </cell>
          <cell r="C8034" t="str">
            <v>Quorum Broadcasting Inc</v>
          </cell>
          <cell r="D8034" t="str">
            <v>Nexstar Broadcasting Group Inc</v>
          </cell>
          <cell r="E8034">
            <v>230</v>
          </cell>
          <cell r="F8034" t="str">
            <v>N</v>
          </cell>
        </row>
        <row r="8035">
          <cell r="B8035">
            <v>37876</v>
          </cell>
          <cell r="C8035" t="str">
            <v>Striva Corp</v>
          </cell>
          <cell r="D8035" t="str">
            <v>Informatica Corp</v>
          </cell>
          <cell r="E8035">
            <v>62</v>
          </cell>
          <cell r="F8035" t="str">
            <v>N</v>
          </cell>
        </row>
        <row r="8036">
          <cell r="B8036">
            <v>37876</v>
          </cell>
          <cell r="C8036" t="str">
            <v>Philip Services Corp</v>
          </cell>
          <cell r="D8036" t="str">
            <v>High River LP</v>
          </cell>
          <cell r="E8036">
            <v>170</v>
          </cell>
          <cell r="F8036" t="str">
            <v>N</v>
          </cell>
        </row>
        <row r="8037">
          <cell r="B8037">
            <v>37876</v>
          </cell>
          <cell r="C8037" t="str">
            <v>Wherehouse Entertainment Inc</v>
          </cell>
          <cell r="D8037" t="str">
            <v>Trans World Entertainment Corp</v>
          </cell>
          <cell r="E8037">
            <v>40.599999999999994</v>
          </cell>
          <cell r="F8037" t="str">
            <v>N</v>
          </cell>
        </row>
        <row r="8038">
          <cell r="B8038">
            <v>37876</v>
          </cell>
          <cell r="C8038" t="str">
            <v>IGT Online Entertainment Sys</v>
          </cell>
          <cell r="D8038" t="str">
            <v>Scientific Games Corp</v>
          </cell>
          <cell r="E8038">
            <v>143</v>
          </cell>
          <cell r="F8038" t="str">
            <v>N</v>
          </cell>
        </row>
        <row r="8039">
          <cell r="B8039">
            <v>37876</v>
          </cell>
          <cell r="C8039" t="str">
            <v>WildWood Camp,Conference Crt</v>
          </cell>
          <cell r="D8039" t="str">
            <v>Cincinnati Nature Center</v>
          </cell>
          <cell r="E8039">
            <v>2.5</v>
          </cell>
          <cell r="F8039" t="str">
            <v>N</v>
          </cell>
        </row>
        <row r="8040">
          <cell r="B8040">
            <v>37876</v>
          </cell>
          <cell r="C8040" t="str">
            <v>Kitchin Hospitality Llc</v>
          </cell>
          <cell r="D8040" t="str">
            <v>Jameson Inns Inc</v>
          </cell>
          <cell r="E8040">
            <v>7.7910000000000004</v>
          </cell>
          <cell r="F8040" t="str">
            <v>N</v>
          </cell>
        </row>
        <row r="8041">
          <cell r="B8041">
            <v>37875</v>
          </cell>
          <cell r="C8041" t="str">
            <v>CoVest Bancshares Inc,IL</v>
          </cell>
          <cell r="D8041" t="str">
            <v>First Midwest Bancorp,IL</v>
          </cell>
          <cell r="E8041">
            <v>129.39999999999998</v>
          </cell>
          <cell r="F8041" t="str">
            <v>N</v>
          </cell>
        </row>
        <row r="8042">
          <cell r="B8042">
            <v>37875</v>
          </cell>
          <cell r="C8042" t="str">
            <v>Galen Hldg PLC-Loestrin Rights</v>
          </cell>
          <cell r="D8042" t="str">
            <v>Barr Laboratories Inc</v>
          </cell>
          <cell r="E8042">
            <v>45</v>
          </cell>
          <cell r="F8042" t="str">
            <v>N</v>
          </cell>
        </row>
        <row r="8043">
          <cell r="B8043">
            <v>37875</v>
          </cell>
          <cell r="C8043" t="str">
            <v>Skibo Financial Corp,PA</v>
          </cell>
          <cell r="D8043" t="str">
            <v>Northwest Bancorp MHC,PA</v>
          </cell>
          <cell r="E8043">
            <v>55.186</v>
          </cell>
          <cell r="F8043" t="str">
            <v>N</v>
          </cell>
        </row>
        <row r="8044">
          <cell r="B8044">
            <v>37875</v>
          </cell>
          <cell r="C8044" t="str">
            <v>Round Lake Bankcorp Inc,IL</v>
          </cell>
          <cell r="D8044" t="str">
            <v>Northern States Financial Corp</v>
          </cell>
          <cell r="E8044">
            <v>19.799999999999997</v>
          </cell>
          <cell r="F8044" t="str">
            <v>N</v>
          </cell>
        </row>
        <row r="8045">
          <cell r="B8045">
            <v>37875</v>
          </cell>
          <cell r="C8045" t="str">
            <v>Crystals International Inc</v>
          </cell>
          <cell r="D8045" t="str">
            <v>Kerry Group PLC</v>
          </cell>
          <cell r="E8045">
            <v>62</v>
          </cell>
          <cell r="F8045" t="str">
            <v>N</v>
          </cell>
        </row>
        <row r="8046">
          <cell r="B8046">
            <v>37875</v>
          </cell>
          <cell r="C8046" t="str">
            <v>Avalon Hotel &amp; Spa</v>
          </cell>
          <cell r="D8046" t="str">
            <v>Investor Group</v>
          </cell>
          <cell r="E8046">
            <v>10.6</v>
          </cell>
          <cell r="F8046" t="str">
            <v>N</v>
          </cell>
        </row>
        <row r="8047">
          <cell r="B8047">
            <v>37875</v>
          </cell>
          <cell r="C8047" t="str">
            <v>SOS Staffing Services Inc</v>
          </cell>
          <cell r="D8047" t="str">
            <v>Hire Calling Holding Co</v>
          </cell>
          <cell r="E8047">
            <v>17.425999999999998</v>
          </cell>
          <cell r="F8047" t="str">
            <v>N</v>
          </cell>
        </row>
        <row r="8048">
          <cell r="B8048">
            <v>37875</v>
          </cell>
          <cell r="C8048" t="str">
            <v>Horseshoe Gaming Holding Corp</v>
          </cell>
          <cell r="D8048" t="str">
            <v>Harrahs Entertainment Inc</v>
          </cell>
          <cell r="E8048">
            <v>1450</v>
          </cell>
          <cell r="F8048" t="str">
            <v>N</v>
          </cell>
        </row>
        <row r="8049">
          <cell r="B8049">
            <v>37875</v>
          </cell>
          <cell r="C8049" t="str">
            <v>Trees Inc-Utility Clearing Bus</v>
          </cell>
          <cell r="D8049" t="str">
            <v>Asplundh Subsidiary Hldgs Inc</v>
          </cell>
          <cell r="E8049">
            <v>20.5</v>
          </cell>
          <cell r="F8049" t="str">
            <v>N</v>
          </cell>
        </row>
        <row r="8050">
          <cell r="B8050">
            <v>37875</v>
          </cell>
          <cell r="C8050" t="str">
            <v>SPT</v>
          </cell>
          <cell r="D8050" t="str">
            <v>Teekay Shipping Corp</v>
          </cell>
          <cell r="E8050">
            <v>25</v>
          </cell>
          <cell r="F8050" t="str">
            <v>N</v>
          </cell>
        </row>
        <row r="8051">
          <cell r="B8051">
            <v>37874</v>
          </cell>
          <cell r="C8051" t="str">
            <v>Maxxim Medical Inc</v>
          </cell>
          <cell r="D8051" t="str">
            <v>Lightyear Capital</v>
          </cell>
          <cell r="E8051">
            <v>101</v>
          </cell>
          <cell r="F8051" t="str">
            <v>Y</v>
          </cell>
        </row>
        <row r="8052">
          <cell r="B8052">
            <v>37874</v>
          </cell>
          <cell r="C8052" t="str">
            <v>Conjunction LLC</v>
          </cell>
          <cell r="D8052" t="str">
            <v>Investor Group</v>
          </cell>
          <cell r="E8052">
            <v>200</v>
          </cell>
          <cell r="F8052" t="str">
            <v>Y</v>
          </cell>
        </row>
        <row r="8053">
          <cell r="B8053">
            <v>37874</v>
          </cell>
          <cell r="C8053" t="str">
            <v>Ampad-Mnfg Facilities(4)</v>
          </cell>
          <cell r="D8053" t="str">
            <v>American Pad &amp; Paper Co</v>
          </cell>
          <cell r="E8053">
            <v>16</v>
          </cell>
          <cell r="F8053" t="str">
            <v>Y</v>
          </cell>
        </row>
        <row r="8054">
          <cell r="B8054">
            <v>37874</v>
          </cell>
          <cell r="C8054" t="str">
            <v>Reckson Assoc-Ind Portfolio</v>
          </cell>
          <cell r="D8054" t="str">
            <v>Investor Group</v>
          </cell>
          <cell r="E8054">
            <v>315.5</v>
          </cell>
          <cell r="F8054" t="str">
            <v>Y</v>
          </cell>
        </row>
        <row r="8055">
          <cell r="B8055">
            <v>37874</v>
          </cell>
          <cell r="C8055" t="str">
            <v>Unilever-US&amp;Can Oral Care Brds</v>
          </cell>
          <cell r="D8055" t="str">
            <v>Church &amp; Dwight Co Inc</v>
          </cell>
          <cell r="E8055">
            <v>116</v>
          </cell>
          <cell r="F8055" t="str">
            <v>N</v>
          </cell>
        </row>
        <row r="8056">
          <cell r="B8056">
            <v>37874</v>
          </cell>
          <cell r="C8056" t="str">
            <v>Poweready Inc</v>
          </cell>
          <cell r="D8056" t="str">
            <v>Xicor Inc</v>
          </cell>
          <cell r="E8056">
            <v>15.558999999999999</v>
          </cell>
          <cell r="F8056" t="str">
            <v>N</v>
          </cell>
        </row>
        <row r="8057">
          <cell r="B8057">
            <v>37874</v>
          </cell>
          <cell r="C8057" t="str">
            <v>Professional Ppty Developers</v>
          </cell>
          <cell r="D8057" t="str">
            <v>First Chesapeake Finl Corp</v>
          </cell>
          <cell r="E8057">
            <v>7.31</v>
          </cell>
          <cell r="F8057" t="str">
            <v>N</v>
          </cell>
        </row>
        <row r="8058">
          <cell r="B8058">
            <v>37874</v>
          </cell>
          <cell r="C8058" t="str">
            <v>Spotlight Solutions Inc</v>
          </cell>
          <cell r="D8058" t="str">
            <v>ProfitLogic Inc</v>
          </cell>
          <cell r="E8058">
            <v>4.97</v>
          </cell>
          <cell r="F8058" t="str">
            <v>N</v>
          </cell>
        </row>
        <row r="8059">
          <cell r="B8059">
            <v>37874</v>
          </cell>
          <cell r="C8059" t="str">
            <v>Covanta Energy Corp-Geothermal</v>
          </cell>
          <cell r="D8059" t="str">
            <v>Investor Group</v>
          </cell>
          <cell r="E8059">
            <v>170</v>
          </cell>
          <cell r="F8059" t="str">
            <v>N</v>
          </cell>
        </row>
        <row r="8060">
          <cell r="B8060">
            <v>37874</v>
          </cell>
          <cell r="C8060" t="str">
            <v>Translucent Photonics Inc</v>
          </cell>
          <cell r="D8060" t="str">
            <v>Silex Systems Ltd</v>
          </cell>
          <cell r="E8060">
            <v>6.4379999999999997</v>
          </cell>
          <cell r="F8060" t="str">
            <v>N</v>
          </cell>
        </row>
        <row r="8061">
          <cell r="B8061">
            <v>37874</v>
          </cell>
          <cell r="C8061" t="str">
            <v>Mohawk River Funding I LLC</v>
          </cell>
          <cell r="D8061" t="str">
            <v>Undisclosed Acquiror</v>
          </cell>
          <cell r="E8061">
            <v>150</v>
          </cell>
          <cell r="F8061" t="str">
            <v>N</v>
          </cell>
        </row>
        <row r="8062">
          <cell r="B8062">
            <v>37874</v>
          </cell>
          <cell r="C8062" t="str">
            <v>Accountable Health Plans</v>
          </cell>
          <cell r="D8062" t="str">
            <v>IPACQ Inc</v>
          </cell>
          <cell r="E8062">
            <v>3.5</v>
          </cell>
          <cell r="F8062" t="str">
            <v>N</v>
          </cell>
        </row>
        <row r="8063">
          <cell r="B8063">
            <v>37874</v>
          </cell>
          <cell r="C8063" t="str">
            <v>Media Svcs Acquisition Corp</v>
          </cell>
          <cell r="D8063" t="str">
            <v>Newsplayer Group PLC</v>
          </cell>
          <cell r="E8063">
            <v>5.1159999999999997</v>
          </cell>
          <cell r="F8063" t="str">
            <v>N</v>
          </cell>
        </row>
        <row r="8064">
          <cell r="B8064">
            <v>37873</v>
          </cell>
          <cell r="C8064" t="str">
            <v>Marquis Who's Who</v>
          </cell>
          <cell r="D8064" t="str">
            <v>WL Ross &amp; Co LLC</v>
          </cell>
          <cell r="E8064">
            <v>13.654999999999999</v>
          </cell>
          <cell r="F8064" t="str">
            <v>Y</v>
          </cell>
        </row>
        <row r="8065">
          <cell r="B8065">
            <v>37873</v>
          </cell>
          <cell r="C8065" t="str">
            <v>Bay4-Equip Leasing Portfolio</v>
          </cell>
          <cell r="D8065" t="str">
            <v>Wells Fargo Equip Finance Inc</v>
          </cell>
          <cell r="E8065">
            <v>19</v>
          </cell>
          <cell r="F8065" t="str">
            <v>Y</v>
          </cell>
        </row>
        <row r="8066">
          <cell r="B8066">
            <v>37873</v>
          </cell>
          <cell r="C8066" t="str">
            <v>Caradas Inc</v>
          </cell>
          <cell r="D8066" t="str">
            <v>Diversinet Corp</v>
          </cell>
          <cell r="E8066">
            <v>5.4459999999999997</v>
          </cell>
          <cell r="F8066" t="str">
            <v>N</v>
          </cell>
        </row>
        <row r="8067">
          <cell r="B8067">
            <v>37873</v>
          </cell>
          <cell r="C8067" t="str">
            <v>Lightspan Inc</v>
          </cell>
          <cell r="D8067" t="str">
            <v>Plato Learning Inc</v>
          </cell>
          <cell r="E8067">
            <v>108.73899999999999</v>
          </cell>
          <cell r="F8067" t="str">
            <v>N</v>
          </cell>
        </row>
        <row r="8068">
          <cell r="B8068">
            <v>37873</v>
          </cell>
          <cell r="C8068" t="str">
            <v>Cmnty Finl Grp Inc,Cabot,AR</v>
          </cell>
          <cell r="D8068" t="str">
            <v>Investor Group</v>
          </cell>
          <cell r="E8068">
            <v>43</v>
          </cell>
          <cell r="F8068" t="str">
            <v>N</v>
          </cell>
        </row>
        <row r="8069">
          <cell r="B8069">
            <v>37873</v>
          </cell>
          <cell r="C8069" t="str">
            <v>Industri-Matematik Intl Corp</v>
          </cell>
          <cell r="D8069" t="str">
            <v>CDC Software Corp</v>
          </cell>
          <cell r="E8069">
            <v>50</v>
          </cell>
          <cell r="F8069" t="str">
            <v>N</v>
          </cell>
        </row>
        <row r="8070">
          <cell r="B8070">
            <v>37873</v>
          </cell>
          <cell r="C8070" t="str">
            <v>Dakota Specialty Insurance Co</v>
          </cell>
          <cell r="D8070" t="str">
            <v>Aspen Insurance Holdings Ltd</v>
          </cell>
          <cell r="E8070">
            <v>20.9</v>
          </cell>
          <cell r="F8070" t="str">
            <v>N</v>
          </cell>
        </row>
        <row r="8071">
          <cell r="B8071">
            <v>37873</v>
          </cell>
          <cell r="C8071" t="str">
            <v>King Phar-Animal Health Prod</v>
          </cell>
          <cell r="D8071" t="str">
            <v>Virbac Corp</v>
          </cell>
          <cell r="E8071">
            <v>15.1</v>
          </cell>
          <cell r="F8071" t="str">
            <v>N</v>
          </cell>
        </row>
        <row r="8072">
          <cell r="B8072">
            <v>37873</v>
          </cell>
          <cell r="C8072" t="str">
            <v>Self Storage Facility,TX</v>
          </cell>
          <cell r="D8072" t="str">
            <v>Sovran Self Storage Inc</v>
          </cell>
          <cell r="E8072">
            <v>5.0999999999999996</v>
          </cell>
          <cell r="F8072" t="str">
            <v>N</v>
          </cell>
        </row>
        <row r="8073">
          <cell r="B8073">
            <v>37873</v>
          </cell>
          <cell r="C8073" t="str">
            <v>Desert Heights Charter School</v>
          </cell>
          <cell r="D8073" t="str">
            <v>Partnership With Parents Inc</v>
          </cell>
          <cell r="E8073">
            <v>3.9</v>
          </cell>
          <cell r="F8073" t="str">
            <v>N</v>
          </cell>
        </row>
        <row r="8074">
          <cell r="B8074">
            <v>37872</v>
          </cell>
          <cell r="C8074" t="str">
            <v>Atkins Americas Holdings Inc</v>
          </cell>
          <cell r="D8074" t="str">
            <v>Investor Group</v>
          </cell>
          <cell r="E8074">
            <v>17.5</v>
          </cell>
          <cell r="F8074" t="str">
            <v>Y</v>
          </cell>
        </row>
        <row r="8075">
          <cell r="B8075">
            <v>37872</v>
          </cell>
          <cell r="C8075" t="str">
            <v>Lehigh Press Inc</v>
          </cell>
          <cell r="D8075" t="str">
            <v>Von Hoffmann Corp</v>
          </cell>
          <cell r="E8075">
            <v>110</v>
          </cell>
          <cell r="F8075" t="str">
            <v>Y</v>
          </cell>
        </row>
        <row r="8076">
          <cell r="B8076">
            <v>37872</v>
          </cell>
          <cell r="C8076" t="str">
            <v>Greystone Plastics Inc</v>
          </cell>
          <cell r="D8076" t="str">
            <v>Paluel Marmont SA</v>
          </cell>
          <cell r="E8076">
            <v>12.5</v>
          </cell>
          <cell r="F8076" t="str">
            <v>N</v>
          </cell>
        </row>
        <row r="8077">
          <cell r="B8077">
            <v>37872</v>
          </cell>
          <cell r="C8077" t="str">
            <v>Undisclosed Ret Properties(8)</v>
          </cell>
          <cell r="D8077" t="str">
            <v>Cedar Shopping Centers Inc</v>
          </cell>
          <cell r="E8077">
            <v>150</v>
          </cell>
          <cell r="F8077" t="str">
            <v>N</v>
          </cell>
        </row>
        <row r="8078">
          <cell r="B8078">
            <v>37872</v>
          </cell>
          <cell r="C8078" t="str">
            <v>Killinger Marine Center of AL</v>
          </cell>
          <cell r="D8078" t="str">
            <v>MarineMax Inc</v>
          </cell>
          <cell r="E8078">
            <v>2.2999999999999998</v>
          </cell>
          <cell r="F8078" t="str">
            <v>N</v>
          </cell>
        </row>
        <row r="8079">
          <cell r="B8079">
            <v>37872</v>
          </cell>
          <cell r="C8079" t="str">
            <v>Micro Warehouse-Cert N Amer</v>
          </cell>
          <cell r="D8079" t="str">
            <v>CDW Corp</v>
          </cell>
          <cell r="E8079">
            <v>22</v>
          </cell>
          <cell r="F8079" t="str">
            <v>N</v>
          </cell>
        </row>
        <row r="8080">
          <cell r="B8080">
            <v>37872</v>
          </cell>
          <cell r="C8080" t="str">
            <v>Advanced Respiratory Inc</v>
          </cell>
          <cell r="D8080" t="str">
            <v>Hillenbrand Industries Inc</v>
          </cell>
          <cell r="E8080">
            <v>103</v>
          </cell>
          <cell r="F8080" t="str">
            <v>N</v>
          </cell>
        </row>
        <row r="8081">
          <cell r="B8081">
            <v>37872</v>
          </cell>
          <cell r="C8081" t="str">
            <v>Water Island Inc</v>
          </cell>
          <cell r="D8081" t="str">
            <v>Glacier Water Services Inc</v>
          </cell>
          <cell r="E8081">
            <v>5.8999999999999995</v>
          </cell>
          <cell r="F8081" t="str">
            <v>N</v>
          </cell>
        </row>
        <row r="8082">
          <cell r="B8082">
            <v>37872</v>
          </cell>
          <cell r="C8082" t="str">
            <v>StatusOne Health Systems</v>
          </cell>
          <cell r="D8082" t="str">
            <v>American Healthways Inc</v>
          </cell>
          <cell r="E8082">
            <v>65</v>
          </cell>
          <cell r="F8082" t="str">
            <v>N</v>
          </cell>
        </row>
        <row r="8083">
          <cell r="B8083">
            <v>37872</v>
          </cell>
          <cell r="C8083" t="str">
            <v>Citadel Bdcst-Radio Stn(2),MO</v>
          </cell>
          <cell r="D8083" t="str">
            <v>Journal Broadcast Corp</v>
          </cell>
          <cell r="E8083">
            <v>5</v>
          </cell>
          <cell r="F8083" t="str">
            <v>N</v>
          </cell>
        </row>
        <row r="8084">
          <cell r="B8084">
            <v>37872</v>
          </cell>
          <cell r="C8084" t="str">
            <v>Enstar Communications-Cable</v>
          </cell>
          <cell r="D8084" t="str">
            <v>New Wave Communications Inc</v>
          </cell>
          <cell r="E8084">
            <v>28</v>
          </cell>
          <cell r="F8084" t="str">
            <v>N</v>
          </cell>
        </row>
        <row r="8085">
          <cell r="B8085">
            <v>37872</v>
          </cell>
          <cell r="C8085" t="str">
            <v>Infectech Inc</v>
          </cell>
          <cell r="D8085" t="str">
            <v>Nutra Pharma Corp</v>
          </cell>
          <cell r="E8085">
            <v>2.2639999999999998</v>
          </cell>
          <cell r="F8085" t="str">
            <v>N</v>
          </cell>
        </row>
        <row r="8086">
          <cell r="B8086">
            <v>37871</v>
          </cell>
          <cell r="C8086" t="str">
            <v>Northland-Marvel</v>
          </cell>
          <cell r="D8086" t="str">
            <v>AGA Foodservice Group PLC</v>
          </cell>
          <cell r="E8086">
            <v>21</v>
          </cell>
          <cell r="F8086" t="str">
            <v>N</v>
          </cell>
        </row>
        <row r="8087">
          <cell r="B8087">
            <v>37869</v>
          </cell>
          <cell r="C8087" t="str">
            <v>Kanbay International Inc</v>
          </cell>
          <cell r="D8087" t="str">
            <v>Household International Inc</v>
          </cell>
          <cell r="E8087">
            <v>26</v>
          </cell>
          <cell r="F8087" t="str">
            <v>Y</v>
          </cell>
        </row>
        <row r="8088">
          <cell r="B8088">
            <v>37869</v>
          </cell>
          <cell r="C8088" t="str">
            <v>Rossi Publications Inc</v>
          </cell>
          <cell r="D8088" t="str">
            <v>Hispania Capital Partners LLC</v>
          </cell>
          <cell r="E8088">
            <v>5</v>
          </cell>
          <cell r="F8088" t="str">
            <v>Y</v>
          </cell>
        </row>
        <row r="8089">
          <cell r="B8089">
            <v>37869</v>
          </cell>
          <cell r="C8089" t="str">
            <v>Daticon Inc</v>
          </cell>
          <cell r="D8089" t="str">
            <v>Thoma Cressey Equity Partners</v>
          </cell>
          <cell r="E8089">
            <v>55</v>
          </cell>
          <cell r="F8089" t="str">
            <v>Y</v>
          </cell>
        </row>
        <row r="8090">
          <cell r="B8090">
            <v>37869</v>
          </cell>
          <cell r="C8090" t="str">
            <v>Undisclosed Pawn Store,TX(5)</v>
          </cell>
          <cell r="D8090" t="str">
            <v>Cash America International Inc</v>
          </cell>
          <cell r="E8090">
            <v>8.5</v>
          </cell>
          <cell r="F8090" t="str">
            <v>N</v>
          </cell>
        </row>
        <row r="8091">
          <cell r="B8091">
            <v>37869</v>
          </cell>
          <cell r="C8091" t="str">
            <v>Primary Natural Resources</v>
          </cell>
          <cell r="D8091" t="str">
            <v>Newfield Exploration Co</v>
          </cell>
          <cell r="E8091">
            <v>91</v>
          </cell>
          <cell r="F8091" t="str">
            <v>N</v>
          </cell>
        </row>
        <row r="8092">
          <cell r="B8092">
            <v>37869</v>
          </cell>
          <cell r="C8092" t="str">
            <v>Sea Tel Inc</v>
          </cell>
          <cell r="D8092" t="str">
            <v>Cobham PLC</v>
          </cell>
          <cell r="E8092">
            <v>26</v>
          </cell>
          <cell r="F8092" t="str">
            <v>N</v>
          </cell>
        </row>
        <row r="8093">
          <cell r="B8093">
            <v>37869</v>
          </cell>
          <cell r="C8093" t="str">
            <v>SONICBLUE Inc-Patent Assets</v>
          </cell>
          <cell r="D8093" t="str">
            <v>Trepton Research Group</v>
          </cell>
          <cell r="E8093">
            <v>1.97</v>
          </cell>
          <cell r="F8093" t="str">
            <v>N</v>
          </cell>
        </row>
        <row r="8094">
          <cell r="B8094">
            <v>37869</v>
          </cell>
          <cell r="C8094" t="str">
            <v>Zale Homes</v>
          </cell>
          <cell r="D8094" t="str">
            <v>KB Home Corp</v>
          </cell>
          <cell r="E8094">
            <v>33</v>
          </cell>
          <cell r="F8094" t="str">
            <v>N</v>
          </cell>
        </row>
        <row r="8095">
          <cell r="B8095">
            <v>37869</v>
          </cell>
          <cell r="C8095" t="str">
            <v>Southeastern Packaging Inc</v>
          </cell>
          <cell r="D8095" t="str">
            <v>Tuscarora Inc</v>
          </cell>
          <cell r="E8095">
            <v>8.6</v>
          </cell>
          <cell r="F8095" t="str">
            <v>N</v>
          </cell>
        </row>
        <row r="8096">
          <cell r="B8096">
            <v>37868</v>
          </cell>
          <cell r="C8096" t="str">
            <v>Ondeo Nalco Co</v>
          </cell>
          <cell r="D8096" t="str">
            <v>Nalco Holding Co</v>
          </cell>
          <cell r="E8096">
            <v>4350</v>
          </cell>
          <cell r="F8096" t="str">
            <v>Y</v>
          </cell>
        </row>
        <row r="8097">
          <cell r="B8097">
            <v>37868</v>
          </cell>
          <cell r="C8097" t="str">
            <v>Keystone Automotive Ops Inc</v>
          </cell>
          <cell r="D8097" t="str">
            <v>Bain Capital Inc</v>
          </cell>
          <cell r="E8097">
            <v>440</v>
          </cell>
          <cell r="F8097" t="str">
            <v>Y</v>
          </cell>
        </row>
        <row r="8098">
          <cell r="B8098">
            <v>37868</v>
          </cell>
          <cell r="C8098" t="str">
            <v>Guitar World</v>
          </cell>
          <cell r="D8098" t="str">
            <v>Future Network PLC</v>
          </cell>
          <cell r="E8098">
            <v>16.25</v>
          </cell>
          <cell r="F8098" t="str">
            <v>N</v>
          </cell>
        </row>
        <row r="8099">
          <cell r="B8099">
            <v>37868</v>
          </cell>
          <cell r="C8099" t="str">
            <v>Danone Waters of N Amer-HOD</v>
          </cell>
          <cell r="D8099" t="str">
            <v>Suntory Water Group Inc</v>
          </cell>
          <cell r="E8099">
            <v>530</v>
          </cell>
          <cell r="F8099" t="str">
            <v>N</v>
          </cell>
        </row>
        <row r="8100">
          <cell r="B8100">
            <v>37868</v>
          </cell>
          <cell r="C8100" t="str">
            <v>International BioProducts Inc</v>
          </cell>
          <cell r="D8100" t="str">
            <v>Biotrace International PLC</v>
          </cell>
          <cell r="E8100">
            <v>14.75</v>
          </cell>
          <cell r="F8100" t="str">
            <v>N</v>
          </cell>
        </row>
        <row r="8101">
          <cell r="B8101">
            <v>37868</v>
          </cell>
          <cell r="C8101" t="str">
            <v>Dixie-Needle &amp; Carpet Bus</v>
          </cell>
          <cell r="D8101" t="str">
            <v>Shaw Industries Inc</v>
          </cell>
          <cell r="E8101">
            <v>180</v>
          </cell>
          <cell r="F8101" t="str">
            <v>N</v>
          </cell>
        </row>
        <row r="8102">
          <cell r="B8102">
            <v>37868</v>
          </cell>
          <cell r="C8102" t="str">
            <v>Specialty Prods,Ardiel Ins Svc</v>
          </cell>
          <cell r="D8102" t="str">
            <v>Long Term Care Global Sol</v>
          </cell>
          <cell r="E8102">
            <v>27.5</v>
          </cell>
          <cell r="F8102" t="str">
            <v>N</v>
          </cell>
        </row>
        <row r="8103">
          <cell r="B8103">
            <v>37868</v>
          </cell>
          <cell r="C8103" t="str">
            <v>Alkahn Labels Inc</v>
          </cell>
          <cell r="D8103" t="str">
            <v>Paxar Corp</v>
          </cell>
          <cell r="E8103">
            <v>25</v>
          </cell>
          <cell r="F8103" t="str">
            <v>N</v>
          </cell>
        </row>
        <row r="8104">
          <cell r="B8104">
            <v>37868</v>
          </cell>
          <cell r="C8104" t="str">
            <v>Ross Systems Inc</v>
          </cell>
          <cell r="D8104" t="str">
            <v>Chinadotcom Corp</v>
          </cell>
          <cell r="E8104">
            <v>66.227000000000004</v>
          </cell>
          <cell r="F8104" t="str">
            <v>N</v>
          </cell>
        </row>
        <row r="8105">
          <cell r="B8105">
            <v>37868</v>
          </cell>
          <cell r="C8105" t="str">
            <v>SCI Promotion Group LLC</v>
          </cell>
          <cell r="D8105" t="str">
            <v>Equity Marketing Inc</v>
          </cell>
          <cell r="E8105">
            <v>9.3999999999999986</v>
          </cell>
          <cell r="F8105" t="str">
            <v>N</v>
          </cell>
        </row>
        <row r="8106">
          <cell r="B8106">
            <v>37868</v>
          </cell>
          <cell r="C8106" t="str">
            <v>Centennial Plaza,UT</v>
          </cell>
          <cell r="D8106" t="str">
            <v>A&amp;B Properties Inc</v>
          </cell>
          <cell r="E8106">
            <v>8</v>
          </cell>
          <cell r="F8106" t="str">
            <v>N</v>
          </cell>
        </row>
        <row r="8107">
          <cell r="B8107">
            <v>37868</v>
          </cell>
          <cell r="C8107" t="str">
            <v>Le Mars Mutual Insurance Co</v>
          </cell>
          <cell r="D8107" t="str">
            <v>Donegal Group Inc</v>
          </cell>
          <cell r="E8107">
            <v>8.1999999999999993</v>
          </cell>
          <cell r="F8107" t="str">
            <v>N</v>
          </cell>
        </row>
        <row r="8108">
          <cell r="B8108">
            <v>37868</v>
          </cell>
          <cell r="C8108" t="str">
            <v>Microwave Technology Inc</v>
          </cell>
          <cell r="D8108" t="str">
            <v>IXYS Corp</v>
          </cell>
          <cell r="E8108">
            <v>7.992</v>
          </cell>
          <cell r="F8108" t="str">
            <v>N</v>
          </cell>
        </row>
        <row r="8109">
          <cell r="B8109">
            <v>37868</v>
          </cell>
          <cell r="C8109" t="str">
            <v>Willow Grove Park,PA</v>
          </cell>
          <cell r="D8109" t="str">
            <v>Pennsylvania Real Estate Inv</v>
          </cell>
          <cell r="E8109">
            <v>122.3</v>
          </cell>
          <cell r="F8109" t="str">
            <v>N</v>
          </cell>
        </row>
        <row r="8110">
          <cell r="B8110">
            <v>37868</v>
          </cell>
          <cell r="C8110" t="str">
            <v>Dana Corp-Mnfg Plant,Morganton</v>
          </cell>
          <cell r="D8110" t="str">
            <v>Sypris Solutions Inc</v>
          </cell>
          <cell r="E8110">
            <v>22</v>
          </cell>
          <cell r="F8110" t="str">
            <v>N</v>
          </cell>
        </row>
        <row r="8111">
          <cell r="B8111">
            <v>37868</v>
          </cell>
          <cell r="C8111" t="str">
            <v>Maui Fresh International Inc</v>
          </cell>
          <cell r="D8111" t="str">
            <v>Calavo Growers Inc</v>
          </cell>
          <cell r="E8111">
            <v>4.5</v>
          </cell>
          <cell r="F8111" t="str">
            <v>N</v>
          </cell>
        </row>
        <row r="8112">
          <cell r="B8112">
            <v>37868</v>
          </cell>
          <cell r="C8112" t="str">
            <v>Royal &amp; SunAlliance-Coml Lines</v>
          </cell>
          <cell r="D8112" t="str">
            <v>Travelers Ppty Casualty Corp</v>
          </cell>
          <cell r="E8112">
            <v>65</v>
          </cell>
          <cell r="F8112" t="str">
            <v>N</v>
          </cell>
        </row>
        <row r="8113">
          <cell r="B8113">
            <v>37868</v>
          </cell>
          <cell r="C8113" t="str">
            <v>Transamerica Flood Hazard</v>
          </cell>
          <cell r="D8113" t="str">
            <v>First American RE Solutions LP</v>
          </cell>
          <cell r="E8113">
            <v>400</v>
          </cell>
          <cell r="F8113" t="str">
            <v>N</v>
          </cell>
        </row>
        <row r="8114">
          <cell r="B8114">
            <v>37868</v>
          </cell>
          <cell r="C8114" t="str">
            <v>245 Park Ave,New York,NY</v>
          </cell>
          <cell r="D8114" t="str">
            <v>New York State Teachers</v>
          </cell>
          <cell r="E8114">
            <v>438</v>
          </cell>
          <cell r="F8114" t="str">
            <v>N</v>
          </cell>
        </row>
        <row r="8115">
          <cell r="B8115">
            <v>37867</v>
          </cell>
          <cell r="C8115" t="str">
            <v>Charter Commun-Cable TV Sys,FL</v>
          </cell>
          <cell r="D8115" t="str">
            <v>Atlantic Broadband LLC</v>
          </cell>
          <cell r="E8115">
            <v>765</v>
          </cell>
          <cell r="F8115" t="str">
            <v>Y</v>
          </cell>
        </row>
        <row r="8116">
          <cell r="B8116">
            <v>37867</v>
          </cell>
          <cell r="C8116" t="str">
            <v>NY Cmnty Bancorp-NJ Branches(8</v>
          </cell>
          <cell r="D8116" t="str">
            <v>Sun National Bank,Vineland,NJ</v>
          </cell>
          <cell r="E8116">
            <v>40</v>
          </cell>
          <cell r="F8116" t="str">
            <v>N</v>
          </cell>
        </row>
        <row r="8117">
          <cell r="B8117">
            <v>37867</v>
          </cell>
          <cell r="C8117" t="str">
            <v>T/R Systems Inc</v>
          </cell>
          <cell r="D8117" t="str">
            <v>Electronics for Imaging Inc</v>
          </cell>
          <cell r="E8117">
            <v>20.571000000000002</v>
          </cell>
          <cell r="F8117" t="str">
            <v>N</v>
          </cell>
        </row>
        <row r="8118">
          <cell r="B8118">
            <v>37867</v>
          </cell>
          <cell r="C8118" t="str">
            <v>TDK Mediactive Inc</v>
          </cell>
          <cell r="D8118" t="str">
            <v>Take-Two Interactive Software</v>
          </cell>
          <cell r="E8118">
            <v>22.68</v>
          </cell>
          <cell r="F8118" t="str">
            <v>N</v>
          </cell>
        </row>
        <row r="8119">
          <cell r="B8119">
            <v>37867</v>
          </cell>
          <cell r="C8119" t="str">
            <v>Omega Protein Corp</v>
          </cell>
          <cell r="D8119" t="str">
            <v>Investor Group</v>
          </cell>
          <cell r="E8119">
            <v>253.22900000000001</v>
          </cell>
          <cell r="F8119" t="str">
            <v>N</v>
          </cell>
        </row>
        <row r="8120">
          <cell r="B8120">
            <v>37867</v>
          </cell>
          <cell r="C8120" t="str">
            <v>Kwikee Products Co Inc</v>
          </cell>
          <cell r="D8120" t="str">
            <v>Actuant Corp</v>
          </cell>
          <cell r="E8120">
            <v>30</v>
          </cell>
          <cell r="F8120" t="str">
            <v>N</v>
          </cell>
        </row>
        <row r="8121">
          <cell r="B8121">
            <v>37867</v>
          </cell>
          <cell r="C8121" t="str">
            <v>Miva Corp</v>
          </cell>
          <cell r="D8121" t="str">
            <v>FindWhat.com Inc</v>
          </cell>
          <cell r="E8121">
            <v>7.8999999999999995</v>
          </cell>
          <cell r="F8121" t="str">
            <v>N</v>
          </cell>
        </row>
        <row r="8122">
          <cell r="B8122">
            <v>37867</v>
          </cell>
          <cell r="C8122" t="str">
            <v>Auburndale Power Plant</v>
          </cell>
          <cell r="D8122" t="str">
            <v>Pomifer Power Funding LLC</v>
          </cell>
          <cell r="E8122">
            <v>86</v>
          </cell>
          <cell r="F8122" t="str">
            <v>N</v>
          </cell>
        </row>
        <row r="8123">
          <cell r="B8123">
            <v>37867</v>
          </cell>
          <cell r="C8123" t="str">
            <v>Abbott Labs-ITAX Brand Rights</v>
          </cell>
          <cell r="D8123" t="str">
            <v>Axcan Pharma Inc</v>
          </cell>
          <cell r="E8123">
            <v>75</v>
          </cell>
          <cell r="F8123" t="str">
            <v>N</v>
          </cell>
        </row>
        <row r="8124">
          <cell r="B8124">
            <v>37867</v>
          </cell>
          <cell r="C8124" t="str">
            <v>First &amp; Ocean National Bank,MA</v>
          </cell>
          <cell r="D8124" t="str">
            <v>Banknorth Group Inc,ME</v>
          </cell>
          <cell r="E8124">
            <v>48.927999999999997</v>
          </cell>
          <cell r="F8124" t="str">
            <v>N</v>
          </cell>
        </row>
        <row r="8125">
          <cell r="B8125">
            <v>37866</v>
          </cell>
          <cell r="C8125" t="str">
            <v>JH Harvey Co-Stores(43)</v>
          </cell>
          <cell r="D8125" t="str">
            <v>Groupe Delhaize</v>
          </cell>
          <cell r="E8125">
            <v>44.099999999999994</v>
          </cell>
          <cell r="F8125" t="str">
            <v>N</v>
          </cell>
        </row>
        <row r="8126">
          <cell r="B8126">
            <v>37866</v>
          </cell>
          <cell r="C8126" t="str">
            <v>MSB Financial Inc,Marshall,MI</v>
          </cell>
          <cell r="D8126" t="str">
            <v>Monarch Cmnty Bancorp,MI</v>
          </cell>
          <cell r="E8126">
            <v>25.630999999999997</v>
          </cell>
          <cell r="F8126" t="str">
            <v>N</v>
          </cell>
        </row>
        <row r="8127">
          <cell r="B8127">
            <v>37866</v>
          </cell>
          <cell r="C8127" t="str">
            <v>Tenet Healthcare-Hospitals(4)</v>
          </cell>
          <cell r="D8127" t="str">
            <v>Triad Hospitals Inc</v>
          </cell>
          <cell r="E8127">
            <v>142</v>
          </cell>
          <cell r="F8127" t="str">
            <v>N</v>
          </cell>
        </row>
        <row r="8128">
          <cell r="B8128">
            <v>37866</v>
          </cell>
          <cell r="C8128" t="str">
            <v>CCL Industries-Non-Core Bus(4)</v>
          </cell>
          <cell r="D8128" t="str">
            <v>IntraPac LP</v>
          </cell>
          <cell r="E8128">
            <v>62.405999999999999</v>
          </cell>
          <cell r="F8128" t="str">
            <v>N</v>
          </cell>
        </row>
        <row r="8129">
          <cell r="B8129">
            <v>37866</v>
          </cell>
          <cell r="C8129" t="str">
            <v>Equity Inns-Holiday Inn,NC</v>
          </cell>
          <cell r="D8129" t="str">
            <v>Undisclosed Acquiror</v>
          </cell>
          <cell r="E8129">
            <v>3.4</v>
          </cell>
          <cell r="F8129" t="str">
            <v>N</v>
          </cell>
        </row>
        <row r="8130">
          <cell r="B8130">
            <v>37866</v>
          </cell>
          <cell r="C8130" t="str">
            <v>Calyx &amp; Corolla Inc</v>
          </cell>
          <cell r="D8130" t="str">
            <v>Vermont Teddy Bear Co Inc</v>
          </cell>
          <cell r="E8130">
            <v>3.6999999999999997</v>
          </cell>
          <cell r="F8130" t="str">
            <v>N</v>
          </cell>
        </row>
        <row r="8131">
          <cell r="B8131">
            <v>37866</v>
          </cell>
          <cell r="C8131" t="str">
            <v>Marriott Intl-Brighton Gardens</v>
          </cell>
          <cell r="D8131" t="str">
            <v>CNL Retirement Properties Inc</v>
          </cell>
          <cell r="E8131">
            <v>184</v>
          </cell>
          <cell r="F8131" t="str">
            <v>N</v>
          </cell>
        </row>
        <row r="8132">
          <cell r="B8132">
            <v>37866</v>
          </cell>
          <cell r="C8132" t="str">
            <v>Health Net Employer Svcs Inc</v>
          </cell>
          <cell r="D8132" t="str">
            <v>First Health Group Corp</v>
          </cell>
          <cell r="E8132">
            <v>80</v>
          </cell>
          <cell r="F8132" t="str">
            <v>N</v>
          </cell>
        </row>
        <row r="8133">
          <cell r="B8133">
            <v>37866</v>
          </cell>
          <cell r="C8133" t="str">
            <v>LERETA Corp</v>
          </cell>
          <cell r="D8133" t="str">
            <v>LandAmerica Finl Group Inc</v>
          </cell>
          <cell r="E8133">
            <v>210</v>
          </cell>
          <cell r="F8133" t="str">
            <v>N</v>
          </cell>
        </row>
        <row r="8134">
          <cell r="B8134">
            <v>37866</v>
          </cell>
          <cell r="C8134" t="str">
            <v>801 Tower,Los Angeles,CA</v>
          </cell>
          <cell r="D8134" t="str">
            <v>Mani Bros Real Estate Invest</v>
          </cell>
          <cell r="E8134">
            <v>105</v>
          </cell>
          <cell r="F8134" t="str">
            <v>N</v>
          </cell>
        </row>
        <row r="8135">
          <cell r="B8135">
            <v>37866</v>
          </cell>
          <cell r="C8135" t="str">
            <v>Brachs Confections Inc</v>
          </cell>
          <cell r="D8135" t="str">
            <v>Barry Callebaut AG</v>
          </cell>
          <cell r="E8135">
            <v>16</v>
          </cell>
          <cell r="F8135" t="str">
            <v>N</v>
          </cell>
        </row>
        <row r="8136">
          <cell r="B8136">
            <v>37866</v>
          </cell>
          <cell r="C8136" t="str">
            <v>Attwood Corp-Marine Product</v>
          </cell>
          <cell r="D8136" t="str">
            <v>Brunswick Corp</v>
          </cell>
          <cell r="E8136">
            <v>47.9</v>
          </cell>
          <cell r="F8136" t="str">
            <v>N</v>
          </cell>
        </row>
        <row r="8137">
          <cell r="B8137">
            <v>37866</v>
          </cell>
          <cell r="C8137" t="str">
            <v>MeriStar Hospitality-Ramada</v>
          </cell>
          <cell r="D8137" t="str">
            <v>Undisclosed Acquiror</v>
          </cell>
          <cell r="E8137">
            <v>14.5</v>
          </cell>
          <cell r="F8137" t="str">
            <v>N</v>
          </cell>
        </row>
        <row r="8138">
          <cell r="B8138">
            <v>37866</v>
          </cell>
          <cell r="C8138" t="str">
            <v>Unilever Plc-Amer Brut Prod</v>
          </cell>
          <cell r="D8138" t="str">
            <v>Helen of Troy Ltd</v>
          </cell>
          <cell r="E8138">
            <v>55</v>
          </cell>
          <cell r="F8138" t="str">
            <v>N</v>
          </cell>
        </row>
        <row r="8139">
          <cell r="B8139">
            <v>37866</v>
          </cell>
          <cell r="C8139" t="str">
            <v>Innovative Merchant Solutions</v>
          </cell>
          <cell r="D8139" t="str">
            <v>Intuit Inc</v>
          </cell>
          <cell r="E8139">
            <v>116</v>
          </cell>
          <cell r="F8139" t="str">
            <v>N</v>
          </cell>
        </row>
        <row r="8140">
          <cell r="B8140">
            <v>37866</v>
          </cell>
          <cell r="C8140" t="str">
            <v>AdvancePCS</v>
          </cell>
          <cell r="D8140" t="str">
            <v>Caremark Rx Inc</v>
          </cell>
          <cell r="E8140">
            <v>5548.1329999999998</v>
          </cell>
          <cell r="F8140" t="str">
            <v>N</v>
          </cell>
        </row>
        <row r="8141">
          <cell r="B8141">
            <v>37866</v>
          </cell>
          <cell r="C8141" t="str">
            <v>Chandler Instruments Co LLC</v>
          </cell>
          <cell r="D8141" t="str">
            <v>AMETEK Inc</v>
          </cell>
          <cell r="E8141">
            <v>50</v>
          </cell>
          <cell r="F8141" t="str">
            <v>N</v>
          </cell>
        </row>
        <row r="8142">
          <cell r="B8142">
            <v>37865</v>
          </cell>
          <cell r="C8142" t="str">
            <v>Mallard Cablevision LLC-Cable</v>
          </cell>
          <cell r="D8142" t="str">
            <v>ComSouth Corp</v>
          </cell>
          <cell r="E8142">
            <v>14.1</v>
          </cell>
          <cell r="F8142" t="str">
            <v>N</v>
          </cell>
        </row>
        <row r="8143">
          <cell r="B8143">
            <v>37864</v>
          </cell>
          <cell r="C8143" t="str">
            <v>GMS Group LLC</v>
          </cell>
          <cell r="D8143" t="str">
            <v>GMS Group Holdings Corp</v>
          </cell>
          <cell r="E8143">
            <v>22.599999999999998</v>
          </cell>
          <cell r="F8143" t="str">
            <v>Y</v>
          </cell>
        </row>
        <row r="8144">
          <cell r="B8144">
            <v>37864</v>
          </cell>
          <cell r="C8144" t="str">
            <v>INVISTA</v>
          </cell>
          <cell r="D8144" t="str">
            <v>Koch Industries Inc</v>
          </cell>
          <cell r="E8144">
            <v>4200</v>
          </cell>
          <cell r="F8144" t="str">
            <v>N</v>
          </cell>
        </row>
        <row r="8145">
          <cell r="B8145">
            <v>37864</v>
          </cell>
          <cell r="C8145" t="str">
            <v>INFO1</v>
          </cell>
          <cell r="D8145" t="str">
            <v>LandAmerica Finl Group Inc</v>
          </cell>
          <cell r="E8145">
            <v>47</v>
          </cell>
          <cell r="F8145" t="str">
            <v>N</v>
          </cell>
        </row>
        <row r="8146">
          <cell r="B8146">
            <v>37862</v>
          </cell>
          <cell r="C8146" t="str">
            <v>Ingersoll-Rand-Waterject Asset</v>
          </cell>
          <cell r="D8146" t="str">
            <v>Karolin Machine Tool AB</v>
          </cell>
          <cell r="E8146">
            <v>46.5</v>
          </cell>
          <cell r="F8146" t="str">
            <v>N</v>
          </cell>
        </row>
        <row r="8147">
          <cell r="B8147">
            <v>37862</v>
          </cell>
          <cell r="C8147" t="str">
            <v>St Mary's Hospital,IL</v>
          </cell>
          <cell r="D8147" t="str">
            <v>Metropolitan Health Systems</v>
          </cell>
          <cell r="E8147">
            <v>11</v>
          </cell>
          <cell r="F8147" t="str">
            <v>N</v>
          </cell>
        </row>
        <row r="8148">
          <cell r="B8148">
            <v>37861</v>
          </cell>
          <cell r="C8148" t="str">
            <v>Itronix Corp</v>
          </cell>
          <cell r="D8148" t="str">
            <v>Golden Gate Capital</v>
          </cell>
          <cell r="E8148">
            <v>40</v>
          </cell>
          <cell r="F8148" t="str">
            <v>Y</v>
          </cell>
        </row>
        <row r="8149">
          <cell r="B8149">
            <v>37861</v>
          </cell>
          <cell r="C8149" t="str">
            <v>Berna Products Corp</v>
          </cell>
          <cell r="D8149" t="str">
            <v>Acambis PLC</v>
          </cell>
          <cell r="E8149">
            <v>12.149999999999999</v>
          </cell>
          <cell r="F8149" t="str">
            <v>N</v>
          </cell>
        </row>
        <row r="8150">
          <cell r="B8150">
            <v>37861</v>
          </cell>
          <cell r="C8150" t="str">
            <v>JNI Corp</v>
          </cell>
          <cell r="D8150" t="str">
            <v>Applied Micro Circuits Corp</v>
          </cell>
          <cell r="E8150">
            <v>193.87599999999998</v>
          </cell>
          <cell r="F8150" t="str">
            <v>N</v>
          </cell>
        </row>
        <row r="8151">
          <cell r="B8151">
            <v>37861</v>
          </cell>
          <cell r="C8151" t="str">
            <v>Somerby Univ Pk,Jones Farm</v>
          </cell>
          <cell r="D8151" t="str">
            <v>CNL Retirement Properties Inc</v>
          </cell>
          <cell r="E8151">
            <v>3</v>
          </cell>
          <cell r="F8151" t="str">
            <v>N</v>
          </cell>
        </row>
        <row r="8152">
          <cell r="B8152">
            <v>37861</v>
          </cell>
          <cell r="C8152" t="str">
            <v>Exxon Mobil-Refined Prod</v>
          </cell>
          <cell r="D8152" t="str">
            <v>Valero LP</v>
          </cell>
          <cell r="E8152">
            <v>14</v>
          </cell>
          <cell r="F8152" t="str">
            <v>N</v>
          </cell>
        </row>
        <row r="8153">
          <cell r="B8153">
            <v>37861</v>
          </cell>
          <cell r="C8153" t="str">
            <v>IP Global Voice Inc</v>
          </cell>
          <cell r="D8153" t="str">
            <v>IPVoice.com Inc</v>
          </cell>
          <cell r="E8153">
            <v>5.5</v>
          </cell>
          <cell r="F8153" t="str">
            <v>N</v>
          </cell>
        </row>
        <row r="8154">
          <cell r="B8154">
            <v>37861</v>
          </cell>
          <cell r="C8154" t="str">
            <v>Sears Tower,Chicago,Illinois</v>
          </cell>
          <cell r="D8154" t="str">
            <v>Metro Ins &amp; Annuity Co</v>
          </cell>
          <cell r="E8154">
            <v>785</v>
          </cell>
          <cell r="F8154" t="str">
            <v>N</v>
          </cell>
        </row>
        <row r="8155">
          <cell r="B8155">
            <v>37861</v>
          </cell>
          <cell r="C8155" t="str">
            <v>Daisytek International Corp</v>
          </cell>
          <cell r="D8155" t="str">
            <v>United Stationers Inc</v>
          </cell>
          <cell r="E8155">
            <v>1.0249999999999999</v>
          </cell>
          <cell r="F8155" t="str">
            <v>N</v>
          </cell>
        </row>
        <row r="8156">
          <cell r="B8156">
            <v>37861</v>
          </cell>
          <cell r="C8156" t="str">
            <v>Progress Finl Corp,PA</v>
          </cell>
          <cell r="D8156" t="str">
            <v>FleetBoston Financial Corp,MA</v>
          </cell>
          <cell r="E8156">
            <v>231.19699999999997</v>
          </cell>
          <cell r="F8156" t="str">
            <v>N</v>
          </cell>
        </row>
        <row r="8157">
          <cell r="B8157">
            <v>37861</v>
          </cell>
          <cell r="C8157" t="str">
            <v>800 N Capital Street,D.C.</v>
          </cell>
          <cell r="D8157" t="str">
            <v>Galaxy Energy Corp</v>
          </cell>
          <cell r="E8157">
            <v>103</v>
          </cell>
          <cell r="F8157" t="str">
            <v>N</v>
          </cell>
        </row>
        <row r="8158">
          <cell r="B8158">
            <v>37861</v>
          </cell>
          <cell r="C8158" t="str">
            <v>National Hearing Centers Inc</v>
          </cell>
          <cell r="D8158" t="str">
            <v>Amplifon SpA</v>
          </cell>
          <cell r="E8158">
            <v>15</v>
          </cell>
          <cell r="F8158" t="str">
            <v>N</v>
          </cell>
        </row>
        <row r="8159">
          <cell r="B8159">
            <v>37861</v>
          </cell>
          <cell r="C8159" t="str">
            <v>Biltmore Fashion Park</v>
          </cell>
          <cell r="D8159" t="str">
            <v>Macerich Co</v>
          </cell>
          <cell r="E8159">
            <v>158.41800000000001</v>
          </cell>
          <cell r="F8159" t="str">
            <v>N</v>
          </cell>
        </row>
        <row r="8160">
          <cell r="B8160">
            <v>37861</v>
          </cell>
          <cell r="C8160" t="str">
            <v>Twinlab Corp</v>
          </cell>
          <cell r="D8160" t="str">
            <v>IdeaSphere Inc</v>
          </cell>
          <cell r="E8160">
            <v>65</v>
          </cell>
          <cell r="F8160" t="str">
            <v>N</v>
          </cell>
        </row>
        <row r="8161">
          <cell r="B8161">
            <v>37860</v>
          </cell>
          <cell r="C8161" t="str">
            <v>One Call Medical Inc</v>
          </cell>
          <cell r="D8161" t="str">
            <v>TA Associates Inc</v>
          </cell>
          <cell r="E8161">
            <v>115</v>
          </cell>
          <cell r="F8161" t="str">
            <v>Y</v>
          </cell>
        </row>
        <row r="8162">
          <cell r="B8162">
            <v>37860</v>
          </cell>
          <cell r="C8162" t="str">
            <v>Federal-Mogul Corp</v>
          </cell>
          <cell r="D8162" t="str">
            <v>Citigroup Venture Capital</v>
          </cell>
          <cell r="E8162">
            <v>350</v>
          </cell>
          <cell r="F8162" t="str">
            <v>Y</v>
          </cell>
        </row>
        <row r="8163">
          <cell r="B8163">
            <v>37860</v>
          </cell>
          <cell r="C8163" t="str">
            <v>Neptune Society Inc</v>
          </cell>
          <cell r="D8163" t="str">
            <v>Apogee Cos</v>
          </cell>
          <cell r="E8163">
            <v>18.899999999999999</v>
          </cell>
          <cell r="F8163" t="str">
            <v>Y</v>
          </cell>
        </row>
        <row r="8164">
          <cell r="B8164">
            <v>37860</v>
          </cell>
          <cell r="C8164" t="str">
            <v>Lynnhaven Mall,VA</v>
          </cell>
          <cell r="D8164" t="str">
            <v>General Growth Properties Inc</v>
          </cell>
          <cell r="E8164">
            <v>256.5</v>
          </cell>
          <cell r="F8164" t="str">
            <v>N</v>
          </cell>
        </row>
        <row r="8165">
          <cell r="B8165">
            <v>37860</v>
          </cell>
          <cell r="C8165" t="str">
            <v>Communicate.com Inc-URL(4)</v>
          </cell>
          <cell r="D8165" t="str">
            <v>Manhattan Assets Inc</v>
          </cell>
          <cell r="E8165">
            <v>1</v>
          </cell>
          <cell r="F8165" t="str">
            <v>N</v>
          </cell>
        </row>
        <row r="8166">
          <cell r="B8166">
            <v>37860</v>
          </cell>
          <cell r="C8166" t="str">
            <v>3DO Co-Street Racing Syndicate</v>
          </cell>
          <cell r="D8166" t="str">
            <v>Namco Hometek Inc</v>
          </cell>
          <cell r="E8166">
            <v>1.5149999999999999</v>
          </cell>
          <cell r="F8166" t="str">
            <v>N</v>
          </cell>
        </row>
        <row r="8167">
          <cell r="B8167">
            <v>37860</v>
          </cell>
          <cell r="C8167" t="str">
            <v>BayView Colonnade LLC</v>
          </cell>
          <cell r="D8167" t="str">
            <v>Crescent Real Estate Equities</v>
          </cell>
          <cell r="E8167">
            <v>51.4</v>
          </cell>
          <cell r="F8167" t="str">
            <v>N</v>
          </cell>
        </row>
        <row r="8168">
          <cell r="B8168">
            <v>37859</v>
          </cell>
          <cell r="C8168" t="str">
            <v>Hardee Power Station</v>
          </cell>
          <cell r="D8168" t="str">
            <v>Investor Group</v>
          </cell>
          <cell r="E8168">
            <v>218</v>
          </cell>
          <cell r="F8168" t="str">
            <v>Y</v>
          </cell>
        </row>
        <row r="8169">
          <cell r="B8169">
            <v>37859</v>
          </cell>
          <cell r="C8169" t="str">
            <v>Quail Piping Products Inc</v>
          </cell>
          <cell r="D8169" t="str">
            <v>J-M Manufacturing Co Inc</v>
          </cell>
          <cell r="E8169">
            <v>12</v>
          </cell>
          <cell r="F8169" t="str">
            <v>N</v>
          </cell>
        </row>
        <row r="8170">
          <cell r="B8170">
            <v>37859</v>
          </cell>
          <cell r="C8170" t="str">
            <v>TRW Koyo Steering Systems Co</v>
          </cell>
          <cell r="D8170" t="str">
            <v>Koyo Seiko Co Ltd</v>
          </cell>
          <cell r="E8170">
            <v>76.697999999999993</v>
          </cell>
          <cell r="F8170" t="str">
            <v>N</v>
          </cell>
        </row>
        <row r="8171">
          <cell r="B8171">
            <v>37859</v>
          </cell>
          <cell r="C8171" t="str">
            <v>Johnson-Health &amp; Fitness Div</v>
          </cell>
          <cell r="D8171" t="str">
            <v>Health Fitness Corp</v>
          </cell>
          <cell r="E8171">
            <v>4.7850000000000001</v>
          </cell>
          <cell r="F8171" t="str">
            <v>N</v>
          </cell>
        </row>
        <row r="8172">
          <cell r="B8172">
            <v>37859</v>
          </cell>
          <cell r="C8172" t="str">
            <v>NaPro-Generic Paclitaxel Bus</v>
          </cell>
          <cell r="D8172" t="str">
            <v>Faulding Pharmaceutical Co</v>
          </cell>
          <cell r="E8172">
            <v>71.699999999999989</v>
          </cell>
          <cell r="F8172" t="str">
            <v>N</v>
          </cell>
        </row>
        <row r="8173">
          <cell r="B8173">
            <v>37859</v>
          </cell>
          <cell r="C8173" t="str">
            <v>Tenet Healthcare-Elkins Park</v>
          </cell>
          <cell r="D8173" t="str">
            <v>Albert Einstein Healthcare</v>
          </cell>
          <cell r="E8173">
            <v>13</v>
          </cell>
          <cell r="F8173" t="str">
            <v>N</v>
          </cell>
        </row>
        <row r="8174">
          <cell r="B8174">
            <v>37859</v>
          </cell>
          <cell r="C8174" t="str">
            <v>US Retail Ppty Asts,CA(14)</v>
          </cell>
          <cell r="D8174" t="str">
            <v>Investor Group</v>
          </cell>
          <cell r="E8174">
            <v>488</v>
          </cell>
          <cell r="F8174" t="str">
            <v>N</v>
          </cell>
        </row>
        <row r="8175">
          <cell r="B8175">
            <v>37859</v>
          </cell>
          <cell r="C8175" t="str">
            <v>Radisson Suite Beach Resort,FL</v>
          </cell>
          <cell r="D8175" t="str">
            <v>Boykin Lodging Co</v>
          </cell>
          <cell r="E8175">
            <v>27.25</v>
          </cell>
          <cell r="F8175" t="str">
            <v>N</v>
          </cell>
        </row>
        <row r="8176">
          <cell r="B8176">
            <v>37859</v>
          </cell>
          <cell r="C8176" t="str">
            <v>NaPro BioTherapeutic-Cremaphor</v>
          </cell>
          <cell r="D8176" t="str">
            <v>Mayne Group Ltd</v>
          </cell>
          <cell r="E8176">
            <v>67.099999999999994</v>
          </cell>
          <cell r="F8176" t="str">
            <v>N</v>
          </cell>
        </row>
        <row r="8177">
          <cell r="B8177">
            <v>37858</v>
          </cell>
          <cell r="C8177" t="str">
            <v>Formed Fiber Technologies Inc</v>
          </cell>
          <cell r="D8177" t="str">
            <v>American Capital Strategies</v>
          </cell>
          <cell r="E8177">
            <v>10.799999999999999</v>
          </cell>
          <cell r="F8177" t="str">
            <v>Y</v>
          </cell>
        </row>
        <row r="8178">
          <cell r="B8178">
            <v>37858</v>
          </cell>
          <cell r="C8178" t="str">
            <v>Thomson-Healthcare Publication</v>
          </cell>
          <cell r="D8178" t="str">
            <v>Advanstar Communications Inc</v>
          </cell>
          <cell r="E8178">
            <v>135</v>
          </cell>
          <cell r="F8178" t="str">
            <v>Y</v>
          </cell>
        </row>
        <row r="8179">
          <cell r="B8179">
            <v>37858</v>
          </cell>
          <cell r="C8179" t="str">
            <v>Listing Services Solutions</v>
          </cell>
          <cell r="D8179" t="str">
            <v>Warburg Pincus LLC</v>
          </cell>
          <cell r="E8179">
            <v>16</v>
          </cell>
          <cell r="F8179" t="str">
            <v>Y</v>
          </cell>
        </row>
        <row r="8180">
          <cell r="B8180">
            <v>37858</v>
          </cell>
          <cell r="C8180" t="str">
            <v>DST Output Mktg Svcs Inc</v>
          </cell>
          <cell r="D8180" t="str">
            <v>Janus Capital Group Inc</v>
          </cell>
          <cell r="E8180">
            <v>1217.7099999999998</v>
          </cell>
          <cell r="F8180" t="str">
            <v>N</v>
          </cell>
        </row>
        <row r="8181">
          <cell r="B8181">
            <v>37858</v>
          </cell>
          <cell r="C8181" t="str">
            <v>Comdisco-US IT Leasing Bus</v>
          </cell>
          <cell r="D8181" t="str">
            <v>Bay4 Capital Partners Inc</v>
          </cell>
          <cell r="E8181">
            <v>62</v>
          </cell>
          <cell r="F8181" t="str">
            <v>N</v>
          </cell>
        </row>
        <row r="8182">
          <cell r="B8182">
            <v>37858</v>
          </cell>
          <cell r="C8182" t="str">
            <v>Resource Bankshares Corp,VA</v>
          </cell>
          <cell r="D8182" t="str">
            <v>Fulton Finl Corp,Lancaster,PA</v>
          </cell>
          <cell r="E8182">
            <v>146.00099999999998</v>
          </cell>
          <cell r="F8182" t="str">
            <v>N</v>
          </cell>
        </row>
        <row r="8183">
          <cell r="B8183">
            <v>37858</v>
          </cell>
          <cell r="C8183" t="str">
            <v>Ancept Inc</v>
          </cell>
          <cell r="D8183" t="str">
            <v>Stellent Inc</v>
          </cell>
          <cell r="E8183">
            <v>2.7519999999999998</v>
          </cell>
          <cell r="F8183" t="str">
            <v>N</v>
          </cell>
        </row>
        <row r="8184">
          <cell r="B8184">
            <v>37858</v>
          </cell>
          <cell r="C8184" t="str">
            <v>Tenet Healthcare-Hospitals(5)</v>
          </cell>
          <cell r="D8184" t="str">
            <v>Health Management Assoc Inc</v>
          </cell>
          <cell r="E8184">
            <v>550</v>
          </cell>
          <cell r="F8184" t="str">
            <v>N</v>
          </cell>
        </row>
        <row r="8185">
          <cell r="B8185">
            <v>37858</v>
          </cell>
          <cell r="C8185" t="str">
            <v>DDD Co Inc</v>
          </cell>
          <cell r="D8185" t="str">
            <v>Pitney Bowes Inc</v>
          </cell>
          <cell r="E8185">
            <v>49.5</v>
          </cell>
          <cell r="F8185" t="str">
            <v>N</v>
          </cell>
        </row>
        <row r="8186">
          <cell r="B8186">
            <v>37858</v>
          </cell>
          <cell r="C8186" t="str">
            <v>Louisiana-Timberland,Texas</v>
          </cell>
          <cell r="D8186" t="str">
            <v>Honey Island Properties LLC</v>
          </cell>
          <cell r="E8186">
            <v>37</v>
          </cell>
          <cell r="F8186" t="str">
            <v>N</v>
          </cell>
        </row>
        <row r="8187">
          <cell r="B8187">
            <v>37858</v>
          </cell>
          <cell r="C8187" t="str">
            <v>Cordillera Energy Partners LLC</v>
          </cell>
          <cell r="D8187" t="str">
            <v>Patina Oil &amp; Gas Corp</v>
          </cell>
          <cell r="E8187">
            <v>240.5</v>
          </cell>
          <cell r="F8187" t="str">
            <v>N</v>
          </cell>
        </row>
        <row r="8188">
          <cell r="B8188">
            <v>37858</v>
          </cell>
          <cell r="C8188" t="str">
            <v>Sanera Systems</v>
          </cell>
          <cell r="D8188" t="str">
            <v>McDATA Corp</v>
          </cell>
          <cell r="E8188">
            <v>102</v>
          </cell>
          <cell r="F8188" t="str">
            <v>N</v>
          </cell>
        </row>
        <row r="8189">
          <cell r="B8189">
            <v>37858</v>
          </cell>
          <cell r="C8189" t="str">
            <v>Nishan Systems</v>
          </cell>
          <cell r="D8189" t="str">
            <v>McDATA Corp</v>
          </cell>
          <cell r="E8189">
            <v>85</v>
          </cell>
          <cell r="F8189" t="str">
            <v>N</v>
          </cell>
        </row>
        <row r="8190">
          <cell r="B8190">
            <v>37858</v>
          </cell>
          <cell r="C8190" t="str">
            <v>Ahold USA-Golden Gallon(138)</v>
          </cell>
          <cell r="D8190" t="str">
            <v>Pantry Inc</v>
          </cell>
          <cell r="E8190">
            <v>187</v>
          </cell>
          <cell r="F8190" t="str">
            <v>N</v>
          </cell>
        </row>
        <row r="8191">
          <cell r="B8191">
            <v>37855</v>
          </cell>
          <cell r="C8191" t="str">
            <v>Remington Products Co LLC</v>
          </cell>
          <cell r="D8191" t="str">
            <v>Rayovac Corp</v>
          </cell>
          <cell r="E8191">
            <v>322</v>
          </cell>
          <cell r="F8191" t="str">
            <v>Y</v>
          </cell>
        </row>
        <row r="8192">
          <cell r="B8192">
            <v>37855</v>
          </cell>
          <cell r="C8192" t="str">
            <v>Undisclosed Med Staffing Co</v>
          </cell>
          <cell r="D8192" t="str">
            <v>World Health Alternatives Inc</v>
          </cell>
          <cell r="E8192">
            <v>4.1999999999999993</v>
          </cell>
          <cell r="F8192" t="str">
            <v>N</v>
          </cell>
        </row>
        <row r="8193">
          <cell r="B8193">
            <v>37855</v>
          </cell>
          <cell r="C8193" t="str">
            <v>Source Direct</v>
          </cell>
          <cell r="D8193" t="str">
            <v>Global-Tech Capital Corp</v>
          </cell>
          <cell r="E8193">
            <v>61.769999999999996</v>
          </cell>
          <cell r="F8193" t="str">
            <v>N</v>
          </cell>
        </row>
        <row r="8194">
          <cell r="B8194">
            <v>37855</v>
          </cell>
          <cell r="C8194" t="str">
            <v>AmTote Intl Inc</v>
          </cell>
          <cell r="D8194" t="str">
            <v>Magna Entertainment Corp</v>
          </cell>
          <cell r="E8194">
            <v>3.8</v>
          </cell>
          <cell r="F8194" t="str">
            <v>N</v>
          </cell>
        </row>
        <row r="8195">
          <cell r="B8195">
            <v>37855</v>
          </cell>
          <cell r="C8195" t="str">
            <v>Vitesse-Optical System Div</v>
          </cell>
          <cell r="D8195" t="str">
            <v>Avanex Corp</v>
          </cell>
          <cell r="E8195">
            <v>5.8680000000000003</v>
          </cell>
          <cell r="F8195" t="str">
            <v>N</v>
          </cell>
        </row>
        <row r="8196">
          <cell r="B8196">
            <v>37855</v>
          </cell>
          <cell r="C8196" t="str">
            <v>Tape Company Inc</v>
          </cell>
          <cell r="D8196" t="str">
            <v>Discount Media Products LLC</v>
          </cell>
          <cell r="E8196">
            <v>3.8</v>
          </cell>
          <cell r="F8196" t="str">
            <v>N</v>
          </cell>
        </row>
        <row r="8197">
          <cell r="B8197">
            <v>37855</v>
          </cell>
          <cell r="C8197" t="str">
            <v>Dag Media-New Yellow MN</v>
          </cell>
          <cell r="D8197" t="str">
            <v>Yellow Book USA Inc</v>
          </cell>
          <cell r="E8197">
            <v>1.2999999999999998</v>
          </cell>
          <cell r="F8197" t="str">
            <v>N</v>
          </cell>
        </row>
        <row r="8198">
          <cell r="B8198">
            <v>37854</v>
          </cell>
          <cell r="C8198" t="str">
            <v>Hospira Inc</v>
          </cell>
          <cell r="D8198" t="str">
            <v>Shareholders</v>
          </cell>
          <cell r="E8198">
            <v>4230.4620000000004</v>
          </cell>
          <cell r="F8198" t="str">
            <v>N</v>
          </cell>
        </row>
        <row r="8199">
          <cell r="B8199">
            <v>37854</v>
          </cell>
          <cell r="C8199" t="str">
            <v>Energy West-Whl Propane Bus</v>
          </cell>
          <cell r="D8199" t="str">
            <v>Jack's Wholesale Propane Inc</v>
          </cell>
          <cell r="E8199">
            <v>1.3699999999999999</v>
          </cell>
          <cell r="F8199" t="str">
            <v>N</v>
          </cell>
        </row>
        <row r="8200">
          <cell r="B8200">
            <v>37854</v>
          </cell>
          <cell r="C8200" t="str">
            <v>MW Post Advisory Group LLC</v>
          </cell>
          <cell r="D8200" t="str">
            <v>Principal Global Investors</v>
          </cell>
          <cell r="E8200">
            <v>101.6</v>
          </cell>
          <cell r="F8200" t="str">
            <v>N</v>
          </cell>
        </row>
        <row r="8201">
          <cell r="B8201">
            <v>37854</v>
          </cell>
          <cell r="C8201" t="str">
            <v>PetsUnited LLC</v>
          </cell>
          <cell r="D8201" t="str">
            <v>DOGS International</v>
          </cell>
          <cell r="E8201">
            <v>12</v>
          </cell>
          <cell r="F8201" t="str">
            <v>N</v>
          </cell>
        </row>
        <row r="8202">
          <cell r="B8202">
            <v>37854</v>
          </cell>
          <cell r="C8202" t="str">
            <v>Molasky Grp-Best in the West</v>
          </cell>
          <cell r="D8202" t="str">
            <v>Desert Troon Cos</v>
          </cell>
          <cell r="E8202">
            <v>65</v>
          </cell>
          <cell r="F8202" t="str">
            <v>N</v>
          </cell>
        </row>
        <row r="8203">
          <cell r="B8203">
            <v>37854</v>
          </cell>
          <cell r="C8203" t="str">
            <v>United National Bancorp,NJ</v>
          </cell>
          <cell r="D8203" t="str">
            <v>PNC Financial Services Group</v>
          </cell>
          <cell r="E8203">
            <v>637.87199999999996</v>
          </cell>
          <cell r="F8203" t="str">
            <v>N</v>
          </cell>
        </row>
        <row r="8204">
          <cell r="B8204">
            <v>37854</v>
          </cell>
          <cell r="C8204" t="str">
            <v>Bentley's-Warehouse,FL</v>
          </cell>
          <cell r="D8204" t="str">
            <v>A-1 Fargo Van &amp; Storage Inc</v>
          </cell>
          <cell r="E8204">
            <v>2.8</v>
          </cell>
          <cell r="F8204" t="str">
            <v>N</v>
          </cell>
        </row>
        <row r="8205">
          <cell r="B8205">
            <v>37854</v>
          </cell>
          <cell r="C8205" t="str">
            <v>Akara Corp</v>
          </cell>
          <cell r="D8205" t="str">
            <v>CIENA Corp</v>
          </cell>
          <cell r="E8205">
            <v>44.386000000000003</v>
          </cell>
          <cell r="F8205" t="str">
            <v>N</v>
          </cell>
        </row>
        <row r="8206">
          <cell r="B8206">
            <v>37854</v>
          </cell>
          <cell r="C8206" t="str">
            <v>ECC International Corp</v>
          </cell>
          <cell r="D8206" t="str">
            <v>Cubic Corp</v>
          </cell>
          <cell r="E8206">
            <v>42.838000000000001</v>
          </cell>
          <cell r="F8206" t="str">
            <v>N</v>
          </cell>
        </row>
        <row r="8207">
          <cell r="B8207">
            <v>37854</v>
          </cell>
          <cell r="C8207" t="str">
            <v>Auburn Cmnty Bancorp,Auburn,CA</v>
          </cell>
          <cell r="D8207" t="str">
            <v>Western Sierra Bancorp,CA</v>
          </cell>
          <cell r="E8207">
            <v>18.972999999999999</v>
          </cell>
          <cell r="F8207" t="str">
            <v>N</v>
          </cell>
        </row>
        <row r="8208">
          <cell r="B8208">
            <v>37854</v>
          </cell>
          <cell r="C8208" t="str">
            <v>CIMA Labs Inc</v>
          </cell>
          <cell r="D8208" t="str">
            <v>Cephalon Inc</v>
          </cell>
          <cell r="E8208">
            <v>511.00799999999998</v>
          </cell>
          <cell r="F8208" t="str">
            <v>N</v>
          </cell>
        </row>
        <row r="8209">
          <cell r="B8209">
            <v>37853</v>
          </cell>
          <cell r="C8209" t="str">
            <v>Network HARMONi Inc</v>
          </cell>
          <cell r="D8209" t="str">
            <v>Micromuse Inc</v>
          </cell>
          <cell r="E8209">
            <v>23</v>
          </cell>
          <cell r="F8209" t="str">
            <v>N</v>
          </cell>
        </row>
        <row r="8210">
          <cell r="B8210">
            <v>37853</v>
          </cell>
          <cell r="C8210" t="str">
            <v>Westin Hotels LP</v>
          </cell>
          <cell r="D8210" t="str">
            <v>Starwood Hotels &amp; Resorts</v>
          </cell>
          <cell r="E8210">
            <v>24.896999999999998</v>
          </cell>
          <cell r="F8210" t="str">
            <v>N</v>
          </cell>
        </row>
        <row r="8211">
          <cell r="B8211">
            <v>37853</v>
          </cell>
          <cell r="C8211" t="str">
            <v>Arlington Industries Inc</v>
          </cell>
          <cell r="D8211" t="str">
            <v>Carolina Whl Office Mach Co</v>
          </cell>
          <cell r="E8211">
            <v>18</v>
          </cell>
          <cell r="F8211" t="str">
            <v>N</v>
          </cell>
        </row>
        <row r="8212">
          <cell r="B8212">
            <v>37853</v>
          </cell>
          <cell r="C8212" t="str">
            <v>LandSea Systems Inc</v>
          </cell>
          <cell r="D8212" t="str">
            <v>Thrane &amp; Thrane A/S</v>
          </cell>
          <cell r="E8212">
            <v>5</v>
          </cell>
          <cell r="F8212" t="str">
            <v>N</v>
          </cell>
        </row>
        <row r="8213">
          <cell r="B8213">
            <v>37853</v>
          </cell>
          <cell r="C8213" t="str">
            <v>Rexam Healthcare Flexibles</v>
          </cell>
          <cell r="D8213" t="str">
            <v>Amcor Ltd</v>
          </cell>
          <cell r="E8213">
            <v>330</v>
          </cell>
          <cell r="F8213" t="str">
            <v>N</v>
          </cell>
        </row>
        <row r="8214">
          <cell r="B8214">
            <v>37853</v>
          </cell>
          <cell r="C8214" t="str">
            <v>Mariner Health Care-Skilled,FL</v>
          </cell>
          <cell r="D8214" t="str">
            <v>Investor Group</v>
          </cell>
          <cell r="E8214">
            <v>92</v>
          </cell>
          <cell r="F8214" t="str">
            <v>N</v>
          </cell>
        </row>
        <row r="8215">
          <cell r="B8215">
            <v>37853</v>
          </cell>
          <cell r="C8215" t="str">
            <v>Citibank FSB-Bank Branches(21)</v>
          </cell>
          <cell r="D8215" t="str">
            <v>American Finl Realty Trust</v>
          </cell>
          <cell r="E8215">
            <v>11.1</v>
          </cell>
          <cell r="F8215" t="str">
            <v>N</v>
          </cell>
        </row>
        <row r="8216">
          <cell r="B8216">
            <v>37852</v>
          </cell>
          <cell r="C8216" t="str">
            <v>Market Wire Inc</v>
          </cell>
          <cell r="D8216" t="str">
            <v>Investor Group</v>
          </cell>
          <cell r="E8216">
            <v>3.5999999999999996</v>
          </cell>
          <cell r="F8216" t="str">
            <v>Y</v>
          </cell>
        </row>
        <row r="8217">
          <cell r="B8217">
            <v>37852</v>
          </cell>
          <cell r="C8217" t="str">
            <v>Noton Healthcare-Norton Hosp</v>
          </cell>
          <cell r="D8217" t="str">
            <v>LifePoint Hospitals Inc</v>
          </cell>
          <cell r="E8217">
            <v>15.5</v>
          </cell>
          <cell r="F8217" t="str">
            <v>N</v>
          </cell>
        </row>
        <row r="8218">
          <cell r="B8218">
            <v>37852</v>
          </cell>
          <cell r="C8218" t="str">
            <v>Lakeshore Marketplace,MI</v>
          </cell>
          <cell r="D8218" t="str">
            <v>Ramco Gershenson Properties</v>
          </cell>
          <cell r="E8218">
            <v>23</v>
          </cell>
          <cell r="F8218" t="str">
            <v>N</v>
          </cell>
        </row>
        <row r="8219">
          <cell r="B8219">
            <v>37852</v>
          </cell>
          <cell r="C8219" t="str">
            <v>499 Park Avenue,New York,NY</v>
          </cell>
          <cell r="D8219" t="str">
            <v>Hines-Sumisei NY Core Trust</v>
          </cell>
          <cell r="E8219">
            <v>147.80000000000001</v>
          </cell>
          <cell r="F8219" t="str">
            <v>N</v>
          </cell>
        </row>
        <row r="8220">
          <cell r="B8220">
            <v>37852</v>
          </cell>
          <cell r="C8220" t="str">
            <v>UGC Holdings Inc</v>
          </cell>
          <cell r="D8220" t="str">
            <v>Liberty Media Corp</v>
          </cell>
          <cell r="E8220">
            <v>154.09599999999998</v>
          </cell>
          <cell r="F8220" t="str">
            <v>N</v>
          </cell>
        </row>
        <row r="8221">
          <cell r="B8221">
            <v>37852</v>
          </cell>
          <cell r="C8221" t="str">
            <v>Abbeville Capital Corp,SC</v>
          </cell>
          <cell r="D8221" t="str">
            <v>Community Capital Corp,SC</v>
          </cell>
          <cell r="E8221">
            <v>15</v>
          </cell>
          <cell r="F8221" t="str">
            <v>N</v>
          </cell>
        </row>
        <row r="8222">
          <cell r="B8222">
            <v>37852</v>
          </cell>
          <cell r="C8222" t="str">
            <v>McClain Energy Generating</v>
          </cell>
          <cell r="D8222" t="str">
            <v>Oklahoma Gas &amp; Electric Co</v>
          </cell>
          <cell r="E8222">
            <v>159.89999999999998</v>
          </cell>
          <cell r="F8222" t="str">
            <v>N</v>
          </cell>
        </row>
        <row r="8223">
          <cell r="B8223">
            <v>37852</v>
          </cell>
          <cell r="C8223" t="str">
            <v>Damon Corp</v>
          </cell>
          <cell r="D8223" t="str">
            <v>Thor Industries Inc</v>
          </cell>
          <cell r="E8223">
            <v>46</v>
          </cell>
          <cell r="F8223" t="str">
            <v>N</v>
          </cell>
        </row>
        <row r="8224">
          <cell r="B8224">
            <v>37852</v>
          </cell>
          <cell r="C8224" t="str">
            <v>Level 3 Commun-Fiber Optic</v>
          </cell>
          <cell r="D8224" t="str">
            <v>CenturyTel Inc</v>
          </cell>
          <cell r="E8224">
            <v>17</v>
          </cell>
          <cell r="F8224" t="str">
            <v>N</v>
          </cell>
        </row>
        <row r="8225">
          <cell r="B8225">
            <v>37852</v>
          </cell>
          <cell r="C8225" t="str">
            <v>Applied Commun-Public Relation</v>
          </cell>
          <cell r="D8225" t="str">
            <v>Next Fifteen Commun Grp PLC</v>
          </cell>
          <cell r="E8225">
            <v>2</v>
          </cell>
          <cell r="F8225" t="str">
            <v>N</v>
          </cell>
        </row>
        <row r="8226">
          <cell r="B8226">
            <v>37851</v>
          </cell>
          <cell r="C8226" t="str">
            <v>Prab Inc</v>
          </cell>
          <cell r="D8226" t="str">
            <v>Inter Source Acquisition Inc</v>
          </cell>
          <cell r="E8226">
            <v>3.6030000000000002</v>
          </cell>
          <cell r="F8226" t="str">
            <v>N</v>
          </cell>
        </row>
        <row r="8227">
          <cell r="B8227">
            <v>37851</v>
          </cell>
          <cell r="C8227" t="str">
            <v>900 Third Ave,NY Class A Bldg</v>
          </cell>
          <cell r="D8227" t="str">
            <v>ING Office Fund</v>
          </cell>
          <cell r="E8227">
            <v>107.69999999999999</v>
          </cell>
          <cell r="F8227" t="str">
            <v>N</v>
          </cell>
        </row>
        <row r="8228">
          <cell r="B8228">
            <v>37851</v>
          </cell>
          <cell r="C8228" t="str">
            <v>New Castle Industries Inc</v>
          </cell>
          <cell r="D8228" t="str">
            <v>Xaloy Inc</v>
          </cell>
          <cell r="E8228">
            <v>17</v>
          </cell>
          <cell r="F8228" t="str">
            <v>N</v>
          </cell>
        </row>
        <row r="8229">
          <cell r="B8229">
            <v>37851</v>
          </cell>
          <cell r="C8229" t="str">
            <v>BMB Holding Inc</v>
          </cell>
          <cell r="D8229" t="str">
            <v>InterUnion Financial Corp</v>
          </cell>
          <cell r="E8229">
            <v>78.751000000000005</v>
          </cell>
          <cell r="F8229" t="str">
            <v>N</v>
          </cell>
        </row>
        <row r="8230">
          <cell r="B8230">
            <v>37851</v>
          </cell>
          <cell r="C8230" t="str">
            <v>Targeted Genetics Corp</v>
          </cell>
          <cell r="D8230" t="str">
            <v>Biogen Inc</v>
          </cell>
          <cell r="E8230">
            <v>4.8049999999999997</v>
          </cell>
          <cell r="F8230" t="str">
            <v>N</v>
          </cell>
        </row>
        <row r="8231">
          <cell r="B8231">
            <v>37851</v>
          </cell>
          <cell r="C8231" t="str">
            <v>SPS Technologies Inc</v>
          </cell>
          <cell r="D8231" t="str">
            <v>Precision Castparts Corp</v>
          </cell>
          <cell r="E8231">
            <v>586.202</v>
          </cell>
          <cell r="F8231" t="str">
            <v>N</v>
          </cell>
        </row>
        <row r="8232">
          <cell r="B8232">
            <v>37851</v>
          </cell>
          <cell r="C8232" t="str">
            <v>Lehigh Consumer Products Corp</v>
          </cell>
          <cell r="D8232" t="str">
            <v>Jarden Corp</v>
          </cell>
          <cell r="E8232">
            <v>180</v>
          </cell>
          <cell r="F8232" t="str">
            <v>N</v>
          </cell>
        </row>
        <row r="8233">
          <cell r="B8233">
            <v>37851</v>
          </cell>
          <cell r="C8233" t="str">
            <v>Florida Water-Waste,Deltona</v>
          </cell>
          <cell r="D8233" t="str">
            <v>City of Deltona</v>
          </cell>
          <cell r="E8233">
            <v>59.5</v>
          </cell>
          <cell r="F8233" t="str">
            <v>N</v>
          </cell>
        </row>
        <row r="8234">
          <cell r="B8234">
            <v>37851</v>
          </cell>
          <cell r="C8234" t="str">
            <v>Divio Inc</v>
          </cell>
          <cell r="D8234" t="str">
            <v>ESS Technology Inc</v>
          </cell>
          <cell r="E8234">
            <v>27.099999999999998</v>
          </cell>
          <cell r="F8234" t="str">
            <v>N</v>
          </cell>
        </row>
        <row r="8235">
          <cell r="B8235">
            <v>37851</v>
          </cell>
          <cell r="C8235" t="str">
            <v>EXE Technologies Inc</v>
          </cell>
          <cell r="D8235" t="str">
            <v>SSI Equity Associates</v>
          </cell>
          <cell r="E8235">
            <v>48.999000000000002</v>
          </cell>
          <cell r="F8235" t="str">
            <v>N</v>
          </cell>
        </row>
        <row r="8236">
          <cell r="B8236">
            <v>37851</v>
          </cell>
          <cell r="C8236" t="str">
            <v>AbilityOne Products Corp</v>
          </cell>
          <cell r="D8236" t="str">
            <v>Patterson Dental Co</v>
          </cell>
          <cell r="E8236">
            <v>575</v>
          </cell>
          <cell r="F8236" t="str">
            <v>N</v>
          </cell>
        </row>
        <row r="8237">
          <cell r="B8237">
            <v>37851</v>
          </cell>
          <cell r="C8237" t="str">
            <v>Championship Auto Racing Teams</v>
          </cell>
          <cell r="D8237" t="str">
            <v>Open Wheel Racing Series LLC</v>
          </cell>
          <cell r="E8237">
            <v>5.6740000000000004</v>
          </cell>
          <cell r="F8237" t="str">
            <v>N</v>
          </cell>
        </row>
        <row r="8238">
          <cell r="B8238">
            <v>37851</v>
          </cell>
          <cell r="C8238" t="str">
            <v>Matlink Inc</v>
          </cell>
          <cell r="D8238" t="str">
            <v>Goldstate Corp</v>
          </cell>
          <cell r="E8238">
            <v>16</v>
          </cell>
          <cell r="F8238" t="str">
            <v>N</v>
          </cell>
        </row>
        <row r="8239">
          <cell r="B8239">
            <v>37851</v>
          </cell>
          <cell r="C8239" t="str">
            <v>Intl Sourcing Grp LLC</v>
          </cell>
          <cell r="D8239" t="str">
            <v>Li &amp; Fung Ltd</v>
          </cell>
          <cell r="E8239">
            <v>5.8209999999999997</v>
          </cell>
          <cell r="F8239" t="str">
            <v>N</v>
          </cell>
        </row>
        <row r="8240">
          <cell r="B8240">
            <v>37851</v>
          </cell>
          <cell r="C8240" t="str">
            <v>Sunshine PCS Corp-Licenses(3)</v>
          </cell>
          <cell r="D8240" t="str">
            <v>Cingular Wireless LLC</v>
          </cell>
          <cell r="E8240">
            <v>13.75</v>
          </cell>
          <cell r="F8240" t="str">
            <v>N</v>
          </cell>
        </row>
        <row r="8241">
          <cell r="B8241">
            <v>37851</v>
          </cell>
          <cell r="C8241" t="str">
            <v>Elder Source-Care Bed(1000)</v>
          </cell>
          <cell r="D8241" t="str">
            <v>Pacer Health Corp</v>
          </cell>
          <cell r="E8241">
            <v>39</v>
          </cell>
          <cell r="F8241" t="str">
            <v>N</v>
          </cell>
        </row>
        <row r="8242">
          <cell r="B8242">
            <v>37848</v>
          </cell>
          <cell r="C8242" t="str">
            <v>Advanced Lighting Technologies</v>
          </cell>
          <cell r="D8242" t="str">
            <v>Saratoga Partners LP</v>
          </cell>
          <cell r="E8242">
            <v>30</v>
          </cell>
          <cell r="F8242" t="str">
            <v>Y</v>
          </cell>
        </row>
        <row r="8243">
          <cell r="B8243">
            <v>37848</v>
          </cell>
          <cell r="C8243" t="str">
            <v>Integrated Defense Tech</v>
          </cell>
          <cell r="D8243" t="str">
            <v>DRS Technologies Inc</v>
          </cell>
          <cell r="E8243">
            <v>548.23900000000003</v>
          </cell>
          <cell r="F8243" t="str">
            <v>N</v>
          </cell>
        </row>
        <row r="8244">
          <cell r="B8244">
            <v>37848</v>
          </cell>
          <cell r="C8244" t="str">
            <v>KPLS-AM,Orange,CA</v>
          </cell>
          <cell r="D8244" t="str">
            <v>Radio Visa LLC</v>
          </cell>
          <cell r="E8244">
            <v>37.5</v>
          </cell>
          <cell r="F8244" t="str">
            <v>N</v>
          </cell>
        </row>
        <row r="8245">
          <cell r="B8245">
            <v>37848</v>
          </cell>
          <cell r="C8245" t="str">
            <v>Peco II Inc-Nashua Facility</v>
          </cell>
          <cell r="D8245" t="str">
            <v>Undisclosed Acquiror</v>
          </cell>
          <cell r="E8245">
            <v>3.0999999999999996</v>
          </cell>
          <cell r="F8245" t="str">
            <v>N</v>
          </cell>
        </row>
        <row r="8246">
          <cell r="B8246">
            <v>37848</v>
          </cell>
          <cell r="C8246" t="str">
            <v>Fatburger Holdings Inc</v>
          </cell>
          <cell r="D8246" t="str">
            <v>Fog Cutter Capital Group Inc</v>
          </cell>
          <cell r="E8246">
            <v>5.3999999999999995</v>
          </cell>
          <cell r="F8246" t="str">
            <v>N</v>
          </cell>
        </row>
        <row r="8247">
          <cell r="B8247">
            <v>37848</v>
          </cell>
          <cell r="C8247" t="str">
            <v>F-W Oil Exploration LLC</v>
          </cell>
          <cell r="D8247" t="str">
            <v>PrimeEnergy Corp</v>
          </cell>
          <cell r="E8247">
            <v>4</v>
          </cell>
          <cell r="F8247" t="str">
            <v>N</v>
          </cell>
        </row>
        <row r="8248">
          <cell r="B8248">
            <v>37848</v>
          </cell>
          <cell r="C8248" t="str">
            <v>NPTest Inc</v>
          </cell>
          <cell r="D8248" t="str">
            <v>Chromux Technologies Inc</v>
          </cell>
          <cell r="E8248">
            <v>5.8</v>
          </cell>
          <cell r="F8248" t="str">
            <v>N</v>
          </cell>
        </row>
        <row r="8249">
          <cell r="B8249">
            <v>37847</v>
          </cell>
          <cell r="C8249" t="str">
            <v>Northrop Grumman-Poly Div</v>
          </cell>
          <cell r="D8249" t="str">
            <v>Moog Inc</v>
          </cell>
          <cell r="E8249">
            <v>169</v>
          </cell>
          <cell r="F8249" t="str">
            <v>N</v>
          </cell>
        </row>
        <row r="8250">
          <cell r="B8250">
            <v>37847</v>
          </cell>
          <cell r="C8250" t="str">
            <v>Salus Therapeutics Inc</v>
          </cell>
          <cell r="D8250" t="str">
            <v>Genta Inc</v>
          </cell>
          <cell r="E8250">
            <v>30</v>
          </cell>
          <cell r="F8250" t="str">
            <v>N</v>
          </cell>
        </row>
        <row r="8251">
          <cell r="B8251">
            <v>37847</v>
          </cell>
          <cell r="C8251" t="str">
            <v>Duke Energy Field-Certain Asts</v>
          </cell>
          <cell r="D8251" t="str">
            <v>Midcon Samarah Field Svcs LLC</v>
          </cell>
          <cell r="E8251">
            <v>62</v>
          </cell>
          <cell r="F8251" t="str">
            <v>N</v>
          </cell>
        </row>
        <row r="8252">
          <cell r="B8252">
            <v>37847</v>
          </cell>
          <cell r="C8252" t="str">
            <v>Americable Intl-Vandenburg</v>
          </cell>
          <cell r="D8252" t="str">
            <v>Rural West</v>
          </cell>
          <cell r="E8252">
            <v>3.5</v>
          </cell>
          <cell r="F8252" t="str">
            <v>N</v>
          </cell>
        </row>
        <row r="8253">
          <cell r="B8253">
            <v>37847</v>
          </cell>
          <cell r="C8253" t="str">
            <v>Revivant Corp</v>
          </cell>
          <cell r="D8253" t="str">
            <v>ZOLL Medical Corp</v>
          </cell>
          <cell r="E8253">
            <v>15</v>
          </cell>
          <cell r="F8253" t="str">
            <v>N</v>
          </cell>
        </row>
        <row r="8254">
          <cell r="B8254">
            <v>37847</v>
          </cell>
          <cell r="C8254" t="str">
            <v>CareScience Inc</v>
          </cell>
          <cell r="D8254" t="str">
            <v>Quovadx Inc</v>
          </cell>
          <cell r="E8254">
            <v>28.594000000000001</v>
          </cell>
          <cell r="F8254" t="str">
            <v>N</v>
          </cell>
        </row>
        <row r="8255">
          <cell r="B8255">
            <v>37847</v>
          </cell>
          <cell r="C8255" t="str">
            <v>Equity Office-Foster City</v>
          </cell>
          <cell r="D8255" t="str">
            <v>Gilead Sciences Inc</v>
          </cell>
          <cell r="E8255">
            <v>123</v>
          </cell>
          <cell r="F8255" t="str">
            <v>N</v>
          </cell>
        </row>
        <row r="8256">
          <cell r="B8256">
            <v>37847</v>
          </cell>
          <cell r="C8256" t="str">
            <v>Lend Lease Mortgage Capital</v>
          </cell>
          <cell r="D8256" t="str">
            <v>Wachovia Corp,Charlotte,NC</v>
          </cell>
          <cell r="E8256">
            <v>41.599999999999994</v>
          </cell>
          <cell r="F8256" t="str">
            <v>N</v>
          </cell>
        </row>
        <row r="8257">
          <cell r="B8257">
            <v>37847</v>
          </cell>
          <cell r="C8257" t="str">
            <v>Revivant Corp</v>
          </cell>
          <cell r="D8257" t="str">
            <v>ZOLL Medical Corp</v>
          </cell>
          <cell r="E8257">
            <v>12</v>
          </cell>
          <cell r="F8257" t="str">
            <v>N</v>
          </cell>
        </row>
        <row r="8258">
          <cell r="B8258">
            <v>37847</v>
          </cell>
          <cell r="C8258" t="str">
            <v>Accetio Inc</v>
          </cell>
          <cell r="D8258" t="str">
            <v>Franklin Telecomm Corp</v>
          </cell>
          <cell r="E8258">
            <v>37.418999999999997</v>
          </cell>
          <cell r="F8258" t="str">
            <v>N</v>
          </cell>
        </row>
        <row r="8259">
          <cell r="B8259">
            <v>37847</v>
          </cell>
          <cell r="C8259" t="str">
            <v>BMZ Generator &amp; Welders</v>
          </cell>
          <cell r="D8259" t="str">
            <v>Energy &amp; Engine Technology</v>
          </cell>
          <cell r="E8259">
            <v>1</v>
          </cell>
          <cell r="F8259" t="str">
            <v>N</v>
          </cell>
        </row>
        <row r="8260">
          <cell r="B8260">
            <v>37846</v>
          </cell>
          <cell r="C8260" t="str">
            <v>Sithe Energies Inc</v>
          </cell>
          <cell r="D8260" t="str">
            <v>Reservoir Capital Group LLC</v>
          </cell>
          <cell r="E8260">
            <v>75.8</v>
          </cell>
          <cell r="F8260" t="str">
            <v>Y</v>
          </cell>
        </row>
        <row r="8261">
          <cell r="B8261">
            <v>37846</v>
          </cell>
          <cell r="C8261" t="str">
            <v>Sithe-US(6),Canadian Assets</v>
          </cell>
          <cell r="D8261" t="str">
            <v>Reservoir Capital Group LLC</v>
          </cell>
          <cell r="E8261">
            <v>46.199999999999996</v>
          </cell>
          <cell r="F8261" t="str">
            <v>Y</v>
          </cell>
        </row>
        <row r="8262">
          <cell r="B8262">
            <v>37846</v>
          </cell>
          <cell r="C8262" t="str">
            <v>Aspen Technology Inc</v>
          </cell>
          <cell r="D8262" t="str">
            <v>Advent International Corp</v>
          </cell>
          <cell r="E8262">
            <v>100</v>
          </cell>
          <cell r="F8262" t="str">
            <v>Y</v>
          </cell>
        </row>
        <row r="8263">
          <cell r="B8263">
            <v>37846</v>
          </cell>
          <cell r="C8263" t="str">
            <v>Cumberland Gap Provision Co</v>
          </cell>
          <cell r="D8263" t="str">
            <v>Smithfield Foods Inc</v>
          </cell>
          <cell r="E8263">
            <v>56.9</v>
          </cell>
          <cell r="F8263" t="str">
            <v>N</v>
          </cell>
        </row>
        <row r="8264">
          <cell r="B8264">
            <v>37846</v>
          </cell>
          <cell r="C8264" t="str">
            <v>Staveley-Non-Destructive Div</v>
          </cell>
          <cell r="D8264" t="str">
            <v>Undisclosed Acquiror</v>
          </cell>
          <cell r="E8264">
            <v>37</v>
          </cell>
          <cell r="F8264" t="str">
            <v>N</v>
          </cell>
        </row>
        <row r="8265">
          <cell r="B8265">
            <v>37846</v>
          </cell>
          <cell r="C8265" t="str">
            <v>BeyondNow Technologies</v>
          </cell>
          <cell r="D8265" t="str">
            <v>Cerner Corp</v>
          </cell>
          <cell r="E8265">
            <v>7.5</v>
          </cell>
          <cell r="F8265" t="str">
            <v>N</v>
          </cell>
        </row>
        <row r="8266">
          <cell r="B8266">
            <v>37846</v>
          </cell>
          <cell r="C8266" t="str">
            <v>DMI Furniture Inc</v>
          </cell>
          <cell r="D8266" t="str">
            <v>Flexsteel Industries Inc</v>
          </cell>
          <cell r="E8266">
            <v>15.396000000000001</v>
          </cell>
          <cell r="F8266" t="str">
            <v>N</v>
          </cell>
        </row>
        <row r="8267">
          <cell r="B8267">
            <v>37846</v>
          </cell>
          <cell r="C8267" t="str">
            <v>Nova BioGenetics Inc</v>
          </cell>
          <cell r="D8267" t="str">
            <v>HealthCare Network Solutions</v>
          </cell>
          <cell r="E8267">
            <v>1.3440000000000001</v>
          </cell>
          <cell r="F8267" t="str">
            <v>N</v>
          </cell>
        </row>
        <row r="8268">
          <cell r="B8268">
            <v>37846</v>
          </cell>
          <cell r="C8268" t="str">
            <v>Tracking Systems Corp</v>
          </cell>
          <cell r="D8268" t="str">
            <v>iSECUREtrac Corp</v>
          </cell>
          <cell r="E8268">
            <v>6.5</v>
          </cell>
          <cell r="F8268" t="str">
            <v>N</v>
          </cell>
        </row>
        <row r="8269">
          <cell r="B8269">
            <v>37846</v>
          </cell>
          <cell r="C8269" t="str">
            <v>Aarons Ownership Franchise(15)</v>
          </cell>
          <cell r="D8269" t="str">
            <v>Aaron Rents Inc</v>
          </cell>
          <cell r="E8269">
            <v>17.5</v>
          </cell>
          <cell r="F8269" t="str">
            <v>N</v>
          </cell>
        </row>
        <row r="8270">
          <cell r="B8270">
            <v>37846</v>
          </cell>
          <cell r="C8270" t="str">
            <v>Shops At North Bridge,Chicago</v>
          </cell>
          <cell r="D8270" t="str">
            <v>Westfield America Trust</v>
          </cell>
          <cell r="E8270">
            <v>105</v>
          </cell>
          <cell r="F8270" t="str">
            <v>N</v>
          </cell>
        </row>
        <row r="8271">
          <cell r="B8271">
            <v>37845</v>
          </cell>
          <cell r="C8271" t="str">
            <v>Latin America Money Svcs LLC</v>
          </cell>
          <cell r="D8271" t="str">
            <v>Global Payments Inc</v>
          </cell>
          <cell r="E8271">
            <v>200</v>
          </cell>
          <cell r="F8271" t="str">
            <v>N</v>
          </cell>
        </row>
        <row r="8272">
          <cell r="B8272">
            <v>37845</v>
          </cell>
          <cell r="C8272" t="str">
            <v>Key Energy Svcs-Oil &amp; Gas Asts</v>
          </cell>
          <cell r="D8272" t="str">
            <v>Undisclosed Acquiror</v>
          </cell>
          <cell r="E8272">
            <v>19.7</v>
          </cell>
          <cell r="F8272" t="str">
            <v>N</v>
          </cell>
        </row>
        <row r="8273">
          <cell r="B8273">
            <v>37845</v>
          </cell>
          <cell r="C8273" t="str">
            <v>Duke Energy Vermillion</v>
          </cell>
          <cell r="D8273" t="str">
            <v>Wabash Valley Power Assn</v>
          </cell>
          <cell r="E8273">
            <v>44.4</v>
          </cell>
          <cell r="F8273" t="str">
            <v>N</v>
          </cell>
        </row>
        <row r="8274">
          <cell r="B8274">
            <v>37845</v>
          </cell>
          <cell r="C8274" t="str">
            <v>NTELOS Inc</v>
          </cell>
          <cell r="D8274" t="str">
            <v>Bondholders</v>
          </cell>
          <cell r="E8274">
            <v>197.7</v>
          </cell>
          <cell r="F8274" t="str">
            <v>N</v>
          </cell>
        </row>
        <row r="8275">
          <cell r="B8275">
            <v>37845</v>
          </cell>
          <cell r="C8275" t="str">
            <v>Jacksonville Bancorp,TX</v>
          </cell>
          <cell r="D8275" t="str">
            <v>Franklin Bank Corp,Houston,TX</v>
          </cell>
          <cell r="E8275">
            <v>73.350999999999999</v>
          </cell>
          <cell r="F8275" t="str">
            <v>N</v>
          </cell>
        </row>
        <row r="8276">
          <cell r="B8276">
            <v>37845</v>
          </cell>
          <cell r="C8276" t="str">
            <v>Broad Daylight Inc</v>
          </cell>
          <cell r="D8276" t="str">
            <v>Primus Knowledge Solutions Inc</v>
          </cell>
          <cell r="E8276">
            <v>2.6150000000000002</v>
          </cell>
          <cell r="F8276" t="str">
            <v>N</v>
          </cell>
        </row>
        <row r="8277">
          <cell r="B8277">
            <v>37845</v>
          </cell>
          <cell r="C8277" t="str">
            <v>California Independent Bancorp</v>
          </cell>
          <cell r="D8277" t="str">
            <v>Humboldt Bancorp,Eureka,CA</v>
          </cell>
          <cell r="E8277">
            <v>90.716999999999999</v>
          </cell>
          <cell r="F8277" t="str">
            <v>N</v>
          </cell>
        </row>
        <row r="8278">
          <cell r="B8278">
            <v>37845</v>
          </cell>
          <cell r="C8278" t="str">
            <v>XeQute Solutions Inc</v>
          </cell>
          <cell r="D8278" t="str">
            <v>JAG Media Holdings Inc</v>
          </cell>
          <cell r="E8278">
            <v>13.741</v>
          </cell>
          <cell r="F8278" t="str">
            <v>N</v>
          </cell>
        </row>
        <row r="8279">
          <cell r="B8279">
            <v>37845</v>
          </cell>
          <cell r="C8279" t="str">
            <v>West Shore Pipe Line Co</v>
          </cell>
          <cell r="D8279" t="str">
            <v>Sunoco Logistics Partners LP</v>
          </cell>
          <cell r="E8279">
            <v>15.5</v>
          </cell>
          <cell r="F8279" t="str">
            <v>N</v>
          </cell>
        </row>
        <row r="8280">
          <cell r="B8280">
            <v>37845</v>
          </cell>
          <cell r="C8280" t="str">
            <v>Axcelerant Inc</v>
          </cell>
          <cell r="D8280" t="str">
            <v>GRIC Communications Inc</v>
          </cell>
          <cell r="E8280">
            <v>51.94</v>
          </cell>
          <cell r="F8280" t="str">
            <v>N</v>
          </cell>
        </row>
        <row r="8281">
          <cell r="B8281">
            <v>37844</v>
          </cell>
          <cell r="C8281" t="str">
            <v>SEA Inc</v>
          </cell>
          <cell r="D8281" t="str">
            <v>Investor Group</v>
          </cell>
          <cell r="E8281">
            <v>16</v>
          </cell>
          <cell r="F8281" t="str">
            <v>Y</v>
          </cell>
        </row>
        <row r="8282">
          <cell r="B8282">
            <v>37844</v>
          </cell>
          <cell r="C8282" t="str">
            <v>US Nursing Corp</v>
          </cell>
          <cell r="D8282" t="str">
            <v>Clarion Capital Partners LLC</v>
          </cell>
          <cell r="E8282">
            <v>113.5</v>
          </cell>
          <cell r="F8282" t="str">
            <v>Y</v>
          </cell>
        </row>
        <row r="8283">
          <cell r="B8283">
            <v>37844</v>
          </cell>
          <cell r="C8283" t="str">
            <v>Pinnacle Foods Corp</v>
          </cell>
          <cell r="D8283" t="str">
            <v>Investor Group</v>
          </cell>
          <cell r="E8283">
            <v>485</v>
          </cell>
          <cell r="F8283" t="str">
            <v>Y</v>
          </cell>
        </row>
        <row r="8284">
          <cell r="B8284">
            <v>37844</v>
          </cell>
          <cell r="C8284" t="str">
            <v>Fogson LLC-Certain Assets</v>
          </cell>
          <cell r="D8284" t="str">
            <v>Undisclosed Acquiror</v>
          </cell>
          <cell r="E8284">
            <v>2.15</v>
          </cell>
          <cell r="F8284" t="str">
            <v>N</v>
          </cell>
        </row>
        <row r="8285">
          <cell r="B8285">
            <v>37844</v>
          </cell>
          <cell r="C8285" t="str">
            <v>Spine &amp; Pain Center</v>
          </cell>
          <cell r="D8285" t="str">
            <v>Paincare Holdings Inc</v>
          </cell>
          <cell r="E8285">
            <v>2.6139999999999999</v>
          </cell>
          <cell r="F8285" t="str">
            <v>N</v>
          </cell>
        </row>
        <row r="8286">
          <cell r="B8286">
            <v>37844</v>
          </cell>
          <cell r="C8286" t="str">
            <v>Dynegy Inc</v>
          </cell>
          <cell r="D8286" t="str">
            <v>ChevronTexaco Corp</v>
          </cell>
          <cell r="E8286">
            <v>119.068</v>
          </cell>
          <cell r="F8286" t="str">
            <v>N</v>
          </cell>
        </row>
        <row r="8287">
          <cell r="B8287">
            <v>37844</v>
          </cell>
          <cell r="C8287" t="str">
            <v>Data Junction Corp</v>
          </cell>
          <cell r="D8287" t="str">
            <v>Pervasive Software Inc</v>
          </cell>
          <cell r="E8287">
            <v>51.65</v>
          </cell>
          <cell r="F8287" t="str">
            <v>N</v>
          </cell>
        </row>
        <row r="8288">
          <cell r="B8288">
            <v>37844</v>
          </cell>
          <cell r="C8288" t="str">
            <v>Troy Financial Corp,Troy,NY</v>
          </cell>
          <cell r="D8288" t="str">
            <v>First Niagara Finl Grp,NY</v>
          </cell>
          <cell r="E8288">
            <v>354.94099999999997</v>
          </cell>
          <cell r="F8288" t="str">
            <v>N</v>
          </cell>
        </row>
        <row r="8289">
          <cell r="B8289">
            <v>37844</v>
          </cell>
          <cell r="C8289" t="str">
            <v>Jade Entertainment Group Inc</v>
          </cell>
          <cell r="D8289" t="str">
            <v>Dominix Inc</v>
          </cell>
          <cell r="E8289">
            <v>1.7</v>
          </cell>
          <cell r="F8289" t="str">
            <v>N</v>
          </cell>
        </row>
        <row r="8290">
          <cell r="B8290">
            <v>37842</v>
          </cell>
          <cell r="C8290" t="str">
            <v>Vectoris Corp</v>
          </cell>
          <cell r="D8290" t="str">
            <v>Guidant Corp</v>
          </cell>
          <cell r="E8290">
            <v>35</v>
          </cell>
          <cell r="F8290" t="str">
            <v>N</v>
          </cell>
        </row>
        <row r="8291">
          <cell r="B8291">
            <v>37841</v>
          </cell>
          <cell r="C8291" t="str">
            <v>Traq-IT</v>
          </cell>
          <cell r="D8291" t="str">
            <v>Twins Acquisition Inc</v>
          </cell>
          <cell r="E8291">
            <v>33.235999999999997</v>
          </cell>
          <cell r="F8291" t="str">
            <v>Y</v>
          </cell>
        </row>
        <row r="8292">
          <cell r="B8292">
            <v>37841</v>
          </cell>
          <cell r="C8292" t="str">
            <v>Sheridan Group Inc</v>
          </cell>
          <cell r="D8292" t="str">
            <v>Investor Group</v>
          </cell>
          <cell r="E8292">
            <v>142</v>
          </cell>
          <cell r="F8292" t="str">
            <v>Y</v>
          </cell>
        </row>
        <row r="8293">
          <cell r="B8293">
            <v>37841</v>
          </cell>
          <cell r="C8293" t="str">
            <v>MACC Private Equities Inc</v>
          </cell>
          <cell r="D8293" t="str">
            <v>Atlas Management Partners LLC</v>
          </cell>
          <cell r="E8293">
            <v>3.1999999999999997</v>
          </cell>
          <cell r="F8293" t="str">
            <v>Y</v>
          </cell>
        </row>
        <row r="8294">
          <cell r="B8294">
            <v>37841</v>
          </cell>
          <cell r="C8294" t="str">
            <v>CMQ Resources Inc</v>
          </cell>
          <cell r="D8294" t="str">
            <v>Torode Realty Ltd</v>
          </cell>
          <cell r="E8294">
            <v>2.996</v>
          </cell>
          <cell r="F8294" t="str">
            <v>N</v>
          </cell>
        </row>
        <row r="8295">
          <cell r="B8295">
            <v>37841</v>
          </cell>
          <cell r="C8295" t="str">
            <v>Women's Hospital of IN</v>
          </cell>
          <cell r="D8295" t="str">
            <v>St Vincent Indianapolis</v>
          </cell>
          <cell r="E8295">
            <v>26</v>
          </cell>
          <cell r="F8295" t="str">
            <v>N</v>
          </cell>
        </row>
        <row r="8296">
          <cell r="B8296">
            <v>37841</v>
          </cell>
          <cell r="C8296" t="str">
            <v>Triway Land Investor LLC</v>
          </cell>
          <cell r="D8296" t="str">
            <v>Undisclosed Acquiror</v>
          </cell>
          <cell r="E8296">
            <v>4.8</v>
          </cell>
          <cell r="F8296" t="str">
            <v>N</v>
          </cell>
        </row>
        <row r="8297">
          <cell r="B8297">
            <v>37841</v>
          </cell>
          <cell r="C8297" t="str">
            <v>Pittsburgh Finl Corp,PA</v>
          </cell>
          <cell r="D8297" t="str">
            <v>First Commonwealth Finl Corp</v>
          </cell>
          <cell r="E8297">
            <v>30.783999999999999</v>
          </cell>
          <cell r="F8297" t="str">
            <v>N</v>
          </cell>
        </row>
        <row r="8298">
          <cell r="B8298">
            <v>37840</v>
          </cell>
          <cell r="C8298" t="str">
            <v>Rutherford Chemicals Inc</v>
          </cell>
          <cell r="D8298" t="str">
            <v>Arsenal Capital Partners LP</v>
          </cell>
          <cell r="E8298">
            <v>65</v>
          </cell>
          <cell r="F8298" t="str">
            <v>Y</v>
          </cell>
        </row>
        <row r="8299">
          <cell r="B8299">
            <v>37840</v>
          </cell>
          <cell r="C8299" t="str">
            <v>Life Energy &amp; Technology Hldgs</v>
          </cell>
          <cell r="D8299" t="str">
            <v>Diamond Ridge Advisors Inc</v>
          </cell>
          <cell r="E8299">
            <v>9.84</v>
          </cell>
          <cell r="F8299" t="str">
            <v>Y</v>
          </cell>
        </row>
        <row r="8300">
          <cell r="B8300">
            <v>37840</v>
          </cell>
          <cell r="C8300" t="str">
            <v>Inteleservices Inc</v>
          </cell>
          <cell r="D8300" t="str">
            <v>Millennium Direct Inc</v>
          </cell>
          <cell r="E8300">
            <v>5</v>
          </cell>
          <cell r="F8300" t="str">
            <v>N</v>
          </cell>
        </row>
        <row r="8301">
          <cell r="B8301">
            <v>37840</v>
          </cell>
          <cell r="C8301" t="str">
            <v>Metro Home Health</v>
          </cell>
          <cell r="D8301" t="str">
            <v>Amedisys Inc</v>
          </cell>
          <cell r="E8301">
            <v>8.1359999999999992</v>
          </cell>
          <cell r="F8301" t="str">
            <v>N</v>
          </cell>
        </row>
        <row r="8302">
          <cell r="B8302">
            <v>37840</v>
          </cell>
          <cell r="C8302" t="str">
            <v>Village Bancorp Inc</v>
          </cell>
          <cell r="D8302" t="str">
            <v>Wintrust Financial Corp</v>
          </cell>
          <cell r="E8302">
            <v>9</v>
          </cell>
          <cell r="F8302" t="str">
            <v>N</v>
          </cell>
        </row>
        <row r="8303">
          <cell r="B8303">
            <v>37839</v>
          </cell>
          <cell r="C8303" t="str">
            <v>Arxan Technologies Inc</v>
          </cell>
          <cell r="D8303" t="str">
            <v>Investor Group</v>
          </cell>
          <cell r="E8303">
            <v>8.3000000000000007</v>
          </cell>
          <cell r="F8303" t="str">
            <v>Y</v>
          </cell>
        </row>
        <row r="8304">
          <cell r="B8304">
            <v>37839</v>
          </cell>
          <cell r="C8304" t="str">
            <v>Murray's Discount Auto Stores</v>
          </cell>
          <cell r="D8304" t="str">
            <v>JW Childs Associates LP</v>
          </cell>
          <cell r="E8304">
            <v>118.5</v>
          </cell>
          <cell r="F8304" t="str">
            <v>Y</v>
          </cell>
        </row>
        <row r="8305">
          <cell r="B8305">
            <v>37839</v>
          </cell>
          <cell r="C8305" t="str">
            <v>Great Mall of The Bay Area</v>
          </cell>
          <cell r="D8305" t="str">
            <v>Mills Corp</v>
          </cell>
          <cell r="E8305">
            <v>266</v>
          </cell>
          <cell r="F8305" t="str">
            <v>N</v>
          </cell>
        </row>
        <row r="8306">
          <cell r="B8306">
            <v>37839</v>
          </cell>
          <cell r="C8306" t="str">
            <v>Vornado-Two Park Ave Bldg,NY</v>
          </cell>
          <cell r="D8306" t="str">
            <v>Seb Immobilien-Investment GmbH</v>
          </cell>
          <cell r="E8306">
            <v>292</v>
          </cell>
          <cell r="F8306" t="str">
            <v>N</v>
          </cell>
        </row>
        <row r="8307">
          <cell r="B8307">
            <v>37839</v>
          </cell>
          <cell r="C8307" t="str">
            <v>SANCastle Technologies Inc</v>
          </cell>
          <cell r="D8307" t="str">
            <v>LightSand</v>
          </cell>
          <cell r="E8307">
            <v>20</v>
          </cell>
          <cell r="F8307" t="str">
            <v>N</v>
          </cell>
        </row>
        <row r="8308">
          <cell r="B8308">
            <v>37839</v>
          </cell>
          <cell r="C8308" t="str">
            <v>One &amp; Two Freedom Square,VA</v>
          </cell>
          <cell r="D8308" t="str">
            <v>Boston Properties Inc</v>
          </cell>
          <cell r="E8308">
            <v>181.39999999999998</v>
          </cell>
          <cell r="F8308" t="str">
            <v>N</v>
          </cell>
        </row>
        <row r="8309">
          <cell r="B8309">
            <v>37839</v>
          </cell>
          <cell r="C8309" t="str">
            <v>Vulcan Industries Inc</v>
          </cell>
          <cell r="D8309" t="str">
            <v>Thermodynetics Inc</v>
          </cell>
          <cell r="E8309">
            <v>5</v>
          </cell>
          <cell r="F8309" t="str">
            <v>N</v>
          </cell>
        </row>
        <row r="8310">
          <cell r="B8310">
            <v>37839</v>
          </cell>
          <cell r="C8310" t="str">
            <v>WorkFlow Mgmt-Print Mnfr Op</v>
          </cell>
          <cell r="D8310" t="str">
            <v>Undisclosed Acquiror</v>
          </cell>
          <cell r="E8310">
            <v>5</v>
          </cell>
          <cell r="F8310" t="str">
            <v>N</v>
          </cell>
        </row>
        <row r="8311">
          <cell r="B8311">
            <v>37839</v>
          </cell>
          <cell r="C8311" t="str">
            <v>Versa Power Systems</v>
          </cell>
          <cell r="D8311" t="str">
            <v>Fuelcell Energy Inc</v>
          </cell>
          <cell r="E8311">
            <v>2</v>
          </cell>
          <cell r="F8311" t="str">
            <v>N</v>
          </cell>
        </row>
        <row r="8312">
          <cell r="B8312">
            <v>37839</v>
          </cell>
          <cell r="C8312" t="str">
            <v>iManage Inc</v>
          </cell>
          <cell r="D8312" t="str">
            <v>Interwoven Inc</v>
          </cell>
          <cell r="E8312">
            <v>167.13300000000001</v>
          </cell>
          <cell r="F8312" t="str">
            <v>N</v>
          </cell>
        </row>
        <row r="8313">
          <cell r="B8313">
            <v>37839</v>
          </cell>
          <cell r="C8313" t="str">
            <v>Globalnet Energy Investors Inc</v>
          </cell>
          <cell r="D8313" t="str">
            <v>Host America Corp</v>
          </cell>
          <cell r="E8313">
            <v>3.2069999999999999</v>
          </cell>
          <cell r="F8313" t="str">
            <v>N</v>
          </cell>
        </row>
        <row r="8314">
          <cell r="B8314">
            <v>37838</v>
          </cell>
          <cell r="C8314" t="str">
            <v>LawCorps</v>
          </cell>
          <cell r="D8314" t="str">
            <v>Special Counsel Inc</v>
          </cell>
          <cell r="E8314">
            <v>15</v>
          </cell>
          <cell r="F8314" t="str">
            <v>N</v>
          </cell>
        </row>
        <row r="8315">
          <cell r="B8315">
            <v>37838</v>
          </cell>
          <cell r="C8315" t="str">
            <v>Dominion-Natural Gas Ppty</v>
          </cell>
          <cell r="D8315" t="str">
            <v>Samson Investment Co</v>
          </cell>
          <cell r="E8315">
            <v>29.2</v>
          </cell>
          <cell r="F8315" t="str">
            <v>N</v>
          </cell>
        </row>
        <row r="8316">
          <cell r="B8316">
            <v>37838</v>
          </cell>
          <cell r="C8316" t="str">
            <v>ResortQuest International</v>
          </cell>
          <cell r="D8316" t="str">
            <v>Gaylord Entertainment Co</v>
          </cell>
          <cell r="E8316">
            <v>107.58199999999999</v>
          </cell>
          <cell r="F8316" t="str">
            <v>N</v>
          </cell>
        </row>
        <row r="8317">
          <cell r="B8317">
            <v>37838</v>
          </cell>
          <cell r="C8317" t="str">
            <v>Transamerica Corp-Commercial</v>
          </cell>
          <cell r="D8317" t="str">
            <v>GE Commercial Finance Inc</v>
          </cell>
          <cell r="E8317">
            <v>1000</v>
          </cell>
          <cell r="F8317" t="str">
            <v>N</v>
          </cell>
        </row>
        <row r="8318">
          <cell r="B8318">
            <v>37838</v>
          </cell>
          <cell r="C8318" t="str">
            <v>Kasper ASL Ltd</v>
          </cell>
          <cell r="D8318" t="str">
            <v>Jones Apparel Group Inc</v>
          </cell>
          <cell r="E8318">
            <v>232.5</v>
          </cell>
          <cell r="F8318" t="str">
            <v>N</v>
          </cell>
        </row>
        <row r="8319">
          <cell r="B8319">
            <v>37838</v>
          </cell>
          <cell r="C8319" t="str">
            <v>Western School of Health &amp; Bus</v>
          </cell>
          <cell r="D8319" t="str">
            <v>Career Education Corp</v>
          </cell>
          <cell r="E8319">
            <v>8</v>
          </cell>
          <cell r="F8319" t="str">
            <v>N</v>
          </cell>
        </row>
        <row r="8320">
          <cell r="B8320">
            <v>37838</v>
          </cell>
          <cell r="C8320" t="str">
            <v>Drilling Services Inc</v>
          </cell>
          <cell r="D8320" t="str">
            <v>WBW Enterprises of Texas LLC</v>
          </cell>
          <cell r="E8320">
            <v>1.0499999999999998</v>
          </cell>
          <cell r="F8320" t="str">
            <v>N</v>
          </cell>
        </row>
        <row r="8321">
          <cell r="B8321">
            <v>37838</v>
          </cell>
          <cell r="C8321" t="str">
            <v>Eigner Inc</v>
          </cell>
          <cell r="D8321" t="str">
            <v>Agile Software Corp</v>
          </cell>
          <cell r="E8321">
            <v>19.077000000000002</v>
          </cell>
          <cell r="F8321" t="str">
            <v>N</v>
          </cell>
        </row>
        <row r="8322">
          <cell r="B8322">
            <v>37838</v>
          </cell>
          <cell r="C8322" t="str">
            <v>Sassoon Group Inc</v>
          </cell>
          <cell r="D8322" t="str">
            <v>Specialized Leasing Inc</v>
          </cell>
          <cell r="E8322">
            <v>19.889999999999997</v>
          </cell>
          <cell r="F8322" t="str">
            <v>N</v>
          </cell>
        </row>
        <row r="8323">
          <cell r="B8323">
            <v>37838</v>
          </cell>
          <cell r="C8323" t="str">
            <v>CardPayment Solutions Inc</v>
          </cell>
          <cell r="D8323" t="str">
            <v>iPayment Inc</v>
          </cell>
          <cell r="E8323">
            <v>16</v>
          </cell>
          <cell r="F8323" t="str">
            <v>N</v>
          </cell>
        </row>
        <row r="8324">
          <cell r="B8324">
            <v>37838</v>
          </cell>
          <cell r="C8324" t="str">
            <v>NextWave-Wireless Licenses</v>
          </cell>
          <cell r="D8324" t="str">
            <v>Cingular Wireless LLC</v>
          </cell>
          <cell r="E8324">
            <v>1400</v>
          </cell>
          <cell r="F8324" t="str">
            <v>N</v>
          </cell>
        </row>
        <row r="8325">
          <cell r="B8325">
            <v>37838</v>
          </cell>
          <cell r="C8325" t="str">
            <v>Pacer CATS</v>
          </cell>
          <cell r="D8325" t="str">
            <v>Clarity Commerce Solutions PLC</v>
          </cell>
          <cell r="E8325">
            <v>3</v>
          </cell>
          <cell r="F8325" t="str">
            <v>N</v>
          </cell>
        </row>
        <row r="8326">
          <cell r="B8326">
            <v>37837</v>
          </cell>
          <cell r="C8326" t="str">
            <v>Financial Guaranty Ins Co</v>
          </cell>
          <cell r="D8326" t="str">
            <v>Investor Group</v>
          </cell>
          <cell r="E8326">
            <v>1900</v>
          </cell>
          <cell r="F8326" t="str">
            <v>Y</v>
          </cell>
        </row>
        <row r="8327">
          <cell r="B8327">
            <v>37837</v>
          </cell>
          <cell r="C8327" t="str">
            <v>Darby Overseas Partners LP</v>
          </cell>
          <cell r="D8327" t="str">
            <v>Franklin Resources Inc</v>
          </cell>
          <cell r="E8327">
            <v>75.88</v>
          </cell>
          <cell r="F8327" t="str">
            <v>Y</v>
          </cell>
        </row>
        <row r="8328">
          <cell r="B8328">
            <v>37837</v>
          </cell>
          <cell r="C8328" t="str">
            <v>Undisclosed Real Estate JV,TN</v>
          </cell>
          <cell r="D8328" t="str">
            <v>Mid-America Apt Communities</v>
          </cell>
          <cell r="E8328">
            <v>117</v>
          </cell>
          <cell r="F8328" t="str">
            <v>N</v>
          </cell>
        </row>
        <row r="8329">
          <cell r="B8329">
            <v>37837</v>
          </cell>
          <cell r="C8329" t="str">
            <v>MediaQ Inc</v>
          </cell>
          <cell r="D8329" t="str">
            <v>NVIDIA Corp</v>
          </cell>
          <cell r="E8329">
            <v>70</v>
          </cell>
          <cell r="F8329" t="str">
            <v>N</v>
          </cell>
        </row>
        <row r="8330">
          <cell r="B8330">
            <v>37837</v>
          </cell>
          <cell r="C8330" t="str">
            <v>Peritek Corp</v>
          </cell>
          <cell r="D8330" t="str">
            <v>Curtiss Wright Corp</v>
          </cell>
          <cell r="E8330">
            <v>3</v>
          </cell>
          <cell r="F8330" t="str">
            <v>N</v>
          </cell>
        </row>
        <row r="8331">
          <cell r="B8331">
            <v>37837</v>
          </cell>
          <cell r="C8331" t="str">
            <v>Mercator Software Inc</v>
          </cell>
          <cell r="D8331" t="str">
            <v>Ascential Software Corp</v>
          </cell>
          <cell r="E8331">
            <v>115.00099999999999</v>
          </cell>
          <cell r="F8331" t="str">
            <v>N</v>
          </cell>
        </row>
        <row r="8332">
          <cell r="B8332">
            <v>37837</v>
          </cell>
          <cell r="C8332" t="str">
            <v>Gordonsville Power Plant,VA</v>
          </cell>
          <cell r="D8332" t="str">
            <v>Dominion Virginia Power</v>
          </cell>
          <cell r="E8332">
            <v>150</v>
          </cell>
          <cell r="F8332" t="str">
            <v>N</v>
          </cell>
        </row>
        <row r="8333">
          <cell r="B8333">
            <v>37837</v>
          </cell>
          <cell r="C8333" t="str">
            <v>SangStat Medical Corp</v>
          </cell>
          <cell r="D8333" t="str">
            <v>Genzyme Corp</v>
          </cell>
          <cell r="E8333">
            <v>614.07000000000005</v>
          </cell>
          <cell r="F8333" t="str">
            <v>N</v>
          </cell>
        </row>
        <row r="8334">
          <cell r="B8334">
            <v>37837</v>
          </cell>
          <cell r="C8334" t="str">
            <v>Engage Inc-Remaining Assets</v>
          </cell>
          <cell r="D8334" t="str">
            <v>JDA Software Group Inc</v>
          </cell>
          <cell r="E8334">
            <v>3</v>
          </cell>
          <cell r="F8334" t="str">
            <v>N</v>
          </cell>
        </row>
        <row r="8335">
          <cell r="B8335">
            <v>37837</v>
          </cell>
          <cell r="C8335" t="str">
            <v>Providian Bk,CA-CC Portfolio</v>
          </cell>
          <cell r="D8335" t="str">
            <v>Investor Group</v>
          </cell>
          <cell r="E8335">
            <v>60.129999999999995</v>
          </cell>
          <cell r="F8335" t="str">
            <v>N</v>
          </cell>
        </row>
        <row r="8336">
          <cell r="B8336">
            <v>37837</v>
          </cell>
          <cell r="C8336" t="str">
            <v>Westshore Plaza Mall,Tampa,FL</v>
          </cell>
          <cell r="D8336" t="str">
            <v>Glimcher Realty Trust</v>
          </cell>
          <cell r="E8336">
            <v>153</v>
          </cell>
          <cell r="F8336" t="str">
            <v>N</v>
          </cell>
        </row>
        <row r="8337">
          <cell r="B8337">
            <v>37837</v>
          </cell>
          <cell r="C8337" t="str">
            <v>Clinical Pharmacology Assoc</v>
          </cell>
          <cell r="D8337" t="str">
            <v>SFBC International Inc</v>
          </cell>
          <cell r="E8337">
            <v>15.75</v>
          </cell>
          <cell r="F8337" t="str">
            <v>N</v>
          </cell>
        </row>
        <row r="8338">
          <cell r="B8338">
            <v>37837</v>
          </cell>
          <cell r="C8338" t="str">
            <v>Porex Medical Products Inc</v>
          </cell>
          <cell r="D8338" t="str">
            <v>Medegen Holdings LLC</v>
          </cell>
          <cell r="E8338">
            <v>46.5</v>
          </cell>
          <cell r="F8338" t="str">
            <v>N</v>
          </cell>
        </row>
        <row r="8339">
          <cell r="B8339">
            <v>37837</v>
          </cell>
          <cell r="C8339" t="str">
            <v>iElement Inc</v>
          </cell>
          <cell r="D8339" t="str">
            <v>Reality Wireless Networks Inc</v>
          </cell>
          <cell r="E8339">
            <v>8</v>
          </cell>
          <cell r="F8339" t="str">
            <v>N</v>
          </cell>
        </row>
        <row r="8340">
          <cell r="B8340">
            <v>37837</v>
          </cell>
          <cell r="C8340" t="str">
            <v>Allerez Corp-Tech Assets</v>
          </cell>
          <cell r="D8340" t="str">
            <v>Mercury Interactive Corp</v>
          </cell>
          <cell r="E8340">
            <v>1.2539999999999998</v>
          </cell>
          <cell r="F8340" t="str">
            <v>N</v>
          </cell>
        </row>
        <row r="8341">
          <cell r="B8341">
            <v>37837</v>
          </cell>
          <cell r="C8341" t="str">
            <v>Kapak Corp</v>
          </cell>
          <cell r="D8341" t="str">
            <v>Itochu Corp</v>
          </cell>
          <cell r="E8341">
            <v>2</v>
          </cell>
          <cell r="F8341" t="str">
            <v>N</v>
          </cell>
        </row>
        <row r="8342">
          <cell r="B8342">
            <v>37834</v>
          </cell>
          <cell r="C8342" t="str">
            <v>Alliace Commun Partners-Cable</v>
          </cell>
          <cell r="D8342" t="str">
            <v>Investor Group</v>
          </cell>
          <cell r="E8342">
            <v>81</v>
          </cell>
          <cell r="F8342" t="str">
            <v>Y</v>
          </cell>
        </row>
        <row r="8343">
          <cell r="B8343">
            <v>37834</v>
          </cell>
          <cell r="C8343" t="str">
            <v>Laser-Pacific Media Corp</v>
          </cell>
          <cell r="D8343" t="str">
            <v>Eastman Kodak Co</v>
          </cell>
          <cell r="E8343">
            <v>30.504000000000001</v>
          </cell>
          <cell r="F8343" t="str">
            <v>N</v>
          </cell>
        </row>
        <row r="8344">
          <cell r="B8344">
            <v>37834</v>
          </cell>
          <cell r="C8344" t="str">
            <v>Williams Cos-Refined Prod Mgmt</v>
          </cell>
          <cell r="D8344" t="str">
            <v>Williams Energy Partners LP</v>
          </cell>
          <cell r="E8344">
            <v>16.299999999999997</v>
          </cell>
          <cell r="F8344" t="str">
            <v>N</v>
          </cell>
        </row>
        <row r="8345">
          <cell r="B8345">
            <v>37834</v>
          </cell>
          <cell r="C8345" t="str">
            <v>Lockheed Martin-Coml Info Tech</v>
          </cell>
          <cell r="D8345" t="str">
            <v>Affiliated Computer Svcs Inc</v>
          </cell>
          <cell r="E8345">
            <v>107</v>
          </cell>
          <cell r="F8345" t="str">
            <v>N</v>
          </cell>
        </row>
        <row r="8346">
          <cell r="B8346">
            <v>37834</v>
          </cell>
          <cell r="C8346" t="str">
            <v>Belz Factory Outlet World</v>
          </cell>
          <cell r="D8346" t="str">
            <v>Chelsea Property Group Inc</v>
          </cell>
          <cell r="E8346">
            <v>104</v>
          </cell>
          <cell r="F8346" t="str">
            <v>N</v>
          </cell>
        </row>
        <row r="8347">
          <cell r="B8347">
            <v>37834</v>
          </cell>
          <cell r="C8347" t="str">
            <v>Wheatstone Energy Group</v>
          </cell>
          <cell r="D8347" t="str">
            <v>Abrams Industries Inc</v>
          </cell>
          <cell r="E8347">
            <v>4.6929999999999996</v>
          </cell>
          <cell r="F8347" t="str">
            <v>N</v>
          </cell>
        </row>
        <row r="8348">
          <cell r="B8348">
            <v>37834</v>
          </cell>
          <cell r="C8348" t="str">
            <v>ACS Inc-Fed Govt Info Bus</v>
          </cell>
          <cell r="D8348" t="str">
            <v>Lockheed Martin Corp</v>
          </cell>
          <cell r="E8348">
            <v>658</v>
          </cell>
          <cell r="F8348" t="str">
            <v>N</v>
          </cell>
        </row>
        <row r="8349">
          <cell r="B8349">
            <v>37834</v>
          </cell>
          <cell r="C8349" t="str">
            <v>Kadfield Inc</v>
          </cell>
          <cell r="D8349" t="str">
            <v>TrimFast Group Inc</v>
          </cell>
          <cell r="E8349">
            <v>2</v>
          </cell>
          <cell r="F8349" t="str">
            <v>N</v>
          </cell>
        </row>
        <row r="8350">
          <cell r="B8350">
            <v>37834</v>
          </cell>
          <cell r="C8350" t="str">
            <v>Portland Professional Pharmacy</v>
          </cell>
          <cell r="D8350" t="str">
            <v>National Med Health Card Sys</v>
          </cell>
          <cell r="E8350">
            <v>10.149999999999999</v>
          </cell>
          <cell r="F8350" t="str">
            <v>N</v>
          </cell>
        </row>
        <row r="8351">
          <cell r="B8351">
            <v>37834</v>
          </cell>
          <cell r="C8351" t="str">
            <v>Undisclosed Oil &amp; Gas Ppty</v>
          </cell>
          <cell r="D8351" t="str">
            <v>Edge Petroleum Corp</v>
          </cell>
          <cell r="E8351">
            <v>9.1</v>
          </cell>
          <cell r="F8351" t="str">
            <v>N</v>
          </cell>
        </row>
        <row r="8352">
          <cell r="B8352">
            <v>37834</v>
          </cell>
          <cell r="C8352" t="str">
            <v>Undisclosed Care General Hosp</v>
          </cell>
          <cell r="D8352" t="str">
            <v>Vista Hospital of Dallas LP</v>
          </cell>
          <cell r="E8352">
            <v>9.1999999999999993</v>
          </cell>
          <cell r="F8352" t="str">
            <v>N</v>
          </cell>
        </row>
        <row r="8353">
          <cell r="B8353">
            <v>37834</v>
          </cell>
          <cell r="C8353" t="str">
            <v>West Texas LPG Pipeline LP</v>
          </cell>
          <cell r="D8353" t="str">
            <v>Buckeye Partners LP</v>
          </cell>
          <cell r="E8353">
            <v>28.5</v>
          </cell>
          <cell r="F8353" t="str">
            <v>N</v>
          </cell>
        </row>
        <row r="8354">
          <cell r="B8354">
            <v>37833</v>
          </cell>
          <cell r="C8354" t="str">
            <v>CenterRun Inc</v>
          </cell>
          <cell r="D8354" t="str">
            <v>Sun Microsystems Inc</v>
          </cell>
          <cell r="E8354">
            <v>66</v>
          </cell>
          <cell r="F8354" t="str">
            <v>N</v>
          </cell>
        </row>
        <row r="8355">
          <cell r="B8355">
            <v>37833</v>
          </cell>
          <cell r="C8355" t="str">
            <v>BKM Total Office-Certain Asts</v>
          </cell>
          <cell r="D8355" t="str">
            <v>New Tangram LLC</v>
          </cell>
          <cell r="E8355">
            <v>2.25</v>
          </cell>
          <cell r="F8355" t="str">
            <v>N</v>
          </cell>
        </row>
        <row r="8356">
          <cell r="B8356">
            <v>37833</v>
          </cell>
          <cell r="C8356" t="str">
            <v>Wholesale Marketing &amp; Sales</v>
          </cell>
          <cell r="D8356" t="str">
            <v>Wholesale &amp; Marketing LLC</v>
          </cell>
          <cell r="E8356">
            <v>7</v>
          </cell>
          <cell r="F8356" t="str">
            <v>N</v>
          </cell>
        </row>
        <row r="8357">
          <cell r="B8357">
            <v>37833</v>
          </cell>
          <cell r="C8357" t="str">
            <v>Racal Wireless Solutions Group</v>
          </cell>
          <cell r="D8357" t="str">
            <v>Aeroflex Inc</v>
          </cell>
          <cell r="E8357">
            <v>54.5</v>
          </cell>
          <cell r="F8357" t="str">
            <v>N</v>
          </cell>
        </row>
        <row r="8358">
          <cell r="B8358">
            <v>37833</v>
          </cell>
          <cell r="C8358" t="str">
            <v>Kerr-Mcgee Corp-Oil and Gas</v>
          </cell>
          <cell r="D8358" t="str">
            <v>Basa Resources Inc</v>
          </cell>
          <cell r="E8358">
            <v>24.9</v>
          </cell>
          <cell r="F8358" t="str">
            <v>N</v>
          </cell>
        </row>
        <row r="8359">
          <cell r="B8359">
            <v>37833</v>
          </cell>
          <cell r="C8359" t="str">
            <v>Century Foods International</v>
          </cell>
          <cell r="D8359" t="str">
            <v>Hormel Foods Corp</v>
          </cell>
          <cell r="E8359">
            <v>115</v>
          </cell>
          <cell r="F8359" t="str">
            <v>N</v>
          </cell>
        </row>
        <row r="8360">
          <cell r="B8360">
            <v>37833</v>
          </cell>
          <cell r="C8360" t="str">
            <v>Worth Inc</v>
          </cell>
          <cell r="D8360" t="str">
            <v>K2 Inc</v>
          </cell>
          <cell r="E8360">
            <v>27.364000000000001</v>
          </cell>
          <cell r="F8360" t="str">
            <v>N</v>
          </cell>
        </row>
        <row r="8361">
          <cell r="B8361">
            <v>37833</v>
          </cell>
          <cell r="C8361" t="str">
            <v>White House Inc</v>
          </cell>
          <cell r="D8361" t="str">
            <v>Chicos FAS Inc</v>
          </cell>
          <cell r="E8361">
            <v>90</v>
          </cell>
          <cell r="F8361" t="str">
            <v>N</v>
          </cell>
        </row>
        <row r="8362">
          <cell r="B8362">
            <v>37833</v>
          </cell>
          <cell r="C8362" t="str">
            <v>Power-Tex JV-Gas Transmission</v>
          </cell>
          <cell r="D8362" t="str">
            <v>MarkWest Pinnacle LP</v>
          </cell>
          <cell r="E8362">
            <v>12</v>
          </cell>
          <cell r="F8362" t="str">
            <v>N</v>
          </cell>
        </row>
        <row r="8363">
          <cell r="B8363">
            <v>37833</v>
          </cell>
          <cell r="C8363" t="str">
            <v>ICO Permian</v>
          </cell>
          <cell r="D8363" t="str">
            <v>Undisclosed Acquiror</v>
          </cell>
          <cell r="E8363">
            <v>4.0999999999999996</v>
          </cell>
          <cell r="F8363" t="str">
            <v>N</v>
          </cell>
        </row>
        <row r="8364">
          <cell r="B8364">
            <v>37833</v>
          </cell>
          <cell r="C8364" t="str">
            <v>Applied Biotech Inc</v>
          </cell>
          <cell r="D8364" t="str">
            <v>Inverness Med Innovations  Inc</v>
          </cell>
          <cell r="E8364">
            <v>27.630999999999997</v>
          </cell>
          <cell r="F8364" t="str">
            <v>N</v>
          </cell>
        </row>
        <row r="8365">
          <cell r="B8365">
            <v>37833</v>
          </cell>
          <cell r="C8365" t="str">
            <v>Cmnty Bank of Grants Pass,OR</v>
          </cell>
          <cell r="D8365" t="str">
            <v>Cascade Bancorp,Bend,OR</v>
          </cell>
          <cell r="E8365">
            <v>11.899999999999999</v>
          </cell>
          <cell r="F8365" t="str">
            <v>N</v>
          </cell>
        </row>
        <row r="8366">
          <cell r="B8366">
            <v>37833</v>
          </cell>
          <cell r="C8366" t="str">
            <v>MMGD Inc</v>
          </cell>
          <cell r="D8366" t="str">
            <v>eLinear Inc</v>
          </cell>
          <cell r="E8366">
            <v>1.1000000000000001</v>
          </cell>
          <cell r="F8366" t="str">
            <v>N</v>
          </cell>
        </row>
        <row r="8367">
          <cell r="B8367">
            <v>37833</v>
          </cell>
          <cell r="C8367" t="str">
            <v>dELIA s Corp</v>
          </cell>
          <cell r="D8367" t="str">
            <v>Alloy Inc</v>
          </cell>
          <cell r="E8367">
            <v>50.021000000000001</v>
          </cell>
          <cell r="F8367" t="str">
            <v>N</v>
          </cell>
        </row>
        <row r="8368">
          <cell r="B8368">
            <v>37833</v>
          </cell>
          <cell r="C8368" t="str">
            <v>Spontaneous Technology</v>
          </cell>
          <cell r="D8368" t="str">
            <v>Pumatech Inc</v>
          </cell>
          <cell r="E8368">
            <v>8.9019999999999992</v>
          </cell>
          <cell r="F8368" t="str">
            <v>N</v>
          </cell>
        </row>
        <row r="8369">
          <cell r="B8369">
            <v>37833</v>
          </cell>
          <cell r="C8369" t="str">
            <v>Campus Group Cos Inc</v>
          </cell>
          <cell r="D8369" t="str">
            <v>National Auto Credit Inc</v>
          </cell>
          <cell r="E8369">
            <v>15.5</v>
          </cell>
          <cell r="F8369" t="str">
            <v>N</v>
          </cell>
        </row>
        <row r="8370">
          <cell r="B8370">
            <v>37833</v>
          </cell>
          <cell r="C8370" t="str">
            <v>Tantivy Communications Inc</v>
          </cell>
          <cell r="D8370" t="str">
            <v>InterDigital Commun Corp</v>
          </cell>
          <cell r="E8370">
            <v>11.5</v>
          </cell>
          <cell r="F8370" t="str">
            <v>N</v>
          </cell>
        </row>
        <row r="8371">
          <cell r="B8371">
            <v>37832</v>
          </cell>
          <cell r="C8371" t="str">
            <v>WAM!NET INC</v>
          </cell>
          <cell r="D8371" t="str">
            <v>Savvis Communications Corp</v>
          </cell>
          <cell r="E8371">
            <v>3</v>
          </cell>
          <cell r="F8371" t="str">
            <v>Y</v>
          </cell>
        </row>
        <row r="8372">
          <cell r="B8372">
            <v>37832</v>
          </cell>
          <cell r="C8372" t="str">
            <v>Nestle Prepared-Ortega Brand</v>
          </cell>
          <cell r="D8372" t="str">
            <v>B&amp;G Foods Inc</v>
          </cell>
          <cell r="E8372">
            <v>116</v>
          </cell>
          <cell r="F8372" t="str">
            <v>Y</v>
          </cell>
        </row>
        <row r="8373">
          <cell r="B8373">
            <v>37832</v>
          </cell>
          <cell r="C8373" t="str">
            <v>Celebrity Inc</v>
          </cell>
          <cell r="D8373" t="str">
            <v>KRG Capital Partners LLC</v>
          </cell>
          <cell r="E8373">
            <v>42.5</v>
          </cell>
          <cell r="F8373" t="str">
            <v>Y</v>
          </cell>
        </row>
        <row r="8374">
          <cell r="B8374">
            <v>37832</v>
          </cell>
          <cell r="C8374" t="str">
            <v>American Pad &amp; Paper Co</v>
          </cell>
          <cell r="D8374" t="str">
            <v>Crescent Capital Invest Inc</v>
          </cell>
          <cell r="E8374">
            <v>27</v>
          </cell>
          <cell r="F8374" t="str">
            <v>Y</v>
          </cell>
        </row>
        <row r="8375">
          <cell r="B8375">
            <v>37832</v>
          </cell>
          <cell r="C8375" t="str">
            <v>Gentek Holdings Inc</v>
          </cell>
          <cell r="D8375" t="str">
            <v>Associated Materials Inc</v>
          </cell>
          <cell r="E8375">
            <v>118</v>
          </cell>
          <cell r="F8375" t="str">
            <v>Y</v>
          </cell>
        </row>
        <row r="8376">
          <cell r="B8376">
            <v>37832</v>
          </cell>
          <cell r="C8376" t="str">
            <v>Pillowtex Corp</v>
          </cell>
          <cell r="D8376" t="str">
            <v>GGST LLC</v>
          </cell>
          <cell r="E8376">
            <v>121</v>
          </cell>
          <cell r="F8376" t="str">
            <v>Y</v>
          </cell>
        </row>
        <row r="8377">
          <cell r="B8377">
            <v>37832</v>
          </cell>
          <cell r="C8377" t="str">
            <v>EDO-Mnfg Facility,NY</v>
          </cell>
          <cell r="D8377" t="str">
            <v>Deer Park Enterprise LLC</v>
          </cell>
          <cell r="E8377">
            <v>29</v>
          </cell>
          <cell r="F8377" t="str">
            <v>N</v>
          </cell>
        </row>
        <row r="8378">
          <cell r="B8378">
            <v>37832</v>
          </cell>
          <cell r="C8378" t="str">
            <v>USData Corp</v>
          </cell>
          <cell r="D8378" t="str">
            <v>Technomatix Technologies Ltd</v>
          </cell>
          <cell r="E8378">
            <v>10.279</v>
          </cell>
          <cell r="F8378" t="str">
            <v>N</v>
          </cell>
        </row>
        <row r="8379">
          <cell r="B8379">
            <v>37832</v>
          </cell>
          <cell r="C8379" t="str">
            <v>Radia Commun Inc</v>
          </cell>
          <cell r="D8379" t="str">
            <v>Texas Instruments Inc</v>
          </cell>
          <cell r="E8379">
            <v>133</v>
          </cell>
          <cell r="F8379" t="str">
            <v>N</v>
          </cell>
        </row>
        <row r="8380">
          <cell r="B8380">
            <v>37832</v>
          </cell>
          <cell r="C8380" t="str">
            <v>Bard Rao &amp; Athanas Consulting</v>
          </cell>
          <cell r="D8380" t="str">
            <v>KeySpan Corp</v>
          </cell>
          <cell r="E8380">
            <v>50</v>
          </cell>
          <cell r="F8380" t="str">
            <v>N</v>
          </cell>
        </row>
        <row r="8381">
          <cell r="B8381">
            <v>37832</v>
          </cell>
          <cell r="C8381" t="str">
            <v>Oasis Lake Resort,Orlando,FL</v>
          </cell>
          <cell r="D8381" t="str">
            <v>Bluegreen Corp</v>
          </cell>
          <cell r="E8381">
            <v>20.524999999999999</v>
          </cell>
          <cell r="F8381" t="str">
            <v>N</v>
          </cell>
        </row>
        <row r="8382">
          <cell r="B8382">
            <v>37832</v>
          </cell>
          <cell r="C8382" t="str">
            <v>Cmty Bancorp Inc,Hudson,MA</v>
          </cell>
          <cell r="D8382" t="str">
            <v>Citizens Financial Group,RI</v>
          </cell>
          <cell r="E8382">
            <v>116.904</v>
          </cell>
          <cell r="F8382" t="str">
            <v>N</v>
          </cell>
        </row>
        <row r="8383">
          <cell r="B8383">
            <v>37832</v>
          </cell>
          <cell r="C8383" t="str">
            <v>Community Bk,Pilot Mtn,NC</v>
          </cell>
          <cell r="D8383" t="str">
            <v>Southern Community Finan Corp</v>
          </cell>
          <cell r="E8383">
            <v>88.305000000000007</v>
          </cell>
          <cell r="F8383" t="str">
            <v>N</v>
          </cell>
        </row>
        <row r="8384">
          <cell r="B8384">
            <v>37831</v>
          </cell>
          <cell r="C8384" t="str">
            <v>Country Club of the North</v>
          </cell>
          <cell r="D8384" t="str">
            <v>Capital Golf Management LLC</v>
          </cell>
          <cell r="E8384">
            <v>7</v>
          </cell>
          <cell r="F8384" t="str">
            <v>Y</v>
          </cell>
        </row>
        <row r="8385">
          <cell r="B8385">
            <v>37831</v>
          </cell>
          <cell r="C8385" t="str">
            <v>Courtyard by Marriott Crystal</v>
          </cell>
          <cell r="D8385" t="str">
            <v>CNL Hospitality Properties Inc</v>
          </cell>
          <cell r="E8385">
            <v>104</v>
          </cell>
          <cell r="F8385" t="str">
            <v>N</v>
          </cell>
        </row>
        <row r="8386">
          <cell r="B8386">
            <v>37831</v>
          </cell>
          <cell r="C8386" t="str">
            <v>barnesandnoble.com Inc</v>
          </cell>
          <cell r="D8386" t="str">
            <v>Barnes &amp; Noble Inc</v>
          </cell>
          <cell r="E8386">
            <v>164</v>
          </cell>
          <cell r="F8386" t="str">
            <v>N</v>
          </cell>
        </row>
        <row r="8387">
          <cell r="B8387">
            <v>37831</v>
          </cell>
          <cell r="C8387" t="str">
            <v>Great Estn Timber-Forestlands</v>
          </cell>
          <cell r="D8387" t="str">
            <v>Plum Creek Timber Co Inc</v>
          </cell>
          <cell r="E8387">
            <v>162</v>
          </cell>
          <cell r="F8387" t="str">
            <v>N</v>
          </cell>
        </row>
        <row r="8388">
          <cell r="B8388">
            <v>37831</v>
          </cell>
          <cell r="C8388" t="str">
            <v>Ambassadors Group Inc</v>
          </cell>
          <cell r="D8388" t="str">
            <v>Invemed Catalyst Fund LP</v>
          </cell>
          <cell r="E8388">
            <v>20.399999999999999</v>
          </cell>
          <cell r="F8388" t="str">
            <v>N</v>
          </cell>
        </row>
        <row r="8389">
          <cell r="B8389">
            <v>37831</v>
          </cell>
          <cell r="C8389" t="str">
            <v>N2H2 Inc</v>
          </cell>
          <cell r="D8389" t="str">
            <v>Secure Computing Corp</v>
          </cell>
          <cell r="E8389">
            <v>19.662999999999997</v>
          </cell>
          <cell r="F8389" t="str">
            <v>N</v>
          </cell>
        </row>
        <row r="8390">
          <cell r="B8390">
            <v>37831</v>
          </cell>
          <cell r="C8390" t="str">
            <v>Janus Hotels &amp; Resorts Inc</v>
          </cell>
          <cell r="D8390" t="str">
            <v>Janus Acquisition Inc</v>
          </cell>
          <cell r="E8390">
            <v>3.617</v>
          </cell>
          <cell r="F8390" t="str">
            <v>N</v>
          </cell>
        </row>
        <row r="8391">
          <cell r="B8391">
            <v>37831</v>
          </cell>
          <cell r="C8391" t="str">
            <v>Miller Global Ppty-Bldg(15)</v>
          </cell>
          <cell r="D8391" t="str">
            <v>Highwoods Properties Inc</v>
          </cell>
          <cell r="E8391">
            <v>134.19999999999999</v>
          </cell>
          <cell r="F8391" t="str">
            <v>N</v>
          </cell>
        </row>
        <row r="8392">
          <cell r="B8392">
            <v>37831</v>
          </cell>
          <cell r="C8392" t="str">
            <v>PharmaResearch Corp</v>
          </cell>
          <cell r="D8392" t="str">
            <v>Inveresk Research Group Inc</v>
          </cell>
          <cell r="E8392">
            <v>37.099999999999994</v>
          </cell>
          <cell r="F8392" t="str">
            <v>N</v>
          </cell>
        </row>
        <row r="8393">
          <cell r="B8393">
            <v>37831</v>
          </cell>
          <cell r="C8393" t="str">
            <v>Metro-Goldwyn-Mayer Inc</v>
          </cell>
          <cell r="D8393" t="str">
            <v>Investor Group</v>
          </cell>
          <cell r="E8393">
            <v>240</v>
          </cell>
          <cell r="F8393" t="str">
            <v>N</v>
          </cell>
        </row>
        <row r="8394">
          <cell r="B8394">
            <v>37831</v>
          </cell>
          <cell r="C8394" t="str">
            <v>Elder-Beerman Stores Corp</v>
          </cell>
          <cell r="D8394" t="str">
            <v>Bon-Ton Stores Inc</v>
          </cell>
          <cell r="E8394">
            <v>97.831000000000003</v>
          </cell>
          <cell r="F8394" t="str">
            <v>N</v>
          </cell>
        </row>
        <row r="8395">
          <cell r="B8395">
            <v>37831</v>
          </cell>
          <cell r="C8395" t="str">
            <v>Metris Cos Inc-Enhancement Svc</v>
          </cell>
          <cell r="D8395" t="str">
            <v>CPP Group</v>
          </cell>
          <cell r="E8395">
            <v>45</v>
          </cell>
          <cell r="F8395" t="str">
            <v>N</v>
          </cell>
        </row>
        <row r="8396">
          <cell r="B8396">
            <v>37830</v>
          </cell>
          <cell r="C8396" t="str">
            <v>Coach USA-Sout East Region Bus</v>
          </cell>
          <cell r="D8396" t="str">
            <v>Investor Group</v>
          </cell>
          <cell r="E8396">
            <v>48</v>
          </cell>
          <cell r="F8396" t="str">
            <v>Y</v>
          </cell>
        </row>
        <row r="8397">
          <cell r="B8397">
            <v>37830</v>
          </cell>
          <cell r="C8397" t="str">
            <v>Clark Ret Entrp inc-Cert Asts</v>
          </cell>
          <cell r="D8397" t="str">
            <v>Alimentation Couche-Tard Inc</v>
          </cell>
          <cell r="E8397">
            <v>24.5</v>
          </cell>
          <cell r="F8397" t="str">
            <v>N</v>
          </cell>
        </row>
        <row r="8398">
          <cell r="B8398">
            <v>37830</v>
          </cell>
          <cell r="C8398" t="str">
            <v>Total Identity Group Inc</v>
          </cell>
          <cell r="D8398" t="str">
            <v>TMI Holdings Inc</v>
          </cell>
          <cell r="E8398">
            <v>1.7999999999999998</v>
          </cell>
          <cell r="F8398" t="str">
            <v>N</v>
          </cell>
        </row>
        <row r="8399">
          <cell r="B8399">
            <v>37830</v>
          </cell>
          <cell r="C8399" t="str">
            <v>Undisclosed IN Plastics Co</v>
          </cell>
          <cell r="D8399" t="str">
            <v>Main Street AC Inc</v>
          </cell>
          <cell r="E8399">
            <v>7.5</v>
          </cell>
          <cell r="F8399" t="str">
            <v>N</v>
          </cell>
        </row>
        <row r="8400">
          <cell r="B8400">
            <v>37830</v>
          </cell>
          <cell r="C8400" t="str">
            <v>Undisclosed MN Specialty Mach</v>
          </cell>
          <cell r="D8400" t="str">
            <v>Main Street AC Inc</v>
          </cell>
          <cell r="E8400">
            <v>5</v>
          </cell>
          <cell r="F8400" t="str">
            <v>N</v>
          </cell>
        </row>
        <row r="8401">
          <cell r="B8401">
            <v>37830</v>
          </cell>
          <cell r="C8401" t="str">
            <v>UNdisclosed AZ Apartment Svcs</v>
          </cell>
          <cell r="D8401" t="str">
            <v>Main Street AC Inc</v>
          </cell>
          <cell r="E8401">
            <v>1</v>
          </cell>
          <cell r="F8401" t="str">
            <v>N</v>
          </cell>
        </row>
        <row r="8402">
          <cell r="B8402">
            <v>37830</v>
          </cell>
          <cell r="C8402" t="str">
            <v>Airport Satellite Parking</v>
          </cell>
          <cell r="D8402" t="str">
            <v>Parking Company of America</v>
          </cell>
          <cell r="E8402">
            <v>61</v>
          </cell>
          <cell r="F8402" t="str">
            <v>N</v>
          </cell>
        </row>
        <row r="8403">
          <cell r="B8403">
            <v>37830</v>
          </cell>
          <cell r="C8403" t="str">
            <v>Narex Inc</v>
          </cell>
          <cell r="D8403" t="str">
            <v>Fair Isaac Corp</v>
          </cell>
          <cell r="E8403">
            <v>10</v>
          </cell>
          <cell r="F8403" t="str">
            <v>N</v>
          </cell>
        </row>
        <row r="8404">
          <cell r="B8404">
            <v>37827</v>
          </cell>
          <cell r="C8404" t="str">
            <v>Escort Inc</v>
          </cell>
          <cell r="D8404" t="str">
            <v>American Capital Strategies</v>
          </cell>
          <cell r="E8404">
            <v>42</v>
          </cell>
          <cell r="F8404" t="str">
            <v>Y</v>
          </cell>
        </row>
        <row r="8405">
          <cell r="B8405">
            <v>37827</v>
          </cell>
          <cell r="C8405" t="str">
            <v>Burlington Industries Inc</v>
          </cell>
          <cell r="D8405" t="str">
            <v>WL Ross &amp; Co LLC</v>
          </cell>
          <cell r="E8405">
            <v>614</v>
          </cell>
          <cell r="F8405" t="str">
            <v>Y</v>
          </cell>
        </row>
        <row r="8406">
          <cell r="B8406">
            <v>37827</v>
          </cell>
          <cell r="C8406" t="str">
            <v>Flatiron Credit Co Inc</v>
          </cell>
          <cell r="D8406" t="str">
            <v>Hudson United Bancorp,NJ</v>
          </cell>
          <cell r="E8406">
            <v>40</v>
          </cell>
          <cell r="F8406" t="str">
            <v>N</v>
          </cell>
        </row>
        <row r="8407">
          <cell r="B8407">
            <v>37827</v>
          </cell>
          <cell r="C8407" t="str">
            <v>Intercontinental Mnfg Co</v>
          </cell>
          <cell r="D8407" t="str">
            <v>General Dynamics Corp</v>
          </cell>
          <cell r="E8407">
            <v>141</v>
          </cell>
          <cell r="F8407" t="str">
            <v>N</v>
          </cell>
        </row>
        <row r="8408">
          <cell r="B8408">
            <v>37827</v>
          </cell>
          <cell r="C8408" t="str">
            <v>GaeaCare Syndicate Partners</v>
          </cell>
          <cell r="D8408" t="str">
            <v>SynerG Communications Ltd</v>
          </cell>
          <cell r="E8408">
            <v>5</v>
          </cell>
          <cell r="F8408" t="str">
            <v>N</v>
          </cell>
        </row>
        <row r="8409">
          <cell r="B8409">
            <v>37827</v>
          </cell>
          <cell r="C8409" t="str">
            <v>Zhone Technologies Inc</v>
          </cell>
          <cell r="D8409" t="str">
            <v>Tellium Inc</v>
          </cell>
          <cell r="E8409">
            <v>179.26999999999998</v>
          </cell>
          <cell r="F8409" t="str">
            <v>N</v>
          </cell>
        </row>
        <row r="8410">
          <cell r="B8410">
            <v>37827</v>
          </cell>
          <cell r="C8410" t="str">
            <v>Microserv Inc</v>
          </cell>
          <cell r="D8410" t="str">
            <v>Halifax Corp</v>
          </cell>
          <cell r="E8410">
            <v>3.32</v>
          </cell>
          <cell r="F8410" t="str">
            <v>N</v>
          </cell>
        </row>
        <row r="8411">
          <cell r="B8411">
            <v>37827</v>
          </cell>
          <cell r="C8411" t="str">
            <v>Faison Enterprise-Malls(4)</v>
          </cell>
          <cell r="D8411" t="str">
            <v>CBL &amp; Associates Ppty Inc</v>
          </cell>
          <cell r="E8411">
            <v>340</v>
          </cell>
          <cell r="F8411" t="str">
            <v>N</v>
          </cell>
        </row>
        <row r="8412">
          <cell r="B8412">
            <v>37826</v>
          </cell>
          <cell r="C8412" t="str">
            <v>Westin Hotels LP</v>
          </cell>
          <cell r="D8412" t="str">
            <v>Kalmia Investors LLC</v>
          </cell>
          <cell r="E8412">
            <v>3.6619999999999999</v>
          </cell>
          <cell r="F8412" t="str">
            <v>Y</v>
          </cell>
        </row>
        <row r="8413">
          <cell r="B8413">
            <v>37826</v>
          </cell>
          <cell r="C8413" t="str">
            <v>IGEN International Inc</v>
          </cell>
          <cell r="D8413" t="str">
            <v>Roche Hldg AG</v>
          </cell>
          <cell r="E8413">
            <v>1226.8789999999999</v>
          </cell>
          <cell r="F8413" t="str">
            <v>N</v>
          </cell>
        </row>
        <row r="8414">
          <cell r="B8414">
            <v>37826</v>
          </cell>
          <cell r="C8414" t="str">
            <v>ZonePerfect Nutrition Co</v>
          </cell>
          <cell r="D8414" t="str">
            <v>Abbott Laboratories</v>
          </cell>
          <cell r="E8414">
            <v>160</v>
          </cell>
          <cell r="F8414" t="str">
            <v>N</v>
          </cell>
        </row>
        <row r="8415">
          <cell r="B8415">
            <v>37826</v>
          </cell>
          <cell r="C8415" t="str">
            <v>BioVeris Corp</v>
          </cell>
          <cell r="D8415" t="str">
            <v>Shareholders</v>
          </cell>
          <cell r="E8415">
            <v>42.191999999999993</v>
          </cell>
          <cell r="F8415" t="str">
            <v>N</v>
          </cell>
        </row>
        <row r="8416">
          <cell r="B8416">
            <v>37826</v>
          </cell>
          <cell r="C8416" t="str">
            <v>Grumman Olson Industries Inc</v>
          </cell>
          <cell r="D8416" t="str">
            <v>John Poindexter</v>
          </cell>
          <cell r="E8416">
            <v>14</v>
          </cell>
          <cell r="F8416" t="str">
            <v>N</v>
          </cell>
        </row>
        <row r="8417">
          <cell r="B8417">
            <v>37826</v>
          </cell>
          <cell r="C8417" t="str">
            <v>Eran Engineering Inc</v>
          </cell>
          <cell r="D8417" t="str">
            <v>Gateway Intl Hldgs Inc</v>
          </cell>
          <cell r="E8417">
            <v>1.25</v>
          </cell>
          <cell r="F8417" t="str">
            <v>N</v>
          </cell>
        </row>
        <row r="8418">
          <cell r="B8418">
            <v>37826</v>
          </cell>
          <cell r="C8418" t="str">
            <v>Telverse Communications Inc</v>
          </cell>
          <cell r="D8418" t="str">
            <v>Level 3 Communications Inc</v>
          </cell>
          <cell r="E8418">
            <v>30</v>
          </cell>
          <cell r="F8418" t="str">
            <v>N</v>
          </cell>
        </row>
        <row r="8419">
          <cell r="B8419">
            <v>37826</v>
          </cell>
          <cell r="C8419" t="str">
            <v>Digex Inc</v>
          </cell>
          <cell r="D8419" t="str">
            <v>WorldCom Inc</v>
          </cell>
          <cell r="E8419">
            <v>25.494</v>
          </cell>
          <cell r="F8419" t="str">
            <v>N</v>
          </cell>
        </row>
        <row r="8420">
          <cell r="B8420">
            <v>37826</v>
          </cell>
          <cell r="C8420" t="str">
            <v>Bank One Corp-Corporate Trust</v>
          </cell>
          <cell r="D8420" t="str">
            <v>JP Morgan Chase &amp; Co</v>
          </cell>
          <cell r="E8420">
            <v>720</v>
          </cell>
          <cell r="F8420" t="str">
            <v>N</v>
          </cell>
        </row>
        <row r="8421">
          <cell r="B8421">
            <v>37826</v>
          </cell>
          <cell r="C8421" t="str">
            <v>UPS Aviation Technologies Inc</v>
          </cell>
          <cell r="D8421" t="str">
            <v>Garmin International Inc</v>
          </cell>
          <cell r="E8421">
            <v>38</v>
          </cell>
          <cell r="F8421" t="str">
            <v>N</v>
          </cell>
        </row>
        <row r="8422">
          <cell r="B8422">
            <v>37826</v>
          </cell>
          <cell r="C8422" t="str">
            <v>Travelers Express Co Inc</v>
          </cell>
          <cell r="D8422" t="str">
            <v>Shareholders</v>
          </cell>
          <cell r="E8422">
            <v>1775.729</v>
          </cell>
          <cell r="F8422" t="str">
            <v>N</v>
          </cell>
        </row>
        <row r="8423">
          <cell r="B8423">
            <v>37826</v>
          </cell>
          <cell r="C8423" t="str">
            <v>Essex Bancorp Inc,Norfolk,VA</v>
          </cell>
          <cell r="D8423" t="str">
            <v>Southern Finl Bancorp Inc,VA</v>
          </cell>
          <cell r="E8423">
            <v>28.632999999999999</v>
          </cell>
          <cell r="F8423" t="str">
            <v>N</v>
          </cell>
        </row>
        <row r="8424">
          <cell r="B8424">
            <v>37826</v>
          </cell>
          <cell r="C8424" t="str">
            <v>FL Water Svcs-Water Sys(7)</v>
          </cell>
          <cell r="D8424" t="str">
            <v>Undisclosed Acquiror</v>
          </cell>
          <cell r="E8424">
            <v>296</v>
          </cell>
          <cell r="F8424" t="str">
            <v>N</v>
          </cell>
        </row>
        <row r="8425">
          <cell r="B8425">
            <v>37826</v>
          </cell>
          <cell r="C8425" t="str">
            <v>Read-Rite Corp</v>
          </cell>
          <cell r="D8425" t="str">
            <v>Western Digital Corp</v>
          </cell>
          <cell r="E8425">
            <v>95.399999999999991</v>
          </cell>
          <cell r="F8425" t="str">
            <v>N</v>
          </cell>
        </row>
        <row r="8426">
          <cell r="B8426">
            <v>37826</v>
          </cell>
          <cell r="C8426" t="str">
            <v>Undisclosed Class A Office</v>
          </cell>
          <cell r="D8426" t="str">
            <v>Commercial Net Lease Realty</v>
          </cell>
          <cell r="E8426">
            <v>142.80000000000001</v>
          </cell>
          <cell r="F8426" t="str">
            <v>N</v>
          </cell>
        </row>
        <row r="8427">
          <cell r="B8427">
            <v>37825</v>
          </cell>
          <cell r="C8427" t="str">
            <v>Prab Inc</v>
          </cell>
          <cell r="D8427" t="str">
            <v>Investor Group</v>
          </cell>
          <cell r="E8427">
            <v>3.8519999999999999</v>
          </cell>
          <cell r="F8427" t="str">
            <v>Y</v>
          </cell>
        </row>
        <row r="8428">
          <cell r="B8428">
            <v>37825</v>
          </cell>
          <cell r="C8428" t="str">
            <v>Rockwood Specialties Group</v>
          </cell>
          <cell r="D8428" t="str">
            <v>KKR Millennium Fund LP</v>
          </cell>
          <cell r="E8428">
            <v>25</v>
          </cell>
          <cell r="F8428" t="str">
            <v>Y</v>
          </cell>
        </row>
        <row r="8429">
          <cell r="B8429">
            <v>37825</v>
          </cell>
          <cell r="C8429" t="str">
            <v>beTRUSTed-US Svcs Op</v>
          </cell>
          <cell r="D8429" t="str">
            <v>Baltimore Technologies PLC</v>
          </cell>
          <cell r="E8429">
            <v>1.75</v>
          </cell>
          <cell r="F8429" t="str">
            <v>N</v>
          </cell>
        </row>
        <row r="8430">
          <cell r="B8430">
            <v>37825</v>
          </cell>
          <cell r="C8430" t="str">
            <v>LTWC Corp</v>
          </cell>
          <cell r="D8430" t="str">
            <v>Markado Inc</v>
          </cell>
          <cell r="E8430">
            <v>1.0189999999999999</v>
          </cell>
          <cell r="F8430" t="str">
            <v>N</v>
          </cell>
        </row>
        <row r="8431">
          <cell r="B8431">
            <v>37825</v>
          </cell>
          <cell r="C8431" t="str">
            <v>Simula Inc</v>
          </cell>
          <cell r="D8431" t="str">
            <v>Armor Holdings Inc</v>
          </cell>
          <cell r="E8431">
            <v>111.37299999999999</v>
          </cell>
          <cell r="F8431" t="str">
            <v>N</v>
          </cell>
        </row>
        <row r="8432">
          <cell r="B8432">
            <v>37825</v>
          </cell>
          <cell r="C8432" t="str">
            <v>Pinnacor Inc</v>
          </cell>
          <cell r="D8432" t="str">
            <v>MarketWatch.com Inc</v>
          </cell>
          <cell r="E8432">
            <v>104.83799999999999</v>
          </cell>
          <cell r="F8432" t="str">
            <v>N</v>
          </cell>
        </row>
        <row r="8433">
          <cell r="B8433">
            <v>37825</v>
          </cell>
          <cell r="C8433" t="str">
            <v>Brio Software Inc</v>
          </cell>
          <cell r="D8433" t="str">
            <v>Hyperion Solutions Corp</v>
          </cell>
          <cell r="E8433">
            <v>141.91399999999999</v>
          </cell>
          <cell r="F8433" t="str">
            <v>N</v>
          </cell>
        </row>
        <row r="8434">
          <cell r="B8434">
            <v>37825</v>
          </cell>
          <cell r="C8434" t="str">
            <v>uRoam Inc</v>
          </cell>
          <cell r="D8434" t="str">
            <v>F5 Networks Inc</v>
          </cell>
          <cell r="E8434">
            <v>25</v>
          </cell>
          <cell r="F8434" t="str">
            <v>N</v>
          </cell>
        </row>
        <row r="8435">
          <cell r="B8435">
            <v>37825</v>
          </cell>
          <cell r="C8435" t="str">
            <v>Deuer Manufacturing Inc</v>
          </cell>
          <cell r="D8435" t="str">
            <v>Ventra Group Inc</v>
          </cell>
          <cell r="E8435">
            <v>7</v>
          </cell>
          <cell r="F8435" t="str">
            <v>N</v>
          </cell>
        </row>
        <row r="8436">
          <cell r="B8436">
            <v>37825</v>
          </cell>
          <cell r="C8436" t="str">
            <v>Mar Cor Services Inc</v>
          </cell>
          <cell r="D8436" t="str">
            <v>Cantel Medical Corp</v>
          </cell>
          <cell r="E8436">
            <v>8.2149999999999999</v>
          </cell>
          <cell r="F8436" t="str">
            <v>N</v>
          </cell>
        </row>
        <row r="8437">
          <cell r="B8437">
            <v>37825</v>
          </cell>
          <cell r="C8437" t="str">
            <v>Biolab Group</v>
          </cell>
          <cell r="D8437" t="str">
            <v>Cantel Medical Corp</v>
          </cell>
          <cell r="E8437">
            <v>10.875999999999999</v>
          </cell>
          <cell r="F8437" t="str">
            <v>N</v>
          </cell>
        </row>
        <row r="8438">
          <cell r="B8438">
            <v>37825</v>
          </cell>
          <cell r="C8438" t="str">
            <v>EaglePicher Electro-Optic</v>
          </cell>
          <cell r="D8438" t="str">
            <v>Umicore USA Inc</v>
          </cell>
          <cell r="E8438">
            <v>15</v>
          </cell>
          <cell r="F8438" t="str">
            <v>N</v>
          </cell>
        </row>
        <row r="8439">
          <cell r="B8439">
            <v>37825</v>
          </cell>
          <cell r="C8439" t="str">
            <v>Reservoir Characterztn-Sofware</v>
          </cell>
          <cell r="D8439" t="str">
            <v>Seismic Micor-Technology Inc</v>
          </cell>
          <cell r="E8439">
            <v>2</v>
          </cell>
          <cell r="F8439" t="str">
            <v>N</v>
          </cell>
        </row>
        <row r="8440">
          <cell r="B8440">
            <v>37825</v>
          </cell>
          <cell r="C8440" t="str">
            <v>Holiday Inn Express,San Luis</v>
          </cell>
          <cell r="D8440" t="str">
            <v>Pacifica Hotel Co</v>
          </cell>
          <cell r="E8440">
            <v>19</v>
          </cell>
          <cell r="F8440" t="str">
            <v>N</v>
          </cell>
        </row>
        <row r="8441">
          <cell r="B8441">
            <v>37824</v>
          </cell>
          <cell r="C8441" t="str">
            <v>Proxim Corp</v>
          </cell>
          <cell r="D8441" t="str">
            <v>Investor Group</v>
          </cell>
          <cell r="E8441">
            <v>30</v>
          </cell>
          <cell r="F8441" t="str">
            <v>Y</v>
          </cell>
        </row>
        <row r="8442">
          <cell r="B8442">
            <v>37824</v>
          </cell>
          <cell r="C8442" t="str">
            <v>Atlantic Data Services Inc</v>
          </cell>
          <cell r="D8442" t="str">
            <v>ADS Acquisition Parent LLC</v>
          </cell>
          <cell r="E8442">
            <v>31.641999999999999</v>
          </cell>
          <cell r="F8442" t="str">
            <v>Y</v>
          </cell>
        </row>
        <row r="8443">
          <cell r="B8443">
            <v>37824</v>
          </cell>
          <cell r="C8443" t="str">
            <v>Hanson-Ready-Mixed Concrete Op</v>
          </cell>
          <cell r="D8443" t="str">
            <v>Southern Star Concrete Inc</v>
          </cell>
          <cell r="E8443">
            <v>77</v>
          </cell>
          <cell r="F8443" t="str">
            <v>N</v>
          </cell>
        </row>
        <row r="8444">
          <cell r="B8444">
            <v>37824</v>
          </cell>
          <cell r="C8444" t="str">
            <v>Wabash Natl-Whl Parts Distn</v>
          </cell>
          <cell r="D8444" t="str">
            <v>Aurora Trailer Hldgs LLC</v>
          </cell>
          <cell r="E8444">
            <v>70</v>
          </cell>
          <cell r="F8444" t="str">
            <v>N</v>
          </cell>
        </row>
        <row r="8445">
          <cell r="B8445">
            <v>37824</v>
          </cell>
          <cell r="C8445" t="str">
            <v>COM21 Inc-Certain CMTS Assets</v>
          </cell>
          <cell r="D8445" t="str">
            <v>Arris Group Inc</v>
          </cell>
          <cell r="E8445">
            <v>2.8</v>
          </cell>
          <cell r="F8445" t="str">
            <v>N</v>
          </cell>
        </row>
        <row r="8446">
          <cell r="B8446">
            <v>37824</v>
          </cell>
          <cell r="C8446" t="str">
            <v>Neuberger Berman Inc</v>
          </cell>
          <cell r="D8446" t="str">
            <v>Lehman Brothers Holdings Inc</v>
          </cell>
          <cell r="E8446">
            <v>3071.1759999999999</v>
          </cell>
          <cell r="F8446" t="str">
            <v>N</v>
          </cell>
        </row>
        <row r="8447">
          <cell r="B8447">
            <v>37824</v>
          </cell>
          <cell r="C8447" t="str">
            <v>PocketScript</v>
          </cell>
          <cell r="D8447" t="str">
            <v>Zix Corp</v>
          </cell>
          <cell r="E8447">
            <v>1.5</v>
          </cell>
          <cell r="F8447" t="str">
            <v>N</v>
          </cell>
        </row>
        <row r="8448">
          <cell r="B8448">
            <v>37824</v>
          </cell>
          <cell r="C8448" t="str">
            <v>BIOMEC Cardiovascular Inc</v>
          </cell>
          <cell r="D8448" t="str">
            <v>MedAmicus Inc</v>
          </cell>
          <cell r="E8448">
            <v>21.415999999999997</v>
          </cell>
          <cell r="F8448" t="str">
            <v>N</v>
          </cell>
        </row>
        <row r="8449">
          <cell r="B8449">
            <v>37823</v>
          </cell>
          <cell r="C8449" t="str">
            <v>US Liquids Inc-Certain Assets</v>
          </cell>
          <cell r="D8449" t="str">
            <v>Three Cities Research Inc</v>
          </cell>
          <cell r="E8449">
            <v>68</v>
          </cell>
          <cell r="F8449" t="str">
            <v>Y</v>
          </cell>
        </row>
        <row r="8450">
          <cell r="B8450">
            <v>37823</v>
          </cell>
          <cell r="C8450" t="str">
            <v>Brinks Co-natural gas business</v>
          </cell>
          <cell r="D8450" t="str">
            <v>First Reserve Corp</v>
          </cell>
          <cell r="E8450">
            <v>81</v>
          </cell>
          <cell r="F8450" t="str">
            <v>Y</v>
          </cell>
        </row>
        <row r="8451">
          <cell r="B8451">
            <v>37823</v>
          </cell>
          <cell r="C8451" t="str">
            <v>Callery Chemical-Certain Asts</v>
          </cell>
          <cell r="D8451" t="str">
            <v>BASF AG</v>
          </cell>
          <cell r="E8451">
            <v>65</v>
          </cell>
          <cell r="F8451" t="str">
            <v>N</v>
          </cell>
        </row>
        <row r="8452">
          <cell r="B8452">
            <v>37823</v>
          </cell>
          <cell r="C8452" t="str">
            <v>Candlewood Hotel Co-Hotels(7)</v>
          </cell>
          <cell r="D8452" t="str">
            <v>Hospitality Properties Trust</v>
          </cell>
          <cell r="E8452">
            <v>65</v>
          </cell>
          <cell r="F8452" t="str">
            <v>N</v>
          </cell>
        </row>
        <row r="8453">
          <cell r="B8453">
            <v>37823</v>
          </cell>
          <cell r="C8453" t="str">
            <v>Newhall Land-Properties</v>
          </cell>
          <cell r="D8453" t="str">
            <v>Lennar Corp</v>
          </cell>
          <cell r="E8453">
            <v>217</v>
          </cell>
          <cell r="F8453" t="str">
            <v>N</v>
          </cell>
        </row>
        <row r="8454">
          <cell r="B8454">
            <v>37823</v>
          </cell>
          <cell r="C8454" t="str">
            <v>MainBancorp Inc,Austin,TX</v>
          </cell>
          <cell r="D8454" t="str">
            <v>Prosperity Bancshares Inc,TX</v>
          </cell>
          <cell r="E8454">
            <v>40.639999999999993</v>
          </cell>
          <cell r="F8454" t="str">
            <v>N</v>
          </cell>
        </row>
        <row r="8455">
          <cell r="B8455">
            <v>37823</v>
          </cell>
          <cell r="C8455" t="str">
            <v>PracticeWorks Inc</v>
          </cell>
          <cell r="D8455" t="str">
            <v>Eastman Kodak Co</v>
          </cell>
          <cell r="E8455">
            <v>493.71300000000002</v>
          </cell>
          <cell r="F8455" t="str">
            <v>N</v>
          </cell>
        </row>
        <row r="8456">
          <cell r="B8456">
            <v>37823</v>
          </cell>
          <cell r="C8456" t="str">
            <v>FermPro Mnfg LP-Certain Assets</v>
          </cell>
          <cell r="D8456" t="str">
            <v>Martek Biosciences Corp</v>
          </cell>
          <cell r="E8456">
            <v>20.588999999999999</v>
          </cell>
          <cell r="F8456" t="str">
            <v>N</v>
          </cell>
        </row>
        <row r="8457">
          <cell r="B8457">
            <v>37823</v>
          </cell>
          <cell r="C8457" t="str">
            <v>Shinwa Golf Grp-re asts,HI</v>
          </cell>
          <cell r="D8457" t="str">
            <v>South Maui Development LLC</v>
          </cell>
          <cell r="E8457">
            <v>131.5</v>
          </cell>
          <cell r="F8457" t="str">
            <v>N</v>
          </cell>
        </row>
        <row r="8458">
          <cell r="B8458">
            <v>37823</v>
          </cell>
          <cell r="C8458" t="str">
            <v>Horizon Bank &amp; Trust Co</v>
          </cell>
          <cell r="D8458" t="str">
            <v>South Shore Savings Bank</v>
          </cell>
          <cell r="E8458">
            <v>19.2</v>
          </cell>
          <cell r="F8458" t="str">
            <v>N</v>
          </cell>
        </row>
        <row r="8459">
          <cell r="B8459">
            <v>37823</v>
          </cell>
          <cell r="C8459" t="str">
            <v>Centex Construction Products</v>
          </cell>
          <cell r="D8459" t="str">
            <v>Shareholders</v>
          </cell>
          <cell r="E8459">
            <v>638.14700000000005</v>
          </cell>
          <cell r="F8459" t="str">
            <v>N</v>
          </cell>
        </row>
        <row r="8460">
          <cell r="B8460">
            <v>37823</v>
          </cell>
          <cell r="C8460" t="str">
            <v>Brinks Co-Timber Business</v>
          </cell>
          <cell r="D8460" t="str">
            <v>Forestland Group LLC</v>
          </cell>
          <cell r="E8460">
            <v>38</v>
          </cell>
          <cell r="F8460" t="str">
            <v>N</v>
          </cell>
        </row>
        <row r="8461">
          <cell r="B8461">
            <v>37823</v>
          </cell>
          <cell r="C8461" t="str">
            <v>LTM Manufacturing LLC</v>
          </cell>
          <cell r="D8461" t="str">
            <v>Lippert Components Inc</v>
          </cell>
          <cell r="E8461">
            <v>3.8499999999999996</v>
          </cell>
          <cell r="F8461" t="str">
            <v>N</v>
          </cell>
        </row>
        <row r="8462">
          <cell r="B8462">
            <v>37823</v>
          </cell>
          <cell r="C8462" t="str">
            <v>U S Liquids-Oilfield Waste Div</v>
          </cell>
          <cell r="D8462" t="str">
            <v>ERP Environmental Services Inc</v>
          </cell>
          <cell r="E8462">
            <v>68</v>
          </cell>
          <cell r="F8462" t="str">
            <v>N</v>
          </cell>
        </row>
        <row r="8463">
          <cell r="B8463">
            <v>37823</v>
          </cell>
          <cell r="C8463" t="str">
            <v>Newhall Land &amp; Farming Co</v>
          </cell>
          <cell r="D8463" t="str">
            <v>Investor Group</v>
          </cell>
          <cell r="E8463">
            <v>983.93</v>
          </cell>
          <cell r="F8463" t="str">
            <v>N</v>
          </cell>
        </row>
        <row r="8464">
          <cell r="B8464">
            <v>37823</v>
          </cell>
          <cell r="C8464" t="str">
            <v>Lees Carpets</v>
          </cell>
          <cell r="D8464" t="str">
            <v>Mohawk Industries Inc</v>
          </cell>
          <cell r="E8464">
            <v>346</v>
          </cell>
          <cell r="F8464" t="str">
            <v>N</v>
          </cell>
        </row>
        <row r="8465">
          <cell r="B8465">
            <v>37820</v>
          </cell>
          <cell r="C8465" t="str">
            <v>Alterra Healthcare Corp</v>
          </cell>
          <cell r="D8465" t="str">
            <v>FEBC-ALT Investors LLC</v>
          </cell>
          <cell r="E8465">
            <v>76</v>
          </cell>
          <cell r="F8465" t="str">
            <v>Y</v>
          </cell>
        </row>
        <row r="8466">
          <cell r="B8466">
            <v>37820</v>
          </cell>
          <cell r="C8466" t="str">
            <v>Tradition Bank,Houston,Texas</v>
          </cell>
          <cell r="D8466" t="str">
            <v>First National Bk of Bellaire</v>
          </cell>
          <cell r="E8466">
            <v>5</v>
          </cell>
          <cell r="F8466" t="str">
            <v>N</v>
          </cell>
        </row>
        <row r="8467">
          <cell r="B8467">
            <v>37820</v>
          </cell>
          <cell r="C8467" t="str">
            <v>Warner Music Group-DVD &amp; CD</v>
          </cell>
          <cell r="D8467" t="str">
            <v>Cinram International Inc</v>
          </cell>
          <cell r="E8467">
            <v>1050</v>
          </cell>
          <cell r="F8467" t="str">
            <v>N</v>
          </cell>
        </row>
        <row r="8468">
          <cell r="B8468">
            <v>37820</v>
          </cell>
          <cell r="C8468" t="str">
            <v>Textilease</v>
          </cell>
          <cell r="D8468" t="str">
            <v>UniFirst Corp</v>
          </cell>
          <cell r="E8468">
            <v>178</v>
          </cell>
          <cell r="F8468" t="str">
            <v>N</v>
          </cell>
        </row>
        <row r="8469">
          <cell r="B8469">
            <v>37820</v>
          </cell>
          <cell r="C8469" t="str">
            <v>Crystal Decisions Inc</v>
          </cell>
          <cell r="D8469" t="str">
            <v>Business Objects Inc</v>
          </cell>
          <cell r="E8469">
            <v>820.19500000000005</v>
          </cell>
          <cell r="F8469" t="str">
            <v>N</v>
          </cell>
        </row>
        <row r="8470">
          <cell r="B8470">
            <v>37820</v>
          </cell>
          <cell r="C8470" t="str">
            <v>Sunhawk Digital Music LLC</v>
          </cell>
          <cell r="D8470" t="str">
            <v>Freehand Systems Inc</v>
          </cell>
          <cell r="E8470">
            <v>2</v>
          </cell>
          <cell r="F8470" t="str">
            <v>N</v>
          </cell>
        </row>
        <row r="8471">
          <cell r="B8471">
            <v>37820</v>
          </cell>
          <cell r="C8471" t="str">
            <v>Diametrics Medical Inc-IRMA</v>
          </cell>
          <cell r="D8471" t="str">
            <v>International Technidyne Corp</v>
          </cell>
          <cell r="E8471">
            <v>5.1999999999999993</v>
          </cell>
          <cell r="F8471" t="str">
            <v>N</v>
          </cell>
        </row>
        <row r="8472">
          <cell r="B8472">
            <v>37820</v>
          </cell>
          <cell r="C8472" t="str">
            <v>Contour Energy Co</v>
          </cell>
          <cell r="D8472" t="str">
            <v>Samson Investment Co</v>
          </cell>
          <cell r="E8472">
            <v>146</v>
          </cell>
          <cell r="F8472" t="str">
            <v>N</v>
          </cell>
        </row>
        <row r="8473">
          <cell r="B8473">
            <v>37819</v>
          </cell>
          <cell r="C8473" t="str">
            <v>Winscom Technology</v>
          </cell>
          <cell r="D8473" t="str">
            <v>TG Asia Ventures</v>
          </cell>
          <cell r="E8473">
            <v>2</v>
          </cell>
          <cell r="F8473" t="str">
            <v>Y</v>
          </cell>
        </row>
        <row r="8474">
          <cell r="B8474">
            <v>37819</v>
          </cell>
          <cell r="C8474" t="str">
            <v>Sterling Capital Mortgage Co</v>
          </cell>
          <cell r="D8474" t="str">
            <v>RBC Mortgage Co</v>
          </cell>
          <cell r="E8474">
            <v>100</v>
          </cell>
          <cell r="F8474" t="str">
            <v>N</v>
          </cell>
        </row>
        <row r="8475">
          <cell r="B8475">
            <v>37819</v>
          </cell>
          <cell r="C8475" t="str">
            <v>Rubicon Medical Corp</v>
          </cell>
          <cell r="D8475" t="str">
            <v>Boston Scientific Corp</v>
          </cell>
          <cell r="E8475">
            <v>2</v>
          </cell>
          <cell r="F8475" t="str">
            <v>N</v>
          </cell>
        </row>
        <row r="8476">
          <cell r="B8476">
            <v>37819</v>
          </cell>
          <cell r="C8476" t="str">
            <v>Cyclis Pharmaceuticals Inc</v>
          </cell>
          <cell r="D8476" t="str">
            <v>ArQule Inc</v>
          </cell>
          <cell r="E8476">
            <v>30.319999999999997</v>
          </cell>
          <cell r="F8476" t="str">
            <v>N</v>
          </cell>
        </row>
        <row r="8477">
          <cell r="B8477">
            <v>37819</v>
          </cell>
          <cell r="C8477" t="str">
            <v>WMC International Ltd</v>
          </cell>
          <cell r="D8477" t="str">
            <v>Comaplex Minerals Corp</v>
          </cell>
          <cell r="E8477">
            <v>17.234999999999999</v>
          </cell>
          <cell r="F8477" t="str">
            <v>N</v>
          </cell>
        </row>
        <row r="8478">
          <cell r="B8478">
            <v>37818</v>
          </cell>
          <cell r="C8478" t="str">
            <v>Ditech Commun-Optical Bus</v>
          </cell>
          <cell r="D8478" t="str">
            <v>JDS Uniphase Corp</v>
          </cell>
          <cell r="E8478">
            <v>6.5</v>
          </cell>
          <cell r="F8478" t="str">
            <v>N</v>
          </cell>
        </row>
        <row r="8479">
          <cell r="B8479">
            <v>37818</v>
          </cell>
          <cell r="C8479" t="str">
            <v>AG Technologies Inc</v>
          </cell>
          <cell r="D8479" t="str">
            <v>Techdyne Inc</v>
          </cell>
          <cell r="E8479">
            <v>2.9</v>
          </cell>
          <cell r="F8479" t="str">
            <v>N</v>
          </cell>
        </row>
        <row r="8480">
          <cell r="B8480">
            <v>37818</v>
          </cell>
          <cell r="C8480" t="str">
            <v>Jill Kelly Productions Inc</v>
          </cell>
          <cell r="D8480" t="str">
            <v>IDC Technologies Inc</v>
          </cell>
          <cell r="E8480">
            <v>4.75</v>
          </cell>
          <cell r="F8480" t="str">
            <v>N</v>
          </cell>
        </row>
        <row r="8481">
          <cell r="B8481">
            <v>37818</v>
          </cell>
          <cell r="C8481" t="str">
            <v>GLB Bancorp Inc,Mentor,OH</v>
          </cell>
          <cell r="D8481" t="str">
            <v>Sky Financial Group Inc,OH</v>
          </cell>
          <cell r="E8481">
            <v>39.701999999999998</v>
          </cell>
          <cell r="F8481" t="str">
            <v>N</v>
          </cell>
        </row>
        <row r="8482">
          <cell r="B8482">
            <v>37818</v>
          </cell>
          <cell r="C8482" t="str">
            <v>Kadfield Inc</v>
          </cell>
          <cell r="D8482" t="str">
            <v>TrimFast Group Inc</v>
          </cell>
          <cell r="E8482">
            <v>2</v>
          </cell>
          <cell r="F8482" t="str">
            <v>N</v>
          </cell>
        </row>
        <row r="8483">
          <cell r="B8483">
            <v>37818</v>
          </cell>
          <cell r="C8483" t="str">
            <v>Connecticut Bancshares Inc,CT</v>
          </cell>
          <cell r="D8483" t="str">
            <v>New Haven Savings Bank,CT</v>
          </cell>
          <cell r="E8483">
            <v>616.88400000000001</v>
          </cell>
          <cell r="F8483" t="str">
            <v>N</v>
          </cell>
        </row>
        <row r="8484">
          <cell r="B8484">
            <v>37818</v>
          </cell>
          <cell r="C8484" t="str">
            <v>Alliance Bancorp of NE Inc,CT</v>
          </cell>
          <cell r="D8484" t="str">
            <v>New Haven Savings Bank,CT</v>
          </cell>
          <cell r="E8484">
            <v>72.072999999999993</v>
          </cell>
          <cell r="F8484" t="str">
            <v>N</v>
          </cell>
        </row>
        <row r="8485">
          <cell r="B8485">
            <v>37818</v>
          </cell>
          <cell r="C8485" t="str">
            <v>Eminent Research Systems Inc</v>
          </cell>
          <cell r="D8485" t="str">
            <v>PPD Inc</v>
          </cell>
          <cell r="E8485">
            <v>25</v>
          </cell>
          <cell r="F8485" t="str">
            <v>N</v>
          </cell>
        </row>
        <row r="8486">
          <cell r="B8486">
            <v>37818</v>
          </cell>
          <cell r="C8486" t="str">
            <v>Timberline Software Corp</v>
          </cell>
          <cell r="D8486" t="str">
            <v>Best Software Inc</v>
          </cell>
          <cell r="E8486">
            <v>103.54499999999999</v>
          </cell>
          <cell r="F8486" t="str">
            <v>N</v>
          </cell>
        </row>
        <row r="8487">
          <cell r="B8487">
            <v>37818</v>
          </cell>
          <cell r="C8487" t="str">
            <v>RxCentric Inc</v>
          </cell>
          <cell r="D8487" t="str">
            <v>Allscripts Healthcare Solution</v>
          </cell>
          <cell r="E8487">
            <v>4.5</v>
          </cell>
          <cell r="F8487" t="str">
            <v>N</v>
          </cell>
        </row>
        <row r="8488">
          <cell r="B8488">
            <v>37818</v>
          </cell>
          <cell r="C8488" t="str">
            <v>BioMedical Resources</v>
          </cell>
          <cell r="D8488" t="str">
            <v>SeraCare Life Sciences Inc</v>
          </cell>
          <cell r="E8488">
            <v>4</v>
          </cell>
          <cell r="F8488" t="str">
            <v>N</v>
          </cell>
        </row>
        <row r="8489">
          <cell r="B8489">
            <v>37818</v>
          </cell>
          <cell r="C8489" t="str">
            <v>Schlumberger Elec Metering Bus</v>
          </cell>
          <cell r="D8489" t="str">
            <v>Itron Inc</v>
          </cell>
          <cell r="E8489">
            <v>255</v>
          </cell>
          <cell r="F8489" t="str">
            <v>N</v>
          </cell>
        </row>
        <row r="8490">
          <cell r="B8490">
            <v>37818</v>
          </cell>
          <cell r="C8490" t="str">
            <v>Premier Auctioneers Intl Inc</v>
          </cell>
          <cell r="D8490" t="str">
            <v>Icoworks Holdings Inc</v>
          </cell>
          <cell r="E8490">
            <v>1.5</v>
          </cell>
          <cell r="F8490" t="str">
            <v>N</v>
          </cell>
        </row>
        <row r="8491">
          <cell r="B8491">
            <v>37818</v>
          </cell>
          <cell r="C8491" t="str">
            <v>Advanced Imaging Concepts Inc</v>
          </cell>
          <cell r="D8491" t="str">
            <v>Allscripts Healthcare Solution</v>
          </cell>
          <cell r="E8491">
            <v>18</v>
          </cell>
          <cell r="F8491" t="str">
            <v>N</v>
          </cell>
        </row>
        <row r="8492">
          <cell r="B8492">
            <v>37817</v>
          </cell>
          <cell r="C8492" t="str">
            <v>Loral Space-Satellites(6)</v>
          </cell>
          <cell r="D8492" t="str">
            <v>Intelsat Ltd</v>
          </cell>
          <cell r="E8492">
            <v>1100</v>
          </cell>
          <cell r="F8492" t="str">
            <v>N</v>
          </cell>
        </row>
        <row r="8493">
          <cell r="B8493">
            <v>37817</v>
          </cell>
          <cell r="C8493" t="str">
            <v>Mesquite Gold Mine,CA</v>
          </cell>
          <cell r="D8493" t="str">
            <v>Western Goldfields Inc</v>
          </cell>
          <cell r="E8493">
            <v>7.9899999999999993</v>
          </cell>
          <cell r="F8493" t="str">
            <v>N</v>
          </cell>
        </row>
        <row r="8494">
          <cell r="B8494">
            <v>37817</v>
          </cell>
          <cell r="C8494" t="str">
            <v>RM Vredenvurg &amp; Co</v>
          </cell>
          <cell r="D8494" t="str">
            <v>American Mgmt Systems Inc</v>
          </cell>
          <cell r="E8494">
            <v>53</v>
          </cell>
          <cell r="F8494" t="str">
            <v>N</v>
          </cell>
        </row>
        <row r="8495">
          <cell r="B8495">
            <v>37817</v>
          </cell>
          <cell r="C8495" t="str">
            <v>Holiday Inn Madeira Beach,FL</v>
          </cell>
          <cell r="D8495" t="str">
            <v>Undisclosed Acquiror</v>
          </cell>
          <cell r="E8495">
            <v>9.25</v>
          </cell>
          <cell r="F8495" t="str">
            <v>N</v>
          </cell>
        </row>
        <row r="8496">
          <cell r="B8496">
            <v>37817</v>
          </cell>
          <cell r="C8496" t="str">
            <v>Electroglas-Design &amp; Fab</v>
          </cell>
          <cell r="D8496" t="str">
            <v>FEI Co</v>
          </cell>
          <cell r="E8496">
            <v>6</v>
          </cell>
          <cell r="F8496" t="str">
            <v>N</v>
          </cell>
        </row>
        <row r="8497">
          <cell r="B8497">
            <v>37817</v>
          </cell>
          <cell r="C8497" t="str">
            <v>Knights Technology Inc</v>
          </cell>
          <cell r="D8497" t="str">
            <v>FEI Co</v>
          </cell>
          <cell r="E8497">
            <v>6</v>
          </cell>
          <cell r="F8497" t="str">
            <v>N</v>
          </cell>
        </row>
        <row r="8498">
          <cell r="B8498">
            <v>37817</v>
          </cell>
          <cell r="C8498" t="str">
            <v>Farmland Foods Inc</v>
          </cell>
          <cell r="D8498" t="str">
            <v>Smithfield Foods Inc</v>
          </cell>
          <cell r="E8498">
            <v>363.5</v>
          </cell>
          <cell r="F8498" t="str">
            <v>N</v>
          </cell>
        </row>
        <row r="8499">
          <cell r="B8499">
            <v>37817</v>
          </cell>
          <cell r="C8499" t="str">
            <v>Tinicum Capital Partners LP</v>
          </cell>
          <cell r="D8499" t="str">
            <v>SourceLink Industries  Inc</v>
          </cell>
          <cell r="E8499">
            <v>35</v>
          </cell>
          <cell r="F8499" t="str">
            <v>N</v>
          </cell>
        </row>
        <row r="8500">
          <cell r="B8500">
            <v>37817</v>
          </cell>
          <cell r="C8500" t="str">
            <v>MarkWest-Mktg Terminal Asts</v>
          </cell>
          <cell r="D8500" t="str">
            <v>Texon Distributing LP</v>
          </cell>
          <cell r="E8500">
            <v>1</v>
          </cell>
          <cell r="F8500" t="str">
            <v>N</v>
          </cell>
        </row>
        <row r="8501">
          <cell r="B8501">
            <v>37817</v>
          </cell>
          <cell r="C8501" t="str">
            <v>Sears Roebuck &amp; Co-Credit Card</v>
          </cell>
          <cell r="D8501" t="str">
            <v>Citigroup Inc</v>
          </cell>
          <cell r="E8501">
            <v>7100</v>
          </cell>
          <cell r="F8501" t="str">
            <v>N</v>
          </cell>
        </row>
        <row r="8502">
          <cell r="B8502">
            <v>37817</v>
          </cell>
          <cell r="C8502" t="str">
            <v>Intersil Corp-Wireless Group</v>
          </cell>
          <cell r="D8502" t="str">
            <v>GlobeSpanVirata Inc</v>
          </cell>
          <cell r="E8502">
            <v>358.54500000000002</v>
          </cell>
          <cell r="F8502" t="str">
            <v>N</v>
          </cell>
        </row>
        <row r="8503">
          <cell r="B8503">
            <v>37817</v>
          </cell>
          <cell r="C8503" t="str">
            <v>Boston Wharf Co-Buildings(44)</v>
          </cell>
          <cell r="D8503" t="str">
            <v>Tishman Speyer Properties Inc</v>
          </cell>
          <cell r="E8503">
            <v>500</v>
          </cell>
          <cell r="F8503" t="str">
            <v>N</v>
          </cell>
        </row>
        <row r="8504">
          <cell r="B8504">
            <v>37817</v>
          </cell>
          <cell r="C8504" t="str">
            <v>Klamath First Bancorp,Oregon</v>
          </cell>
          <cell r="D8504" t="str">
            <v>Sterling Financial Corp,WA</v>
          </cell>
          <cell r="E8504">
            <v>147.99100000000001</v>
          </cell>
          <cell r="F8504" t="str">
            <v>N</v>
          </cell>
        </row>
        <row r="8505">
          <cell r="B8505">
            <v>37817</v>
          </cell>
          <cell r="C8505" t="str">
            <v>Cushing-Chicago Pipeline Sys</v>
          </cell>
          <cell r="D8505" t="str">
            <v>Enbridge Inc</v>
          </cell>
          <cell r="E8505">
            <v>122</v>
          </cell>
          <cell r="F8505" t="str">
            <v>N</v>
          </cell>
        </row>
        <row r="8506">
          <cell r="B8506">
            <v>37816</v>
          </cell>
          <cell r="C8506" t="str">
            <v>Overture Services Inc</v>
          </cell>
          <cell r="D8506" t="str">
            <v>Yahoo! Inc</v>
          </cell>
          <cell r="E8506">
            <v>1598.79</v>
          </cell>
          <cell r="F8506" t="str">
            <v>N</v>
          </cell>
        </row>
        <row r="8507">
          <cell r="B8507">
            <v>37816</v>
          </cell>
          <cell r="C8507" t="str">
            <v>DevX.com</v>
          </cell>
          <cell r="D8507" t="str">
            <v>Jupitermedia Corp</v>
          </cell>
          <cell r="E8507">
            <v>2.25</v>
          </cell>
          <cell r="F8507" t="str">
            <v>N</v>
          </cell>
        </row>
        <row r="8508">
          <cell r="B8508">
            <v>37816</v>
          </cell>
          <cell r="C8508" t="str">
            <v>Hercules Inc</v>
          </cell>
          <cell r="D8508" t="str">
            <v>International Specialty Prods</v>
          </cell>
          <cell r="E8508">
            <v>60</v>
          </cell>
          <cell r="F8508" t="str">
            <v>N</v>
          </cell>
        </row>
        <row r="8509">
          <cell r="B8509">
            <v>37816</v>
          </cell>
          <cell r="C8509" t="str">
            <v>American Cellular Corp</v>
          </cell>
          <cell r="D8509" t="str">
            <v>Dobson Communications Corp</v>
          </cell>
          <cell r="E8509">
            <v>1365.384</v>
          </cell>
          <cell r="F8509" t="str">
            <v>N</v>
          </cell>
        </row>
        <row r="8510">
          <cell r="B8510">
            <v>37816</v>
          </cell>
          <cell r="C8510" t="str">
            <v>OfficeMax Inc</v>
          </cell>
          <cell r="D8510" t="str">
            <v>Boise Cascade Corp</v>
          </cell>
          <cell r="E8510">
            <v>1366.076</v>
          </cell>
          <cell r="F8510" t="str">
            <v>N</v>
          </cell>
        </row>
        <row r="8511">
          <cell r="B8511">
            <v>37816</v>
          </cell>
          <cell r="C8511" t="str">
            <v>Eco-Snow Systems Inc</v>
          </cell>
          <cell r="D8511" t="str">
            <v>BOC Group Inc</v>
          </cell>
          <cell r="E8511">
            <v>6.3999999999999995</v>
          </cell>
          <cell r="F8511" t="str">
            <v>N</v>
          </cell>
        </row>
        <row r="8512">
          <cell r="B8512">
            <v>37816</v>
          </cell>
          <cell r="C8512" t="str">
            <v>Hillside Oil &amp; Gas-Oil &amp; Gas</v>
          </cell>
          <cell r="D8512" t="str">
            <v>Imperial Petroleum Inc</v>
          </cell>
          <cell r="E8512">
            <v>5.88</v>
          </cell>
          <cell r="F8512" t="str">
            <v>N</v>
          </cell>
        </row>
        <row r="8513">
          <cell r="B8513">
            <v>37816</v>
          </cell>
          <cell r="C8513" t="str">
            <v>Kentucky Electric Steel Inc</v>
          </cell>
          <cell r="D8513" t="str">
            <v>KES Acquisition Co LLC</v>
          </cell>
          <cell r="E8513">
            <v>2.9980000000000002</v>
          </cell>
          <cell r="F8513" t="str">
            <v>N</v>
          </cell>
        </row>
        <row r="8514">
          <cell r="B8514">
            <v>37816</v>
          </cell>
          <cell r="C8514" t="str">
            <v>ElderTrust Realty-ElderCare(8)</v>
          </cell>
          <cell r="D8514" t="str">
            <v>Genesis Health Ventures Inc</v>
          </cell>
          <cell r="E8514">
            <v>103.69999999999999</v>
          </cell>
          <cell r="F8514" t="str">
            <v>N</v>
          </cell>
        </row>
        <row r="8515">
          <cell r="B8515">
            <v>37815</v>
          </cell>
          <cell r="C8515" t="str">
            <v>Edison Schools Inc</v>
          </cell>
          <cell r="D8515" t="str">
            <v>Investor Group</v>
          </cell>
          <cell r="E8515">
            <v>170.73899999999998</v>
          </cell>
          <cell r="F8515" t="str">
            <v>Y</v>
          </cell>
        </row>
        <row r="8516">
          <cell r="B8516">
            <v>37814</v>
          </cell>
          <cell r="C8516" t="str">
            <v>Apex Mortgage Capital Inc</v>
          </cell>
          <cell r="D8516" t="str">
            <v>American Home Mtg Hldgs Inc</v>
          </cell>
          <cell r="E8516">
            <v>183.82999999999998</v>
          </cell>
          <cell r="F8516" t="str">
            <v>N</v>
          </cell>
        </row>
        <row r="8517">
          <cell r="B8517">
            <v>37814</v>
          </cell>
          <cell r="C8517" t="str">
            <v>Essentially Yours Industries</v>
          </cell>
          <cell r="D8517" t="str">
            <v>Safe ID Corp</v>
          </cell>
          <cell r="E8517">
            <v>4.8829999999999991</v>
          </cell>
          <cell r="F8517" t="str">
            <v>N</v>
          </cell>
        </row>
        <row r="8518">
          <cell r="B8518">
            <v>37813</v>
          </cell>
          <cell r="C8518" t="str">
            <v>High Voltage Engineering-Maxim</v>
          </cell>
          <cell r="D8518" t="str">
            <v>Hubregsen Bonnet Equity</v>
          </cell>
          <cell r="E8518">
            <v>27.5</v>
          </cell>
          <cell r="F8518" t="str">
            <v>Y</v>
          </cell>
        </row>
        <row r="8519">
          <cell r="B8519">
            <v>37813</v>
          </cell>
          <cell r="C8519" t="str">
            <v>Staktek Corp</v>
          </cell>
          <cell r="D8519" t="str">
            <v>Austin Ventures LP</v>
          </cell>
          <cell r="E8519">
            <v>127.5</v>
          </cell>
          <cell r="F8519" t="str">
            <v>Y</v>
          </cell>
        </row>
        <row r="8520">
          <cell r="B8520">
            <v>37813</v>
          </cell>
          <cell r="C8520" t="str">
            <v>Alloy Surfaces Co Inc-Chem Bus</v>
          </cell>
          <cell r="D8520" t="str">
            <v>Akron Paint &amp; Varnish Inc</v>
          </cell>
          <cell r="E8520">
            <v>3.6999999999999997</v>
          </cell>
          <cell r="F8520" t="str">
            <v>N</v>
          </cell>
        </row>
        <row r="8521">
          <cell r="B8521">
            <v>37813</v>
          </cell>
          <cell r="C8521" t="str">
            <v>BT Exploration Co</v>
          </cell>
          <cell r="D8521" t="str">
            <v>Samuel Gary Jr &amp; Associates</v>
          </cell>
          <cell r="E8521">
            <v>21</v>
          </cell>
          <cell r="F8521" t="str">
            <v>N</v>
          </cell>
        </row>
        <row r="8522">
          <cell r="B8522">
            <v>37813</v>
          </cell>
          <cell r="C8522" t="str">
            <v>Peregrine Systems Inc</v>
          </cell>
          <cell r="D8522" t="str">
            <v>Bondholders</v>
          </cell>
          <cell r="E8522">
            <v>144.113</v>
          </cell>
          <cell r="F8522" t="str">
            <v>N</v>
          </cell>
        </row>
        <row r="8523">
          <cell r="B8523">
            <v>37813</v>
          </cell>
          <cell r="C8523" t="str">
            <v>Hays PLC-US Info Mgmt Svcs</v>
          </cell>
          <cell r="D8523" t="str">
            <v>Iron Mountain Inc</v>
          </cell>
          <cell r="E8523">
            <v>23.678999999999998</v>
          </cell>
          <cell r="F8523" t="str">
            <v>N</v>
          </cell>
        </row>
        <row r="8524">
          <cell r="B8524">
            <v>37813</v>
          </cell>
          <cell r="C8524" t="str">
            <v>Protane Corp-Procaribe</v>
          </cell>
          <cell r="D8524" t="str">
            <v>Terminal Acquisition Co Inc</v>
          </cell>
          <cell r="E8524">
            <v>5.09</v>
          </cell>
          <cell r="F8524" t="str">
            <v>N</v>
          </cell>
        </row>
        <row r="8525">
          <cell r="B8525">
            <v>37813</v>
          </cell>
          <cell r="C8525" t="str">
            <v>ElderTrust-ElderCare Facilitie</v>
          </cell>
          <cell r="D8525" t="str">
            <v>Genesis Health Ventures Inc</v>
          </cell>
          <cell r="E8525">
            <v>14.6</v>
          </cell>
          <cell r="F8525" t="str">
            <v>N</v>
          </cell>
        </row>
        <row r="8526">
          <cell r="B8526">
            <v>37813</v>
          </cell>
          <cell r="C8526" t="str">
            <v>Income Dynamics Inc</v>
          </cell>
          <cell r="D8526" t="str">
            <v>Intuit Inc</v>
          </cell>
          <cell r="E8526">
            <v>10</v>
          </cell>
          <cell r="F8526" t="str">
            <v>N</v>
          </cell>
        </row>
        <row r="8527">
          <cell r="B8527">
            <v>37812</v>
          </cell>
          <cell r="C8527" t="str">
            <v>Edison-Storage Facilities</v>
          </cell>
          <cell r="D8527" t="str">
            <v>Pacific Terminals LLC</v>
          </cell>
          <cell r="E8527">
            <v>158.19999999999999</v>
          </cell>
          <cell r="F8527" t="str">
            <v>N</v>
          </cell>
        </row>
        <row r="8528">
          <cell r="B8528">
            <v>37812</v>
          </cell>
          <cell r="C8528" t="str">
            <v>First State Bancorp,CA</v>
          </cell>
          <cell r="D8528" t="str">
            <v>Boston Pvt Fin Hldg Inc,MA</v>
          </cell>
          <cell r="E8528">
            <v>26.052</v>
          </cell>
          <cell r="F8528" t="str">
            <v>N</v>
          </cell>
        </row>
        <row r="8529">
          <cell r="B8529">
            <v>37812</v>
          </cell>
          <cell r="C8529" t="str">
            <v>Quality Interiors of Louisiana</v>
          </cell>
          <cell r="D8529" t="str">
            <v>Home Solutions of America Inc</v>
          </cell>
          <cell r="E8529">
            <v>6.8</v>
          </cell>
          <cell r="F8529" t="str">
            <v>N</v>
          </cell>
        </row>
        <row r="8530">
          <cell r="B8530">
            <v>37812</v>
          </cell>
          <cell r="C8530" t="str">
            <v>Virage Inc</v>
          </cell>
          <cell r="D8530" t="str">
            <v>Autonomy Corp PLC</v>
          </cell>
          <cell r="E8530">
            <v>25.201000000000001</v>
          </cell>
          <cell r="F8530" t="str">
            <v>N</v>
          </cell>
        </row>
        <row r="8531">
          <cell r="B8531">
            <v>37812</v>
          </cell>
          <cell r="C8531" t="str">
            <v>First National Bankshares FL</v>
          </cell>
          <cell r="D8531" t="str">
            <v>Shareholders</v>
          </cell>
          <cell r="E8531">
            <v>741.92</v>
          </cell>
          <cell r="F8531" t="str">
            <v>N</v>
          </cell>
        </row>
        <row r="8532">
          <cell r="B8532">
            <v>37812</v>
          </cell>
          <cell r="C8532" t="str">
            <v>RCN Corp-Cable TV Unit,NY</v>
          </cell>
          <cell r="D8532" t="str">
            <v>Susquehanna Communications Inc</v>
          </cell>
          <cell r="E8532">
            <v>120</v>
          </cell>
          <cell r="F8532" t="str">
            <v>N</v>
          </cell>
        </row>
        <row r="8533">
          <cell r="B8533">
            <v>37812</v>
          </cell>
          <cell r="C8533" t="str">
            <v>Americable Inc-Certain Assets</v>
          </cell>
          <cell r="D8533" t="str">
            <v>NPG Cable Inc</v>
          </cell>
          <cell r="E8533">
            <v>3.69</v>
          </cell>
          <cell r="F8533" t="str">
            <v>N</v>
          </cell>
        </row>
        <row r="8534">
          <cell r="B8534">
            <v>37812</v>
          </cell>
          <cell r="C8534" t="str">
            <v>Provident Finl,OH-Florida Op</v>
          </cell>
          <cell r="D8534" t="str">
            <v>RBC Centura Banks Inc</v>
          </cell>
          <cell r="E8534">
            <v>75</v>
          </cell>
          <cell r="F8534" t="str">
            <v>N</v>
          </cell>
        </row>
        <row r="8535">
          <cell r="B8535">
            <v>37812</v>
          </cell>
          <cell r="C8535" t="str">
            <v>Encore Bank-Branches(7)</v>
          </cell>
          <cell r="D8535" t="str">
            <v>Boston Federal Savings Bank,MA</v>
          </cell>
          <cell r="E8535">
            <v>4.2899999999999991</v>
          </cell>
          <cell r="F8535" t="str">
            <v>N</v>
          </cell>
        </row>
        <row r="8536">
          <cell r="B8536">
            <v>37812</v>
          </cell>
          <cell r="C8536" t="str">
            <v>Guardian Equities Inc</v>
          </cell>
          <cell r="D8536" t="str">
            <v>Tarragon Realty Investors Inc</v>
          </cell>
          <cell r="E8536">
            <v>4.8460000000000001</v>
          </cell>
          <cell r="F8536" t="str">
            <v>N</v>
          </cell>
        </row>
        <row r="8537">
          <cell r="B8537">
            <v>37812</v>
          </cell>
          <cell r="C8537" t="str">
            <v>KSRN-FM, Reno, Nevada</v>
          </cell>
          <cell r="D8537" t="str">
            <v>Lazer Broadcasting Corp</v>
          </cell>
          <cell r="E8537">
            <v>2.5</v>
          </cell>
          <cell r="F8537" t="str">
            <v>N</v>
          </cell>
        </row>
        <row r="8538">
          <cell r="B8538">
            <v>37812</v>
          </cell>
          <cell r="C8538" t="str">
            <v>Colorado Funding Co,Denver,CO</v>
          </cell>
          <cell r="D8538" t="str">
            <v>BOK Financial Corp,Tulsa,OK</v>
          </cell>
          <cell r="E8538">
            <v>81.699999999999989</v>
          </cell>
          <cell r="F8538" t="str">
            <v>N</v>
          </cell>
        </row>
        <row r="8539">
          <cell r="B8539">
            <v>37812</v>
          </cell>
          <cell r="C8539" t="str">
            <v>RHC Spacemaster Corp</v>
          </cell>
          <cell r="D8539" t="str">
            <v>Leggett &amp; Platt Inc</v>
          </cell>
          <cell r="E8539">
            <v>46</v>
          </cell>
          <cell r="F8539" t="str">
            <v>N</v>
          </cell>
        </row>
        <row r="8540">
          <cell r="B8540">
            <v>37811</v>
          </cell>
          <cell r="C8540" t="str">
            <v>ZettaCom Inc</v>
          </cell>
          <cell r="D8540" t="str">
            <v>Investor Group</v>
          </cell>
          <cell r="E8540">
            <v>19.2</v>
          </cell>
          <cell r="F8540" t="str">
            <v>Y</v>
          </cell>
        </row>
        <row r="8541">
          <cell r="B8541">
            <v>37811</v>
          </cell>
          <cell r="C8541" t="str">
            <v>ROI Systems Inc</v>
          </cell>
          <cell r="D8541" t="str">
            <v>Epicor Software Corp</v>
          </cell>
          <cell r="E8541">
            <v>20.7</v>
          </cell>
          <cell r="F8541" t="str">
            <v>N</v>
          </cell>
        </row>
        <row r="8542">
          <cell r="B8542">
            <v>37811</v>
          </cell>
          <cell r="C8542" t="str">
            <v>Positron Corp-PET Software</v>
          </cell>
          <cell r="D8542" t="str">
            <v>GE Medical Systems</v>
          </cell>
          <cell r="E8542">
            <v>2.36</v>
          </cell>
          <cell r="F8542" t="str">
            <v>N</v>
          </cell>
        </row>
        <row r="8543">
          <cell r="B8543">
            <v>37811</v>
          </cell>
          <cell r="C8543" t="str">
            <v>Altius Health Plans Inc</v>
          </cell>
          <cell r="D8543" t="str">
            <v>Coventry Health Care Inc</v>
          </cell>
          <cell r="E8543">
            <v>41</v>
          </cell>
          <cell r="F8543" t="str">
            <v>N</v>
          </cell>
        </row>
        <row r="8544">
          <cell r="B8544">
            <v>37811</v>
          </cell>
          <cell r="C8544" t="str">
            <v>Converse Inc</v>
          </cell>
          <cell r="D8544" t="str">
            <v>Nike Inc</v>
          </cell>
          <cell r="E8544">
            <v>305</v>
          </cell>
          <cell r="F8544" t="str">
            <v>N</v>
          </cell>
        </row>
        <row r="8545">
          <cell r="B8545">
            <v>37811</v>
          </cell>
          <cell r="C8545" t="str">
            <v>North Oakland Comnty Bank,MI</v>
          </cell>
          <cell r="D8545" t="str">
            <v>Cmnty Central Bank,MI</v>
          </cell>
          <cell r="E8545">
            <v>1.2999999999999998</v>
          </cell>
          <cell r="F8545" t="str">
            <v>N</v>
          </cell>
        </row>
        <row r="8546">
          <cell r="B8546">
            <v>37811</v>
          </cell>
          <cell r="C8546" t="str">
            <v>Reliant Resources-Power Plant</v>
          </cell>
          <cell r="D8546" t="str">
            <v>Salt River Project</v>
          </cell>
          <cell r="E8546">
            <v>288.5</v>
          </cell>
          <cell r="F8546" t="str">
            <v>N</v>
          </cell>
        </row>
        <row r="8547">
          <cell r="B8547">
            <v>37811</v>
          </cell>
          <cell r="C8547" t="str">
            <v>Amtech Elevator Services</v>
          </cell>
          <cell r="D8547" t="str">
            <v>Otis Elevator Co</v>
          </cell>
          <cell r="E8547">
            <v>112</v>
          </cell>
          <cell r="F8547" t="str">
            <v>N</v>
          </cell>
        </row>
        <row r="8548">
          <cell r="B8548">
            <v>37811</v>
          </cell>
          <cell r="C8548" t="str">
            <v>Wyndham Intl-Bourbon Orleans</v>
          </cell>
          <cell r="D8548" t="str">
            <v>St Ann Lodging LLC</v>
          </cell>
          <cell r="E8548">
            <v>14.299999999999999</v>
          </cell>
          <cell r="F8548" t="str">
            <v>N</v>
          </cell>
        </row>
        <row r="8549">
          <cell r="B8549">
            <v>37811</v>
          </cell>
          <cell r="C8549" t="str">
            <v>RIS Logic Inc</v>
          </cell>
          <cell r="D8549" t="str">
            <v>Merge eFilm</v>
          </cell>
          <cell r="E8549">
            <v>12.491</v>
          </cell>
          <cell r="F8549" t="str">
            <v>N</v>
          </cell>
        </row>
        <row r="8550">
          <cell r="B8550">
            <v>37811</v>
          </cell>
          <cell r="C8550" t="str">
            <v>RGII Technologies Inc</v>
          </cell>
          <cell r="D8550" t="str">
            <v>Computer Horizons Corp</v>
          </cell>
          <cell r="E8550">
            <v>31</v>
          </cell>
          <cell r="F8550" t="str">
            <v>N</v>
          </cell>
        </row>
        <row r="8551">
          <cell r="B8551">
            <v>37811</v>
          </cell>
          <cell r="C8551" t="str">
            <v>Black Hills Power-Hydro Plant</v>
          </cell>
          <cell r="D8551" t="str">
            <v>Boralex Inc</v>
          </cell>
          <cell r="E8551">
            <v>186</v>
          </cell>
          <cell r="F8551" t="str">
            <v>N</v>
          </cell>
        </row>
        <row r="8552">
          <cell r="B8552">
            <v>37810</v>
          </cell>
          <cell r="C8552" t="str">
            <v>Primary Energy Inc</v>
          </cell>
          <cell r="D8552" t="str">
            <v>Investor Group</v>
          </cell>
          <cell r="E8552">
            <v>335</v>
          </cell>
          <cell r="F8552" t="str">
            <v>Y</v>
          </cell>
        </row>
        <row r="8553">
          <cell r="B8553">
            <v>37810</v>
          </cell>
          <cell r="C8553" t="str">
            <v>Genicon Sciences-Prod,Tech</v>
          </cell>
          <cell r="D8553" t="str">
            <v>Invitrogen Corp</v>
          </cell>
          <cell r="E8553">
            <v>2</v>
          </cell>
          <cell r="F8553" t="str">
            <v>N</v>
          </cell>
        </row>
        <row r="8554">
          <cell r="B8554">
            <v>37810</v>
          </cell>
          <cell r="C8554" t="str">
            <v>Kentucky First Bancorp Inc</v>
          </cell>
          <cell r="D8554" t="str">
            <v>Bourbon Bancshares Inc,KY</v>
          </cell>
          <cell r="E8554">
            <v>21.418999999999997</v>
          </cell>
          <cell r="F8554" t="str">
            <v>N</v>
          </cell>
        </row>
        <row r="8555">
          <cell r="B8555">
            <v>37810</v>
          </cell>
          <cell r="C8555" t="str">
            <v>Louisiana-Pac-Timberlands,TX</v>
          </cell>
          <cell r="D8555" t="str">
            <v>Undisclosed Acquiror</v>
          </cell>
          <cell r="E8555">
            <v>285</v>
          </cell>
          <cell r="F8555" t="str">
            <v>N</v>
          </cell>
        </row>
        <row r="8556">
          <cell r="B8556">
            <v>37810</v>
          </cell>
          <cell r="C8556" t="str">
            <v>Saronix LLC</v>
          </cell>
          <cell r="D8556" t="str">
            <v>Pericom Semiconductor Corp</v>
          </cell>
          <cell r="E8556">
            <v>10</v>
          </cell>
          <cell r="F8556" t="str">
            <v>N</v>
          </cell>
        </row>
        <row r="8557">
          <cell r="B8557">
            <v>37810</v>
          </cell>
          <cell r="C8557" t="str">
            <v>Legato Systems Inc</v>
          </cell>
          <cell r="D8557" t="str">
            <v>EMC Corp</v>
          </cell>
          <cell r="E8557">
            <v>1310.098</v>
          </cell>
          <cell r="F8557" t="str">
            <v>N</v>
          </cell>
        </row>
        <row r="8558">
          <cell r="B8558">
            <v>37810</v>
          </cell>
          <cell r="C8558" t="str">
            <v>Roadway Corp</v>
          </cell>
          <cell r="D8558" t="str">
            <v>Yellow Corp</v>
          </cell>
          <cell r="E8558">
            <v>965.54899999999998</v>
          </cell>
          <cell r="F8558" t="str">
            <v>N</v>
          </cell>
        </row>
        <row r="8559">
          <cell r="B8559">
            <v>37810</v>
          </cell>
          <cell r="C8559" t="str">
            <v>Buster Brown Apparel Inc</v>
          </cell>
          <cell r="D8559" t="str">
            <v>Investor Group</v>
          </cell>
          <cell r="E8559">
            <v>14.799999999999999</v>
          </cell>
          <cell r="F8559" t="str">
            <v>N</v>
          </cell>
        </row>
        <row r="8560">
          <cell r="B8560">
            <v>37810</v>
          </cell>
          <cell r="C8560" t="str">
            <v>Prime Retail Inc</v>
          </cell>
          <cell r="D8560" t="str">
            <v>Lightstone Group LLC</v>
          </cell>
          <cell r="E8560">
            <v>636.678</v>
          </cell>
          <cell r="F8560" t="str">
            <v>N</v>
          </cell>
        </row>
        <row r="8561">
          <cell r="B8561">
            <v>37810</v>
          </cell>
          <cell r="C8561" t="str">
            <v>Key Mortgage Corp</v>
          </cell>
          <cell r="D8561" t="str">
            <v>Epic Financial Corp</v>
          </cell>
          <cell r="E8561">
            <v>3</v>
          </cell>
          <cell r="F8561" t="str">
            <v>N</v>
          </cell>
        </row>
        <row r="8562">
          <cell r="B8562">
            <v>37810</v>
          </cell>
          <cell r="C8562" t="str">
            <v>Redback Networks Inc</v>
          </cell>
          <cell r="D8562" t="str">
            <v>Creditors</v>
          </cell>
          <cell r="E8562">
            <v>386.32</v>
          </cell>
          <cell r="F8562" t="str">
            <v>N</v>
          </cell>
        </row>
        <row r="8563">
          <cell r="B8563">
            <v>37810</v>
          </cell>
          <cell r="C8563" t="str">
            <v>Able Mnfg &amp; Whl Garage Door Co</v>
          </cell>
          <cell r="D8563" t="str">
            <v>NCI Building Systems Inc</v>
          </cell>
          <cell r="E8563">
            <v>3.3</v>
          </cell>
          <cell r="F8563" t="str">
            <v>N</v>
          </cell>
        </row>
        <row r="8564">
          <cell r="B8564">
            <v>37810</v>
          </cell>
          <cell r="C8564" t="str">
            <v>Teccor Electronics Inc</v>
          </cell>
          <cell r="D8564" t="str">
            <v>Littelfuse Inc</v>
          </cell>
          <cell r="E8564">
            <v>49</v>
          </cell>
          <cell r="F8564" t="str">
            <v>N</v>
          </cell>
        </row>
        <row r="8565">
          <cell r="B8565">
            <v>37810</v>
          </cell>
          <cell r="C8565" t="str">
            <v>Omniquip International Inc</v>
          </cell>
          <cell r="D8565" t="str">
            <v>JLG Industries Inc</v>
          </cell>
          <cell r="E8565">
            <v>100</v>
          </cell>
          <cell r="F8565" t="str">
            <v>N</v>
          </cell>
        </row>
        <row r="8566">
          <cell r="B8566">
            <v>37810</v>
          </cell>
          <cell r="C8566" t="str">
            <v>InfoSpace-Shared Hosting Asts</v>
          </cell>
          <cell r="D8566" t="str">
            <v>Endurance International Group</v>
          </cell>
          <cell r="E8566">
            <v>2.25</v>
          </cell>
          <cell r="F8566" t="str">
            <v>N</v>
          </cell>
        </row>
        <row r="8567">
          <cell r="B8567">
            <v>37810</v>
          </cell>
          <cell r="C8567" t="str">
            <v>Counterpoint Solutions Inc</v>
          </cell>
          <cell r="D8567" t="str">
            <v>August Technology Corp</v>
          </cell>
          <cell r="E8567">
            <v>1.4139999999999999</v>
          </cell>
          <cell r="F8567" t="str">
            <v>N</v>
          </cell>
        </row>
        <row r="8568">
          <cell r="B8568">
            <v>37809</v>
          </cell>
          <cell r="C8568" t="str">
            <v>Modern Learning Press Inc</v>
          </cell>
          <cell r="D8568" t="str">
            <v>Delta Education Inc</v>
          </cell>
          <cell r="E8568">
            <v>4</v>
          </cell>
          <cell r="F8568" t="str">
            <v>Y</v>
          </cell>
        </row>
        <row r="8569">
          <cell r="B8569">
            <v>37809</v>
          </cell>
          <cell r="C8569" t="str">
            <v>Broadlane Inc</v>
          </cell>
          <cell r="D8569" t="str">
            <v>Investor Group</v>
          </cell>
          <cell r="E8569">
            <v>25</v>
          </cell>
          <cell r="F8569" t="str">
            <v>Y</v>
          </cell>
        </row>
        <row r="8570">
          <cell r="B8570">
            <v>37809</v>
          </cell>
          <cell r="C8570" t="str">
            <v>Westin Hotels LP</v>
          </cell>
          <cell r="D8570" t="str">
            <v>Investor Group</v>
          </cell>
          <cell r="E8570">
            <v>1.615</v>
          </cell>
          <cell r="F8570" t="str">
            <v>Y</v>
          </cell>
        </row>
        <row r="8571">
          <cell r="B8571">
            <v>37809</v>
          </cell>
          <cell r="C8571" t="str">
            <v>TransPac Industrial Park,Fife</v>
          </cell>
          <cell r="D8571" t="str">
            <v>AMB Partners LLC</v>
          </cell>
          <cell r="E8571">
            <v>73</v>
          </cell>
          <cell r="F8571" t="str">
            <v>N</v>
          </cell>
        </row>
        <row r="8572">
          <cell r="B8572">
            <v>37809</v>
          </cell>
          <cell r="C8572" t="str">
            <v>Nautica Enterprises Inc</v>
          </cell>
          <cell r="D8572" t="str">
            <v>VF Corp</v>
          </cell>
          <cell r="E8572">
            <v>589.55200000000002</v>
          </cell>
          <cell r="F8572" t="str">
            <v>N</v>
          </cell>
        </row>
        <row r="8573">
          <cell r="B8573">
            <v>37809</v>
          </cell>
          <cell r="C8573" t="str">
            <v>NetIQ Corp-Chariot Product Ln</v>
          </cell>
          <cell r="D8573" t="str">
            <v>IXIA</v>
          </cell>
          <cell r="E8573">
            <v>2.5</v>
          </cell>
          <cell r="F8573" t="str">
            <v>N</v>
          </cell>
        </row>
        <row r="8574">
          <cell r="B8574">
            <v>37809</v>
          </cell>
          <cell r="C8574" t="str">
            <v>Matrix Integrated Systems Inc</v>
          </cell>
          <cell r="D8574" t="str">
            <v>Axcelis Technologies Inc</v>
          </cell>
          <cell r="E8574">
            <v>14</v>
          </cell>
          <cell r="F8574" t="str">
            <v>N</v>
          </cell>
        </row>
        <row r="8575">
          <cell r="B8575">
            <v>37809</v>
          </cell>
          <cell r="C8575" t="str">
            <v>MJ Soffe Co</v>
          </cell>
          <cell r="D8575" t="str">
            <v>Delta Apparel Inc</v>
          </cell>
          <cell r="E8575">
            <v>72</v>
          </cell>
          <cell r="F8575" t="str">
            <v>N</v>
          </cell>
        </row>
        <row r="8576">
          <cell r="B8576">
            <v>37809</v>
          </cell>
          <cell r="C8576" t="str">
            <v>Mission Viejo Radiation</v>
          </cell>
          <cell r="D8576" t="str">
            <v>OnCure Medical Corp</v>
          </cell>
          <cell r="E8576">
            <v>5</v>
          </cell>
          <cell r="F8576" t="str">
            <v>N</v>
          </cell>
        </row>
        <row r="8577">
          <cell r="B8577">
            <v>37809</v>
          </cell>
          <cell r="C8577" t="str">
            <v>Park South Radiation Oncology</v>
          </cell>
          <cell r="D8577" t="str">
            <v>OnCure Medical Corp</v>
          </cell>
          <cell r="E8577">
            <v>1.1000000000000001</v>
          </cell>
          <cell r="F8577" t="str">
            <v>N</v>
          </cell>
        </row>
        <row r="8578">
          <cell r="B8578">
            <v>37806</v>
          </cell>
          <cell r="C8578" t="str">
            <v>Cierra Photonics Inc</v>
          </cell>
          <cell r="D8578" t="str">
            <v>Bookham Technology PLC</v>
          </cell>
          <cell r="E8578">
            <v>8.8490000000000002</v>
          </cell>
          <cell r="F8578" t="str">
            <v>N</v>
          </cell>
        </row>
        <row r="8579">
          <cell r="B8579">
            <v>37805</v>
          </cell>
          <cell r="C8579" t="str">
            <v>El Diario-La Prensa</v>
          </cell>
          <cell r="D8579" t="str">
            <v>CPK NYC LLC</v>
          </cell>
          <cell r="E8579">
            <v>19.899999999999999</v>
          </cell>
          <cell r="F8579" t="str">
            <v>Y</v>
          </cell>
        </row>
        <row r="8580">
          <cell r="B8580">
            <v>37805</v>
          </cell>
          <cell r="C8580" t="str">
            <v>Lakeside Energy Corp</v>
          </cell>
          <cell r="D8580" t="str">
            <v>Investor Group</v>
          </cell>
          <cell r="E8580">
            <v>335</v>
          </cell>
          <cell r="F8580" t="str">
            <v>Y</v>
          </cell>
        </row>
        <row r="8581">
          <cell r="B8581">
            <v>37805</v>
          </cell>
          <cell r="C8581" t="str">
            <v>Baker &amp; Taylor Inc</v>
          </cell>
          <cell r="D8581" t="str">
            <v>Willis Stein &amp; Partners</v>
          </cell>
          <cell r="E8581">
            <v>225</v>
          </cell>
          <cell r="F8581" t="str">
            <v>Y</v>
          </cell>
        </row>
        <row r="8582">
          <cell r="B8582">
            <v>37805</v>
          </cell>
          <cell r="C8582" t="str">
            <v>Four Seasons Olympic,WA</v>
          </cell>
          <cell r="D8582" t="str">
            <v>Legacy Hotels REIT</v>
          </cell>
          <cell r="E8582">
            <v>105</v>
          </cell>
          <cell r="F8582" t="str">
            <v>N</v>
          </cell>
        </row>
        <row r="8583">
          <cell r="B8583">
            <v>37805</v>
          </cell>
          <cell r="C8583" t="str">
            <v>Elan Transdermal Technologies</v>
          </cell>
          <cell r="D8583" t="str">
            <v>Nitto Denko America Inc</v>
          </cell>
          <cell r="E8583">
            <v>45</v>
          </cell>
          <cell r="F8583" t="str">
            <v>N</v>
          </cell>
        </row>
        <row r="8584">
          <cell r="B8584">
            <v>37805</v>
          </cell>
          <cell r="C8584" t="str">
            <v>QVC Inc</v>
          </cell>
          <cell r="D8584" t="str">
            <v>Liberty Media Corp</v>
          </cell>
          <cell r="E8584">
            <v>7902.78</v>
          </cell>
          <cell r="F8584" t="str">
            <v>N</v>
          </cell>
        </row>
        <row r="8585">
          <cell r="B8585">
            <v>37805</v>
          </cell>
          <cell r="C8585" t="str">
            <v>Royal Dutch/Shell Group-US</v>
          </cell>
          <cell r="D8585" t="str">
            <v>Apache Corp</v>
          </cell>
          <cell r="E8585">
            <v>200</v>
          </cell>
          <cell r="F8585" t="str">
            <v>N</v>
          </cell>
        </row>
        <row r="8586">
          <cell r="B8586">
            <v>37805</v>
          </cell>
          <cell r="C8586" t="str">
            <v>Lafarge Florida Inc</v>
          </cell>
          <cell r="D8586" t="str">
            <v>Florida Rock Industries Inc</v>
          </cell>
          <cell r="E8586">
            <v>122</v>
          </cell>
          <cell r="F8586" t="str">
            <v>N</v>
          </cell>
        </row>
        <row r="8587">
          <cell r="B8587">
            <v>37805</v>
          </cell>
          <cell r="C8587" t="str">
            <v>Greenville Tube Corp</v>
          </cell>
          <cell r="D8587" t="str">
            <v>Investor Group</v>
          </cell>
          <cell r="E8587">
            <v>15.5</v>
          </cell>
          <cell r="F8587" t="str">
            <v>N</v>
          </cell>
        </row>
        <row r="8588">
          <cell r="B8588">
            <v>37805</v>
          </cell>
          <cell r="C8588" t="str">
            <v>Columbia Energy Resources Inc</v>
          </cell>
          <cell r="D8588" t="str">
            <v>Triana Energy Holdings LLC</v>
          </cell>
          <cell r="E8588">
            <v>543</v>
          </cell>
          <cell r="F8588" t="str">
            <v>N</v>
          </cell>
        </row>
        <row r="8589">
          <cell r="B8589">
            <v>37804</v>
          </cell>
          <cell r="C8589" t="str">
            <v>Cafeteria Operators LP</v>
          </cell>
          <cell r="D8589" t="str">
            <v>CIC-Buffet Partners LP</v>
          </cell>
          <cell r="E8589">
            <v>30</v>
          </cell>
          <cell r="F8589" t="str">
            <v>Y</v>
          </cell>
        </row>
        <row r="8590">
          <cell r="B8590">
            <v>37804</v>
          </cell>
          <cell r="C8590" t="str">
            <v>General Hydrogen Corp (USA)</v>
          </cell>
          <cell r="D8590" t="str">
            <v>Bruce Power Corp</v>
          </cell>
          <cell r="E8590">
            <v>4</v>
          </cell>
          <cell r="F8590" t="str">
            <v>N</v>
          </cell>
        </row>
        <row r="8591">
          <cell r="B8591">
            <v>37804</v>
          </cell>
          <cell r="C8591" t="str">
            <v>United Coin Machine Co</v>
          </cell>
          <cell r="D8591" t="str">
            <v>Century Gaming Inc</v>
          </cell>
          <cell r="E8591">
            <v>127</v>
          </cell>
          <cell r="F8591" t="str">
            <v>N</v>
          </cell>
        </row>
        <row r="8592">
          <cell r="B8592">
            <v>37804</v>
          </cell>
          <cell r="C8592" t="str">
            <v>Sterling Holding Co</v>
          </cell>
          <cell r="D8592" t="str">
            <v>Stratos Lightwave Inc</v>
          </cell>
          <cell r="E8592">
            <v>46.079000000000001</v>
          </cell>
          <cell r="F8592" t="str">
            <v>N</v>
          </cell>
        </row>
        <row r="8593">
          <cell r="B8593">
            <v>37804</v>
          </cell>
          <cell r="C8593" t="str">
            <v>Molecular Probes Inc</v>
          </cell>
          <cell r="D8593" t="str">
            <v>Invitrogen Corp</v>
          </cell>
          <cell r="E8593">
            <v>325</v>
          </cell>
          <cell r="F8593" t="str">
            <v>N</v>
          </cell>
        </row>
        <row r="8594">
          <cell r="B8594">
            <v>37804</v>
          </cell>
          <cell r="C8594" t="str">
            <v>Midwest Dimensions-Radio Stn</v>
          </cell>
          <cell r="D8594" t="str">
            <v>Cumulus Media Inc</v>
          </cell>
          <cell r="E8594">
            <v>8.1</v>
          </cell>
          <cell r="F8594" t="str">
            <v>N</v>
          </cell>
        </row>
        <row r="8595">
          <cell r="B8595">
            <v>37804</v>
          </cell>
          <cell r="C8595" t="str">
            <v>ArvinMeritor-Exhaust tube mnfg</v>
          </cell>
          <cell r="D8595" t="str">
            <v>AK Tube LLC</v>
          </cell>
          <cell r="E8595">
            <v>67</v>
          </cell>
          <cell r="F8595" t="str">
            <v>N</v>
          </cell>
        </row>
        <row r="8596">
          <cell r="B8596">
            <v>37804</v>
          </cell>
          <cell r="C8596" t="str">
            <v>BTI Telecom Corp</v>
          </cell>
          <cell r="D8596" t="str">
            <v>ITC Deltacom Inc</v>
          </cell>
          <cell r="E8596">
            <v>132.30000000000001</v>
          </cell>
          <cell r="F8596" t="str">
            <v>N</v>
          </cell>
        </row>
        <row r="8597">
          <cell r="B8597">
            <v>37804</v>
          </cell>
          <cell r="C8597" t="str">
            <v>Renaissance Trading Tech LLC</v>
          </cell>
          <cell r="D8597" t="str">
            <v>NYFIX Inc</v>
          </cell>
          <cell r="E8597">
            <v>6</v>
          </cell>
          <cell r="F8597" t="str">
            <v>N</v>
          </cell>
        </row>
        <row r="8598">
          <cell r="B8598">
            <v>37804</v>
          </cell>
          <cell r="C8598" t="str">
            <v>Advantage National Bancorp,IL</v>
          </cell>
          <cell r="D8598" t="str">
            <v>Wintrust Financial Corp</v>
          </cell>
          <cell r="E8598">
            <v>25.759999999999998</v>
          </cell>
          <cell r="F8598" t="str">
            <v>N</v>
          </cell>
        </row>
        <row r="8599">
          <cell r="B8599">
            <v>37804</v>
          </cell>
          <cell r="C8599" t="str">
            <v>Undisclosed Natural Gas,LO</v>
          </cell>
          <cell r="D8599" t="str">
            <v>Encore Acquisition Co</v>
          </cell>
          <cell r="E8599">
            <v>52.199999999999996</v>
          </cell>
          <cell r="F8599" t="str">
            <v>N</v>
          </cell>
        </row>
        <row r="8600">
          <cell r="B8600">
            <v>37804</v>
          </cell>
          <cell r="C8600" t="str">
            <v>ENB Holding Co,Ellenville,NY</v>
          </cell>
          <cell r="D8600" t="str">
            <v>Provident Bancorp Inc,NY</v>
          </cell>
          <cell r="E8600">
            <v>73.5</v>
          </cell>
          <cell r="F8600" t="str">
            <v>N</v>
          </cell>
        </row>
        <row r="8601">
          <cell r="B8601">
            <v>37804</v>
          </cell>
          <cell r="C8601" t="str">
            <v>Monaco Systems Inc</v>
          </cell>
          <cell r="D8601" t="str">
            <v>X-Rite Inc</v>
          </cell>
          <cell r="E8601">
            <v>10.6</v>
          </cell>
          <cell r="F8601" t="str">
            <v>N</v>
          </cell>
        </row>
        <row r="8602">
          <cell r="B8602">
            <v>37804</v>
          </cell>
          <cell r="C8602" t="str">
            <v>Assa Abloy Door Group LLC</v>
          </cell>
          <cell r="D8602" t="str">
            <v>Assa Abloy AB</v>
          </cell>
          <cell r="E8602">
            <v>80</v>
          </cell>
          <cell r="F8602" t="str">
            <v>N</v>
          </cell>
        </row>
        <row r="8603">
          <cell r="B8603">
            <v>37804</v>
          </cell>
          <cell r="C8603" t="str">
            <v>Bethesda Metro Center</v>
          </cell>
          <cell r="D8603" t="str">
            <v>Investor Group</v>
          </cell>
          <cell r="E8603">
            <v>155</v>
          </cell>
          <cell r="F8603" t="str">
            <v>N</v>
          </cell>
        </row>
        <row r="8604">
          <cell r="B8604">
            <v>37803</v>
          </cell>
          <cell r="C8604" t="str">
            <v>Meineke Car Care Centers Inc</v>
          </cell>
          <cell r="D8604" t="str">
            <v>Investor Group</v>
          </cell>
          <cell r="E8604">
            <v>68.5</v>
          </cell>
          <cell r="F8604" t="str">
            <v>Y</v>
          </cell>
        </row>
        <row r="8605">
          <cell r="B8605">
            <v>37803</v>
          </cell>
          <cell r="C8605" t="str">
            <v>Cashland Inc</v>
          </cell>
          <cell r="D8605" t="str">
            <v>Cash America International Inc</v>
          </cell>
          <cell r="E8605">
            <v>53</v>
          </cell>
          <cell r="F8605" t="str">
            <v>N</v>
          </cell>
        </row>
        <row r="8606">
          <cell r="B8606">
            <v>37803</v>
          </cell>
          <cell r="C8606" t="str">
            <v>McCommas Bluff Landfill</v>
          </cell>
          <cell r="D8606" t="str">
            <v>NGP Power Corp</v>
          </cell>
          <cell r="E8606">
            <v>13</v>
          </cell>
          <cell r="F8606" t="str">
            <v>N</v>
          </cell>
        </row>
        <row r="8607">
          <cell r="B8607">
            <v>37803</v>
          </cell>
          <cell r="C8607" t="str">
            <v>Randon House-Broadway Office</v>
          </cell>
          <cell r="D8607" t="str">
            <v>Jamestown</v>
          </cell>
          <cell r="E8607">
            <v>297</v>
          </cell>
          <cell r="F8607" t="str">
            <v>N</v>
          </cell>
        </row>
        <row r="8608">
          <cell r="B8608">
            <v>37803</v>
          </cell>
          <cell r="C8608" t="str">
            <v>Transworld-Shallow Water Asts</v>
          </cell>
          <cell r="D8608" t="str">
            <v>Houston Exploration Co</v>
          </cell>
          <cell r="E8608">
            <v>155</v>
          </cell>
          <cell r="F8608" t="str">
            <v>N</v>
          </cell>
        </row>
        <row r="8609">
          <cell r="B8609">
            <v>37803</v>
          </cell>
          <cell r="C8609" t="str">
            <v>Stanford Shopping Ctr,CA</v>
          </cell>
          <cell r="D8609" t="str">
            <v>Simon Property Group Inc</v>
          </cell>
          <cell r="E8609">
            <v>333</v>
          </cell>
          <cell r="F8609" t="str">
            <v>N</v>
          </cell>
        </row>
        <row r="8610">
          <cell r="B8610">
            <v>37803</v>
          </cell>
          <cell r="C8610" t="str">
            <v>PinnOak Resources LLC-Coal</v>
          </cell>
          <cell r="D8610" t="str">
            <v>Natural Resource Partners LP</v>
          </cell>
          <cell r="E8610">
            <v>58</v>
          </cell>
          <cell r="F8610" t="str">
            <v>N</v>
          </cell>
        </row>
        <row r="8611">
          <cell r="B8611">
            <v>37803</v>
          </cell>
          <cell r="C8611" t="str">
            <v>Consumers Life Ins(Black)</v>
          </cell>
          <cell r="D8611" t="str">
            <v>Medical Mutual of Ohio</v>
          </cell>
          <cell r="E8611">
            <v>6</v>
          </cell>
          <cell r="F8611" t="str">
            <v>N</v>
          </cell>
        </row>
        <row r="8612">
          <cell r="B8612">
            <v>37803</v>
          </cell>
          <cell r="C8612" t="str">
            <v>Westcore Industrial-Ind Ppty</v>
          </cell>
          <cell r="D8612" t="str">
            <v>Multi-Employer Property Trust</v>
          </cell>
          <cell r="E8612">
            <v>115</v>
          </cell>
          <cell r="F8612" t="str">
            <v>N</v>
          </cell>
        </row>
        <row r="8613">
          <cell r="B8613">
            <v>37803</v>
          </cell>
          <cell r="C8613" t="str">
            <v>One Call Locators Inc</v>
          </cell>
          <cell r="D8613" t="str">
            <v>ELM Enterprise LLC</v>
          </cell>
          <cell r="E8613">
            <v>11.7</v>
          </cell>
          <cell r="F8613" t="str">
            <v>N</v>
          </cell>
        </row>
        <row r="8614">
          <cell r="B8614">
            <v>37803</v>
          </cell>
          <cell r="C8614" t="str">
            <v>Masco Corp-Baldwin Hardware</v>
          </cell>
          <cell r="D8614" t="str">
            <v>Black &amp; Decker Corp</v>
          </cell>
          <cell r="E8614">
            <v>275</v>
          </cell>
          <cell r="F8614" t="str">
            <v>N</v>
          </cell>
        </row>
        <row r="8615">
          <cell r="B8615">
            <v>37803</v>
          </cell>
          <cell r="C8615" t="str">
            <v>PetroCorp Inc</v>
          </cell>
          <cell r="D8615" t="str">
            <v>Unit Corp</v>
          </cell>
          <cell r="E8615">
            <v>190</v>
          </cell>
          <cell r="F8615" t="str">
            <v>N</v>
          </cell>
        </row>
        <row r="8616">
          <cell r="B8616">
            <v>37803</v>
          </cell>
          <cell r="C8616" t="str">
            <v>Staybridge Suites-Hotels(16)</v>
          </cell>
          <cell r="D8616" t="str">
            <v>Hospitality Properties Trust</v>
          </cell>
          <cell r="E8616">
            <v>185</v>
          </cell>
          <cell r="F8616" t="str">
            <v>N</v>
          </cell>
        </row>
        <row r="8617">
          <cell r="B8617">
            <v>37803</v>
          </cell>
          <cell r="C8617" t="str">
            <v>RS Andrews Enterprises Inc</v>
          </cell>
          <cell r="D8617" t="str">
            <v>Undisclosed Acquiror</v>
          </cell>
          <cell r="E8617">
            <v>2</v>
          </cell>
          <cell r="F8617" t="str">
            <v>N</v>
          </cell>
        </row>
        <row r="8618">
          <cell r="B8618">
            <v>37803</v>
          </cell>
          <cell r="C8618" t="str">
            <v>Neometrics Inc</v>
          </cell>
          <cell r="D8618" t="str">
            <v>Natus Medical Inc</v>
          </cell>
          <cell r="E8618">
            <v>3.5999999999999996</v>
          </cell>
          <cell r="F8618" t="str">
            <v>N</v>
          </cell>
        </row>
        <row r="8619">
          <cell r="B8619">
            <v>37803</v>
          </cell>
          <cell r="C8619" t="str">
            <v>Klemm Tank Lines Inc</v>
          </cell>
          <cell r="D8619" t="str">
            <v>Kenan Advantage Group Inc</v>
          </cell>
          <cell r="E8619">
            <v>50</v>
          </cell>
          <cell r="F8619" t="str">
            <v>N</v>
          </cell>
        </row>
        <row r="8620">
          <cell r="B8620">
            <v>37802</v>
          </cell>
          <cell r="C8620" t="str">
            <v>Kerasotes ShowPlace Theaters</v>
          </cell>
          <cell r="D8620" t="str">
            <v>Providence Equity Partners LLC</v>
          </cell>
          <cell r="E8620">
            <v>75</v>
          </cell>
          <cell r="F8620" t="str">
            <v>Y</v>
          </cell>
        </row>
        <row r="8621">
          <cell r="B8621">
            <v>37802</v>
          </cell>
          <cell r="C8621" t="str">
            <v>MCE Technologies Inc</v>
          </cell>
          <cell r="D8621" t="str">
            <v>Aeroflex Inc</v>
          </cell>
          <cell r="E8621">
            <v>42.764000000000003</v>
          </cell>
          <cell r="F8621" t="str">
            <v>N</v>
          </cell>
        </row>
        <row r="8622">
          <cell r="B8622">
            <v>37802</v>
          </cell>
          <cell r="C8622" t="str">
            <v>Genzyme Corp-Cardiothoracic</v>
          </cell>
          <cell r="D8622" t="str">
            <v>Teleflex Inc</v>
          </cell>
          <cell r="E8622">
            <v>40.4</v>
          </cell>
          <cell r="F8622" t="str">
            <v>N</v>
          </cell>
        </row>
        <row r="8623">
          <cell r="B8623">
            <v>37802</v>
          </cell>
          <cell r="C8623" t="str">
            <v>CB Technologies Inc</v>
          </cell>
          <cell r="D8623" t="str">
            <v>ViPS Inc</v>
          </cell>
          <cell r="E8623">
            <v>1.6669999999999998</v>
          </cell>
          <cell r="F8623" t="str">
            <v>N</v>
          </cell>
        </row>
        <row r="8624">
          <cell r="B8624">
            <v>37802</v>
          </cell>
          <cell r="C8624" t="str">
            <v>Dazzle Multimedia</v>
          </cell>
          <cell r="D8624" t="str">
            <v>Pinnacle Systems Inc</v>
          </cell>
          <cell r="E8624">
            <v>21.5</v>
          </cell>
          <cell r="F8624" t="str">
            <v>N</v>
          </cell>
        </row>
        <row r="8625">
          <cell r="B8625">
            <v>37802</v>
          </cell>
          <cell r="C8625" t="str">
            <v>Worldcom Inc-High Speed Asts</v>
          </cell>
          <cell r="D8625" t="str">
            <v>Nextel Communications Inc</v>
          </cell>
          <cell r="E8625">
            <v>144</v>
          </cell>
          <cell r="F8625" t="str">
            <v>N</v>
          </cell>
        </row>
        <row r="8626">
          <cell r="B8626">
            <v>37802</v>
          </cell>
          <cell r="C8626" t="str">
            <v>MedEx Systems Inc</v>
          </cell>
          <cell r="D8626" t="str">
            <v>RTIN Holdings Inc</v>
          </cell>
          <cell r="E8626">
            <v>1.2559999999999998</v>
          </cell>
          <cell r="F8626" t="str">
            <v>N</v>
          </cell>
        </row>
        <row r="8627">
          <cell r="B8627">
            <v>37802</v>
          </cell>
          <cell r="C8627" t="str">
            <v>Undisclosed Dist Facility,NY</v>
          </cell>
          <cell r="D8627" t="str">
            <v>One Liberty Properties</v>
          </cell>
          <cell r="E8627">
            <v>3.8499999999999996</v>
          </cell>
          <cell r="F8627" t="str">
            <v>N</v>
          </cell>
        </row>
        <row r="8628">
          <cell r="B8628">
            <v>37802</v>
          </cell>
          <cell r="C8628" t="str">
            <v>Rio Grande Pipeline Co</v>
          </cell>
          <cell r="D8628" t="str">
            <v>Navajo Southern Inc</v>
          </cell>
          <cell r="E8628">
            <v>27.5</v>
          </cell>
          <cell r="F8628" t="str">
            <v>N</v>
          </cell>
        </row>
        <row r="8629">
          <cell r="B8629">
            <v>37802</v>
          </cell>
          <cell r="C8629" t="str">
            <v>Ojai Valley Bank,Ojai,CA</v>
          </cell>
          <cell r="D8629" t="str">
            <v>Mid-State Bk,Arroya Grande,CA</v>
          </cell>
          <cell r="E8629">
            <v>23.7</v>
          </cell>
          <cell r="F8629" t="str">
            <v>N</v>
          </cell>
        </row>
        <row r="8630">
          <cell r="B8630">
            <v>37802</v>
          </cell>
          <cell r="C8630" t="str">
            <v>Analex Corp</v>
          </cell>
          <cell r="D8630" t="str">
            <v>Pequot Capital Management Inc</v>
          </cell>
          <cell r="E8630">
            <v>25</v>
          </cell>
          <cell r="F8630" t="str">
            <v>N</v>
          </cell>
        </row>
        <row r="8631">
          <cell r="B8631">
            <v>37802</v>
          </cell>
          <cell r="C8631" t="str">
            <v>AMC,IFC,WE</v>
          </cell>
          <cell r="D8631" t="str">
            <v>Rainbow Media Corp</v>
          </cell>
          <cell r="E8631">
            <v>500</v>
          </cell>
          <cell r="F8631" t="str">
            <v>N</v>
          </cell>
        </row>
        <row r="8632">
          <cell r="B8632">
            <v>37802</v>
          </cell>
          <cell r="C8632" t="str">
            <v>Kessler Rehabilitation Corp</v>
          </cell>
          <cell r="D8632" t="str">
            <v>Select Medical Corp</v>
          </cell>
          <cell r="E8632">
            <v>230</v>
          </cell>
          <cell r="F8632" t="str">
            <v>N</v>
          </cell>
        </row>
        <row r="8633">
          <cell r="B8633">
            <v>37802</v>
          </cell>
          <cell r="C8633" t="str">
            <v>Boral Material-Chem Bus</v>
          </cell>
          <cell r="D8633" t="str">
            <v>Euclid Chemical Co</v>
          </cell>
          <cell r="E8633">
            <v>13</v>
          </cell>
          <cell r="F8633" t="str">
            <v>N</v>
          </cell>
        </row>
        <row r="8634">
          <cell r="B8634">
            <v>37802</v>
          </cell>
          <cell r="C8634" t="str">
            <v>Top-Flite Golf Co</v>
          </cell>
          <cell r="D8634" t="str">
            <v>Callaway Golf Co</v>
          </cell>
          <cell r="E8634">
            <v>174.39999999999998</v>
          </cell>
          <cell r="F8634" t="str">
            <v>N</v>
          </cell>
        </row>
        <row r="8635">
          <cell r="B8635">
            <v>37802</v>
          </cell>
          <cell r="C8635" t="str">
            <v>Ashland-Elect Chemicals Bus</v>
          </cell>
          <cell r="D8635" t="str">
            <v>Air Products &amp; Chems Inc</v>
          </cell>
          <cell r="E8635">
            <v>300</v>
          </cell>
          <cell r="F8635" t="str">
            <v>N</v>
          </cell>
        </row>
        <row r="8636">
          <cell r="B8636">
            <v>37802</v>
          </cell>
          <cell r="C8636" t="str">
            <v>DiamondSoft Inc</v>
          </cell>
          <cell r="D8636" t="str">
            <v>Extensis Corp</v>
          </cell>
          <cell r="E8636">
            <v>4.6999999999999993</v>
          </cell>
          <cell r="F8636" t="str">
            <v>N</v>
          </cell>
        </row>
        <row r="8637">
          <cell r="B8637">
            <v>37801</v>
          </cell>
          <cell r="C8637" t="str">
            <v>Information Resources Inc</v>
          </cell>
          <cell r="D8637" t="str">
            <v>Investor Group</v>
          </cell>
          <cell r="E8637">
            <v>90.793000000000006</v>
          </cell>
          <cell r="F8637" t="str">
            <v>N</v>
          </cell>
        </row>
        <row r="8638">
          <cell r="B8638">
            <v>37800</v>
          </cell>
          <cell r="C8638" t="str">
            <v>Sears Roebuck &amp; Co-Credit Card</v>
          </cell>
          <cell r="D8638" t="str">
            <v>Undisclosed Acquiror</v>
          </cell>
          <cell r="E8638">
            <v>175</v>
          </cell>
          <cell r="F8638" t="str">
            <v>N</v>
          </cell>
        </row>
        <row r="8639">
          <cell r="B8639">
            <v>37799</v>
          </cell>
          <cell r="C8639" t="str">
            <v>UCAR Composites Inc</v>
          </cell>
          <cell r="D8639" t="str">
            <v>Hammond Kennedy Whitney &amp; Co</v>
          </cell>
          <cell r="E8639">
            <v>15</v>
          </cell>
          <cell r="F8639" t="str">
            <v>Y</v>
          </cell>
        </row>
        <row r="8640">
          <cell r="B8640">
            <v>37799</v>
          </cell>
          <cell r="C8640" t="str">
            <v>Fleming Inc-Whl Grocery Bus</v>
          </cell>
          <cell r="D8640" t="str">
            <v>C&amp;S Wholesale Grocers Inc</v>
          </cell>
          <cell r="E8640">
            <v>400</v>
          </cell>
          <cell r="F8640" t="str">
            <v>N</v>
          </cell>
        </row>
        <row r="8641">
          <cell r="B8641">
            <v>37799</v>
          </cell>
          <cell r="C8641" t="str">
            <v>Roslyn Bancorp Inc,Jericho,NY</v>
          </cell>
          <cell r="D8641" t="str">
            <v>New York Community Bancorp,NY</v>
          </cell>
          <cell r="E8641">
            <v>1614.3910000000001</v>
          </cell>
          <cell r="F8641" t="str">
            <v>N</v>
          </cell>
        </row>
        <row r="8642">
          <cell r="B8642">
            <v>37799</v>
          </cell>
          <cell r="C8642" t="str">
            <v>Quality Dining Inc</v>
          </cell>
          <cell r="D8642" t="str">
            <v>Daniel B Fitzpatrick</v>
          </cell>
          <cell r="E8642">
            <v>4.0999999999999996</v>
          </cell>
          <cell r="F8642" t="str">
            <v>N</v>
          </cell>
        </row>
        <row r="8643">
          <cell r="B8643">
            <v>37799</v>
          </cell>
          <cell r="C8643" t="str">
            <v>Spirit Energy 76 Development</v>
          </cell>
          <cell r="D8643" t="str">
            <v>Unocal Corp</v>
          </cell>
          <cell r="E8643">
            <v>252</v>
          </cell>
          <cell r="F8643" t="str">
            <v>N</v>
          </cell>
        </row>
        <row r="8644">
          <cell r="B8644">
            <v>37799</v>
          </cell>
          <cell r="C8644" t="str">
            <v>Horizon Organic Holding Corp</v>
          </cell>
          <cell r="D8644" t="str">
            <v>Dean Foods Co</v>
          </cell>
          <cell r="E8644">
            <v>272.565</v>
          </cell>
          <cell r="F8644" t="str">
            <v>N</v>
          </cell>
        </row>
        <row r="8645">
          <cell r="B8645">
            <v>37799</v>
          </cell>
          <cell r="C8645" t="str">
            <v>Acres Gaming Inc</v>
          </cell>
          <cell r="D8645" t="str">
            <v>International Game Technology</v>
          </cell>
          <cell r="E8645">
            <v>136.488</v>
          </cell>
          <cell r="F8645" t="str">
            <v>N</v>
          </cell>
        </row>
        <row r="8646">
          <cell r="B8646">
            <v>37799</v>
          </cell>
          <cell r="C8646" t="str">
            <v>Sundance Marine Inc</v>
          </cell>
          <cell r="D8646" t="str">
            <v>MarineMax Inc</v>
          </cell>
          <cell r="E8646">
            <v>3.3</v>
          </cell>
          <cell r="F8646" t="str">
            <v>N</v>
          </cell>
        </row>
        <row r="8647">
          <cell r="B8647">
            <v>37798</v>
          </cell>
          <cell r="C8647" t="str">
            <v>Dura-Line Corp</v>
          </cell>
          <cell r="D8647" t="str">
            <v>Sun Capital Partners Inc</v>
          </cell>
          <cell r="E8647">
            <v>6</v>
          </cell>
          <cell r="F8647" t="str">
            <v>Y</v>
          </cell>
        </row>
        <row r="8648">
          <cell r="B8648">
            <v>37798</v>
          </cell>
          <cell r="C8648" t="str">
            <v>Tubed Products Inc</v>
          </cell>
          <cell r="D8648" t="str">
            <v>Kerr Group Inc</v>
          </cell>
          <cell r="E8648">
            <v>142.5</v>
          </cell>
          <cell r="F8648" t="str">
            <v>Y</v>
          </cell>
        </row>
        <row r="8649">
          <cell r="B8649">
            <v>37798</v>
          </cell>
          <cell r="C8649" t="str">
            <v>Teltech Resource Network Corp</v>
          </cell>
          <cell r="D8649" t="str">
            <v>FIND/SVP Inc</v>
          </cell>
          <cell r="E8649">
            <v>3.4499999999999997</v>
          </cell>
          <cell r="F8649" t="str">
            <v>N</v>
          </cell>
        </row>
        <row r="8650">
          <cell r="B8650">
            <v>37798</v>
          </cell>
          <cell r="C8650" t="str">
            <v>Intl Multifoods-Food pie bus</v>
          </cell>
          <cell r="D8650" t="str">
            <v>Undisclosed Acquiror</v>
          </cell>
          <cell r="E8650">
            <v>2.2999999999999998</v>
          </cell>
          <cell r="F8650" t="str">
            <v>N</v>
          </cell>
        </row>
        <row r="8651">
          <cell r="B8651">
            <v>37798</v>
          </cell>
          <cell r="C8651" t="str">
            <v>Customs Svcs Intl Inc</v>
          </cell>
          <cell r="D8651" t="str">
            <v>Stonepath Group Inc</v>
          </cell>
          <cell r="E8651">
            <v>5.1999999999999993</v>
          </cell>
          <cell r="F8651" t="str">
            <v>N</v>
          </cell>
        </row>
        <row r="8652">
          <cell r="B8652">
            <v>37798</v>
          </cell>
          <cell r="C8652" t="str">
            <v>Okapi Software Inc</v>
          </cell>
          <cell r="D8652" t="str">
            <v>Overland Storage Inc</v>
          </cell>
          <cell r="E8652">
            <v>5.2249999999999996</v>
          </cell>
          <cell r="F8652" t="str">
            <v>N</v>
          </cell>
        </row>
        <row r="8653">
          <cell r="B8653">
            <v>37798</v>
          </cell>
          <cell r="C8653" t="str">
            <v>Taser Technologies Inc</v>
          </cell>
          <cell r="D8653" t="str">
            <v>Taser International Inc</v>
          </cell>
          <cell r="E8653">
            <v>1</v>
          </cell>
          <cell r="F8653" t="str">
            <v>N</v>
          </cell>
        </row>
        <row r="8654">
          <cell r="B8654">
            <v>37798</v>
          </cell>
          <cell r="C8654" t="str">
            <v>EOTT Energy-W Coast NGL bus</v>
          </cell>
          <cell r="D8654" t="str">
            <v>Inergy LP</v>
          </cell>
          <cell r="E8654">
            <v>10.1</v>
          </cell>
          <cell r="F8654" t="str">
            <v>N</v>
          </cell>
        </row>
        <row r="8655">
          <cell r="B8655">
            <v>37798</v>
          </cell>
          <cell r="C8655" t="str">
            <v>Sarasota Bancorp Inc,FL</v>
          </cell>
          <cell r="D8655" t="str">
            <v>Colonial BancGroup Inc,AL</v>
          </cell>
          <cell r="E8655">
            <v>40.5</v>
          </cell>
          <cell r="F8655" t="str">
            <v>N</v>
          </cell>
        </row>
        <row r="8656">
          <cell r="B8656">
            <v>37798</v>
          </cell>
          <cell r="C8656" t="str">
            <v>Quarterback Club</v>
          </cell>
          <cell r="D8656" t="str">
            <v>NFL Players Association</v>
          </cell>
          <cell r="E8656">
            <v>4.4000000000000004</v>
          </cell>
          <cell r="F8656" t="str">
            <v>N</v>
          </cell>
        </row>
        <row r="8657">
          <cell r="B8657">
            <v>37798</v>
          </cell>
          <cell r="C8657" t="str">
            <v>MGM Mirage-Hotels(2)</v>
          </cell>
          <cell r="D8657" t="str">
            <v>Poster Financial Group Inc</v>
          </cell>
          <cell r="E8657">
            <v>215</v>
          </cell>
          <cell r="F8657" t="str">
            <v>N</v>
          </cell>
        </row>
        <row r="8658">
          <cell r="B8658">
            <v>37797</v>
          </cell>
          <cell r="C8658" t="str">
            <v>Metrisa Inc</v>
          </cell>
          <cell r="D8658" t="str">
            <v>Galvanic Applied Sciences Inc</v>
          </cell>
          <cell r="E8658">
            <v>2.5</v>
          </cell>
          <cell r="F8658" t="str">
            <v>N</v>
          </cell>
        </row>
        <row r="8659">
          <cell r="B8659">
            <v>37797</v>
          </cell>
          <cell r="C8659" t="str">
            <v>ArtToday Inc</v>
          </cell>
          <cell r="D8659" t="str">
            <v>Jupitermedia Corp</v>
          </cell>
          <cell r="E8659">
            <v>17</v>
          </cell>
          <cell r="F8659" t="str">
            <v>N</v>
          </cell>
        </row>
        <row r="8660">
          <cell r="B8660">
            <v>37797</v>
          </cell>
          <cell r="C8660" t="str">
            <v>CareNet</v>
          </cell>
          <cell r="D8660" t="str">
            <v>Netsmart Technologies Inc</v>
          </cell>
          <cell r="E8660">
            <v>2.0199999999999996</v>
          </cell>
          <cell r="F8660" t="str">
            <v>N</v>
          </cell>
        </row>
        <row r="8661">
          <cell r="B8661">
            <v>37797</v>
          </cell>
          <cell r="C8661" t="str">
            <v>Digital Storage LLC</v>
          </cell>
          <cell r="D8661" t="str">
            <v>Dexxon Digital Storage Inc</v>
          </cell>
          <cell r="E8661">
            <v>8.5</v>
          </cell>
          <cell r="F8661" t="str">
            <v>N</v>
          </cell>
        </row>
        <row r="8662">
          <cell r="B8662">
            <v>37797</v>
          </cell>
          <cell r="C8662" t="str">
            <v>United Park City Mines Co</v>
          </cell>
          <cell r="D8662" t="str">
            <v>Capital Growth Partners LLC</v>
          </cell>
          <cell r="E8662">
            <v>68.721000000000004</v>
          </cell>
          <cell r="F8662" t="str">
            <v>N</v>
          </cell>
        </row>
        <row r="8663">
          <cell r="B8663">
            <v>37797</v>
          </cell>
          <cell r="C8663" t="str">
            <v>TransAxis Inc</v>
          </cell>
          <cell r="D8663" t="str">
            <v>FreeStar Technology Corp</v>
          </cell>
          <cell r="E8663">
            <v>1.0109999999999999</v>
          </cell>
          <cell r="F8663" t="str">
            <v>N</v>
          </cell>
        </row>
        <row r="8664">
          <cell r="B8664">
            <v>37797</v>
          </cell>
          <cell r="C8664" t="str">
            <v>State St Corp-Private Asts bus</v>
          </cell>
          <cell r="D8664" t="str">
            <v>US Trust Corp,New York,NY</v>
          </cell>
          <cell r="E8664">
            <v>365</v>
          </cell>
          <cell r="F8664" t="str">
            <v>N</v>
          </cell>
        </row>
        <row r="8665">
          <cell r="B8665">
            <v>37797</v>
          </cell>
          <cell r="C8665" t="str">
            <v>Marriott Intl-Synthetic bus</v>
          </cell>
          <cell r="D8665" t="str">
            <v>Undisclosed Acquiror</v>
          </cell>
          <cell r="E8665">
            <v>25</v>
          </cell>
          <cell r="F8665" t="str">
            <v>N</v>
          </cell>
        </row>
        <row r="8666">
          <cell r="B8666">
            <v>37796</v>
          </cell>
          <cell r="C8666" t="str">
            <v>JLM Industries Inc</v>
          </cell>
          <cell r="D8666" t="str">
            <v>Investor Group</v>
          </cell>
          <cell r="E8666">
            <v>6.7619999999999996</v>
          </cell>
          <cell r="F8666" t="str">
            <v>Y</v>
          </cell>
        </row>
        <row r="8667">
          <cell r="B8667">
            <v>37796</v>
          </cell>
          <cell r="C8667" t="str">
            <v>NPTest Inc</v>
          </cell>
          <cell r="D8667" t="str">
            <v>Investor Group</v>
          </cell>
          <cell r="E8667">
            <v>220</v>
          </cell>
          <cell r="F8667" t="str">
            <v>Y</v>
          </cell>
        </row>
        <row r="8668">
          <cell r="B8668">
            <v>37796</v>
          </cell>
          <cell r="C8668" t="str">
            <v>American Education Centers Inc</v>
          </cell>
          <cell r="D8668" t="str">
            <v>Education Management Corp</v>
          </cell>
          <cell r="E8668">
            <v>116</v>
          </cell>
          <cell r="F8668" t="str">
            <v>N</v>
          </cell>
        </row>
        <row r="8669">
          <cell r="B8669">
            <v>37796</v>
          </cell>
          <cell r="C8669" t="str">
            <v>Pacific Auto Group Inc</v>
          </cell>
          <cell r="D8669" t="str">
            <v>Autocorp Equities Inc</v>
          </cell>
          <cell r="E8669">
            <v>22</v>
          </cell>
          <cell r="F8669" t="str">
            <v>N</v>
          </cell>
        </row>
        <row r="8670">
          <cell r="B8670">
            <v>37796</v>
          </cell>
          <cell r="C8670" t="str">
            <v>BKM Total Office-Cert Asts</v>
          </cell>
          <cell r="D8670" t="str">
            <v>WMK Office San Diego LLC</v>
          </cell>
          <cell r="E8670">
            <v>2.5999999999999996</v>
          </cell>
          <cell r="F8670" t="str">
            <v>N</v>
          </cell>
        </row>
        <row r="8671">
          <cell r="B8671">
            <v>37796</v>
          </cell>
          <cell r="C8671" t="str">
            <v>Factual Data Corp</v>
          </cell>
          <cell r="D8671" t="str">
            <v>Kroll Inc</v>
          </cell>
          <cell r="E8671">
            <v>113.476</v>
          </cell>
          <cell r="F8671" t="str">
            <v>N</v>
          </cell>
        </row>
        <row r="8672">
          <cell r="B8672">
            <v>37796</v>
          </cell>
          <cell r="C8672" t="str">
            <v>Clayborn Contracting Group Inc</v>
          </cell>
          <cell r="D8672" t="str">
            <v>WPCS International Inc</v>
          </cell>
          <cell r="E8672">
            <v>3</v>
          </cell>
          <cell r="F8672" t="str">
            <v>N</v>
          </cell>
        </row>
        <row r="8673">
          <cell r="B8673">
            <v>37796</v>
          </cell>
          <cell r="C8673" t="str">
            <v>Louisiana-Pacific-Timber Props</v>
          </cell>
          <cell r="D8673" t="str">
            <v>Cleveland Properties of Texas</v>
          </cell>
          <cell r="E8673">
            <v>35.299999999999997</v>
          </cell>
          <cell r="F8673" t="str">
            <v>N</v>
          </cell>
        </row>
        <row r="8674">
          <cell r="B8674">
            <v>37796</v>
          </cell>
          <cell r="C8674" t="str">
            <v>Louisiana-Pacific-Timber Props</v>
          </cell>
          <cell r="D8674" t="str">
            <v>San Augustine Properties</v>
          </cell>
          <cell r="E8674">
            <v>18.2</v>
          </cell>
          <cell r="F8674" t="str">
            <v>N</v>
          </cell>
        </row>
        <row r="8675">
          <cell r="B8675">
            <v>37796</v>
          </cell>
          <cell r="C8675" t="str">
            <v>El Paso-Terminalling Asset</v>
          </cell>
          <cell r="D8675" t="str">
            <v>Plains All Amer Pipeline LP</v>
          </cell>
          <cell r="E8675">
            <v>10</v>
          </cell>
          <cell r="F8675" t="str">
            <v>N</v>
          </cell>
        </row>
        <row r="8676">
          <cell r="B8676">
            <v>37795</v>
          </cell>
          <cell r="C8676" t="str">
            <v>ANC Rental Corp</v>
          </cell>
          <cell r="D8676" t="str">
            <v>Cerberus Capital Management LP</v>
          </cell>
          <cell r="E8676">
            <v>233</v>
          </cell>
          <cell r="F8676" t="str">
            <v>Y</v>
          </cell>
        </row>
        <row r="8677">
          <cell r="B8677">
            <v>37795</v>
          </cell>
          <cell r="C8677" t="str">
            <v>Comshare Inc</v>
          </cell>
          <cell r="D8677" t="str">
            <v>Geac Computer Corp Ltd</v>
          </cell>
          <cell r="E8677">
            <v>50.786999999999999</v>
          </cell>
          <cell r="F8677" t="str">
            <v>Y</v>
          </cell>
        </row>
        <row r="8678">
          <cell r="B8678">
            <v>37795</v>
          </cell>
          <cell r="C8678" t="str">
            <v>IMC Global Inc-SOP Bus Line</v>
          </cell>
          <cell r="D8678" t="str">
            <v>Great Salt Lakes Minerals Corp</v>
          </cell>
          <cell r="E8678">
            <v>60.5</v>
          </cell>
          <cell r="F8678" t="str">
            <v>N</v>
          </cell>
        </row>
        <row r="8679">
          <cell r="B8679">
            <v>37795</v>
          </cell>
          <cell r="C8679" t="str">
            <v>Braintree Labs Inc-PhosLo</v>
          </cell>
          <cell r="D8679" t="str">
            <v>Nabi Biopharmaceuticals</v>
          </cell>
          <cell r="E8679">
            <v>100.83</v>
          </cell>
          <cell r="F8679" t="str">
            <v>N</v>
          </cell>
        </row>
        <row r="8680">
          <cell r="B8680">
            <v>37795</v>
          </cell>
          <cell r="C8680" t="str">
            <v>Avecia Ltd-Intermediates</v>
          </cell>
          <cell r="D8680" t="str">
            <v>Cytec Industries Inc</v>
          </cell>
          <cell r="E8680">
            <v>97</v>
          </cell>
          <cell r="F8680" t="str">
            <v>N</v>
          </cell>
        </row>
        <row r="8681">
          <cell r="B8681">
            <v>37795</v>
          </cell>
          <cell r="C8681" t="str">
            <v>Regroup Express LLC</v>
          </cell>
          <cell r="D8681" t="str">
            <v>Stonepath Group Inc</v>
          </cell>
          <cell r="E8681">
            <v>4.6999999999999993</v>
          </cell>
          <cell r="F8681" t="str">
            <v>N</v>
          </cell>
        </row>
        <row r="8682">
          <cell r="B8682">
            <v>37795</v>
          </cell>
          <cell r="C8682" t="str">
            <v>Flowform Inc</v>
          </cell>
          <cell r="D8682" t="str">
            <v>MacLean Vehicle Systems LLC</v>
          </cell>
          <cell r="E8682">
            <v>7.3</v>
          </cell>
          <cell r="F8682" t="str">
            <v>N</v>
          </cell>
        </row>
        <row r="8683">
          <cell r="B8683">
            <v>37795</v>
          </cell>
          <cell r="C8683" t="str">
            <v>WizKids</v>
          </cell>
          <cell r="D8683" t="str">
            <v>Topps Co Inc</v>
          </cell>
          <cell r="E8683">
            <v>29.5</v>
          </cell>
          <cell r="F8683" t="str">
            <v>N</v>
          </cell>
        </row>
        <row r="8684">
          <cell r="B8684">
            <v>37795</v>
          </cell>
          <cell r="C8684" t="str">
            <v>Land N Sea Corp</v>
          </cell>
          <cell r="D8684" t="str">
            <v>Brunswick Corp</v>
          </cell>
          <cell r="E8684">
            <v>52</v>
          </cell>
          <cell r="F8684" t="str">
            <v>N</v>
          </cell>
        </row>
        <row r="8685">
          <cell r="B8685">
            <v>37795</v>
          </cell>
          <cell r="C8685" t="str">
            <v>Cellcom-Wireless Licenses</v>
          </cell>
          <cell r="D8685" t="str">
            <v>Midwest Wireless</v>
          </cell>
          <cell r="E8685">
            <v>40</v>
          </cell>
          <cell r="F8685" t="str">
            <v>N</v>
          </cell>
        </row>
        <row r="8686">
          <cell r="B8686">
            <v>37795</v>
          </cell>
          <cell r="C8686" t="str">
            <v>Worth Media LLC</v>
          </cell>
          <cell r="D8686" t="str">
            <v>CurtCo Media Labs LLC</v>
          </cell>
          <cell r="E8686">
            <v>2.4</v>
          </cell>
          <cell r="F8686" t="str">
            <v>N</v>
          </cell>
        </row>
        <row r="8687">
          <cell r="B8687">
            <v>37792</v>
          </cell>
          <cell r="C8687" t="str">
            <v>Mid-Central Plastics Inc</v>
          </cell>
          <cell r="D8687" t="str">
            <v>Investor Group</v>
          </cell>
          <cell r="E8687">
            <v>6.25</v>
          </cell>
          <cell r="F8687" t="str">
            <v>Y</v>
          </cell>
        </row>
        <row r="8688">
          <cell r="B8688">
            <v>37792</v>
          </cell>
          <cell r="C8688" t="str">
            <v>Resolution EBS Inc</v>
          </cell>
          <cell r="D8688" t="str">
            <v>Investor Group</v>
          </cell>
          <cell r="E8688">
            <v>8.8840000000000003</v>
          </cell>
          <cell r="F8688" t="str">
            <v>Y</v>
          </cell>
        </row>
        <row r="8689">
          <cell r="B8689">
            <v>37792</v>
          </cell>
          <cell r="C8689" t="str">
            <v>Biogen Inc</v>
          </cell>
          <cell r="D8689" t="str">
            <v>IDEC Pharmaceuticals Corp</v>
          </cell>
          <cell r="E8689">
            <v>6830.0619999999999</v>
          </cell>
          <cell r="F8689" t="str">
            <v>N</v>
          </cell>
        </row>
        <row r="8690">
          <cell r="B8690">
            <v>37792</v>
          </cell>
          <cell r="C8690" t="str">
            <v>Knowledge Universe Learning</v>
          </cell>
          <cell r="D8690" t="str">
            <v>Focus Up Holdings Ltd</v>
          </cell>
          <cell r="E8690">
            <v>29.566999999999997</v>
          </cell>
          <cell r="F8690" t="str">
            <v>N</v>
          </cell>
        </row>
        <row r="8691">
          <cell r="B8691">
            <v>37792</v>
          </cell>
          <cell r="C8691" t="str">
            <v>Valley Redi-Mix</v>
          </cell>
          <cell r="D8691" t="str">
            <v>Ennstone Inc</v>
          </cell>
          <cell r="E8691">
            <v>9.1750000000000007</v>
          </cell>
          <cell r="F8691" t="str">
            <v>N</v>
          </cell>
        </row>
        <row r="8692">
          <cell r="B8692">
            <v>37792</v>
          </cell>
          <cell r="C8692" t="str">
            <v>FairMarket Inc-Tech &amp; Bus Asts</v>
          </cell>
          <cell r="D8692" t="str">
            <v>eBay Inc</v>
          </cell>
          <cell r="E8692">
            <v>4.5</v>
          </cell>
          <cell r="F8692" t="str">
            <v>N</v>
          </cell>
        </row>
        <row r="8693">
          <cell r="B8693">
            <v>37792</v>
          </cell>
          <cell r="C8693" t="str">
            <v>Lizardtech Inc</v>
          </cell>
          <cell r="D8693" t="str">
            <v>Celartem Technology Inc</v>
          </cell>
          <cell r="E8693">
            <v>11.25</v>
          </cell>
          <cell r="F8693" t="str">
            <v>N</v>
          </cell>
        </row>
        <row r="8694">
          <cell r="B8694">
            <v>37792</v>
          </cell>
          <cell r="C8694" t="str">
            <v>Lakes Region Bancorp,IL</v>
          </cell>
          <cell r="D8694" t="str">
            <v>State Finl Svcs Corp,WI</v>
          </cell>
          <cell r="E8694">
            <v>13.5</v>
          </cell>
          <cell r="F8694" t="str">
            <v>N</v>
          </cell>
        </row>
        <row r="8695">
          <cell r="B8695">
            <v>37792</v>
          </cell>
          <cell r="C8695" t="str">
            <v>JDGI Corp</v>
          </cell>
          <cell r="D8695" t="str">
            <v>SuperiorClean Inc</v>
          </cell>
          <cell r="E8695">
            <v>1.6359999999999999</v>
          </cell>
          <cell r="F8695" t="str">
            <v>N</v>
          </cell>
        </row>
        <row r="8696">
          <cell r="B8696">
            <v>37791</v>
          </cell>
          <cell r="C8696" t="str">
            <v>One Price Clothing Stores Inc</v>
          </cell>
          <cell r="D8696" t="str">
            <v>Sun Capital Partners Inc</v>
          </cell>
          <cell r="E8696">
            <v>7</v>
          </cell>
          <cell r="F8696" t="str">
            <v>Y</v>
          </cell>
        </row>
        <row r="8697">
          <cell r="B8697">
            <v>37791</v>
          </cell>
          <cell r="C8697" t="str">
            <v>Central Valley Bancorp,Modesto</v>
          </cell>
          <cell r="D8697" t="str">
            <v>Bank of Stockton,Stockton,CA</v>
          </cell>
          <cell r="E8697">
            <v>61.523000000000003</v>
          </cell>
          <cell r="F8697" t="str">
            <v>N</v>
          </cell>
        </row>
        <row r="8698">
          <cell r="B8698">
            <v>37791</v>
          </cell>
          <cell r="C8698" t="str">
            <v>Houston Commercial Bank,TX</v>
          </cell>
          <cell r="D8698" t="str">
            <v>Farmers &amp; Merchants Bancshares</v>
          </cell>
          <cell r="E8698">
            <v>8</v>
          </cell>
          <cell r="F8698" t="str">
            <v>N</v>
          </cell>
        </row>
        <row r="8699">
          <cell r="B8699">
            <v>37791</v>
          </cell>
          <cell r="C8699" t="str">
            <v>10 Universal City Plaza,LA,CA</v>
          </cell>
          <cell r="D8699" t="str">
            <v>Investor Group</v>
          </cell>
          <cell r="E8699">
            <v>190</v>
          </cell>
          <cell r="F8699" t="str">
            <v>N</v>
          </cell>
        </row>
        <row r="8700">
          <cell r="B8700">
            <v>37791</v>
          </cell>
          <cell r="C8700" t="str">
            <v>Christmas Tree Shops Inc</v>
          </cell>
          <cell r="D8700" t="str">
            <v>Bed Bath &amp; Beyond Inc</v>
          </cell>
          <cell r="E8700">
            <v>200</v>
          </cell>
          <cell r="F8700" t="str">
            <v>N</v>
          </cell>
        </row>
        <row r="8701">
          <cell r="B8701">
            <v>37791</v>
          </cell>
          <cell r="C8701" t="str">
            <v>Engage Inc-Majority of Co Asts</v>
          </cell>
          <cell r="D8701" t="str">
            <v>Scene7 Inc</v>
          </cell>
          <cell r="E8701">
            <v>2.0499999999999998</v>
          </cell>
          <cell r="F8701" t="str">
            <v>N</v>
          </cell>
        </row>
        <row r="8702">
          <cell r="B8702">
            <v>37791</v>
          </cell>
          <cell r="C8702" t="str">
            <v>American Mtg LLC,Sycamore,Ill</v>
          </cell>
          <cell r="D8702" t="str">
            <v>American Home Mtg Hldgs Inc</v>
          </cell>
          <cell r="E8702">
            <v>1.5999999999999999</v>
          </cell>
          <cell r="F8702" t="str">
            <v>N</v>
          </cell>
        </row>
        <row r="8703">
          <cell r="B8703">
            <v>37791</v>
          </cell>
          <cell r="C8703" t="str">
            <v>Corixa Corp</v>
          </cell>
          <cell r="D8703" t="str">
            <v>Sprout Inc</v>
          </cell>
          <cell r="E8703">
            <v>29.915999999999997</v>
          </cell>
          <cell r="F8703" t="str">
            <v>N</v>
          </cell>
        </row>
        <row r="8704">
          <cell r="B8704">
            <v>37791</v>
          </cell>
          <cell r="C8704" t="str">
            <v>Insituform East-Rehab Bus</v>
          </cell>
          <cell r="D8704" t="str">
            <v>Insituform Technologies Inc</v>
          </cell>
          <cell r="E8704">
            <v>5.5</v>
          </cell>
          <cell r="F8704" t="str">
            <v>N</v>
          </cell>
        </row>
        <row r="8705">
          <cell r="B8705">
            <v>37791</v>
          </cell>
          <cell r="C8705" t="str">
            <v>IDS Software Systems Inc</v>
          </cell>
          <cell r="D8705" t="str">
            <v>PDF Solutions Inc</v>
          </cell>
          <cell r="E8705">
            <v>48.099999999999994</v>
          </cell>
          <cell r="F8705" t="str">
            <v>N</v>
          </cell>
        </row>
        <row r="8706">
          <cell r="B8706">
            <v>37791</v>
          </cell>
          <cell r="C8706" t="str">
            <v>Creation Group Inc</v>
          </cell>
          <cell r="D8706" t="str">
            <v>Dura Automotive Systems Inc</v>
          </cell>
          <cell r="E8706">
            <v>60</v>
          </cell>
          <cell r="F8706" t="str">
            <v>N</v>
          </cell>
        </row>
        <row r="8707">
          <cell r="B8707">
            <v>37791</v>
          </cell>
          <cell r="C8707" t="str">
            <v>Lexit Financial Group Inc</v>
          </cell>
          <cell r="D8707" t="str">
            <v>NeoNet AB</v>
          </cell>
          <cell r="E8707">
            <v>7.8909999999999991</v>
          </cell>
          <cell r="F8707" t="str">
            <v>N</v>
          </cell>
        </row>
        <row r="8708">
          <cell r="B8708">
            <v>37791</v>
          </cell>
          <cell r="C8708" t="str">
            <v>Touch America-Private Line</v>
          </cell>
          <cell r="D8708" t="str">
            <v>360Networks Inc</v>
          </cell>
          <cell r="E8708">
            <v>43</v>
          </cell>
          <cell r="F8708" t="str">
            <v>N</v>
          </cell>
        </row>
        <row r="8709">
          <cell r="B8709">
            <v>37791</v>
          </cell>
          <cell r="C8709" t="str">
            <v>Holiday Inn Lake Norman</v>
          </cell>
          <cell r="D8709" t="str">
            <v>Undisclosed Acquiror</v>
          </cell>
          <cell r="E8709">
            <v>2.5499999999999998</v>
          </cell>
          <cell r="F8709" t="str">
            <v>N</v>
          </cell>
        </row>
        <row r="8710">
          <cell r="B8710">
            <v>37791</v>
          </cell>
          <cell r="C8710" t="str">
            <v>Arizona Health Foods Inc</v>
          </cell>
          <cell r="D8710" t="str">
            <v>Nutraceutical Intl Corp</v>
          </cell>
          <cell r="E8710">
            <v>3.5</v>
          </cell>
          <cell r="F8710" t="str">
            <v>N</v>
          </cell>
        </row>
        <row r="8711">
          <cell r="B8711">
            <v>37790</v>
          </cell>
          <cell r="C8711" t="str">
            <v>InfraSource Inc</v>
          </cell>
          <cell r="D8711" t="str">
            <v>Investor Group</v>
          </cell>
          <cell r="E8711">
            <v>280</v>
          </cell>
          <cell r="F8711" t="str">
            <v>Y</v>
          </cell>
        </row>
        <row r="8712">
          <cell r="B8712">
            <v>37790</v>
          </cell>
          <cell r="C8712" t="str">
            <v>Duke Energy Hydrocarbons LLC</v>
          </cell>
          <cell r="D8712" t="str">
            <v>Investor Group</v>
          </cell>
          <cell r="E8712">
            <v>83</v>
          </cell>
          <cell r="F8712" t="str">
            <v>Y</v>
          </cell>
        </row>
        <row r="8713">
          <cell r="B8713">
            <v>37790</v>
          </cell>
          <cell r="C8713" t="str">
            <v>Tvia Inc-Software Business</v>
          </cell>
          <cell r="D8713" t="str">
            <v>MediaTek Inc</v>
          </cell>
          <cell r="E8713">
            <v>10</v>
          </cell>
          <cell r="F8713" t="str">
            <v>N</v>
          </cell>
        </row>
        <row r="8714">
          <cell r="B8714">
            <v>37790</v>
          </cell>
          <cell r="C8714" t="str">
            <v>New Century Direct Inc</v>
          </cell>
          <cell r="D8714" t="str">
            <v>New Century Direct Acquisition</v>
          </cell>
          <cell r="E8714">
            <v>3.67</v>
          </cell>
          <cell r="F8714" t="str">
            <v>N</v>
          </cell>
        </row>
        <row r="8715">
          <cell r="B8715">
            <v>37790</v>
          </cell>
          <cell r="C8715" t="str">
            <v>Mid-Atlantic Realty Trust</v>
          </cell>
          <cell r="D8715" t="str">
            <v>Kimco Realty Corp</v>
          </cell>
          <cell r="E8715">
            <v>446.31599999999997</v>
          </cell>
          <cell r="F8715" t="str">
            <v>N</v>
          </cell>
        </row>
        <row r="8716">
          <cell r="B8716">
            <v>37790</v>
          </cell>
          <cell r="C8716" t="str">
            <v>Per-Se-Patient1 Product Line</v>
          </cell>
          <cell r="D8716" t="str">
            <v>Misys Healthcare Systems</v>
          </cell>
          <cell r="E8716">
            <v>30</v>
          </cell>
          <cell r="F8716" t="str">
            <v>N</v>
          </cell>
        </row>
        <row r="8717">
          <cell r="B8717">
            <v>37790</v>
          </cell>
          <cell r="C8717" t="str">
            <v>Armored Motor Svcs of America</v>
          </cell>
          <cell r="D8717" t="str">
            <v>Loomis Fargo &amp; Co</v>
          </cell>
          <cell r="E8717">
            <v>32</v>
          </cell>
          <cell r="F8717" t="str">
            <v>N</v>
          </cell>
        </row>
        <row r="8718">
          <cell r="B8718">
            <v>37790</v>
          </cell>
          <cell r="C8718" t="str">
            <v>Auspex Sys-Patent Portfolio</v>
          </cell>
          <cell r="D8718" t="str">
            <v>Network Appliance Inc</v>
          </cell>
          <cell r="E8718">
            <v>8.9749999999999996</v>
          </cell>
          <cell r="F8718" t="str">
            <v>N</v>
          </cell>
        </row>
        <row r="8719">
          <cell r="B8719">
            <v>37790</v>
          </cell>
          <cell r="C8719" t="str">
            <v>Independent Bankshares Corp</v>
          </cell>
          <cell r="D8719" t="str">
            <v>Greene County Bancshares Inc</v>
          </cell>
          <cell r="E8719">
            <v>29.742000000000001</v>
          </cell>
          <cell r="F8719" t="str">
            <v>N</v>
          </cell>
        </row>
        <row r="8720">
          <cell r="B8720">
            <v>37789</v>
          </cell>
          <cell r="C8720" t="str">
            <v>Alamo Rent A Car,National Car</v>
          </cell>
          <cell r="D8720" t="str">
            <v>Cerberus Capital Management LP</v>
          </cell>
          <cell r="E8720">
            <v>230</v>
          </cell>
          <cell r="F8720" t="str">
            <v>Y</v>
          </cell>
        </row>
        <row r="8721">
          <cell r="B8721">
            <v>37789</v>
          </cell>
          <cell r="C8721" t="str">
            <v>Jostens Inc</v>
          </cell>
          <cell r="D8721" t="str">
            <v>CSFB Private Equity Advisers</v>
          </cell>
          <cell r="E8721">
            <v>1047.509</v>
          </cell>
          <cell r="F8721" t="str">
            <v>Y</v>
          </cell>
        </row>
        <row r="8722">
          <cell r="B8722">
            <v>37789</v>
          </cell>
          <cell r="C8722" t="str">
            <v>Holliday Fenoglio Fowler LP</v>
          </cell>
          <cell r="D8722" t="str">
            <v>Investor Group</v>
          </cell>
          <cell r="E8722">
            <v>10</v>
          </cell>
          <cell r="F8722" t="str">
            <v>Y</v>
          </cell>
        </row>
        <row r="8723">
          <cell r="B8723">
            <v>37789</v>
          </cell>
          <cell r="C8723" t="str">
            <v>Ifacts Corp</v>
          </cell>
          <cell r="D8723" t="str">
            <v>Kroll Background America Inc</v>
          </cell>
          <cell r="E8723">
            <v>2.2000000000000002</v>
          </cell>
          <cell r="F8723" t="str">
            <v>N</v>
          </cell>
        </row>
        <row r="8724">
          <cell r="B8724">
            <v>37789</v>
          </cell>
          <cell r="C8724" t="str">
            <v>Sandpiper-Golf Trust LLC</v>
          </cell>
          <cell r="D8724" t="str">
            <v>Sandpiper BB Property LLC</v>
          </cell>
          <cell r="E8724">
            <v>25</v>
          </cell>
          <cell r="F8724" t="str">
            <v>N</v>
          </cell>
        </row>
        <row r="8725">
          <cell r="B8725">
            <v>37789</v>
          </cell>
          <cell r="C8725" t="str">
            <v>KPXJ-TV</v>
          </cell>
          <cell r="D8725" t="str">
            <v>KTBS Inc</v>
          </cell>
          <cell r="E8725">
            <v>10</v>
          </cell>
          <cell r="F8725" t="str">
            <v>N</v>
          </cell>
        </row>
        <row r="8726">
          <cell r="B8726">
            <v>37789</v>
          </cell>
          <cell r="C8726" t="str">
            <v>Acirca Inc</v>
          </cell>
          <cell r="D8726" t="str">
            <v>Hain Celestial Group Inc</v>
          </cell>
          <cell r="E8726">
            <v>13.527999999999999</v>
          </cell>
          <cell r="F8726" t="str">
            <v>N</v>
          </cell>
        </row>
        <row r="8727">
          <cell r="B8727">
            <v>37789</v>
          </cell>
          <cell r="C8727" t="str">
            <v>Landsdowne Resort</v>
          </cell>
          <cell r="D8727" t="str">
            <v>LaSalle Hotel Properties</v>
          </cell>
          <cell r="E8727">
            <v>115.8</v>
          </cell>
          <cell r="F8727" t="str">
            <v>N</v>
          </cell>
        </row>
        <row r="8728">
          <cell r="B8728">
            <v>37789</v>
          </cell>
          <cell r="C8728" t="str">
            <v>Bravo Risk Management Group</v>
          </cell>
          <cell r="D8728" t="str">
            <v>FinAnalytica Inc</v>
          </cell>
          <cell r="E8728">
            <v>3.5</v>
          </cell>
          <cell r="F8728" t="str">
            <v>N</v>
          </cell>
        </row>
        <row r="8729">
          <cell r="B8729">
            <v>37789</v>
          </cell>
          <cell r="C8729" t="str">
            <v>A Novo Broadband Inc</v>
          </cell>
          <cell r="D8729" t="str">
            <v>Teleplan Videocom Solutions</v>
          </cell>
          <cell r="E8729">
            <v>1.7999999999999998</v>
          </cell>
          <cell r="F8729" t="str">
            <v>N</v>
          </cell>
        </row>
        <row r="8730">
          <cell r="B8730">
            <v>37789</v>
          </cell>
          <cell r="C8730" t="str">
            <v>Nastech Pharm Co Inc-Nascobal</v>
          </cell>
          <cell r="D8730" t="str">
            <v>Questcor Pharmaceuticals Inc</v>
          </cell>
          <cell r="E8730">
            <v>18.2</v>
          </cell>
          <cell r="F8730" t="str">
            <v>N</v>
          </cell>
        </row>
        <row r="8731">
          <cell r="B8731">
            <v>37789</v>
          </cell>
          <cell r="C8731" t="str">
            <v>OSF Financial Svcs,Houston,TX</v>
          </cell>
          <cell r="D8731" t="str">
            <v>OSF Inc</v>
          </cell>
          <cell r="E8731">
            <v>12.582000000000001</v>
          </cell>
          <cell r="F8731" t="str">
            <v>N</v>
          </cell>
        </row>
        <row r="8732">
          <cell r="B8732">
            <v>37789</v>
          </cell>
          <cell r="C8732" t="str">
            <v>Kozy Shack-Food Processing</v>
          </cell>
          <cell r="D8732" t="str">
            <v>Bob Evans Farms Inc</v>
          </cell>
          <cell r="E8732">
            <v>1.2649999999999999</v>
          </cell>
          <cell r="F8732" t="str">
            <v>N</v>
          </cell>
        </row>
        <row r="8733">
          <cell r="B8733">
            <v>37789</v>
          </cell>
          <cell r="C8733" t="str">
            <v>Sunscript Pharmacy Corp</v>
          </cell>
          <cell r="D8733" t="str">
            <v>Omnicare Inc</v>
          </cell>
          <cell r="E8733">
            <v>90</v>
          </cell>
          <cell r="F8733" t="str">
            <v>N</v>
          </cell>
        </row>
        <row r="8734">
          <cell r="B8734">
            <v>37789</v>
          </cell>
          <cell r="C8734" t="str">
            <v>SPEEDCOM Wireless Corp</v>
          </cell>
          <cell r="D8734" t="str">
            <v>P-COM Inc</v>
          </cell>
          <cell r="E8734">
            <v>11.04</v>
          </cell>
          <cell r="F8734" t="str">
            <v>N</v>
          </cell>
        </row>
        <row r="8735">
          <cell r="B8735">
            <v>37788</v>
          </cell>
          <cell r="C8735" t="str">
            <v>El Paso Corp-Natural Gas Sys</v>
          </cell>
          <cell r="D8735" t="str">
            <v>Charlesbank Capital Partners</v>
          </cell>
          <cell r="E8735">
            <v>120</v>
          </cell>
          <cell r="F8735" t="str">
            <v>Y</v>
          </cell>
        </row>
        <row r="8736">
          <cell r="B8736">
            <v>37788</v>
          </cell>
          <cell r="C8736" t="str">
            <v>Huntley Development LP</v>
          </cell>
          <cell r="D8736" t="str">
            <v>Horizon Group Properties Inc</v>
          </cell>
          <cell r="E8736">
            <v>9.3000000000000007</v>
          </cell>
          <cell r="F8736" t="str">
            <v>N</v>
          </cell>
        </row>
        <row r="8737">
          <cell r="B8737">
            <v>37788</v>
          </cell>
          <cell r="C8737" t="str">
            <v>EDS CORP-Credit Union Processi</v>
          </cell>
          <cell r="D8737" t="str">
            <v>Fiserv Inc</v>
          </cell>
          <cell r="E8737">
            <v>218</v>
          </cell>
          <cell r="F8737" t="str">
            <v>N</v>
          </cell>
        </row>
        <row r="8738">
          <cell r="B8738">
            <v>37788</v>
          </cell>
          <cell r="C8738" t="str">
            <v>Advanced Bus Fulfillment Inc</v>
          </cell>
          <cell r="D8738" t="str">
            <v>WebMD Corp</v>
          </cell>
          <cell r="E8738">
            <v>260</v>
          </cell>
          <cell r="F8738" t="str">
            <v>N</v>
          </cell>
        </row>
        <row r="8739">
          <cell r="B8739">
            <v>37788</v>
          </cell>
          <cell r="C8739" t="str">
            <v>Ericsson Amplifier Tech Inc</v>
          </cell>
          <cell r="D8739" t="str">
            <v>Powerwave Technologies Inc</v>
          </cell>
          <cell r="E8739">
            <v>9.8000000000000007</v>
          </cell>
          <cell r="F8739" t="str">
            <v>N</v>
          </cell>
        </row>
        <row r="8740">
          <cell r="B8740">
            <v>37788</v>
          </cell>
          <cell r="C8740" t="str">
            <v>Simula Automotive Safety</v>
          </cell>
          <cell r="D8740" t="str">
            <v>Zodiac SA</v>
          </cell>
          <cell r="E8740">
            <v>14.299999999999999</v>
          </cell>
          <cell r="F8740" t="str">
            <v>N</v>
          </cell>
        </row>
        <row r="8741">
          <cell r="B8741">
            <v>37788</v>
          </cell>
          <cell r="C8741" t="str">
            <v>A1 Pipe Inc</v>
          </cell>
          <cell r="D8741" t="str">
            <v>Ferguson Enterprises Inc</v>
          </cell>
          <cell r="E8741">
            <v>15.088999999999999</v>
          </cell>
          <cell r="F8741" t="str">
            <v>N</v>
          </cell>
        </row>
        <row r="8742">
          <cell r="B8742">
            <v>37785</v>
          </cell>
          <cell r="C8742" t="str">
            <v>Formica Corp</v>
          </cell>
          <cell r="D8742" t="str">
            <v>Investor Group</v>
          </cell>
          <cell r="E8742">
            <v>175</v>
          </cell>
          <cell r="F8742" t="str">
            <v>Y</v>
          </cell>
        </row>
        <row r="8743">
          <cell r="B8743">
            <v>37785</v>
          </cell>
          <cell r="C8743" t="str">
            <v>Applied Graphics Tech Inc</v>
          </cell>
          <cell r="D8743" t="str">
            <v>KAGT Holdings Inc</v>
          </cell>
          <cell r="E8743">
            <v>8.343</v>
          </cell>
          <cell r="F8743" t="str">
            <v>Y</v>
          </cell>
        </row>
        <row r="8744">
          <cell r="B8744">
            <v>37785</v>
          </cell>
          <cell r="C8744" t="str">
            <v>Bionostics Inc</v>
          </cell>
          <cell r="D8744" t="str">
            <v>Ferraris Group PLC</v>
          </cell>
          <cell r="E8744">
            <v>31</v>
          </cell>
          <cell r="F8744" t="str">
            <v>N</v>
          </cell>
        </row>
        <row r="8745">
          <cell r="B8745">
            <v>37785</v>
          </cell>
          <cell r="C8745" t="str">
            <v>VIA Wireless-Commun Tower(100)</v>
          </cell>
          <cell r="D8745" t="str">
            <v>GoldenState Towers LLC</v>
          </cell>
          <cell r="E8745">
            <v>11.5</v>
          </cell>
          <cell r="F8745" t="str">
            <v>N</v>
          </cell>
        </row>
        <row r="8746">
          <cell r="B8746">
            <v>37785</v>
          </cell>
          <cell r="C8746" t="str">
            <v>First Essex Bancorp Inc,MA</v>
          </cell>
          <cell r="D8746" t="str">
            <v>Sovereign Bancorp Inc,PA</v>
          </cell>
          <cell r="E8746">
            <v>400.464</v>
          </cell>
          <cell r="F8746" t="str">
            <v>N</v>
          </cell>
        </row>
        <row r="8747">
          <cell r="B8747">
            <v>37785</v>
          </cell>
          <cell r="C8747" t="str">
            <v>Global Med Technologies Inc</v>
          </cell>
          <cell r="D8747" t="str">
            <v>Futuristic Image Builder Ltd</v>
          </cell>
          <cell r="E8747">
            <v>1.446</v>
          </cell>
          <cell r="F8747" t="str">
            <v>N</v>
          </cell>
        </row>
        <row r="8748">
          <cell r="B8748">
            <v>37785</v>
          </cell>
          <cell r="C8748" t="str">
            <v>AirPrime Inc</v>
          </cell>
          <cell r="D8748" t="str">
            <v>Sierra Wireless Inc</v>
          </cell>
          <cell r="E8748">
            <v>20.815999999999999</v>
          </cell>
          <cell r="F8748" t="str">
            <v>N</v>
          </cell>
        </row>
        <row r="8749">
          <cell r="B8749">
            <v>37785</v>
          </cell>
          <cell r="C8749" t="str">
            <v>Prime Group Realty-National</v>
          </cell>
          <cell r="D8749" t="str">
            <v>National City Corp,Ohio</v>
          </cell>
          <cell r="E8749">
            <v>80</v>
          </cell>
          <cell r="F8749" t="str">
            <v>N</v>
          </cell>
        </row>
        <row r="8750">
          <cell r="B8750">
            <v>37784</v>
          </cell>
          <cell r="C8750" t="str">
            <v>Neoterik Health Tech Inc</v>
          </cell>
          <cell r="D8750" t="str">
            <v>GlobalSecure Holdings Ltd</v>
          </cell>
          <cell r="E8750">
            <v>2</v>
          </cell>
          <cell r="F8750" t="str">
            <v>Y</v>
          </cell>
        </row>
        <row r="8751">
          <cell r="B8751">
            <v>37784</v>
          </cell>
          <cell r="C8751" t="str">
            <v>Woodstream Corp</v>
          </cell>
          <cell r="D8751" t="str">
            <v>Investor Group</v>
          </cell>
          <cell r="E8751">
            <v>100</v>
          </cell>
          <cell r="F8751" t="str">
            <v>Y</v>
          </cell>
        </row>
        <row r="8752">
          <cell r="B8752">
            <v>37784</v>
          </cell>
          <cell r="C8752" t="str">
            <v>Aplus Design Technologies Inc</v>
          </cell>
          <cell r="D8752" t="str">
            <v>Magma Design Automation Inc</v>
          </cell>
          <cell r="E8752">
            <v>24.037999999999997</v>
          </cell>
          <cell r="F8752" t="str">
            <v>N</v>
          </cell>
        </row>
        <row r="8753">
          <cell r="B8753">
            <v>37784</v>
          </cell>
          <cell r="C8753" t="str">
            <v>Azteca Prodn-Blue Concepts Div</v>
          </cell>
          <cell r="D8753" t="str">
            <v>Innovo Azteca Apparel Inc</v>
          </cell>
          <cell r="E8753">
            <v>21.799999999999997</v>
          </cell>
          <cell r="F8753" t="str">
            <v>N</v>
          </cell>
        </row>
        <row r="8754">
          <cell r="B8754">
            <v>37784</v>
          </cell>
          <cell r="C8754" t="str">
            <v>Gateway Homecare Inc</v>
          </cell>
          <cell r="D8754" t="str">
            <v>Apria Healthcare Group Inc</v>
          </cell>
          <cell r="E8754">
            <v>17</v>
          </cell>
          <cell r="F8754" t="str">
            <v>N</v>
          </cell>
        </row>
        <row r="8755">
          <cell r="B8755">
            <v>37784</v>
          </cell>
          <cell r="C8755" t="str">
            <v>Crossings Factory Stores,PA</v>
          </cell>
          <cell r="D8755" t="str">
            <v>Chelsea Property Group Inc</v>
          </cell>
          <cell r="E8755">
            <v>111.3</v>
          </cell>
          <cell r="F8755" t="str">
            <v>N</v>
          </cell>
        </row>
        <row r="8756">
          <cell r="B8756">
            <v>37784</v>
          </cell>
          <cell r="C8756" t="str">
            <v>Wynn Resorts Ltd</v>
          </cell>
          <cell r="D8756" t="str">
            <v>Societe des bains de Mer</v>
          </cell>
          <cell r="E8756">
            <v>45</v>
          </cell>
          <cell r="F8756" t="str">
            <v>N</v>
          </cell>
        </row>
        <row r="8757">
          <cell r="B8757">
            <v>37784</v>
          </cell>
          <cell r="C8757" t="str">
            <v>Consumer Choice Systems Inc</v>
          </cell>
          <cell r="D8757" t="str">
            <v>Jason Enterprises Inc</v>
          </cell>
          <cell r="E8757">
            <v>1.4710000000000001</v>
          </cell>
          <cell r="F8757" t="str">
            <v>N</v>
          </cell>
        </row>
        <row r="8758">
          <cell r="B8758">
            <v>37783</v>
          </cell>
          <cell r="C8758" t="str">
            <v>Carpatsky Petroleum Inc</v>
          </cell>
          <cell r="D8758" t="str">
            <v>Capco Energy Inc</v>
          </cell>
          <cell r="E8758">
            <v>4.18</v>
          </cell>
          <cell r="F8758" t="str">
            <v>N</v>
          </cell>
        </row>
        <row r="8759">
          <cell r="B8759">
            <v>37783</v>
          </cell>
          <cell r="C8759" t="str">
            <v>Precision Strip Inc</v>
          </cell>
          <cell r="D8759" t="str">
            <v>Reliance Steel &amp; Aluminum Co</v>
          </cell>
          <cell r="E8759">
            <v>246</v>
          </cell>
          <cell r="F8759" t="str">
            <v>N</v>
          </cell>
        </row>
        <row r="8760">
          <cell r="B8760">
            <v>37783</v>
          </cell>
          <cell r="C8760" t="str">
            <v>Hacienda Bank,Santa Maria,CA</v>
          </cell>
          <cell r="D8760" t="str">
            <v>Heritage Oaks Bancorp,Ca</v>
          </cell>
          <cell r="E8760">
            <v>9.6999999999999993</v>
          </cell>
          <cell r="F8760" t="str">
            <v>N</v>
          </cell>
        </row>
        <row r="8761">
          <cell r="B8761">
            <v>37783</v>
          </cell>
          <cell r="C8761" t="str">
            <v>Farmland Natl Beef Packing Co</v>
          </cell>
          <cell r="D8761" t="str">
            <v>US Premium Beef LLC</v>
          </cell>
          <cell r="E8761">
            <v>232</v>
          </cell>
          <cell r="F8761" t="str">
            <v>N</v>
          </cell>
        </row>
        <row r="8762">
          <cell r="B8762">
            <v>37783</v>
          </cell>
          <cell r="C8762" t="str">
            <v>Qwest Communications-Customers</v>
          </cell>
          <cell r="D8762" t="str">
            <v>Covad Communs Grp Inc</v>
          </cell>
          <cell r="E8762">
            <v>5</v>
          </cell>
          <cell r="F8762" t="str">
            <v>N</v>
          </cell>
        </row>
        <row r="8763">
          <cell r="B8763">
            <v>37782</v>
          </cell>
          <cell r="C8763" t="str">
            <v>Valley Dynamo LP</v>
          </cell>
          <cell r="D8763" t="str">
            <v>Brunswick Corp</v>
          </cell>
          <cell r="E8763">
            <v>34.5</v>
          </cell>
          <cell r="F8763" t="str">
            <v>N</v>
          </cell>
        </row>
        <row r="8764">
          <cell r="B8764">
            <v>37782</v>
          </cell>
          <cell r="C8764" t="str">
            <v>Rexall Sundown Inc</v>
          </cell>
          <cell r="D8764" t="str">
            <v>NBTY Inc</v>
          </cell>
          <cell r="E8764">
            <v>250</v>
          </cell>
          <cell r="F8764" t="str">
            <v>N</v>
          </cell>
        </row>
        <row r="8765">
          <cell r="B8765">
            <v>37782</v>
          </cell>
          <cell r="C8765" t="str">
            <v>Orphan-Busulfex Injection</v>
          </cell>
          <cell r="D8765" t="str">
            <v>ESP Pharma Inc</v>
          </cell>
          <cell r="E8765">
            <v>29.5</v>
          </cell>
          <cell r="F8765" t="str">
            <v>N</v>
          </cell>
        </row>
        <row r="8766">
          <cell r="B8766">
            <v>37782</v>
          </cell>
          <cell r="C8766" t="str">
            <v>Atalanta/Sosnoff Capital Corp</v>
          </cell>
          <cell r="D8766" t="str">
            <v>Martin Sosnoff</v>
          </cell>
          <cell r="E8766">
            <v>23.481999999999999</v>
          </cell>
          <cell r="F8766" t="str">
            <v>N</v>
          </cell>
        </row>
        <row r="8767">
          <cell r="B8767">
            <v>37782</v>
          </cell>
          <cell r="C8767" t="str">
            <v>Wyeth-Diamox &amp; 4 oth US Rights</v>
          </cell>
          <cell r="D8767" t="str">
            <v>Barr Laboratories Inc</v>
          </cell>
          <cell r="E8767">
            <v>4</v>
          </cell>
          <cell r="F8767" t="str">
            <v>N</v>
          </cell>
        </row>
        <row r="8768">
          <cell r="B8768">
            <v>37782</v>
          </cell>
          <cell r="C8768" t="str">
            <v>Prescription-Pharmacy Bus</v>
          </cell>
          <cell r="D8768" t="str">
            <v>Curacao Drydock(Curacao Drydo)</v>
          </cell>
          <cell r="E8768">
            <v>17.5</v>
          </cell>
          <cell r="F8768" t="str">
            <v>N</v>
          </cell>
        </row>
        <row r="8769">
          <cell r="B8769">
            <v>37782</v>
          </cell>
          <cell r="C8769" t="str">
            <v>Career Choices Inc</v>
          </cell>
          <cell r="D8769" t="str">
            <v>Corinthian Colleges Inc</v>
          </cell>
          <cell r="E8769">
            <v>56</v>
          </cell>
          <cell r="F8769" t="str">
            <v>N</v>
          </cell>
        </row>
        <row r="8770">
          <cell r="B8770">
            <v>37782</v>
          </cell>
          <cell r="C8770" t="str">
            <v>East Coast Aero Tech LLC</v>
          </cell>
          <cell r="D8770" t="str">
            <v>Corinthian Colleges Inc</v>
          </cell>
          <cell r="E8770">
            <v>2.9</v>
          </cell>
          <cell r="F8770" t="str">
            <v>N</v>
          </cell>
        </row>
        <row r="8771">
          <cell r="B8771">
            <v>37782</v>
          </cell>
          <cell r="C8771" t="str">
            <v>Kintana Inc</v>
          </cell>
          <cell r="D8771" t="str">
            <v>Mercury Interactive Corp</v>
          </cell>
          <cell r="E8771">
            <v>225</v>
          </cell>
          <cell r="F8771" t="str">
            <v>N</v>
          </cell>
        </row>
        <row r="8772">
          <cell r="B8772">
            <v>37782</v>
          </cell>
          <cell r="C8772" t="str">
            <v>IDT Media</v>
          </cell>
          <cell r="D8772" t="str">
            <v>Liberty Media Corp</v>
          </cell>
          <cell r="E8772">
            <v>25</v>
          </cell>
          <cell r="F8772" t="str">
            <v>N</v>
          </cell>
        </row>
        <row r="8773">
          <cell r="B8773">
            <v>37782</v>
          </cell>
          <cell r="C8773" t="str">
            <v>Rock of Ages-Cemeteries,KY</v>
          </cell>
          <cell r="D8773" t="str">
            <v>Haci Omer Sabanci Holding AS</v>
          </cell>
          <cell r="E8773">
            <v>6.75</v>
          </cell>
          <cell r="F8773" t="str">
            <v>N</v>
          </cell>
        </row>
        <row r="8774">
          <cell r="B8774">
            <v>37781</v>
          </cell>
          <cell r="C8774" t="str">
            <v>Wire One-Videoconferencing Div</v>
          </cell>
          <cell r="D8774" t="str">
            <v>Gores Technology Group LLC</v>
          </cell>
          <cell r="E8774">
            <v>24</v>
          </cell>
          <cell r="F8774" t="str">
            <v>Y</v>
          </cell>
        </row>
        <row r="8775">
          <cell r="B8775">
            <v>37781</v>
          </cell>
          <cell r="C8775" t="str">
            <v>ConAgra Foods Inc-Chicken Bus</v>
          </cell>
          <cell r="D8775" t="str">
            <v>Pilgrims Pride Corp</v>
          </cell>
          <cell r="E8775">
            <v>669.35400000000004</v>
          </cell>
          <cell r="F8775" t="str">
            <v>N</v>
          </cell>
        </row>
        <row r="8776">
          <cell r="B8776">
            <v>37781</v>
          </cell>
          <cell r="C8776" t="str">
            <v>Magnum Hunter Resources-Oil</v>
          </cell>
          <cell r="D8776" t="str">
            <v>Undisclosed Acquiror</v>
          </cell>
          <cell r="E8776">
            <v>13.399999999999999</v>
          </cell>
          <cell r="F8776" t="str">
            <v>N</v>
          </cell>
        </row>
        <row r="8777">
          <cell r="B8777">
            <v>37781</v>
          </cell>
          <cell r="C8777" t="str">
            <v>PricewaterhouseCoopers-BPO Ops</v>
          </cell>
          <cell r="D8777" t="str">
            <v>Exult Inc</v>
          </cell>
          <cell r="E8777">
            <v>17</v>
          </cell>
          <cell r="F8777" t="str">
            <v>N</v>
          </cell>
        </row>
        <row r="8778">
          <cell r="B8778">
            <v>37781</v>
          </cell>
          <cell r="C8778" t="str">
            <v>Grange National Banc Corp,PA</v>
          </cell>
          <cell r="D8778" t="str">
            <v>Community Bank Sys Inc,NY</v>
          </cell>
          <cell r="E8778">
            <v>82.209000000000003</v>
          </cell>
          <cell r="F8778" t="str">
            <v>N</v>
          </cell>
        </row>
        <row r="8779">
          <cell r="B8779">
            <v>37781</v>
          </cell>
          <cell r="C8779" t="str">
            <v>Lucas-Insertco Pharm Printing</v>
          </cell>
          <cell r="D8779" t="str">
            <v>CCL Label Inc</v>
          </cell>
          <cell r="E8779">
            <v>13.261999999999999</v>
          </cell>
          <cell r="F8779" t="str">
            <v>N</v>
          </cell>
        </row>
        <row r="8780">
          <cell r="B8780">
            <v>37781</v>
          </cell>
          <cell r="C8780" t="str">
            <v>Unified Banking Co,KY</v>
          </cell>
          <cell r="D8780" t="str">
            <v>Blue River Bancshares Inc,IN</v>
          </cell>
          <cell r="E8780">
            <v>8.1999999999999993</v>
          </cell>
          <cell r="F8780" t="str">
            <v>N</v>
          </cell>
        </row>
        <row r="8781">
          <cell r="B8781">
            <v>37781</v>
          </cell>
          <cell r="C8781" t="str">
            <v>Country Home Bakers Inc</v>
          </cell>
          <cell r="D8781" t="str">
            <v>Shine Food Inc</v>
          </cell>
          <cell r="E8781">
            <v>7.8</v>
          </cell>
          <cell r="F8781" t="str">
            <v>N</v>
          </cell>
        </row>
        <row r="8782">
          <cell r="B8782">
            <v>37781</v>
          </cell>
          <cell r="C8782" t="str">
            <v>Multilink Technology Corp</v>
          </cell>
          <cell r="D8782" t="str">
            <v>Vitesse Semiconductor Corp</v>
          </cell>
          <cell r="E8782">
            <v>24.231999999999999</v>
          </cell>
          <cell r="F8782" t="str">
            <v>N</v>
          </cell>
        </row>
        <row r="8783">
          <cell r="B8783">
            <v>37781</v>
          </cell>
          <cell r="C8783" t="str">
            <v>Pictos Technologies Inc</v>
          </cell>
          <cell r="D8783" t="str">
            <v>ESS Technology Inc</v>
          </cell>
          <cell r="E8783">
            <v>27</v>
          </cell>
          <cell r="F8783" t="str">
            <v>N</v>
          </cell>
        </row>
        <row r="8784">
          <cell r="B8784">
            <v>37781</v>
          </cell>
          <cell r="C8784" t="str">
            <v>Veridian Corp</v>
          </cell>
          <cell r="D8784" t="str">
            <v>General Dynamics Corp</v>
          </cell>
          <cell r="E8784">
            <v>1559.8530000000001</v>
          </cell>
          <cell r="F8784" t="str">
            <v>N</v>
          </cell>
        </row>
        <row r="8785">
          <cell r="B8785">
            <v>37781</v>
          </cell>
          <cell r="C8785" t="str">
            <v>Amerada Hess-Gulf of Mexico</v>
          </cell>
          <cell r="D8785" t="str">
            <v>Anadarko Petroleum Corp</v>
          </cell>
          <cell r="E8785">
            <v>225</v>
          </cell>
          <cell r="F8785" t="str">
            <v>N</v>
          </cell>
        </row>
        <row r="8786">
          <cell r="B8786">
            <v>37781</v>
          </cell>
          <cell r="C8786" t="str">
            <v>Zymark Corp</v>
          </cell>
          <cell r="D8786" t="str">
            <v>Caliper Technologies Corp</v>
          </cell>
          <cell r="E8786">
            <v>80.531000000000006</v>
          </cell>
          <cell r="F8786" t="str">
            <v>N</v>
          </cell>
        </row>
        <row r="8787">
          <cell r="B8787">
            <v>37779</v>
          </cell>
          <cell r="C8787" t="str">
            <v>HPA Monon Corp</v>
          </cell>
          <cell r="D8787" t="str">
            <v>Vanguard National Trailer Corp</v>
          </cell>
          <cell r="E8787">
            <v>4.5</v>
          </cell>
          <cell r="F8787" t="str">
            <v>N</v>
          </cell>
        </row>
        <row r="8788">
          <cell r="B8788">
            <v>37779</v>
          </cell>
          <cell r="C8788" t="str">
            <v>Advanced Glassfiber Yarns LLC</v>
          </cell>
          <cell r="D8788" t="str">
            <v>Creditors</v>
          </cell>
          <cell r="E8788">
            <v>120</v>
          </cell>
          <cell r="F8788" t="str">
            <v>N</v>
          </cell>
        </row>
        <row r="8789">
          <cell r="B8789">
            <v>37778</v>
          </cell>
          <cell r="C8789" t="str">
            <v>Soil Safe Inc</v>
          </cell>
          <cell r="D8789" t="str">
            <v>Halifax Grp LLC</v>
          </cell>
          <cell r="E8789">
            <v>16.299999999999997</v>
          </cell>
          <cell r="F8789" t="str">
            <v>Y</v>
          </cell>
        </row>
        <row r="8790">
          <cell r="B8790">
            <v>37778</v>
          </cell>
          <cell r="C8790" t="str">
            <v>Transdigm Inc</v>
          </cell>
          <cell r="D8790" t="str">
            <v>Investor Group</v>
          </cell>
          <cell r="E8790">
            <v>1174</v>
          </cell>
          <cell r="F8790" t="str">
            <v>Y</v>
          </cell>
        </row>
        <row r="8791">
          <cell r="B8791">
            <v>37778</v>
          </cell>
          <cell r="C8791" t="str">
            <v>Coach USA-South &amp; West Branch</v>
          </cell>
          <cell r="D8791" t="str">
            <v>Kohlberg &amp; Co LP</v>
          </cell>
          <cell r="E8791">
            <v>155</v>
          </cell>
          <cell r="F8791" t="str">
            <v>Y</v>
          </cell>
        </row>
        <row r="8792">
          <cell r="B8792">
            <v>37778</v>
          </cell>
          <cell r="C8792" t="str">
            <v>Emerging Vision Inc</v>
          </cell>
          <cell r="D8792" t="str">
            <v>Investor Group</v>
          </cell>
          <cell r="E8792">
            <v>1.4610000000000001</v>
          </cell>
          <cell r="F8792" t="str">
            <v>Y</v>
          </cell>
        </row>
        <row r="8793">
          <cell r="B8793">
            <v>37778</v>
          </cell>
          <cell r="C8793" t="str">
            <v>PeopleSoft Inc</v>
          </cell>
          <cell r="D8793" t="str">
            <v>Oracle Corp</v>
          </cell>
          <cell r="E8793">
            <v>10467.280000000001</v>
          </cell>
          <cell r="F8793" t="str">
            <v>N</v>
          </cell>
        </row>
        <row r="8794">
          <cell r="B8794">
            <v>37778</v>
          </cell>
          <cell r="C8794" t="str">
            <v>Royal Specialty Underwriting</v>
          </cell>
          <cell r="D8794" t="str">
            <v>Alleghany Corp</v>
          </cell>
          <cell r="E8794">
            <v>115</v>
          </cell>
          <cell r="F8794" t="str">
            <v>N</v>
          </cell>
        </row>
        <row r="8795">
          <cell r="B8795">
            <v>37778</v>
          </cell>
          <cell r="C8795" t="str">
            <v>ClickableOil Inc</v>
          </cell>
          <cell r="D8795" t="str">
            <v>Achievement Tec Holdings Inc</v>
          </cell>
          <cell r="E8795">
            <v>1.2899999999999998</v>
          </cell>
          <cell r="F8795" t="str">
            <v>N</v>
          </cell>
        </row>
        <row r="8796">
          <cell r="B8796">
            <v>37778</v>
          </cell>
          <cell r="C8796" t="str">
            <v>AMC Veterans 24</v>
          </cell>
          <cell r="D8796" t="str">
            <v>Entertainment Properties Trust</v>
          </cell>
          <cell r="E8796">
            <v>29.5</v>
          </cell>
          <cell r="F8796" t="str">
            <v>N</v>
          </cell>
        </row>
        <row r="8797">
          <cell r="B8797">
            <v>37778</v>
          </cell>
          <cell r="C8797" t="str">
            <v>Bank One,NA-Ret Installment</v>
          </cell>
          <cell r="D8797" t="str">
            <v>First Consumer Credit Inc</v>
          </cell>
          <cell r="E8797">
            <v>24.2</v>
          </cell>
          <cell r="F8797" t="str">
            <v>N</v>
          </cell>
        </row>
        <row r="8798">
          <cell r="B8798">
            <v>37778</v>
          </cell>
          <cell r="C8798" t="str">
            <v>Producers Service Inc</v>
          </cell>
          <cell r="D8798" t="str">
            <v>Ponderosa Gas Pipeline Co Inc</v>
          </cell>
          <cell r="E8798">
            <v>1.625</v>
          </cell>
          <cell r="F8798" t="str">
            <v>N</v>
          </cell>
        </row>
        <row r="8799">
          <cell r="B8799">
            <v>37778</v>
          </cell>
          <cell r="C8799" t="str">
            <v>Undisclosed Gas Ppty,Cherokee</v>
          </cell>
          <cell r="D8799" t="str">
            <v>Quest Oil &amp; Gas Corp</v>
          </cell>
          <cell r="E8799">
            <v>2</v>
          </cell>
          <cell r="F8799" t="str">
            <v>N</v>
          </cell>
        </row>
        <row r="8800">
          <cell r="B8800">
            <v>37778</v>
          </cell>
          <cell r="C8800" t="str">
            <v>Bridgeview Payment Solutions</v>
          </cell>
          <cell r="D8800" t="str">
            <v>National Processing Co LLC</v>
          </cell>
          <cell r="E8800">
            <v>32.299999999999997</v>
          </cell>
          <cell r="F8800" t="str">
            <v>N</v>
          </cell>
        </row>
        <row r="8801">
          <cell r="B8801">
            <v>37777</v>
          </cell>
          <cell r="C8801" t="str">
            <v>Made2Manage Systems Inc</v>
          </cell>
          <cell r="D8801" t="str">
            <v>Battery Ventures VI LP</v>
          </cell>
          <cell r="E8801">
            <v>30.508999999999997</v>
          </cell>
          <cell r="F8801" t="str">
            <v>Y</v>
          </cell>
        </row>
        <row r="8802">
          <cell r="B8802">
            <v>37777</v>
          </cell>
          <cell r="C8802" t="str">
            <v>North Amer Bk &amp; Trust Co,CT</v>
          </cell>
          <cell r="D8802" t="str">
            <v>Webster Finl Corp,Waterbury,CT</v>
          </cell>
          <cell r="E8802">
            <v>30</v>
          </cell>
          <cell r="F8802" t="str">
            <v>N</v>
          </cell>
        </row>
        <row r="8803">
          <cell r="B8803">
            <v>37777</v>
          </cell>
          <cell r="C8803" t="str">
            <v>Parametric Portfolio Assoc</v>
          </cell>
          <cell r="D8803" t="str">
            <v>Eaton Vance Corp</v>
          </cell>
          <cell r="E8803">
            <v>28</v>
          </cell>
          <cell r="F8803" t="str">
            <v>N</v>
          </cell>
        </row>
        <row r="8804">
          <cell r="B8804">
            <v>37777</v>
          </cell>
          <cell r="C8804" t="str">
            <v>Antigen Express Inc</v>
          </cell>
          <cell r="D8804" t="str">
            <v>Generex Biotechnology Corp</v>
          </cell>
          <cell r="E8804">
            <v>4.1329999999999991</v>
          </cell>
          <cell r="F8804" t="str">
            <v>N</v>
          </cell>
        </row>
        <row r="8805">
          <cell r="B8805">
            <v>37777</v>
          </cell>
          <cell r="C8805" t="str">
            <v>SilentRunner Inc</v>
          </cell>
          <cell r="D8805" t="str">
            <v>CA</v>
          </cell>
          <cell r="E8805">
            <v>17.774999999999999</v>
          </cell>
          <cell r="F8805" t="str">
            <v>N</v>
          </cell>
        </row>
        <row r="8806">
          <cell r="B8806">
            <v>37777</v>
          </cell>
          <cell r="C8806" t="str">
            <v>Mira Mobile Television</v>
          </cell>
          <cell r="D8806" t="str">
            <v>Investor Group</v>
          </cell>
          <cell r="E8806">
            <v>4</v>
          </cell>
          <cell r="F8806" t="str">
            <v>N</v>
          </cell>
        </row>
        <row r="8807">
          <cell r="B8807">
            <v>37777</v>
          </cell>
          <cell r="C8807" t="str">
            <v>Markwest Hydrocarbon-Coal Ppty</v>
          </cell>
          <cell r="D8807" t="str">
            <v>XTO Energy Inc</v>
          </cell>
          <cell r="E8807">
            <v>60.5</v>
          </cell>
          <cell r="F8807" t="str">
            <v>N</v>
          </cell>
        </row>
        <row r="8808">
          <cell r="B8808">
            <v>37777</v>
          </cell>
          <cell r="C8808" t="str">
            <v>Padgett Field,Sumner County,KS</v>
          </cell>
          <cell r="D8808" t="str">
            <v>Delta Petroleum Corp</v>
          </cell>
          <cell r="E8808">
            <v>9.8140000000000001</v>
          </cell>
          <cell r="F8808" t="str">
            <v>N</v>
          </cell>
        </row>
        <row r="8809">
          <cell r="B8809">
            <v>37777</v>
          </cell>
          <cell r="C8809" t="str">
            <v>Kohler Mix Specialties Inc</v>
          </cell>
          <cell r="D8809" t="str">
            <v>Dean Foods Co</v>
          </cell>
          <cell r="E8809">
            <v>156</v>
          </cell>
          <cell r="F8809" t="str">
            <v>N</v>
          </cell>
        </row>
        <row r="8810">
          <cell r="B8810">
            <v>37777</v>
          </cell>
          <cell r="C8810" t="str">
            <v>Coliance Communications Inc</v>
          </cell>
          <cell r="D8810" t="str">
            <v>Viper Networks Inc</v>
          </cell>
          <cell r="E8810">
            <v>1</v>
          </cell>
          <cell r="F8810" t="str">
            <v>N</v>
          </cell>
        </row>
        <row r="8811">
          <cell r="B8811">
            <v>37777</v>
          </cell>
          <cell r="C8811" t="str">
            <v>Dura-Kold Corp-Med Bus</v>
          </cell>
          <cell r="D8811" t="str">
            <v>DJ Orthopedics Inc</v>
          </cell>
          <cell r="E8811">
            <v>3</v>
          </cell>
          <cell r="F8811" t="str">
            <v>N</v>
          </cell>
        </row>
        <row r="8812">
          <cell r="B8812">
            <v>37777</v>
          </cell>
          <cell r="C8812" t="str">
            <v>Total Compensation Grp Consult</v>
          </cell>
          <cell r="D8812" t="str">
            <v>Financial Industries Corp</v>
          </cell>
          <cell r="E8812">
            <v>6.8999999999999995</v>
          </cell>
          <cell r="F8812" t="str">
            <v>N</v>
          </cell>
        </row>
        <row r="8813">
          <cell r="B8813">
            <v>37776</v>
          </cell>
          <cell r="C8813" t="str">
            <v>Trey Resources</v>
          </cell>
          <cell r="D8813" t="str">
            <v>Shareholders</v>
          </cell>
          <cell r="E8813">
            <v>1.8140000000000001</v>
          </cell>
          <cell r="F8813" t="str">
            <v>N</v>
          </cell>
        </row>
        <row r="8814">
          <cell r="B8814">
            <v>37776</v>
          </cell>
          <cell r="C8814" t="str">
            <v>New York Central Lines LLC</v>
          </cell>
          <cell r="D8814" t="str">
            <v>CSX Transportation Inc</v>
          </cell>
          <cell r="E8814">
            <v>4367</v>
          </cell>
          <cell r="F8814" t="str">
            <v>N</v>
          </cell>
        </row>
        <row r="8815">
          <cell r="B8815">
            <v>37776</v>
          </cell>
          <cell r="C8815" t="str">
            <v>Guru Denim Inc</v>
          </cell>
          <cell r="D8815" t="str">
            <v>Gusmer Corp</v>
          </cell>
          <cell r="E8815">
            <v>2.7770000000000001</v>
          </cell>
          <cell r="F8815" t="str">
            <v>N</v>
          </cell>
        </row>
        <row r="8816">
          <cell r="B8816">
            <v>37776</v>
          </cell>
          <cell r="C8816" t="str">
            <v>Applied Virtual Vision Inc</v>
          </cell>
          <cell r="D8816" t="str">
            <v>Autobytel Inc</v>
          </cell>
          <cell r="E8816">
            <v>9.0670000000000002</v>
          </cell>
          <cell r="F8816" t="str">
            <v>N</v>
          </cell>
        </row>
        <row r="8817">
          <cell r="B8817">
            <v>37776</v>
          </cell>
          <cell r="C8817" t="str">
            <v>Post Paseo Colorado LLC</v>
          </cell>
          <cell r="D8817" t="str">
            <v>Undisclosed Acquiror</v>
          </cell>
          <cell r="E8817">
            <v>98</v>
          </cell>
          <cell r="F8817" t="str">
            <v>N</v>
          </cell>
        </row>
        <row r="8818">
          <cell r="B8818">
            <v>37776</v>
          </cell>
          <cell r="C8818" t="str">
            <v>Recoton Corp-Accessories Bus</v>
          </cell>
          <cell r="D8818" t="str">
            <v>Thomson SA</v>
          </cell>
          <cell r="E8818">
            <v>60</v>
          </cell>
          <cell r="F8818" t="str">
            <v>N</v>
          </cell>
        </row>
        <row r="8819">
          <cell r="B8819">
            <v>37776</v>
          </cell>
          <cell r="C8819" t="str">
            <v>Pennsylvania Lines LLC</v>
          </cell>
          <cell r="D8819" t="str">
            <v>Norfolk Southern Railway Co</v>
          </cell>
          <cell r="E8819">
            <v>6221</v>
          </cell>
          <cell r="F8819" t="str">
            <v>N</v>
          </cell>
        </row>
        <row r="8820">
          <cell r="B8820">
            <v>37776</v>
          </cell>
          <cell r="C8820" t="str">
            <v>Handspring Inc</v>
          </cell>
          <cell r="D8820" t="str">
            <v>Palm Inc</v>
          </cell>
          <cell r="E8820">
            <v>170.988</v>
          </cell>
          <cell r="F8820" t="str">
            <v>N</v>
          </cell>
        </row>
        <row r="8821">
          <cell r="B8821">
            <v>37775</v>
          </cell>
          <cell r="C8821" t="str">
            <v>Sunburst-MainStay Suites(17)</v>
          </cell>
          <cell r="D8821" t="str">
            <v>Homestead Studio Suites Hotels</v>
          </cell>
          <cell r="E8821">
            <v>94.5</v>
          </cell>
          <cell r="F8821" t="str">
            <v>Y</v>
          </cell>
        </row>
        <row r="8822">
          <cell r="B8822">
            <v>37775</v>
          </cell>
          <cell r="C8822" t="str">
            <v>Cobalt Corp</v>
          </cell>
          <cell r="D8822" t="str">
            <v>WellPoint Health Networks Inc</v>
          </cell>
          <cell r="E8822">
            <v>901.54600000000005</v>
          </cell>
          <cell r="F8822" t="str">
            <v>N</v>
          </cell>
        </row>
        <row r="8823">
          <cell r="B8823">
            <v>37775</v>
          </cell>
          <cell r="C8823" t="str">
            <v>Odd Job Stores Inc</v>
          </cell>
          <cell r="D8823" t="str">
            <v>Amazing Savings Holding LLC</v>
          </cell>
          <cell r="E8823">
            <v>26.094999999999999</v>
          </cell>
          <cell r="F8823" t="str">
            <v>N</v>
          </cell>
        </row>
        <row r="8824">
          <cell r="B8824">
            <v>37775</v>
          </cell>
          <cell r="C8824" t="str">
            <v>Toro Partners LP</v>
          </cell>
          <cell r="D8824" t="str">
            <v>Upstate Energy Inc</v>
          </cell>
          <cell r="E8824">
            <v>47.8</v>
          </cell>
          <cell r="F8824" t="str">
            <v>N</v>
          </cell>
        </row>
        <row r="8825">
          <cell r="B8825">
            <v>37775</v>
          </cell>
          <cell r="C8825" t="str">
            <v>Air Energy Heat Pumps Inc</v>
          </cell>
          <cell r="D8825" t="str">
            <v>Water Pik Technologies Inc</v>
          </cell>
          <cell r="E8825">
            <v>9.1</v>
          </cell>
          <cell r="F8825" t="str">
            <v>N</v>
          </cell>
        </row>
        <row r="8826">
          <cell r="B8826">
            <v>37775</v>
          </cell>
          <cell r="C8826" t="str">
            <v>Medivance Inc-Patient Warming</v>
          </cell>
          <cell r="D8826" t="str">
            <v>Kimberly-Clark Health Care</v>
          </cell>
          <cell r="E8826">
            <v>17</v>
          </cell>
          <cell r="F8826" t="str">
            <v>N</v>
          </cell>
        </row>
        <row r="8827">
          <cell r="B8827">
            <v>37775</v>
          </cell>
          <cell r="C8827" t="str">
            <v>Search123.com Inc</v>
          </cell>
          <cell r="D8827" t="str">
            <v>Valueclick Inc</v>
          </cell>
          <cell r="E8827">
            <v>5</v>
          </cell>
          <cell r="F8827" t="str">
            <v>N</v>
          </cell>
        </row>
        <row r="8828">
          <cell r="B8828">
            <v>37775</v>
          </cell>
          <cell r="C8828" t="str">
            <v>DayStar Telecom Inc</v>
          </cell>
          <cell r="D8828" t="str">
            <v>Information Architects Corp</v>
          </cell>
          <cell r="E8828">
            <v>2.0999999999999996</v>
          </cell>
          <cell r="F8828" t="str">
            <v>N</v>
          </cell>
        </row>
        <row r="8829">
          <cell r="B8829">
            <v>37775</v>
          </cell>
          <cell r="C8829" t="str">
            <v>Intelix Inc</v>
          </cell>
          <cell r="D8829" t="str">
            <v>Edgewater Technology Inc</v>
          </cell>
          <cell r="E8829">
            <v>1.7</v>
          </cell>
          <cell r="F8829" t="str">
            <v>N</v>
          </cell>
        </row>
        <row r="8830">
          <cell r="B8830">
            <v>37775</v>
          </cell>
          <cell r="C8830" t="str">
            <v>OM Group Inc-PVC Heat</v>
          </cell>
          <cell r="D8830" t="str">
            <v>Undisclosed Acquiror</v>
          </cell>
          <cell r="E8830">
            <v>10</v>
          </cell>
          <cell r="F8830" t="str">
            <v>N</v>
          </cell>
        </row>
        <row r="8831">
          <cell r="B8831">
            <v>37775</v>
          </cell>
          <cell r="C8831" t="str">
            <v>Carroll Shelby Licensing Inc</v>
          </cell>
          <cell r="D8831" t="str">
            <v>Ginseng Forest Inc</v>
          </cell>
          <cell r="E8831">
            <v>47.438999999999993</v>
          </cell>
          <cell r="F8831" t="str">
            <v>N</v>
          </cell>
        </row>
        <row r="8832">
          <cell r="B8832">
            <v>37775</v>
          </cell>
          <cell r="C8832" t="str">
            <v>Recoton Corp-US Audio Ops</v>
          </cell>
          <cell r="D8832" t="str">
            <v>Audiovox Corp</v>
          </cell>
          <cell r="E8832">
            <v>45</v>
          </cell>
          <cell r="F8832" t="str">
            <v>N</v>
          </cell>
        </row>
        <row r="8833">
          <cell r="B8833">
            <v>37775</v>
          </cell>
          <cell r="C8833" t="str">
            <v>Premier Systems Inc</v>
          </cell>
          <cell r="D8833" t="str">
            <v>Harland Finl Solutions Inc</v>
          </cell>
          <cell r="E8833">
            <v>16</v>
          </cell>
          <cell r="F8833" t="str">
            <v>N</v>
          </cell>
        </row>
        <row r="8834">
          <cell r="B8834">
            <v>37774</v>
          </cell>
          <cell r="C8834" t="str">
            <v>OM Group Inc-Precious Metals</v>
          </cell>
          <cell r="D8834" t="str">
            <v>NV Umicore SA</v>
          </cell>
          <cell r="E8834">
            <v>752.19999999999993</v>
          </cell>
          <cell r="F8834" t="str">
            <v>N</v>
          </cell>
        </row>
        <row r="8835">
          <cell r="B8835">
            <v>37774</v>
          </cell>
          <cell r="C8835" t="str">
            <v>JD Edwards &amp; Co</v>
          </cell>
          <cell r="D8835" t="str">
            <v>PeopleSoft Inc</v>
          </cell>
          <cell r="E8835">
            <v>1776.317</v>
          </cell>
          <cell r="F8835" t="str">
            <v>N</v>
          </cell>
        </row>
        <row r="8836">
          <cell r="B8836">
            <v>37774</v>
          </cell>
          <cell r="C8836" t="str">
            <v>Technisource Hardware Inc</v>
          </cell>
          <cell r="D8836" t="str">
            <v>CSP Inc</v>
          </cell>
          <cell r="E8836">
            <v>2.6799999999999997</v>
          </cell>
          <cell r="F8836" t="str">
            <v>N</v>
          </cell>
        </row>
        <row r="8837">
          <cell r="B8837">
            <v>37774</v>
          </cell>
          <cell r="C8837" t="str">
            <v>Hampton Inn,Moline,Illinois</v>
          </cell>
          <cell r="D8837" t="str">
            <v>Undisclosed Acquiror</v>
          </cell>
          <cell r="E8837">
            <v>6.5</v>
          </cell>
          <cell r="F8837" t="str">
            <v>N</v>
          </cell>
        </row>
        <row r="8838">
          <cell r="B8838">
            <v>37774</v>
          </cell>
          <cell r="C8838" t="str">
            <v>Spinal Concepts Inc</v>
          </cell>
          <cell r="D8838" t="str">
            <v>Abbott Laboratories</v>
          </cell>
          <cell r="E8838">
            <v>210</v>
          </cell>
          <cell r="F8838" t="str">
            <v>N</v>
          </cell>
        </row>
        <row r="8839">
          <cell r="B8839">
            <v>37774</v>
          </cell>
          <cell r="C8839" t="str">
            <v>MediaBin Inc</v>
          </cell>
          <cell r="D8839" t="str">
            <v>Interwoven Inc</v>
          </cell>
          <cell r="E8839">
            <v>11</v>
          </cell>
          <cell r="F8839" t="str">
            <v>N</v>
          </cell>
        </row>
        <row r="8840">
          <cell r="B8840">
            <v>37774</v>
          </cell>
          <cell r="C8840" t="str">
            <v>Arko Paper Products Co</v>
          </cell>
          <cell r="D8840" t="str">
            <v>Smurfit-Stone Container Corp</v>
          </cell>
          <cell r="E8840">
            <v>30</v>
          </cell>
          <cell r="F8840" t="str">
            <v>N</v>
          </cell>
        </row>
        <row r="8841">
          <cell r="B8841">
            <v>37774</v>
          </cell>
          <cell r="C8841" t="str">
            <v>Burlington Northern-Mobile,AL</v>
          </cell>
          <cell r="D8841" t="str">
            <v>Alabama &amp; Gulf Coast Railway</v>
          </cell>
          <cell r="E8841">
            <v>15</v>
          </cell>
          <cell r="F8841" t="str">
            <v>N</v>
          </cell>
        </row>
        <row r="8842">
          <cell r="B8842">
            <v>37774</v>
          </cell>
          <cell r="C8842" t="str">
            <v>Ribapharm Inc</v>
          </cell>
          <cell r="D8842" t="str">
            <v>ICN Pharmaceuticals Inc</v>
          </cell>
          <cell r="E8842">
            <v>187.273</v>
          </cell>
          <cell r="F8842" t="str">
            <v>N</v>
          </cell>
        </row>
        <row r="8843">
          <cell r="B8843">
            <v>37774</v>
          </cell>
          <cell r="C8843" t="str">
            <v>Mortgage Asset Research</v>
          </cell>
          <cell r="D8843" t="str">
            <v>ChoicePoint Inc</v>
          </cell>
          <cell r="E8843">
            <v>11</v>
          </cell>
          <cell r="F8843" t="str">
            <v>N</v>
          </cell>
        </row>
        <row r="8844">
          <cell r="B8844">
            <v>37774</v>
          </cell>
          <cell r="C8844" t="str">
            <v>Guardian Pipeline LLC</v>
          </cell>
          <cell r="D8844" t="str">
            <v>WPS Resources Corp</v>
          </cell>
          <cell r="E8844">
            <v>26</v>
          </cell>
          <cell r="F8844" t="str">
            <v>N</v>
          </cell>
        </row>
        <row r="8845">
          <cell r="B8845">
            <v>37774</v>
          </cell>
          <cell r="C8845" t="str">
            <v>Mobile Tool International Inc</v>
          </cell>
          <cell r="D8845" t="str">
            <v>Altec</v>
          </cell>
          <cell r="E8845">
            <v>20.5</v>
          </cell>
          <cell r="F8845" t="str">
            <v>N</v>
          </cell>
        </row>
        <row r="8846">
          <cell r="B8846">
            <v>37774</v>
          </cell>
          <cell r="C8846" t="str">
            <v>Felcor Lodging Trust-Parking</v>
          </cell>
          <cell r="D8846" t="str">
            <v>Undisclosed Acquiror</v>
          </cell>
          <cell r="E8846">
            <v>5.6</v>
          </cell>
          <cell r="F8846" t="str">
            <v>N</v>
          </cell>
        </row>
        <row r="8847">
          <cell r="B8847">
            <v>37774</v>
          </cell>
          <cell r="C8847" t="str">
            <v>Quality Inn Beach Block Hotel</v>
          </cell>
          <cell r="D8847" t="str">
            <v>Innkeepers USA Trust</v>
          </cell>
          <cell r="E8847">
            <v>8.6</v>
          </cell>
          <cell r="F8847" t="str">
            <v>N</v>
          </cell>
        </row>
        <row r="8848">
          <cell r="B8848">
            <v>37774</v>
          </cell>
          <cell r="C8848" t="str">
            <v>Superior MicroPowders LLC</v>
          </cell>
          <cell r="D8848" t="str">
            <v>Cabot Corp</v>
          </cell>
          <cell r="E8848">
            <v>15.399999999999999</v>
          </cell>
          <cell r="F8848" t="str">
            <v>N</v>
          </cell>
        </row>
        <row r="8849">
          <cell r="B8849">
            <v>37774</v>
          </cell>
          <cell r="C8849" t="str">
            <v>Coactive Systems Corp</v>
          </cell>
          <cell r="D8849" t="str">
            <v>First Consulting Group Inc</v>
          </cell>
          <cell r="E8849">
            <v>2.1379999999999999</v>
          </cell>
          <cell r="F8849" t="str">
            <v>N</v>
          </cell>
        </row>
        <row r="8850">
          <cell r="B8850">
            <v>37774</v>
          </cell>
          <cell r="C8850" t="str">
            <v>Wyeth-Ativan &amp; Isordil Rights</v>
          </cell>
          <cell r="D8850" t="str">
            <v>Biovail Corp</v>
          </cell>
          <cell r="E8850">
            <v>130</v>
          </cell>
          <cell r="F8850" t="str">
            <v>N</v>
          </cell>
        </row>
        <row r="8851">
          <cell r="B8851">
            <v>37773</v>
          </cell>
          <cell r="C8851" t="str">
            <v>Davita-Dialysis Facility,PA</v>
          </cell>
          <cell r="D8851" t="str">
            <v>Fresenius Medical Care AG</v>
          </cell>
          <cell r="E8851">
            <v>1.75</v>
          </cell>
          <cell r="F8851" t="str">
            <v>N</v>
          </cell>
        </row>
        <row r="8852">
          <cell r="B8852">
            <v>37773</v>
          </cell>
          <cell r="C8852" t="str">
            <v>Owensboro Mercy Health System</v>
          </cell>
          <cell r="D8852" t="str">
            <v>OCDH Inc</v>
          </cell>
          <cell r="E8852">
            <v>35</v>
          </cell>
          <cell r="F8852" t="str">
            <v>N</v>
          </cell>
        </row>
        <row r="8853">
          <cell r="B8853">
            <v>37773</v>
          </cell>
          <cell r="C8853" t="str">
            <v>Meridian Rail Castings Co Inc</v>
          </cell>
          <cell r="D8853" t="str">
            <v>Ohio Castings Co LLC</v>
          </cell>
          <cell r="E8853">
            <v>3</v>
          </cell>
          <cell r="F8853" t="str">
            <v>N</v>
          </cell>
        </row>
        <row r="8854">
          <cell r="B8854">
            <v>37772</v>
          </cell>
          <cell r="C8854" t="str">
            <v>Horsehead Industries Inc</v>
          </cell>
          <cell r="D8854" t="str">
            <v>Sun Capital Partners Inc</v>
          </cell>
          <cell r="E8854">
            <v>88.699999999999989</v>
          </cell>
          <cell r="F8854" t="str">
            <v>Y</v>
          </cell>
        </row>
        <row r="8855">
          <cell r="B8855">
            <v>37772</v>
          </cell>
          <cell r="C8855" t="str">
            <v>DigiTerra Broadband</v>
          </cell>
          <cell r="D8855" t="str">
            <v>Wireless Retail Inc</v>
          </cell>
          <cell r="E8855">
            <v>2.4</v>
          </cell>
          <cell r="F8855" t="str">
            <v>N</v>
          </cell>
        </row>
        <row r="8856">
          <cell r="B8856">
            <v>37771</v>
          </cell>
          <cell r="C8856" t="str">
            <v>Halliburton Measurement Sys</v>
          </cell>
          <cell r="D8856" t="str">
            <v>NuFlo Technologies Inc</v>
          </cell>
          <cell r="E8856">
            <v>33</v>
          </cell>
          <cell r="F8856" t="str">
            <v>Y</v>
          </cell>
        </row>
        <row r="8857">
          <cell r="B8857">
            <v>37771</v>
          </cell>
          <cell r="C8857" t="str">
            <v>Star Southfield Ent Ctr</v>
          </cell>
          <cell r="D8857" t="str">
            <v>Entertainment Properties Trust</v>
          </cell>
          <cell r="E8857">
            <v>28</v>
          </cell>
          <cell r="F8857" t="str">
            <v>N</v>
          </cell>
        </row>
        <row r="8858">
          <cell r="B8858">
            <v>37771</v>
          </cell>
          <cell r="C8858" t="str">
            <v>Manatron Inc-Finl Product Line</v>
          </cell>
          <cell r="D8858" t="str">
            <v>Harris Computer Systems</v>
          </cell>
          <cell r="E8858">
            <v>3.5</v>
          </cell>
          <cell r="F8858" t="str">
            <v>N</v>
          </cell>
        </row>
        <row r="8859">
          <cell r="B8859">
            <v>37771</v>
          </cell>
          <cell r="C8859" t="str">
            <v>Cumberland National Bank,GA</v>
          </cell>
          <cell r="D8859" t="str">
            <v>Liberty Shares Inc,GA</v>
          </cell>
          <cell r="E8859">
            <v>3.4</v>
          </cell>
          <cell r="F8859" t="str">
            <v>N</v>
          </cell>
        </row>
        <row r="8860">
          <cell r="B8860">
            <v>37771</v>
          </cell>
          <cell r="C8860" t="str">
            <v>Cysive Inc</v>
          </cell>
          <cell r="D8860" t="str">
            <v>Snowbird Holdings Inc</v>
          </cell>
          <cell r="E8860">
            <v>74.5</v>
          </cell>
          <cell r="F8860" t="str">
            <v>N</v>
          </cell>
        </row>
        <row r="8861">
          <cell r="B8861">
            <v>37771</v>
          </cell>
          <cell r="C8861" t="str">
            <v>Tele-Media Co-Certain Assets</v>
          </cell>
          <cell r="D8861" t="str">
            <v>Comcast Cablevision Nashville</v>
          </cell>
          <cell r="E8861">
            <v>8.35</v>
          </cell>
          <cell r="F8861" t="str">
            <v>N</v>
          </cell>
        </row>
        <row r="8862">
          <cell r="B8862">
            <v>37771</v>
          </cell>
          <cell r="C8862" t="str">
            <v>PECO II Inc-Engineering</v>
          </cell>
          <cell r="D8862" t="str">
            <v>Undisclosed Acquiror</v>
          </cell>
          <cell r="E8862">
            <v>1.1000000000000001</v>
          </cell>
          <cell r="F8862" t="str">
            <v>N</v>
          </cell>
        </row>
        <row r="8863">
          <cell r="B8863">
            <v>37771</v>
          </cell>
          <cell r="C8863" t="str">
            <v>Aeromet Inc</v>
          </cell>
          <cell r="D8863" t="str">
            <v>L-3 Communications Hldg Inc</v>
          </cell>
          <cell r="E8863">
            <v>20</v>
          </cell>
          <cell r="F8863" t="str">
            <v>N</v>
          </cell>
        </row>
        <row r="8864">
          <cell r="B8864">
            <v>37771</v>
          </cell>
          <cell r="C8864" t="str">
            <v>El Paso Corp-SCR Rigs(2)</v>
          </cell>
          <cell r="D8864" t="str">
            <v>Grey Wolf Inc</v>
          </cell>
          <cell r="E8864">
            <v>9</v>
          </cell>
          <cell r="F8864" t="str">
            <v>N</v>
          </cell>
        </row>
        <row r="8865">
          <cell r="B8865">
            <v>37771</v>
          </cell>
          <cell r="C8865" t="str">
            <v>GGP Ivanhoe III</v>
          </cell>
          <cell r="D8865" t="str">
            <v>General Growth Properties Inc</v>
          </cell>
          <cell r="E8865">
            <v>459</v>
          </cell>
          <cell r="F8865" t="str">
            <v>N</v>
          </cell>
        </row>
        <row r="8866">
          <cell r="B8866">
            <v>37771</v>
          </cell>
          <cell r="C8866" t="str">
            <v>Delaney Hall</v>
          </cell>
          <cell r="D8866" t="str">
            <v>Correctional Properties Trust</v>
          </cell>
          <cell r="E8866">
            <v>21</v>
          </cell>
          <cell r="F8866" t="str">
            <v>N</v>
          </cell>
        </row>
        <row r="8867">
          <cell r="B8867">
            <v>37771</v>
          </cell>
          <cell r="C8867" t="str">
            <v>St Louis Galleria,St Louis,MO</v>
          </cell>
          <cell r="D8867" t="str">
            <v>General Growth Properties Inc</v>
          </cell>
          <cell r="E8867">
            <v>235</v>
          </cell>
          <cell r="F8867" t="str">
            <v>N</v>
          </cell>
        </row>
        <row r="8868">
          <cell r="B8868">
            <v>37771</v>
          </cell>
          <cell r="C8868" t="str">
            <v>Coronado Ctr,Albuquerque,NM</v>
          </cell>
          <cell r="D8868" t="str">
            <v>General Growth Properties Inc</v>
          </cell>
          <cell r="E8868">
            <v>175</v>
          </cell>
          <cell r="F8868" t="str">
            <v>N</v>
          </cell>
        </row>
        <row r="8869">
          <cell r="B8869">
            <v>37771</v>
          </cell>
          <cell r="C8869" t="str">
            <v>Zurich Life-Life Ins Business</v>
          </cell>
          <cell r="D8869" t="str">
            <v>Bank One Corp,Chicago,IL</v>
          </cell>
          <cell r="E8869">
            <v>500</v>
          </cell>
          <cell r="F8869" t="str">
            <v>N</v>
          </cell>
        </row>
        <row r="8870">
          <cell r="B8870">
            <v>37771</v>
          </cell>
          <cell r="C8870" t="str">
            <v>Bishop Hotel</v>
          </cell>
          <cell r="D8870" t="str">
            <v>Stereo Vision Entertainment</v>
          </cell>
          <cell r="E8870">
            <v>1.2</v>
          </cell>
          <cell r="F8870" t="str">
            <v>N</v>
          </cell>
        </row>
        <row r="8871">
          <cell r="B8871">
            <v>37771</v>
          </cell>
          <cell r="C8871" t="str">
            <v>St Pete Jannus Inc</v>
          </cell>
          <cell r="D8871" t="str">
            <v>Stereo Vision Entertainment</v>
          </cell>
          <cell r="E8871">
            <v>6.8</v>
          </cell>
          <cell r="F8871" t="str">
            <v>N</v>
          </cell>
        </row>
        <row r="8872">
          <cell r="B8872">
            <v>37771</v>
          </cell>
          <cell r="C8872" t="str">
            <v>Nature's Life</v>
          </cell>
          <cell r="D8872" t="str">
            <v>Nutraceutical Intl Corp</v>
          </cell>
          <cell r="E8872">
            <v>10.799999999999999</v>
          </cell>
          <cell r="F8872" t="str">
            <v>N</v>
          </cell>
        </row>
        <row r="8873">
          <cell r="B8873">
            <v>37771</v>
          </cell>
          <cell r="C8873" t="str">
            <v>Ralston Communications Inc</v>
          </cell>
          <cell r="D8873" t="str">
            <v>DirectView Inc</v>
          </cell>
          <cell r="E8873">
            <v>10.776999999999999</v>
          </cell>
          <cell r="F8873" t="str">
            <v>N</v>
          </cell>
        </row>
        <row r="8874">
          <cell r="B8874">
            <v>37771</v>
          </cell>
          <cell r="C8874" t="str">
            <v>Deepwater Drilling LLC</v>
          </cell>
          <cell r="D8874" t="str">
            <v>Transocean Inc</v>
          </cell>
          <cell r="E8874">
            <v>84.5</v>
          </cell>
          <cell r="F8874" t="str">
            <v>N</v>
          </cell>
        </row>
        <row r="8875">
          <cell r="B8875">
            <v>37770</v>
          </cell>
          <cell r="C8875" t="str">
            <v>BCT International Inc</v>
          </cell>
          <cell r="D8875" t="str">
            <v>Phoenix Group of Florida Inc</v>
          </cell>
          <cell r="E8875">
            <v>5.0060000000000002</v>
          </cell>
          <cell r="F8875" t="str">
            <v>Y</v>
          </cell>
        </row>
        <row r="8876">
          <cell r="B8876">
            <v>37770</v>
          </cell>
          <cell r="C8876" t="str">
            <v>Chateau Communities Inc</v>
          </cell>
          <cell r="D8876" t="str">
            <v>Hometown America LLC</v>
          </cell>
          <cell r="E8876">
            <v>2238.7280000000001</v>
          </cell>
          <cell r="F8876" t="str">
            <v>N</v>
          </cell>
        </row>
        <row r="8877">
          <cell r="B8877">
            <v>37770</v>
          </cell>
          <cell r="C8877" t="str">
            <v>Miller Exploration Co</v>
          </cell>
          <cell r="D8877" t="str">
            <v>Edge Petroleum Corp</v>
          </cell>
          <cell r="E8877">
            <v>21.444999999999997</v>
          </cell>
          <cell r="F8877" t="str">
            <v>N</v>
          </cell>
        </row>
        <row r="8878">
          <cell r="B8878">
            <v>37770</v>
          </cell>
          <cell r="C8878" t="str">
            <v>Charter Commun Inc-WA Sys</v>
          </cell>
          <cell r="D8878" t="str">
            <v>WaveDivision Holdings LLC</v>
          </cell>
          <cell r="E8878">
            <v>91</v>
          </cell>
          <cell r="F8878" t="str">
            <v>N</v>
          </cell>
        </row>
        <row r="8879">
          <cell r="B8879">
            <v>37770</v>
          </cell>
          <cell r="C8879" t="str">
            <v>Select Technologies Inc</v>
          </cell>
          <cell r="D8879" t="str">
            <v>Optika Inc</v>
          </cell>
          <cell r="E8879">
            <v>2.6999999999999997</v>
          </cell>
          <cell r="F8879" t="str">
            <v>N</v>
          </cell>
        </row>
        <row r="8880">
          <cell r="B8880">
            <v>37770</v>
          </cell>
          <cell r="C8880" t="str">
            <v>AARIG Terminal-Certain Assets</v>
          </cell>
          <cell r="D8880" t="str">
            <v>Syltone PLC</v>
          </cell>
          <cell r="E8880">
            <v>1.2999999999999998</v>
          </cell>
          <cell r="F8880" t="str">
            <v>N</v>
          </cell>
        </row>
        <row r="8881">
          <cell r="B8881">
            <v>37770</v>
          </cell>
          <cell r="C8881" t="str">
            <v>Fisher Commun-Radio Stn(2),OR</v>
          </cell>
          <cell r="D8881" t="str">
            <v>Entercom Communications Corp</v>
          </cell>
          <cell r="E8881">
            <v>44</v>
          </cell>
          <cell r="F8881" t="str">
            <v>N</v>
          </cell>
        </row>
        <row r="8882">
          <cell r="B8882">
            <v>37770</v>
          </cell>
          <cell r="C8882" t="str">
            <v>Frank's Tubular Intl Inc</v>
          </cell>
          <cell r="D8882" t="str">
            <v>Lone Star Technologies Inc</v>
          </cell>
          <cell r="E8882">
            <v>18.899999999999999</v>
          </cell>
          <cell r="F8882" t="str">
            <v>N</v>
          </cell>
        </row>
        <row r="8883">
          <cell r="B8883">
            <v>37770</v>
          </cell>
          <cell r="C8883" t="str">
            <v>New Vulcan Coal Holdings LLC</v>
          </cell>
          <cell r="D8883" t="str">
            <v>Arch Coal Inc</v>
          </cell>
          <cell r="E8883">
            <v>364</v>
          </cell>
          <cell r="F8883" t="str">
            <v>N</v>
          </cell>
        </row>
        <row r="8884">
          <cell r="B8884">
            <v>37770</v>
          </cell>
          <cell r="C8884" t="str">
            <v>Insignia Finl Grp-REI Assets</v>
          </cell>
          <cell r="D8884" t="str">
            <v>Island Fund I LLC</v>
          </cell>
          <cell r="E8884">
            <v>51.8</v>
          </cell>
          <cell r="F8884" t="str">
            <v>N</v>
          </cell>
        </row>
        <row r="8885">
          <cell r="B8885">
            <v>37770</v>
          </cell>
          <cell r="C8885" t="str">
            <v>New Moon Systems</v>
          </cell>
          <cell r="D8885" t="str">
            <v>Tarantella Inc</v>
          </cell>
          <cell r="E8885">
            <v>5.4229999999999992</v>
          </cell>
          <cell r="F8885" t="str">
            <v>N</v>
          </cell>
        </row>
        <row r="8886">
          <cell r="B8886">
            <v>37770</v>
          </cell>
          <cell r="C8886" t="str">
            <v>Tele-V Inc</v>
          </cell>
          <cell r="D8886" t="str">
            <v>National Mgmt Consulting Inc</v>
          </cell>
          <cell r="E8886">
            <v>41.808</v>
          </cell>
          <cell r="F8886" t="str">
            <v>N</v>
          </cell>
        </row>
        <row r="8887">
          <cell r="B8887">
            <v>37769</v>
          </cell>
          <cell r="C8887" t="str">
            <v>CDM Resource Management Ltd</v>
          </cell>
          <cell r="D8887" t="str">
            <v>Carlyle Riverstone Global</v>
          </cell>
          <cell r="E8887">
            <v>50</v>
          </cell>
          <cell r="F8887" t="str">
            <v>Y</v>
          </cell>
        </row>
        <row r="8888">
          <cell r="B8888">
            <v>37769</v>
          </cell>
          <cell r="C8888" t="str">
            <v>High Country Financial Corp,NC</v>
          </cell>
          <cell r="D8888" t="str">
            <v>Yadkin Valley Bank and Trust</v>
          </cell>
          <cell r="E8888">
            <v>35.377999999999993</v>
          </cell>
          <cell r="F8888" t="str">
            <v>N</v>
          </cell>
        </row>
        <row r="8889">
          <cell r="B8889">
            <v>37769</v>
          </cell>
          <cell r="C8889" t="str">
            <v>GREKA Energy Corp</v>
          </cell>
          <cell r="D8889" t="str">
            <v>Randeep Grewal</v>
          </cell>
          <cell r="E8889">
            <v>27.956</v>
          </cell>
          <cell r="F8889" t="str">
            <v>N</v>
          </cell>
        </row>
        <row r="8890">
          <cell r="B8890">
            <v>37769</v>
          </cell>
          <cell r="C8890" t="str">
            <v>Republic Bancshares-Hotel,DE</v>
          </cell>
          <cell r="D8890" t="str">
            <v>Parkside V LLC</v>
          </cell>
          <cell r="E8890">
            <v>11.2</v>
          </cell>
          <cell r="F8890" t="str">
            <v>N</v>
          </cell>
        </row>
        <row r="8891">
          <cell r="B8891">
            <v>37769</v>
          </cell>
          <cell r="C8891" t="str">
            <v>Archstone-Smith-Mgmt Business</v>
          </cell>
          <cell r="D8891" t="str">
            <v>Gables Residential Trust</v>
          </cell>
          <cell r="E8891">
            <v>6.5</v>
          </cell>
          <cell r="F8891" t="str">
            <v>N</v>
          </cell>
        </row>
        <row r="8892">
          <cell r="B8892">
            <v>37769</v>
          </cell>
          <cell r="C8892" t="str">
            <v>Seattle Marriott Waterfront</v>
          </cell>
          <cell r="D8892" t="str">
            <v>CNL Hospitality Properties Inc</v>
          </cell>
          <cell r="E8892">
            <v>89</v>
          </cell>
          <cell r="F8892" t="str">
            <v>N</v>
          </cell>
        </row>
        <row r="8893">
          <cell r="B8893">
            <v>37769</v>
          </cell>
          <cell r="C8893" t="str">
            <v>TTR Tech-Copy Protection,DRM</v>
          </cell>
          <cell r="D8893" t="str">
            <v>Macrovision Corp</v>
          </cell>
          <cell r="E8893">
            <v>5.05</v>
          </cell>
          <cell r="F8893" t="str">
            <v>N</v>
          </cell>
        </row>
        <row r="8894">
          <cell r="B8894">
            <v>37769</v>
          </cell>
          <cell r="C8894" t="str">
            <v>Litton Life Support</v>
          </cell>
          <cell r="D8894" t="str">
            <v>Cobham PLC</v>
          </cell>
          <cell r="E8894">
            <v>73</v>
          </cell>
          <cell r="F8894" t="str">
            <v>N</v>
          </cell>
        </row>
        <row r="8895">
          <cell r="B8895">
            <v>37769</v>
          </cell>
          <cell r="C8895" t="str">
            <v>CommerceSouth Inc,Eufaula,AL</v>
          </cell>
          <cell r="D8895" t="str">
            <v>BancTrust Financial Group Inc</v>
          </cell>
          <cell r="E8895">
            <v>73.108000000000004</v>
          </cell>
          <cell r="F8895" t="str">
            <v>N</v>
          </cell>
        </row>
        <row r="8896">
          <cell r="B8896">
            <v>37769</v>
          </cell>
          <cell r="C8896" t="str">
            <v>HiddenMind Technology LLC</v>
          </cell>
          <cell r="D8896" t="str">
            <v>Infowave Software Inc</v>
          </cell>
          <cell r="E8896">
            <v>2.8580000000000001</v>
          </cell>
          <cell r="F8896" t="str">
            <v>N</v>
          </cell>
        </row>
        <row r="8897">
          <cell r="B8897">
            <v>37769</v>
          </cell>
          <cell r="C8897" t="str">
            <v>Magellan Health Services Inc</v>
          </cell>
          <cell r="D8897" t="str">
            <v>Onex Corp</v>
          </cell>
          <cell r="E8897">
            <v>198.62799999999999</v>
          </cell>
          <cell r="F8897" t="str">
            <v>N</v>
          </cell>
        </row>
        <row r="8898">
          <cell r="B8898">
            <v>37769</v>
          </cell>
          <cell r="C8898" t="str">
            <v>Westerbeke Corp</v>
          </cell>
          <cell r="D8898" t="str">
            <v>Valley Detroit Diesel Allison</v>
          </cell>
          <cell r="E8898">
            <v>13.994</v>
          </cell>
          <cell r="F8898" t="str">
            <v>N</v>
          </cell>
        </row>
        <row r="8899">
          <cell r="B8899">
            <v>37769</v>
          </cell>
          <cell r="C8899" t="str">
            <v>Walton Medical Ctr,Monroe,GA</v>
          </cell>
          <cell r="D8899" t="str">
            <v>Hospital Management Associates</v>
          </cell>
          <cell r="E8899">
            <v>40</v>
          </cell>
          <cell r="F8899" t="str">
            <v>N</v>
          </cell>
        </row>
        <row r="8900">
          <cell r="B8900">
            <v>37769</v>
          </cell>
          <cell r="C8900" t="str">
            <v>Epoch Biosciences-Specialty</v>
          </cell>
          <cell r="D8900" t="str">
            <v>Eurogentec Bel SA</v>
          </cell>
          <cell r="E8900">
            <v>1.4</v>
          </cell>
          <cell r="F8900" t="str">
            <v>N</v>
          </cell>
        </row>
        <row r="8901">
          <cell r="B8901">
            <v>37769</v>
          </cell>
          <cell r="C8901" t="str">
            <v>Jeeves Solutions</v>
          </cell>
          <cell r="D8901" t="str">
            <v>Kanisa Inc</v>
          </cell>
          <cell r="E8901">
            <v>4.25</v>
          </cell>
          <cell r="F8901" t="str">
            <v>N</v>
          </cell>
        </row>
        <row r="8902">
          <cell r="B8902">
            <v>37769</v>
          </cell>
          <cell r="C8902" t="str">
            <v>ThinkSpark Corp</v>
          </cell>
          <cell r="D8902" t="str">
            <v>Axtive Corp</v>
          </cell>
          <cell r="E8902">
            <v>5.0609999999999999</v>
          </cell>
          <cell r="F8902" t="str">
            <v>N</v>
          </cell>
        </row>
        <row r="8903">
          <cell r="B8903">
            <v>37768</v>
          </cell>
          <cell r="C8903" t="str">
            <v>BWP Gas LLC</v>
          </cell>
          <cell r="D8903" t="str">
            <v>Continental Southern Resources</v>
          </cell>
          <cell r="E8903">
            <v>15.75</v>
          </cell>
          <cell r="F8903" t="str">
            <v>N</v>
          </cell>
        </row>
        <row r="8904">
          <cell r="B8904">
            <v>37768</v>
          </cell>
          <cell r="C8904" t="str">
            <v>Aviston Financial Corp,Ill</v>
          </cell>
          <cell r="D8904" t="str">
            <v>Kankakee Bancorp Inc,IL</v>
          </cell>
          <cell r="E8904">
            <v>13.483000000000001</v>
          </cell>
          <cell r="F8904" t="str">
            <v>N</v>
          </cell>
        </row>
        <row r="8905">
          <cell r="B8905">
            <v>37768</v>
          </cell>
          <cell r="C8905" t="str">
            <v>TMBR/Sharp Drilling Inc</v>
          </cell>
          <cell r="D8905" t="str">
            <v>Patterson-UTI Energy Inc</v>
          </cell>
          <cell r="E8905">
            <v>92.076999999999998</v>
          </cell>
          <cell r="F8905" t="str">
            <v>N</v>
          </cell>
        </row>
        <row r="8906">
          <cell r="B8906">
            <v>37768</v>
          </cell>
          <cell r="C8906" t="str">
            <v>US Steel Mining Co Inc</v>
          </cell>
          <cell r="D8906" t="str">
            <v>PinnOak Resources LLC</v>
          </cell>
          <cell r="E8906">
            <v>61</v>
          </cell>
          <cell r="F8906" t="str">
            <v>N</v>
          </cell>
        </row>
        <row r="8907">
          <cell r="B8907">
            <v>37768</v>
          </cell>
          <cell r="C8907" t="str">
            <v>Levitz Home Furnishings Inc</v>
          </cell>
          <cell r="D8907" t="str">
            <v>Undisclosed Acquiror</v>
          </cell>
          <cell r="E8907">
            <v>13.1</v>
          </cell>
          <cell r="F8907" t="str">
            <v>N</v>
          </cell>
        </row>
        <row r="8908">
          <cell r="B8908">
            <v>37768</v>
          </cell>
          <cell r="C8908" t="str">
            <v>Russian Resources Corp</v>
          </cell>
          <cell r="D8908" t="str">
            <v>Prime Securities-Certain Asts</v>
          </cell>
          <cell r="E8908">
            <v>10.456</v>
          </cell>
          <cell r="F8908" t="str">
            <v>N</v>
          </cell>
        </row>
        <row r="8909">
          <cell r="B8909">
            <v>37767</v>
          </cell>
          <cell r="C8909" t="str">
            <v>Vulcan Material-Industrial Bus</v>
          </cell>
          <cell r="D8909" t="str">
            <v>Kemira Oyj</v>
          </cell>
          <cell r="E8909">
            <v>44</v>
          </cell>
          <cell r="F8909" t="str">
            <v>N</v>
          </cell>
        </row>
        <row r="8910">
          <cell r="B8910">
            <v>37764</v>
          </cell>
          <cell r="C8910" t="str">
            <v>Mercury Business Services Inc</v>
          </cell>
          <cell r="D8910" t="str">
            <v>Investor Group</v>
          </cell>
          <cell r="E8910">
            <v>1.1000000000000001</v>
          </cell>
          <cell r="F8910" t="str">
            <v>Y</v>
          </cell>
        </row>
        <row r="8911">
          <cell r="B8911">
            <v>37764</v>
          </cell>
          <cell r="C8911" t="str">
            <v>Riddell Sports Group Inc</v>
          </cell>
          <cell r="D8911" t="str">
            <v>Fenway Partners Inc</v>
          </cell>
          <cell r="E8911">
            <v>100</v>
          </cell>
          <cell r="F8911" t="str">
            <v>Y</v>
          </cell>
        </row>
        <row r="8912">
          <cell r="B8912">
            <v>37764</v>
          </cell>
          <cell r="C8912" t="str">
            <v>Owens Corning Metal Systems</v>
          </cell>
          <cell r="D8912" t="str">
            <v>Sun ALSCO LLC</v>
          </cell>
          <cell r="E8912">
            <v>50</v>
          </cell>
          <cell r="F8912" t="str">
            <v>Y</v>
          </cell>
        </row>
        <row r="8913">
          <cell r="B8913">
            <v>37764</v>
          </cell>
          <cell r="C8913" t="str">
            <v>Fidelity Natl Info Solutions</v>
          </cell>
          <cell r="D8913" t="str">
            <v>Fidelity Natl Finl Inc</v>
          </cell>
          <cell r="E8913">
            <v>391.89100000000002</v>
          </cell>
          <cell r="F8913" t="str">
            <v>N</v>
          </cell>
        </row>
        <row r="8914">
          <cell r="B8914">
            <v>37764</v>
          </cell>
          <cell r="C8914" t="str">
            <v>Spiegel-Newport News Catalog</v>
          </cell>
          <cell r="D8914" t="str">
            <v>Gordon Brothers Retail</v>
          </cell>
          <cell r="E8914">
            <v>11.1</v>
          </cell>
          <cell r="F8914" t="str">
            <v>N</v>
          </cell>
        </row>
        <row r="8915">
          <cell r="B8915">
            <v>37764</v>
          </cell>
          <cell r="C8915" t="str">
            <v>San Diego Expressway Ltd LP</v>
          </cell>
          <cell r="D8915" t="str">
            <v>Macquarie Infrastructure Group</v>
          </cell>
          <cell r="E8915">
            <v>8</v>
          </cell>
          <cell r="F8915" t="str">
            <v>N</v>
          </cell>
        </row>
        <row r="8916">
          <cell r="B8916">
            <v>37764</v>
          </cell>
          <cell r="C8916" t="str">
            <v>NS&amp;L Bancorp Inc,Neosho,MO</v>
          </cell>
          <cell r="D8916" t="str">
            <v>NS&amp;L Acquisition Corp</v>
          </cell>
          <cell r="E8916">
            <v>11.646000000000001</v>
          </cell>
          <cell r="F8916" t="str">
            <v>N</v>
          </cell>
        </row>
        <row r="8917">
          <cell r="B8917">
            <v>37763</v>
          </cell>
          <cell r="C8917" t="str">
            <v>Emerald Coast Bancshares,FL</v>
          </cell>
          <cell r="D8917" t="str">
            <v>Trustmark Natl Bk,Jackson,MS</v>
          </cell>
          <cell r="E8917">
            <v>46.8</v>
          </cell>
          <cell r="F8917" t="str">
            <v>N</v>
          </cell>
        </row>
        <row r="8918">
          <cell r="B8918">
            <v>37763</v>
          </cell>
          <cell r="C8918" t="str">
            <v>Northern Power Systems Inc</v>
          </cell>
          <cell r="D8918" t="str">
            <v>Proton Energy Systems Inc</v>
          </cell>
          <cell r="E8918">
            <v>27.5</v>
          </cell>
          <cell r="F8918" t="str">
            <v>N</v>
          </cell>
        </row>
        <row r="8919">
          <cell r="B8919">
            <v>37763</v>
          </cell>
          <cell r="C8919" t="str">
            <v>Prudential Finl-Natl Ppty</v>
          </cell>
          <cell r="D8919" t="str">
            <v>Liberty Mutual Group</v>
          </cell>
          <cell r="E8919">
            <v>550</v>
          </cell>
          <cell r="F8919" t="str">
            <v>N</v>
          </cell>
        </row>
        <row r="8920">
          <cell r="B8920">
            <v>37763</v>
          </cell>
          <cell r="C8920" t="str">
            <v>Gentrx Corp</v>
          </cell>
          <cell r="D8920" t="str">
            <v>Exmouth Capital Corp</v>
          </cell>
          <cell r="E8920">
            <v>1.8929999999999998</v>
          </cell>
          <cell r="F8920" t="str">
            <v>N</v>
          </cell>
        </row>
        <row r="8921">
          <cell r="B8921">
            <v>37763</v>
          </cell>
          <cell r="C8921" t="str">
            <v>Eddie Bauer Inc-Certain Assets</v>
          </cell>
          <cell r="D8921" t="str">
            <v>Gordon Brothers Retail</v>
          </cell>
          <cell r="E8921">
            <v>15.1</v>
          </cell>
          <cell r="F8921" t="str">
            <v>N</v>
          </cell>
        </row>
        <row r="8922">
          <cell r="B8922">
            <v>37763</v>
          </cell>
          <cell r="C8922" t="str">
            <v>Anderson Packaging Inc</v>
          </cell>
          <cell r="D8922" t="str">
            <v>AmerisourceBergen Corp</v>
          </cell>
          <cell r="E8922">
            <v>102.5</v>
          </cell>
          <cell r="F8922" t="str">
            <v>N</v>
          </cell>
        </row>
        <row r="8923">
          <cell r="B8923">
            <v>37763</v>
          </cell>
          <cell r="C8923" t="str">
            <v>NextSet Software Inc</v>
          </cell>
          <cell r="D8923" t="str">
            <v>IT&amp;E Ltd</v>
          </cell>
          <cell r="E8923">
            <v>2.6629999999999998</v>
          </cell>
          <cell r="F8923" t="str">
            <v>N</v>
          </cell>
        </row>
        <row r="8924">
          <cell r="B8924">
            <v>37763</v>
          </cell>
          <cell r="C8924" t="str">
            <v>Prudential Financial-Property</v>
          </cell>
          <cell r="D8924" t="str">
            <v>Palisades Group</v>
          </cell>
          <cell r="E8924">
            <v>260</v>
          </cell>
          <cell r="F8924" t="str">
            <v>N</v>
          </cell>
        </row>
        <row r="8925">
          <cell r="B8925">
            <v>37763</v>
          </cell>
          <cell r="C8925" t="str">
            <v>Metro Bancorp Inc,MI</v>
          </cell>
          <cell r="D8925" t="str">
            <v>Citizens First Bancorp Inc.MI</v>
          </cell>
          <cell r="E8925">
            <v>30</v>
          </cell>
          <cell r="F8925" t="str">
            <v>N</v>
          </cell>
        </row>
        <row r="8926">
          <cell r="B8926">
            <v>37763</v>
          </cell>
          <cell r="C8926" t="str">
            <v>StepTech Inc</v>
          </cell>
          <cell r="D8926" t="str">
            <v>LTX Corp</v>
          </cell>
          <cell r="E8926">
            <v>43.8</v>
          </cell>
          <cell r="F8926" t="str">
            <v>N</v>
          </cell>
        </row>
        <row r="8927">
          <cell r="B8927">
            <v>37763</v>
          </cell>
          <cell r="C8927" t="str">
            <v>US Traffic Corp</v>
          </cell>
          <cell r="D8927" t="str">
            <v>Quixote Corp</v>
          </cell>
          <cell r="E8927">
            <v>35.991999999999997</v>
          </cell>
          <cell r="F8927" t="str">
            <v>N</v>
          </cell>
        </row>
        <row r="8928">
          <cell r="B8928">
            <v>37763</v>
          </cell>
          <cell r="C8928" t="str">
            <v>Coach USA Transit Services</v>
          </cell>
          <cell r="D8928" t="str">
            <v>First Transit</v>
          </cell>
          <cell r="E8928">
            <v>22.5</v>
          </cell>
          <cell r="F8928" t="str">
            <v>N</v>
          </cell>
        </row>
        <row r="8929">
          <cell r="B8929">
            <v>37763</v>
          </cell>
          <cell r="C8929" t="str">
            <v>Louisina-Pac-Timberland,TX</v>
          </cell>
          <cell r="D8929" t="str">
            <v>Undisclosed Acquiror</v>
          </cell>
          <cell r="E8929">
            <v>30.5</v>
          </cell>
          <cell r="F8929" t="str">
            <v>N</v>
          </cell>
        </row>
        <row r="8930">
          <cell r="B8930">
            <v>37763</v>
          </cell>
          <cell r="C8930" t="str">
            <v>Valley Bancorp Inc,Phoenix,AZ</v>
          </cell>
          <cell r="D8930" t="str">
            <v>Marquette Financial Cos</v>
          </cell>
          <cell r="E8930">
            <v>9</v>
          </cell>
          <cell r="F8930" t="str">
            <v>N</v>
          </cell>
        </row>
        <row r="8931">
          <cell r="B8931">
            <v>37762</v>
          </cell>
          <cell r="C8931" t="str">
            <v>Starwood Hotels &amp; Resorts-Hote</v>
          </cell>
          <cell r="D8931" t="str">
            <v>Investor Group</v>
          </cell>
          <cell r="E8931">
            <v>312</v>
          </cell>
          <cell r="F8931" t="str">
            <v>Y</v>
          </cell>
        </row>
        <row r="8932">
          <cell r="B8932">
            <v>37762</v>
          </cell>
          <cell r="C8932" t="str">
            <v>St Francis Capital Corp,WI</v>
          </cell>
          <cell r="D8932" t="str">
            <v>MAF Bancorp,Clarendon Hills,IL</v>
          </cell>
          <cell r="E8932">
            <v>264.62400000000002</v>
          </cell>
          <cell r="F8932" t="str">
            <v>N</v>
          </cell>
        </row>
        <row r="8933">
          <cell r="B8933">
            <v>37762</v>
          </cell>
          <cell r="C8933" t="str">
            <v>Sonic Foundry Inc-Media Svcs</v>
          </cell>
          <cell r="D8933" t="str">
            <v>Deluxe Media Services Inc</v>
          </cell>
          <cell r="E8933">
            <v>5.6</v>
          </cell>
          <cell r="F8933" t="str">
            <v>N</v>
          </cell>
        </row>
        <row r="8934">
          <cell r="B8934">
            <v>37762</v>
          </cell>
          <cell r="C8934" t="str">
            <v>Tularik Inc</v>
          </cell>
          <cell r="D8934" t="str">
            <v>Amgen Inc</v>
          </cell>
          <cell r="E8934">
            <v>35</v>
          </cell>
          <cell r="F8934" t="str">
            <v>N</v>
          </cell>
        </row>
        <row r="8935">
          <cell r="B8935">
            <v>37762</v>
          </cell>
          <cell r="C8935" t="str">
            <v>Trestle Corp</v>
          </cell>
          <cell r="D8935" t="str">
            <v>Sunland Entertainment Co Inc</v>
          </cell>
          <cell r="E8935">
            <v>1.6180000000000001</v>
          </cell>
          <cell r="F8935" t="str">
            <v>N</v>
          </cell>
        </row>
        <row r="8936">
          <cell r="B8936">
            <v>37762</v>
          </cell>
          <cell r="C8936" t="str">
            <v>Probity Investigations Inc</v>
          </cell>
          <cell r="D8936" t="str">
            <v>Sime Properties(Vietnam)Pte</v>
          </cell>
          <cell r="E8936">
            <v>3.9260000000000002</v>
          </cell>
          <cell r="F8936" t="str">
            <v>N</v>
          </cell>
        </row>
        <row r="8937">
          <cell r="B8937">
            <v>37762</v>
          </cell>
          <cell r="C8937" t="str">
            <v>Stage Stores Inc-Credit Card</v>
          </cell>
          <cell r="D8937" t="str">
            <v>Alliance Data Systems Corp</v>
          </cell>
          <cell r="E8937">
            <v>16.869999999999997</v>
          </cell>
          <cell r="F8937" t="str">
            <v>N</v>
          </cell>
        </row>
        <row r="8938">
          <cell r="B8938">
            <v>37761</v>
          </cell>
          <cell r="C8938" t="str">
            <v>Notiva Corp</v>
          </cell>
          <cell r="D8938" t="str">
            <v>Investor Group</v>
          </cell>
          <cell r="E8938">
            <v>11</v>
          </cell>
          <cell r="F8938" t="str">
            <v>Y</v>
          </cell>
        </row>
        <row r="8939">
          <cell r="B8939">
            <v>37761</v>
          </cell>
          <cell r="C8939" t="str">
            <v>Permeo Technologies Inc</v>
          </cell>
          <cell r="D8939" t="str">
            <v>Sierra Venture</v>
          </cell>
          <cell r="E8939">
            <v>12</v>
          </cell>
          <cell r="F8939" t="str">
            <v>Y</v>
          </cell>
        </row>
        <row r="8940">
          <cell r="B8940">
            <v>37761</v>
          </cell>
          <cell r="C8940" t="str">
            <v>United Savings &amp; Loan,WA</v>
          </cell>
          <cell r="D8940" t="str">
            <v>Washington Federal,Seattle,WA</v>
          </cell>
          <cell r="E8940">
            <v>65</v>
          </cell>
          <cell r="F8940" t="str">
            <v>N</v>
          </cell>
        </row>
        <row r="8941">
          <cell r="B8941">
            <v>37761</v>
          </cell>
          <cell r="C8941" t="str">
            <v>Priva Technologies Inc</v>
          </cell>
          <cell r="D8941" t="str">
            <v>Undisclosed Acquiror</v>
          </cell>
          <cell r="E8941">
            <v>1.5</v>
          </cell>
          <cell r="F8941" t="str">
            <v>N</v>
          </cell>
        </row>
        <row r="8942">
          <cell r="B8942">
            <v>37761</v>
          </cell>
          <cell r="C8942" t="str">
            <v>Tenera Inc-eLearning Bus</v>
          </cell>
          <cell r="D8942" t="str">
            <v>Undisclosed Acquiror</v>
          </cell>
          <cell r="E8942">
            <v>5</v>
          </cell>
          <cell r="F8942" t="str">
            <v>N</v>
          </cell>
        </row>
        <row r="8943">
          <cell r="B8943">
            <v>37761</v>
          </cell>
          <cell r="C8943" t="str">
            <v>Jerritt Canyon Joint Venture</v>
          </cell>
          <cell r="D8943" t="str">
            <v>Queenstake Resources Ltd</v>
          </cell>
          <cell r="E8943">
            <v>48.713000000000001</v>
          </cell>
          <cell r="F8943" t="str">
            <v>N</v>
          </cell>
        </row>
        <row r="8944">
          <cell r="B8944">
            <v>37761</v>
          </cell>
          <cell r="C8944" t="str">
            <v>Mirant-Birchwood Power Plant</v>
          </cell>
          <cell r="D8944" t="str">
            <v>GE Structured Finance</v>
          </cell>
          <cell r="E8944">
            <v>71</v>
          </cell>
          <cell r="F8944" t="str">
            <v>N</v>
          </cell>
        </row>
        <row r="8945">
          <cell r="B8945">
            <v>37761</v>
          </cell>
          <cell r="C8945" t="str">
            <v>Kindred Healthcare-Nursing Ops</v>
          </cell>
          <cell r="D8945" t="str">
            <v>Senior Health Management LLC</v>
          </cell>
          <cell r="E8945">
            <v>65</v>
          </cell>
          <cell r="F8945" t="str">
            <v>N</v>
          </cell>
        </row>
        <row r="8946">
          <cell r="B8946">
            <v>37761</v>
          </cell>
          <cell r="C8946" t="str">
            <v>Dominion Resources Inc</v>
          </cell>
          <cell r="D8946" t="str">
            <v>Lehman Brothers Holdings Inc</v>
          </cell>
          <cell r="E8946">
            <v>620</v>
          </cell>
          <cell r="F8946" t="str">
            <v>N</v>
          </cell>
        </row>
        <row r="8947">
          <cell r="B8947">
            <v>37761</v>
          </cell>
          <cell r="C8947" t="str">
            <v>Aquasource Inc-Regulated &amp; Non</v>
          </cell>
          <cell r="D8947" t="str">
            <v>BIB SA</v>
          </cell>
          <cell r="E8947">
            <v>5</v>
          </cell>
          <cell r="F8947" t="str">
            <v>N</v>
          </cell>
        </row>
        <row r="8948">
          <cell r="B8948">
            <v>37761</v>
          </cell>
          <cell r="C8948" t="str">
            <v>Chapel Hill Memorial-Assets</v>
          </cell>
          <cell r="D8948" t="str">
            <v>Rago Brothers Norridge Chapels</v>
          </cell>
          <cell r="E8948">
            <v>1.9430000000000001</v>
          </cell>
          <cell r="F8948" t="str">
            <v>N</v>
          </cell>
        </row>
        <row r="8949">
          <cell r="B8949">
            <v>37760</v>
          </cell>
          <cell r="C8949" t="str">
            <v>Hanover Direct Inc</v>
          </cell>
          <cell r="D8949" t="str">
            <v>Chelsey Direct LLC</v>
          </cell>
          <cell r="E8949">
            <v>40</v>
          </cell>
          <cell r="F8949" t="str">
            <v>Y</v>
          </cell>
        </row>
        <row r="8950">
          <cell r="B8950">
            <v>37760</v>
          </cell>
          <cell r="C8950" t="str">
            <v>Savvis Commun Corp-Data Ctr,MO</v>
          </cell>
          <cell r="D8950" t="str">
            <v>Reuters Group PLC</v>
          </cell>
          <cell r="E8950">
            <v>35</v>
          </cell>
          <cell r="F8950" t="str">
            <v>N</v>
          </cell>
        </row>
        <row r="8951">
          <cell r="B8951">
            <v>37760</v>
          </cell>
          <cell r="C8951" t="str">
            <v>Callaway Chem-Paper Chem Bus</v>
          </cell>
          <cell r="D8951" t="str">
            <v>Kemira Chemicals Oy</v>
          </cell>
          <cell r="E8951">
            <v>44</v>
          </cell>
          <cell r="F8951" t="str">
            <v>N</v>
          </cell>
        </row>
        <row r="8952">
          <cell r="B8952">
            <v>37760</v>
          </cell>
          <cell r="C8952" t="str">
            <v>TeamShare Inc</v>
          </cell>
          <cell r="D8952" t="str">
            <v>SERENA Software Inc</v>
          </cell>
          <cell r="E8952">
            <v>18</v>
          </cell>
          <cell r="F8952" t="str">
            <v>N</v>
          </cell>
        </row>
        <row r="8953">
          <cell r="B8953">
            <v>37760</v>
          </cell>
          <cell r="C8953" t="str">
            <v>All-Waste Services</v>
          </cell>
          <cell r="D8953" t="str">
            <v>Casella Waste Systems Inc</v>
          </cell>
          <cell r="E8953">
            <v>4.3</v>
          </cell>
          <cell r="F8953" t="str">
            <v>N</v>
          </cell>
        </row>
        <row r="8954">
          <cell r="B8954">
            <v>37760</v>
          </cell>
          <cell r="C8954" t="str">
            <v>K2 Inc-Cert Light Pole Asts</v>
          </cell>
          <cell r="D8954" t="str">
            <v>Genlyte Thomas Group LLC</v>
          </cell>
          <cell r="E8954">
            <v>19</v>
          </cell>
          <cell r="F8954" t="str">
            <v>N</v>
          </cell>
        </row>
        <row r="8955">
          <cell r="B8955">
            <v>37760</v>
          </cell>
          <cell r="C8955" t="str">
            <v>Imbros Corp</v>
          </cell>
          <cell r="D8955" t="str">
            <v>eGlobal International Ltd</v>
          </cell>
          <cell r="E8955">
            <v>3.4</v>
          </cell>
          <cell r="F8955" t="str">
            <v>N</v>
          </cell>
        </row>
        <row r="8956">
          <cell r="B8956">
            <v>37760</v>
          </cell>
          <cell r="C8956" t="str">
            <v>Judge.com Inc</v>
          </cell>
          <cell r="D8956" t="str">
            <v>Investor Group</v>
          </cell>
          <cell r="E8956">
            <v>5.6340000000000003</v>
          </cell>
          <cell r="F8956" t="str">
            <v>N</v>
          </cell>
        </row>
        <row r="8957">
          <cell r="B8957">
            <v>37760</v>
          </cell>
          <cell r="C8957" t="str">
            <v>Reptron-Electronics Distn Div</v>
          </cell>
          <cell r="D8957" t="str">
            <v>Jaco Electronics Inc</v>
          </cell>
          <cell r="E8957">
            <v>10.399999999999999</v>
          </cell>
          <cell r="F8957" t="str">
            <v>N</v>
          </cell>
        </row>
        <row r="8958">
          <cell r="B8958">
            <v>37760</v>
          </cell>
          <cell r="C8958" t="str">
            <v>Pacific Northwest Bancorp,WA</v>
          </cell>
          <cell r="D8958" t="str">
            <v>Wells Fargo &amp; Co,California</v>
          </cell>
          <cell r="E8958">
            <v>622.38499999999999</v>
          </cell>
          <cell r="F8958" t="str">
            <v>N</v>
          </cell>
        </row>
        <row r="8959">
          <cell r="B8959">
            <v>37760</v>
          </cell>
          <cell r="C8959" t="str">
            <v>Teleman Multimedia Inc</v>
          </cell>
          <cell r="D8959" t="str">
            <v>DSP Group Inc</v>
          </cell>
          <cell r="E8959">
            <v>5</v>
          </cell>
          <cell r="F8959" t="str">
            <v>N</v>
          </cell>
        </row>
        <row r="8960">
          <cell r="B8960">
            <v>37760</v>
          </cell>
          <cell r="C8960" t="str">
            <v>Pressplay</v>
          </cell>
          <cell r="D8960" t="str">
            <v>Roxio Inc</v>
          </cell>
          <cell r="E8960">
            <v>39.409999999999997</v>
          </cell>
          <cell r="F8960" t="str">
            <v>N</v>
          </cell>
        </row>
        <row r="8961">
          <cell r="B8961">
            <v>37758</v>
          </cell>
          <cell r="C8961" t="str">
            <v>Breakaway International Inc</v>
          </cell>
          <cell r="D8961" t="str">
            <v>NTN Communications Inc</v>
          </cell>
          <cell r="E8961">
            <v>2.2999999999999998</v>
          </cell>
          <cell r="F8961" t="str">
            <v>N</v>
          </cell>
        </row>
        <row r="8962">
          <cell r="B8962">
            <v>37758</v>
          </cell>
          <cell r="C8962" t="str">
            <v>Ecusta Corp-Paper Plant</v>
          </cell>
          <cell r="D8962" t="str">
            <v>New Tech Environmental Systems</v>
          </cell>
          <cell r="E8962">
            <v>1.2999999999999998</v>
          </cell>
          <cell r="F8962" t="str">
            <v>N</v>
          </cell>
        </row>
        <row r="8963">
          <cell r="B8963">
            <v>37757</v>
          </cell>
          <cell r="C8963" t="str">
            <v>Wolohan Lumber Co</v>
          </cell>
          <cell r="D8963" t="str">
            <v>Investor Group</v>
          </cell>
          <cell r="E8963">
            <v>30.065000000000001</v>
          </cell>
          <cell r="F8963" t="str">
            <v>Y</v>
          </cell>
        </row>
        <row r="8964">
          <cell r="B8964">
            <v>37757</v>
          </cell>
          <cell r="C8964" t="str">
            <v>Suburban Community Bank,PA</v>
          </cell>
          <cell r="D8964" t="str">
            <v>Univest National Bank &amp; Trust</v>
          </cell>
          <cell r="E8964">
            <v>20.806999999999999</v>
          </cell>
          <cell r="F8964" t="str">
            <v>N</v>
          </cell>
        </row>
        <row r="8965">
          <cell r="B8965">
            <v>37757</v>
          </cell>
          <cell r="C8965" t="str">
            <v>SE Johnson Companies Inc</v>
          </cell>
          <cell r="D8965" t="str">
            <v>Oldcastle Materials Group</v>
          </cell>
          <cell r="E8965">
            <v>217</v>
          </cell>
          <cell r="F8965" t="str">
            <v>N</v>
          </cell>
        </row>
        <row r="8966">
          <cell r="B8966">
            <v>37757</v>
          </cell>
          <cell r="C8966" t="str">
            <v>Washington Beef LLC</v>
          </cell>
          <cell r="D8966" t="str">
            <v>Agri Beef Co</v>
          </cell>
          <cell r="E8966">
            <v>21.693999999999999</v>
          </cell>
          <cell r="F8966" t="str">
            <v>N</v>
          </cell>
        </row>
        <row r="8967">
          <cell r="B8967">
            <v>37757</v>
          </cell>
          <cell r="C8967" t="str">
            <v>Superior Finl Corp,AR</v>
          </cell>
          <cell r="D8967" t="str">
            <v>Arvest Bank Group Inc,AR</v>
          </cell>
          <cell r="E8967">
            <v>210.18100000000001</v>
          </cell>
          <cell r="F8967" t="str">
            <v>N</v>
          </cell>
        </row>
        <row r="8968">
          <cell r="B8968">
            <v>37757</v>
          </cell>
          <cell r="C8968" t="str">
            <v>Medicine Made Easy</v>
          </cell>
          <cell r="D8968" t="str">
            <v>MOMs Pharmacy Inc</v>
          </cell>
          <cell r="E8968">
            <v>4.9499999999999993</v>
          </cell>
          <cell r="F8968" t="str">
            <v>N</v>
          </cell>
        </row>
        <row r="8969">
          <cell r="B8969">
            <v>37757</v>
          </cell>
          <cell r="C8969" t="str">
            <v>TiMetra Inc</v>
          </cell>
          <cell r="D8969" t="str">
            <v>Alcatel SA</v>
          </cell>
          <cell r="E8969">
            <v>150</v>
          </cell>
          <cell r="F8969" t="str">
            <v>N</v>
          </cell>
        </row>
        <row r="8970">
          <cell r="B8970">
            <v>37757</v>
          </cell>
          <cell r="C8970" t="str">
            <v>Sure-Way Systems Inc</v>
          </cell>
          <cell r="D8970" t="str">
            <v>Sharps Elimination Tech Inc</v>
          </cell>
          <cell r="E8970">
            <v>7.8490000000000002</v>
          </cell>
          <cell r="F8970" t="str">
            <v>N</v>
          </cell>
        </row>
        <row r="8971">
          <cell r="B8971">
            <v>37757</v>
          </cell>
          <cell r="C8971" t="str">
            <v>National Energy Group Inc</v>
          </cell>
          <cell r="D8971" t="str">
            <v>Amer Re Hldg LP</v>
          </cell>
          <cell r="E8971">
            <v>148.08500000000001</v>
          </cell>
          <cell r="F8971" t="str">
            <v>N</v>
          </cell>
        </row>
        <row r="8972">
          <cell r="B8972">
            <v>37757</v>
          </cell>
          <cell r="C8972" t="str">
            <v>AAE Technologies Intl plc</v>
          </cell>
          <cell r="D8972" t="str">
            <v>Dynamic Ventures Inc</v>
          </cell>
          <cell r="E8972">
            <v>12.78</v>
          </cell>
          <cell r="F8972" t="str">
            <v>N</v>
          </cell>
        </row>
        <row r="8973">
          <cell r="B8973">
            <v>37757</v>
          </cell>
          <cell r="C8973" t="str">
            <v>BMR Neurotech Inc</v>
          </cell>
          <cell r="D8973" t="str">
            <v>Compex Technologies Inc</v>
          </cell>
          <cell r="E8973">
            <v>3.3</v>
          </cell>
          <cell r="F8973" t="str">
            <v>N</v>
          </cell>
        </row>
        <row r="8974">
          <cell r="B8974">
            <v>37756</v>
          </cell>
          <cell r="C8974" t="str">
            <v>Elan Nutrition</v>
          </cell>
          <cell r="D8974" t="str">
            <v>Sun Capital Partners Inc</v>
          </cell>
          <cell r="E8974">
            <v>14.5</v>
          </cell>
          <cell r="F8974" t="str">
            <v>Y</v>
          </cell>
        </row>
        <row r="8975">
          <cell r="B8975">
            <v>37756</v>
          </cell>
          <cell r="C8975" t="str">
            <v>William Cos Inc-Certain Assets</v>
          </cell>
          <cell r="D8975" t="str">
            <v>Seminole Transp &amp; Gathering LP</v>
          </cell>
          <cell r="E8975">
            <v>13.899999999999999</v>
          </cell>
          <cell r="F8975" t="str">
            <v>N</v>
          </cell>
        </row>
        <row r="8976">
          <cell r="B8976">
            <v>37756</v>
          </cell>
          <cell r="C8976" t="str">
            <v>Midcoast Aviation</v>
          </cell>
          <cell r="D8976" t="str">
            <v>Signature Flight Support Corp</v>
          </cell>
          <cell r="E8976">
            <v>9.5</v>
          </cell>
          <cell r="F8976" t="str">
            <v>N</v>
          </cell>
        </row>
        <row r="8977">
          <cell r="B8977">
            <v>37756</v>
          </cell>
          <cell r="C8977" t="str">
            <v>Greenbacks Inc</v>
          </cell>
          <cell r="D8977" t="str">
            <v>Dollar Tree Stores Inc</v>
          </cell>
          <cell r="E8977">
            <v>100</v>
          </cell>
          <cell r="F8977" t="str">
            <v>N</v>
          </cell>
        </row>
        <row r="8978">
          <cell r="B8978">
            <v>37756</v>
          </cell>
          <cell r="C8978" t="str">
            <v>Plastic Trim Inc</v>
          </cell>
          <cell r="D8978" t="str">
            <v>PTI Acquisition LLC</v>
          </cell>
          <cell r="E8978">
            <v>8.75</v>
          </cell>
          <cell r="F8978" t="str">
            <v>N</v>
          </cell>
        </row>
        <row r="8979">
          <cell r="B8979">
            <v>37756</v>
          </cell>
          <cell r="C8979" t="str">
            <v>US Plastic Lumber-Cornerboard</v>
          </cell>
          <cell r="D8979" t="str">
            <v>Illinois Tool Works Inc</v>
          </cell>
          <cell r="E8979">
            <v>8.1999999999999993</v>
          </cell>
          <cell r="F8979" t="str">
            <v>N</v>
          </cell>
        </row>
        <row r="8980">
          <cell r="B8980">
            <v>37756</v>
          </cell>
          <cell r="C8980" t="str">
            <v>Kleinert's Inc-Sleepwear Div</v>
          </cell>
          <cell r="D8980" t="str">
            <v>Russell-Newman Inc</v>
          </cell>
          <cell r="E8980">
            <v>4</v>
          </cell>
          <cell r="F8980" t="str">
            <v>N</v>
          </cell>
        </row>
        <row r="8981">
          <cell r="B8981">
            <v>37756</v>
          </cell>
          <cell r="C8981" t="str">
            <v>Valley Rock Products Inc</v>
          </cell>
          <cell r="D8981" t="str">
            <v>Shamrock Materials</v>
          </cell>
          <cell r="E8981">
            <v>2.4</v>
          </cell>
          <cell r="F8981" t="str">
            <v>N</v>
          </cell>
        </row>
        <row r="8982">
          <cell r="B8982">
            <v>37756</v>
          </cell>
          <cell r="C8982" t="str">
            <v>Metal Management Inc</v>
          </cell>
          <cell r="D8982" t="str">
            <v>European Metal Recycling Ltd</v>
          </cell>
          <cell r="E8982">
            <v>16.838999999999999</v>
          </cell>
          <cell r="F8982" t="str">
            <v>N</v>
          </cell>
        </row>
        <row r="8983">
          <cell r="B8983">
            <v>37756</v>
          </cell>
          <cell r="C8983" t="str">
            <v>WilTel Commun Group Inc</v>
          </cell>
          <cell r="D8983" t="str">
            <v>Leucadia National Corp</v>
          </cell>
          <cell r="E8983">
            <v>418.839</v>
          </cell>
          <cell r="F8983" t="str">
            <v>N</v>
          </cell>
        </row>
        <row r="8984">
          <cell r="B8984">
            <v>37756</v>
          </cell>
          <cell r="C8984" t="str">
            <v>Lend Lease-Housing Invest Bus</v>
          </cell>
          <cell r="D8984" t="str">
            <v>Municipal Mortgage &amp; Equity</v>
          </cell>
          <cell r="E8984">
            <v>102</v>
          </cell>
          <cell r="F8984" t="str">
            <v>N</v>
          </cell>
        </row>
        <row r="8985">
          <cell r="B8985">
            <v>37755</v>
          </cell>
          <cell r="C8985" t="str">
            <v>Bekaert ECD Solar Systems LLC</v>
          </cell>
          <cell r="D8985" t="str">
            <v>Energy Conversion Devices Inc</v>
          </cell>
          <cell r="E8985">
            <v>31</v>
          </cell>
          <cell r="F8985" t="str">
            <v>N</v>
          </cell>
        </row>
        <row r="8986">
          <cell r="B8986">
            <v>37755</v>
          </cell>
          <cell r="C8986" t="str">
            <v>Metglass Products Division</v>
          </cell>
          <cell r="D8986" t="str">
            <v>Hitachi Metals Ltd</v>
          </cell>
          <cell r="E8986">
            <v>35</v>
          </cell>
          <cell r="F8986" t="str">
            <v>N</v>
          </cell>
        </row>
        <row r="8987">
          <cell r="B8987">
            <v>37755</v>
          </cell>
          <cell r="C8987" t="str">
            <v>Ventas-Nursing Facilities(16)</v>
          </cell>
          <cell r="D8987" t="str">
            <v>Kindred Healthcare Inc</v>
          </cell>
          <cell r="E8987">
            <v>59.699999999999996</v>
          </cell>
          <cell r="F8987" t="str">
            <v>N</v>
          </cell>
        </row>
        <row r="8988">
          <cell r="B8988">
            <v>37755</v>
          </cell>
          <cell r="C8988" t="str">
            <v>Mosaic Performance Solutions</v>
          </cell>
          <cell r="D8988" t="str">
            <v>MG LLC</v>
          </cell>
          <cell r="E8988">
            <v>4.1999999999999993</v>
          </cell>
          <cell r="F8988" t="str">
            <v>N</v>
          </cell>
        </row>
        <row r="8989">
          <cell r="B8989">
            <v>37755</v>
          </cell>
          <cell r="C8989" t="str">
            <v>MountainBank Financial Corp</v>
          </cell>
          <cell r="D8989" t="str">
            <v>South Finl Group,Greenville,SC</v>
          </cell>
          <cell r="E8989">
            <v>129.59800000000001</v>
          </cell>
          <cell r="F8989" t="str">
            <v>N</v>
          </cell>
        </row>
        <row r="8990">
          <cell r="B8990">
            <v>37755</v>
          </cell>
          <cell r="C8990" t="str">
            <v>NFO WorldGroup</v>
          </cell>
          <cell r="D8990" t="str">
            <v>Taylor Nelson Sofres PLC</v>
          </cell>
          <cell r="E8990">
            <v>435.71699999999998</v>
          </cell>
          <cell r="F8990" t="str">
            <v>N</v>
          </cell>
        </row>
        <row r="8991">
          <cell r="B8991">
            <v>37755</v>
          </cell>
          <cell r="C8991" t="str">
            <v>Crown American Realty Trust</v>
          </cell>
          <cell r="D8991" t="str">
            <v>Pennsylvania Real Estate Inv</v>
          </cell>
          <cell r="E8991">
            <v>1214.7399999999998</v>
          </cell>
          <cell r="F8991" t="str">
            <v>N</v>
          </cell>
        </row>
        <row r="8992">
          <cell r="B8992">
            <v>37755</v>
          </cell>
          <cell r="C8992" t="str">
            <v>MCI Worldcom-Pentagon Office</v>
          </cell>
          <cell r="D8992" t="str">
            <v>Jamestown TSA LP</v>
          </cell>
          <cell r="E8992">
            <v>133.39999999999998</v>
          </cell>
          <cell r="F8992" t="str">
            <v>N</v>
          </cell>
        </row>
        <row r="8993">
          <cell r="B8993">
            <v>37755</v>
          </cell>
          <cell r="C8993" t="str">
            <v>Orion Refining Corp-Refinery</v>
          </cell>
          <cell r="D8993" t="str">
            <v>Valero Energy Corp</v>
          </cell>
          <cell r="E8993">
            <v>720</v>
          </cell>
          <cell r="F8993" t="str">
            <v>N</v>
          </cell>
        </row>
        <row r="8994">
          <cell r="B8994">
            <v>37755</v>
          </cell>
          <cell r="C8994" t="str">
            <v>JP Morgan Chase &amp; Co-Office</v>
          </cell>
          <cell r="D8994" t="str">
            <v>A I &amp; Boymelgreen</v>
          </cell>
          <cell r="E8994">
            <v>105</v>
          </cell>
          <cell r="F8994" t="str">
            <v>N</v>
          </cell>
        </row>
        <row r="8995">
          <cell r="B8995">
            <v>37755</v>
          </cell>
          <cell r="C8995" t="str">
            <v>Interliant Inc</v>
          </cell>
          <cell r="D8995" t="str">
            <v>NaviSite Inc</v>
          </cell>
          <cell r="E8995">
            <v>12.7</v>
          </cell>
          <cell r="F8995" t="str">
            <v>N</v>
          </cell>
        </row>
        <row r="8996">
          <cell r="B8996">
            <v>37755</v>
          </cell>
          <cell r="C8996" t="str">
            <v>Neo Gen Screening Inc</v>
          </cell>
          <cell r="D8996" t="str">
            <v>Pediatrix Medical Group Inc</v>
          </cell>
          <cell r="E8996">
            <v>34</v>
          </cell>
          <cell r="F8996" t="str">
            <v>N</v>
          </cell>
        </row>
        <row r="8997">
          <cell r="B8997">
            <v>37755</v>
          </cell>
          <cell r="C8997" t="str">
            <v>Tidel Technologies Inc</v>
          </cell>
          <cell r="D8997" t="str">
            <v>BioLase Technology Inc</v>
          </cell>
          <cell r="E8997">
            <v>4.1310000000000002</v>
          </cell>
          <cell r="F8997" t="str">
            <v>N</v>
          </cell>
        </row>
        <row r="8998">
          <cell r="B8998">
            <v>37755</v>
          </cell>
          <cell r="C8998" t="str">
            <v>Coutts Securities Inc</v>
          </cell>
          <cell r="D8998" t="str">
            <v>Santander Central Hispano SA</v>
          </cell>
          <cell r="E8998">
            <v>75</v>
          </cell>
          <cell r="F8998" t="str">
            <v>N</v>
          </cell>
        </row>
        <row r="8999">
          <cell r="B8999">
            <v>37754</v>
          </cell>
          <cell r="C8999" t="str">
            <v>Regional Diagnostics LLC</v>
          </cell>
          <cell r="D8999" t="str">
            <v>Trivest Partners LP</v>
          </cell>
          <cell r="E8999">
            <v>77</v>
          </cell>
          <cell r="F8999" t="str">
            <v>Y</v>
          </cell>
        </row>
        <row r="9000">
          <cell r="B9000">
            <v>37754</v>
          </cell>
          <cell r="C9000" t="str">
            <v>Packaged Ice Inc</v>
          </cell>
          <cell r="D9000" t="str">
            <v>Investor Group</v>
          </cell>
          <cell r="E9000">
            <v>75.605000000000004</v>
          </cell>
          <cell r="F9000" t="str">
            <v>Y</v>
          </cell>
        </row>
        <row r="9001">
          <cell r="B9001">
            <v>37754</v>
          </cell>
          <cell r="C9001" t="str">
            <v>Vivace Networks Inc</v>
          </cell>
          <cell r="D9001" t="str">
            <v>Tellabs Inc</v>
          </cell>
          <cell r="E9001">
            <v>135</v>
          </cell>
          <cell r="F9001" t="str">
            <v>N</v>
          </cell>
        </row>
        <row r="9002">
          <cell r="B9002">
            <v>37754</v>
          </cell>
          <cell r="C9002" t="str">
            <v>CMS Field Services Inc</v>
          </cell>
          <cell r="D9002" t="str">
            <v>Cantera Resources Inc</v>
          </cell>
          <cell r="E9002">
            <v>165.5</v>
          </cell>
          <cell r="F9002" t="str">
            <v>N</v>
          </cell>
        </row>
        <row r="9003">
          <cell r="B9003">
            <v>37754</v>
          </cell>
          <cell r="C9003" t="str">
            <v>CBM Napa LLC-Radio Stations(2)</v>
          </cell>
          <cell r="D9003" t="str">
            <v>Wine Country Broadcasting</v>
          </cell>
          <cell r="E9003">
            <v>3</v>
          </cell>
          <cell r="F9003" t="str">
            <v>N</v>
          </cell>
        </row>
        <row r="9004">
          <cell r="B9004">
            <v>37754</v>
          </cell>
          <cell r="C9004" t="str">
            <v>Southern Maryland Cable Inc</v>
          </cell>
          <cell r="D9004" t="str">
            <v>Puroflow Inc</v>
          </cell>
          <cell r="E9004">
            <v>4.9710000000000001</v>
          </cell>
          <cell r="F9004" t="str">
            <v>N</v>
          </cell>
        </row>
        <row r="9005">
          <cell r="B9005">
            <v>37753</v>
          </cell>
          <cell r="C9005" t="str">
            <v>Divine Inc-Managed Svcs Unit</v>
          </cell>
          <cell r="D9005" t="str">
            <v>Saratoga Partners LP</v>
          </cell>
          <cell r="E9005">
            <v>28</v>
          </cell>
          <cell r="F9005" t="str">
            <v>Y</v>
          </cell>
        </row>
        <row r="9006">
          <cell r="B9006">
            <v>37753</v>
          </cell>
          <cell r="C9006" t="str">
            <v>Republic Underwriters Ins Co</v>
          </cell>
          <cell r="D9006" t="str">
            <v>Investor Group</v>
          </cell>
          <cell r="E9006">
            <v>127</v>
          </cell>
          <cell r="F9006" t="str">
            <v>Y</v>
          </cell>
        </row>
        <row r="9007">
          <cell r="B9007">
            <v>37753</v>
          </cell>
          <cell r="C9007" t="str">
            <v>Dwyer Group Inc</v>
          </cell>
          <cell r="D9007" t="str">
            <v>Investor Group</v>
          </cell>
          <cell r="E9007">
            <v>52.25</v>
          </cell>
          <cell r="F9007" t="str">
            <v>Y</v>
          </cell>
        </row>
        <row r="9008">
          <cell r="B9008">
            <v>37753</v>
          </cell>
          <cell r="C9008" t="str">
            <v>Encompass Services Corp-Res</v>
          </cell>
          <cell r="D9008" t="str">
            <v>Residential Acquisition Corp</v>
          </cell>
          <cell r="E9008">
            <v>40</v>
          </cell>
          <cell r="F9008" t="str">
            <v>Y</v>
          </cell>
        </row>
        <row r="9009">
          <cell r="B9009">
            <v>37753</v>
          </cell>
          <cell r="C9009" t="str">
            <v>Polyten LLC</v>
          </cell>
          <cell r="D9009" t="str">
            <v>Hammond Kennedy Whitney &amp; Co</v>
          </cell>
          <cell r="E9009">
            <v>10.5</v>
          </cell>
          <cell r="F9009" t="str">
            <v>Y</v>
          </cell>
        </row>
        <row r="9010">
          <cell r="B9010">
            <v>37753</v>
          </cell>
          <cell r="C9010" t="str">
            <v>Corning Inc-Optical Components</v>
          </cell>
          <cell r="D9010" t="str">
            <v>Avanex Corp</v>
          </cell>
          <cell r="E9010">
            <v>23.968</v>
          </cell>
          <cell r="F9010" t="str">
            <v>N</v>
          </cell>
        </row>
        <row r="9011">
          <cell r="B9011">
            <v>37753</v>
          </cell>
          <cell r="C9011" t="str">
            <v>North American Archery Grp LLC</v>
          </cell>
          <cell r="D9011" t="str">
            <v>Escalade Sports</v>
          </cell>
          <cell r="E9011">
            <v>11.1</v>
          </cell>
          <cell r="F9011" t="str">
            <v>N</v>
          </cell>
        </row>
        <row r="9012">
          <cell r="B9012">
            <v>37753</v>
          </cell>
          <cell r="C9012" t="str">
            <v>Swede Square</v>
          </cell>
          <cell r="D9012" t="str">
            <v>Cedar Income Fund Ltd</v>
          </cell>
          <cell r="E9012">
            <v>8</v>
          </cell>
          <cell r="F9012" t="str">
            <v>N</v>
          </cell>
        </row>
        <row r="9013">
          <cell r="B9013">
            <v>37753</v>
          </cell>
          <cell r="C9013" t="str">
            <v>Panhandle Eastern Pipe Line Co</v>
          </cell>
          <cell r="D9013" t="str">
            <v>Southern Union Co</v>
          </cell>
          <cell r="E9013">
            <v>1789.78</v>
          </cell>
          <cell r="F9013" t="str">
            <v>N</v>
          </cell>
        </row>
        <row r="9014">
          <cell r="B9014">
            <v>37753</v>
          </cell>
          <cell r="C9014" t="str">
            <v>Apar Infotech</v>
          </cell>
          <cell r="D9014" t="str">
            <v>Ness Technologies Inc</v>
          </cell>
          <cell r="E9014">
            <v>78</v>
          </cell>
          <cell r="F9014" t="str">
            <v>N</v>
          </cell>
        </row>
        <row r="9015">
          <cell r="B9015">
            <v>37753</v>
          </cell>
          <cell r="C9015" t="str">
            <v>Gwinnett Place Associates LP</v>
          </cell>
          <cell r="D9015" t="str">
            <v>Mills Corp</v>
          </cell>
          <cell r="E9015">
            <v>178.7</v>
          </cell>
          <cell r="F9015" t="str">
            <v>N</v>
          </cell>
        </row>
        <row r="9016">
          <cell r="B9016">
            <v>37753</v>
          </cell>
          <cell r="C9016" t="str">
            <v>Keweah National Bank,CA</v>
          </cell>
          <cell r="D9016" t="str">
            <v>CVB Financial Corp,Ontario,CA</v>
          </cell>
          <cell r="E9016">
            <v>15.5</v>
          </cell>
          <cell r="F9016" t="str">
            <v>N</v>
          </cell>
        </row>
        <row r="9017">
          <cell r="B9017">
            <v>37753</v>
          </cell>
          <cell r="C9017" t="str">
            <v>Opal Concepts Inc-Salons(286)</v>
          </cell>
          <cell r="D9017" t="str">
            <v>Regis Corp</v>
          </cell>
          <cell r="E9017">
            <v>10.399999999999999</v>
          </cell>
          <cell r="F9017" t="str">
            <v>N</v>
          </cell>
        </row>
        <row r="9018">
          <cell r="B9018">
            <v>37753</v>
          </cell>
          <cell r="C9018" t="str">
            <v>Kaweah Natl Bank,Visalia,CA</v>
          </cell>
          <cell r="D9018" t="str">
            <v>Citizens Bus Bnk,Ontario,CA</v>
          </cell>
          <cell r="E9018">
            <v>15.5</v>
          </cell>
          <cell r="F9018" t="str">
            <v>N</v>
          </cell>
        </row>
        <row r="9019">
          <cell r="B9019">
            <v>37753</v>
          </cell>
          <cell r="C9019" t="str">
            <v>Williams Prodn RMT-Natural Gas</v>
          </cell>
          <cell r="D9019" t="str">
            <v>Petroleum Development Corp</v>
          </cell>
          <cell r="E9019">
            <v>28</v>
          </cell>
          <cell r="F9019" t="str">
            <v>N</v>
          </cell>
        </row>
        <row r="9020">
          <cell r="B9020">
            <v>37753</v>
          </cell>
          <cell r="C9020" t="str">
            <v>Metcare Rx Inc</v>
          </cell>
          <cell r="D9020" t="str">
            <v>Healthcare Financial Corp LLC</v>
          </cell>
          <cell r="E9020">
            <v>3.0999999999999996</v>
          </cell>
          <cell r="F9020" t="str">
            <v>N</v>
          </cell>
        </row>
        <row r="9021">
          <cell r="B9021">
            <v>37753</v>
          </cell>
          <cell r="C9021" t="str">
            <v>Wilks Bdcstg LLC-Radio Station</v>
          </cell>
          <cell r="D9021" t="str">
            <v>Citadel Communications Corp</v>
          </cell>
          <cell r="E9021">
            <v>133</v>
          </cell>
          <cell r="F9021" t="str">
            <v>N</v>
          </cell>
        </row>
        <row r="9022">
          <cell r="B9022">
            <v>37753</v>
          </cell>
          <cell r="C9022" t="str">
            <v>Berkshire Towers</v>
          </cell>
          <cell r="D9022" t="str">
            <v>Stellar Management</v>
          </cell>
          <cell r="E9022">
            <v>150</v>
          </cell>
          <cell r="F9022" t="str">
            <v>N</v>
          </cell>
        </row>
        <row r="9023">
          <cell r="B9023">
            <v>37750</v>
          </cell>
          <cell r="C9023" t="str">
            <v>Elevon Inc</v>
          </cell>
          <cell r="D9023" t="str">
            <v>SSI Equity Associates</v>
          </cell>
          <cell r="E9023">
            <v>20.25</v>
          </cell>
          <cell r="F9023" t="str">
            <v>N</v>
          </cell>
        </row>
        <row r="9024">
          <cell r="B9024">
            <v>37749</v>
          </cell>
          <cell r="C9024" t="str">
            <v>Rigel Pharmaceuticals Inc</v>
          </cell>
          <cell r="D9024" t="str">
            <v>MPM Capital LP</v>
          </cell>
          <cell r="E9024">
            <v>46</v>
          </cell>
          <cell r="F9024" t="str">
            <v>Y</v>
          </cell>
        </row>
        <row r="9025">
          <cell r="B9025">
            <v>37749</v>
          </cell>
          <cell r="C9025" t="str">
            <v>Zatarains Inc</v>
          </cell>
          <cell r="D9025" t="str">
            <v>McCormick &amp; Co Inc</v>
          </cell>
          <cell r="E9025">
            <v>180</v>
          </cell>
          <cell r="F9025" t="str">
            <v>N</v>
          </cell>
        </row>
        <row r="9026">
          <cell r="B9026">
            <v>37749</v>
          </cell>
          <cell r="C9026" t="str">
            <v>Metaldyne-Automative Bus</v>
          </cell>
          <cell r="D9026" t="str">
            <v>TriMas Corp</v>
          </cell>
          <cell r="E9026">
            <v>24</v>
          </cell>
          <cell r="F9026" t="str">
            <v>N</v>
          </cell>
        </row>
        <row r="9027">
          <cell r="B9027">
            <v>37749</v>
          </cell>
          <cell r="C9027" t="str">
            <v>Jim Henson Co</v>
          </cell>
          <cell r="D9027" t="str">
            <v>Jim Henson Family</v>
          </cell>
          <cell r="E9027">
            <v>89</v>
          </cell>
          <cell r="F9027" t="str">
            <v>N</v>
          </cell>
        </row>
        <row r="9028">
          <cell r="B9028">
            <v>37749</v>
          </cell>
          <cell r="C9028" t="str">
            <v>Classic Com Inc-Bazine,Kansas</v>
          </cell>
          <cell r="D9028" t="str">
            <v>Golden Belt Telephone Assn</v>
          </cell>
          <cell r="E9028">
            <v>78</v>
          </cell>
          <cell r="F9028" t="str">
            <v>N</v>
          </cell>
        </row>
        <row r="9029">
          <cell r="B9029">
            <v>37749</v>
          </cell>
          <cell r="C9029" t="str">
            <v>MedStaff Inc</v>
          </cell>
          <cell r="D9029" t="str">
            <v>Cross Country Healthcare Inc</v>
          </cell>
          <cell r="E9029">
            <v>141.5</v>
          </cell>
          <cell r="F9029" t="str">
            <v>N</v>
          </cell>
        </row>
        <row r="9030">
          <cell r="B9030">
            <v>37749</v>
          </cell>
          <cell r="C9030" t="str">
            <v>JF Walker Co Inc,L&amp;L Jiroch</v>
          </cell>
          <cell r="D9030" t="str">
            <v>HT Hackney Co</v>
          </cell>
          <cell r="E9030">
            <v>42</v>
          </cell>
          <cell r="F9030" t="str">
            <v>N</v>
          </cell>
        </row>
        <row r="9031">
          <cell r="B9031">
            <v>37749</v>
          </cell>
          <cell r="C9031" t="str">
            <v>RFS Hotel Investors Inc</v>
          </cell>
          <cell r="D9031" t="str">
            <v>CNL Hospitality Properties Inc</v>
          </cell>
          <cell r="E9031">
            <v>687.95699999999999</v>
          </cell>
          <cell r="F9031" t="str">
            <v>N</v>
          </cell>
        </row>
        <row r="9032">
          <cell r="B9032">
            <v>37749</v>
          </cell>
          <cell r="C9032" t="str">
            <v>Trio Music/Quartet Music</v>
          </cell>
          <cell r="D9032" t="str">
            <v>Windswept Classics Inc</v>
          </cell>
          <cell r="E9032">
            <v>50</v>
          </cell>
          <cell r="F9032" t="str">
            <v>N</v>
          </cell>
        </row>
        <row r="9033">
          <cell r="B9033">
            <v>37749</v>
          </cell>
          <cell r="C9033" t="str">
            <v>PC-Tel Inc-Soft Modem Business</v>
          </cell>
          <cell r="D9033" t="str">
            <v>Conexant Systems Inc</v>
          </cell>
          <cell r="E9033">
            <v>19</v>
          </cell>
          <cell r="F9033" t="str">
            <v>N</v>
          </cell>
        </row>
        <row r="9034">
          <cell r="B9034">
            <v>37748</v>
          </cell>
          <cell r="C9034" t="str">
            <v>Fairfield Co-Contractor Bus</v>
          </cell>
          <cell r="D9034" t="str">
            <v>Sun Capital Partners Inc</v>
          </cell>
          <cell r="E9034">
            <v>2.5999999999999996</v>
          </cell>
          <cell r="F9034" t="str">
            <v>Y</v>
          </cell>
        </row>
        <row r="9035">
          <cell r="B9035">
            <v>37748</v>
          </cell>
          <cell r="C9035" t="str">
            <v>Werner Holding Co Inc</v>
          </cell>
          <cell r="D9035" t="str">
            <v>Leonard Green &amp; Partners LP</v>
          </cell>
          <cell r="E9035">
            <v>65</v>
          </cell>
          <cell r="F9035" t="str">
            <v>Y</v>
          </cell>
        </row>
        <row r="9036">
          <cell r="B9036">
            <v>37748</v>
          </cell>
          <cell r="C9036" t="str">
            <v>GBC Bancorp,Los Angeles,CA</v>
          </cell>
          <cell r="D9036" t="str">
            <v>Cathay Bancorp,Los Angeles,CA</v>
          </cell>
          <cell r="E9036">
            <v>450.35500000000002</v>
          </cell>
          <cell r="F9036" t="str">
            <v>N</v>
          </cell>
        </row>
        <row r="9037">
          <cell r="B9037">
            <v>37748</v>
          </cell>
          <cell r="C9037" t="str">
            <v>ONCO</v>
          </cell>
          <cell r="D9037" t="str">
            <v>IBEX Technologies Inc</v>
          </cell>
          <cell r="E9037">
            <v>4.3810000000000002</v>
          </cell>
          <cell r="F9037" t="str">
            <v>N</v>
          </cell>
        </row>
        <row r="9038">
          <cell r="B9038">
            <v>37748</v>
          </cell>
          <cell r="C9038" t="str">
            <v>Electrical Systems Engineering</v>
          </cell>
          <cell r="D9038" t="str">
            <v>Ozolutions Inc</v>
          </cell>
          <cell r="E9038">
            <v>1.5</v>
          </cell>
          <cell r="F9038" t="str">
            <v>N</v>
          </cell>
        </row>
        <row r="9039">
          <cell r="B9039">
            <v>37748</v>
          </cell>
          <cell r="C9039" t="str">
            <v>Matador Petroleum Corp</v>
          </cell>
          <cell r="D9039" t="str">
            <v>Tom Brown Inc</v>
          </cell>
          <cell r="E9039">
            <v>373</v>
          </cell>
          <cell r="F9039" t="str">
            <v>N</v>
          </cell>
        </row>
        <row r="9040">
          <cell r="B9040">
            <v>37748</v>
          </cell>
          <cell r="C9040" t="str">
            <v>Aris Ind- XOXO,LOLA Trademarks</v>
          </cell>
          <cell r="D9040" t="str">
            <v>Global Brands Holdings LLC</v>
          </cell>
          <cell r="E9040">
            <v>43</v>
          </cell>
          <cell r="F9040" t="str">
            <v>N</v>
          </cell>
        </row>
        <row r="9041">
          <cell r="B9041">
            <v>37748</v>
          </cell>
          <cell r="C9041" t="str">
            <v>Peoples Bankcorp Inc,NY</v>
          </cell>
          <cell r="D9041" t="str">
            <v>Community Bank Sys Inc,NY</v>
          </cell>
          <cell r="E9041">
            <v>4.0030000000000001</v>
          </cell>
          <cell r="F9041" t="str">
            <v>N</v>
          </cell>
        </row>
        <row r="9042">
          <cell r="B9042">
            <v>37748</v>
          </cell>
          <cell r="C9042" t="str">
            <v>Sterion Inc-Container Prod</v>
          </cell>
          <cell r="D9042" t="str">
            <v>STERIS Corp</v>
          </cell>
          <cell r="E9042">
            <v>2.9</v>
          </cell>
          <cell r="F9042" t="str">
            <v>N</v>
          </cell>
        </row>
        <row r="9043">
          <cell r="B9043">
            <v>37748</v>
          </cell>
          <cell r="C9043" t="str">
            <v>HiNT Corp</v>
          </cell>
          <cell r="D9043" t="str">
            <v>PLX Technology Inc</v>
          </cell>
          <cell r="E9043">
            <v>16.036000000000001</v>
          </cell>
          <cell r="F9043" t="str">
            <v>N</v>
          </cell>
        </row>
        <row r="9044">
          <cell r="B9044">
            <v>37747</v>
          </cell>
          <cell r="C9044" t="str">
            <v>Del Amo Fashion,Torrence,CA</v>
          </cell>
          <cell r="D9044" t="str">
            <v>Mills Corp</v>
          </cell>
          <cell r="E9044">
            <v>442</v>
          </cell>
          <cell r="F9044" t="str">
            <v>N</v>
          </cell>
        </row>
        <row r="9045">
          <cell r="B9045">
            <v>37747</v>
          </cell>
          <cell r="C9045" t="str">
            <v>Reference Inc</v>
          </cell>
          <cell r="D9045" t="str">
            <v>Patni Computer Systems Ltd</v>
          </cell>
          <cell r="E9045">
            <v>7.5</v>
          </cell>
          <cell r="F9045" t="str">
            <v>N</v>
          </cell>
        </row>
        <row r="9046">
          <cell r="B9046">
            <v>37747</v>
          </cell>
          <cell r="C9046" t="str">
            <v>Indus Utility Sys-Synchro Div</v>
          </cell>
          <cell r="D9046" t="str">
            <v>Axiom Corp</v>
          </cell>
          <cell r="E9046">
            <v>5.27</v>
          </cell>
          <cell r="F9046" t="str">
            <v>N</v>
          </cell>
        </row>
        <row r="9047">
          <cell r="B9047">
            <v>37747</v>
          </cell>
          <cell r="C9047" t="str">
            <v>Club Libby Lu LLC</v>
          </cell>
          <cell r="D9047" t="str">
            <v>Saks Inc</v>
          </cell>
          <cell r="E9047">
            <v>12</v>
          </cell>
          <cell r="F9047" t="str">
            <v>N</v>
          </cell>
        </row>
        <row r="9048">
          <cell r="B9048">
            <v>37747</v>
          </cell>
          <cell r="C9048" t="str">
            <v>Link Spine Group Inc</v>
          </cell>
          <cell r="D9048" t="str">
            <v>DePuy AcroMed Inc</v>
          </cell>
          <cell r="E9048">
            <v>325</v>
          </cell>
          <cell r="F9048" t="str">
            <v>N</v>
          </cell>
        </row>
        <row r="9049">
          <cell r="B9049">
            <v>37747</v>
          </cell>
          <cell r="C9049" t="str">
            <v>OCM Direct</v>
          </cell>
          <cell r="D9049" t="str">
            <v>Alloy Inc</v>
          </cell>
          <cell r="E9049">
            <v>17.399999999999999</v>
          </cell>
          <cell r="F9049" t="str">
            <v>N</v>
          </cell>
        </row>
        <row r="9050">
          <cell r="B9050">
            <v>37747</v>
          </cell>
          <cell r="C9050" t="str">
            <v>Champion Teleport Inc</v>
          </cell>
          <cell r="D9050" t="str">
            <v>Ephone Telecom Inc</v>
          </cell>
          <cell r="E9050">
            <v>1.9930000000000001</v>
          </cell>
          <cell r="F9050" t="str">
            <v>N</v>
          </cell>
        </row>
        <row r="9051">
          <cell r="B9051">
            <v>37746</v>
          </cell>
          <cell r="C9051" t="str">
            <v>Westerbeke Corp</v>
          </cell>
          <cell r="D9051" t="str">
            <v>Westerbeke Acquisition Corp</v>
          </cell>
          <cell r="E9051">
            <v>3.1199999999999997</v>
          </cell>
          <cell r="F9051" t="str">
            <v>Y</v>
          </cell>
        </row>
        <row r="9052">
          <cell r="B9052">
            <v>37746</v>
          </cell>
          <cell r="C9052" t="str">
            <v>Atlantic Data Services Inc</v>
          </cell>
          <cell r="D9052" t="str">
            <v>Investor Group</v>
          </cell>
          <cell r="E9052">
            <v>15.032999999999999</v>
          </cell>
          <cell r="F9052" t="str">
            <v>Y</v>
          </cell>
        </row>
        <row r="9053">
          <cell r="B9053">
            <v>37746</v>
          </cell>
          <cell r="C9053" t="str">
            <v>Semele Group Inc</v>
          </cell>
          <cell r="D9053" t="str">
            <v>Investor Group</v>
          </cell>
          <cell r="E9053">
            <v>1.222</v>
          </cell>
          <cell r="F9053" t="str">
            <v>Y</v>
          </cell>
        </row>
        <row r="9054">
          <cell r="B9054">
            <v>37746</v>
          </cell>
          <cell r="C9054" t="str">
            <v>US Industries-Pool Equip Bus</v>
          </cell>
          <cell r="D9054" t="str">
            <v>Polyair Inter Pack Inc</v>
          </cell>
          <cell r="E9054">
            <v>41</v>
          </cell>
          <cell r="F9054" t="str">
            <v>N</v>
          </cell>
        </row>
        <row r="9055">
          <cell r="B9055">
            <v>37746</v>
          </cell>
          <cell r="C9055" t="str">
            <v>WAMG-AM,Boston,MA</v>
          </cell>
          <cell r="D9055" t="str">
            <v>Salem Communications Corp</v>
          </cell>
          <cell r="E9055">
            <v>8.6</v>
          </cell>
          <cell r="F9055" t="str">
            <v>N</v>
          </cell>
        </row>
        <row r="9056">
          <cell r="B9056">
            <v>37746</v>
          </cell>
          <cell r="C9056" t="str">
            <v>Atlantic Research Corp</v>
          </cell>
          <cell r="D9056" t="str">
            <v>Aerojet-General Corp</v>
          </cell>
          <cell r="E9056">
            <v>133</v>
          </cell>
          <cell r="F9056" t="str">
            <v>N</v>
          </cell>
        </row>
        <row r="9057">
          <cell r="B9057">
            <v>37746</v>
          </cell>
          <cell r="C9057" t="str">
            <v>Nextel Partners Inc-Towers(23)</v>
          </cell>
          <cell r="D9057" t="str">
            <v>Shared Tower Sites LLC</v>
          </cell>
          <cell r="E9057">
            <v>3.9099999999999997</v>
          </cell>
          <cell r="F9057" t="str">
            <v>N</v>
          </cell>
        </row>
        <row r="9058">
          <cell r="B9058">
            <v>37746</v>
          </cell>
          <cell r="C9058" t="str">
            <v>LendingTree Inc</v>
          </cell>
          <cell r="D9058" t="str">
            <v>USA Interactive</v>
          </cell>
          <cell r="E9058">
            <v>729.64099999999996</v>
          </cell>
          <cell r="F9058" t="str">
            <v>N</v>
          </cell>
        </row>
        <row r="9059">
          <cell r="B9059">
            <v>37746</v>
          </cell>
          <cell r="C9059" t="str">
            <v>Orphan Medical Inc-Sucraid</v>
          </cell>
          <cell r="D9059" t="str">
            <v>QOL Medical LLC</v>
          </cell>
          <cell r="E9059">
            <v>1.5</v>
          </cell>
          <cell r="F9059" t="str">
            <v>N</v>
          </cell>
        </row>
        <row r="9060">
          <cell r="B9060">
            <v>37746</v>
          </cell>
          <cell r="C9060" t="str">
            <v>KKCS-AM,Colorado Spring,CO</v>
          </cell>
          <cell r="D9060" t="str">
            <v>Salem Communications Corp</v>
          </cell>
          <cell r="E9060">
            <v>1.5</v>
          </cell>
          <cell r="F9060" t="str">
            <v>N</v>
          </cell>
        </row>
        <row r="9061">
          <cell r="B9061">
            <v>37746</v>
          </cell>
          <cell r="C9061" t="str">
            <v>Advanced Lighting Technologies</v>
          </cell>
          <cell r="D9061" t="str">
            <v>Creditors</v>
          </cell>
          <cell r="E9061">
            <v>108.25999999999999</v>
          </cell>
          <cell r="F9061" t="str">
            <v>N</v>
          </cell>
        </row>
        <row r="9062">
          <cell r="B9062">
            <v>37746</v>
          </cell>
          <cell r="C9062" t="str">
            <v>Vista Software Software-Intell</v>
          </cell>
          <cell r="D9062" t="str">
            <v>JDA Software Group Inc</v>
          </cell>
          <cell r="E9062">
            <v>4.3</v>
          </cell>
          <cell r="F9062" t="str">
            <v>N</v>
          </cell>
        </row>
        <row r="9063">
          <cell r="B9063">
            <v>37746</v>
          </cell>
          <cell r="C9063" t="str">
            <v>Titanium Metals Corp</v>
          </cell>
          <cell r="D9063" t="str">
            <v>Valhi Inc</v>
          </cell>
          <cell r="E9063">
            <v>10</v>
          </cell>
          <cell r="F9063" t="str">
            <v>N</v>
          </cell>
        </row>
        <row r="9064">
          <cell r="B9064">
            <v>37746</v>
          </cell>
          <cell r="C9064" t="str">
            <v>Performant Inc</v>
          </cell>
          <cell r="D9064" t="str">
            <v>Mercury Interactive Corp</v>
          </cell>
          <cell r="E9064">
            <v>22.5</v>
          </cell>
          <cell r="F9064" t="str">
            <v>N</v>
          </cell>
        </row>
        <row r="9065">
          <cell r="B9065">
            <v>37746</v>
          </cell>
          <cell r="C9065" t="str">
            <v>Datavantage  Corp</v>
          </cell>
          <cell r="D9065" t="str">
            <v>Micros Systems Inc</v>
          </cell>
          <cell r="E9065">
            <v>52</v>
          </cell>
          <cell r="F9065" t="str">
            <v>N</v>
          </cell>
        </row>
        <row r="9066">
          <cell r="B9066">
            <v>37746</v>
          </cell>
          <cell r="C9066" t="str">
            <v>RJL Marketing Services Inc</v>
          </cell>
          <cell r="D9066" t="str">
            <v>Guardian Technologies Intl Inc</v>
          </cell>
          <cell r="E9066">
            <v>2.8109999999999999</v>
          </cell>
          <cell r="F9066" t="str">
            <v>N</v>
          </cell>
        </row>
        <row r="9067">
          <cell r="B9067">
            <v>37746</v>
          </cell>
          <cell r="C9067" t="str">
            <v>Delta Tubular Processing</v>
          </cell>
          <cell r="D9067" t="str">
            <v>Lone Star Technologies Inc</v>
          </cell>
          <cell r="E9067">
            <v>14</v>
          </cell>
          <cell r="F9067" t="str">
            <v>N</v>
          </cell>
        </row>
        <row r="9068">
          <cell r="B9068">
            <v>37746</v>
          </cell>
          <cell r="C9068" t="str">
            <v>Oak Technology Inc</v>
          </cell>
          <cell r="D9068" t="str">
            <v>Zoran Corp</v>
          </cell>
          <cell r="E9068">
            <v>340.30999999999995</v>
          </cell>
          <cell r="F9068" t="str">
            <v>N</v>
          </cell>
        </row>
        <row r="9069">
          <cell r="B9069">
            <v>37746</v>
          </cell>
          <cell r="C9069" t="str">
            <v>Cyborg Worldwide Inc</v>
          </cell>
          <cell r="D9069" t="str">
            <v>Hewitt Associates LLC</v>
          </cell>
          <cell r="E9069">
            <v>43</v>
          </cell>
          <cell r="F9069" t="str">
            <v>N</v>
          </cell>
        </row>
        <row r="9070">
          <cell r="B9070">
            <v>37746</v>
          </cell>
          <cell r="C9070" t="str">
            <v>Old Stone Corp</v>
          </cell>
          <cell r="D9070" t="str">
            <v>Manticore Properties II LP</v>
          </cell>
          <cell r="E9070">
            <v>8.5950000000000006</v>
          </cell>
          <cell r="F9070" t="str">
            <v>N</v>
          </cell>
        </row>
        <row r="9071">
          <cell r="B9071">
            <v>37744</v>
          </cell>
          <cell r="C9071" t="str">
            <v>Epicor Medical Inc</v>
          </cell>
          <cell r="D9071" t="str">
            <v>St Jude Medical Inc</v>
          </cell>
          <cell r="E9071">
            <v>15</v>
          </cell>
          <cell r="F9071" t="str">
            <v>N</v>
          </cell>
        </row>
        <row r="9072">
          <cell r="B9072">
            <v>37744</v>
          </cell>
          <cell r="C9072" t="str">
            <v>Epicor Medical Inc</v>
          </cell>
          <cell r="D9072" t="str">
            <v>St Jude Medical Inc</v>
          </cell>
          <cell r="E9072">
            <v>185</v>
          </cell>
          <cell r="F9072" t="str">
            <v>N</v>
          </cell>
        </row>
        <row r="9073">
          <cell r="B9073">
            <v>37743</v>
          </cell>
          <cell r="C9073" t="str">
            <v>IGN Entertainment Inc</v>
          </cell>
          <cell r="D9073" t="str">
            <v>Great Hill Partners LLC</v>
          </cell>
          <cell r="E9073">
            <v>30.484999999999999</v>
          </cell>
          <cell r="F9073" t="str">
            <v>Y</v>
          </cell>
        </row>
        <row r="9074">
          <cell r="B9074">
            <v>37743</v>
          </cell>
          <cell r="C9074" t="str">
            <v>Tonkin Springs Gold Mine</v>
          </cell>
          <cell r="D9074" t="str">
            <v>BacTech Enviromet Corp</v>
          </cell>
          <cell r="E9074">
            <v>1.75</v>
          </cell>
          <cell r="F9074" t="str">
            <v>N</v>
          </cell>
        </row>
        <row r="9075">
          <cell r="B9075">
            <v>37743</v>
          </cell>
          <cell r="C9075" t="str">
            <v>Duke Energy Field-Certain Asts</v>
          </cell>
          <cell r="D9075" t="str">
            <v>Crosstex Energy LP</v>
          </cell>
          <cell r="E9075">
            <v>66.349999999999994</v>
          </cell>
          <cell r="F9075" t="str">
            <v>N</v>
          </cell>
        </row>
        <row r="9076">
          <cell r="B9076">
            <v>37743</v>
          </cell>
          <cell r="C9076" t="str">
            <v>Cardinal Capital Mgmt Inc</v>
          </cell>
          <cell r="D9076" t="str">
            <v>Sky Capital Holdings Ltd</v>
          </cell>
          <cell r="E9076">
            <v>4.1050000000000004</v>
          </cell>
          <cell r="F9076" t="str">
            <v>N</v>
          </cell>
        </row>
        <row r="9077">
          <cell r="B9077">
            <v>37743</v>
          </cell>
          <cell r="C9077" t="str">
            <v>Sonic Foundry-Software Assets</v>
          </cell>
          <cell r="D9077" t="str">
            <v>Sony Pictures Digital Inc</v>
          </cell>
          <cell r="E9077">
            <v>18</v>
          </cell>
          <cell r="F9077" t="str">
            <v>N</v>
          </cell>
        </row>
        <row r="9078">
          <cell r="B9078">
            <v>37743</v>
          </cell>
          <cell r="C9078" t="str">
            <v>Fleming Cos Inc-Rainbow(31)</v>
          </cell>
          <cell r="D9078" t="str">
            <v>Roundy's Inc</v>
          </cell>
          <cell r="E9078">
            <v>117.5</v>
          </cell>
          <cell r="F9078" t="str">
            <v>N</v>
          </cell>
        </row>
        <row r="9079">
          <cell r="B9079">
            <v>37743</v>
          </cell>
          <cell r="C9079" t="str">
            <v>NN Inc</v>
          </cell>
          <cell r="D9079" t="str">
            <v>SKF AB</v>
          </cell>
          <cell r="E9079">
            <v>6.1879999999999997</v>
          </cell>
          <cell r="F9079" t="str">
            <v>N</v>
          </cell>
        </row>
        <row r="9080">
          <cell r="B9080">
            <v>37743</v>
          </cell>
          <cell r="C9080" t="str">
            <v>Duke Energy Field Svcs-Gas Pro</v>
          </cell>
          <cell r="D9080" t="str">
            <v>ScissorTail Energy LLC</v>
          </cell>
          <cell r="E9080">
            <v>23.65</v>
          </cell>
          <cell r="F9080" t="str">
            <v>N</v>
          </cell>
        </row>
        <row r="9081">
          <cell r="B9081">
            <v>37743</v>
          </cell>
          <cell r="C9081" t="str">
            <v>Lend Lease-US RE Debt Business</v>
          </cell>
          <cell r="D9081" t="str">
            <v>GMAC Mortgage Corp</v>
          </cell>
          <cell r="E9081">
            <v>106</v>
          </cell>
          <cell r="F9081" t="str">
            <v>N</v>
          </cell>
        </row>
        <row r="9082">
          <cell r="B9082">
            <v>37743</v>
          </cell>
          <cell r="C9082" t="str">
            <v>US Bancorp Center, Minneapolis</v>
          </cell>
          <cell r="D9082" t="str">
            <v>Wells RE Invest Trust Inc</v>
          </cell>
          <cell r="E9082">
            <v>174</v>
          </cell>
          <cell r="F9082" t="str">
            <v>N</v>
          </cell>
        </row>
        <row r="9083">
          <cell r="B9083">
            <v>37743</v>
          </cell>
          <cell r="C9083" t="str">
            <v>Never Compromise Golf Co Inc</v>
          </cell>
          <cell r="D9083" t="str">
            <v>Roger Cleveland Golf Co</v>
          </cell>
          <cell r="E9083">
            <v>6.6499999999999995</v>
          </cell>
          <cell r="F9083" t="str">
            <v>N</v>
          </cell>
        </row>
        <row r="9084">
          <cell r="B9084">
            <v>37743</v>
          </cell>
          <cell r="C9084" t="str">
            <v>WJTW-FM,Joliet,IL</v>
          </cell>
          <cell r="D9084" t="str">
            <v>Hispanic Broadcasting Corp</v>
          </cell>
          <cell r="E9084">
            <v>21</v>
          </cell>
          <cell r="F9084" t="str">
            <v>N</v>
          </cell>
        </row>
        <row r="9085">
          <cell r="B9085">
            <v>37743</v>
          </cell>
          <cell r="C9085" t="str">
            <v>Dalton Greiner Hartman Maher &amp;</v>
          </cell>
          <cell r="D9085" t="str">
            <v>Boston Pvt Fin Hldg Inc,MA</v>
          </cell>
          <cell r="E9085">
            <v>96</v>
          </cell>
          <cell r="F9085" t="str">
            <v>N</v>
          </cell>
        </row>
        <row r="9086">
          <cell r="B9086">
            <v>37743</v>
          </cell>
          <cell r="C9086" t="str">
            <v>McLane Co Inc</v>
          </cell>
          <cell r="D9086" t="str">
            <v>Berkshire Hathaway Inc</v>
          </cell>
          <cell r="E9086">
            <v>1450</v>
          </cell>
          <cell r="F9086" t="str">
            <v>N</v>
          </cell>
        </row>
        <row r="9087">
          <cell r="B9087">
            <v>37742</v>
          </cell>
          <cell r="C9087" t="str">
            <v>HomeTowne Heritage Bank,PA</v>
          </cell>
          <cell r="D9087" t="str">
            <v>National Penn Bank,PA</v>
          </cell>
          <cell r="E9087">
            <v>37.600999999999999</v>
          </cell>
          <cell r="F9087" t="str">
            <v>Y</v>
          </cell>
        </row>
        <row r="9088">
          <cell r="B9088">
            <v>37742</v>
          </cell>
          <cell r="C9088" t="str">
            <v>Genesoft Inc</v>
          </cell>
          <cell r="D9088" t="str">
            <v>Maverick Funds</v>
          </cell>
          <cell r="E9088">
            <v>17.309000000000001</v>
          </cell>
          <cell r="F9088" t="str">
            <v>Y</v>
          </cell>
        </row>
        <row r="9089">
          <cell r="B9089">
            <v>37742</v>
          </cell>
          <cell r="C9089" t="str">
            <v>UIS Inc-Automotive Parts Bus</v>
          </cell>
          <cell r="D9089" t="str">
            <v>Carlyle Group LLC</v>
          </cell>
          <cell r="E9089">
            <v>800</v>
          </cell>
          <cell r="F9089" t="str">
            <v>Y</v>
          </cell>
        </row>
        <row r="9090">
          <cell r="B9090">
            <v>37742</v>
          </cell>
          <cell r="C9090" t="str">
            <v>Merit Distribution Services</v>
          </cell>
          <cell r="D9090" t="str">
            <v>Swift Transportation Co Inc</v>
          </cell>
          <cell r="E9090">
            <v>76</v>
          </cell>
          <cell r="F9090" t="str">
            <v>N</v>
          </cell>
        </row>
        <row r="9091">
          <cell r="B9091">
            <v>37742</v>
          </cell>
          <cell r="C9091" t="str">
            <v>Texas Panhandle Pipeline</v>
          </cell>
          <cell r="D9091" t="str">
            <v>Valero LP</v>
          </cell>
          <cell r="E9091">
            <v>1.5999999999999999</v>
          </cell>
          <cell r="F9091" t="str">
            <v>N</v>
          </cell>
        </row>
        <row r="9092">
          <cell r="B9092">
            <v>37742</v>
          </cell>
          <cell r="C9092" t="str">
            <v>Air Vent Inc</v>
          </cell>
          <cell r="D9092" t="str">
            <v>Gibraltar Steel Corp</v>
          </cell>
          <cell r="E9092">
            <v>115</v>
          </cell>
          <cell r="F9092" t="str">
            <v>N</v>
          </cell>
        </row>
        <row r="9093">
          <cell r="B9093">
            <v>37742</v>
          </cell>
          <cell r="C9093" t="str">
            <v>Samsonite Corp</v>
          </cell>
          <cell r="D9093" t="str">
            <v>Creditors</v>
          </cell>
          <cell r="E9093">
            <v>777.19999999999993</v>
          </cell>
          <cell r="F9093" t="str">
            <v>N</v>
          </cell>
        </row>
        <row r="9094">
          <cell r="B9094">
            <v>37742</v>
          </cell>
          <cell r="C9094" t="str">
            <v>Bank of Lecompte,Lecompte,LA</v>
          </cell>
          <cell r="D9094" t="str">
            <v>Red River Bancshares Inc</v>
          </cell>
          <cell r="E9094">
            <v>5.8999999999999995</v>
          </cell>
          <cell r="F9094" t="str">
            <v>N</v>
          </cell>
        </row>
        <row r="9095">
          <cell r="B9095">
            <v>37742</v>
          </cell>
          <cell r="C9095" t="str">
            <v>KMIZ-TV,Columbia,MO</v>
          </cell>
          <cell r="D9095" t="str">
            <v>JW Broadcasting LLC</v>
          </cell>
          <cell r="E9095">
            <v>5</v>
          </cell>
          <cell r="F9095" t="str">
            <v>N</v>
          </cell>
        </row>
        <row r="9096">
          <cell r="B9096">
            <v>37742</v>
          </cell>
          <cell r="C9096" t="str">
            <v>Onondaga</v>
          </cell>
          <cell r="D9096" t="str">
            <v>Arctas Paragon</v>
          </cell>
          <cell r="E9096">
            <v>6</v>
          </cell>
          <cell r="F9096" t="str">
            <v>N</v>
          </cell>
        </row>
        <row r="9097">
          <cell r="B9097">
            <v>37742</v>
          </cell>
          <cell r="C9097" t="str">
            <v>PFG Holdings Inc</v>
          </cell>
          <cell r="D9097" t="str">
            <v>Phoenix Cos Inc</v>
          </cell>
          <cell r="E9097">
            <v>81.699999999999989</v>
          </cell>
          <cell r="F9097" t="str">
            <v>N</v>
          </cell>
        </row>
        <row r="9098">
          <cell r="B9098">
            <v>37742</v>
          </cell>
          <cell r="C9098" t="str">
            <v>Sunrise Mall and Commons,NY</v>
          </cell>
          <cell r="D9098" t="str">
            <v>CBL &amp; Associates Ppty Inc</v>
          </cell>
          <cell r="E9098">
            <v>80.699999999999989</v>
          </cell>
          <cell r="F9098" t="str">
            <v>N</v>
          </cell>
        </row>
        <row r="9099">
          <cell r="B9099">
            <v>37741</v>
          </cell>
          <cell r="C9099" t="str">
            <v>DHL Airways Inc</v>
          </cell>
          <cell r="D9099" t="str">
            <v>Investor Group</v>
          </cell>
          <cell r="E9099">
            <v>57</v>
          </cell>
          <cell r="F9099" t="str">
            <v>Y</v>
          </cell>
        </row>
        <row r="9100">
          <cell r="B9100">
            <v>37741</v>
          </cell>
          <cell r="C9100" t="str">
            <v>Equinix Inc</v>
          </cell>
          <cell r="D9100" t="str">
            <v>Crosslink Capital</v>
          </cell>
          <cell r="E9100">
            <v>10</v>
          </cell>
          <cell r="F9100" t="str">
            <v>Y</v>
          </cell>
        </row>
        <row r="9101">
          <cell r="B9101">
            <v>37741</v>
          </cell>
          <cell r="C9101" t="str">
            <v>Keystone Screw Corp</v>
          </cell>
          <cell r="D9101" t="str">
            <v>Investor Group</v>
          </cell>
          <cell r="E9101">
            <v>7</v>
          </cell>
          <cell r="F9101" t="str">
            <v>Y</v>
          </cell>
        </row>
        <row r="9102">
          <cell r="B9102">
            <v>37741</v>
          </cell>
          <cell r="C9102" t="str">
            <v>Rosecroft Raceway</v>
          </cell>
          <cell r="D9102" t="str">
            <v>Centaur Inc</v>
          </cell>
          <cell r="E9102">
            <v>55.4</v>
          </cell>
          <cell r="F9102" t="str">
            <v>N</v>
          </cell>
        </row>
        <row r="9103">
          <cell r="B9103">
            <v>37741</v>
          </cell>
          <cell r="C9103" t="str">
            <v>Four Queens Inc(Elsinore Corp)</v>
          </cell>
          <cell r="D9103" t="str">
            <v>TLC Casino Enterprises Inc</v>
          </cell>
          <cell r="E9103">
            <v>20.5</v>
          </cell>
          <cell r="F9103" t="str">
            <v>N</v>
          </cell>
        </row>
        <row r="9104">
          <cell r="B9104">
            <v>37741</v>
          </cell>
          <cell r="C9104" t="str">
            <v>Golden West Foods,Sybra Inc</v>
          </cell>
          <cell r="D9104" t="str">
            <v>Undisclosed Acquiror</v>
          </cell>
          <cell r="E9104">
            <v>23.799999999999997</v>
          </cell>
          <cell r="F9104" t="str">
            <v>N</v>
          </cell>
        </row>
        <row r="9105">
          <cell r="B9105">
            <v>37741</v>
          </cell>
          <cell r="C9105" t="str">
            <v>Calpine Corp-King City Power</v>
          </cell>
          <cell r="D9105" t="str">
            <v>GE Structured Finance</v>
          </cell>
          <cell r="E9105">
            <v>82</v>
          </cell>
          <cell r="F9105" t="str">
            <v>N</v>
          </cell>
        </row>
        <row r="9106">
          <cell r="B9106">
            <v>37741</v>
          </cell>
          <cell r="C9106" t="str">
            <v>El Paso Corp-Oil Refinery,Eagl</v>
          </cell>
          <cell r="D9106" t="str">
            <v>Sunoco Inc</v>
          </cell>
          <cell r="E9106">
            <v>249</v>
          </cell>
          <cell r="F9106" t="str">
            <v>N</v>
          </cell>
        </row>
        <row r="9107">
          <cell r="B9107">
            <v>37741</v>
          </cell>
          <cell r="C9107" t="str">
            <v>Peachtree Mall,Columbus,GA</v>
          </cell>
          <cell r="D9107" t="str">
            <v>General Growth Properties Inc</v>
          </cell>
          <cell r="E9107">
            <v>87.6</v>
          </cell>
          <cell r="F9107" t="str">
            <v>N</v>
          </cell>
        </row>
        <row r="9108">
          <cell r="B9108">
            <v>37741</v>
          </cell>
          <cell r="C9108" t="str">
            <v>Sun Country Bank,Victorville</v>
          </cell>
          <cell r="D9108" t="str">
            <v>America Bancshares Inc,CA</v>
          </cell>
          <cell r="E9108">
            <v>24.904</v>
          </cell>
          <cell r="F9108" t="str">
            <v>N</v>
          </cell>
        </row>
        <row r="9109">
          <cell r="B9109">
            <v>37741</v>
          </cell>
          <cell r="C9109" t="str">
            <v>Corpus Christi West Field</v>
          </cell>
          <cell r="D9109" t="str">
            <v>Peoples Energy Production Co</v>
          </cell>
          <cell r="E9109">
            <v>9</v>
          </cell>
          <cell r="F9109" t="str">
            <v>N</v>
          </cell>
        </row>
        <row r="9110">
          <cell r="B9110">
            <v>37741</v>
          </cell>
          <cell r="C9110" t="str">
            <v>Santera Sys Inc-Switching Bus</v>
          </cell>
          <cell r="D9110" t="str">
            <v>Tekelec-Switching Business</v>
          </cell>
          <cell r="E9110">
            <v>40</v>
          </cell>
          <cell r="F9110" t="str">
            <v>N</v>
          </cell>
        </row>
        <row r="9111">
          <cell r="B9111">
            <v>37740</v>
          </cell>
          <cell r="C9111" t="str">
            <v>Tetra Group</v>
          </cell>
          <cell r="D9111" t="str">
            <v>AXA Investment Managers SA</v>
          </cell>
          <cell r="E9111">
            <v>238.5</v>
          </cell>
          <cell r="F9111" t="str">
            <v>Y</v>
          </cell>
        </row>
        <row r="9112">
          <cell r="B9112">
            <v>37740</v>
          </cell>
          <cell r="C9112" t="str">
            <v>Thousand Trails Inc</v>
          </cell>
          <cell r="D9112" t="str">
            <v>Kohlberg &amp; Co LP</v>
          </cell>
          <cell r="E9112">
            <v>114.58799999999999</v>
          </cell>
          <cell r="F9112" t="str">
            <v>Y</v>
          </cell>
        </row>
        <row r="9113">
          <cell r="B9113">
            <v>37740</v>
          </cell>
          <cell r="C9113" t="str">
            <v>RWD Tech Inc</v>
          </cell>
          <cell r="D9113" t="str">
            <v>Research Park Acquisition Inc</v>
          </cell>
          <cell r="E9113">
            <v>11.489999999999998</v>
          </cell>
          <cell r="F9113" t="str">
            <v>Y</v>
          </cell>
        </row>
        <row r="9114">
          <cell r="B9114">
            <v>37740</v>
          </cell>
          <cell r="C9114" t="str">
            <v>G Neil Cos</v>
          </cell>
          <cell r="D9114" t="str">
            <v>Taylor Corp</v>
          </cell>
          <cell r="E9114">
            <v>34.700000000000003</v>
          </cell>
          <cell r="F9114" t="str">
            <v>N</v>
          </cell>
        </row>
        <row r="9115">
          <cell r="B9115">
            <v>37740</v>
          </cell>
          <cell r="C9115" t="str">
            <v>Whittier Energy Co</v>
          </cell>
          <cell r="D9115" t="str">
            <v>Olympic Resources Ltd</v>
          </cell>
          <cell r="E9115">
            <v>10.19</v>
          </cell>
          <cell r="F9115" t="str">
            <v>N</v>
          </cell>
        </row>
        <row r="9116">
          <cell r="B9116">
            <v>37740</v>
          </cell>
          <cell r="C9116" t="str">
            <v>South University Inc</v>
          </cell>
          <cell r="D9116" t="str">
            <v>Education Management Corp</v>
          </cell>
          <cell r="E9116">
            <v>50</v>
          </cell>
          <cell r="F9116" t="str">
            <v>N</v>
          </cell>
        </row>
        <row r="9117">
          <cell r="B9117">
            <v>37740</v>
          </cell>
          <cell r="C9117" t="str">
            <v>Rouse Co-Shopping Malls(2)</v>
          </cell>
          <cell r="D9117" t="str">
            <v>Pennsylvania Real Estate Inv</v>
          </cell>
          <cell r="E9117">
            <v>79</v>
          </cell>
          <cell r="F9117" t="str">
            <v>N</v>
          </cell>
        </row>
        <row r="9118">
          <cell r="B9118">
            <v>37740</v>
          </cell>
          <cell r="C9118" t="str">
            <v>Advantage Bank,North Palm,FL</v>
          </cell>
          <cell r="D9118" t="str">
            <v>Investor Group</v>
          </cell>
          <cell r="E9118">
            <v>10</v>
          </cell>
          <cell r="F9118" t="str">
            <v>N</v>
          </cell>
        </row>
        <row r="9119">
          <cell r="B9119">
            <v>37740</v>
          </cell>
          <cell r="C9119" t="str">
            <v>Cytomatrix LLC</v>
          </cell>
          <cell r="D9119" t="str">
            <v>Cordlife Pte Ltd</v>
          </cell>
          <cell r="E9119">
            <v>11</v>
          </cell>
          <cell r="F9119" t="str">
            <v>N</v>
          </cell>
        </row>
        <row r="9120">
          <cell r="B9120">
            <v>37740</v>
          </cell>
          <cell r="C9120" t="str">
            <v>Enhancement Services Corp Inc</v>
          </cell>
          <cell r="D9120" t="str">
            <v>Total System Services Inc</v>
          </cell>
          <cell r="E9120">
            <v>36</v>
          </cell>
          <cell r="F9120" t="str">
            <v>N</v>
          </cell>
        </row>
        <row r="9121">
          <cell r="B9121">
            <v>37740</v>
          </cell>
          <cell r="C9121" t="str">
            <v>Ross Matz-Hollywood Shopping</v>
          </cell>
          <cell r="D9121" t="str">
            <v>Weingarten Realty Investors</v>
          </cell>
          <cell r="E9121">
            <v>39.472999999999999</v>
          </cell>
          <cell r="F9121" t="str">
            <v>N</v>
          </cell>
        </row>
        <row r="9122">
          <cell r="B9122">
            <v>37740</v>
          </cell>
          <cell r="C9122" t="str">
            <v>Custom Nutrition Services Inc</v>
          </cell>
          <cell r="D9122" t="str">
            <v>Drugstore.com Inc</v>
          </cell>
          <cell r="E9122">
            <v>5.3</v>
          </cell>
          <cell r="F9122" t="str">
            <v>N</v>
          </cell>
        </row>
        <row r="9123">
          <cell r="B9123">
            <v>37740</v>
          </cell>
          <cell r="C9123" t="str">
            <v>Farmland Ind-Terminal,MS</v>
          </cell>
          <cell r="D9123" t="str">
            <v>United Agri Products Inc</v>
          </cell>
          <cell r="E9123">
            <v>3.0999999999999996</v>
          </cell>
          <cell r="F9123" t="str">
            <v>N</v>
          </cell>
        </row>
        <row r="9124">
          <cell r="B9124">
            <v>37739</v>
          </cell>
          <cell r="C9124" t="str">
            <v>NLX Corp</v>
          </cell>
          <cell r="D9124" t="str">
            <v>Arlington Capital Partners LP</v>
          </cell>
          <cell r="E9124">
            <v>31.5</v>
          </cell>
          <cell r="F9124" t="str">
            <v>Y</v>
          </cell>
        </row>
        <row r="9125">
          <cell r="B9125">
            <v>37739</v>
          </cell>
          <cell r="C9125" t="str">
            <v>Circus World</v>
          </cell>
          <cell r="D9125" t="str">
            <v>Harcourt Brace Jovanovich Inc</v>
          </cell>
          <cell r="E9125">
            <v>23</v>
          </cell>
          <cell r="F9125" t="str">
            <v>N</v>
          </cell>
        </row>
        <row r="9126">
          <cell r="B9126">
            <v>37739</v>
          </cell>
          <cell r="C9126" t="str">
            <v>Wyeth-Anacin Brand Products</v>
          </cell>
          <cell r="D9126" t="str">
            <v>Insight Holdings</v>
          </cell>
          <cell r="E9126">
            <v>34</v>
          </cell>
          <cell r="F9126" t="str">
            <v>N</v>
          </cell>
        </row>
        <row r="9127">
          <cell r="B9127">
            <v>37739</v>
          </cell>
          <cell r="C9127" t="str">
            <v>Allied Waste Ind-Cert Asts</v>
          </cell>
          <cell r="D9127" t="str">
            <v>Waste Management Inc</v>
          </cell>
          <cell r="E9127">
            <v>73</v>
          </cell>
          <cell r="F9127" t="str">
            <v>N</v>
          </cell>
        </row>
        <row r="9128">
          <cell r="B9128">
            <v>37739</v>
          </cell>
          <cell r="C9128" t="str">
            <v>WAIT-AM,Crystal Lake,IL</v>
          </cell>
          <cell r="D9128" t="str">
            <v>Newsweb Corp</v>
          </cell>
          <cell r="E9128">
            <v>8.25</v>
          </cell>
          <cell r="F9128" t="str">
            <v>N</v>
          </cell>
        </row>
        <row r="9129">
          <cell r="B9129">
            <v>37739</v>
          </cell>
          <cell r="C9129" t="str">
            <v>Technology Visions Group Inc</v>
          </cell>
          <cell r="D9129" t="str">
            <v>Fusion Capital Fund II LLC</v>
          </cell>
          <cell r="E9129">
            <v>6</v>
          </cell>
          <cell r="F9129" t="str">
            <v>N</v>
          </cell>
        </row>
        <row r="9130">
          <cell r="B9130">
            <v>37739</v>
          </cell>
          <cell r="C9130" t="str">
            <v>KNHK-FM,Reno,NV</v>
          </cell>
          <cell r="D9130" t="str">
            <v>NextMedia Group Inc</v>
          </cell>
          <cell r="E9130">
            <v>4.25</v>
          </cell>
          <cell r="F9130" t="str">
            <v>N</v>
          </cell>
        </row>
        <row r="9131">
          <cell r="B9131">
            <v>37739</v>
          </cell>
          <cell r="C9131" t="str">
            <v>Delta Seaboard Well Svcs Inc</v>
          </cell>
          <cell r="D9131" t="str">
            <v>American Intl Industries Inc</v>
          </cell>
          <cell r="E9131">
            <v>4</v>
          </cell>
          <cell r="F9131" t="str">
            <v>N</v>
          </cell>
        </row>
        <row r="9132">
          <cell r="B9132">
            <v>37739</v>
          </cell>
          <cell r="C9132" t="str">
            <v>Nauticos Corp</v>
          </cell>
          <cell r="D9132" t="str">
            <v>Oceaneering International Inc</v>
          </cell>
          <cell r="E9132">
            <v>8</v>
          </cell>
          <cell r="F9132" t="str">
            <v>N</v>
          </cell>
        </row>
        <row r="9133">
          <cell r="B9133">
            <v>37739</v>
          </cell>
          <cell r="C9133" t="str">
            <v>Willard Brothers Construction</v>
          </cell>
          <cell r="D9133" t="str">
            <v>Building Materials Holding</v>
          </cell>
          <cell r="E9133">
            <v>1</v>
          </cell>
          <cell r="F9133" t="str">
            <v>N</v>
          </cell>
        </row>
        <row r="9134">
          <cell r="B9134">
            <v>37738</v>
          </cell>
          <cell r="C9134" t="str">
            <v>Viewpoint International Inc</v>
          </cell>
          <cell r="D9134" t="str">
            <v>Oxford Inds Inc</v>
          </cell>
          <cell r="E9134">
            <v>325</v>
          </cell>
          <cell r="F9134" t="str">
            <v>N</v>
          </cell>
        </row>
        <row r="9135">
          <cell r="B9135">
            <v>37736</v>
          </cell>
          <cell r="C9135" t="str">
            <v>Asiana Bank,Sunnyvale,CA</v>
          </cell>
          <cell r="D9135" t="str">
            <v>Nara Bancorp Inc,LA,CA</v>
          </cell>
          <cell r="E9135">
            <v>8</v>
          </cell>
          <cell r="F9135" t="str">
            <v>N</v>
          </cell>
        </row>
        <row r="9136">
          <cell r="B9136">
            <v>37736</v>
          </cell>
          <cell r="C9136" t="str">
            <v>Orange County Bancorp,Paoli,IN</v>
          </cell>
          <cell r="D9136" t="str">
            <v>LandAmerica Finl Group Inc</v>
          </cell>
          <cell r="E9136">
            <v>27.599999999999998</v>
          </cell>
          <cell r="F9136" t="str">
            <v>N</v>
          </cell>
        </row>
        <row r="9137">
          <cell r="B9137">
            <v>37736</v>
          </cell>
          <cell r="C9137" t="str">
            <v>Prism Enterprises LP</v>
          </cell>
          <cell r="D9137" t="str">
            <v>CooperSurgical Inc</v>
          </cell>
          <cell r="E9137">
            <v>23</v>
          </cell>
          <cell r="F9137" t="str">
            <v>N</v>
          </cell>
        </row>
        <row r="9138">
          <cell r="B9138">
            <v>37736</v>
          </cell>
          <cell r="C9138" t="str">
            <v>SONICblue Inc-Rio Business</v>
          </cell>
          <cell r="D9138" t="str">
            <v>D&amp;M Holdings Inc</v>
          </cell>
          <cell r="E9138">
            <v>36.200000000000003</v>
          </cell>
          <cell r="F9138" t="str">
            <v>N</v>
          </cell>
        </row>
        <row r="9139">
          <cell r="B9139">
            <v>37736</v>
          </cell>
          <cell r="C9139" t="str">
            <v>Premier Turbines Inc</v>
          </cell>
          <cell r="D9139" t="str">
            <v>Dallas Airmotive Inc</v>
          </cell>
          <cell r="E9139">
            <v>34.475000000000001</v>
          </cell>
          <cell r="F9139" t="str">
            <v>N</v>
          </cell>
        </row>
        <row r="9140">
          <cell r="B9140">
            <v>37735</v>
          </cell>
          <cell r="C9140" t="str">
            <v>El Paso Corp-Mid-Continent Ast</v>
          </cell>
          <cell r="D9140" t="str">
            <v>Regency Gas Services LLC</v>
          </cell>
          <cell r="E9140">
            <v>120</v>
          </cell>
          <cell r="F9140" t="str">
            <v>N</v>
          </cell>
        </row>
        <row r="9141">
          <cell r="B9141">
            <v>37735</v>
          </cell>
          <cell r="C9141" t="str">
            <v>SpeechWorks International Inc</v>
          </cell>
          <cell r="D9141" t="str">
            <v>ScanSoft Inc</v>
          </cell>
          <cell r="E9141">
            <v>166.32400000000001</v>
          </cell>
          <cell r="F9141" t="str">
            <v>N</v>
          </cell>
        </row>
        <row r="9142">
          <cell r="B9142">
            <v>37735</v>
          </cell>
          <cell r="C9142" t="str">
            <v>Williams Production RMT Co-</v>
          </cell>
          <cell r="D9142" t="str">
            <v>Berry Petroleum Co</v>
          </cell>
          <cell r="E9142">
            <v>48.599999999999994</v>
          </cell>
          <cell r="F9142" t="str">
            <v>N</v>
          </cell>
        </row>
        <row r="9143">
          <cell r="B9143">
            <v>37735</v>
          </cell>
          <cell r="C9143" t="str">
            <v>Crompton-Organosilicones Bus</v>
          </cell>
          <cell r="D9143" t="str">
            <v>GE Specialty Materials</v>
          </cell>
          <cell r="E9143">
            <v>1055</v>
          </cell>
          <cell r="F9143" t="str">
            <v>N</v>
          </cell>
        </row>
        <row r="9144">
          <cell r="B9144">
            <v>37735</v>
          </cell>
          <cell r="C9144" t="str">
            <v>G&amp;G Blaine LLC</v>
          </cell>
          <cell r="D9144" t="str">
            <v>Glimcher Properties LP</v>
          </cell>
          <cell r="E9144">
            <v>2.96</v>
          </cell>
          <cell r="F9144" t="str">
            <v>N</v>
          </cell>
        </row>
        <row r="9145">
          <cell r="B9145">
            <v>37735</v>
          </cell>
          <cell r="C9145" t="str">
            <v>Pend Oreille Bancorp,WA</v>
          </cell>
          <cell r="D9145" t="str">
            <v>Glacier Bancorp Inc,MT</v>
          </cell>
          <cell r="E9145">
            <v>10.399999999999999</v>
          </cell>
          <cell r="F9145" t="str">
            <v>N</v>
          </cell>
        </row>
        <row r="9146">
          <cell r="B9146">
            <v>37735</v>
          </cell>
          <cell r="C9146" t="str">
            <v>ProGold LLC</v>
          </cell>
          <cell r="D9146" t="str">
            <v>American Crystal Sugar Co</v>
          </cell>
          <cell r="E9146">
            <v>10.299999999999999</v>
          </cell>
          <cell r="F9146" t="str">
            <v>N</v>
          </cell>
        </row>
        <row r="9147">
          <cell r="B9147">
            <v>37735</v>
          </cell>
          <cell r="C9147" t="str">
            <v>Reedburg Bancorporation Inc</v>
          </cell>
          <cell r="D9147" t="str">
            <v>Merchants,Mnfr Bancorp Inc,WI</v>
          </cell>
          <cell r="E9147">
            <v>36</v>
          </cell>
          <cell r="F9147" t="str">
            <v>N</v>
          </cell>
        </row>
        <row r="9148">
          <cell r="B9148">
            <v>37735</v>
          </cell>
          <cell r="C9148" t="str">
            <v>Safeguard Business Systems Inc</v>
          </cell>
          <cell r="D9148" t="str">
            <v>New England Bus Service Inc</v>
          </cell>
          <cell r="E9148">
            <v>72.5</v>
          </cell>
          <cell r="F9148" t="str">
            <v>N</v>
          </cell>
        </row>
        <row r="9149">
          <cell r="B9149">
            <v>37735</v>
          </cell>
          <cell r="C9149" t="str">
            <v>Fairfield Co</v>
          </cell>
          <cell r="D9149" t="str">
            <v>TFC Acquisition Corp</v>
          </cell>
          <cell r="E9149">
            <v>2.5999999999999996</v>
          </cell>
          <cell r="F9149" t="str">
            <v>N</v>
          </cell>
        </row>
        <row r="9150">
          <cell r="B9150">
            <v>37735</v>
          </cell>
          <cell r="C9150" t="str">
            <v>Primedia Inc-Seventeen</v>
          </cell>
          <cell r="D9150" t="str">
            <v>Hearst Corp</v>
          </cell>
          <cell r="E9150">
            <v>182.39999999999998</v>
          </cell>
          <cell r="F9150" t="str">
            <v>N</v>
          </cell>
        </row>
        <row r="9151">
          <cell r="B9151">
            <v>37735</v>
          </cell>
          <cell r="C9151" t="str">
            <v>Global Pharmaceuticals Co LLC</v>
          </cell>
          <cell r="D9151" t="str">
            <v>Southwestern Medical Solutions</v>
          </cell>
          <cell r="E9151">
            <v>96</v>
          </cell>
          <cell r="F9151" t="str">
            <v>N</v>
          </cell>
        </row>
        <row r="9152">
          <cell r="B9152">
            <v>37735</v>
          </cell>
          <cell r="C9152" t="str">
            <v>Sunoco Inc-Plasticizer Op</v>
          </cell>
          <cell r="D9152" t="str">
            <v>BASF AG</v>
          </cell>
          <cell r="E9152">
            <v>91</v>
          </cell>
          <cell r="F9152" t="str">
            <v>N</v>
          </cell>
        </row>
        <row r="9153">
          <cell r="B9153">
            <v>37735</v>
          </cell>
          <cell r="C9153" t="str">
            <v>Random Lake Bancorp Ltd</v>
          </cell>
          <cell r="D9153" t="str">
            <v>Merchants,Mnfr Bancorp Inc,WI</v>
          </cell>
          <cell r="E9153">
            <v>11.5</v>
          </cell>
          <cell r="F9153" t="str">
            <v>N</v>
          </cell>
        </row>
        <row r="9154">
          <cell r="B9154">
            <v>37734</v>
          </cell>
          <cell r="C9154" t="str">
            <v>Aluminum Body Corp</v>
          </cell>
          <cell r="D9154" t="str">
            <v>AK Specialty Vehicles</v>
          </cell>
          <cell r="E9154">
            <v>9.5</v>
          </cell>
          <cell r="F9154" t="str">
            <v>N</v>
          </cell>
        </row>
        <row r="9155">
          <cell r="B9155">
            <v>37734</v>
          </cell>
          <cell r="C9155" t="str">
            <v>Sentry Trust Co</v>
          </cell>
          <cell r="D9155" t="str">
            <v>Sun Bancorp Inc,Selinsgrove,PA</v>
          </cell>
          <cell r="E9155">
            <v>16.799999999999997</v>
          </cell>
          <cell r="F9155" t="str">
            <v>N</v>
          </cell>
        </row>
        <row r="9156">
          <cell r="B9156">
            <v>37734</v>
          </cell>
          <cell r="C9156" t="str">
            <v>Saga Petroleum-Gas Properties</v>
          </cell>
          <cell r="D9156" t="str">
            <v>Output Exploration LLC</v>
          </cell>
          <cell r="E9156">
            <v>1.75</v>
          </cell>
          <cell r="F9156" t="str">
            <v>N</v>
          </cell>
        </row>
        <row r="9157">
          <cell r="B9157">
            <v>37734</v>
          </cell>
          <cell r="C9157" t="str">
            <v>Icos-Texas Biotechnology LP</v>
          </cell>
          <cell r="D9157" t="str">
            <v>Texas Biotechnology Corp</v>
          </cell>
          <cell r="E9157">
            <v>10</v>
          </cell>
          <cell r="F9157" t="str">
            <v>N</v>
          </cell>
        </row>
        <row r="9158">
          <cell r="B9158">
            <v>37734</v>
          </cell>
          <cell r="C9158" t="str">
            <v>KCSX-FM,Lees Summit,Missouri</v>
          </cell>
          <cell r="D9158" t="str">
            <v>First Broadcasting Co LP</v>
          </cell>
          <cell r="E9158">
            <v>2.5999999999999996</v>
          </cell>
          <cell r="F9158" t="str">
            <v>N</v>
          </cell>
        </row>
        <row r="9159">
          <cell r="B9159">
            <v>37734</v>
          </cell>
          <cell r="C9159" t="str">
            <v>Nervewire Inc</v>
          </cell>
          <cell r="D9159" t="str">
            <v>Wipro Ltd</v>
          </cell>
          <cell r="E9159">
            <v>18.7</v>
          </cell>
          <cell r="F9159" t="str">
            <v>N</v>
          </cell>
        </row>
        <row r="9160">
          <cell r="B9160">
            <v>37734</v>
          </cell>
          <cell r="C9160" t="str">
            <v>Information Spectrum Inc</v>
          </cell>
          <cell r="D9160" t="str">
            <v>Anteon International Corp</v>
          </cell>
          <cell r="E9160">
            <v>90.699999999999989</v>
          </cell>
          <cell r="F9160" t="str">
            <v>N</v>
          </cell>
        </row>
        <row r="9161">
          <cell r="B9161">
            <v>37734</v>
          </cell>
          <cell r="C9161" t="str">
            <v>Aladdin Resort &amp; Casino</v>
          </cell>
          <cell r="D9161" t="str">
            <v>OpBiz LLC</v>
          </cell>
          <cell r="E9161">
            <v>510</v>
          </cell>
          <cell r="F9161" t="str">
            <v>N</v>
          </cell>
        </row>
        <row r="9162">
          <cell r="B9162">
            <v>37733</v>
          </cell>
          <cell r="C9162" t="str">
            <v>Varsity Brands Inc</v>
          </cell>
          <cell r="D9162" t="str">
            <v>Investor Group</v>
          </cell>
          <cell r="E9162">
            <v>136.75700000000001</v>
          </cell>
          <cell r="F9162" t="str">
            <v>Y</v>
          </cell>
        </row>
        <row r="9163">
          <cell r="B9163">
            <v>37733</v>
          </cell>
          <cell r="C9163" t="str">
            <v>Khanty Mansiysk Oil Corp</v>
          </cell>
          <cell r="D9163" t="str">
            <v>Marathon Oil Corp</v>
          </cell>
          <cell r="E9163">
            <v>280</v>
          </cell>
          <cell r="F9163" t="str">
            <v>N</v>
          </cell>
        </row>
        <row r="9164">
          <cell r="B9164">
            <v>37733</v>
          </cell>
          <cell r="C9164" t="str">
            <v>Crossmar Matching Service</v>
          </cell>
          <cell r="D9164" t="str">
            <v>Misys PLC</v>
          </cell>
          <cell r="E9164">
            <v>13</v>
          </cell>
          <cell r="F9164" t="str">
            <v>N</v>
          </cell>
        </row>
        <row r="9165">
          <cell r="B9165">
            <v>37733</v>
          </cell>
          <cell r="C9165" t="str">
            <v>Medco Health Solutions Inc</v>
          </cell>
          <cell r="D9165" t="str">
            <v>Shareholders</v>
          </cell>
          <cell r="E9165">
            <v>6809.4870000000001</v>
          </cell>
          <cell r="F9165" t="str">
            <v>N</v>
          </cell>
        </row>
        <row r="9166">
          <cell r="B9166">
            <v>37733</v>
          </cell>
          <cell r="C9166" t="str">
            <v>Tenor Networks-Intellectual</v>
          </cell>
          <cell r="D9166" t="str">
            <v>Enterasys Networks Inc</v>
          </cell>
          <cell r="E9166">
            <v>3.1749999999999998</v>
          </cell>
          <cell r="F9166" t="str">
            <v>N</v>
          </cell>
        </row>
        <row r="9167">
          <cell r="B9167">
            <v>37733</v>
          </cell>
          <cell r="C9167" t="str">
            <v>Cavco Industries Inc</v>
          </cell>
          <cell r="D9167" t="str">
            <v>Shareholders</v>
          </cell>
          <cell r="E9167">
            <v>61.828000000000003</v>
          </cell>
          <cell r="F9167" t="str">
            <v>N</v>
          </cell>
        </row>
        <row r="9168">
          <cell r="B9168">
            <v>37733</v>
          </cell>
          <cell r="C9168" t="str">
            <v>Undisclosed Pipeline,Wells(13)</v>
          </cell>
          <cell r="D9168" t="str">
            <v>Energytec Inc</v>
          </cell>
          <cell r="E9168">
            <v>1.9</v>
          </cell>
          <cell r="F9168" t="str">
            <v>N</v>
          </cell>
        </row>
        <row r="9169">
          <cell r="B9169">
            <v>37733</v>
          </cell>
          <cell r="C9169" t="str">
            <v>Veterinary Pet Services Inc</v>
          </cell>
          <cell r="D9169" t="str">
            <v>Iams Co</v>
          </cell>
          <cell r="E9169">
            <v>6</v>
          </cell>
          <cell r="F9169" t="str">
            <v>N</v>
          </cell>
        </row>
        <row r="9170">
          <cell r="B9170">
            <v>37733</v>
          </cell>
          <cell r="C9170" t="str">
            <v>Keyes Helium</v>
          </cell>
          <cell r="D9170" t="str">
            <v>Nathaniel Energy Corp</v>
          </cell>
          <cell r="E9170">
            <v>9.8999999999999986</v>
          </cell>
          <cell r="F9170" t="str">
            <v>N</v>
          </cell>
        </row>
        <row r="9171">
          <cell r="B9171">
            <v>37733</v>
          </cell>
          <cell r="C9171" t="str">
            <v>Eizel Technologies Inc</v>
          </cell>
          <cell r="D9171" t="str">
            <v>Nokia Oyj</v>
          </cell>
          <cell r="E9171">
            <v>21</v>
          </cell>
          <cell r="F9171" t="str">
            <v>N</v>
          </cell>
        </row>
        <row r="9172">
          <cell r="B9172">
            <v>37733</v>
          </cell>
          <cell r="C9172" t="str">
            <v>Workforce Logistics Inc</v>
          </cell>
          <cell r="D9172" t="str">
            <v>Workbrain Corp</v>
          </cell>
          <cell r="E9172">
            <v>3.5999999999999996</v>
          </cell>
          <cell r="F9172" t="str">
            <v>N</v>
          </cell>
        </row>
        <row r="9173">
          <cell r="B9173">
            <v>37733</v>
          </cell>
          <cell r="C9173" t="str">
            <v>MCK Communications Inc</v>
          </cell>
          <cell r="D9173" t="str">
            <v>Verso Technologies Inc</v>
          </cell>
          <cell r="E9173">
            <v>56.084000000000003</v>
          </cell>
          <cell r="F9173" t="str">
            <v>N</v>
          </cell>
        </row>
        <row r="9174">
          <cell r="B9174">
            <v>37733</v>
          </cell>
          <cell r="C9174" t="str">
            <v>Mydiscountbroker.com</v>
          </cell>
          <cell r="D9174" t="str">
            <v>Ameritrade Inc</v>
          </cell>
          <cell r="E9174">
            <v>4.1999999999999993</v>
          </cell>
          <cell r="F9174" t="str">
            <v>N</v>
          </cell>
        </row>
        <row r="9175">
          <cell r="B9175">
            <v>37733</v>
          </cell>
          <cell r="C9175" t="str">
            <v>UCO Energy Group</v>
          </cell>
          <cell r="D9175" t="str">
            <v>Maverick Minerals Corp</v>
          </cell>
          <cell r="E9175">
            <v>1.5029999999999999</v>
          </cell>
          <cell r="F9175" t="str">
            <v>N</v>
          </cell>
        </row>
        <row r="9176">
          <cell r="B9176">
            <v>37733</v>
          </cell>
          <cell r="C9176" t="str">
            <v>Comedy Central</v>
          </cell>
          <cell r="D9176" t="str">
            <v>Viacom Inc</v>
          </cell>
          <cell r="E9176">
            <v>1225</v>
          </cell>
          <cell r="F9176" t="str">
            <v>N</v>
          </cell>
        </row>
        <row r="9177">
          <cell r="B9177">
            <v>37732</v>
          </cell>
          <cell r="C9177" t="str">
            <v>Williams Energy Partners LP</v>
          </cell>
          <cell r="D9177" t="str">
            <v>Investor Group</v>
          </cell>
          <cell r="E9177">
            <v>1082</v>
          </cell>
          <cell r="F9177" t="str">
            <v>Y</v>
          </cell>
        </row>
        <row r="9178">
          <cell r="B9178">
            <v>37732</v>
          </cell>
          <cell r="C9178" t="str">
            <v>Classic Communications-Nebrask</v>
          </cell>
          <cell r="D9178" t="str">
            <v>Pinpoint Communications Inc</v>
          </cell>
          <cell r="E9178">
            <v>1.95</v>
          </cell>
          <cell r="F9178" t="str">
            <v>N</v>
          </cell>
        </row>
        <row r="9179">
          <cell r="B9179">
            <v>37732</v>
          </cell>
          <cell r="C9179" t="str">
            <v>Medical Rehabilitation Special</v>
          </cell>
          <cell r="D9179" t="str">
            <v>Paincare Holdings Inc</v>
          </cell>
          <cell r="E9179">
            <v>6.3250000000000002</v>
          </cell>
          <cell r="F9179" t="str">
            <v>N</v>
          </cell>
        </row>
        <row r="9180">
          <cell r="B9180">
            <v>37732</v>
          </cell>
          <cell r="C9180" t="str">
            <v>Listen.Com Inc</v>
          </cell>
          <cell r="D9180" t="str">
            <v>RealNetworks Inc</v>
          </cell>
          <cell r="E9180">
            <v>36.078000000000003</v>
          </cell>
          <cell r="F9180" t="str">
            <v>N</v>
          </cell>
        </row>
        <row r="9181">
          <cell r="B9181">
            <v>37732</v>
          </cell>
          <cell r="C9181" t="str">
            <v>Premcor Inc-Processing Asts</v>
          </cell>
          <cell r="D9181" t="str">
            <v>ConocoPhillips Inc</v>
          </cell>
          <cell r="E9181">
            <v>40</v>
          </cell>
          <cell r="F9181" t="str">
            <v>N</v>
          </cell>
        </row>
        <row r="9182">
          <cell r="B9182">
            <v>37732</v>
          </cell>
          <cell r="C9182" t="str">
            <v>AlphaNet Solutions Inc</v>
          </cell>
          <cell r="D9182" t="str">
            <v>CIBER Inc</v>
          </cell>
          <cell r="E9182">
            <v>27.893000000000001</v>
          </cell>
          <cell r="F9182" t="str">
            <v>N</v>
          </cell>
        </row>
        <row r="9183">
          <cell r="B9183">
            <v>37732</v>
          </cell>
          <cell r="C9183" t="str">
            <v>SYNAVANT Inc</v>
          </cell>
          <cell r="D9183" t="str">
            <v>Dendrite International Inc</v>
          </cell>
          <cell r="E9183">
            <v>51.36</v>
          </cell>
          <cell r="F9183" t="str">
            <v>N</v>
          </cell>
        </row>
        <row r="9184">
          <cell r="B9184">
            <v>37732</v>
          </cell>
          <cell r="C9184" t="str">
            <v>Nexx Systems Inc</v>
          </cell>
          <cell r="D9184" t="str">
            <v>Newport Corp</v>
          </cell>
          <cell r="E9184">
            <v>3.5</v>
          </cell>
          <cell r="F9184" t="str">
            <v>N</v>
          </cell>
        </row>
        <row r="9185">
          <cell r="B9185">
            <v>37732</v>
          </cell>
          <cell r="C9185" t="str">
            <v>Washington Group-Badger Unit</v>
          </cell>
          <cell r="D9185" t="str">
            <v>Stone &amp; Webster Inc</v>
          </cell>
          <cell r="E9185">
            <v>17.7</v>
          </cell>
          <cell r="F9185" t="str">
            <v>N</v>
          </cell>
        </row>
        <row r="9186">
          <cell r="B9186">
            <v>37730</v>
          </cell>
          <cell r="C9186" t="str">
            <v>American Lock Co</v>
          </cell>
          <cell r="D9186" t="str">
            <v>Fortune Brands Inc</v>
          </cell>
          <cell r="E9186">
            <v>31.5</v>
          </cell>
          <cell r="F9186" t="str">
            <v>N</v>
          </cell>
        </row>
        <row r="9187">
          <cell r="B9187">
            <v>37729</v>
          </cell>
          <cell r="C9187" t="str">
            <v>Tanning Technology Corp</v>
          </cell>
          <cell r="D9187" t="str">
            <v>Platinum Equity LLC</v>
          </cell>
          <cell r="E9187">
            <v>23.922999999999998</v>
          </cell>
          <cell r="F9187" t="str">
            <v>Y</v>
          </cell>
        </row>
        <row r="9188">
          <cell r="B9188">
            <v>37728</v>
          </cell>
          <cell r="C9188" t="str">
            <v>TechTeam Global Inc</v>
          </cell>
          <cell r="D9188" t="str">
            <v>ChrysCapital</v>
          </cell>
          <cell r="E9188">
            <v>5</v>
          </cell>
          <cell r="F9188" t="str">
            <v>Y</v>
          </cell>
        </row>
        <row r="9189">
          <cell r="B9189">
            <v>37728</v>
          </cell>
          <cell r="C9189" t="str">
            <v>International Distribution Sys</v>
          </cell>
          <cell r="D9189" t="str">
            <v>New World Value Fund</v>
          </cell>
          <cell r="E9189">
            <v>23.25</v>
          </cell>
          <cell r="F9189" t="str">
            <v>Y</v>
          </cell>
        </row>
        <row r="9190">
          <cell r="B9190">
            <v>37728</v>
          </cell>
          <cell r="C9190" t="str">
            <v>iShopSecure Inc</v>
          </cell>
          <cell r="D9190" t="str">
            <v>C Max Capital Corp</v>
          </cell>
          <cell r="E9190">
            <v>4.4160000000000004</v>
          </cell>
          <cell r="F9190" t="str">
            <v>Y</v>
          </cell>
        </row>
        <row r="9191">
          <cell r="B9191">
            <v>37728</v>
          </cell>
          <cell r="C9191" t="str">
            <v>Spalding Sports-Worldwide Bus</v>
          </cell>
          <cell r="D9191" t="str">
            <v>Russell Corp</v>
          </cell>
          <cell r="E9191">
            <v>65</v>
          </cell>
          <cell r="F9191" t="str">
            <v>N</v>
          </cell>
        </row>
        <row r="9192">
          <cell r="B9192">
            <v>37728</v>
          </cell>
          <cell r="C9192" t="str">
            <v>Port Financial Corp</v>
          </cell>
          <cell r="D9192" t="str">
            <v>Citizens Financial Group,RI</v>
          </cell>
          <cell r="E9192">
            <v>309.69600000000003</v>
          </cell>
          <cell r="F9192" t="str">
            <v>N</v>
          </cell>
        </row>
        <row r="9193">
          <cell r="B9193">
            <v>37728</v>
          </cell>
          <cell r="C9193" t="str">
            <v>Verdugo Banking Co</v>
          </cell>
          <cell r="D9193" t="str">
            <v>First Community Bancorp Inc,CA</v>
          </cell>
          <cell r="E9193">
            <v>34.9</v>
          </cell>
          <cell r="F9193" t="str">
            <v>N</v>
          </cell>
        </row>
        <row r="9194">
          <cell r="B9194">
            <v>37728</v>
          </cell>
          <cell r="C9194" t="str">
            <v>Zyfer Inc</v>
          </cell>
          <cell r="D9194" t="str">
            <v>Frequency Electronics Inc</v>
          </cell>
          <cell r="E9194">
            <v>3.3</v>
          </cell>
          <cell r="F9194" t="str">
            <v>N</v>
          </cell>
        </row>
        <row r="9195">
          <cell r="B9195">
            <v>37728</v>
          </cell>
          <cell r="C9195" t="str">
            <v>Roxio-Goback Sys Recovery Ast</v>
          </cell>
          <cell r="D9195" t="str">
            <v>Symantec Corp</v>
          </cell>
          <cell r="E9195">
            <v>13</v>
          </cell>
          <cell r="F9195" t="str">
            <v>N</v>
          </cell>
        </row>
        <row r="9196">
          <cell r="B9196">
            <v>37728</v>
          </cell>
          <cell r="C9196" t="str">
            <v>Citizens Energy Services</v>
          </cell>
          <cell r="D9196" t="str">
            <v>Investor Group</v>
          </cell>
          <cell r="E9196">
            <v>25</v>
          </cell>
          <cell r="F9196" t="str">
            <v>N</v>
          </cell>
        </row>
        <row r="9197">
          <cell r="B9197">
            <v>37728</v>
          </cell>
          <cell r="C9197" t="str">
            <v>Mystic Creek Golf Course</v>
          </cell>
          <cell r="D9197" t="str">
            <v>Mystic Creek Acquisition LLC</v>
          </cell>
          <cell r="E9197">
            <v>3.5</v>
          </cell>
          <cell r="F9197" t="str">
            <v>N</v>
          </cell>
        </row>
        <row r="9198">
          <cell r="B9198">
            <v>37728</v>
          </cell>
          <cell r="C9198" t="str">
            <v>ArmorGroup Integration Sys Inc</v>
          </cell>
          <cell r="D9198" t="str">
            <v>Aerwav Integration Svcs Inc</v>
          </cell>
          <cell r="E9198">
            <v>4.0999999999999996</v>
          </cell>
          <cell r="F9198" t="str">
            <v>N</v>
          </cell>
        </row>
        <row r="9199">
          <cell r="B9199">
            <v>37728</v>
          </cell>
          <cell r="C9199" t="str">
            <v>Union Acceptance-Platform Asts</v>
          </cell>
          <cell r="D9199" t="str">
            <v>Systems &amp; Services Tech Inc</v>
          </cell>
          <cell r="E9199">
            <v>8</v>
          </cell>
          <cell r="F9199" t="str">
            <v>N</v>
          </cell>
        </row>
        <row r="9200">
          <cell r="B9200">
            <v>37728</v>
          </cell>
          <cell r="C9200" t="str">
            <v>OMI Business Communications</v>
          </cell>
          <cell r="D9200" t="str">
            <v>National Auto Credit Inc</v>
          </cell>
          <cell r="E9200">
            <v>1.2270000000000001</v>
          </cell>
          <cell r="F9200" t="str">
            <v>N</v>
          </cell>
        </row>
        <row r="9201">
          <cell r="B9201">
            <v>37728</v>
          </cell>
          <cell r="C9201" t="str">
            <v>Network Installation Corp</v>
          </cell>
          <cell r="D9201" t="str">
            <v>Flexxtech Corp</v>
          </cell>
          <cell r="E9201">
            <v>1.1569999999999998</v>
          </cell>
          <cell r="F9201" t="str">
            <v>N</v>
          </cell>
        </row>
        <row r="9202">
          <cell r="B9202">
            <v>37727</v>
          </cell>
          <cell r="C9202" t="str">
            <v>East Coast Power LLC</v>
          </cell>
          <cell r="D9202" t="str">
            <v>GS Linden Power Holdings LLC</v>
          </cell>
          <cell r="E9202">
            <v>456</v>
          </cell>
          <cell r="F9202" t="str">
            <v>Y</v>
          </cell>
        </row>
        <row r="9203">
          <cell r="B9203">
            <v>37727</v>
          </cell>
          <cell r="C9203" t="str">
            <v>Lillian Vernon Corp</v>
          </cell>
          <cell r="D9203" t="str">
            <v>Investor Group</v>
          </cell>
          <cell r="E9203">
            <v>60.652999999999999</v>
          </cell>
          <cell r="F9203" t="str">
            <v>Y</v>
          </cell>
        </row>
        <row r="9204">
          <cell r="B9204">
            <v>37727</v>
          </cell>
          <cell r="C9204" t="str">
            <v>Nailite International Inc</v>
          </cell>
          <cell r="D9204" t="str">
            <v>American Capital Strategies</v>
          </cell>
          <cell r="E9204">
            <v>9.3000000000000007</v>
          </cell>
          <cell r="F9204" t="str">
            <v>Y</v>
          </cell>
        </row>
        <row r="9205">
          <cell r="B9205">
            <v>37727</v>
          </cell>
          <cell r="C9205" t="str">
            <v>Train Babcock Advisors LLC</v>
          </cell>
          <cell r="D9205" t="str">
            <v>Investor Group</v>
          </cell>
          <cell r="E9205">
            <v>2.5999999999999996</v>
          </cell>
          <cell r="F9205" t="str">
            <v>N</v>
          </cell>
        </row>
        <row r="9206">
          <cell r="B9206">
            <v>37727</v>
          </cell>
          <cell r="C9206" t="str">
            <v>Emigrant Bancorp,New York,NY</v>
          </cell>
          <cell r="D9206" t="str">
            <v>Paul Milstein Family</v>
          </cell>
          <cell r="E9206">
            <v>811</v>
          </cell>
          <cell r="F9206" t="str">
            <v>N</v>
          </cell>
        </row>
        <row r="9207">
          <cell r="B9207">
            <v>37727</v>
          </cell>
          <cell r="C9207" t="str">
            <v>PromptCare Cos,Steri-Pharm Inc</v>
          </cell>
          <cell r="D9207" t="str">
            <v>PromptCare Acquisition Corp</v>
          </cell>
          <cell r="E9207">
            <v>8.5</v>
          </cell>
          <cell r="F9207" t="str">
            <v>N</v>
          </cell>
        </row>
        <row r="9208">
          <cell r="B9208">
            <v>37727</v>
          </cell>
          <cell r="C9208" t="str">
            <v>Billserv Inc-Certain Assets</v>
          </cell>
          <cell r="D9208" t="str">
            <v>CyberStarts Inc</v>
          </cell>
          <cell r="E9208">
            <v>4.8</v>
          </cell>
          <cell r="F9208" t="str">
            <v>N</v>
          </cell>
        </row>
        <row r="9209">
          <cell r="B9209">
            <v>37727</v>
          </cell>
          <cell r="C9209" t="str">
            <v>Signal Technology Corp</v>
          </cell>
          <cell r="D9209" t="str">
            <v>Crane Co</v>
          </cell>
          <cell r="E9209">
            <v>142.48299999999998</v>
          </cell>
          <cell r="F9209" t="str">
            <v>N</v>
          </cell>
        </row>
        <row r="9210">
          <cell r="B9210">
            <v>37727</v>
          </cell>
          <cell r="C9210" t="str">
            <v>Horn Interactive Inc</v>
          </cell>
          <cell r="D9210" t="str">
            <v>DigitalThink Inc</v>
          </cell>
          <cell r="E9210">
            <v>4.9800000000000004</v>
          </cell>
          <cell r="F9210" t="str">
            <v>N</v>
          </cell>
        </row>
        <row r="9211">
          <cell r="B9211">
            <v>37727</v>
          </cell>
          <cell r="C9211" t="str">
            <v>Record of Stockton,California</v>
          </cell>
          <cell r="D9211" t="str">
            <v>Ottaway Newspapers(Dow Jones)</v>
          </cell>
          <cell r="E9211">
            <v>144</v>
          </cell>
          <cell r="F9211" t="str">
            <v>N</v>
          </cell>
        </row>
        <row r="9212">
          <cell r="B9212">
            <v>37727</v>
          </cell>
          <cell r="C9212" t="str">
            <v>CB Bancshares Inc,Honolulu,HI</v>
          </cell>
          <cell r="D9212" t="str">
            <v>CPB Inc,Honolulu,Hawaii</v>
          </cell>
          <cell r="E9212">
            <v>416.99799999999999</v>
          </cell>
          <cell r="F9212" t="str">
            <v>N</v>
          </cell>
        </row>
        <row r="9213">
          <cell r="B9213">
            <v>37727</v>
          </cell>
          <cell r="C9213" t="str">
            <v>Anaheim Angels</v>
          </cell>
          <cell r="D9213" t="str">
            <v>Arturo Moreno</v>
          </cell>
          <cell r="E9213">
            <v>183.5</v>
          </cell>
          <cell r="F9213" t="str">
            <v>N</v>
          </cell>
        </row>
        <row r="9214">
          <cell r="B9214">
            <v>37727</v>
          </cell>
          <cell r="C9214" t="str">
            <v>Sagent Technology-Certain Asts</v>
          </cell>
          <cell r="D9214" t="str">
            <v>Group 1 Software Inc</v>
          </cell>
          <cell r="E9214">
            <v>17</v>
          </cell>
          <cell r="F9214" t="str">
            <v>N</v>
          </cell>
        </row>
        <row r="9215">
          <cell r="B9215">
            <v>37727</v>
          </cell>
          <cell r="C9215" t="str">
            <v>Monarch Services Inc</v>
          </cell>
          <cell r="D9215" t="str">
            <v>Montgomery Advisors LLC</v>
          </cell>
          <cell r="E9215">
            <v>2.492</v>
          </cell>
          <cell r="F9215" t="str">
            <v>N</v>
          </cell>
        </row>
        <row r="9216">
          <cell r="B9216">
            <v>37727</v>
          </cell>
          <cell r="C9216" t="str">
            <v>Independent Media Services Inc</v>
          </cell>
          <cell r="D9216" t="str">
            <v>Aegis Group PLC</v>
          </cell>
          <cell r="E9216">
            <v>7.35</v>
          </cell>
          <cell r="F9216" t="str">
            <v>N</v>
          </cell>
        </row>
        <row r="9217">
          <cell r="B9217">
            <v>37727</v>
          </cell>
          <cell r="C9217" t="str">
            <v>Seattle Coffee-N. American Ops</v>
          </cell>
          <cell r="D9217" t="str">
            <v>Starbucks Corp</v>
          </cell>
          <cell r="E9217">
            <v>72</v>
          </cell>
          <cell r="F9217" t="str">
            <v>N</v>
          </cell>
        </row>
        <row r="9218">
          <cell r="B9218">
            <v>37726</v>
          </cell>
          <cell r="C9218" t="str">
            <v>ILC Industries Inc</v>
          </cell>
          <cell r="D9218" t="str">
            <v>Investor Group</v>
          </cell>
          <cell r="E9218">
            <v>303</v>
          </cell>
          <cell r="F9218" t="str">
            <v>Y</v>
          </cell>
        </row>
        <row r="9219">
          <cell r="B9219">
            <v>37726</v>
          </cell>
          <cell r="C9219" t="str">
            <v>Intrinsity Inc</v>
          </cell>
          <cell r="D9219" t="str">
            <v>Investor Group</v>
          </cell>
          <cell r="E9219">
            <v>35</v>
          </cell>
          <cell r="F9219" t="str">
            <v>Y</v>
          </cell>
        </row>
        <row r="9220">
          <cell r="B9220">
            <v>37726</v>
          </cell>
          <cell r="C9220" t="str">
            <v>Rantec Power Systems Inc</v>
          </cell>
          <cell r="D9220" t="str">
            <v>Investor Group</v>
          </cell>
          <cell r="E9220">
            <v>13.1</v>
          </cell>
          <cell r="F9220" t="str">
            <v>Y</v>
          </cell>
        </row>
        <row r="9221">
          <cell r="B9221">
            <v>37726</v>
          </cell>
          <cell r="C9221" t="str">
            <v>Payroll Resource Group Inc</v>
          </cell>
          <cell r="D9221" t="str">
            <v>i2K Holdings Inc</v>
          </cell>
          <cell r="E9221">
            <v>1.2110000000000001</v>
          </cell>
          <cell r="F9221" t="str">
            <v>N</v>
          </cell>
        </row>
        <row r="9222">
          <cell r="B9222">
            <v>37726</v>
          </cell>
          <cell r="C9222" t="str">
            <v>Diacrin Inc</v>
          </cell>
          <cell r="D9222" t="str">
            <v>GenVec Inc</v>
          </cell>
          <cell r="E9222">
            <v>40.360999999999997</v>
          </cell>
          <cell r="F9222" t="str">
            <v>N</v>
          </cell>
        </row>
        <row r="9223">
          <cell r="B9223">
            <v>37726</v>
          </cell>
          <cell r="C9223" t="str">
            <v>Konsyl Pharmaceuticals Inc</v>
          </cell>
          <cell r="D9223" t="str">
            <v>Pharmaceutical Formulations</v>
          </cell>
          <cell r="E9223">
            <v>8.5</v>
          </cell>
          <cell r="F9223" t="str">
            <v>N</v>
          </cell>
        </row>
        <row r="9224">
          <cell r="B9224">
            <v>37726</v>
          </cell>
          <cell r="C9224" t="str">
            <v>Winphoria Networks Inc</v>
          </cell>
          <cell r="D9224" t="str">
            <v>Motorola Inc</v>
          </cell>
          <cell r="E9224">
            <v>195</v>
          </cell>
          <cell r="F9224" t="str">
            <v>N</v>
          </cell>
        </row>
        <row r="9225">
          <cell r="B9225">
            <v>37726</v>
          </cell>
          <cell r="C9225" t="str">
            <v>BioVest International Inc</v>
          </cell>
          <cell r="D9225" t="str">
            <v>Abecha Pte Ltd</v>
          </cell>
          <cell r="E9225">
            <v>20</v>
          </cell>
          <cell r="F9225" t="str">
            <v>N</v>
          </cell>
        </row>
        <row r="9226">
          <cell r="B9226">
            <v>37726</v>
          </cell>
          <cell r="C9226" t="str">
            <v>Graham-Field Health Products</v>
          </cell>
          <cell r="D9226" t="str">
            <v>American Stock Transfer</v>
          </cell>
          <cell r="E9226">
            <v>28</v>
          </cell>
          <cell r="F9226" t="str">
            <v>N</v>
          </cell>
        </row>
        <row r="9227">
          <cell r="B9227">
            <v>37726</v>
          </cell>
          <cell r="C9227" t="str">
            <v>Better Materials Corp</v>
          </cell>
          <cell r="D9227" t="str">
            <v>Hanson PLC</v>
          </cell>
          <cell r="E9227">
            <v>155</v>
          </cell>
          <cell r="F9227" t="str">
            <v>N</v>
          </cell>
        </row>
        <row r="9228">
          <cell r="B9228">
            <v>37726</v>
          </cell>
          <cell r="C9228" t="str">
            <v>Summit-Housing Facilities(3)</v>
          </cell>
          <cell r="D9228" t="str">
            <v>CNL Retirement Properties Inc</v>
          </cell>
          <cell r="E9228">
            <v>52</v>
          </cell>
          <cell r="F9228" t="str">
            <v>N</v>
          </cell>
        </row>
        <row r="9229">
          <cell r="B9229">
            <v>37726</v>
          </cell>
          <cell r="C9229" t="str">
            <v>ConocoPhillips-Refinery Asts</v>
          </cell>
          <cell r="D9229" t="str">
            <v>Suncor Energy Inc</v>
          </cell>
          <cell r="E9229">
            <v>150</v>
          </cell>
          <cell r="F9229" t="str">
            <v>N</v>
          </cell>
        </row>
        <row r="9230">
          <cell r="B9230">
            <v>37726</v>
          </cell>
          <cell r="C9230" t="str">
            <v>Envirotech Systems Worldwide</v>
          </cell>
          <cell r="D9230" t="str">
            <v>Elution Technologies Inc</v>
          </cell>
          <cell r="E9230">
            <v>7.76</v>
          </cell>
          <cell r="F9230" t="str">
            <v>N</v>
          </cell>
        </row>
        <row r="9231">
          <cell r="B9231">
            <v>37726</v>
          </cell>
          <cell r="C9231" t="str">
            <v>NetView Technologies Inc</v>
          </cell>
          <cell r="D9231" t="str">
            <v>eLinear Inc</v>
          </cell>
          <cell r="E9231">
            <v>5.8330000000000002</v>
          </cell>
          <cell r="F9231" t="str">
            <v>N</v>
          </cell>
        </row>
        <row r="9232">
          <cell r="B9232">
            <v>37725</v>
          </cell>
          <cell r="C9232" t="str">
            <v>WorldCom Inc</v>
          </cell>
          <cell r="D9232" t="str">
            <v>Creditors</v>
          </cell>
          <cell r="E9232">
            <v>13436</v>
          </cell>
          <cell r="F9232" t="str">
            <v>N</v>
          </cell>
        </row>
        <row r="9233">
          <cell r="B9233">
            <v>37725</v>
          </cell>
          <cell r="C9233" t="str">
            <v>Leap Wireless Intl Inc</v>
          </cell>
          <cell r="D9233" t="str">
            <v>Creditors</v>
          </cell>
          <cell r="E9233">
            <v>1592</v>
          </cell>
          <cell r="F9233" t="str">
            <v>N</v>
          </cell>
        </row>
        <row r="9234">
          <cell r="B9234">
            <v>37725</v>
          </cell>
          <cell r="C9234" t="str">
            <v>Reflange Inc</v>
          </cell>
          <cell r="D9234" t="str">
            <v>Oceaneering International Inc</v>
          </cell>
          <cell r="E9234">
            <v>5</v>
          </cell>
          <cell r="F9234" t="str">
            <v>N</v>
          </cell>
        </row>
        <row r="9235">
          <cell r="B9235">
            <v>37725</v>
          </cell>
          <cell r="C9235" t="str">
            <v>Senn-Delaney Leadership Consul</v>
          </cell>
          <cell r="D9235" t="str">
            <v>Investor Group</v>
          </cell>
          <cell r="E9235">
            <v>4.3689999999999998</v>
          </cell>
          <cell r="F9235" t="str">
            <v>N</v>
          </cell>
        </row>
        <row r="9236">
          <cell r="B9236">
            <v>37722</v>
          </cell>
          <cell r="C9236" t="str">
            <v>Neptune Technology Group Hldgs</v>
          </cell>
          <cell r="D9236" t="str">
            <v>Investor Group</v>
          </cell>
          <cell r="E9236">
            <v>30</v>
          </cell>
          <cell r="F9236" t="str">
            <v>Y</v>
          </cell>
        </row>
        <row r="9237">
          <cell r="B9237">
            <v>37722</v>
          </cell>
          <cell r="C9237" t="str">
            <v>MTS Automation</v>
          </cell>
          <cell r="D9237" t="str">
            <v>Parker Hannifin Corp</v>
          </cell>
          <cell r="E9237">
            <v>11.75</v>
          </cell>
          <cell r="F9237" t="str">
            <v>N</v>
          </cell>
        </row>
        <row r="9238">
          <cell r="B9238">
            <v>37722</v>
          </cell>
          <cell r="C9238" t="str">
            <v>Texas Gas Transmission Corp</v>
          </cell>
          <cell r="D9238" t="str">
            <v>Loews Pipeline Holding Corp</v>
          </cell>
          <cell r="E9238">
            <v>1045</v>
          </cell>
          <cell r="F9238" t="str">
            <v>N</v>
          </cell>
        </row>
        <row r="9239">
          <cell r="B9239">
            <v>37722</v>
          </cell>
          <cell r="C9239" t="str">
            <v>Dexterity Surgical-Protractor</v>
          </cell>
          <cell r="D9239" t="str">
            <v>Davol Inc</v>
          </cell>
          <cell r="E9239">
            <v>7</v>
          </cell>
          <cell r="F9239" t="str">
            <v>N</v>
          </cell>
        </row>
        <row r="9240">
          <cell r="B9240">
            <v>37721</v>
          </cell>
          <cell r="C9240" t="str">
            <v>Edix Corp</v>
          </cell>
          <cell r="D9240" t="str">
            <v>Total eMed</v>
          </cell>
          <cell r="E9240">
            <v>64</v>
          </cell>
          <cell r="F9240" t="str">
            <v>Y</v>
          </cell>
        </row>
        <row r="9241">
          <cell r="B9241">
            <v>37721</v>
          </cell>
          <cell r="C9241" t="str">
            <v>Universal Access Global Hldg</v>
          </cell>
          <cell r="D9241" t="str">
            <v>CityNet Telecommunications Inc</v>
          </cell>
          <cell r="E9241">
            <v>16</v>
          </cell>
          <cell r="F9241" t="str">
            <v>N</v>
          </cell>
        </row>
        <row r="9242">
          <cell r="B9242">
            <v>37721</v>
          </cell>
          <cell r="C9242" t="str">
            <v>JP Morgan/American Century</v>
          </cell>
          <cell r="D9242" t="str">
            <v>JP Morgan Chase &amp; Co</v>
          </cell>
          <cell r="E9242">
            <v>5</v>
          </cell>
          <cell r="F9242" t="str">
            <v>N</v>
          </cell>
        </row>
        <row r="9243">
          <cell r="B9243">
            <v>37721</v>
          </cell>
          <cell r="C9243" t="str">
            <v>Jobete Music Co Inc</v>
          </cell>
          <cell r="D9243" t="str">
            <v>EMI Music Publishing Ltd</v>
          </cell>
          <cell r="E9243">
            <v>109.3</v>
          </cell>
          <cell r="F9243" t="str">
            <v>N</v>
          </cell>
        </row>
        <row r="9244">
          <cell r="B9244">
            <v>37721</v>
          </cell>
          <cell r="C9244" t="str">
            <v>Fiber Seal Systems LP</v>
          </cell>
          <cell r="D9244" t="str">
            <v>Home Solutions of America Inc</v>
          </cell>
          <cell r="E9244">
            <v>1.6199999999999999</v>
          </cell>
          <cell r="F9244" t="str">
            <v>N</v>
          </cell>
        </row>
        <row r="9245">
          <cell r="B9245">
            <v>37721</v>
          </cell>
          <cell r="C9245" t="str">
            <v>Pegasus Commun-TV Stn(2),MI</v>
          </cell>
          <cell r="D9245" t="str">
            <v>Jackson Television LLC</v>
          </cell>
          <cell r="E9245">
            <v>13.399999999999999</v>
          </cell>
          <cell r="F9245" t="str">
            <v>N</v>
          </cell>
        </row>
        <row r="9246">
          <cell r="B9246">
            <v>37721</v>
          </cell>
          <cell r="C9246" t="str">
            <v>Alpha Natl Resources-Coal Asts</v>
          </cell>
          <cell r="D9246" t="str">
            <v>Natural Resource Partners LP</v>
          </cell>
          <cell r="E9246">
            <v>53.625</v>
          </cell>
          <cell r="F9246" t="str">
            <v>N</v>
          </cell>
        </row>
        <row r="9247">
          <cell r="B9247">
            <v>37721</v>
          </cell>
          <cell r="C9247" t="str">
            <v>Hotels.com</v>
          </cell>
          <cell r="D9247" t="str">
            <v>USA Interactive</v>
          </cell>
          <cell r="E9247">
            <v>1237.1799999999998</v>
          </cell>
          <cell r="F9247" t="str">
            <v>N</v>
          </cell>
        </row>
        <row r="9248">
          <cell r="B9248">
            <v>37721</v>
          </cell>
          <cell r="C9248" t="str">
            <v>Community Service Telephone Co</v>
          </cell>
          <cell r="D9248" t="str">
            <v>FairPoint Communications</v>
          </cell>
          <cell r="E9248">
            <v>31.15</v>
          </cell>
          <cell r="F9248" t="str">
            <v>N</v>
          </cell>
        </row>
        <row r="9249">
          <cell r="B9249">
            <v>37720</v>
          </cell>
          <cell r="C9249" t="str">
            <v>Net6 Inc</v>
          </cell>
          <cell r="D9249" t="str">
            <v>Investor Group</v>
          </cell>
          <cell r="E9249">
            <v>8.5</v>
          </cell>
          <cell r="F9249" t="str">
            <v>Y</v>
          </cell>
        </row>
        <row r="9250">
          <cell r="B9250">
            <v>37720</v>
          </cell>
          <cell r="C9250" t="str">
            <v>Emagia Corp</v>
          </cell>
          <cell r="D9250" t="str">
            <v>Investor Group</v>
          </cell>
          <cell r="E9250">
            <v>7.5</v>
          </cell>
          <cell r="F9250" t="str">
            <v>Y</v>
          </cell>
        </row>
        <row r="9251">
          <cell r="B9251">
            <v>37720</v>
          </cell>
          <cell r="C9251" t="str">
            <v>Woodcraft Industries Inc</v>
          </cell>
          <cell r="D9251" t="str">
            <v>Behrman Capital</v>
          </cell>
          <cell r="E9251">
            <v>145</v>
          </cell>
          <cell r="F9251" t="str">
            <v>Y</v>
          </cell>
        </row>
        <row r="9252">
          <cell r="B9252">
            <v>37720</v>
          </cell>
          <cell r="C9252" t="str">
            <v>Health Plan</v>
          </cell>
          <cell r="D9252" t="str">
            <v>HomeTown Health Network</v>
          </cell>
          <cell r="E9252">
            <v>13</v>
          </cell>
          <cell r="F9252" t="str">
            <v>N</v>
          </cell>
        </row>
        <row r="9253">
          <cell r="B9253">
            <v>37720</v>
          </cell>
          <cell r="C9253" t="str">
            <v>Insurance Mgmt Solutions Group</v>
          </cell>
          <cell r="D9253" t="str">
            <v>Fiserv Inc</v>
          </cell>
          <cell r="E9253">
            <v>40.511000000000003</v>
          </cell>
          <cell r="F9253" t="str">
            <v>N</v>
          </cell>
        </row>
        <row r="9254">
          <cell r="B9254">
            <v>37720</v>
          </cell>
          <cell r="C9254" t="str">
            <v>McLaren Performance Tech Inc</v>
          </cell>
          <cell r="D9254" t="str">
            <v>Linamar Corp</v>
          </cell>
          <cell r="E9254">
            <v>10.694999999999999</v>
          </cell>
          <cell r="F9254" t="str">
            <v>N</v>
          </cell>
        </row>
        <row r="9255">
          <cell r="B9255">
            <v>37720</v>
          </cell>
          <cell r="C9255" t="str">
            <v>Hughes Electronics Corp</v>
          </cell>
          <cell r="D9255" t="str">
            <v>News Corp Ltd</v>
          </cell>
          <cell r="E9255">
            <v>6876.527</v>
          </cell>
          <cell r="F9255" t="str">
            <v>N</v>
          </cell>
        </row>
        <row r="9256">
          <cell r="B9256">
            <v>37720</v>
          </cell>
          <cell r="C9256" t="str">
            <v>Undisclosed Campus Style,CA</v>
          </cell>
          <cell r="D9256" t="str">
            <v>Mission West Properties Inc</v>
          </cell>
          <cell r="E9256">
            <v>110</v>
          </cell>
          <cell r="F9256" t="str">
            <v>N</v>
          </cell>
        </row>
        <row r="9257">
          <cell r="B9257">
            <v>37720</v>
          </cell>
          <cell r="C9257" t="str">
            <v>Tiepet Intl-Pet Resin Mnfg</v>
          </cell>
          <cell r="D9257" t="str">
            <v>StarPet Inc</v>
          </cell>
          <cell r="E9257">
            <v>42.18</v>
          </cell>
          <cell r="F9257" t="str">
            <v>N</v>
          </cell>
        </row>
        <row r="9258">
          <cell r="B9258">
            <v>37720</v>
          </cell>
          <cell r="C9258" t="str">
            <v>Southland Business Bank,CA</v>
          </cell>
          <cell r="D9258" t="str">
            <v>VineyardBk,Rancho Cucamonga,CA</v>
          </cell>
          <cell r="E9258">
            <v>3.1999999999999997</v>
          </cell>
          <cell r="F9258" t="str">
            <v>N</v>
          </cell>
        </row>
        <row r="9259">
          <cell r="B9259">
            <v>37720</v>
          </cell>
          <cell r="C9259" t="str">
            <v>PPL Therapeutics Inc</v>
          </cell>
          <cell r="D9259" t="str">
            <v>Regenecor Holdings Inc</v>
          </cell>
          <cell r="E9259">
            <v>1</v>
          </cell>
          <cell r="F9259" t="str">
            <v>N</v>
          </cell>
        </row>
        <row r="9260">
          <cell r="B9260">
            <v>37720</v>
          </cell>
          <cell r="C9260" t="str">
            <v>WaveSmith Networks Inc</v>
          </cell>
          <cell r="D9260" t="str">
            <v>CIENA Corp</v>
          </cell>
          <cell r="E9260">
            <v>168.83999999999997</v>
          </cell>
          <cell r="F9260" t="str">
            <v>N</v>
          </cell>
        </row>
        <row r="9261">
          <cell r="B9261">
            <v>37720</v>
          </cell>
          <cell r="C9261" t="str">
            <v>Liberty Bancshares,St Paul,MN</v>
          </cell>
          <cell r="D9261" t="str">
            <v>First Federal Capital Corp,WI</v>
          </cell>
          <cell r="E9261">
            <v>80</v>
          </cell>
          <cell r="F9261" t="str">
            <v>N</v>
          </cell>
        </row>
        <row r="9262">
          <cell r="B9262">
            <v>37720</v>
          </cell>
          <cell r="C9262" t="str">
            <v>Ramsay Youth Services Inc</v>
          </cell>
          <cell r="D9262" t="str">
            <v>Psychiatric Solutions Inc</v>
          </cell>
          <cell r="E9262">
            <v>77.915999999999997</v>
          </cell>
          <cell r="F9262" t="str">
            <v>N</v>
          </cell>
        </row>
        <row r="9263">
          <cell r="B9263">
            <v>37720</v>
          </cell>
          <cell r="C9263" t="str">
            <v>Kaempfer Co.</v>
          </cell>
          <cell r="D9263" t="str">
            <v>Vornado Realty Trust</v>
          </cell>
          <cell r="E9263">
            <v>42.4</v>
          </cell>
          <cell r="F9263" t="str">
            <v>N</v>
          </cell>
        </row>
        <row r="9264">
          <cell r="B9264">
            <v>37720</v>
          </cell>
          <cell r="C9264" t="str">
            <v>Williams Cos-Cert Gas Asts</v>
          </cell>
          <cell r="D9264" t="str">
            <v>XTO Energy Inc</v>
          </cell>
          <cell r="E9264">
            <v>400</v>
          </cell>
          <cell r="F9264" t="str">
            <v>N</v>
          </cell>
        </row>
        <row r="9265">
          <cell r="B9265">
            <v>37720</v>
          </cell>
          <cell r="C9265" t="str">
            <v>Predictive Systems Inc</v>
          </cell>
          <cell r="D9265" t="str">
            <v>International Network Services</v>
          </cell>
          <cell r="E9265">
            <v>19.405999999999999</v>
          </cell>
          <cell r="F9265" t="str">
            <v>N</v>
          </cell>
        </row>
        <row r="9266">
          <cell r="B9266">
            <v>37719</v>
          </cell>
          <cell r="C9266" t="str">
            <v>Marlton Technologies Inc</v>
          </cell>
          <cell r="D9266" t="str">
            <v>Investor Group</v>
          </cell>
          <cell r="E9266">
            <v>4.8170000000000002</v>
          </cell>
          <cell r="F9266" t="str">
            <v>Y</v>
          </cell>
        </row>
        <row r="9267">
          <cell r="B9267">
            <v>37719</v>
          </cell>
          <cell r="C9267" t="str">
            <v>Spalding Sports-Etonic Div</v>
          </cell>
          <cell r="D9267" t="str">
            <v>Etonic Worldwide LLC</v>
          </cell>
          <cell r="E9267">
            <v>7</v>
          </cell>
          <cell r="F9267" t="str">
            <v>N</v>
          </cell>
        </row>
        <row r="9268">
          <cell r="B9268">
            <v>37719</v>
          </cell>
          <cell r="C9268" t="str">
            <v>Applebees-Stores,Atlanta,GA(8)</v>
          </cell>
          <cell r="D9268" t="str">
            <v>Apple Restaurant Inc</v>
          </cell>
          <cell r="E9268">
            <v>8</v>
          </cell>
          <cell r="F9268" t="str">
            <v>N</v>
          </cell>
        </row>
        <row r="9269">
          <cell r="B9269">
            <v>37719</v>
          </cell>
          <cell r="C9269" t="str">
            <v>Standard Communications Corp</v>
          </cell>
          <cell r="D9269" t="str">
            <v>Steren Electns Intl LLC</v>
          </cell>
          <cell r="E9269">
            <v>2.5</v>
          </cell>
          <cell r="F9269" t="str">
            <v>N</v>
          </cell>
        </row>
        <row r="9270">
          <cell r="B9270">
            <v>37719</v>
          </cell>
          <cell r="C9270" t="str">
            <v>Correspondent Services Corp</v>
          </cell>
          <cell r="D9270" t="str">
            <v>Fidelity Investments</v>
          </cell>
          <cell r="E9270">
            <v>340</v>
          </cell>
          <cell r="F9270" t="str">
            <v>N</v>
          </cell>
        </row>
        <row r="9271">
          <cell r="B9271">
            <v>37719</v>
          </cell>
          <cell r="C9271" t="str">
            <v>CMS-Whl Electric Portfolio</v>
          </cell>
          <cell r="D9271" t="str">
            <v>Constellation Power Source Inc</v>
          </cell>
          <cell r="E9271">
            <v>33.799999999999997</v>
          </cell>
          <cell r="F9271" t="str">
            <v>N</v>
          </cell>
        </row>
        <row r="9272">
          <cell r="B9272">
            <v>37719</v>
          </cell>
          <cell r="C9272" t="str">
            <v>Horizon Cleaning &amp; Restoration</v>
          </cell>
          <cell r="D9272" t="str">
            <v>Home Solutions of America Inc</v>
          </cell>
          <cell r="E9272">
            <v>2</v>
          </cell>
          <cell r="F9272" t="str">
            <v>N</v>
          </cell>
        </row>
        <row r="9273">
          <cell r="B9273">
            <v>37719</v>
          </cell>
          <cell r="C9273" t="str">
            <v>Black Beauty Coal Co</v>
          </cell>
          <cell r="D9273" t="str">
            <v>Peabody Energy Corp</v>
          </cell>
          <cell r="E9273">
            <v>90</v>
          </cell>
          <cell r="F9273" t="str">
            <v>N</v>
          </cell>
        </row>
        <row r="9274">
          <cell r="B9274">
            <v>37718</v>
          </cell>
          <cell r="C9274" t="str">
            <v>Endocare Inc-Dura-II Prod Line</v>
          </cell>
          <cell r="D9274" t="str">
            <v>American Med Sys Holdings Inc</v>
          </cell>
          <cell r="E9274">
            <v>2</v>
          </cell>
          <cell r="F9274" t="str">
            <v>Y</v>
          </cell>
        </row>
        <row r="9275">
          <cell r="B9275">
            <v>37718</v>
          </cell>
          <cell r="C9275" t="str">
            <v>Big City Radio-Radio Stn(3)</v>
          </cell>
          <cell r="D9275" t="str">
            <v>Spanish Bdcstg Sys of Illinois</v>
          </cell>
          <cell r="E9275">
            <v>22</v>
          </cell>
          <cell r="F9275" t="str">
            <v>N</v>
          </cell>
        </row>
        <row r="9276">
          <cell r="B9276">
            <v>37718</v>
          </cell>
          <cell r="C9276" t="str">
            <v>Xpeed Networks Inc</v>
          </cell>
          <cell r="D9276" t="str">
            <v>Nayna Networks Inc</v>
          </cell>
          <cell r="E9276">
            <v>20</v>
          </cell>
          <cell r="F9276" t="str">
            <v>N</v>
          </cell>
        </row>
        <row r="9277">
          <cell r="B9277">
            <v>37718</v>
          </cell>
          <cell r="C9277" t="str">
            <v>Enstar Cable-Certain Cumberlan</v>
          </cell>
          <cell r="D9277" t="str">
            <v>Cumberland Cellular</v>
          </cell>
          <cell r="E9277">
            <v>5.3999999999999995</v>
          </cell>
          <cell r="F9277" t="str">
            <v>N</v>
          </cell>
        </row>
        <row r="9278">
          <cell r="B9278">
            <v>37718</v>
          </cell>
          <cell r="C9278" t="str">
            <v>Enstar Cable-Certain Assets</v>
          </cell>
          <cell r="D9278" t="str">
            <v>Access Cable Television Inc</v>
          </cell>
          <cell r="E9278">
            <v>6</v>
          </cell>
          <cell r="F9278" t="str">
            <v>N</v>
          </cell>
        </row>
        <row r="9279">
          <cell r="B9279">
            <v>37718</v>
          </cell>
          <cell r="C9279" t="str">
            <v>Pacer Technology</v>
          </cell>
          <cell r="D9279" t="str">
            <v>CYAN Investments LLC</v>
          </cell>
          <cell r="E9279">
            <v>16.969000000000001</v>
          </cell>
          <cell r="F9279" t="str">
            <v>N</v>
          </cell>
        </row>
        <row r="9280">
          <cell r="B9280">
            <v>37718</v>
          </cell>
          <cell r="C9280" t="str">
            <v>Sequioa Bancshares,Bethesda,MD</v>
          </cell>
          <cell r="D9280" t="str">
            <v>United Bankshares Inc,WV</v>
          </cell>
          <cell r="E9280">
            <v>98.266999999999996</v>
          </cell>
          <cell r="F9280" t="str">
            <v>N</v>
          </cell>
        </row>
        <row r="9281">
          <cell r="B9281">
            <v>37718</v>
          </cell>
          <cell r="C9281" t="str">
            <v>INRANGE Technologies Corp</v>
          </cell>
          <cell r="D9281" t="str">
            <v>Computer Network Technology</v>
          </cell>
          <cell r="E9281">
            <v>172.66300000000001</v>
          </cell>
          <cell r="F9281" t="str">
            <v>N</v>
          </cell>
        </row>
        <row r="9282">
          <cell r="B9282">
            <v>37718</v>
          </cell>
          <cell r="C9282" t="str">
            <v>Wickes Inc</v>
          </cell>
          <cell r="D9282" t="str">
            <v>Imagine Investments Inc</v>
          </cell>
          <cell r="E9282">
            <v>13.899999999999999</v>
          </cell>
          <cell r="F9282" t="str">
            <v>N</v>
          </cell>
        </row>
        <row r="9283">
          <cell r="B9283">
            <v>37718</v>
          </cell>
          <cell r="C9283" t="str">
            <v>Health Net Dental &amp; Vision</v>
          </cell>
          <cell r="D9283" t="str">
            <v>SafeGuard Health Enterprises</v>
          </cell>
          <cell r="E9283">
            <v>16.100000000000001</v>
          </cell>
          <cell r="F9283" t="str">
            <v>N</v>
          </cell>
        </row>
        <row r="9284">
          <cell r="B9284">
            <v>37718</v>
          </cell>
          <cell r="C9284" t="str">
            <v>INRANGE Technologies Corp</v>
          </cell>
          <cell r="D9284" t="str">
            <v>Computer Network Technology</v>
          </cell>
          <cell r="E9284">
            <v>17.077000000000002</v>
          </cell>
          <cell r="F9284" t="str">
            <v>N</v>
          </cell>
        </row>
        <row r="9285">
          <cell r="B9285">
            <v>37718</v>
          </cell>
          <cell r="C9285" t="str">
            <v>College Sports Television</v>
          </cell>
          <cell r="D9285" t="str">
            <v>Coca-Cola Co</v>
          </cell>
          <cell r="E9285">
            <v>10</v>
          </cell>
          <cell r="F9285" t="str">
            <v>N</v>
          </cell>
        </row>
        <row r="9286">
          <cell r="B9286">
            <v>37718</v>
          </cell>
          <cell r="C9286" t="str">
            <v>Monterey Bay Bank,Watsonville</v>
          </cell>
          <cell r="D9286" t="str">
            <v>UnionBanCal Corp,CA</v>
          </cell>
          <cell r="E9286">
            <v>96.5</v>
          </cell>
          <cell r="F9286" t="str">
            <v>N</v>
          </cell>
        </row>
        <row r="9287">
          <cell r="B9287">
            <v>37718</v>
          </cell>
          <cell r="C9287" t="str">
            <v>Mohomine Inc</v>
          </cell>
          <cell r="D9287" t="str">
            <v>DICOM Group PLC</v>
          </cell>
          <cell r="E9287">
            <v>6.3999999999999995</v>
          </cell>
          <cell r="F9287" t="str">
            <v>N</v>
          </cell>
        </row>
        <row r="9288">
          <cell r="B9288">
            <v>37718</v>
          </cell>
          <cell r="C9288" t="str">
            <v>Bruker AXS Inc</v>
          </cell>
          <cell r="D9288" t="str">
            <v>Bruker Daltonics Inc</v>
          </cell>
          <cell r="E9288">
            <v>104.559</v>
          </cell>
          <cell r="F9288" t="str">
            <v>N</v>
          </cell>
        </row>
        <row r="9289">
          <cell r="B9289">
            <v>37718</v>
          </cell>
          <cell r="C9289" t="str">
            <v>Deneba Systems Inc</v>
          </cell>
          <cell r="D9289" t="str">
            <v>ACD Systems International Inc</v>
          </cell>
          <cell r="E9289">
            <v>7.5</v>
          </cell>
          <cell r="F9289" t="str">
            <v>N</v>
          </cell>
        </row>
        <row r="9290">
          <cell r="B9290">
            <v>37718</v>
          </cell>
          <cell r="C9290" t="str">
            <v>Ameriana Bancorp-Branches(2)</v>
          </cell>
          <cell r="D9290" t="str">
            <v>Peoples Community Bancorp,OH</v>
          </cell>
          <cell r="E9290">
            <v>6.5</v>
          </cell>
          <cell r="F9290" t="str">
            <v>N</v>
          </cell>
        </row>
        <row r="9291">
          <cell r="B9291">
            <v>37715</v>
          </cell>
          <cell r="C9291" t="str">
            <v>Sports Club Co Inc</v>
          </cell>
          <cell r="D9291" t="str">
            <v>Investor Group</v>
          </cell>
          <cell r="E9291">
            <v>70.156999999999996</v>
          </cell>
          <cell r="F9291" t="str">
            <v>Y</v>
          </cell>
        </row>
        <row r="9292">
          <cell r="B9292">
            <v>37715</v>
          </cell>
          <cell r="C9292" t="str">
            <v>Levitt Corp</v>
          </cell>
          <cell r="D9292" t="str">
            <v>Shareholders</v>
          </cell>
          <cell r="E9292">
            <v>298.51</v>
          </cell>
          <cell r="F9292" t="str">
            <v>N</v>
          </cell>
        </row>
        <row r="9293">
          <cell r="B9293">
            <v>37715</v>
          </cell>
          <cell r="C9293" t="str">
            <v>Gates Mills Inc-Certain Assets</v>
          </cell>
          <cell r="D9293" t="str">
            <v>Rocky Shoes &amp; Boots Inc</v>
          </cell>
          <cell r="E9293">
            <v>3.51</v>
          </cell>
          <cell r="F9293" t="str">
            <v>N</v>
          </cell>
        </row>
        <row r="9294">
          <cell r="B9294">
            <v>37715</v>
          </cell>
          <cell r="C9294" t="str">
            <v>Gerard Klauer Mattison &amp; Co</v>
          </cell>
          <cell r="D9294" t="str">
            <v>Bank of Montreal,Ontario,CA</v>
          </cell>
          <cell r="E9294">
            <v>30</v>
          </cell>
          <cell r="F9294" t="str">
            <v>N</v>
          </cell>
        </row>
        <row r="9295">
          <cell r="B9295">
            <v>37715</v>
          </cell>
          <cell r="C9295" t="str">
            <v>Roche Diagnostics Corp-OPTI</v>
          </cell>
          <cell r="D9295" t="str">
            <v>Osmetech PLC</v>
          </cell>
          <cell r="E9295">
            <v>3.5</v>
          </cell>
          <cell r="F9295" t="str">
            <v>N</v>
          </cell>
        </row>
        <row r="9296">
          <cell r="B9296">
            <v>37715</v>
          </cell>
          <cell r="C9296" t="str">
            <v>Entercept Security Tech</v>
          </cell>
          <cell r="D9296" t="str">
            <v>Network Associates Inc</v>
          </cell>
          <cell r="E9296">
            <v>120</v>
          </cell>
          <cell r="F9296" t="str">
            <v>N</v>
          </cell>
        </row>
        <row r="9297">
          <cell r="B9297">
            <v>37715</v>
          </cell>
          <cell r="C9297" t="str">
            <v>ASI Technology Corp-Cert Asts</v>
          </cell>
          <cell r="D9297" t="str">
            <v>Markland Technologies Inc</v>
          </cell>
          <cell r="E9297">
            <v>1.1499999999999999</v>
          </cell>
          <cell r="F9297" t="str">
            <v>N</v>
          </cell>
        </row>
        <row r="9298">
          <cell r="B9298">
            <v>37715</v>
          </cell>
          <cell r="C9298" t="str">
            <v>Genoa Inc</v>
          </cell>
          <cell r="D9298" t="str">
            <v>Finisar Corp</v>
          </cell>
          <cell r="E9298">
            <v>5.5</v>
          </cell>
          <cell r="F9298" t="str">
            <v>N</v>
          </cell>
        </row>
        <row r="9299">
          <cell r="B9299">
            <v>37714</v>
          </cell>
          <cell r="C9299" t="str">
            <v>SSI Equity Associates</v>
          </cell>
          <cell r="D9299" t="str">
            <v>General Atlantic Partners LLC</v>
          </cell>
          <cell r="E9299">
            <v>75</v>
          </cell>
          <cell r="F9299" t="str">
            <v>Y</v>
          </cell>
        </row>
        <row r="9300">
          <cell r="B9300">
            <v>37714</v>
          </cell>
          <cell r="C9300" t="str">
            <v>Statewide Carting Inc</v>
          </cell>
          <cell r="D9300" t="str">
            <v>Casella Waste Systems Inc</v>
          </cell>
          <cell r="E9300">
            <v>2.9</v>
          </cell>
          <cell r="F9300" t="str">
            <v>N</v>
          </cell>
        </row>
        <row r="9301">
          <cell r="B9301">
            <v>37714</v>
          </cell>
          <cell r="C9301" t="str">
            <v>Danvid Window Co</v>
          </cell>
          <cell r="D9301" t="str">
            <v>Atrium Cos Inc</v>
          </cell>
          <cell r="E9301">
            <v>5.5</v>
          </cell>
          <cell r="F9301" t="str">
            <v>N</v>
          </cell>
        </row>
        <row r="9302">
          <cell r="B9302">
            <v>37714</v>
          </cell>
          <cell r="C9302" t="str">
            <v>Wickes Inc</v>
          </cell>
          <cell r="D9302" t="str">
            <v>Bradco Supply Corp</v>
          </cell>
          <cell r="E9302">
            <v>7.9420000000000002</v>
          </cell>
          <cell r="F9302" t="str">
            <v>N</v>
          </cell>
        </row>
        <row r="9303">
          <cell r="B9303">
            <v>37714</v>
          </cell>
          <cell r="C9303" t="str">
            <v>First Continental Bnk,Rosemead</v>
          </cell>
          <cell r="D9303" t="str">
            <v>UCBH Holdings Inc,California</v>
          </cell>
          <cell r="E9303">
            <v>50.688000000000002</v>
          </cell>
          <cell r="F9303" t="str">
            <v>N</v>
          </cell>
        </row>
        <row r="9304">
          <cell r="B9304">
            <v>37714</v>
          </cell>
          <cell r="C9304" t="str">
            <v>Elite Information Group Inc</v>
          </cell>
          <cell r="D9304" t="str">
            <v>Thomson Corp</v>
          </cell>
          <cell r="E9304">
            <v>121.51799999999999</v>
          </cell>
          <cell r="F9304" t="str">
            <v>N</v>
          </cell>
        </row>
        <row r="9305">
          <cell r="B9305">
            <v>37714</v>
          </cell>
          <cell r="C9305" t="str">
            <v>Peterbilt-Certain Assets</v>
          </cell>
          <cell r="D9305" t="str">
            <v>Rush Enterprises Inc</v>
          </cell>
          <cell r="E9305">
            <v>1.4</v>
          </cell>
          <cell r="F9305" t="str">
            <v>N</v>
          </cell>
        </row>
        <row r="9306">
          <cell r="B9306">
            <v>37713</v>
          </cell>
          <cell r="C9306" t="str">
            <v>Mitchell Gold Co</v>
          </cell>
          <cell r="D9306" t="str">
            <v>Wafra Partners LLC</v>
          </cell>
          <cell r="E9306">
            <v>46</v>
          </cell>
          <cell r="F9306" t="str">
            <v>Y</v>
          </cell>
        </row>
        <row r="9307">
          <cell r="B9307">
            <v>37713</v>
          </cell>
          <cell r="C9307" t="str">
            <v>Concord EFS Inc</v>
          </cell>
          <cell r="D9307" t="str">
            <v>First Data Corp</v>
          </cell>
          <cell r="E9307">
            <v>7181.9809999999998</v>
          </cell>
          <cell r="F9307" t="str">
            <v>N</v>
          </cell>
        </row>
        <row r="9308">
          <cell r="B9308">
            <v>37713</v>
          </cell>
          <cell r="C9308" t="str">
            <v>Altana-Chromagen &amp; StrongStart</v>
          </cell>
          <cell r="D9308" t="str">
            <v>KV Pharmaceutical Co</v>
          </cell>
          <cell r="E9308">
            <v>27</v>
          </cell>
          <cell r="F9308" t="str">
            <v>N</v>
          </cell>
        </row>
        <row r="9309">
          <cell r="B9309">
            <v>37713</v>
          </cell>
          <cell r="C9309" t="str">
            <v>Ultrabronz America Inc</v>
          </cell>
          <cell r="D9309" t="str">
            <v>Bob Latham</v>
          </cell>
          <cell r="E9309">
            <v>1</v>
          </cell>
          <cell r="F9309" t="str">
            <v>N</v>
          </cell>
        </row>
        <row r="9310">
          <cell r="B9310">
            <v>37713</v>
          </cell>
          <cell r="C9310" t="str">
            <v>Esstec Inc</v>
          </cell>
          <cell r="D9310" t="str">
            <v>Alpha Virtual Inc</v>
          </cell>
          <cell r="E9310">
            <v>21.914999999999999</v>
          </cell>
          <cell r="F9310" t="str">
            <v>N</v>
          </cell>
        </row>
        <row r="9311">
          <cell r="B9311">
            <v>37713</v>
          </cell>
          <cell r="C9311" t="str">
            <v>RF Solutions-WLAN Product Line</v>
          </cell>
          <cell r="D9311" t="str">
            <v>ANADIGICS Inc</v>
          </cell>
          <cell r="E9311">
            <v>8.9499999999999993</v>
          </cell>
          <cell r="F9311" t="str">
            <v>N</v>
          </cell>
        </row>
        <row r="9312">
          <cell r="B9312">
            <v>37713</v>
          </cell>
          <cell r="C9312" t="str">
            <v>On Command Corp</v>
          </cell>
          <cell r="D9312" t="str">
            <v>Liberty Media Corp</v>
          </cell>
          <cell r="E9312">
            <v>14.967000000000001</v>
          </cell>
          <cell r="F9312" t="str">
            <v>N</v>
          </cell>
        </row>
        <row r="9313">
          <cell r="B9313">
            <v>37713</v>
          </cell>
          <cell r="C9313" t="str">
            <v>Andrea Electn-Aircraft Commun</v>
          </cell>
          <cell r="D9313" t="str">
            <v>Investor Group</v>
          </cell>
          <cell r="E9313">
            <v>3.8</v>
          </cell>
          <cell r="F9313" t="str">
            <v>N</v>
          </cell>
        </row>
        <row r="9314">
          <cell r="B9314">
            <v>37713</v>
          </cell>
          <cell r="C9314" t="str">
            <v>MicroIslet Inc</v>
          </cell>
          <cell r="D9314" t="str">
            <v>Fusion Capital Fund II LLC</v>
          </cell>
          <cell r="E9314">
            <v>12</v>
          </cell>
          <cell r="F9314" t="str">
            <v>N</v>
          </cell>
        </row>
        <row r="9315">
          <cell r="B9315">
            <v>37713</v>
          </cell>
          <cell r="C9315" t="str">
            <v>Metering Tech Corp-Cert Asts</v>
          </cell>
          <cell r="D9315" t="str">
            <v>Echelon Corp</v>
          </cell>
          <cell r="E9315">
            <v>11</v>
          </cell>
          <cell r="F9315" t="str">
            <v>N</v>
          </cell>
        </row>
        <row r="9316">
          <cell r="B9316">
            <v>37713</v>
          </cell>
          <cell r="C9316" t="str">
            <v>BFW Construction Co</v>
          </cell>
          <cell r="D9316" t="str">
            <v>Skansa USA Building Inc</v>
          </cell>
          <cell r="E9316">
            <v>19</v>
          </cell>
          <cell r="F9316" t="str">
            <v>N</v>
          </cell>
        </row>
        <row r="9317">
          <cell r="B9317">
            <v>37713</v>
          </cell>
          <cell r="C9317" t="str">
            <v>Majestic Refilter Ltd</v>
          </cell>
          <cell r="D9317" t="str">
            <v>ARS Networks Inc</v>
          </cell>
          <cell r="E9317">
            <v>1.1000000000000001</v>
          </cell>
          <cell r="F9317" t="str">
            <v>N</v>
          </cell>
        </row>
        <row r="9318">
          <cell r="B9318">
            <v>37713</v>
          </cell>
          <cell r="C9318" t="str">
            <v>Ethicon Endo-Surgery-Vascular</v>
          </cell>
          <cell r="D9318" t="str">
            <v>Medex Inc</v>
          </cell>
          <cell r="E9318">
            <v>343</v>
          </cell>
          <cell r="F9318" t="str">
            <v>N</v>
          </cell>
        </row>
        <row r="9319">
          <cell r="B9319">
            <v>37713</v>
          </cell>
          <cell r="C9319" t="str">
            <v>William Goodman &amp; Sons</v>
          </cell>
          <cell r="D9319" t="str">
            <v>Casella Waste Systems Inc</v>
          </cell>
          <cell r="E9319">
            <v>2.8</v>
          </cell>
          <cell r="F9319" t="str">
            <v>N</v>
          </cell>
        </row>
        <row r="9320">
          <cell r="B9320">
            <v>37712</v>
          </cell>
          <cell r="C9320" t="str">
            <v>WW Group-Weight Watchers(8)</v>
          </cell>
          <cell r="D9320" t="str">
            <v>Weight Watchers North America</v>
          </cell>
          <cell r="E9320">
            <v>181.5</v>
          </cell>
          <cell r="F9320" t="str">
            <v>Y</v>
          </cell>
        </row>
        <row r="9321">
          <cell r="B9321">
            <v>37712</v>
          </cell>
          <cell r="C9321" t="str">
            <v>AssuranceAmerica Corp</v>
          </cell>
          <cell r="D9321" t="str">
            <v>Brainworks Ventures Inc</v>
          </cell>
          <cell r="E9321">
            <v>5.8520000000000003</v>
          </cell>
          <cell r="F9321" t="str">
            <v>Y</v>
          </cell>
        </row>
        <row r="9322">
          <cell r="B9322">
            <v>37712</v>
          </cell>
          <cell r="C9322" t="str">
            <v>National Service Industries</v>
          </cell>
          <cell r="D9322" t="str">
            <v>California Investment Fund LLC</v>
          </cell>
          <cell r="E9322">
            <v>111.854</v>
          </cell>
          <cell r="F9322" t="str">
            <v>Y</v>
          </cell>
        </row>
        <row r="9323">
          <cell r="B9323">
            <v>37712</v>
          </cell>
          <cell r="C9323" t="str">
            <v>Exxcode</v>
          </cell>
          <cell r="D9323" t="str">
            <v>MicroSignal Corp</v>
          </cell>
          <cell r="E9323">
            <v>1.25</v>
          </cell>
          <cell r="F9323" t="str">
            <v>N</v>
          </cell>
        </row>
        <row r="9324">
          <cell r="B9324">
            <v>37712</v>
          </cell>
          <cell r="C9324" t="str">
            <v>Athens Broadcasting-Radio Stn</v>
          </cell>
          <cell r="D9324" t="str">
            <v>Cumulus Media Inc</v>
          </cell>
          <cell r="E9324">
            <v>22</v>
          </cell>
          <cell r="F9324" t="str">
            <v>N</v>
          </cell>
        </row>
        <row r="9325">
          <cell r="B9325">
            <v>37712</v>
          </cell>
          <cell r="C9325" t="str">
            <v>Securitex</v>
          </cell>
          <cell r="D9325" t="str">
            <v>Bacou-Dalloz</v>
          </cell>
          <cell r="E9325">
            <v>15</v>
          </cell>
          <cell r="F9325" t="str">
            <v>N</v>
          </cell>
        </row>
        <row r="9326">
          <cell r="B9326">
            <v>37712</v>
          </cell>
          <cell r="C9326" t="str">
            <v>Elco Automotive Distributors</v>
          </cell>
          <cell r="D9326" t="str">
            <v>Johnson Industries Inc</v>
          </cell>
          <cell r="E9326">
            <v>3</v>
          </cell>
          <cell r="F9326" t="str">
            <v>N</v>
          </cell>
        </row>
        <row r="9327">
          <cell r="B9327">
            <v>37712</v>
          </cell>
          <cell r="C9327" t="str">
            <v>Plexus Vaccine Inc</v>
          </cell>
          <cell r="D9327" t="str">
            <v>Siga Technologies Inc</v>
          </cell>
          <cell r="E9327">
            <v>2.9060000000000001</v>
          </cell>
          <cell r="F9327" t="str">
            <v>N</v>
          </cell>
        </row>
        <row r="9328">
          <cell r="B9328">
            <v>37712</v>
          </cell>
          <cell r="C9328" t="str">
            <v>SCM Metal Products Inc</v>
          </cell>
          <cell r="D9328" t="str">
            <v>Hoganas AB</v>
          </cell>
          <cell r="E9328">
            <v>65</v>
          </cell>
          <cell r="F9328" t="str">
            <v>N</v>
          </cell>
        </row>
        <row r="9329">
          <cell r="B9329">
            <v>37712</v>
          </cell>
          <cell r="C9329" t="str">
            <v>Corporate PC Source Inc</v>
          </cell>
          <cell r="D9329" t="str">
            <v>Zones Inc</v>
          </cell>
          <cell r="E9329">
            <v>7.3810000000000002</v>
          </cell>
          <cell r="F9329" t="str">
            <v>N</v>
          </cell>
        </row>
        <row r="9330">
          <cell r="B9330">
            <v>37712</v>
          </cell>
          <cell r="C9330" t="str">
            <v>EDS Corp-Subscription Bus</v>
          </cell>
          <cell r="D9330" t="str">
            <v>Kable News Co Inc</v>
          </cell>
          <cell r="E9330">
            <v>10</v>
          </cell>
          <cell r="F9330" t="str">
            <v>N</v>
          </cell>
        </row>
        <row r="9331">
          <cell r="B9331">
            <v>37712</v>
          </cell>
          <cell r="C9331" t="str">
            <v>Schwarz Pharma-Niferex Prod</v>
          </cell>
          <cell r="D9331" t="str">
            <v>KV Pharmaceutical Co</v>
          </cell>
          <cell r="E9331">
            <v>14.299999999999999</v>
          </cell>
          <cell r="F9331" t="str">
            <v>N</v>
          </cell>
        </row>
        <row r="9332">
          <cell r="B9332">
            <v>37712</v>
          </cell>
          <cell r="C9332" t="str">
            <v>DNA Sciences</v>
          </cell>
          <cell r="D9332" t="str">
            <v>Genaissance Pharmaceuticals</v>
          </cell>
          <cell r="E9332">
            <v>1.2999999999999998</v>
          </cell>
          <cell r="F9332" t="str">
            <v>N</v>
          </cell>
        </row>
        <row r="9333">
          <cell r="B9333">
            <v>37712</v>
          </cell>
          <cell r="C9333" t="str">
            <v>Cerritos</v>
          </cell>
          <cell r="D9333" t="str">
            <v>Securitas AB</v>
          </cell>
          <cell r="E9333">
            <v>13.7</v>
          </cell>
          <cell r="F9333" t="str">
            <v>N</v>
          </cell>
        </row>
        <row r="9334">
          <cell r="B9334">
            <v>37712</v>
          </cell>
          <cell r="C9334" t="str">
            <v>Bioabsorbable Vascular Solutio</v>
          </cell>
          <cell r="D9334" t="str">
            <v>Guidant Corp</v>
          </cell>
          <cell r="E9334">
            <v>10</v>
          </cell>
          <cell r="F9334" t="str">
            <v>N</v>
          </cell>
        </row>
        <row r="9335">
          <cell r="B9335">
            <v>37712</v>
          </cell>
          <cell r="C9335" t="str">
            <v>Christophers Original Formulas</v>
          </cell>
          <cell r="D9335" t="str">
            <v>Vital Living Inc</v>
          </cell>
          <cell r="E9335">
            <v>2.8279999999999998</v>
          </cell>
          <cell r="F9335" t="str">
            <v>N</v>
          </cell>
        </row>
        <row r="9336">
          <cell r="B9336">
            <v>37712</v>
          </cell>
          <cell r="C9336" t="str">
            <v>Warp 9 Inc</v>
          </cell>
          <cell r="D9336" t="str">
            <v>Latinocare Management Corp</v>
          </cell>
          <cell r="E9336">
            <v>12.069999999999999</v>
          </cell>
          <cell r="F9336" t="str">
            <v>N</v>
          </cell>
        </row>
        <row r="9337">
          <cell r="B9337">
            <v>37712</v>
          </cell>
          <cell r="C9337" t="str">
            <v>Liberty Satellite &amp; Tech Inc</v>
          </cell>
          <cell r="D9337" t="str">
            <v>Liberty Media Corp</v>
          </cell>
          <cell r="E9337">
            <v>20.437000000000001</v>
          </cell>
          <cell r="F9337" t="str">
            <v>N</v>
          </cell>
        </row>
        <row r="9338">
          <cell r="B9338">
            <v>37712</v>
          </cell>
          <cell r="C9338" t="str">
            <v>IntruVert Networks Inc</v>
          </cell>
          <cell r="D9338" t="str">
            <v>Network Associates Inc</v>
          </cell>
          <cell r="E9338">
            <v>100</v>
          </cell>
          <cell r="F9338" t="str">
            <v>N</v>
          </cell>
        </row>
        <row r="9339">
          <cell r="B9339">
            <v>37712</v>
          </cell>
          <cell r="C9339" t="str">
            <v>Carmel Mountain Plaza,CA</v>
          </cell>
          <cell r="D9339" t="str">
            <v>Investor Group</v>
          </cell>
          <cell r="E9339">
            <v>95</v>
          </cell>
          <cell r="F9339" t="str">
            <v>N</v>
          </cell>
        </row>
        <row r="9340">
          <cell r="B9340">
            <v>37712</v>
          </cell>
          <cell r="C9340" t="str">
            <v>Steinberg Moorad-Player</v>
          </cell>
          <cell r="D9340" t="str">
            <v>Investor</v>
          </cell>
          <cell r="E9340">
            <v>4.0799999999999992</v>
          </cell>
          <cell r="F9340" t="str">
            <v>N</v>
          </cell>
        </row>
        <row r="9341">
          <cell r="B9341">
            <v>37712</v>
          </cell>
          <cell r="C9341" t="str">
            <v>Miami International Forwarders</v>
          </cell>
          <cell r="D9341" t="str">
            <v>EGL Inc</v>
          </cell>
          <cell r="E9341">
            <v>31.7</v>
          </cell>
          <cell r="F9341" t="str">
            <v>N</v>
          </cell>
        </row>
        <row r="9342">
          <cell r="B9342">
            <v>37712</v>
          </cell>
          <cell r="C9342" t="str">
            <v>TFC Enterprises Inc</v>
          </cell>
          <cell r="D9342" t="str">
            <v>Consumer Portfolio Services</v>
          </cell>
          <cell r="E9342">
            <v>21.669999999999998</v>
          </cell>
          <cell r="F9342" t="str">
            <v>N</v>
          </cell>
        </row>
        <row r="9343">
          <cell r="B9343">
            <v>37712</v>
          </cell>
          <cell r="C9343" t="str">
            <v>Clayton Homes Inc</v>
          </cell>
          <cell r="D9343" t="str">
            <v>Berkshire Hathaway Inc</v>
          </cell>
          <cell r="E9343">
            <v>1710.923</v>
          </cell>
          <cell r="F9343" t="str">
            <v>N</v>
          </cell>
        </row>
        <row r="9344">
          <cell r="B9344">
            <v>37711</v>
          </cell>
          <cell r="C9344" t="str">
            <v>Vigo Remittance Corp</v>
          </cell>
          <cell r="D9344" t="str">
            <v>American Capital Strategies</v>
          </cell>
          <cell r="E9344">
            <v>50</v>
          </cell>
          <cell r="F9344" t="str">
            <v>Y</v>
          </cell>
        </row>
        <row r="9345">
          <cell r="B9345">
            <v>37711</v>
          </cell>
          <cell r="C9345" t="str">
            <v>AHL Services Inc</v>
          </cell>
          <cell r="D9345" t="str">
            <v>Investor Group</v>
          </cell>
          <cell r="E9345">
            <v>13.722</v>
          </cell>
          <cell r="F9345" t="str">
            <v>Y</v>
          </cell>
        </row>
        <row r="9346">
          <cell r="B9346">
            <v>37711</v>
          </cell>
          <cell r="C9346" t="str">
            <v>Fujitsu Ltd-Flash Memory Bus</v>
          </cell>
          <cell r="D9346" t="str">
            <v>Advanced Micro Devices-Flash</v>
          </cell>
          <cell r="E9346">
            <v>1200</v>
          </cell>
          <cell r="F9346" t="str">
            <v>N</v>
          </cell>
        </row>
        <row r="9347">
          <cell r="B9347">
            <v>37711</v>
          </cell>
          <cell r="C9347" t="str">
            <v>Northland Cable TV-Aiken Sys</v>
          </cell>
          <cell r="D9347" t="str">
            <v>Garden Isle Telecommunications</v>
          </cell>
          <cell r="E9347">
            <v>46.3</v>
          </cell>
          <cell r="F9347" t="str">
            <v>N</v>
          </cell>
        </row>
        <row r="9348">
          <cell r="B9348">
            <v>37711</v>
          </cell>
          <cell r="C9348" t="str">
            <v>Northland Cable-Barnwell Asts</v>
          </cell>
          <cell r="D9348" t="str">
            <v>Garden Isle Telecommunications</v>
          </cell>
          <cell r="E9348">
            <v>15.7</v>
          </cell>
          <cell r="F9348" t="str">
            <v>N</v>
          </cell>
        </row>
        <row r="9349">
          <cell r="B9349">
            <v>37711</v>
          </cell>
          <cell r="C9349" t="str">
            <v>Refac</v>
          </cell>
          <cell r="D9349" t="str">
            <v>Palisade Concentrated Equity</v>
          </cell>
          <cell r="E9349">
            <v>17</v>
          </cell>
          <cell r="F9349" t="str">
            <v>N</v>
          </cell>
        </row>
        <row r="9350">
          <cell r="B9350">
            <v>37711</v>
          </cell>
          <cell r="C9350" t="str">
            <v>Triad Entities</v>
          </cell>
          <cell r="D9350" t="str">
            <v>Capital Senior Living Corp</v>
          </cell>
          <cell r="E9350">
            <v>1.7</v>
          </cell>
          <cell r="F9350" t="str">
            <v>N</v>
          </cell>
        </row>
        <row r="9351">
          <cell r="B9351">
            <v>37711</v>
          </cell>
          <cell r="C9351" t="str">
            <v>CampusHub.com</v>
          </cell>
          <cell r="D9351" t="str">
            <v>Nebraska Book Co</v>
          </cell>
          <cell r="E9351">
            <v>9.6999999999999993</v>
          </cell>
          <cell r="F9351" t="str">
            <v>N</v>
          </cell>
        </row>
        <row r="9352">
          <cell r="B9352">
            <v>37711</v>
          </cell>
          <cell r="C9352" t="str">
            <v>Guideone Life Insurance Co</v>
          </cell>
          <cell r="D9352" t="str">
            <v>Kansas City Life Insurance Co</v>
          </cell>
          <cell r="E9352">
            <v>78</v>
          </cell>
          <cell r="F9352" t="str">
            <v>N</v>
          </cell>
        </row>
        <row r="9353">
          <cell r="B9353">
            <v>37711</v>
          </cell>
          <cell r="C9353" t="str">
            <v>Lico Steel Inc</v>
          </cell>
          <cell r="D9353" t="str">
            <v>Lico Inc</v>
          </cell>
          <cell r="E9353">
            <v>1.2</v>
          </cell>
          <cell r="F9353" t="str">
            <v>N</v>
          </cell>
        </row>
        <row r="9354">
          <cell r="B9354">
            <v>37711</v>
          </cell>
          <cell r="C9354" t="str">
            <v>AmStar Entertainment-Cinema,GA</v>
          </cell>
          <cell r="D9354" t="str">
            <v>Entertainment Properties Trust</v>
          </cell>
          <cell r="E9354">
            <v>7</v>
          </cell>
          <cell r="F9354" t="str">
            <v>N</v>
          </cell>
        </row>
        <row r="9355">
          <cell r="B9355">
            <v>37711</v>
          </cell>
          <cell r="C9355" t="str">
            <v>IBM-133 PCI-X Bridge Prod Line</v>
          </cell>
          <cell r="D9355" t="str">
            <v>Tundra Semiconductor Corp</v>
          </cell>
          <cell r="E9355">
            <v>10</v>
          </cell>
          <cell r="F9355" t="str">
            <v>N</v>
          </cell>
        </row>
        <row r="9356">
          <cell r="B9356">
            <v>37711</v>
          </cell>
          <cell r="C9356" t="str">
            <v>Carbon Energy Corp</v>
          </cell>
          <cell r="D9356" t="str">
            <v>Evergreen Resources Inc</v>
          </cell>
          <cell r="E9356">
            <v>80.475999999999999</v>
          </cell>
          <cell r="F9356" t="str">
            <v>N</v>
          </cell>
        </row>
        <row r="9357">
          <cell r="B9357">
            <v>37711</v>
          </cell>
          <cell r="C9357" t="str">
            <v>Polymer Extruded Products Inc</v>
          </cell>
          <cell r="D9357" t="str">
            <v>Spartech Corp</v>
          </cell>
          <cell r="E9357">
            <v>24.2</v>
          </cell>
          <cell r="F9357" t="str">
            <v>N</v>
          </cell>
        </row>
        <row r="9358">
          <cell r="B9358">
            <v>37711</v>
          </cell>
          <cell r="C9358" t="str">
            <v>Baldwin Hills Crenshaw Plaza</v>
          </cell>
          <cell r="D9358" t="str">
            <v>Hager Pacific Properties</v>
          </cell>
          <cell r="E9358">
            <v>68</v>
          </cell>
          <cell r="F9358" t="str">
            <v>N</v>
          </cell>
        </row>
        <row r="9359">
          <cell r="B9359">
            <v>37711</v>
          </cell>
          <cell r="C9359" t="str">
            <v>Impax Group PLC-Starks Oil &amp;</v>
          </cell>
          <cell r="D9359" t="str">
            <v>Temsik Investments Ltd</v>
          </cell>
          <cell r="E9359">
            <v>2.5339999999999998</v>
          </cell>
          <cell r="F9359" t="str">
            <v>N</v>
          </cell>
        </row>
        <row r="9360">
          <cell r="B9360">
            <v>37711</v>
          </cell>
          <cell r="C9360" t="str">
            <v>KnowledgePool Inc</v>
          </cell>
          <cell r="D9360" t="str">
            <v>Maxim Training Corp(UK)Ltd</v>
          </cell>
          <cell r="E9360">
            <v>6.3310000000000004</v>
          </cell>
          <cell r="F9360" t="str">
            <v>N</v>
          </cell>
        </row>
        <row r="9361">
          <cell r="B9361">
            <v>37711</v>
          </cell>
          <cell r="C9361" t="str">
            <v>McDigit Inc</v>
          </cell>
          <cell r="D9361" t="str">
            <v>Global ePoint Inc</v>
          </cell>
          <cell r="E9361">
            <v>7.2229999999999999</v>
          </cell>
          <cell r="F9361" t="str">
            <v>N</v>
          </cell>
        </row>
        <row r="9362">
          <cell r="B9362">
            <v>37711</v>
          </cell>
          <cell r="C9362" t="str">
            <v>Cellemetry LLC</v>
          </cell>
          <cell r="D9362" t="str">
            <v>NumereX Corp</v>
          </cell>
          <cell r="E9362">
            <v>5</v>
          </cell>
          <cell r="F9362" t="str">
            <v>N</v>
          </cell>
        </row>
        <row r="9363">
          <cell r="B9363">
            <v>37711</v>
          </cell>
          <cell r="C9363" t="str">
            <v>Del Norte Plaza</v>
          </cell>
          <cell r="D9363" t="str">
            <v>Pan Pacific Ret Ppty Inc</v>
          </cell>
          <cell r="E9363">
            <v>33</v>
          </cell>
          <cell r="F9363" t="str">
            <v>N</v>
          </cell>
        </row>
        <row r="9364">
          <cell r="B9364">
            <v>37711</v>
          </cell>
          <cell r="C9364" t="str">
            <v>Central Texas Residential Svcs</v>
          </cell>
          <cell r="D9364" t="str">
            <v>Home Solutions of America Inc</v>
          </cell>
          <cell r="E9364">
            <v>1.9550000000000001</v>
          </cell>
          <cell r="F9364" t="str">
            <v>N</v>
          </cell>
        </row>
        <row r="9365">
          <cell r="B9365">
            <v>37711</v>
          </cell>
          <cell r="C9365" t="str">
            <v>Starfish Software(Motorola)</v>
          </cell>
          <cell r="D9365" t="str">
            <v>Pumatech Inc</v>
          </cell>
          <cell r="E9365">
            <v>1.6789999999999998</v>
          </cell>
          <cell r="F9365" t="str">
            <v>N</v>
          </cell>
        </row>
        <row r="9366">
          <cell r="B9366">
            <v>37711</v>
          </cell>
          <cell r="C9366" t="str">
            <v>CSB Financial Corp,Teaneck,NJ</v>
          </cell>
          <cell r="D9366" t="str">
            <v>Lakeland Bancorp Inc,NJ</v>
          </cell>
          <cell r="E9366">
            <v>31.9</v>
          </cell>
          <cell r="F9366" t="str">
            <v>N</v>
          </cell>
        </row>
        <row r="9367">
          <cell r="B9367">
            <v>37711</v>
          </cell>
          <cell r="C9367" t="str">
            <v>Pioneer Drilling Co</v>
          </cell>
          <cell r="D9367" t="str">
            <v>Chesapeake Energy Corp</v>
          </cell>
          <cell r="E9367">
            <v>20</v>
          </cell>
          <cell r="F9367" t="str">
            <v>N</v>
          </cell>
        </row>
        <row r="9368">
          <cell r="B9368">
            <v>37708</v>
          </cell>
          <cell r="C9368" t="str">
            <v>Benetton Group SpA-Prince</v>
          </cell>
          <cell r="D9368" t="str">
            <v>Lincolnshire Management Inc</v>
          </cell>
          <cell r="E9368">
            <v>39.369</v>
          </cell>
          <cell r="F9368" t="str">
            <v>Y</v>
          </cell>
        </row>
        <row r="9369">
          <cell r="B9369">
            <v>37708</v>
          </cell>
          <cell r="C9369" t="str">
            <v>American Radiology Services</v>
          </cell>
          <cell r="D9369" t="str">
            <v>Advent International Corp</v>
          </cell>
          <cell r="E9369">
            <v>35</v>
          </cell>
          <cell r="F9369" t="str">
            <v>Y</v>
          </cell>
        </row>
        <row r="9370">
          <cell r="B9370">
            <v>37708</v>
          </cell>
          <cell r="C9370" t="str">
            <v>Falcon,Harrier Gas Ppty,TX</v>
          </cell>
          <cell r="D9370" t="str">
            <v>Pioneer Natural Resources Co</v>
          </cell>
          <cell r="E9370">
            <v>113</v>
          </cell>
          <cell r="F9370" t="str">
            <v>N</v>
          </cell>
        </row>
        <row r="9371">
          <cell r="B9371">
            <v>37708</v>
          </cell>
          <cell r="C9371" t="str">
            <v>MBB Inc</v>
          </cell>
          <cell r="D9371" t="str">
            <v>orbitTravel.com Corp</v>
          </cell>
          <cell r="E9371">
            <v>1</v>
          </cell>
          <cell r="F9371" t="str">
            <v>N</v>
          </cell>
        </row>
        <row r="9372">
          <cell r="B9372">
            <v>37708</v>
          </cell>
          <cell r="C9372" t="str">
            <v>CEW Lighting Inc</v>
          </cell>
          <cell r="D9372" t="str">
            <v>Simkar LLC</v>
          </cell>
          <cell r="E9372">
            <v>2.2999999999999998</v>
          </cell>
          <cell r="F9372" t="str">
            <v>N</v>
          </cell>
        </row>
        <row r="9373">
          <cell r="B9373">
            <v>37708</v>
          </cell>
          <cell r="C9373" t="str">
            <v>Cosmolab</v>
          </cell>
          <cell r="D9373" t="str">
            <v>CSI East Inc</v>
          </cell>
          <cell r="E9373">
            <v>13</v>
          </cell>
          <cell r="F9373" t="str">
            <v>N</v>
          </cell>
        </row>
        <row r="9374">
          <cell r="B9374">
            <v>37708</v>
          </cell>
          <cell r="C9374" t="str">
            <v>Farmland Inds-Nitrogen Plant</v>
          </cell>
          <cell r="D9374" t="str">
            <v>Vanguard Biosynfuels LLC</v>
          </cell>
          <cell r="E9374">
            <v>2</v>
          </cell>
          <cell r="F9374" t="str">
            <v>N</v>
          </cell>
        </row>
        <row r="9375">
          <cell r="B9375">
            <v>37708</v>
          </cell>
          <cell r="C9375" t="str">
            <v>Regeneron Pharmaceuticals Inc</v>
          </cell>
          <cell r="D9375" t="str">
            <v>Novartis AG</v>
          </cell>
          <cell r="E9375">
            <v>48</v>
          </cell>
          <cell r="F9375" t="str">
            <v>N</v>
          </cell>
        </row>
        <row r="9376">
          <cell r="B9376">
            <v>37708</v>
          </cell>
          <cell r="C9376" t="str">
            <v>PCP-Metal Can Manufacturing</v>
          </cell>
          <cell r="D9376" t="str">
            <v>Silgan Holdings Inc</v>
          </cell>
          <cell r="E9376">
            <v>15</v>
          </cell>
          <cell r="F9376" t="str">
            <v>N</v>
          </cell>
        </row>
        <row r="9377">
          <cell r="B9377">
            <v>37708</v>
          </cell>
          <cell r="C9377" t="str">
            <v>Piedmont Coca-Cola Bottling</v>
          </cell>
          <cell r="D9377" t="str">
            <v>Coca-Cola Bottling Co Cons</v>
          </cell>
          <cell r="E9377">
            <v>53.5</v>
          </cell>
          <cell r="F9377" t="str">
            <v>N</v>
          </cell>
        </row>
        <row r="9378">
          <cell r="B9378">
            <v>37707</v>
          </cell>
          <cell r="C9378" t="str">
            <v>Informative Inc</v>
          </cell>
          <cell r="D9378" t="str">
            <v>Crystal Internet Venture Fund</v>
          </cell>
          <cell r="E9378">
            <v>7</v>
          </cell>
          <cell r="F9378" t="str">
            <v>Y</v>
          </cell>
        </row>
        <row r="9379">
          <cell r="B9379">
            <v>37707</v>
          </cell>
          <cell r="C9379" t="str">
            <v>BP Exploration-Aspen Field,TX</v>
          </cell>
          <cell r="D9379" t="str">
            <v>Nexen Inc</v>
          </cell>
          <cell r="E9379">
            <v>136</v>
          </cell>
          <cell r="F9379" t="str">
            <v>N</v>
          </cell>
        </row>
        <row r="9380">
          <cell r="B9380">
            <v>37707</v>
          </cell>
          <cell r="C9380" t="str">
            <v>DSI Toys Inc</v>
          </cell>
          <cell r="D9380" t="str">
            <v>DSI Acquisition Inc</v>
          </cell>
          <cell r="E9380">
            <v>5.1070000000000002</v>
          </cell>
          <cell r="F9380" t="str">
            <v>N</v>
          </cell>
        </row>
        <row r="9381">
          <cell r="B9381">
            <v>37707</v>
          </cell>
          <cell r="C9381" t="str">
            <v>Conxion Corp</v>
          </cell>
          <cell r="D9381" t="str">
            <v>NaviSite Inc</v>
          </cell>
          <cell r="E9381">
            <v>1.9249999999999998</v>
          </cell>
          <cell r="F9381" t="str">
            <v>N</v>
          </cell>
        </row>
        <row r="9382">
          <cell r="B9382">
            <v>37707</v>
          </cell>
          <cell r="C9382" t="str">
            <v>Intercall</v>
          </cell>
          <cell r="D9382" t="str">
            <v>West Corp</v>
          </cell>
          <cell r="E9382">
            <v>399.59999999999997</v>
          </cell>
          <cell r="F9382" t="str">
            <v>N</v>
          </cell>
        </row>
        <row r="9383">
          <cell r="B9383">
            <v>37707</v>
          </cell>
          <cell r="C9383" t="str">
            <v>Probex Fluids Recovery-Oil Col</v>
          </cell>
          <cell r="D9383" t="str">
            <v>Atlantic Oil Collection Svcs</v>
          </cell>
          <cell r="E9383">
            <v>1</v>
          </cell>
          <cell r="F9383" t="str">
            <v>N</v>
          </cell>
        </row>
        <row r="9384">
          <cell r="B9384">
            <v>37707</v>
          </cell>
          <cell r="C9384" t="str">
            <v>Netro Corp</v>
          </cell>
          <cell r="D9384" t="str">
            <v>SR Telecom Inc</v>
          </cell>
          <cell r="E9384">
            <v>19.861999999999998</v>
          </cell>
          <cell r="F9384" t="str">
            <v>N</v>
          </cell>
        </row>
        <row r="9385">
          <cell r="B9385">
            <v>37707</v>
          </cell>
          <cell r="C9385" t="str">
            <v>Productfactory Inc</v>
          </cell>
          <cell r="D9385" t="str">
            <v>Agile Software Corp</v>
          </cell>
          <cell r="E9385">
            <v>2.5</v>
          </cell>
          <cell r="F9385" t="str">
            <v>N</v>
          </cell>
        </row>
        <row r="9386">
          <cell r="B9386">
            <v>37707</v>
          </cell>
          <cell r="C9386" t="str">
            <v>PMC Capital Inc</v>
          </cell>
          <cell r="D9386" t="str">
            <v>PMC Commercial Trust Inc</v>
          </cell>
          <cell r="E9386">
            <v>59.386000000000003</v>
          </cell>
          <cell r="F9386" t="str">
            <v>N</v>
          </cell>
        </row>
        <row r="9387">
          <cell r="B9387">
            <v>37707</v>
          </cell>
          <cell r="C9387" t="str">
            <v>THI Holdings Inc</v>
          </cell>
          <cell r="D9387" t="str">
            <v>Nationwide Mutual Insurance Co</v>
          </cell>
          <cell r="E9387">
            <v>138</v>
          </cell>
          <cell r="F9387" t="str">
            <v>N</v>
          </cell>
        </row>
        <row r="9388">
          <cell r="B9388">
            <v>37707</v>
          </cell>
          <cell r="C9388" t="str">
            <v>Coast Dental Services Inc</v>
          </cell>
          <cell r="D9388" t="str">
            <v>Rialto Capital Partners LLC</v>
          </cell>
          <cell r="E9388">
            <v>13.076000000000001</v>
          </cell>
          <cell r="F9388" t="str">
            <v>N</v>
          </cell>
        </row>
        <row r="9389">
          <cell r="B9389">
            <v>37706</v>
          </cell>
          <cell r="C9389" t="str">
            <v>InvestorsBancorp,Waukesha,WI</v>
          </cell>
          <cell r="D9389" t="str">
            <v>Investor Group</v>
          </cell>
          <cell r="E9389">
            <v>5.7759999999999998</v>
          </cell>
          <cell r="F9389" t="str">
            <v>Y</v>
          </cell>
        </row>
        <row r="9390">
          <cell r="B9390">
            <v>37706</v>
          </cell>
          <cell r="C9390" t="str">
            <v>Homburg(US)Inc</v>
          </cell>
          <cell r="D9390" t="str">
            <v>Homburg Invest Inc</v>
          </cell>
          <cell r="E9390">
            <v>8.8759999999999994</v>
          </cell>
          <cell r="F9390" t="str">
            <v>N</v>
          </cell>
        </row>
        <row r="9391">
          <cell r="B9391">
            <v>37706</v>
          </cell>
          <cell r="C9391" t="str">
            <v>Great Northern Paper Inc</v>
          </cell>
          <cell r="D9391" t="str">
            <v>Brascan Corp</v>
          </cell>
          <cell r="E9391">
            <v>103</v>
          </cell>
          <cell r="F9391" t="str">
            <v>N</v>
          </cell>
        </row>
        <row r="9392">
          <cell r="B9392">
            <v>37706</v>
          </cell>
          <cell r="C9392" t="str">
            <v>Whitman Education Group Inc</v>
          </cell>
          <cell r="D9392" t="str">
            <v>Career Education Corp</v>
          </cell>
          <cell r="E9392">
            <v>308.39100000000002</v>
          </cell>
          <cell r="F9392" t="str">
            <v>N</v>
          </cell>
        </row>
        <row r="9393">
          <cell r="B9393">
            <v>37706</v>
          </cell>
          <cell r="C9393" t="str">
            <v>Pro-Squared Inc</v>
          </cell>
          <cell r="D9393" t="str">
            <v>Global Boulevard International</v>
          </cell>
          <cell r="E9393">
            <v>3.48</v>
          </cell>
          <cell r="F9393" t="str">
            <v>N</v>
          </cell>
        </row>
        <row r="9394">
          <cell r="B9394">
            <v>37706</v>
          </cell>
          <cell r="C9394" t="str">
            <v>El Paso Corp-Asphalt Business</v>
          </cell>
          <cell r="D9394" t="str">
            <v>Trigeant EP Ltd</v>
          </cell>
          <cell r="E9394">
            <v>63</v>
          </cell>
          <cell r="F9394" t="str">
            <v>N</v>
          </cell>
        </row>
        <row r="9395">
          <cell r="B9395">
            <v>37706</v>
          </cell>
          <cell r="C9395" t="str">
            <v>NorthWest Broadcasting-WNKY-TV</v>
          </cell>
          <cell r="D9395" t="str">
            <v>Max Media Inc</v>
          </cell>
          <cell r="E9395">
            <v>7</v>
          </cell>
          <cell r="F9395" t="str">
            <v>N</v>
          </cell>
        </row>
        <row r="9396">
          <cell r="B9396">
            <v>37706</v>
          </cell>
          <cell r="C9396" t="str">
            <v>Merchants Inc</v>
          </cell>
          <cell r="D9396" t="str">
            <v>TBC Corp</v>
          </cell>
          <cell r="E9396">
            <v>72.5</v>
          </cell>
          <cell r="F9396" t="str">
            <v>N</v>
          </cell>
        </row>
        <row r="9397">
          <cell r="B9397">
            <v>37706</v>
          </cell>
          <cell r="C9397" t="str">
            <v>Mattson Technology-Epitaxial</v>
          </cell>
          <cell r="D9397" t="str">
            <v>Concept Systems Design Ltd</v>
          </cell>
          <cell r="E9397">
            <v>3</v>
          </cell>
          <cell r="F9397" t="str">
            <v>N</v>
          </cell>
        </row>
        <row r="9398">
          <cell r="B9398">
            <v>37706</v>
          </cell>
          <cell r="C9398" t="str">
            <v>Graphic Packaging Intl Corp</v>
          </cell>
          <cell r="D9398" t="str">
            <v>Riverwood Holding Inc</v>
          </cell>
          <cell r="E9398">
            <v>430</v>
          </cell>
          <cell r="F9398" t="str">
            <v>N</v>
          </cell>
        </row>
        <row r="9399">
          <cell r="B9399">
            <v>37705</v>
          </cell>
          <cell r="C9399" t="str">
            <v>PowerTV Inc(Scientific-Atl)</v>
          </cell>
          <cell r="D9399" t="str">
            <v>Scientific Atlanta Inc</v>
          </cell>
          <cell r="E9399">
            <v>4.5999999999999996</v>
          </cell>
          <cell r="F9399" t="str">
            <v>N</v>
          </cell>
        </row>
        <row r="9400">
          <cell r="B9400">
            <v>37705</v>
          </cell>
          <cell r="C9400" t="str">
            <v>Anscott Chemical Industries</v>
          </cell>
          <cell r="D9400" t="str">
            <v>Liquidix Inc</v>
          </cell>
          <cell r="E9400">
            <v>4.05</v>
          </cell>
          <cell r="F9400" t="str">
            <v>N</v>
          </cell>
        </row>
        <row r="9401">
          <cell r="B9401">
            <v>37705</v>
          </cell>
          <cell r="C9401" t="str">
            <v>Pinnacle Natural Gas Co</v>
          </cell>
          <cell r="D9401" t="str">
            <v>MarkWest Energy Partners LP</v>
          </cell>
          <cell r="E9401">
            <v>40</v>
          </cell>
          <cell r="F9401" t="str">
            <v>N</v>
          </cell>
        </row>
        <row r="9402">
          <cell r="B9402">
            <v>37705</v>
          </cell>
          <cell r="C9402" t="str">
            <v>Realm Natl Ins Co,World Trade</v>
          </cell>
          <cell r="D9402" t="str">
            <v>American Insurance Managers</v>
          </cell>
          <cell r="E9402">
            <v>9</v>
          </cell>
          <cell r="F9402" t="str">
            <v>N</v>
          </cell>
        </row>
        <row r="9403">
          <cell r="B9403">
            <v>37705</v>
          </cell>
          <cell r="C9403" t="str">
            <v>Idenix Pharmaceuticals Inc</v>
          </cell>
          <cell r="D9403" t="str">
            <v>Novartis Pharma AG</v>
          </cell>
          <cell r="E9403">
            <v>612</v>
          </cell>
          <cell r="F9403" t="str">
            <v>N</v>
          </cell>
        </row>
        <row r="9404">
          <cell r="B9404">
            <v>37705</v>
          </cell>
          <cell r="C9404" t="str">
            <v>Comfort Suites,Baltimore,MD</v>
          </cell>
          <cell r="D9404" t="str">
            <v>Investor Group</v>
          </cell>
          <cell r="E9404">
            <v>12.45</v>
          </cell>
          <cell r="F9404" t="str">
            <v>N</v>
          </cell>
        </row>
        <row r="9405">
          <cell r="B9405">
            <v>37705</v>
          </cell>
          <cell r="C9405" t="str">
            <v>Gaylord Entertainment-Radio(2)</v>
          </cell>
          <cell r="D9405" t="str">
            <v>Cumulus Media Inc</v>
          </cell>
          <cell r="E9405">
            <v>65</v>
          </cell>
          <cell r="F9405" t="str">
            <v>N</v>
          </cell>
        </row>
        <row r="9406">
          <cell r="B9406">
            <v>37705</v>
          </cell>
          <cell r="C9406" t="str">
            <v>Experian Scorex USA</v>
          </cell>
          <cell r="D9406" t="str">
            <v>Experian Corp</v>
          </cell>
          <cell r="E9406">
            <v>110.25700000000001</v>
          </cell>
          <cell r="F9406" t="str">
            <v>N</v>
          </cell>
        </row>
        <row r="9407">
          <cell r="B9407">
            <v>37705</v>
          </cell>
          <cell r="C9407" t="str">
            <v>Factory 2-U Stores Inc</v>
          </cell>
          <cell r="D9407" t="str">
            <v>Three Cities Fund II LP</v>
          </cell>
          <cell r="E9407">
            <v>7.3999999999999995</v>
          </cell>
          <cell r="F9407" t="str">
            <v>N</v>
          </cell>
        </row>
        <row r="9408">
          <cell r="B9408">
            <v>37704</v>
          </cell>
          <cell r="C9408" t="str">
            <v>Evergreen Solar Inc</v>
          </cell>
          <cell r="D9408" t="str">
            <v>Investor Group</v>
          </cell>
          <cell r="E9408">
            <v>29.375</v>
          </cell>
          <cell r="F9408" t="str">
            <v>Y</v>
          </cell>
        </row>
        <row r="9409">
          <cell r="B9409">
            <v>37704</v>
          </cell>
          <cell r="C9409" t="str">
            <v>Jabber Inc</v>
          </cell>
          <cell r="D9409" t="str">
            <v>Intel Capital Corp</v>
          </cell>
          <cell r="E9409">
            <v>7.1999999999999993</v>
          </cell>
          <cell r="F9409" t="str">
            <v>Y</v>
          </cell>
        </row>
        <row r="9410">
          <cell r="B9410">
            <v>37704</v>
          </cell>
          <cell r="C9410" t="str">
            <v>Northwest Arkansas Truck</v>
          </cell>
          <cell r="D9410" t="str">
            <v>Barloworld Freightliner Inc</v>
          </cell>
          <cell r="E9410">
            <v>5</v>
          </cell>
          <cell r="F9410" t="str">
            <v>N</v>
          </cell>
        </row>
        <row r="9411">
          <cell r="B9411">
            <v>37704</v>
          </cell>
          <cell r="C9411" t="str">
            <v>Airborne-Ground Operations</v>
          </cell>
          <cell r="D9411" t="str">
            <v>DHL Worldwide Express Inc</v>
          </cell>
          <cell r="E9411">
            <v>1050</v>
          </cell>
          <cell r="F9411" t="str">
            <v>N</v>
          </cell>
        </row>
        <row r="9412">
          <cell r="B9412">
            <v>37704</v>
          </cell>
          <cell r="C9412" t="str">
            <v>Farmland-Nitrogen Assets</v>
          </cell>
          <cell r="D9412" t="str">
            <v>Agrium Inc</v>
          </cell>
          <cell r="E9412">
            <v>22</v>
          </cell>
          <cell r="F9412" t="str">
            <v>N</v>
          </cell>
        </row>
        <row r="9413">
          <cell r="B9413">
            <v>37704</v>
          </cell>
          <cell r="C9413" t="str">
            <v>Mindspeed Technologies Inc</v>
          </cell>
          <cell r="D9413" t="str">
            <v>Shareholders</v>
          </cell>
          <cell r="E9413">
            <v>231.25399999999999</v>
          </cell>
          <cell r="F9413" t="str">
            <v>N</v>
          </cell>
        </row>
        <row r="9414">
          <cell r="B9414">
            <v>37704</v>
          </cell>
          <cell r="C9414" t="str">
            <v>North Star Steel Arizona</v>
          </cell>
          <cell r="D9414" t="str">
            <v>Nucor Corp</v>
          </cell>
          <cell r="E9414">
            <v>35</v>
          </cell>
          <cell r="F9414" t="str">
            <v>N</v>
          </cell>
        </row>
        <row r="9415">
          <cell r="B9415">
            <v>37704</v>
          </cell>
          <cell r="C9415" t="str">
            <v>Enova Systems Inc</v>
          </cell>
          <cell r="D9415" t="str">
            <v>Hyundai Heavy Inds Co Ltd</v>
          </cell>
          <cell r="E9415">
            <v>1.5</v>
          </cell>
          <cell r="F9415" t="str">
            <v>N</v>
          </cell>
        </row>
        <row r="9416">
          <cell r="B9416">
            <v>37704</v>
          </cell>
          <cell r="C9416" t="str">
            <v>Transwarp Networks</v>
          </cell>
          <cell r="D9416" t="str">
            <v>Silicon Image Inc</v>
          </cell>
          <cell r="E9416">
            <v>11.654</v>
          </cell>
          <cell r="F9416" t="str">
            <v>N</v>
          </cell>
        </row>
        <row r="9417">
          <cell r="B9417">
            <v>37701</v>
          </cell>
          <cell r="C9417" t="str">
            <v>PDC-Industrial/Avionics Div</v>
          </cell>
          <cell r="D9417" t="str">
            <v>Amphenol Corp</v>
          </cell>
          <cell r="E9417">
            <v>14</v>
          </cell>
          <cell r="F9417" t="str">
            <v>Y</v>
          </cell>
        </row>
        <row r="9418">
          <cell r="B9418">
            <v>37701</v>
          </cell>
          <cell r="C9418" t="str">
            <v>WP&amp;L-Water Utility,Beloit,WI</v>
          </cell>
          <cell r="D9418" t="str">
            <v>Beloit,Wisconsin</v>
          </cell>
          <cell r="E9418">
            <v>20.849999999999998</v>
          </cell>
          <cell r="F9418" t="str">
            <v>N</v>
          </cell>
        </row>
        <row r="9419">
          <cell r="B9419">
            <v>37701</v>
          </cell>
          <cell r="C9419" t="str">
            <v>Bedford Bancshares,Bedford,VA</v>
          </cell>
          <cell r="D9419" t="str">
            <v>FNB Corp,Christianburg,VA</v>
          </cell>
          <cell r="E9419">
            <v>50.234000000000002</v>
          </cell>
          <cell r="F9419" t="str">
            <v>N</v>
          </cell>
        </row>
        <row r="9420">
          <cell r="B9420">
            <v>37701</v>
          </cell>
          <cell r="C9420" t="str">
            <v>E/M Corp-Coating Facilities(6)</v>
          </cell>
          <cell r="D9420" t="str">
            <v>Curtiss Wright Corp</v>
          </cell>
          <cell r="E9420">
            <v>16.7</v>
          </cell>
          <cell r="F9420" t="str">
            <v>N</v>
          </cell>
        </row>
        <row r="9421">
          <cell r="B9421">
            <v>37701</v>
          </cell>
          <cell r="C9421" t="str">
            <v>SONICblue-GoVideo Business</v>
          </cell>
          <cell r="D9421" t="str">
            <v>Opta Systems LLC</v>
          </cell>
          <cell r="E9421">
            <v>12.5</v>
          </cell>
          <cell r="F9421" t="str">
            <v>N</v>
          </cell>
        </row>
        <row r="9422">
          <cell r="B9422">
            <v>37701</v>
          </cell>
          <cell r="C9422" t="str">
            <v>Wells-CTI Inc</v>
          </cell>
          <cell r="D9422" t="str">
            <v>UMD Technology Inc</v>
          </cell>
          <cell r="E9422">
            <v>2.0499999999999998</v>
          </cell>
          <cell r="F9422" t="str">
            <v>N</v>
          </cell>
        </row>
        <row r="9423">
          <cell r="B9423">
            <v>37700</v>
          </cell>
          <cell r="C9423" t="str">
            <v>Fas Mart Convenience Stores</v>
          </cell>
          <cell r="D9423" t="str">
            <v>GPM Investments LLC</v>
          </cell>
          <cell r="E9423">
            <v>45</v>
          </cell>
          <cell r="F9423" t="str">
            <v>Y</v>
          </cell>
        </row>
        <row r="9424">
          <cell r="B9424">
            <v>37700</v>
          </cell>
          <cell r="C9424" t="str">
            <v>Glassalum Holding Corp</v>
          </cell>
          <cell r="D9424" t="str">
            <v>Permasteelisa SpA</v>
          </cell>
          <cell r="E9424">
            <v>28.099999999999998</v>
          </cell>
          <cell r="F9424" t="str">
            <v>N</v>
          </cell>
        </row>
        <row r="9425">
          <cell r="B9425">
            <v>37700</v>
          </cell>
          <cell r="C9425" t="str">
            <v>Evolve Software Inc</v>
          </cell>
          <cell r="D9425" t="str">
            <v>Primavera Systems Inc</v>
          </cell>
          <cell r="E9425">
            <v>8.7889999999999997</v>
          </cell>
          <cell r="F9425" t="str">
            <v>N</v>
          </cell>
        </row>
        <row r="9426">
          <cell r="B9426">
            <v>37700</v>
          </cell>
          <cell r="C9426" t="str">
            <v>Dental Resources Inc</v>
          </cell>
          <cell r="D9426" t="str">
            <v>DRIA LLC</v>
          </cell>
          <cell r="E9426">
            <v>1.1910000000000001</v>
          </cell>
          <cell r="F9426" t="str">
            <v>N</v>
          </cell>
        </row>
        <row r="9427">
          <cell r="B9427">
            <v>37700</v>
          </cell>
          <cell r="C9427" t="str">
            <v>Telaxis Communications Corp</v>
          </cell>
          <cell r="D9427" t="str">
            <v>Young Designs Inc</v>
          </cell>
          <cell r="E9427">
            <v>8.5</v>
          </cell>
          <cell r="F9427" t="str">
            <v>N</v>
          </cell>
        </row>
        <row r="9428">
          <cell r="B9428">
            <v>37700</v>
          </cell>
          <cell r="C9428" t="str">
            <v>Xybion Sensor Positioning Sys</v>
          </cell>
          <cell r="D9428" t="str">
            <v>Cobham PLC</v>
          </cell>
          <cell r="E9428">
            <v>1.4</v>
          </cell>
          <cell r="F9428" t="str">
            <v>N</v>
          </cell>
        </row>
        <row r="9429">
          <cell r="B9429">
            <v>37700</v>
          </cell>
          <cell r="C9429" t="str">
            <v>Linksys Group Inc</v>
          </cell>
          <cell r="D9429" t="str">
            <v>Cisco Systems Inc</v>
          </cell>
          <cell r="E9429">
            <v>500</v>
          </cell>
          <cell r="F9429" t="str">
            <v>N</v>
          </cell>
        </row>
        <row r="9430">
          <cell r="B9430">
            <v>37699</v>
          </cell>
          <cell r="C9430" t="str">
            <v>Duke/UAE Ref-Fuel</v>
          </cell>
          <cell r="D9430" t="str">
            <v>Investor Group</v>
          </cell>
          <cell r="E9430">
            <v>306</v>
          </cell>
          <cell r="F9430" t="str">
            <v>Y</v>
          </cell>
        </row>
        <row r="9431">
          <cell r="B9431">
            <v>37699</v>
          </cell>
          <cell r="C9431" t="str">
            <v>Ross University</v>
          </cell>
          <cell r="D9431" t="str">
            <v>DeVry Inc</v>
          </cell>
          <cell r="E9431">
            <v>310</v>
          </cell>
          <cell r="F9431" t="str">
            <v>N</v>
          </cell>
        </row>
        <row r="9432">
          <cell r="B9432">
            <v>37699</v>
          </cell>
          <cell r="C9432" t="str">
            <v>Boston Properties Inc-Office</v>
          </cell>
          <cell r="D9432" t="str">
            <v>Blue Capital Investments Inc</v>
          </cell>
          <cell r="E9432">
            <v>114</v>
          </cell>
          <cell r="F9432" t="str">
            <v>N</v>
          </cell>
        </row>
        <row r="9433">
          <cell r="B9433">
            <v>37699</v>
          </cell>
          <cell r="C9433" t="str">
            <v>Louisiana-Pacific-Timberland</v>
          </cell>
          <cell r="D9433" t="str">
            <v>Red Town Timber Products</v>
          </cell>
          <cell r="E9433">
            <v>18.5</v>
          </cell>
          <cell r="F9433" t="str">
            <v>N</v>
          </cell>
        </row>
        <row r="9434">
          <cell r="B9434">
            <v>37699</v>
          </cell>
          <cell r="C9434" t="str">
            <v>Montvale Managementt LLC</v>
          </cell>
          <cell r="D9434" t="str">
            <v>Mortgage Ind Consultants LLC</v>
          </cell>
          <cell r="E9434">
            <v>1.5999999999999999</v>
          </cell>
          <cell r="F9434" t="str">
            <v>N</v>
          </cell>
        </row>
        <row r="9435">
          <cell r="B9435">
            <v>37699</v>
          </cell>
          <cell r="C9435" t="str">
            <v>Travelweb.com</v>
          </cell>
          <cell r="D9435" t="str">
            <v>Priceline.com Inc</v>
          </cell>
          <cell r="E9435">
            <v>8.5</v>
          </cell>
          <cell r="F9435" t="str">
            <v>N</v>
          </cell>
        </row>
        <row r="9436">
          <cell r="B9436">
            <v>37699</v>
          </cell>
          <cell r="C9436" t="str">
            <v>Boardwalk Shopping Ctr,Austin</v>
          </cell>
          <cell r="D9436" t="str">
            <v>A&amp;B Properties Inc</v>
          </cell>
          <cell r="E9436">
            <v>23.099999999999998</v>
          </cell>
          <cell r="F9436" t="str">
            <v>N</v>
          </cell>
        </row>
        <row r="9437">
          <cell r="B9437">
            <v>37699</v>
          </cell>
          <cell r="C9437" t="str">
            <v>IEC Electn Corp-Mnfg Facility</v>
          </cell>
          <cell r="D9437" t="str">
            <v>Olympian Holdings</v>
          </cell>
          <cell r="E9437">
            <v>1</v>
          </cell>
          <cell r="F9437" t="str">
            <v>N</v>
          </cell>
        </row>
        <row r="9438">
          <cell r="B9438">
            <v>37699</v>
          </cell>
          <cell r="C9438" t="str">
            <v>Wingfoot Coml Tire Sys LLC</v>
          </cell>
          <cell r="D9438" t="str">
            <v>Goodyear Tire &amp; Rubber Co</v>
          </cell>
          <cell r="E9438">
            <v>71.3</v>
          </cell>
          <cell r="F9438" t="str">
            <v>N</v>
          </cell>
        </row>
        <row r="9439">
          <cell r="B9439">
            <v>37699</v>
          </cell>
          <cell r="C9439" t="str">
            <v>SignalWorks Inc</v>
          </cell>
          <cell r="D9439" t="str">
            <v>Cisco Systems Inc</v>
          </cell>
          <cell r="E9439">
            <v>13.5</v>
          </cell>
          <cell r="F9439" t="str">
            <v>N</v>
          </cell>
        </row>
        <row r="9440">
          <cell r="B9440">
            <v>37698</v>
          </cell>
          <cell r="C9440" t="str">
            <v>United National Group Ltd</v>
          </cell>
          <cell r="D9440" t="str">
            <v>Fox Paine &amp; Co LLC</v>
          </cell>
          <cell r="E9440">
            <v>240</v>
          </cell>
          <cell r="F9440" t="str">
            <v>Y</v>
          </cell>
        </row>
        <row r="9441">
          <cell r="B9441">
            <v>37698</v>
          </cell>
          <cell r="C9441" t="str">
            <v>Travis Jeans Inc</v>
          </cell>
          <cell r="D9441" t="str">
            <v>Liz Claiborne Inc</v>
          </cell>
          <cell r="E9441">
            <v>94</v>
          </cell>
          <cell r="F9441" t="str">
            <v>N</v>
          </cell>
        </row>
        <row r="9442">
          <cell r="B9442">
            <v>37698</v>
          </cell>
          <cell r="C9442" t="str">
            <v>Pfizer Inc-Enablex Brand</v>
          </cell>
          <cell r="D9442" t="str">
            <v>Novartis AG</v>
          </cell>
          <cell r="E9442">
            <v>225</v>
          </cell>
          <cell r="F9442" t="str">
            <v>N</v>
          </cell>
        </row>
        <row r="9443">
          <cell r="B9443">
            <v>37698</v>
          </cell>
          <cell r="C9443" t="str">
            <v>JARIT Surgical Instruments</v>
          </cell>
          <cell r="D9443" t="str">
            <v>Integra LifeSciences Hldg Corp</v>
          </cell>
          <cell r="E9443">
            <v>44.5</v>
          </cell>
          <cell r="F9443" t="str">
            <v>N</v>
          </cell>
        </row>
        <row r="9444">
          <cell r="B9444">
            <v>37698</v>
          </cell>
          <cell r="C9444" t="str">
            <v>Fortel Inc</v>
          </cell>
          <cell r="D9444" t="str">
            <v>DivestCap Management Corp</v>
          </cell>
          <cell r="E9444">
            <v>9.9529999999999994</v>
          </cell>
          <cell r="F9444" t="str">
            <v>N</v>
          </cell>
        </row>
        <row r="9445">
          <cell r="B9445">
            <v>37698</v>
          </cell>
          <cell r="C9445" t="str">
            <v>SBA Commun Corp-Towers(801)</v>
          </cell>
          <cell r="D9445" t="str">
            <v>AAT Communications Corp</v>
          </cell>
          <cell r="E9445">
            <v>203</v>
          </cell>
          <cell r="F9445" t="str">
            <v>N</v>
          </cell>
        </row>
        <row r="9446">
          <cell r="B9446">
            <v>37698</v>
          </cell>
          <cell r="C9446" t="str">
            <v>USURF America Inc</v>
          </cell>
          <cell r="D9446" t="str">
            <v>Fusion Capital Fund II LLC</v>
          </cell>
          <cell r="E9446">
            <v>10</v>
          </cell>
          <cell r="F9446" t="str">
            <v>N</v>
          </cell>
        </row>
        <row r="9447">
          <cell r="B9447">
            <v>37698</v>
          </cell>
          <cell r="C9447" t="str">
            <v>Vina Technologies Inc</v>
          </cell>
          <cell r="D9447" t="str">
            <v>Larscom Inc</v>
          </cell>
          <cell r="E9447">
            <v>5.2809999999999997</v>
          </cell>
          <cell r="F9447" t="str">
            <v>N</v>
          </cell>
        </row>
        <row r="9448">
          <cell r="B9448">
            <v>37697</v>
          </cell>
          <cell r="C9448" t="str">
            <v>Oreck Corp</v>
          </cell>
          <cell r="D9448" t="str">
            <v>American Sec Capital Partners</v>
          </cell>
          <cell r="E9448">
            <v>270</v>
          </cell>
          <cell r="F9448" t="str">
            <v>Y</v>
          </cell>
        </row>
        <row r="9449">
          <cell r="B9449">
            <v>37697</v>
          </cell>
          <cell r="C9449" t="str">
            <v>Specialty Avionics Group</v>
          </cell>
          <cell r="D9449" t="str">
            <v>Odyssey Invest Partners LLC</v>
          </cell>
          <cell r="E9449">
            <v>140</v>
          </cell>
          <cell r="F9449" t="str">
            <v>Y</v>
          </cell>
        </row>
        <row r="9450">
          <cell r="B9450">
            <v>37697</v>
          </cell>
          <cell r="C9450" t="str">
            <v>KTND 107.7 The End,Texas</v>
          </cell>
          <cell r="D9450" t="str">
            <v>Hispanic Broadcasting Corp</v>
          </cell>
          <cell r="E9450">
            <v>16</v>
          </cell>
          <cell r="F9450" t="str">
            <v>N</v>
          </cell>
        </row>
        <row r="9451">
          <cell r="B9451">
            <v>37697</v>
          </cell>
          <cell r="C9451" t="str">
            <v>Brillian Corp</v>
          </cell>
          <cell r="D9451" t="str">
            <v>Shareholders</v>
          </cell>
          <cell r="E9451">
            <v>51.908999999999999</v>
          </cell>
          <cell r="F9451" t="str">
            <v>N</v>
          </cell>
        </row>
        <row r="9452">
          <cell r="B9452">
            <v>37697</v>
          </cell>
          <cell r="C9452" t="str">
            <v>St Augustine Medicaid</v>
          </cell>
          <cell r="D9452" t="str">
            <v>Amerigroup Corp</v>
          </cell>
          <cell r="E9452">
            <v>10</v>
          </cell>
          <cell r="F9452" t="str">
            <v>N</v>
          </cell>
        </row>
        <row r="9453">
          <cell r="B9453">
            <v>37697</v>
          </cell>
          <cell r="C9453" t="str">
            <v>Insignia Douglas,Insignia LLC</v>
          </cell>
          <cell r="D9453" t="str">
            <v>Montauk Battery Realty LLC</v>
          </cell>
          <cell r="E9453">
            <v>71.75</v>
          </cell>
          <cell r="F9453" t="str">
            <v>N</v>
          </cell>
        </row>
        <row r="9454">
          <cell r="B9454">
            <v>37697</v>
          </cell>
          <cell r="C9454" t="str">
            <v>Folz Vending Co Inc</v>
          </cell>
          <cell r="D9454" t="str">
            <v>American Coin Merchandising</v>
          </cell>
          <cell r="E9454">
            <v>22</v>
          </cell>
          <cell r="F9454" t="str">
            <v>N</v>
          </cell>
        </row>
        <row r="9455">
          <cell r="B9455">
            <v>37697</v>
          </cell>
          <cell r="C9455" t="str">
            <v>Antex Biologics Inc</v>
          </cell>
          <cell r="D9455" t="str">
            <v>BioPort Corp</v>
          </cell>
          <cell r="E9455">
            <v>3.5999999999999996</v>
          </cell>
          <cell r="F9455" t="str">
            <v>N</v>
          </cell>
        </row>
        <row r="9456">
          <cell r="B9456">
            <v>37697</v>
          </cell>
          <cell r="C9456" t="str">
            <v>Argonaut Group Inc</v>
          </cell>
          <cell r="D9456" t="str">
            <v>HCC Insurance Holdings Inc</v>
          </cell>
          <cell r="E9456">
            <v>34.599999999999994</v>
          </cell>
          <cell r="F9456" t="str">
            <v>N</v>
          </cell>
        </row>
        <row r="9457">
          <cell r="B9457">
            <v>37697</v>
          </cell>
          <cell r="C9457" t="str">
            <v>InterPay Inc</v>
          </cell>
          <cell r="D9457" t="str">
            <v>Paychex Inc</v>
          </cell>
          <cell r="E9457">
            <v>182</v>
          </cell>
          <cell r="F9457" t="str">
            <v>N</v>
          </cell>
        </row>
        <row r="9458">
          <cell r="B9458">
            <v>37697</v>
          </cell>
          <cell r="C9458" t="str">
            <v>Dominion Terminal Associates</v>
          </cell>
          <cell r="D9458" t="str">
            <v>Dominion Energy Terminal Co</v>
          </cell>
          <cell r="E9458">
            <v>10.5</v>
          </cell>
          <cell r="F9458" t="str">
            <v>N</v>
          </cell>
        </row>
        <row r="9459">
          <cell r="B9459">
            <v>37697</v>
          </cell>
          <cell r="C9459" t="str">
            <v>DunC Corp</v>
          </cell>
          <cell r="D9459" t="str">
            <v>Blackhawk Bancorp,Beloit,WI</v>
          </cell>
          <cell r="E9459">
            <v>7.1999999999999993</v>
          </cell>
          <cell r="F9459" t="str">
            <v>N</v>
          </cell>
        </row>
        <row r="9460">
          <cell r="B9460">
            <v>37697</v>
          </cell>
          <cell r="C9460" t="str">
            <v>Interlott Technologies Inc</v>
          </cell>
          <cell r="D9460" t="str">
            <v>GTECH Holdings Corp</v>
          </cell>
          <cell r="E9460">
            <v>82.831000000000003</v>
          </cell>
          <cell r="F9460" t="str">
            <v>N</v>
          </cell>
        </row>
        <row r="9461">
          <cell r="B9461">
            <v>37697</v>
          </cell>
          <cell r="C9461" t="str">
            <v>Satyam Mnfg Tech Inc</v>
          </cell>
          <cell r="D9461" t="str">
            <v>Satyam Computer Services Ltd</v>
          </cell>
          <cell r="E9461">
            <v>3.5</v>
          </cell>
          <cell r="F9461" t="str">
            <v>N</v>
          </cell>
        </row>
        <row r="9462">
          <cell r="B9462">
            <v>37695</v>
          </cell>
          <cell r="C9462" t="str">
            <v>Southeast Timber Inc</v>
          </cell>
          <cell r="D9462" t="str">
            <v>Undisclosed Acquiror</v>
          </cell>
          <cell r="E9462">
            <v>150</v>
          </cell>
          <cell r="F9462" t="str">
            <v>N</v>
          </cell>
        </row>
        <row r="9463">
          <cell r="B9463">
            <v>37695</v>
          </cell>
          <cell r="C9463" t="str">
            <v>Aquila Energy Capital Corp</v>
          </cell>
          <cell r="D9463" t="str">
            <v>Undisclosed Acquiror</v>
          </cell>
          <cell r="E9463">
            <v>259</v>
          </cell>
          <cell r="F9463" t="str">
            <v>N</v>
          </cell>
        </row>
        <row r="9464">
          <cell r="B9464">
            <v>37695</v>
          </cell>
          <cell r="C9464" t="str">
            <v>Coastal Corp-Ret Gas Outlet</v>
          </cell>
          <cell r="D9464" t="str">
            <v>Sunoco Inc</v>
          </cell>
          <cell r="E9464">
            <v>59</v>
          </cell>
          <cell r="F9464" t="str">
            <v>N</v>
          </cell>
        </row>
        <row r="9465">
          <cell r="B9465">
            <v>37694</v>
          </cell>
          <cell r="C9465" t="str">
            <v>Advanced Accessory Systems</v>
          </cell>
          <cell r="D9465" t="str">
            <v>Investor Group</v>
          </cell>
          <cell r="E9465">
            <v>260</v>
          </cell>
          <cell r="F9465" t="str">
            <v>Y</v>
          </cell>
        </row>
        <row r="9466">
          <cell r="B9466">
            <v>37694</v>
          </cell>
          <cell r="C9466" t="str">
            <v>BP Plc-Alabama Plant Facilitie</v>
          </cell>
          <cell r="D9466" t="str">
            <v>Marubeni Corp</v>
          </cell>
          <cell r="E9466">
            <v>93</v>
          </cell>
          <cell r="F9466" t="str">
            <v>N</v>
          </cell>
        </row>
        <row r="9467">
          <cell r="B9467">
            <v>37694</v>
          </cell>
          <cell r="C9467" t="str">
            <v>GAMNA</v>
          </cell>
          <cell r="D9467" t="str">
            <v>Gartmore Global Invest Inc</v>
          </cell>
          <cell r="E9467">
            <v>9</v>
          </cell>
          <cell r="F9467" t="str">
            <v>N</v>
          </cell>
        </row>
        <row r="9468">
          <cell r="B9468">
            <v>37694</v>
          </cell>
          <cell r="C9468" t="str">
            <v>Tower Comple,Boston,MA</v>
          </cell>
          <cell r="D9468" t="str">
            <v>Beacon Capital Partners LLC</v>
          </cell>
          <cell r="E9468">
            <v>910</v>
          </cell>
          <cell r="F9468" t="str">
            <v>N</v>
          </cell>
        </row>
        <row r="9469">
          <cell r="B9469">
            <v>37694</v>
          </cell>
          <cell r="C9469" t="str">
            <v>Compeq International Corp</v>
          </cell>
          <cell r="D9469" t="str">
            <v>Huaton Holdings Ltd</v>
          </cell>
          <cell r="E9469">
            <v>5</v>
          </cell>
          <cell r="F9469" t="str">
            <v>N</v>
          </cell>
        </row>
        <row r="9470">
          <cell r="B9470">
            <v>37694</v>
          </cell>
          <cell r="C9470" t="str">
            <v>Technology Chemical Inc</v>
          </cell>
          <cell r="D9470" t="str">
            <v>Basic Chemical Solutions Inc</v>
          </cell>
          <cell r="E9470">
            <v>3.4</v>
          </cell>
          <cell r="F9470" t="str">
            <v>N</v>
          </cell>
        </row>
        <row r="9471">
          <cell r="B9471">
            <v>37694</v>
          </cell>
          <cell r="C9471" t="str">
            <v>Birchtree Health Care</v>
          </cell>
          <cell r="D9471" t="str">
            <v>Arbor Health Care Co</v>
          </cell>
          <cell r="E9471">
            <v>1.7999999999999998</v>
          </cell>
          <cell r="F9471" t="str">
            <v>N</v>
          </cell>
        </row>
        <row r="9472">
          <cell r="B9472">
            <v>37693</v>
          </cell>
          <cell r="C9472" t="str">
            <v>Colorado MEDtech Inc</v>
          </cell>
          <cell r="D9472" t="str">
            <v>CIVCO Holding Inc</v>
          </cell>
          <cell r="E9472">
            <v>64.581000000000003</v>
          </cell>
          <cell r="F9472" t="str">
            <v>Y</v>
          </cell>
        </row>
        <row r="9473">
          <cell r="B9473">
            <v>37693</v>
          </cell>
          <cell r="C9473" t="str">
            <v>Pathmark Stores Inc</v>
          </cell>
          <cell r="D9473" t="str">
            <v>Investor Group</v>
          </cell>
          <cell r="E9473">
            <v>9.2460000000000004</v>
          </cell>
          <cell r="F9473" t="str">
            <v>N</v>
          </cell>
        </row>
        <row r="9474">
          <cell r="B9474">
            <v>37693</v>
          </cell>
          <cell r="C9474" t="str">
            <v>Mountain Hardwear Inc</v>
          </cell>
          <cell r="D9474" t="str">
            <v>Columbia Sportswear Co</v>
          </cell>
          <cell r="E9474">
            <v>36</v>
          </cell>
          <cell r="F9474" t="str">
            <v>N</v>
          </cell>
        </row>
        <row r="9475">
          <cell r="B9475">
            <v>37693</v>
          </cell>
          <cell r="C9475" t="str">
            <v>Lund Intl Hldgs Inc</v>
          </cell>
          <cell r="D9475" t="str">
            <v>Aftermarket Holdings Inc</v>
          </cell>
          <cell r="E9475">
            <v>1.9510000000000001</v>
          </cell>
          <cell r="F9475" t="str">
            <v>N</v>
          </cell>
        </row>
        <row r="9476">
          <cell r="B9476">
            <v>37693</v>
          </cell>
          <cell r="C9476" t="str">
            <v>F&amp;M Bancorp,Frederick,MD</v>
          </cell>
          <cell r="D9476" t="str">
            <v>Mercantile Bankshares Corp,MD</v>
          </cell>
          <cell r="E9476">
            <v>504.33699999999999</v>
          </cell>
          <cell r="F9476" t="str">
            <v>N</v>
          </cell>
        </row>
        <row r="9477">
          <cell r="B9477">
            <v>37693</v>
          </cell>
          <cell r="C9477" t="str">
            <v>Nrthn NJ Industrial Portfolio</v>
          </cell>
          <cell r="D9477" t="str">
            <v>Keystone Property Trust</v>
          </cell>
          <cell r="E9477">
            <v>106</v>
          </cell>
          <cell r="F9477" t="str">
            <v>N</v>
          </cell>
        </row>
        <row r="9478">
          <cell r="B9478">
            <v>37693</v>
          </cell>
          <cell r="C9478" t="str">
            <v>Central Sierra,San Andreas,CA</v>
          </cell>
          <cell r="D9478" t="str">
            <v>Western Sierra Bancorp,CA</v>
          </cell>
          <cell r="E9478">
            <v>21.5</v>
          </cell>
          <cell r="F9478" t="str">
            <v>N</v>
          </cell>
        </row>
        <row r="9479">
          <cell r="B9479">
            <v>37693</v>
          </cell>
          <cell r="C9479" t="str">
            <v>Niagara Frontier Hockey LP</v>
          </cell>
          <cell r="D9479" t="str">
            <v>Investor</v>
          </cell>
          <cell r="E9479">
            <v>92</v>
          </cell>
          <cell r="F9479" t="str">
            <v>N</v>
          </cell>
        </row>
        <row r="9480">
          <cell r="B9480">
            <v>37692</v>
          </cell>
          <cell r="C9480" t="str">
            <v>Dynamic Telecommunications Inc</v>
          </cell>
          <cell r="D9480" t="str">
            <v>PCTel Inc</v>
          </cell>
          <cell r="E9480">
            <v>10</v>
          </cell>
          <cell r="F9480" t="str">
            <v>N</v>
          </cell>
        </row>
        <row r="9481">
          <cell r="B9481">
            <v>37692</v>
          </cell>
          <cell r="C9481" t="str">
            <v>Eastern Carolina-Radio Stn(4)</v>
          </cell>
          <cell r="D9481" t="str">
            <v>Archway Broadcasting Group LLC</v>
          </cell>
          <cell r="E9481">
            <v>6.5</v>
          </cell>
          <cell r="F9481" t="str">
            <v>N</v>
          </cell>
        </row>
        <row r="9482">
          <cell r="B9482">
            <v>37692</v>
          </cell>
          <cell r="C9482" t="str">
            <v>Equity Bdcstg-Radio Stn(2)</v>
          </cell>
          <cell r="D9482" t="str">
            <v>Archway Broadcasting Group LLC</v>
          </cell>
          <cell r="E9482">
            <v>8</v>
          </cell>
          <cell r="F9482" t="str">
            <v>N</v>
          </cell>
        </row>
        <row r="9483">
          <cell r="B9483">
            <v>37692</v>
          </cell>
          <cell r="C9483" t="str">
            <v>Farmland Ind-Terminal,AR</v>
          </cell>
          <cell r="D9483" t="str">
            <v>Helm Fertilizer Corp</v>
          </cell>
          <cell r="E9483">
            <v>2.8</v>
          </cell>
          <cell r="F9483" t="str">
            <v>N</v>
          </cell>
        </row>
        <row r="9484">
          <cell r="B9484">
            <v>37692</v>
          </cell>
          <cell r="C9484" t="str">
            <v>MaxOnline</v>
          </cell>
          <cell r="D9484" t="str">
            <v>Focus Interactive Inc</v>
          </cell>
          <cell r="E9484">
            <v>6</v>
          </cell>
          <cell r="F9484" t="str">
            <v>N</v>
          </cell>
        </row>
        <row r="9485">
          <cell r="B9485">
            <v>37692</v>
          </cell>
          <cell r="C9485" t="str">
            <v>First Bell Bancorp Inc</v>
          </cell>
          <cell r="D9485" t="str">
            <v>Northwest Bancorp,Warren,PA</v>
          </cell>
          <cell r="E9485">
            <v>127.86199999999999</v>
          </cell>
          <cell r="F9485" t="str">
            <v>N</v>
          </cell>
        </row>
        <row r="9486">
          <cell r="B9486">
            <v>37692</v>
          </cell>
          <cell r="C9486" t="str">
            <v>Farmland Ind-Sugar Creek,MO</v>
          </cell>
          <cell r="D9486" t="str">
            <v>Lafarge N America Inc</v>
          </cell>
          <cell r="E9486">
            <v>1</v>
          </cell>
          <cell r="F9486" t="str">
            <v>N</v>
          </cell>
        </row>
        <row r="9487">
          <cell r="B9487">
            <v>37692</v>
          </cell>
          <cell r="C9487" t="str">
            <v>Advanced Material Process Corp</v>
          </cell>
          <cell r="D9487" t="str">
            <v>Curtiss Wright Corp</v>
          </cell>
          <cell r="E9487">
            <v>5.6999999999999993</v>
          </cell>
          <cell r="F9487" t="str">
            <v>N</v>
          </cell>
        </row>
        <row r="9488">
          <cell r="B9488">
            <v>37692</v>
          </cell>
          <cell r="C9488" t="str">
            <v>Interferon-Certain Assets</v>
          </cell>
          <cell r="D9488" t="str">
            <v>Hemispherx BioPharma Inc</v>
          </cell>
          <cell r="E9488">
            <v>3.3260000000000001</v>
          </cell>
          <cell r="F9488" t="str">
            <v>N</v>
          </cell>
        </row>
        <row r="9489">
          <cell r="B9489">
            <v>37692</v>
          </cell>
          <cell r="C9489" t="str">
            <v>Centennial Bank,S Pines,NC</v>
          </cell>
          <cell r="D9489" t="str">
            <v>Crescent Financial Corp,NC</v>
          </cell>
          <cell r="E9489">
            <v>9.1</v>
          </cell>
          <cell r="F9489" t="str">
            <v>N</v>
          </cell>
        </row>
        <row r="9490">
          <cell r="B9490">
            <v>37691</v>
          </cell>
          <cell r="C9490" t="str">
            <v>Sylvan Learning Sys-Tutoring</v>
          </cell>
          <cell r="D9490" t="str">
            <v>Apollo Management LP</v>
          </cell>
          <cell r="E9490">
            <v>290.44799999999998</v>
          </cell>
          <cell r="F9490" t="str">
            <v>Y</v>
          </cell>
        </row>
        <row r="9491">
          <cell r="B9491">
            <v>37691</v>
          </cell>
          <cell r="C9491" t="str">
            <v>Halliburton Co-Wellstream Bus</v>
          </cell>
          <cell r="D9491" t="str">
            <v>Investor Group</v>
          </cell>
          <cell r="E9491">
            <v>136</v>
          </cell>
          <cell r="F9491" t="str">
            <v>Y</v>
          </cell>
        </row>
        <row r="9492">
          <cell r="B9492">
            <v>37691</v>
          </cell>
          <cell r="C9492" t="str">
            <v>El Paso Prodn-Rosa Fed Unit</v>
          </cell>
          <cell r="D9492" t="str">
            <v>Sacramento Municipal Utility</v>
          </cell>
          <cell r="E9492">
            <v>135</v>
          </cell>
          <cell r="F9492" t="str">
            <v>N</v>
          </cell>
        </row>
        <row r="9493">
          <cell r="B9493">
            <v>37691</v>
          </cell>
          <cell r="C9493" t="str">
            <v>Northland Cable-La Conner Asts</v>
          </cell>
          <cell r="D9493" t="str">
            <v>Wave Division Networks LLC</v>
          </cell>
          <cell r="E9493">
            <v>36.700000000000003</v>
          </cell>
          <cell r="F9493" t="str">
            <v>N</v>
          </cell>
        </row>
        <row r="9494">
          <cell r="B9494">
            <v>37691</v>
          </cell>
          <cell r="C9494" t="str">
            <v>Minnesota Mini-Storage-Ctr(19)</v>
          </cell>
          <cell r="D9494" t="str">
            <v>Shurgard Storage Centers Inc</v>
          </cell>
          <cell r="E9494">
            <v>80.260000000000005</v>
          </cell>
          <cell r="F9494" t="str">
            <v>N</v>
          </cell>
        </row>
        <row r="9495">
          <cell r="B9495">
            <v>37691</v>
          </cell>
          <cell r="C9495" t="str">
            <v>Freight Rate Inc</v>
          </cell>
          <cell r="D9495" t="str">
            <v>Jaguar Investments Inc</v>
          </cell>
          <cell r="E9495">
            <v>16.799999999999997</v>
          </cell>
          <cell r="F9495" t="str">
            <v>N</v>
          </cell>
        </row>
        <row r="9496">
          <cell r="B9496">
            <v>37691</v>
          </cell>
          <cell r="C9496" t="str">
            <v>Powder River Basin Gas Corp</v>
          </cell>
          <cell r="D9496" t="str">
            <v>Imperial Petroleum Inc</v>
          </cell>
          <cell r="E9496">
            <v>1.3699999999999999</v>
          </cell>
          <cell r="F9496" t="str">
            <v>N</v>
          </cell>
        </row>
        <row r="9497">
          <cell r="B9497">
            <v>37691</v>
          </cell>
          <cell r="C9497" t="str">
            <v>AgriCell Co LLC</v>
          </cell>
          <cell r="D9497" t="str">
            <v>DMV International Nutritionals</v>
          </cell>
          <cell r="E9497">
            <v>1.1000000000000001</v>
          </cell>
          <cell r="F9497" t="str">
            <v>N</v>
          </cell>
        </row>
        <row r="9498">
          <cell r="B9498">
            <v>37691</v>
          </cell>
          <cell r="C9498" t="str">
            <v>RVB Bancshares Inc,AR</v>
          </cell>
          <cell r="D9498" t="str">
            <v>Bank of the Ozarks,AK</v>
          </cell>
          <cell r="E9498">
            <v>7.1</v>
          </cell>
          <cell r="F9498" t="str">
            <v>N</v>
          </cell>
        </row>
        <row r="9499">
          <cell r="B9499">
            <v>37691</v>
          </cell>
          <cell r="C9499" t="str">
            <v>Darlington Inc</v>
          </cell>
          <cell r="D9499" t="str">
            <v>EDO Corp</v>
          </cell>
          <cell r="E9499">
            <v>28.5</v>
          </cell>
          <cell r="F9499" t="str">
            <v>N</v>
          </cell>
        </row>
        <row r="9500">
          <cell r="B9500">
            <v>37691</v>
          </cell>
          <cell r="C9500" t="str">
            <v>IMC Phosphates Co-Port Termina</v>
          </cell>
          <cell r="D9500" t="str">
            <v>Kinder Morgan Energy Partners</v>
          </cell>
          <cell r="E9500">
            <v>23.5</v>
          </cell>
          <cell r="F9500" t="str">
            <v>N</v>
          </cell>
        </row>
        <row r="9501">
          <cell r="B9501">
            <v>37691</v>
          </cell>
          <cell r="C9501" t="str">
            <v>usWebauctions Inc</v>
          </cell>
          <cell r="D9501" t="str">
            <v>Central Wireless Inc</v>
          </cell>
          <cell r="E9501">
            <v>2</v>
          </cell>
          <cell r="F9501" t="str">
            <v>N</v>
          </cell>
        </row>
        <row r="9502">
          <cell r="B9502">
            <v>37691</v>
          </cell>
          <cell r="C9502" t="str">
            <v>X Technologies Inc</v>
          </cell>
          <cell r="D9502" t="str">
            <v>Guidant Corp</v>
          </cell>
          <cell r="E9502">
            <v>60</v>
          </cell>
          <cell r="F9502" t="str">
            <v>N</v>
          </cell>
        </row>
        <row r="9503">
          <cell r="B9503">
            <v>37690</v>
          </cell>
          <cell r="C9503" t="str">
            <v>Berkeley Capital Management</v>
          </cell>
          <cell r="D9503" t="str">
            <v>Investor Group</v>
          </cell>
          <cell r="E9503">
            <v>10</v>
          </cell>
          <cell r="F9503" t="str">
            <v>Y</v>
          </cell>
        </row>
        <row r="9504">
          <cell r="B9504">
            <v>37690</v>
          </cell>
          <cell r="C9504" t="str">
            <v>Berkeley Intl Capital Corp</v>
          </cell>
          <cell r="D9504" t="str">
            <v>Investor Group</v>
          </cell>
          <cell r="E9504">
            <v>10</v>
          </cell>
          <cell r="F9504" t="str">
            <v>Y</v>
          </cell>
        </row>
        <row r="9505">
          <cell r="B9505">
            <v>37690</v>
          </cell>
          <cell r="C9505" t="str">
            <v>Maxim Financial Holdings Inc</v>
          </cell>
          <cell r="D9505" t="str">
            <v>Southwest Bancorp of Texas,TX</v>
          </cell>
          <cell r="E9505">
            <v>63</v>
          </cell>
          <cell r="F9505" t="str">
            <v>N</v>
          </cell>
        </row>
        <row r="9506">
          <cell r="B9506">
            <v>37690</v>
          </cell>
          <cell r="C9506" t="str">
            <v>Miles Kimball Co</v>
          </cell>
          <cell r="D9506" t="str">
            <v>Blyth Inc</v>
          </cell>
          <cell r="E9506">
            <v>65</v>
          </cell>
          <cell r="F9506" t="str">
            <v>N</v>
          </cell>
        </row>
        <row r="9507">
          <cell r="B9507">
            <v>37690</v>
          </cell>
          <cell r="C9507" t="str">
            <v>C3 Communications Networks</v>
          </cell>
          <cell r="D9507" t="str">
            <v>Grande Communications</v>
          </cell>
          <cell r="E9507">
            <v>7</v>
          </cell>
          <cell r="F9507" t="str">
            <v>N</v>
          </cell>
        </row>
        <row r="9508">
          <cell r="B9508">
            <v>37690</v>
          </cell>
          <cell r="C9508" t="str">
            <v>US Cellular Corp-Southern Asts</v>
          </cell>
          <cell r="D9508" t="str">
            <v>AT&amp;T Wireless Services Inc</v>
          </cell>
          <cell r="E9508">
            <v>31</v>
          </cell>
          <cell r="F9508" t="str">
            <v>N</v>
          </cell>
        </row>
        <row r="9509">
          <cell r="B9509">
            <v>37690</v>
          </cell>
          <cell r="C9509" t="str">
            <v>Snoqualmie Tree Farm</v>
          </cell>
          <cell r="D9509" t="str">
            <v>Hancock Timber Resource Grp</v>
          </cell>
          <cell r="E9509">
            <v>185</v>
          </cell>
          <cell r="F9509" t="str">
            <v>N</v>
          </cell>
        </row>
        <row r="9510">
          <cell r="B9510">
            <v>37690</v>
          </cell>
          <cell r="C9510" t="str">
            <v>BEA Systems Inc-Dev Package</v>
          </cell>
          <cell r="D9510" t="str">
            <v>DataWeb Corp</v>
          </cell>
          <cell r="E9510">
            <v>7</v>
          </cell>
          <cell r="F9510" t="str">
            <v>N</v>
          </cell>
        </row>
        <row r="9511">
          <cell r="B9511">
            <v>37690</v>
          </cell>
          <cell r="C9511" t="str">
            <v>Mid American Alliance Corp</v>
          </cell>
          <cell r="D9511" t="str">
            <v>Citizens Inc</v>
          </cell>
          <cell r="E9511">
            <v>8.1999999999999993</v>
          </cell>
          <cell r="F9511" t="str">
            <v>N</v>
          </cell>
        </row>
        <row r="9512">
          <cell r="B9512">
            <v>37690</v>
          </cell>
          <cell r="C9512" t="str">
            <v>Natl Fuel-Timber Ppty,PA &amp; NY</v>
          </cell>
          <cell r="D9512" t="str">
            <v>Undisclosed Acquiror</v>
          </cell>
          <cell r="E9512">
            <v>190</v>
          </cell>
          <cell r="F9512" t="str">
            <v>N</v>
          </cell>
        </row>
        <row r="9513">
          <cell r="B9513">
            <v>37688</v>
          </cell>
          <cell r="C9513" t="str">
            <v>LA Food Show Inc</v>
          </cell>
          <cell r="D9513" t="str">
            <v>California Pizza Kitchen Inc</v>
          </cell>
          <cell r="E9513">
            <v>2</v>
          </cell>
          <cell r="F9513" t="str">
            <v>Y</v>
          </cell>
        </row>
        <row r="9514">
          <cell r="B9514">
            <v>37688</v>
          </cell>
          <cell r="C9514" t="str">
            <v>DP Industrial LLC</v>
          </cell>
          <cell r="D9514" t="str">
            <v>California State Teachers'</v>
          </cell>
          <cell r="E9514">
            <v>560</v>
          </cell>
          <cell r="F9514" t="str">
            <v>N</v>
          </cell>
        </row>
        <row r="9515">
          <cell r="B9515">
            <v>37687</v>
          </cell>
          <cell r="C9515" t="str">
            <v>Centis Inc-Consumer Prod Div</v>
          </cell>
          <cell r="D9515" t="str">
            <v>Esselte Corp</v>
          </cell>
          <cell r="E9515">
            <v>32.5</v>
          </cell>
          <cell r="F9515" t="str">
            <v>Y</v>
          </cell>
        </row>
        <row r="9516">
          <cell r="B9516">
            <v>37687</v>
          </cell>
          <cell r="C9516" t="str">
            <v>Computer Motion Inc</v>
          </cell>
          <cell r="D9516" t="str">
            <v>Intuitive Surgical Inc</v>
          </cell>
          <cell r="E9516">
            <v>40.206000000000003</v>
          </cell>
          <cell r="F9516" t="str">
            <v>N</v>
          </cell>
        </row>
        <row r="9517">
          <cell r="B9517">
            <v>37687</v>
          </cell>
          <cell r="C9517" t="str">
            <v>Swantown Marina</v>
          </cell>
          <cell r="D9517" t="str">
            <v>Pacific Marina Development Inc</v>
          </cell>
          <cell r="E9517">
            <v>3.3</v>
          </cell>
          <cell r="F9517" t="str">
            <v>N</v>
          </cell>
        </row>
        <row r="9518">
          <cell r="B9518">
            <v>37687</v>
          </cell>
          <cell r="C9518" t="str">
            <v>WRCA</v>
          </cell>
          <cell r="D9518" t="str">
            <v>KPS Special Situations Fund LP</v>
          </cell>
          <cell r="E9518">
            <v>54.5</v>
          </cell>
          <cell r="F9518" t="str">
            <v>N</v>
          </cell>
        </row>
        <row r="9519">
          <cell r="B9519">
            <v>37687</v>
          </cell>
          <cell r="C9519" t="str">
            <v>KENS-AM,San Antonio,Texas</v>
          </cell>
          <cell r="D9519" t="str">
            <v>ABC Inc</v>
          </cell>
          <cell r="E9519">
            <v>3.1999999999999997</v>
          </cell>
          <cell r="F9519" t="str">
            <v>N</v>
          </cell>
        </row>
        <row r="9520">
          <cell r="B9520">
            <v>37687</v>
          </cell>
          <cell r="C9520" t="str">
            <v>KENS-AM 1160,San Antonio,Texas</v>
          </cell>
          <cell r="D9520" t="str">
            <v>ABC Inc</v>
          </cell>
          <cell r="E9520">
            <v>3.1999999999999997</v>
          </cell>
          <cell r="F9520" t="str">
            <v>N</v>
          </cell>
        </row>
        <row r="9521">
          <cell r="B9521">
            <v>37687</v>
          </cell>
          <cell r="C9521" t="str">
            <v>Netcom Sys-Voice Over IP</v>
          </cell>
          <cell r="D9521" t="str">
            <v>Norstan Communications Inc</v>
          </cell>
          <cell r="E9521">
            <v>6</v>
          </cell>
          <cell r="F9521" t="str">
            <v>N</v>
          </cell>
        </row>
        <row r="9522">
          <cell r="B9522">
            <v>37687</v>
          </cell>
          <cell r="C9522" t="str">
            <v>Valero Energy-Pipeline Sys,TX</v>
          </cell>
          <cell r="D9522" t="str">
            <v>Valero LP</v>
          </cell>
          <cell r="E9522">
            <v>150</v>
          </cell>
          <cell r="F9522" t="str">
            <v>N</v>
          </cell>
        </row>
        <row r="9523">
          <cell r="B9523">
            <v>37687</v>
          </cell>
          <cell r="C9523" t="str">
            <v>Parkway Ppty-Viad Corp Center</v>
          </cell>
          <cell r="D9523" t="str">
            <v>Investcorp Bank BSC</v>
          </cell>
          <cell r="E9523">
            <v>42</v>
          </cell>
          <cell r="F9523" t="str">
            <v>N</v>
          </cell>
        </row>
        <row r="9524">
          <cell r="B9524">
            <v>37687</v>
          </cell>
          <cell r="C9524" t="str">
            <v>Yancey Bros-Lift Truck Div</v>
          </cell>
          <cell r="D9524" t="str">
            <v>Thompson Tractor</v>
          </cell>
          <cell r="E9524">
            <v>2</v>
          </cell>
          <cell r="F9524" t="str">
            <v>N</v>
          </cell>
        </row>
        <row r="9525">
          <cell r="B9525">
            <v>37687</v>
          </cell>
          <cell r="C9525" t="str">
            <v>SpectRx-Bilichek Non Invasive</v>
          </cell>
          <cell r="D9525" t="str">
            <v>Respironics Inc</v>
          </cell>
          <cell r="E9525">
            <v>11.25</v>
          </cell>
          <cell r="F9525" t="str">
            <v>N</v>
          </cell>
        </row>
        <row r="9526">
          <cell r="B9526">
            <v>37687</v>
          </cell>
          <cell r="C9526" t="str">
            <v>Valero Energy-Storage Tanks(58</v>
          </cell>
          <cell r="D9526" t="str">
            <v>Valero LP</v>
          </cell>
          <cell r="E9526">
            <v>200</v>
          </cell>
          <cell r="F9526" t="str">
            <v>N</v>
          </cell>
        </row>
        <row r="9527">
          <cell r="B9527">
            <v>37686</v>
          </cell>
          <cell r="C9527" t="str">
            <v>Rouse Co-Shopping Malls(4)</v>
          </cell>
          <cell r="D9527" t="str">
            <v>Pennsylvania Real Estate Inv</v>
          </cell>
          <cell r="E9527">
            <v>469</v>
          </cell>
          <cell r="F9527" t="str">
            <v>N</v>
          </cell>
        </row>
        <row r="9528">
          <cell r="B9528">
            <v>37686</v>
          </cell>
          <cell r="C9528" t="str">
            <v>Momentum Logistics Inc</v>
          </cell>
          <cell r="D9528" t="str">
            <v>RR Donnelley Logistics Svcs</v>
          </cell>
          <cell r="E9528">
            <v>17</v>
          </cell>
          <cell r="F9528" t="str">
            <v>N</v>
          </cell>
        </row>
        <row r="9529">
          <cell r="B9529">
            <v>37686</v>
          </cell>
          <cell r="C9529" t="str">
            <v>Pennsylvania REIT-Multifamily</v>
          </cell>
          <cell r="D9529" t="str">
            <v>Morgan Ppty of King of Prussia</v>
          </cell>
          <cell r="E9529">
            <v>314</v>
          </cell>
          <cell r="F9529" t="str">
            <v>N</v>
          </cell>
        </row>
        <row r="9530">
          <cell r="B9530">
            <v>37686</v>
          </cell>
          <cell r="C9530" t="str">
            <v>Chiquita Processed Foods LLC</v>
          </cell>
          <cell r="D9530" t="str">
            <v>Seneca Foods Corp</v>
          </cell>
          <cell r="E9530">
            <v>206.81700000000001</v>
          </cell>
          <cell r="F9530" t="str">
            <v>N</v>
          </cell>
        </row>
        <row r="9531">
          <cell r="B9531">
            <v>37686</v>
          </cell>
          <cell r="C9531" t="str">
            <v>First Colonial Group Inc,PA</v>
          </cell>
          <cell r="D9531" t="str">
            <v>Keystone Savings,Bethlehem,PA</v>
          </cell>
          <cell r="E9531">
            <v>84.130999999999986</v>
          </cell>
          <cell r="F9531" t="str">
            <v>N</v>
          </cell>
        </row>
        <row r="9532">
          <cell r="B9532">
            <v>37686</v>
          </cell>
          <cell r="C9532" t="str">
            <v>Caswell International Corp</v>
          </cell>
          <cell r="D9532" t="str">
            <v>Meggitt PLC</v>
          </cell>
          <cell r="E9532">
            <v>26</v>
          </cell>
          <cell r="F9532" t="str">
            <v>N</v>
          </cell>
        </row>
        <row r="9533">
          <cell r="B9533">
            <v>37686</v>
          </cell>
          <cell r="C9533" t="str">
            <v>White Rock,Elko County,NV</v>
          </cell>
          <cell r="D9533" t="str">
            <v>Terraco Energy Corp</v>
          </cell>
          <cell r="E9533">
            <v>3.2559999999999998</v>
          </cell>
          <cell r="F9533" t="str">
            <v>N</v>
          </cell>
        </row>
        <row r="9534">
          <cell r="B9534">
            <v>37686</v>
          </cell>
          <cell r="C9534" t="str">
            <v>Colonial Park Mall</v>
          </cell>
          <cell r="D9534" t="str">
            <v>Glimcher Realty Trust</v>
          </cell>
          <cell r="E9534">
            <v>5.5</v>
          </cell>
          <cell r="F9534" t="str">
            <v>N</v>
          </cell>
        </row>
        <row r="9535">
          <cell r="B9535">
            <v>37686</v>
          </cell>
          <cell r="C9535" t="str">
            <v>Rowan Granite Quarry Inc</v>
          </cell>
          <cell r="D9535" t="str">
            <v>Yu Do Estate Ltd</v>
          </cell>
          <cell r="E9535">
            <v>2.15</v>
          </cell>
          <cell r="F9535" t="str">
            <v>N</v>
          </cell>
        </row>
        <row r="9536">
          <cell r="B9536">
            <v>37686</v>
          </cell>
          <cell r="C9536" t="str">
            <v>Root Communications-Radio(26)</v>
          </cell>
          <cell r="D9536" t="str">
            <v>Qantum Communications Corp</v>
          </cell>
          <cell r="E9536">
            <v>82</v>
          </cell>
          <cell r="F9536" t="str">
            <v>N</v>
          </cell>
        </row>
        <row r="9537">
          <cell r="B9537">
            <v>37686</v>
          </cell>
          <cell r="C9537" t="str">
            <v>Christiana Mall,Newark,DE</v>
          </cell>
          <cell r="D9537" t="str">
            <v>Rouse Co</v>
          </cell>
          <cell r="E9537">
            <v>320</v>
          </cell>
          <cell r="F9537" t="str">
            <v>N</v>
          </cell>
        </row>
        <row r="9538">
          <cell r="B9538">
            <v>37686</v>
          </cell>
          <cell r="C9538" t="str">
            <v>Pfizer Inc-Estrostep,Loestrin</v>
          </cell>
          <cell r="D9538" t="str">
            <v>Galen Holdings PLC</v>
          </cell>
          <cell r="E9538">
            <v>484</v>
          </cell>
          <cell r="F9538" t="str">
            <v>N</v>
          </cell>
        </row>
        <row r="9539">
          <cell r="B9539">
            <v>37685</v>
          </cell>
          <cell r="C9539" t="str">
            <v>New South Communications Inc</v>
          </cell>
          <cell r="D9539" t="str">
            <v>Investor Group</v>
          </cell>
          <cell r="E9539">
            <v>60</v>
          </cell>
          <cell r="F9539" t="str">
            <v>Y</v>
          </cell>
        </row>
        <row r="9540">
          <cell r="B9540">
            <v>37685</v>
          </cell>
          <cell r="C9540" t="str">
            <v>Zapata Corp</v>
          </cell>
          <cell r="D9540" t="str">
            <v>Hollingsworth Rothwell Roxford</v>
          </cell>
          <cell r="E9540">
            <v>108.062</v>
          </cell>
          <cell r="F9540" t="str">
            <v>Y</v>
          </cell>
        </row>
        <row r="9541">
          <cell r="B9541">
            <v>37685</v>
          </cell>
          <cell r="C9541" t="str">
            <v>Fibrowatt LLC</v>
          </cell>
          <cell r="D9541" t="str">
            <v>Undisclosed Acquiror</v>
          </cell>
          <cell r="E9541">
            <v>8</v>
          </cell>
          <cell r="F9541" t="str">
            <v>N</v>
          </cell>
        </row>
        <row r="9542">
          <cell r="B9542">
            <v>37685</v>
          </cell>
          <cell r="C9542" t="str">
            <v>Mill Creek Bank,Salt Lake,UT</v>
          </cell>
          <cell r="D9542" t="str">
            <v>GE Consumer Finance</v>
          </cell>
          <cell r="E9542">
            <v>310</v>
          </cell>
          <cell r="F9542" t="str">
            <v>N</v>
          </cell>
        </row>
        <row r="9543">
          <cell r="B9543">
            <v>37685</v>
          </cell>
          <cell r="C9543" t="str">
            <v>Solidstate Controls Inc</v>
          </cell>
          <cell r="D9543" t="str">
            <v>AMETEK Inc</v>
          </cell>
          <cell r="E9543">
            <v>36</v>
          </cell>
          <cell r="F9543" t="str">
            <v>N</v>
          </cell>
        </row>
        <row r="9544">
          <cell r="B9544">
            <v>37685</v>
          </cell>
          <cell r="C9544" t="str">
            <v>Baltek Corp</v>
          </cell>
          <cell r="D9544" t="str">
            <v>Alcan Inc</v>
          </cell>
          <cell r="E9544">
            <v>36.261999999999993</v>
          </cell>
          <cell r="F9544" t="str">
            <v>N</v>
          </cell>
        </row>
        <row r="9545">
          <cell r="B9545">
            <v>37685</v>
          </cell>
          <cell r="C9545" t="str">
            <v>Dallas Bancshares Corp</v>
          </cell>
          <cell r="D9545" t="str">
            <v>Prosperity Bancshares Inc,TX</v>
          </cell>
          <cell r="E9545">
            <v>7</v>
          </cell>
          <cell r="F9545" t="str">
            <v>N</v>
          </cell>
        </row>
        <row r="9546">
          <cell r="B9546">
            <v>37684</v>
          </cell>
          <cell r="C9546" t="str">
            <v>Worldspan LP</v>
          </cell>
          <cell r="D9546" t="str">
            <v>Travel Transaction Processing</v>
          </cell>
          <cell r="E9546">
            <v>908.07299999999998</v>
          </cell>
          <cell r="F9546" t="str">
            <v>Y</v>
          </cell>
        </row>
        <row r="9547">
          <cell r="B9547">
            <v>37684</v>
          </cell>
          <cell r="C9547" t="str">
            <v>Aramark Educational Resources</v>
          </cell>
          <cell r="D9547" t="str">
            <v>Knowledge Learning Corp</v>
          </cell>
          <cell r="E9547">
            <v>250</v>
          </cell>
          <cell r="F9547" t="str">
            <v>N</v>
          </cell>
        </row>
        <row r="9548">
          <cell r="B9548">
            <v>37684</v>
          </cell>
          <cell r="C9548" t="str">
            <v>Connect-Care Inc</v>
          </cell>
          <cell r="D9548" t="str">
            <v>Firstwave Technologies Inc</v>
          </cell>
          <cell r="E9548">
            <v>3.2040000000000002</v>
          </cell>
          <cell r="F9548" t="str">
            <v>N</v>
          </cell>
        </row>
        <row r="9549">
          <cell r="B9549">
            <v>37684</v>
          </cell>
          <cell r="C9549" t="str">
            <v>CommWorks-Telecom Equip Bus</v>
          </cell>
          <cell r="D9549" t="str">
            <v>UTStarcom Inc</v>
          </cell>
          <cell r="E9549">
            <v>100</v>
          </cell>
          <cell r="F9549" t="str">
            <v>N</v>
          </cell>
        </row>
        <row r="9550">
          <cell r="B9550">
            <v>37684</v>
          </cell>
          <cell r="C9550" t="str">
            <v>Hansberger Group Inc</v>
          </cell>
          <cell r="D9550" t="str">
            <v>CDC IXIS Asset Management</v>
          </cell>
          <cell r="E9550">
            <v>12.5</v>
          </cell>
          <cell r="F9550" t="str">
            <v>N</v>
          </cell>
        </row>
        <row r="9551">
          <cell r="B9551">
            <v>37684</v>
          </cell>
          <cell r="C9551" t="str">
            <v>WinWin Inc</v>
          </cell>
          <cell r="D9551" t="str">
            <v>Junum Inc</v>
          </cell>
          <cell r="E9551">
            <v>38.212000000000003</v>
          </cell>
          <cell r="F9551" t="str">
            <v>N</v>
          </cell>
        </row>
        <row r="9552">
          <cell r="B9552">
            <v>37684</v>
          </cell>
          <cell r="C9552" t="str">
            <v>Technical and Mgmt Svcs Corp</v>
          </cell>
          <cell r="D9552" t="str">
            <v>Engineered Support Systems Inc</v>
          </cell>
          <cell r="E9552">
            <v>66.5</v>
          </cell>
          <cell r="F9552" t="str">
            <v>N</v>
          </cell>
        </row>
        <row r="9553">
          <cell r="B9553">
            <v>37684</v>
          </cell>
          <cell r="C9553" t="str">
            <v>Navajo-West Texas Crude</v>
          </cell>
          <cell r="D9553" t="str">
            <v>Plains All Amer Pipeline LP</v>
          </cell>
          <cell r="E9553">
            <v>24</v>
          </cell>
          <cell r="F9553" t="str">
            <v>N</v>
          </cell>
        </row>
        <row r="9554">
          <cell r="B9554">
            <v>37684</v>
          </cell>
          <cell r="C9554" t="str">
            <v>Odyssey Re Holdings Corp</v>
          </cell>
          <cell r="D9554" t="str">
            <v>Fairfax Financial Holdings Ltd</v>
          </cell>
          <cell r="E9554">
            <v>78.045000000000002</v>
          </cell>
          <cell r="F9554" t="str">
            <v>N</v>
          </cell>
        </row>
        <row r="9555">
          <cell r="B9555">
            <v>37684</v>
          </cell>
          <cell r="C9555" t="str">
            <v>First Intl Bank,Chula Vista,CA</v>
          </cell>
          <cell r="D9555" t="str">
            <v>First California Sthrn Bancorp</v>
          </cell>
          <cell r="E9555">
            <v>2</v>
          </cell>
          <cell r="F9555" t="str">
            <v>N</v>
          </cell>
        </row>
        <row r="9556">
          <cell r="B9556">
            <v>37684</v>
          </cell>
          <cell r="C9556" t="str">
            <v>Dreyer's Grand-Ice Cream Asts</v>
          </cell>
          <cell r="D9556" t="str">
            <v>Integrated Brands Inc</v>
          </cell>
          <cell r="E9556">
            <v>10.085999999999999</v>
          </cell>
          <cell r="F9556" t="str">
            <v>N</v>
          </cell>
        </row>
        <row r="9557">
          <cell r="B9557">
            <v>37684</v>
          </cell>
          <cell r="C9557" t="str">
            <v>Ocean Journey</v>
          </cell>
          <cell r="D9557" t="str">
            <v>Landry's Restaurants Inc</v>
          </cell>
          <cell r="E9557">
            <v>13.6</v>
          </cell>
          <cell r="F9557" t="str">
            <v>N</v>
          </cell>
        </row>
        <row r="9558">
          <cell r="B9558">
            <v>37683</v>
          </cell>
          <cell r="C9558" t="str">
            <v>Visador Holding Corp</v>
          </cell>
          <cell r="D9558" t="str">
            <v>Investor Group</v>
          </cell>
          <cell r="E9558">
            <v>37</v>
          </cell>
          <cell r="F9558" t="str">
            <v>Y</v>
          </cell>
        </row>
        <row r="9559">
          <cell r="B9559">
            <v>37683</v>
          </cell>
          <cell r="C9559" t="str">
            <v>ImageX Inc</v>
          </cell>
          <cell r="D9559" t="str">
            <v>Kinkos Inc</v>
          </cell>
          <cell r="E9559">
            <v>16.065000000000001</v>
          </cell>
          <cell r="F9559" t="str">
            <v>Y</v>
          </cell>
        </row>
        <row r="9560">
          <cell r="B9560">
            <v>37683</v>
          </cell>
          <cell r="C9560" t="str">
            <v>Freeport LNG Development LP</v>
          </cell>
          <cell r="D9560" t="str">
            <v>Contango Oil &amp; Gas Co</v>
          </cell>
          <cell r="E9560">
            <v>2.3299999999999996</v>
          </cell>
          <cell r="F9560" t="str">
            <v>N</v>
          </cell>
        </row>
        <row r="9561">
          <cell r="B9561">
            <v>37683</v>
          </cell>
          <cell r="C9561" t="str">
            <v>Genomic Instrumentation Svcs</v>
          </cell>
          <cell r="D9561" t="str">
            <v>Genomic Solutions Inc</v>
          </cell>
          <cell r="E9561">
            <v>8.1</v>
          </cell>
          <cell r="F9561" t="str">
            <v>N</v>
          </cell>
        </row>
        <row r="9562">
          <cell r="B9562">
            <v>37683</v>
          </cell>
          <cell r="C9562" t="str">
            <v>KNGT-FM,Jackson,CA</v>
          </cell>
          <cell r="D9562" t="str">
            <v>Hispanic Broadcasting Corp</v>
          </cell>
          <cell r="E9562">
            <v>24</v>
          </cell>
          <cell r="F9562" t="str">
            <v>N</v>
          </cell>
        </row>
        <row r="9563">
          <cell r="B9563">
            <v>37683</v>
          </cell>
          <cell r="C9563" t="str">
            <v>SLI Inc-Miniature Lighting Div</v>
          </cell>
          <cell r="D9563" t="str">
            <v>M Capital LLC</v>
          </cell>
          <cell r="E9563">
            <v>100</v>
          </cell>
          <cell r="F9563" t="str">
            <v>N</v>
          </cell>
        </row>
        <row r="9564">
          <cell r="B9564">
            <v>37683</v>
          </cell>
          <cell r="C9564" t="str">
            <v>MSM Security Services Inc</v>
          </cell>
          <cell r="D9564" t="str">
            <v>ManTech International Corp</v>
          </cell>
          <cell r="E9564">
            <v>5.25</v>
          </cell>
          <cell r="F9564" t="str">
            <v>N</v>
          </cell>
        </row>
        <row r="9565">
          <cell r="B9565">
            <v>37683</v>
          </cell>
          <cell r="C9565" t="str">
            <v>Amkor Tech-Water Fabrication</v>
          </cell>
          <cell r="D9565" t="str">
            <v>Anam Semiconductor Inc</v>
          </cell>
          <cell r="E9565">
            <v>62</v>
          </cell>
          <cell r="F9565" t="str">
            <v>N</v>
          </cell>
        </row>
        <row r="9566">
          <cell r="B9566">
            <v>37683</v>
          </cell>
          <cell r="C9566" t="str">
            <v>Hydrocarbon Capital-Certain</v>
          </cell>
          <cell r="D9566" t="str">
            <v>Mirant Corp</v>
          </cell>
          <cell r="E9566">
            <v>260</v>
          </cell>
          <cell r="F9566" t="str">
            <v>N</v>
          </cell>
        </row>
        <row r="9567">
          <cell r="B9567">
            <v>37683</v>
          </cell>
          <cell r="C9567" t="str">
            <v>Gadzoox Networks Inc-Assets</v>
          </cell>
          <cell r="D9567" t="str">
            <v>Broadcom Corp</v>
          </cell>
          <cell r="E9567">
            <v>5.8</v>
          </cell>
          <cell r="F9567" t="str">
            <v>N</v>
          </cell>
        </row>
        <row r="9568">
          <cell r="B9568">
            <v>37683</v>
          </cell>
          <cell r="C9568" t="str">
            <v>Collins Technologies</v>
          </cell>
          <cell r="D9568" t="str">
            <v>Curtiss Wright Corp</v>
          </cell>
          <cell r="E9568">
            <v>12</v>
          </cell>
          <cell r="F9568" t="str">
            <v>N</v>
          </cell>
        </row>
        <row r="9569">
          <cell r="B9569">
            <v>37683</v>
          </cell>
          <cell r="C9569" t="str">
            <v>LBJ-Radio Stations,TX(6)</v>
          </cell>
          <cell r="D9569" t="str">
            <v>Emmis Communications Corp</v>
          </cell>
          <cell r="E9569">
            <v>105</v>
          </cell>
          <cell r="F9569" t="str">
            <v>N</v>
          </cell>
        </row>
        <row r="9570">
          <cell r="B9570">
            <v>37682</v>
          </cell>
          <cell r="C9570" t="str">
            <v>Bank of America Corp-Bank</v>
          </cell>
          <cell r="D9570" t="str">
            <v>American Financial Realty</v>
          </cell>
          <cell r="E9570">
            <v>769.8</v>
          </cell>
          <cell r="F9570" t="str">
            <v>N</v>
          </cell>
        </row>
        <row r="9571">
          <cell r="B9571">
            <v>37681</v>
          </cell>
          <cell r="C9571" t="str">
            <v>Wyndham Intl-Wyndham Hotels(8)</v>
          </cell>
          <cell r="D9571" t="str">
            <v>Undisclosed Acquiror</v>
          </cell>
          <cell r="E9571">
            <v>46.099999999999994</v>
          </cell>
          <cell r="F9571" t="str">
            <v>N</v>
          </cell>
        </row>
        <row r="9572">
          <cell r="B9572">
            <v>37681</v>
          </cell>
          <cell r="C9572" t="str">
            <v>Guarantee Reserve Life Ins</v>
          </cell>
          <cell r="D9572" t="str">
            <v>Reassure America Life Ins</v>
          </cell>
          <cell r="E9572">
            <v>121</v>
          </cell>
          <cell r="F9572" t="str">
            <v>N</v>
          </cell>
        </row>
        <row r="9573">
          <cell r="B9573">
            <v>37681</v>
          </cell>
          <cell r="C9573" t="str">
            <v>ReturnBuy Inc</v>
          </cell>
          <cell r="D9573" t="str">
            <v>Jabil Circuit Inc</v>
          </cell>
          <cell r="E9573">
            <v>4</v>
          </cell>
          <cell r="F9573" t="str">
            <v>N</v>
          </cell>
        </row>
        <row r="9574">
          <cell r="B9574">
            <v>37681</v>
          </cell>
          <cell r="C9574" t="str">
            <v>Group Practice Affiliates Inc</v>
          </cell>
          <cell r="D9574" t="str">
            <v>Centene Corp</v>
          </cell>
          <cell r="E9574">
            <v>5.8</v>
          </cell>
          <cell r="F9574" t="str">
            <v>N</v>
          </cell>
        </row>
        <row r="9575">
          <cell r="B9575">
            <v>37680</v>
          </cell>
          <cell r="C9575" t="str">
            <v>Truck Accessories-Gem-Top Div</v>
          </cell>
          <cell r="D9575" t="str">
            <v>Brand FX Bodies Co</v>
          </cell>
          <cell r="E9575">
            <v>1.2999999999999998</v>
          </cell>
          <cell r="F9575" t="str">
            <v>N</v>
          </cell>
        </row>
        <row r="9576">
          <cell r="B9576">
            <v>37680</v>
          </cell>
          <cell r="C9576" t="str">
            <v>Encompass Capital Inc</v>
          </cell>
          <cell r="D9576" t="str">
            <v>MA Electric LLC</v>
          </cell>
          <cell r="E9576">
            <v>1.125</v>
          </cell>
          <cell r="F9576" t="str">
            <v>N</v>
          </cell>
        </row>
        <row r="9577">
          <cell r="B9577">
            <v>37680</v>
          </cell>
          <cell r="C9577" t="str">
            <v>Communication Field Svcs Inc</v>
          </cell>
          <cell r="D9577" t="str">
            <v>Online Processing Inc</v>
          </cell>
          <cell r="E9577">
            <v>2.6999999999999997</v>
          </cell>
          <cell r="F9577" t="str">
            <v>N</v>
          </cell>
        </row>
        <row r="9578">
          <cell r="B9578">
            <v>37680</v>
          </cell>
          <cell r="C9578" t="str">
            <v>James Co Inc</v>
          </cell>
          <cell r="D9578" t="str">
            <v>Technical Olympic USA Inc</v>
          </cell>
          <cell r="E9578">
            <v>30</v>
          </cell>
          <cell r="F9578" t="str">
            <v>N</v>
          </cell>
        </row>
        <row r="9579">
          <cell r="B9579">
            <v>37680</v>
          </cell>
          <cell r="C9579" t="str">
            <v>InsuranCenter of Alpena</v>
          </cell>
          <cell r="D9579" t="str">
            <v>Alpena Bancshares,Alpena,MI</v>
          </cell>
          <cell r="E9579">
            <v>3.3</v>
          </cell>
          <cell r="F9579" t="str">
            <v>N</v>
          </cell>
        </row>
        <row r="9580">
          <cell r="B9580">
            <v>37680</v>
          </cell>
          <cell r="C9580" t="str">
            <v>Innoveta Technologies</v>
          </cell>
          <cell r="D9580" t="str">
            <v>TDK USA Corp</v>
          </cell>
          <cell r="E9580">
            <v>18.5</v>
          </cell>
          <cell r="F9580" t="str">
            <v>N</v>
          </cell>
        </row>
        <row r="9581">
          <cell r="B9581">
            <v>37680</v>
          </cell>
          <cell r="C9581" t="str">
            <v>Law Pros Legal Placement Svcs</v>
          </cell>
          <cell r="D9581" t="str">
            <v>MPS Group Inc</v>
          </cell>
          <cell r="E9581">
            <v>2.4</v>
          </cell>
          <cell r="F9581" t="str">
            <v>N</v>
          </cell>
        </row>
        <row r="9582">
          <cell r="B9582">
            <v>37680</v>
          </cell>
          <cell r="C9582" t="str">
            <v>InsuraCenter Corp of Alpena</v>
          </cell>
          <cell r="D9582" t="str">
            <v>First Federal of N Michigan,MI</v>
          </cell>
          <cell r="E9582">
            <v>3.2570000000000001</v>
          </cell>
          <cell r="F9582" t="str">
            <v>N</v>
          </cell>
        </row>
        <row r="9583">
          <cell r="B9583">
            <v>37680</v>
          </cell>
          <cell r="C9583" t="str">
            <v>Matrix Finl-Whl Mtg Platform</v>
          </cell>
          <cell r="D9583" t="str">
            <v>Undisclosed Acquiror</v>
          </cell>
          <cell r="E9583">
            <v>3.3</v>
          </cell>
          <cell r="F9583" t="str">
            <v>N</v>
          </cell>
        </row>
        <row r="9584">
          <cell r="B9584">
            <v>37680</v>
          </cell>
          <cell r="C9584" t="str">
            <v>Cold Metal Products-Plant,Ohio</v>
          </cell>
          <cell r="D9584" t="str">
            <v>Steel Technologies Inc</v>
          </cell>
          <cell r="E9584">
            <v>10</v>
          </cell>
          <cell r="F9584" t="str">
            <v>N</v>
          </cell>
        </row>
        <row r="9585">
          <cell r="B9585">
            <v>37680</v>
          </cell>
          <cell r="C9585" t="str">
            <v>JD Cahill Co-Assets</v>
          </cell>
          <cell r="D9585" t="str">
            <v>Graphic Packaging Intl Corp</v>
          </cell>
          <cell r="E9585">
            <v>18</v>
          </cell>
          <cell r="F9585" t="str">
            <v>N</v>
          </cell>
        </row>
        <row r="9586">
          <cell r="B9586">
            <v>37680</v>
          </cell>
          <cell r="C9586" t="str">
            <v>GL Collins Corp</v>
          </cell>
          <cell r="D9586" t="str">
            <v>Curtiss Wright Controls Inc</v>
          </cell>
          <cell r="E9586">
            <v>12</v>
          </cell>
          <cell r="F9586" t="str">
            <v>N</v>
          </cell>
        </row>
        <row r="9587">
          <cell r="B9587">
            <v>37680</v>
          </cell>
          <cell r="C9587" t="str">
            <v>Raqia Networks Inc-Assets</v>
          </cell>
          <cell r="D9587" t="str">
            <v>SafeNet Inc</v>
          </cell>
          <cell r="E9587">
            <v>7.2220000000000004</v>
          </cell>
          <cell r="F9587" t="str">
            <v>N</v>
          </cell>
        </row>
        <row r="9588">
          <cell r="B9588">
            <v>37680</v>
          </cell>
          <cell r="C9588" t="str">
            <v>CRC Press</v>
          </cell>
          <cell r="D9588" t="str">
            <v>Taylor &amp; Francis Group PLC</v>
          </cell>
          <cell r="E9588">
            <v>95</v>
          </cell>
          <cell r="F9588" t="str">
            <v>N</v>
          </cell>
        </row>
        <row r="9589">
          <cell r="B9589">
            <v>37680</v>
          </cell>
          <cell r="C9589" t="str">
            <v>Mutual Energy Service Co LLC</v>
          </cell>
          <cell r="D9589" t="str">
            <v>Alliance Data Systems Corp</v>
          </cell>
          <cell r="E9589">
            <v>30</v>
          </cell>
          <cell r="F9589" t="str">
            <v>N</v>
          </cell>
        </row>
        <row r="9590">
          <cell r="B9590">
            <v>37679</v>
          </cell>
          <cell r="C9590" t="str">
            <v>Strategic Hotel-Hyatt Regency</v>
          </cell>
          <cell r="D9590" t="str">
            <v>CNL Hospitality Properties Inc</v>
          </cell>
          <cell r="E9590">
            <v>36</v>
          </cell>
          <cell r="F9590" t="str">
            <v>N</v>
          </cell>
        </row>
        <row r="9591">
          <cell r="B9591">
            <v>37679</v>
          </cell>
          <cell r="C9591" t="str">
            <v>Strategic Hotel-Hotels(3)</v>
          </cell>
          <cell r="D9591" t="str">
            <v>CNL-Hilton</v>
          </cell>
          <cell r="E9591">
            <v>104.5</v>
          </cell>
          <cell r="F9591" t="str">
            <v>N</v>
          </cell>
        </row>
        <row r="9592">
          <cell r="B9592">
            <v>37679</v>
          </cell>
          <cell r="C9592" t="str">
            <v>Sterling FBO-Airport Ops</v>
          </cell>
          <cell r="D9592" t="str">
            <v>Trajen Flight Support LP</v>
          </cell>
          <cell r="E9592">
            <v>20.7</v>
          </cell>
          <cell r="F9592" t="str">
            <v>N</v>
          </cell>
        </row>
        <row r="9593">
          <cell r="B9593">
            <v>37679</v>
          </cell>
          <cell r="C9593" t="str">
            <v>New East Commun-Radio Stn(2)</v>
          </cell>
          <cell r="D9593" t="str">
            <v>Archway Broadcasting Group LLC</v>
          </cell>
          <cell r="E9593">
            <v>3</v>
          </cell>
          <cell r="F9593" t="str">
            <v>N</v>
          </cell>
        </row>
        <row r="9594">
          <cell r="B9594">
            <v>37679</v>
          </cell>
          <cell r="C9594" t="str">
            <v>Clear Channel-Radio Station(5)</v>
          </cell>
          <cell r="D9594" t="str">
            <v>Regent Communications Inc</v>
          </cell>
          <cell r="E9594">
            <v>2.6999999999999997</v>
          </cell>
          <cell r="F9594" t="str">
            <v>N</v>
          </cell>
        </row>
        <row r="9595">
          <cell r="B9595">
            <v>37678</v>
          </cell>
          <cell r="C9595" t="str">
            <v>Allocity Inc</v>
          </cell>
          <cell r="D9595" t="str">
            <v>Investor Group</v>
          </cell>
          <cell r="E9595">
            <v>13.25</v>
          </cell>
          <cell r="F9595" t="str">
            <v>Y</v>
          </cell>
        </row>
        <row r="9596">
          <cell r="B9596">
            <v>37678</v>
          </cell>
          <cell r="C9596" t="str">
            <v>Divine Inc-Software Business</v>
          </cell>
          <cell r="D9596" t="str">
            <v>GTCR Golder Rauner LLC</v>
          </cell>
          <cell r="E9596">
            <v>50</v>
          </cell>
          <cell r="F9596" t="str">
            <v>Y</v>
          </cell>
        </row>
        <row r="9597">
          <cell r="B9597">
            <v>37678</v>
          </cell>
          <cell r="C9597" t="str">
            <v>Sunburst Video</v>
          </cell>
          <cell r="D9597" t="str">
            <v>School Specialty Inc</v>
          </cell>
          <cell r="E9597">
            <v>7.8</v>
          </cell>
          <cell r="F9597" t="str">
            <v>N</v>
          </cell>
        </row>
        <row r="9598">
          <cell r="B9598">
            <v>37678</v>
          </cell>
          <cell r="C9598" t="str">
            <v>Watson Electrical Construction</v>
          </cell>
          <cell r="D9598" t="str">
            <v>Watson Electric Acquisition Co</v>
          </cell>
          <cell r="E9598">
            <v>3.75</v>
          </cell>
          <cell r="F9598" t="str">
            <v>N</v>
          </cell>
        </row>
        <row r="9599">
          <cell r="B9599">
            <v>37678</v>
          </cell>
          <cell r="C9599" t="str">
            <v>XtraCash ATM Inc-ATM s(938)</v>
          </cell>
          <cell r="D9599" t="str">
            <v>Cardtronics Inc</v>
          </cell>
          <cell r="E9599">
            <v>6</v>
          </cell>
          <cell r="F9599" t="str">
            <v>N</v>
          </cell>
        </row>
        <row r="9600">
          <cell r="B9600">
            <v>37678</v>
          </cell>
          <cell r="C9600" t="str">
            <v>Alerton Technologies Inc</v>
          </cell>
          <cell r="D9600" t="str">
            <v>Novar PLC</v>
          </cell>
          <cell r="E9600">
            <v>61</v>
          </cell>
          <cell r="F9600" t="str">
            <v>N</v>
          </cell>
        </row>
        <row r="9601">
          <cell r="B9601">
            <v>37678</v>
          </cell>
          <cell r="C9601" t="str">
            <v>Conemaugh Energy Station,PA</v>
          </cell>
          <cell r="D9601" t="str">
            <v>UGI Development Co(UGI Corp)</v>
          </cell>
          <cell r="E9601">
            <v>51.25</v>
          </cell>
          <cell r="F9601" t="str">
            <v>N</v>
          </cell>
        </row>
        <row r="9602">
          <cell r="B9602">
            <v>37678</v>
          </cell>
          <cell r="C9602" t="str">
            <v>WXTX-TV,Columbus,Georgia</v>
          </cell>
          <cell r="D9602" t="str">
            <v>Southeastern Media Holdings</v>
          </cell>
          <cell r="E9602">
            <v>40</v>
          </cell>
          <cell r="F9602" t="str">
            <v>N</v>
          </cell>
        </row>
        <row r="9603">
          <cell r="B9603">
            <v>37678</v>
          </cell>
          <cell r="C9603" t="str">
            <v>Semiconductor Tech &amp; Instr Inc</v>
          </cell>
          <cell r="D9603" t="str">
            <v>August Technology Corp</v>
          </cell>
          <cell r="E9603">
            <v>1.7669999999999999</v>
          </cell>
          <cell r="F9603" t="str">
            <v>N</v>
          </cell>
        </row>
        <row r="9604">
          <cell r="B9604">
            <v>37678</v>
          </cell>
          <cell r="C9604" t="str">
            <v>Encompass Electric Tech of TX</v>
          </cell>
          <cell r="D9604" t="str">
            <v>Walker Acquisition Group LLC</v>
          </cell>
          <cell r="E9604">
            <v>7</v>
          </cell>
          <cell r="F9604" t="str">
            <v>N</v>
          </cell>
        </row>
        <row r="9605">
          <cell r="B9605">
            <v>37678</v>
          </cell>
          <cell r="C9605" t="str">
            <v>CAPS</v>
          </cell>
          <cell r="D9605" t="str">
            <v>CRC Health Corp</v>
          </cell>
          <cell r="E9605">
            <v>37</v>
          </cell>
          <cell r="F9605" t="str">
            <v>N</v>
          </cell>
        </row>
        <row r="9606">
          <cell r="B9606">
            <v>37678</v>
          </cell>
          <cell r="C9606" t="str">
            <v>Michael Davis Corp</v>
          </cell>
          <cell r="D9606" t="str">
            <v>Redwood Energy Group Inc</v>
          </cell>
          <cell r="E9606">
            <v>4.6999999999999993</v>
          </cell>
          <cell r="F9606" t="str">
            <v>N</v>
          </cell>
        </row>
        <row r="9607">
          <cell r="B9607">
            <v>37677</v>
          </cell>
          <cell r="C9607" t="str">
            <v>American Media Inc</v>
          </cell>
          <cell r="D9607" t="str">
            <v>Investor Group</v>
          </cell>
          <cell r="E9607">
            <v>508</v>
          </cell>
          <cell r="F9607" t="str">
            <v>Y</v>
          </cell>
        </row>
        <row r="9608">
          <cell r="B9608">
            <v>37677</v>
          </cell>
          <cell r="C9608" t="str">
            <v>HA-LO Industries Inc</v>
          </cell>
          <cell r="D9608" t="str">
            <v>HIG Capital LLC</v>
          </cell>
          <cell r="E9608">
            <v>22</v>
          </cell>
          <cell r="F9608" t="str">
            <v>Y</v>
          </cell>
        </row>
        <row r="9609">
          <cell r="B9609">
            <v>37677</v>
          </cell>
          <cell r="C9609" t="str">
            <v>TherImmune Research Corp</v>
          </cell>
          <cell r="D9609" t="str">
            <v>Gene Logic Inc</v>
          </cell>
          <cell r="E9609">
            <v>52</v>
          </cell>
          <cell r="F9609" t="str">
            <v>N</v>
          </cell>
        </row>
        <row r="9610">
          <cell r="B9610">
            <v>37677</v>
          </cell>
          <cell r="C9610" t="str">
            <v>Panther Access Corp</v>
          </cell>
          <cell r="D9610" t="str">
            <v>American Leisure Holdings Inc</v>
          </cell>
          <cell r="E9610">
            <v>1.5</v>
          </cell>
          <cell r="F9610" t="str">
            <v>N</v>
          </cell>
        </row>
        <row r="9611">
          <cell r="B9611">
            <v>37677</v>
          </cell>
          <cell r="C9611" t="str">
            <v>Mepco Ins Premium Financing</v>
          </cell>
          <cell r="D9611" t="str">
            <v>Independent Bank Corp,Iona,MI</v>
          </cell>
          <cell r="E9611">
            <v>10</v>
          </cell>
          <cell r="F9611" t="str">
            <v>N</v>
          </cell>
        </row>
        <row r="9612">
          <cell r="B9612">
            <v>37677</v>
          </cell>
          <cell r="C9612" t="str">
            <v>Reliable Mechanical Inc</v>
          </cell>
          <cell r="D9612" t="str">
            <v>Reliable Contracting Co Inc</v>
          </cell>
          <cell r="E9612">
            <v>2.5499999999999998</v>
          </cell>
          <cell r="F9612" t="str">
            <v>N</v>
          </cell>
        </row>
        <row r="9613">
          <cell r="B9613">
            <v>37677</v>
          </cell>
          <cell r="C9613" t="str">
            <v>Starmark Holdings-Health Clubs</v>
          </cell>
          <cell r="D9613" t="str">
            <v>W P Carey &amp; Co LLC</v>
          </cell>
          <cell r="E9613">
            <v>178</v>
          </cell>
          <cell r="F9613" t="str">
            <v>N</v>
          </cell>
        </row>
        <row r="9614">
          <cell r="B9614">
            <v>37677</v>
          </cell>
          <cell r="C9614" t="str">
            <v>Corvas International Inc</v>
          </cell>
          <cell r="D9614" t="str">
            <v>Dendreon Corp</v>
          </cell>
          <cell r="E9614">
            <v>79.971999999999994</v>
          </cell>
          <cell r="F9614" t="str">
            <v>N</v>
          </cell>
        </row>
        <row r="9615">
          <cell r="B9615">
            <v>37677</v>
          </cell>
          <cell r="C9615" t="str">
            <v>SunPure Ltd</v>
          </cell>
          <cell r="D9615" t="str">
            <v>Kerry Group PLC</v>
          </cell>
          <cell r="E9615">
            <v>68</v>
          </cell>
          <cell r="F9615" t="str">
            <v>N</v>
          </cell>
        </row>
        <row r="9616">
          <cell r="B9616">
            <v>37677</v>
          </cell>
          <cell r="C9616" t="str">
            <v>Undisclosed Bottled Water,AZ</v>
          </cell>
          <cell r="D9616" t="str">
            <v>Adirondack Pure Springs</v>
          </cell>
          <cell r="E9616">
            <v>3</v>
          </cell>
          <cell r="F9616" t="str">
            <v>N</v>
          </cell>
        </row>
        <row r="9617">
          <cell r="B9617">
            <v>37676</v>
          </cell>
          <cell r="C9617" t="str">
            <v>PDS Gaming Corp</v>
          </cell>
          <cell r="D9617" t="str">
            <v>Investor Group</v>
          </cell>
          <cell r="E9617">
            <v>7.5720000000000001</v>
          </cell>
          <cell r="F9617" t="str">
            <v>Y</v>
          </cell>
        </row>
        <row r="9618">
          <cell r="B9618">
            <v>37676</v>
          </cell>
          <cell r="C9618" t="str">
            <v>Senior Home Care Inc</v>
          </cell>
          <cell r="D9618" t="str">
            <v>Summit Partners LP</v>
          </cell>
          <cell r="E9618">
            <v>25</v>
          </cell>
          <cell r="F9618" t="str">
            <v>Y</v>
          </cell>
        </row>
        <row r="9619">
          <cell r="B9619">
            <v>37676</v>
          </cell>
          <cell r="C9619" t="str">
            <v>Highland Group Industries Inc</v>
          </cell>
          <cell r="D9619" t="str">
            <v>TriMas Corp</v>
          </cell>
          <cell r="E9619">
            <v>70.5</v>
          </cell>
          <cell r="F9619" t="str">
            <v>N</v>
          </cell>
        </row>
        <row r="9620">
          <cell r="B9620">
            <v>37676</v>
          </cell>
          <cell r="C9620" t="str">
            <v>Louisiana-Pacific-Mill,MT</v>
          </cell>
          <cell r="D9620" t="str">
            <v>Roseburg Forest Products Co</v>
          </cell>
          <cell r="E9620">
            <v>20</v>
          </cell>
          <cell r="F9620" t="str">
            <v>N</v>
          </cell>
        </row>
        <row r="9621">
          <cell r="B9621">
            <v>37676</v>
          </cell>
          <cell r="C9621" t="str">
            <v>BroadWing Communications Svcs</v>
          </cell>
          <cell r="D9621" t="str">
            <v>C III Communications Services</v>
          </cell>
          <cell r="E9621">
            <v>108</v>
          </cell>
          <cell r="F9621" t="str">
            <v>N</v>
          </cell>
        </row>
        <row r="9622">
          <cell r="B9622">
            <v>37676</v>
          </cell>
          <cell r="C9622" t="str">
            <v>Ocean Energy Inc</v>
          </cell>
          <cell r="D9622" t="str">
            <v>Devon Energy Corp</v>
          </cell>
          <cell r="E9622">
            <v>5442.1279999999997</v>
          </cell>
          <cell r="F9622" t="str">
            <v>N</v>
          </cell>
        </row>
        <row r="9623">
          <cell r="B9623">
            <v>37676</v>
          </cell>
          <cell r="C9623" t="str">
            <v>Integrated Data Systems</v>
          </cell>
          <cell r="D9623" t="str">
            <v>ManTech International Corp</v>
          </cell>
          <cell r="E9623">
            <v>57.699999999999996</v>
          </cell>
          <cell r="F9623" t="str">
            <v>N</v>
          </cell>
        </row>
        <row r="9624">
          <cell r="B9624">
            <v>37676</v>
          </cell>
          <cell r="C9624" t="str">
            <v>Oregon Trail Financial Corp</v>
          </cell>
          <cell r="D9624" t="str">
            <v>FirstBank NW Corp,Clarkston,WA</v>
          </cell>
          <cell r="E9624">
            <v>72.135000000000005</v>
          </cell>
          <cell r="F9624" t="str">
            <v>N</v>
          </cell>
        </row>
        <row r="9625">
          <cell r="B9625">
            <v>37676</v>
          </cell>
          <cell r="C9625" t="str">
            <v>Undisclosed Oil &amp; Gas Ppty</v>
          </cell>
          <cell r="D9625" t="str">
            <v>Rocky Mountain Energy Corp</v>
          </cell>
          <cell r="E9625">
            <v>24.599999999999998</v>
          </cell>
          <cell r="F9625" t="str">
            <v>N</v>
          </cell>
        </row>
        <row r="9626">
          <cell r="B9626">
            <v>37676</v>
          </cell>
          <cell r="C9626" t="str">
            <v>Undisclosed Natural Gas(162)</v>
          </cell>
          <cell r="D9626" t="str">
            <v>Progress Fuels Corp</v>
          </cell>
          <cell r="E9626">
            <v>148</v>
          </cell>
          <cell r="F9626" t="str">
            <v>N</v>
          </cell>
        </row>
        <row r="9627">
          <cell r="B9627">
            <v>37676</v>
          </cell>
          <cell r="C9627" t="str">
            <v>HCS Ins Software Solutions</v>
          </cell>
          <cell r="D9627" t="str">
            <v>Delphi Technology Inc</v>
          </cell>
          <cell r="E9627">
            <v>1.5</v>
          </cell>
          <cell r="F9627" t="str">
            <v>N</v>
          </cell>
        </row>
        <row r="9628">
          <cell r="B9628">
            <v>37676</v>
          </cell>
          <cell r="C9628" t="str">
            <v>NuStar Joint Venture</v>
          </cell>
          <cell r="D9628" t="str">
            <v>Benedum Gas Partners LP</v>
          </cell>
          <cell r="E9628">
            <v>37</v>
          </cell>
          <cell r="F9628" t="str">
            <v>N</v>
          </cell>
        </row>
        <row r="9629">
          <cell r="B9629">
            <v>37676</v>
          </cell>
          <cell r="C9629" t="str">
            <v>Aspen Group Resources Corp-</v>
          </cell>
          <cell r="D9629" t="str">
            <v>Undisclosed Acquiror</v>
          </cell>
          <cell r="E9629">
            <v>13</v>
          </cell>
          <cell r="F9629" t="str">
            <v>N</v>
          </cell>
        </row>
        <row r="9630">
          <cell r="B9630">
            <v>37676</v>
          </cell>
          <cell r="C9630" t="str">
            <v>ActionBase</v>
          </cell>
          <cell r="D9630" t="str">
            <v>Kamoon Inc</v>
          </cell>
          <cell r="E9630">
            <v>5</v>
          </cell>
          <cell r="F9630" t="str">
            <v>N</v>
          </cell>
        </row>
        <row r="9631">
          <cell r="B9631">
            <v>37676</v>
          </cell>
          <cell r="C9631" t="str">
            <v>El Paso-Natural Gas Reserves</v>
          </cell>
          <cell r="D9631" t="str">
            <v>Chesapeake Energy Corp</v>
          </cell>
          <cell r="E9631">
            <v>500</v>
          </cell>
          <cell r="F9631" t="str">
            <v>N</v>
          </cell>
        </row>
        <row r="9632">
          <cell r="B9632">
            <v>37676</v>
          </cell>
          <cell r="C9632" t="str">
            <v>Vintage Petro-Gas Reserves</v>
          </cell>
          <cell r="D9632" t="str">
            <v>Chesapeake Energy Corp</v>
          </cell>
          <cell r="E9632">
            <v>30</v>
          </cell>
          <cell r="F9632" t="str">
            <v>N</v>
          </cell>
        </row>
        <row r="9633">
          <cell r="B9633">
            <v>37676</v>
          </cell>
          <cell r="C9633" t="str">
            <v>Barrett Kendall Pub-Visual Art</v>
          </cell>
          <cell r="D9633" t="str">
            <v>Pearson Education Ltd</v>
          </cell>
          <cell r="E9633">
            <v>1.5</v>
          </cell>
          <cell r="F9633" t="str">
            <v>N</v>
          </cell>
        </row>
        <row r="9634">
          <cell r="B9634">
            <v>37673</v>
          </cell>
          <cell r="C9634" t="str">
            <v>WIS Technologies Inc</v>
          </cell>
          <cell r="D9634" t="str">
            <v>Taiwan Special Opps Fund III</v>
          </cell>
          <cell r="E9634">
            <v>20</v>
          </cell>
          <cell r="F9634" t="str">
            <v>Y</v>
          </cell>
        </row>
        <row r="9635">
          <cell r="B9635">
            <v>37673</v>
          </cell>
          <cell r="C9635" t="str">
            <v>Acorn Products Inc</v>
          </cell>
          <cell r="D9635" t="str">
            <v>Oaktree Capital Management LLC</v>
          </cell>
          <cell r="E9635">
            <v>20.710999999999999</v>
          </cell>
          <cell r="F9635" t="str">
            <v>Y</v>
          </cell>
        </row>
        <row r="9636">
          <cell r="B9636">
            <v>37673</v>
          </cell>
          <cell r="C9636" t="str">
            <v>DB Capital Partners-Private Eq</v>
          </cell>
          <cell r="D9636" t="str">
            <v>MidOcean Partners LP</v>
          </cell>
          <cell r="E9636">
            <v>1616.8999999999999</v>
          </cell>
          <cell r="F9636" t="str">
            <v>Y</v>
          </cell>
        </row>
        <row r="9637">
          <cell r="B9637">
            <v>37673</v>
          </cell>
          <cell r="C9637" t="str">
            <v>California Pellet Mill</v>
          </cell>
          <cell r="D9637" t="str">
            <v>American Capital Strategies</v>
          </cell>
          <cell r="E9637">
            <v>24.299999999999997</v>
          </cell>
          <cell r="F9637" t="str">
            <v>Y</v>
          </cell>
        </row>
        <row r="9638">
          <cell r="B9638">
            <v>37673</v>
          </cell>
          <cell r="C9638" t="str">
            <v>US Bancorp Piper Jaffray Inc</v>
          </cell>
          <cell r="D9638" t="str">
            <v>Shareholders</v>
          </cell>
          <cell r="E9638">
            <v>829.3599999999999</v>
          </cell>
          <cell r="F9638" t="str">
            <v>N</v>
          </cell>
        </row>
        <row r="9639">
          <cell r="B9639">
            <v>37673</v>
          </cell>
          <cell r="C9639" t="str">
            <v>Tufco Tech-Paint Sundries</v>
          </cell>
          <cell r="D9639" t="str">
            <v>Trimaco LLC</v>
          </cell>
          <cell r="E9639">
            <v>12.097</v>
          </cell>
          <cell r="F9639" t="str">
            <v>N</v>
          </cell>
        </row>
        <row r="9640">
          <cell r="B9640">
            <v>37673</v>
          </cell>
          <cell r="C9640" t="str">
            <v>Air Systems Inc</v>
          </cell>
          <cell r="D9640" t="str">
            <v>Air Systems Acquisition Inc</v>
          </cell>
          <cell r="E9640">
            <v>3.625</v>
          </cell>
          <cell r="F9640" t="str">
            <v>N</v>
          </cell>
        </row>
        <row r="9641">
          <cell r="B9641">
            <v>37672</v>
          </cell>
          <cell r="C9641" t="str">
            <v>Williams Bio-Energy LLC</v>
          </cell>
          <cell r="D9641" t="str">
            <v>Morgan Stanley Capital Partner</v>
          </cell>
          <cell r="E9641">
            <v>75</v>
          </cell>
          <cell r="F9641" t="str">
            <v>Y</v>
          </cell>
        </row>
        <row r="9642">
          <cell r="B9642">
            <v>37672</v>
          </cell>
          <cell r="C9642" t="str">
            <v>STM Wireless Inc</v>
          </cell>
          <cell r="D9642" t="str">
            <v>Sloan Capital Partners LLC</v>
          </cell>
          <cell r="E9642">
            <v>4</v>
          </cell>
          <cell r="F9642" t="str">
            <v>N</v>
          </cell>
        </row>
        <row r="9643">
          <cell r="B9643">
            <v>37672</v>
          </cell>
          <cell r="C9643" t="str">
            <v>Litchfield Park Service Co</v>
          </cell>
          <cell r="D9643" t="str">
            <v>Algonquin Water Resources</v>
          </cell>
          <cell r="E9643">
            <v>36.082000000000001</v>
          </cell>
          <cell r="F9643" t="str">
            <v>N</v>
          </cell>
        </row>
        <row r="9644">
          <cell r="B9644">
            <v>37672</v>
          </cell>
          <cell r="C9644" t="str">
            <v>Hostels.com</v>
          </cell>
          <cell r="D9644" t="str">
            <v>Web Reservations Intl Ltd</v>
          </cell>
          <cell r="E9644">
            <v>3.0999999999999996</v>
          </cell>
          <cell r="F9644" t="str">
            <v>N</v>
          </cell>
        </row>
        <row r="9645">
          <cell r="B9645">
            <v>37672</v>
          </cell>
          <cell r="C9645" t="str">
            <v>Le Norman Partners</v>
          </cell>
          <cell r="D9645" t="str">
            <v>Patina Oil &amp; Gas Corp</v>
          </cell>
          <cell r="E9645">
            <v>39.799999999999997</v>
          </cell>
          <cell r="F9645" t="str">
            <v>N</v>
          </cell>
        </row>
        <row r="9646">
          <cell r="B9646">
            <v>37672</v>
          </cell>
          <cell r="C9646" t="str">
            <v>Soza &amp; Co Ltd</v>
          </cell>
          <cell r="D9646" t="str">
            <v>Perot Systems Corp</v>
          </cell>
          <cell r="E9646">
            <v>107</v>
          </cell>
          <cell r="F9646" t="str">
            <v>N</v>
          </cell>
        </row>
        <row r="9647">
          <cell r="B9647">
            <v>37671</v>
          </cell>
          <cell r="C9647" t="str">
            <v>Hidden Hills Country Club,FL</v>
          </cell>
          <cell r="D9647" t="str">
            <v>Investor Group</v>
          </cell>
          <cell r="E9647">
            <v>3.6999999999999997</v>
          </cell>
          <cell r="F9647" t="str">
            <v>N</v>
          </cell>
        </row>
        <row r="9648">
          <cell r="B9648">
            <v>37671</v>
          </cell>
          <cell r="C9648" t="str">
            <v>Laclede Steel Co-Mill</v>
          </cell>
          <cell r="D9648" t="str">
            <v>Alton Steel Co</v>
          </cell>
          <cell r="E9648">
            <v>1</v>
          </cell>
          <cell r="F9648" t="str">
            <v>N</v>
          </cell>
        </row>
        <row r="9649">
          <cell r="B9649">
            <v>37671</v>
          </cell>
          <cell r="C9649" t="str">
            <v>CS Livestock,CS Auction</v>
          </cell>
          <cell r="D9649" t="str">
            <v>Dynacore Holdings Corp</v>
          </cell>
          <cell r="E9649">
            <v>3.8380000000000001</v>
          </cell>
          <cell r="F9649" t="str">
            <v>N</v>
          </cell>
        </row>
        <row r="9650">
          <cell r="B9650">
            <v>37671</v>
          </cell>
          <cell r="C9650" t="str">
            <v>Farmland Industries-Nitrogen</v>
          </cell>
          <cell r="D9650" t="str">
            <v>Koch Nitrogen Co</v>
          </cell>
          <cell r="E9650">
            <v>293</v>
          </cell>
          <cell r="F9650" t="str">
            <v>N</v>
          </cell>
        </row>
        <row r="9651">
          <cell r="B9651">
            <v>37671</v>
          </cell>
          <cell r="C9651" t="str">
            <v>Merry Land Properties Inc</v>
          </cell>
          <cell r="D9651" t="str">
            <v>Cornerstone Realty Income Tr</v>
          </cell>
          <cell r="E9651">
            <v>130.82199999999997</v>
          </cell>
          <cell r="F9651" t="str">
            <v>N</v>
          </cell>
        </row>
        <row r="9652">
          <cell r="B9652">
            <v>37671</v>
          </cell>
          <cell r="C9652" t="str">
            <v>Sports Authority Inc</v>
          </cell>
          <cell r="D9652" t="str">
            <v>Gart Sports Co</v>
          </cell>
          <cell r="E9652">
            <v>189.14899999999997</v>
          </cell>
          <cell r="F9652" t="str">
            <v>N</v>
          </cell>
        </row>
        <row r="9653">
          <cell r="B9653">
            <v>37671</v>
          </cell>
          <cell r="C9653" t="str">
            <v>Upbancorp Inc,Chicago,Illinois</v>
          </cell>
          <cell r="D9653" t="str">
            <v>Bridgeview Bancorp,Oak Lawn,IL</v>
          </cell>
          <cell r="E9653">
            <v>56.699999999999996</v>
          </cell>
          <cell r="F9653" t="str">
            <v>N</v>
          </cell>
        </row>
        <row r="9654">
          <cell r="B9654">
            <v>37671</v>
          </cell>
          <cell r="C9654" t="str">
            <v>Foreign Currency Exchange Corp</v>
          </cell>
          <cell r="D9654" t="str">
            <v>First Rate Enterprises Ltd</v>
          </cell>
          <cell r="E9654">
            <v>11.276</v>
          </cell>
          <cell r="F9654" t="str">
            <v>N</v>
          </cell>
        </row>
        <row r="9655">
          <cell r="B9655">
            <v>37671</v>
          </cell>
          <cell r="C9655" t="str">
            <v>Andover Surgical Day Care</v>
          </cell>
          <cell r="D9655" t="str">
            <v>United Medical Systems Inc</v>
          </cell>
          <cell r="E9655">
            <v>1.2999999999999998</v>
          </cell>
          <cell r="F9655" t="str">
            <v>N</v>
          </cell>
        </row>
        <row r="9656">
          <cell r="B9656">
            <v>37671</v>
          </cell>
          <cell r="C9656" t="str">
            <v>Suncoast Naturals Inc</v>
          </cell>
          <cell r="D9656" t="str">
            <v>Shareholders</v>
          </cell>
          <cell r="E9656">
            <v>1.5069999999999999</v>
          </cell>
          <cell r="F9656" t="str">
            <v>N</v>
          </cell>
        </row>
        <row r="9657">
          <cell r="B9657">
            <v>37671</v>
          </cell>
          <cell r="C9657" t="str">
            <v>Aon Center,Chicago,IL</v>
          </cell>
          <cell r="D9657" t="str">
            <v>Wells Real Estate Funds</v>
          </cell>
          <cell r="E9657">
            <v>465</v>
          </cell>
          <cell r="F9657" t="str">
            <v>N</v>
          </cell>
        </row>
        <row r="9658">
          <cell r="B9658">
            <v>37671</v>
          </cell>
          <cell r="C9658" t="str">
            <v>SeaCAT Corp</v>
          </cell>
          <cell r="D9658" t="str">
            <v>Maverick Tube Corp</v>
          </cell>
          <cell r="E9658">
            <v>21.716000000000001</v>
          </cell>
          <cell r="F9658" t="str">
            <v>N</v>
          </cell>
        </row>
        <row r="9659">
          <cell r="B9659">
            <v>37671</v>
          </cell>
          <cell r="C9659" t="str">
            <v>Medical Properties of America</v>
          </cell>
          <cell r="D9659" t="str">
            <v>Windrose Med Ppty Trust</v>
          </cell>
          <cell r="E9659">
            <v>68</v>
          </cell>
          <cell r="F9659" t="str">
            <v>N</v>
          </cell>
        </row>
        <row r="9660">
          <cell r="B9660">
            <v>37671</v>
          </cell>
          <cell r="C9660" t="str">
            <v>Undisclosed Office,Hartford,CT</v>
          </cell>
          <cell r="D9660" t="str">
            <v>Blackstone Group LP</v>
          </cell>
          <cell r="E9660">
            <v>234</v>
          </cell>
          <cell r="F9660" t="str">
            <v>N</v>
          </cell>
        </row>
        <row r="9661">
          <cell r="B9661">
            <v>37670</v>
          </cell>
          <cell r="C9661" t="str">
            <v>Lexent Inc</v>
          </cell>
          <cell r="D9661" t="str">
            <v>Investor Group</v>
          </cell>
          <cell r="E9661">
            <v>31.536000000000001</v>
          </cell>
          <cell r="F9661" t="str">
            <v>Y</v>
          </cell>
        </row>
        <row r="9662">
          <cell r="B9662">
            <v>37670</v>
          </cell>
          <cell r="C9662" t="str">
            <v>Insignia Financial Group Inc</v>
          </cell>
          <cell r="D9662" t="str">
            <v>CB Richard Ellis Inc</v>
          </cell>
          <cell r="E9662">
            <v>429.66699999999997</v>
          </cell>
          <cell r="F9662" t="str">
            <v>N</v>
          </cell>
        </row>
        <row r="9663">
          <cell r="B9663">
            <v>37670</v>
          </cell>
          <cell r="C9663" t="str">
            <v>AltaVista Co</v>
          </cell>
          <cell r="D9663" t="str">
            <v>Overture Services Inc</v>
          </cell>
          <cell r="E9663">
            <v>106.598</v>
          </cell>
          <cell r="F9663" t="str">
            <v>N</v>
          </cell>
        </row>
        <row r="9664">
          <cell r="B9664">
            <v>37670</v>
          </cell>
          <cell r="C9664" t="str">
            <v>Multex.com Inc</v>
          </cell>
          <cell r="D9664" t="str">
            <v>Reuters Group PLC</v>
          </cell>
          <cell r="E9664">
            <v>243.06399999999999</v>
          </cell>
          <cell r="F9664" t="str">
            <v>N</v>
          </cell>
        </row>
        <row r="9665">
          <cell r="B9665">
            <v>37670</v>
          </cell>
          <cell r="C9665" t="str">
            <v>Gtran Wireless Inc</v>
          </cell>
          <cell r="D9665" t="str">
            <v>Livonia Investments Pte Ltd</v>
          </cell>
          <cell r="E9665">
            <v>5.2399999999999993</v>
          </cell>
          <cell r="F9665" t="str">
            <v>N</v>
          </cell>
        </row>
        <row r="9666">
          <cell r="B9666">
            <v>37670</v>
          </cell>
          <cell r="C9666" t="str">
            <v>Piko Healthcare Prod-Piko Prod</v>
          </cell>
          <cell r="D9666" t="str">
            <v>Ferraris Group PLC</v>
          </cell>
          <cell r="E9666">
            <v>4.3</v>
          </cell>
          <cell r="F9666" t="str">
            <v>N</v>
          </cell>
        </row>
        <row r="9667">
          <cell r="B9667">
            <v>37670</v>
          </cell>
          <cell r="C9667" t="str">
            <v>Dynegy Midstream-Hackberry</v>
          </cell>
          <cell r="D9667" t="str">
            <v>Sempra LNG Corp</v>
          </cell>
          <cell r="E9667">
            <v>20</v>
          </cell>
          <cell r="F9667" t="str">
            <v>N</v>
          </cell>
        </row>
        <row r="9668">
          <cell r="B9668">
            <v>37670</v>
          </cell>
          <cell r="C9668" t="str">
            <v>Allen Telecom Inc</v>
          </cell>
          <cell r="D9668" t="str">
            <v>Andrew Corp</v>
          </cell>
          <cell r="E9668">
            <v>498.64400000000001</v>
          </cell>
          <cell r="F9668" t="str">
            <v>N</v>
          </cell>
        </row>
        <row r="9669">
          <cell r="B9669">
            <v>37670</v>
          </cell>
          <cell r="C9669" t="str">
            <v>Fleming Cos-Grocery Stores(11)</v>
          </cell>
          <cell r="D9669" t="str">
            <v>Save Mart Supermarkets Inc</v>
          </cell>
          <cell r="E9669">
            <v>32</v>
          </cell>
          <cell r="F9669" t="str">
            <v>N</v>
          </cell>
        </row>
        <row r="9670">
          <cell r="B9670">
            <v>37670</v>
          </cell>
          <cell r="C9670" t="str">
            <v>ValiCert Inc</v>
          </cell>
          <cell r="D9670" t="str">
            <v>Tumbleweed Communications Corp</v>
          </cell>
          <cell r="E9670">
            <v>11.832000000000001</v>
          </cell>
          <cell r="F9670" t="str">
            <v>N</v>
          </cell>
        </row>
        <row r="9671">
          <cell r="B9671">
            <v>37670</v>
          </cell>
          <cell r="C9671" t="str">
            <v>Foster Wheel Environmental</v>
          </cell>
          <cell r="D9671" t="str">
            <v>Tetra Tech Inc</v>
          </cell>
          <cell r="E9671">
            <v>80</v>
          </cell>
          <cell r="F9671" t="str">
            <v>N</v>
          </cell>
        </row>
        <row r="9672">
          <cell r="B9672">
            <v>37670</v>
          </cell>
          <cell r="C9672" t="str">
            <v>Smith Property-</v>
          </cell>
          <cell r="D9672" t="str">
            <v>Alliance Holdings LLC</v>
          </cell>
          <cell r="E9672">
            <v>149.5</v>
          </cell>
          <cell r="F9672" t="str">
            <v>N</v>
          </cell>
        </row>
        <row r="9673">
          <cell r="B9673">
            <v>37670</v>
          </cell>
          <cell r="C9673" t="str">
            <v>Power Technology Inc</v>
          </cell>
          <cell r="D9673" t="str">
            <v>Drs Power &amp; Control Tech Inc</v>
          </cell>
          <cell r="E9673">
            <v>35</v>
          </cell>
          <cell r="F9673" t="str">
            <v>N</v>
          </cell>
        </row>
        <row r="9674">
          <cell r="B9674">
            <v>37670</v>
          </cell>
          <cell r="C9674" t="str">
            <v>Global Commun Semiconductors</v>
          </cell>
          <cell r="D9674" t="str">
            <v>Livonia Investments Pte Ltd</v>
          </cell>
          <cell r="E9674">
            <v>6.77</v>
          </cell>
          <cell r="F9674" t="str">
            <v>N</v>
          </cell>
        </row>
        <row r="9675">
          <cell r="B9675">
            <v>37669</v>
          </cell>
          <cell r="C9675" t="str">
            <v>Advanced Power Technologies</v>
          </cell>
          <cell r="D9675" t="str">
            <v>BAE Systems Electronics Ltd</v>
          </cell>
          <cell r="E9675">
            <v>27</v>
          </cell>
          <cell r="F9675" t="str">
            <v>N</v>
          </cell>
        </row>
        <row r="9676">
          <cell r="B9676">
            <v>37668</v>
          </cell>
          <cell r="C9676" t="str">
            <v>Finl Partners-Card Portfolio</v>
          </cell>
          <cell r="D9676" t="str">
            <v>Inficorp Holdings Inc</v>
          </cell>
          <cell r="E9676">
            <v>2.2400000000000002</v>
          </cell>
          <cell r="F9676" t="str">
            <v>N</v>
          </cell>
        </row>
        <row r="9677">
          <cell r="B9677">
            <v>37667</v>
          </cell>
          <cell r="C9677" t="str">
            <v>XEL Communications Inc</v>
          </cell>
          <cell r="D9677" t="str">
            <v>Jim Kennedy</v>
          </cell>
          <cell r="E9677">
            <v>4.9000000000000004</v>
          </cell>
          <cell r="F9677" t="str">
            <v>Y</v>
          </cell>
        </row>
        <row r="9678">
          <cell r="B9678">
            <v>37667</v>
          </cell>
          <cell r="C9678" t="str">
            <v>Sonic Foundry-Entertainment</v>
          </cell>
          <cell r="D9678" t="str">
            <v>Deluxe Media Services Inc</v>
          </cell>
          <cell r="E9678">
            <v>5.6</v>
          </cell>
          <cell r="F9678" t="str">
            <v>N</v>
          </cell>
        </row>
        <row r="9679">
          <cell r="B9679">
            <v>37667</v>
          </cell>
          <cell r="C9679" t="str">
            <v>Republic Energy-Barnett Shale</v>
          </cell>
          <cell r="D9679" t="str">
            <v>BlackRock Ventures Inc</v>
          </cell>
          <cell r="E9679">
            <v>132.5</v>
          </cell>
          <cell r="F9679" t="str">
            <v>N</v>
          </cell>
        </row>
        <row r="9680">
          <cell r="B9680">
            <v>37666</v>
          </cell>
          <cell r="C9680" t="str">
            <v>GameShark Com</v>
          </cell>
          <cell r="D9680" t="str">
            <v>Mad Catz Interactive Inc</v>
          </cell>
          <cell r="E9680">
            <v>5</v>
          </cell>
          <cell r="F9680" t="str">
            <v>N</v>
          </cell>
        </row>
        <row r="9681">
          <cell r="B9681">
            <v>37666</v>
          </cell>
          <cell r="C9681" t="str">
            <v>di/dt Inc</v>
          </cell>
          <cell r="D9681" t="str">
            <v>Power-One Inc</v>
          </cell>
          <cell r="E9681">
            <v>6.4960000000000004</v>
          </cell>
          <cell r="F9681" t="str">
            <v>N</v>
          </cell>
        </row>
        <row r="9682">
          <cell r="B9682">
            <v>37666</v>
          </cell>
          <cell r="C9682" t="str">
            <v>L&amp;P-MCC Inc</v>
          </cell>
          <cell r="D9682" t="str">
            <v>Interactivity Group PLC</v>
          </cell>
          <cell r="E9682">
            <v>11.851999999999999</v>
          </cell>
          <cell r="F9682" t="str">
            <v>N</v>
          </cell>
        </row>
        <row r="9683">
          <cell r="B9683">
            <v>37665</v>
          </cell>
          <cell r="C9683" t="str">
            <v>Successories Inc</v>
          </cell>
          <cell r="D9683" t="str">
            <v>SI Acquisition LLC</v>
          </cell>
          <cell r="E9683">
            <v>2.9249999999999998</v>
          </cell>
          <cell r="F9683" t="str">
            <v>Y</v>
          </cell>
        </row>
        <row r="9684">
          <cell r="B9684">
            <v>37665</v>
          </cell>
          <cell r="C9684" t="str">
            <v>Presidion Solutions Inc</v>
          </cell>
          <cell r="D9684" t="str">
            <v>MediaBus Networks Inc</v>
          </cell>
          <cell r="E9684">
            <v>114.413</v>
          </cell>
          <cell r="F9684" t="str">
            <v>N</v>
          </cell>
        </row>
        <row r="9685">
          <cell r="B9685">
            <v>37665</v>
          </cell>
          <cell r="C9685" t="str">
            <v>Concord Media-Radio Stn,FL(4)</v>
          </cell>
          <cell r="D9685" t="str">
            <v>Salem Communications Corp</v>
          </cell>
          <cell r="E9685">
            <v>9.25</v>
          </cell>
          <cell r="F9685" t="str">
            <v>N</v>
          </cell>
        </row>
        <row r="9686">
          <cell r="B9686">
            <v>37665</v>
          </cell>
          <cell r="C9686" t="str">
            <v>APS Analytical Standards Inc</v>
          </cell>
          <cell r="D9686" t="str">
            <v>GFS Chemicals Inc</v>
          </cell>
          <cell r="E9686">
            <v>2.0999999999999996</v>
          </cell>
          <cell r="F9686" t="str">
            <v>N</v>
          </cell>
        </row>
        <row r="9687">
          <cell r="B9687">
            <v>37665</v>
          </cell>
          <cell r="C9687" t="str">
            <v>Encompass Constructors Inc</v>
          </cell>
          <cell r="D9687" t="str">
            <v>Atlantic Constructors Inc</v>
          </cell>
          <cell r="E9687">
            <v>2.75</v>
          </cell>
          <cell r="F9687" t="str">
            <v>N</v>
          </cell>
        </row>
        <row r="9688">
          <cell r="B9688">
            <v>37665</v>
          </cell>
          <cell r="C9688" t="str">
            <v>Acterna LLC-Cheetah Monitoring</v>
          </cell>
          <cell r="D9688" t="str">
            <v>Tollgrade Communications Inc</v>
          </cell>
          <cell r="E9688">
            <v>16.7</v>
          </cell>
          <cell r="F9688" t="str">
            <v>N</v>
          </cell>
        </row>
        <row r="9689">
          <cell r="B9689">
            <v>37665</v>
          </cell>
          <cell r="C9689" t="str">
            <v>Huntington Bancshares-Offices</v>
          </cell>
          <cell r="D9689" t="str">
            <v>First United Corp,Oakland,MD</v>
          </cell>
          <cell r="E9689">
            <v>15</v>
          </cell>
          <cell r="F9689" t="str">
            <v>N</v>
          </cell>
        </row>
        <row r="9690">
          <cell r="B9690">
            <v>37665</v>
          </cell>
          <cell r="C9690" t="str">
            <v>NCH Marketing Services Inc</v>
          </cell>
          <cell r="D9690" t="str">
            <v>Valassis Communications Inc</v>
          </cell>
          <cell r="E9690">
            <v>60</v>
          </cell>
          <cell r="F9690" t="str">
            <v>N</v>
          </cell>
        </row>
        <row r="9691">
          <cell r="B9691">
            <v>37665</v>
          </cell>
          <cell r="C9691" t="str">
            <v>Nexland Inc</v>
          </cell>
          <cell r="D9691" t="str">
            <v>Symantec Corp</v>
          </cell>
          <cell r="E9691">
            <v>19.600000000000001</v>
          </cell>
          <cell r="F9691" t="str">
            <v>N</v>
          </cell>
        </row>
        <row r="9692">
          <cell r="B9692">
            <v>37665</v>
          </cell>
          <cell r="C9692" t="str">
            <v>Brown Schools-Psychiatric(6)</v>
          </cell>
          <cell r="D9692" t="str">
            <v>Psychiatric Solutions Inc</v>
          </cell>
          <cell r="E9692">
            <v>63</v>
          </cell>
          <cell r="F9692" t="str">
            <v>N</v>
          </cell>
        </row>
        <row r="9693">
          <cell r="B9693">
            <v>37665</v>
          </cell>
          <cell r="C9693" t="str">
            <v>Systems &amp; Computer-Global Bus</v>
          </cell>
          <cell r="D9693" t="str">
            <v>Indus International Inc</v>
          </cell>
          <cell r="E9693">
            <v>39.034999999999997</v>
          </cell>
          <cell r="F9693" t="str">
            <v>N</v>
          </cell>
        </row>
        <row r="9694">
          <cell r="B9694">
            <v>37664</v>
          </cell>
          <cell r="C9694" t="str">
            <v>Ribozyme Pharmaceuticals Inc</v>
          </cell>
          <cell r="D9694" t="str">
            <v>Investor Group</v>
          </cell>
          <cell r="E9694">
            <v>48</v>
          </cell>
          <cell r="F9694" t="str">
            <v>Y</v>
          </cell>
        </row>
        <row r="9695">
          <cell r="B9695">
            <v>37664</v>
          </cell>
          <cell r="C9695" t="str">
            <v>Wellman Inc</v>
          </cell>
          <cell r="D9695" t="str">
            <v>Warburg Pincus LLC</v>
          </cell>
          <cell r="E9695">
            <v>125.39999999999999</v>
          </cell>
          <cell r="F9695" t="str">
            <v>Y</v>
          </cell>
        </row>
        <row r="9696">
          <cell r="B9696">
            <v>37664</v>
          </cell>
          <cell r="C9696" t="str">
            <v>Mattson Tech Inc-Wet Products</v>
          </cell>
          <cell r="D9696" t="str">
            <v>SCP Global Technologies Inc</v>
          </cell>
          <cell r="E9696">
            <v>7</v>
          </cell>
          <cell r="F9696" t="str">
            <v>N</v>
          </cell>
        </row>
        <row r="9697">
          <cell r="B9697">
            <v>37664</v>
          </cell>
          <cell r="C9697" t="str">
            <v>G&amp;B Specialties Inc</v>
          </cell>
          <cell r="D9697" t="str">
            <v>Global Railway Industries Ltd</v>
          </cell>
          <cell r="E9697">
            <v>9.5</v>
          </cell>
          <cell r="F9697" t="str">
            <v>N</v>
          </cell>
        </row>
        <row r="9698">
          <cell r="B9698">
            <v>37664</v>
          </cell>
          <cell r="C9698" t="str">
            <v>First American Bank,Jackson,MS</v>
          </cell>
          <cell r="D9698" t="str">
            <v>Liberty Financial Services Inc</v>
          </cell>
          <cell r="E9698">
            <v>1.7999999999999998</v>
          </cell>
          <cell r="F9698" t="str">
            <v>N</v>
          </cell>
        </row>
        <row r="9699">
          <cell r="B9699">
            <v>37664</v>
          </cell>
          <cell r="C9699" t="str">
            <v>Fleming Cos Inc-Stores,Utah(5)</v>
          </cell>
          <cell r="D9699" t="str">
            <v>Albertsons Inc</v>
          </cell>
          <cell r="E9699">
            <v>12</v>
          </cell>
          <cell r="F9699" t="str">
            <v>N</v>
          </cell>
        </row>
        <row r="9700">
          <cell r="B9700">
            <v>37664</v>
          </cell>
          <cell r="C9700" t="str">
            <v>Genesis Health-Eldercare Bus</v>
          </cell>
          <cell r="D9700" t="str">
            <v>Shareholders</v>
          </cell>
          <cell r="E9700">
            <v>449.46600000000001</v>
          </cell>
          <cell r="F9700" t="str">
            <v>N</v>
          </cell>
        </row>
        <row r="9701">
          <cell r="B9701">
            <v>37664</v>
          </cell>
          <cell r="C9701" t="str">
            <v>Novatis AG-Fiorinal Brands</v>
          </cell>
          <cell r="D9701" t="str">
            <v>Watson Pharmaceuticals Inc</v>
          </cell>
          <cell r="E9701">
            <v>178</v>
          </cell>
          <cell r="F9701" t="str">
            <v>N</v>
          </cell>
        </row>
        <row r="9702">
          <cell r="B9702">
            <v>37664</v>
          </cell>
          <cell r="C9702" t="str">
            <v>Encompass Electrical</v>
          </cell>
          <cell r="D9702" t="str">
            <v>New Tri City Electric</v>
          </cell>
          <cell r="E9702">
            <v>9.5</v>
          </cell>
          <cell r="F9702" t="str">
            <v>N</v>
          </cell>
        </row>
        <row r="9703">
          <cell r="B9703">
            <v>37664</v>
          </cell>
          <cell r="C9703" t="str">
            <v>Specor Systems Inc</v>
          </cell>
          <cell r="D9703" t="str">
            <v>Tuscarora Inc</v>
          </cell>
          <cell r="E9703">
            <v>9</v>
          </cell>
          <cell r="F9703" t="str">
            <v>N</v>
          </cell>
        </row>
        <row r="9704">
          <cell r="B9704">
            <v>37664</v>
          </cell>
          <cell r="C9704" t="str">
            <v>Caliper Technologies Corp</v>
          </cell>
          <cell r="D9704" t="str">
            <v>Little Bear Investments LLC</v>
          </cell>
          <cell r="E9704">
            <v>114.877</v>
          </cell>
          <cell r="F9704" t="str">
            <v>N</v>
          </cell>
        </row>
        <row r="9705">
          <cell r="B9705">
            <v>37663</v>
          </cell>
          <cell r="C9705" t="str">
            <v>Bluespring Software Inc</v>
          </cell>
          <cell r="D9705" t="str">
            <v>Investor Group</v>
          </cell>
          <cell r="E9705">
            <v>6.3</v>
          </cell>
          <cell r="F9705" t="str">
            <v>Y</v>
          </cell>
        </row>
        <row r="9706">
          <cell r="B9706">
            <v>37663</v>
          </cell>
          <cell r="C9706" t="str">
            <v>Winemiller Communications Inc</v>
          </cell>
          <cell r="D9706" t="str">
            <v>Prime Medical Services Inc</v>
          </cell>
          <cell r="E9706">
            <v>6</v>
          </cell>
          <cell r="F9706" t="str">
            <v>N</v>
          </cell>
        </row>
        <row r="9707">
          <cell r="B9707">
            <v>37663</v>
          </cell>
          <cell r="C9707" t="str">
            <v>Chemicon International Inc</v>
          </cell>
          <cell r="D9707" t="str">
            <v>Serologicals Corp</v>
          </cell>
          <cell r="E9707">
            <v>95</v>
          </cell>
          <cell r="F9707" t="str">
            <v>N</v>
          </cell>
        </row>
        <row r="9708">
          <cell r="B9708">
            <v>37663</v>
          </cell>
          <cell r="C9708" t="str">
            <v>Center for Behavioral Health</v>
          </cell>
          <cell r="D9708" t="str">
            <v>CRC Health Corp</v>
          </cell>
          <cell r="E9708">
            <v>3</v>
          </cell>
          <cell r="F9708" t="str">
            <v>N</v>
          </cell>
        </row>
        <row r="9709">
          <cell r="B9709">
            <v>37663</v>
          </cell>
          <cell r="C9709" t="str">
            <v>Asyst Tech-Silicon &amp; Reticle</v>
          </cell>
          <cell r="D9709" t="str">
            <v>Entegris Inc</v>
          </cell>
          <cell r="E9709">
            <v>38.75</v>
          </cell>
          <cell r="F9709" t="str">
            <v>N</v>
          </cell>
        </row>
        <row r="9710">
          <cell r="B9710">
            <v>37663</v>
          </cell>
          <cell r="C9710" t="str">
            <v>Sparta Systems Inc</v>
          </cell>
          <cell r="D9710" t="str">
            <v>AIG Healthcare Partners LP</v>
          </cell>
          <cell r="E9710">
            <v>14</v>
          </cell>
          <cell r="F9710" t="str">
            <v>N</v>
          </cell>
        </row>
        <row r="9711">
          <cell r="B9711">
            <v>37663</v>
          </cell>
          <cell r="C9711" t="str">
            <v>Insignia Solutions-JVM Assets</v>
          </cell>
          <cell r="D9711" t="str">
            <v>Esmertec AG</v>
          </cell>
          <cell r="E9711">
            <v>11</v>
          </cell>
          <cell r="F9711" t="str">
            <v>N</v>
          </cell>
        </row>
        <row r="9712">
          <cell r="B9712">
            <v>37662</v>
          </cell>
          <cell r="C9712" t="str">
            <v>VirtualScopics Inc</v>
          </cell>
          <cell r="D9712" t="str">
            <v>GE Medical Systems</v>
          </cell>
          <cell r="E9712">
            <v>3.8</v>
          </cell>
          <cell r="F9712" t="str">
            <v>Y</v>
          </cell>
        </row>
        <row r="9713">
          <cell r="B9713">
            <v>37662</v>
          </cell>
          <cell r="C9713" t="str">
            <v>Integrated Health Services Inc</v>
          </cell>
          <cell r="D9713" t="str">
            <v>Abe Briarwood Corp</v>
          </cell>
          <cell r="E9713">
            <v>125.5</v>
          </cell>
          <cell r="F9713" t="str">
            <v>N</v>
          </cell>
        </row>
        <row r="9714">
          <cell r="B9714">
            <v>37662</v>
          </cell>
          <cell r="C9714" t="str">
            <v>Dana Corp-Engine Mgmt Div</v>
          </cell>
          <cell r="D9714" t="str">
            <v>Standard Motor Products Inc</v>
          </cell>
          <cell r="E9714">
            <v>120</v>
          </cell>
          <cell r="F9714" t="str">
            <v>N</v>
          </cell>
        </row>
        <row r="9715">
          <cell r="B9715">
            <v>37662</v>
          </cell>
          <cell r="C9715" t="str">
            <v>MaxWorldwide-MaxDirect Bus</v>
          </cell>
          <cell r="D9715" t="str">
            <v>American List Council Inc</v>
          </cell>
          <cell r="E9715">
            <v>3</v>
          </cell>
          <cell r="F9715" t="str">
            <v>N</v>
          </cell>
        </row>
        <row r="9716">
          <cell r="B9716">
            <v>37662</v>
          </cell>
          <cell r="C9716" t="str">
            <v>Hake Group of Cos</v>
          </cell>
          <cell r="D9716" t="str">
            <v>Matrix Service Co</v>
          </cell>
          <cell r="E9716">
            <v>50</v>
          </cell>
          <cell r="F9716" t="str">
            <v>N</v>
          </cell>
        </row>
        <row r="9717">
          <cell r="B9717">
            <v>37662</v>
          </cell>
          <cell r="C9717" t="str">
            <v>HA North American Sales AB</v>
          </cell>
          <cell r="D9717" t="str">
            <v>Medicis Pharmaceutical Corp</v>
          </cell>
          <cell r="E9717">
            <v>160</v>
          </cell>
          <cell r="F9717" t="str">
            <v>N</v>
          </cell>
        </row>
        <row r="9718">
          <cell r="B9718">
            <v>37662</v>
          </cell>
          <cell r="C9718" t="str">
            <v>Aradyme Development Corp</v>
          </cell>
          <cell r="D9718" t="str">
            <v>Albion Aviation Inc</v>
          </cell>
          <cell r="E9718">
            <v>8.9239999999999995</v>
          </cell>
          <cell r="F9718" t="str">
            <v>N</v>
          </cell>
        </row>
        <row r="9719">
          <cell r="B9719">
            <v>37662</v>
          </cell>
          <cell r="C9719" t="str">
            <v>Revman Industries Inc</v>
          </cell>
          <cell r="D9719" t="str">
            <v>Grupo Kaltex SA</v>
          </cell>
          <cell r="E9719">
            <v>19</v>
          </cell>
          <cell r="F9719" t="str">
            <v>N</v>
          </cell>
        </row>
        <row r="9720">
          <cell r="B9720">
            <v>37662</v>
          </cell>
          <cell r="C9720" t="str">
            <v>Cell Pathways Inc</v>
          </cell>
          <cell r="D9720" t="str">
            <v>OSI Pharmaceuticals Inc</v>
          </cell>
          <cell r="E9720">
            <v>54.146999999999998</v>
          </cell>
          <cell r="F9720" t="str">
            <v>N</v>
          </cell>
        </row>
        <row r="9721">
          <cell r="B9721">
            <v>37662</v>
          </cell>
          <cell r="C9721" t="str">
            <v>Eckerd Corp-Drug Stores(19)</v>
          </cell>
          <cell r="D9721" t="str">
            <v>Inland Retail Real Estate</v>
          </cell>
          <cell r="E9721">
            <v>59</v>
          </cell>
          <cell r="F9721" t="str">
            <v>N</v>
          </cell>
        </row>
        <row r="9722">
          <cell r="B9722">
            <v>37662</v>
          </cell>
          <cell r="C9722" t="str">
            <v>Panasia Bk,Fort Lee,NJ</v>
          </cell>
          <cell r="D9722" t="str">
            <v>Woori Bank</v>
          </cell>
          <cell r="E9722">
            <v>34.5</v>
          </cell>
          <cell r="F9722" t="str">
            <v>N</v>
          </cell>
        </row>
        <row r="9723">
          <cell r="B9723">
            <v>37662</v>
          </cell>
          <cell r="C9723" t="str">
            <v>Frasier Tire Svcs-Svc Stores</v>
          </cell>
          <cell r="D9723" t="str">
            <v>Monro Muffler Brake Inc</v>
          </cell>
          <cell r="E9723">
            <v>1.2999999999999998</v>
          </cell>
          <cell r="F9723" t="str">
            <v>N</v>
          </cell>
        </row>
        <row r="9724">
          <cell r="B9724">
            <v>37662</v>
          </cell>
          <cell r="C9724" t="str">
            <v>Scios Inc</v>
          </cell>
          <cell r="D9724" t="str">
            <v>Johnson &amp; Johnson Inc</v>
          </cell>
          <cell r="E9724">
            <v>2323.2130000000002</v>
          </cell>
          <cell r="F9724" t="str">
            <v>N</v>
          </cell>
        </row>
        <row r="9725">
          <cell r="B9725">
            <v>37660</v>
          </cell>
          <cell r="C9725" t="str">
            <v>Gasboy International Inc</v>
          </cell>
          <cell r="D9725" t="str">
            <v>Danaher Corp</v>
          </cell>
          <cell r="E9725">
            <v>38</v>
          </cell>
          <cell r="F9725" t="str">
            <v>N</v>
          </cell>
        </row>
        <row r="9726">
          <cell r="B9726">
            <v>37660</v>
          </cell>
          <cell r="C9726" t="str">
            <v>WCCB TV Inc-Radio Stations</v>
          </cell>
          <cell r="D9726" t="str">
            <v>Entercom Communications Corp</v>
          </cell>
          <cell r="E9726">
            <v>20.799999999999997</v>
          </cell>
          <cell r="F9726" t="str">
            <v>N</v>
          </cell>
        </row>
        <row r="9727">
          <cell r="B9727">
            <v>37659</v>
          </cell>
          <cell r="C9727" t="str">
            <v>Security Financial Bancorp Inc</v>
          </cell>
          <cell r="D9727" t="str">
            <v>Standard Bancshares Inc,IL</v>
          </cell>
          <cell r="E9727">
            <v>45.962000000000003</v>
          </cell>
          <cell r="F9727" t="str">
            <v>N</v>
          </cell>
        </row>
        <row r="9728">
          <cell r="B9728">
            <v>37659</v>
          </cell>
          <cell r="C9728" t="str">
            <v>Great Atlantic-Supermarkets(4)</v>
          </cell>
          <cell r="D9728" t="str">
            <v>Big Y Foods Inc</v>
          </cell>
          <cell r="E9728">
            <v>80</v>
          </cell>
          <cell r="F9728" t="str">
            <v>N</v>
          </cell>
        </row>
        <row r="9729">
          <cell r="B9729">
            <v>37659</v>
          </cell>
          <cell r="C9729" t="str">
            <v>Forum Shops at Ceasars</v>
          </cell>
          <cell r="D9729" t="str">
            <v>Simon Property Group Inc</v>
          </cell>
          <cell r="E9729">
            <v>174</v>
          </cell>
          <cell r="F9729" t="str">
            <v>N</v>
          </cell>
        </row>
        <row r="9730">
          <cell r="B9730">
            <v>37659</v>
          </cell>
          <cell r="C9730" t="str">
            <v>Dayton Parts Inc</v>
          </cell>
          <cell r="D9730" t="str">
            <v>Dayton Parts LLC</v>
          </cell>
          <cell r="E9730">
            <v>18.5</v>
          </cell>
          <cell r="F9730" t="str">
            <v>N</v>
          </cell>
        </row>
        <row r="9731">
          <cell r="B9731">
            <v>37659</v>
          </cell>
          <cell r="C9731" t="str">
            <v>Omni Waste of Osceola Cnty LLC</v>
          </cell>
          <cell r="D9731" t="str">
            <v>Capital Envi Resource Inc</v>
          </cell>
          <cell r="E9731">
            <v>100</v>
          </cell>
          <cell r="F9731" t="str">
            <v>N</v>
          </cell>
        </row>
        <row r="9732">
          <cell r="B9732">
            <v>37659</v>
          </cell>
          <cell r="C9732" t="str">
            <v>Western Power &amp; Equip-Assets</v>
          </cell>
          <cell r="D9732" t="str">
            <v>CDKnet.com Inc</v>
          </cell>
          <cell r="E9732">
            <v>1</v>
          </cell>
          <cell r="F9732" t="str">
            <v>N</v>
          </cell>
        </row>
        <row r="9733">
          <cell r="B9733">
            <v>37659</v>
          </cell>
          <cell r="C9733" t="str">
            <v>Gallacher Soggs &amp; Co</v>
          </cell>
          <cell r="D9733" t="str">
            <v>Undisclosed Acquiror</v>
          </cell>
          <cell r="E9733">
            <v>6.5</v>
          </cell>
          <cell r="F9733" t="str">
            <v>N</v>
          </cell>
        </row>
        <row r="9734">
          <cell r="B9734">
            <v>37659</v>
          </cell>
          <cell r="C9734" t="str">
            <v>AERA</v>
          </cell>
          <cell r="D9734" t="str">
            <v>EDO Corp</v>
          </cell>
          <cell r="E9734">
            <v>38</v>
          </cell>
          <cell r="F9734" t="str">
            <v>N</v>
          </cell>
        </row>
        <row r="9735">
          <cell r="B9735">
            <v>37659</v>
          </cell>
          <cell r="C9735" t="str">
            <v>SSA-Convenience Stores(193)</v>
          </cell>
          <cell r="D9735" t="str">
            <v>Sunoco Inc</v>
          </cell>
          <cell r="E9735">
            <v>140</v>
          </cell>
          <cell r="F9735" t="str">
            <v>N</v>
          </cell>
        </row>
        <row r="9736">
          <cell r="B9736">
            <v>37659</v>
          </cell>
          <cell r="C9736" t="str">
            <v>Wise Optical Vision Group Inc</v>
          </cell>
          <cell r="D9736" t="str">
            <v>OptiCare Health Systems Inc</v>
          </cell>
          <cell r="E9736">
            <v>7.2480000000000002</v>
          </cell>
          <cell r="F9736" t="str">
            <v>N</v>
          </cell>
        </row>
        <row r="9737">
          <cell r="B9737">
            <v>37659</v>
          </cell>
          <cell r="C9737" t="str">
            <v>Mobile Pulley LLC-Assets</v>
          </cell>
          <cell r="D9737" t="str">
            <v>Steel Procesors Inc</v>
          </cell>
          <cell r="E9737">
            <v>2.4</v>
          </cell>
          <cell r="F9737" t="str">
            <v>N</v>
          </cell>
        </row>
        <row r="9738">
          <cell r="B9738">
            <v>37659</v>
          </cell>
          <cell r="C9738" t="str">
            <v>Franklin Brick Co</v>
          </cell>
          <cell r="D9738" t="str">
            <v>Boral Ltd</v>
          </cell>
          <cell r="E9738">
            <v>66</v>
          </cell>
          <cell r="F9738" t="str">
            <v>N</v>
          </cell>
        </row>
        <row r="9739">
          <cell r="B9739">
            <v>37659</v>
          </cell>
          <cell r="C9739" t="str">
            <v>Todays Bancorp Inc,Vancouver</v>
          </cell>
          <cell r="D9739" t="str">
            <v>Riverview Bancorp Inc,WA</v>
          </cell>
          <cell r="E9739">
            <v>16.7</v>
          </cell>
          <cell r="F9739" t="str">
            <v>N</v>
          </cell>
        </row>
        <row r="9740">
          <cell r="B9740">
            <v>37659</v>
          </cell>
          <cell r="C9740" t="str">
            <v>Mesa Drilling-Drilling Rigs(2)</v>
          </cell>
          <cell r="D9740" t="str">
            <v>Patterson-UTI Energy Inc</v>
          </cell>
          <cell r="E9740">
            <v>10.5</v>
          </cell>
          <cell r="F9740" t="str">
            <v>N</v>
          </cell>
        </row>
        <row r="9741">
          <cell r="B9741">
            <v>37658</v>
          </cell>
          <cell r="C9741" t="str">
            <v>Encompass Services-Electrical</v>
          </cell>
          <cell r="D9741" t="str">
            <v>Regency Acquisition I Corp</v>
          </cell>
          <cell r="E9741">
            <v>2.4</v>
          </cell>
          <cell r="F9741" t="str">
            <v>N</v>
          </cell>
        </row>
        <row r="9742">
          <cell r="B9742">
            <v>37658</v>
          </cell>
          <cell r="C9742" t="str">
            <v>Trophy Homes Inc</v>
          </cell>
          <cell r="D9742" t="str">
            <v>Technical Olympic USA Inc</v>
          </cell>
          <cell r="E9742">
            <v>36</v>
          </cell>
          <cell r="F9742" t="str">
            <v>N</v>
          </cell>
        </row>
        <row r="9743">
          <cell r="B9743">
            <v>37658</v>
          </cell>
          <cell r="C9743" t="str">
            <v>Genesis Health-Nursing Ctr(8)</v>
          </cell>
          <cell r="D9743" t="str">
            <v>Rothner Health Ventures</v>
          </cell>
          <cell r="E9743">
            <v>25.4</v>
          </cell>
          <cell r="F9743" t="str">
            <v>N</v>
          </cell>
        </row>
        <row r="9744">
          <cell r="B9744">
            <v>37658</v>
          </cell>
          <cell r="C9744" t="str">
            <v>Family Stations Inc-89.3 FM</v>
          </cell>
          <cell r="D9744" t="str">
            <v>KQED Public Broadcasting</v>
          </cell>
          <cell r="E9744">
            <v>3</v>
          </cell>
          <cell r="F9744" t="str">
            <v>N</v>
          </cell>
        </row>
        <row r="9745">
          <cell r="B9745">
            <v>37658</v>
          </cell>
          <cell r="C9745" t="str">
            <v>Autocue Inc-OConnor Assets</v>
          </cell>
          <cell r="D9745" t="str">
            <v>Vitec Group PLC</v>
          </cell>
          <cell r="E9745">
            <v>2.6999999999999997</v>
          </cell>
          <cell r="F9745" t="str">
            <v>N</v>
          </cell>
        </row>
        <row r="9746">
          <cell r="B9746">
            <v>37658</v>
          </cell>
          <cell r="C9746" t="str">
            <v>FFD Development Co LLC</v>
          </cell>
          <cell r="D9746" t="str">
            <v>Cendant Corp</v>
          </cell>
          <cell r="E9746">
            <v>85</v>
          </cell>
          <cell r="F9746" t="str">
            <v>N</v>
          </cell>
        </row>
        <row r="9747">
          <cell r="B9747">
            <v>37658</v>
          </cell>
          <cell r="C9747" t="str">
            <v>Spine Solutions Inc</v>
          </cell>
          <cell r="D9747" t="str">
            <v>Synthes-Stratec Inc</v>
          </cell>
          <cell r="E9747">
            <v>350</v>
          </cell>
          <cell r="F9747" t="str">
            <v>N</v>
          </cell>
        </row>
        <row r="9748">
          <cell r="B9748">
            <v>37657</v>
          </cell>
          <cell r="C9748" t="str">
            <v>Sanlight Corp</v>
          </cell>
          <cell r="D9748" t="str">
            <v>Quantum Corp</v>
          </cell>
          <cell r="E9748">
            <v>8.5</v>
          </cell>
          <cell r="F9748" t="str">
            <v>N</v>
          </cell>
        </row>
        <row r="9749">
          <cell r="B9749">
            <v>37657</v>
          </cell>
          <cell r="C9749" t="str">
            <v>HTE Inc</v>
          </cell>
          <cell r="D9749" t="str">
            <v>SunGard Data Systems Inc</v>
          </cell>
          <cell r="E9749">
            <v>121.791</v>
          </cell>
          <cell r="F9749" t="str">
            <v>N</v>
          </cell>
        </row>
        <row r="9750">
          <cell r="B9750">
            <v>37657</v>
          </cell>
          <cell r="C9750" t="str">
            <v>Oak Technology-Optical Storage</v>
          </cell>
          <cell r="D9750" t="str">
            <v>Sunplus Technology Co Ltd</v>
          </cell>
          <cell r="E9750">
            <v>30</v>
          </cell>
          <cell r="F9750" t="str">
            <v>N</v>
          </cell>
        </row>
        <row r="9751">
          <cell r="B9751">
            <v>37657</v>
          </cell>
          <cell r="C9751" t="str">
            <v>America Metal Export Inc</v>
          </cell>
          <cell r="D9751" t="str">
            <v>Ye Chiu Metal Smelting Bhd</v>
          </cell>
          <cell r="E9751">
            <v>1.5</v>
          </cell>
          <cell r="F9751" t="str">
            <v>N</v>
          </cell>
        </row>
        <row r="9752">
          <cell r="B9752">
            <v>37657</v>
          </cell>
          <cell r="C9752" t="str">
            <v>Mevatec Corp</v>
          </cell>
          <cell r="D9752" t="str">
            <v>BAE Systems North America</v>
          </cell>
          <cell r="E9752">
            <v>82</v>
          </cell>
          <cell r="F9752" t="str">
            <v>N</v>
          </cell>
        </row>
        <row r="9753">
          <cell r="B9753">
            <v>37657</v>
          </cell>
          <cell r="C9753" t="str">
            <v>Syntroleum Corp</v>
          </cell>
          <cell r="D9753" t="str">
            <v>Investor Group</v>
          </cell>
          <cell r="E9753">
            <v>9</v>
          </cell>
          <cell r="F9753" t="str">
            <v>N</v>
          </cell>
        </row>
        <row r="9754">
          <cell r="B9754">
            <v>37656</v>
          </cell>
          <cell r="C9754" t="str">
            <v>CPCS</v>
          </cell>
          <cell r="D9754" t="str">
            <v>New Mountain Capital LLC</v>
          </cell>
          <cell r="E9754">
            <v>87</v>
          </cell>
          <cell r="F9754" t="str">
            <v>Y</v>
          </cell>
        </row>
        <row r="9755">
          <cell r="B9755">
            <v>37656</v>
          </cell>
          <cell r="C9755" t="str">
            <v>Sagus International LLC</v>
          </cell>
          <cell r="D9755" t="str">
            <v>Investor Group</v>
          </cell>
          <cell r="E9755">
            <v>145</v>
          </cell>
          <cell r="F9755" t="str">
            <v>Y</v>
          </cell>
        </row>
        <row r="9756">
          <cell r="B9756">
            <v>37656</v>
          </cell>
          <cell r="C9756" t="str">
            <v>Technical Concepts LLC</v>
          </cell>
          <cell r="D9756" t="str">
            <v>Investor Group</v>
          </cell>
          <cell r="E9756">
            <v>33.5</v>
          </cell>
          <cell r="F9756" t="str">
            <v>Y</v>
          </cell>
        </row>
        <row r="9757">
          <cell r="B9757">
            <v>37656</v>
          </cell>
          <cell r="C9757" t="str">
            <v>Greatwoods Shopping Center,MA</v>
          </cell>
          <cell r="D9757" t="str">
            <v>Taurus New England Invest Corp</v>
          </cell>
          <cell r="E9757">
            <v>11.2</v>
          </cell>
          <cell r="F9757" t="str">
            <v>N</v>
          </cell>
        </row>
        <row r="9758">
          <cell r="B9758">
            <v>37656</v>
          </cell>
          <cell r="C9758" t="str">
            <v>WVSX-TV</v>
          </cell>
          <cell r="D9758" t="str">
            <v>West Virginia Media Holdings</v>
          </cell>
          <cell r="E9758">
            <v>6.3999999999999995</v>
          </cell>
          <cell r="F9758" t="str">
            <v>N</v>
          </cell>
        </row>
        <row r="9759">
          <cell r="B9759">
            <v>37656</v>
          </cell>
          <cell r="C9759" t="str">
            <v>PanVera-Biochemical Assets</v>
          </cell>
          <cell r="D9759" t="str">
            <v>Invitrogen Corp</v>
          </cell>
          <cell r="E9759">
            <v>95</v>
          </cell>
          <cell r="F9759" t="str">
            <v>N</v>
          </cell>
        </row>
        <row r="9760">
          <cell r="B9760">
            <v>37656</v>
          </cell>
          <cell r="C9760" t="str">
            <v>DataPlay Inc</v>
          </cell>
          <cell r="D9760" t="str">
            <v>DPHI Acquisitions Inc</v>
          </cell>
          <cell r="E9760">
            <v>1.5</v>
          </cell>
          <cell r="F9760" t="str">
            <v>N</v>
          </cell>
        </row>
        <row r="9761">
          <cell r="B9761">
            <v>37656</v>
          </cell>
          <cell r="C9761" t="str">
            <v>Hoyts Cinemas Ltd-Cinemas(52)</v>
          </cell>
          <cell r="D9761" t="str">
            <v>Regal Entertainment Group</v>
          </cell>
          <cell r="E9761">
            <v>190.624</v>
          </cell>
          <cell r="F9761" t="str">
            <v>N</v>
          </cell>
        </row>
        <row r="9762">
          <cell r="B9762">
            <v>37656</v>
          </cell>
          <cell r="C9762" t="str">
            <v>Eos Biotechnology</v>
          </cell>
          <cell r="D9762" t="str">
            <v>Protein Design Labs Inc</v>
          </cell>
          <cell r="E9762">
            <v>36.076999999999998</v>
          </cell>
          <cell r="F9762" t="str">
            <v>N</v>
          </cell>
        </row>
        <row r="9763">
          <cell r="B9763">
            <v>37656</v>
          </cell>
          <cell r="C9763" t="str">
            <v>NextMedia-Radio Stations,FL(5)</v>
          </cell>
          <cell r="D9763" t="str">
            <v>Styles Media Group LLC</v>
          </cell>
          <cell r="E9763">
            <v>5.6999999999999993</v>
          </cell>
          <cell r="F9763" t="str">
            <v>N</v>
          </cell>
        </row>
        <row r="9764">
          <cell r="B9764">
            <v>37656</v>
          </cell>
          <cell r="C9764" t="str">
            <v>Salant Corp</v>
          </cell>
          <cell r="D9764" t="str">
            <v>Perry Ellis International Inc</v>
          </cell>
          <cell r="E9764">
            <v>88.947999999999993</v>
          </cell>
          <cell r="F9764" t="str">
            <v>N</v>
          </cell>
        </row>
        <row r="9765">
          <cell r="B9765">
            <v>37656</v>
          </cell>
          <cell r="C9765" t="str">
            <v>GalvPro II LLC-Steel Coating</v>
          </cell>
          <cell r="D9765" t="str">
            <v>Steel Dynamics Inc</v>
          </cell>
          <cell r="E9765">
            <v>17.5</v>
          </cell>
          <cell r="F9765" t="str">
            <v>N</v>
          </cell>
        </row>
        <row r="9766">
          <cell r="B9766">
            <v>37656</v>
          </cell>
          <cell r="C9766" t="str">
            <v>Gas Stations (42),Store,MA,RI</v>
          </cell>
          <cell r="D9766" t="str">
            <v>Getty Realty Corp</v>
          </cell>
          <cell r="E9766">
            <v>13.1</v>
          </cell>
          <cell r="F9766" t="str">
            <v>N</v>
          </cell>
        </row>
        <row r="9767">
          <cell r="B9767">
            <v>37656</v>
          </cell>
          <cell r="C9767" t="str">
            <v>Ullirch Copper Ltd</v>
          </cell>
          <cell r="D9767" t="str">
            <v>Hussey Copper Ltd</v>
          </cell>
          <cell r="E9767">
            <v>4</v>
          </cell>
          <cell r="F9767" t="str">
            <v>N</v>
          </cell>
        </row>
        <row r="9768">
          <cell r="B9768">
            <v>37656</v>
          </cell>
          <cell r="C9768" t="str">
            <v>ACH Food Co-Rice Specialty Bus</v>
          </cell>
          <cell r="D9768" t="str">
            <v>Riviana Foods Inc</v>
          </cell>
          <cell r="E9768">
            <v>24</v>
          </cell>
          <cell r="F9768" t="str">
            <v>N</v>
          </cell>
        </row>
        <row r="9769">
          <cell r="B9769">
            <v>37656</v>
          </cell>
          <cell r="C9769" t="str">
            <v>Briggs New York Corp</v>
          </cell>
          <cell r="D9769" t="str">
            <v>Kellwood Co</v>
          </cell>
          <cell r="E9769">
            <v>140</v>
          </cell>
          <cell r="F9769" t="str">
            <v>N</v>
          </cell>
        </row>
        <row r="9770">
          <cell r="B9770">
            <v>37656</v>
          </cell>
          <cell r="C9770" t="str">
            <v>Horizon Ntl Com Svcs-Com Self</v>
          </cell>
          <cell r="D9770" t="str">
            <v>ABM Industries Inc</v>
          </cell>
          <cell r="E9770">
            <v>14.5</v>
          </cell>
          <cell r="F9770" t="str">
            <v>N</v>
          </cell>
        </row>
        <row r="9771">
          <cell r="B9771">
            <v>37655</v>
          </cell>
          <cell r="C9771" t="str">
            <v>Cerisent Corp</v>
          </cell>
          <cell r="D9771" t="str">
            <v>Sequoia Capital</v>
          </cell>
          <cell r="E9771">
            <v>5.742</v>
          </cell>
          <cell r="F9771" t="str">
            <v>Y</v>
          </cell>
        </row>
        <row r="9772">
          <cell r="B9772">
            <v>37655</v>
          </cell>
          <cell r="C9772" t="str">
            <v>Humboldt Bank-Bankcard Op</v>
          </cell>
          <cell r="D9772" t="str">
            <v>Humboldt Merchant Services LP</v>
          </cell>
          <cell r="E9772">
            <v>32</v>
          </cell>
          <cell r="F9772" t="str">
            <v>N</v>
          </cell>
        </row>
        <row r="9773">
          <cell r="B9773">
            <v>37655</v>
          </cell>
          <cell r="C9773" t="str">
            <v>Jayark Corp</v>
          </cell>
          <cell r="D9773" t="str">
            <v>Jayark Acquisition Corp</v>
          </cell>
          <cell r="E9773">
            <v>1.107</v>
          </cell>
          <cell r="F9773" t="str">
            <v>N</v>
          </cell>
        </row>
        <row r="9774">
          <cell r="B9774">
            <v>37655</v>
          </cell>
          <cell r="C9774" t="str">
            <v>Undisclosed Medical Sales Co</v>
          </cell>
          <cell r="D9774" t="str">
            <v>Valesc Inc</v>
          </cell>
          <cell r="E9774">
            <v>3.5999999999999996</v>
          </cell>
          <cell r="F9774" t="str">
            <v>N</v>
          </cell>
        </row>
        <row r="9775">
          <cell r="B9775">
            <v>37655</v>
          </cell>
          <cell r="C9775" t="str">
            <v>MedCare Inc</v>
          </cell>
          <cell r="D9775" t="str">
            <v>Curative Health Services Inc</v>
          </cell>
          <cell r="E9775">
            <v>6.6</v>
          </cell>
          <cell r="F9775" t="str">
            <v>N</v>
          </cell>
        </row>
        <row r="9776">
          <cell r="B9776">
            <v>37655</v>
          </cell>
          <cell r="C9776" t="str">
            <v>3TEC Energy Corp</v>
          </cell>
          <cell r="D9776" t="str">
            <v>Plains Exploration,Prod Co</v>
          </cell>
          <cell r="E9776">
            <v>314.13400000000001</v>
          </cell>
          <cell r="F9776" t="str">
            <v>N</v>
          </cell>
        </row>
        <row r="9777">
          <cell r="B9777">
            <v>37655</v>
          </cell>
          <cell r="C9777" t="str">
            <v>Centennial Pipeline LLC</v>
          </cell>
          <cell r="D9777" t="str">
            <v>Marathon Ashland Petroleum LLC</v>
          </cell>
          <cell r="E9777">
            <v>20</v>
          </cell>
          <cell r="F9777" t="str">
            <v>N</v>
          </cell>
        </row>
        <row r="9778">
          <cell r="B9778">
            <v>37655</v>
          </cell>
          <cell r="C9778" t="str">
            <v>Student Advantage Inc-SA Cash</v>
          </cell>
          <cell r="D9778" t="str">
            <v>Blackboard Inc</v>
          </cell>
          <cell r="E9778">
            <v>4.5</v>
          </cell>
          <cell r="F9778" t="str">
            <v>N</v>
          </cell>
        </row>
        <row r="9779">
          <cell r="B9779">
            <v>37655</v>
          </cell>
          <cell r="C9779" t="str">
            <v>Abrams Centre Natl Bank,TX</v>
          </cell>
          <cell r="D9779" t="str">
            <v>Prosperity Bancshares Inc,TX</v>
          </cell>
          <cell r="E9779">
            <v>16.299999999999997</v>
          </cell>
          <cell r="F9779" t="str">
            <v>N</v>
          </cell>
        </row>
        <row r="9780">
          <cell r="B9780">
            <v>37655</v>
          </cell>
          <cell r="C9780" t="str">
            <v>Cygent Inc</v>
          </cell>
          <cell r="D9780" t="str">
            <v>Convergys Corp</v>
          </cell>
          <cell r="E9780">
            <v>5</v>
          </cell>
          <cell r="F9780" t="str">
            <v>N</v>
          </cell>
        </row>
        <row r="9781">
          <cell r="B9781">
            <v>37655</v>
          </cell>
          <cell r="C9781" t="str">
            <v>Paragon Dynamics Inc</v>
          </cell>
          <cell r="D9781" t="str">
            <v>Zanett Inc</v>
          </cell>
          <cell r="E9781">
            <v>4.7690000000000001</v>
          </cell>
          <cell r="F9781" t="str">
            <v>N</v>
          </cell>
        </row>
        <row r="9782">
          <cell r="B9782">
            <v>37655</v>
          </cell>
          <cell r="C9782" t="str">
            <v>Miniature Die Casting Texas-As</v>
          </cell>
          <cell r="D9782" t="str">
            <v>Atrium Cos Inc</v>
          </cell>
          <cell r="E9782">
            <v>3.25</v>
          </cell>
          <cell r="F9782" t="str">
            <v>N</v>
          </cell>
        </row>
        <row r="9783">
          <cell r="B9783">
            <v>37655</v>
          </cell>
          <cell r="C9783" t="str">
            <v>Centennial Pipeline LLC</v>
          </cell>
          <cell r="D9783" t="str">
            <v>TE Products Pipeline Co LP</v>
          </cell>
          <cell r="E9783">
            <v>20</v>
          </cell>
          <cell r="F9783" t="str">
            <v>N</v>
          </cell>
        </row>
        <row r="9784">
          <cell r="B9784">
            <v>37655</v>
          </cell>
          <cell r="C9784" t="str">
            <v>Inland Resources Inc</v>
          </cell>
          <cell r="D9784" t="str">
            <v>Creditors</v>
          </cell>
          <cell r="E9784">
            <v>85.436999999999998</v>
          </cell>
          <cell r="F9784" t="str">
            <v>N</v>
          </cell>
        </row>
        <row r="9785">
          <cell r="B9785">
            <v>37655</v>
          </cell>
          <cell r="C9785" t="str">
            <v>El Paso Corp-Op,Bus</v>
          </cell>
          <cell r="D9785" t="str">
            <v>Alpha Natural Resources LLC</v>
          </cell>
          <cell r="E9785">
            <v>58.599999999999994</v>
          </cell>
          <cell r="F9785" t="str">
            <v>N</v>
          </cell>
        </row>
        <row r="9786">
          <cell r="B9786">
            <v>37655</v>
          </cell>
          <cell r="C9786" t="str">
            <v>Charter Banking Corp,Tampa,FL</v>
          </cell>
          <cell r="D9786" t="str">
            <v>FNB Corp,Asheboro,NC</v>
          </cell>
          <cell r="E9786">
            <v>150.25</v>
          </cell>
          <cell r="F9786" t="str">
            <v>N</v>
          </cell>
        </row>
        <row r="9787">
          <cell r="B9787">
            <v>37653</v>
          </cell>
          <cell r="C9787" t="str">
            <v>FriendCo Rest-Friendlys(30)</v>
          </cell>
          <cell r="D9787" t="str">
            <v>Investor Group</v>
          </cell>
          <cell r="E9787">
            <v>15.299999999999999</v>
          </cell>
          <cell r="F9787" t="str">
            <v>N</v>
          </cell>
        </row>
        <row r="9788">
          <cell r="B9788">
            <v>37653</v>
          </cell>
          <cell r="C9788" t="str">
            <v>Silverado Bdcstg Co-Radio</v>
          </cell>
          <cell r="D9788" t="str">
            <v>Citadel Broadcasting Corp</v>
          </cell>
          <cell r="E9788">
            <v>25.5</v>
          </cell>
          <cell r="F9788" t="str">
            <v>N</v>
          </cell>
        </row>
        <row r="9789">
          <cell r="B9789">
            <v>37653</v>
          </cell>
          <cell r="C9789" t="str">
            <v>Undisclosed AM Hammond,MI</v>
          </cell>
          <cell r="D9789" t="str">
            <v>Starboard Network</v>
          </cell>
          <cell r="E9789">
            <v>3.25</v>
          </cell>
          <cell r="F9789" t="str">
            <v>N</v>
          </cell>
        </row>
        <row r="9790">
          <cell r="B9790">
            <v>37652</v>
          </cell>
          <cell r="C9790" t="str">
            <v>9278 Communications Inc</v>
          </cell>
          <cell r="D9790" t="str">
            <v>NTSE Holding Co</v>
          </cell>
          <cell r="E9790">
            <v>2.3929999999999998</v>
          </cell>
          <cell r="F9790" t="str">
            <v>Y</v>
          </cell>
        </row>
        <row r="9791">
          <cell r="B9791">
            <v>37652</v>
          </cell>
          <cell r="C9791" t="str">
            <v>Morton Grove Pharmaceuticals</v>
          </cell>
          <cell r="D9791" t="str">
            <v>GTCR Golder Rauner LLC</v>
          </cell>
          <cell r="E9791">
            <v>200</v>
          </cell>
          <cell r="F9791" t="str">
            <v>Y</v>
          </cell>
        </row>
        <row r="9792">
          <cell r="B9792">
            <v>37652</v>
          </cell>
          <cell r="C9792" t="str">
            <v>Denbury Resources-Laurel Field</v>
          </cell>
          <cell r="D9792" t="str">
            <v>Undisclosed Acquiror</v>
          </cell>
          <cell r="E9792">
            <v>28</v>
          </cell>
          <cell r="F9792" t="str">
            <v>N</v>
          </cell>
        </row>
        <row r="9793">
          <cell r="B9793">
            <v>37652</v>
          </cell>
          <cell r="C9793" t="str">
            <v>El Paso-Gathering Systems (18)</v>
          </cell>
          <cell r="D9793" t="str">
            <v>Western Gas Resources Inc</v>
          </cell>
          <cell r="E9793">
            <v>37</v>
          </cell>
          <cell r="F9793" t="str">
            <v>N</v>
          </cell>
        </row>
        <row r="9794">
          <cell r="B9794">
            <v>37652</v>
          </cell>
          <cell r="C9794" t="str">
            <v>Sanders Brothers Inc</v>
          </cell>
          <cell r="D9794" t="str">
            <v>Acadian Louisiana Ltd</v>
          </cell>
          <cell r="E9794">
            <v>6.1999999999999993</v>
          </cell>
          <cell r="F9794" t="str">
            <v>N</v>
          </cell>
        </row>
        <row r="9795">
          <cell r="B9795">
            <v>37652</v>
          </cell>
          <cell r="C9795" t="str">
            <v>Bridgewater Crossing</v>
          </cell>
          <cell r="D9795" t="str">
            <v>Peabody Global Real Estate</v>
          </cell>
          <cell r="E9795">
            <v>139.5</v>
          </cell>
          <cell r="F9795" t="str">
            <v>N</v>
          </cell>
        </row>
        <row r="9796">
          <cell r="B9796">
            <v>37652</v>
          </cell>
          <cell r="C9796" t="str">
            <v>WCP Inc</v>
          </cell>
          <cell r="D9796" t="str">
            <v>VBG Inc</v>
          </cell>
          <cell r="E9796">
            <v>1.2</v>
          </cell>
          <cell r="F9796" t="str">
            <v>N</v>
          </cell>
        </row>
        <row r="9797">
          <cell r="B9797">
            <v>37652</v>
          </cell>
          <cell r="C9797" t="str">
            <v>Livonia Plaza,Livonia,Michigan</v>
          </cell>
          <cell r="D9797" t="str">
            <v>Ramco Gershenson Properties</v>
          </cell>
          <cell r="E9797">
            <v>13</v>
          </cell>
          <cell r="F9797" t="str">
            <v>N</v>
          </cell>
        </row>
        <row r="9798">
          <cell r="B9798">
            <v>37652</v>
          </cell>
          <cell r="C9798" t="str">
            <v>Ethos Global Solutions LLC</v>
          </cell>
          <cell r="D9798" t="str">
            <v>Tribune Business Systems</v>
          </cell>
          <cell r="E9798">
            <v>1.6469999999999998</v>
          </cell>
          <cell r="F9798" t="str">
            <v>N</v>
          </cell>
        </row>
        <row r="9799">
          <cell r="B9799">
            <v>37652</v>
          </cell>
          <cell r="C9799" t="str">
            <v>Colorado Oil &amp; Gas Property</v>
          </cell>
          <cell r="D9799" t="str">
            <v>Rocky Mountain Energy Corp</v>
          </cell>
          <cell r="E9799">
            <v>8</v>
          </cell>
          <cell r="F9799" t="str">
            <v>N</v>
          </cell>
        </row>
        <row r="9800">
          <cell r="B9800">
            <v>37652</v>
          </cell>
          <cell r="C9800" t="str">
            <v>Goddard Valve Corp</v>
          </cell>
          <cell r="D9800" t="str">
            <v>Engineered Controls Intl Inc</v>
          </cell>
          <cell r="E9800">
            <v>4.0999999999999996</v>
          </cell>
          <cell r="F9800" t="str">
            <v>N</v>
          </cell>
        </row>
        <row r="9801">
          <cell r="B9801">
            <v>37652</v>
          </cell>
          <cell r="C9801" t="str">
            <v>Bankruptcy Services LLC</v>
          </cell>
          <cell r="D9801" t="str">
            <v>EPIQ Systems Inc</v>
          </cell>
          <cell r="E9801">
            <v>49.5</v>
          </cell>
          <cell r="F9801" t="str">
            <v>N</v>
          </cell>
        </row>
        <row r="9802">
          <cell r="B9802">
            <v>37652</v>
          </cell>
          <cell r="C9802" t="str">
            <v>Leiner Davis Gelatin</v>
          </cell>
          <cell r="D9802" t="str">
            <v>Tessenderlo Chemie NV</v>
          </cell>
          <cell r="E9802">
            <v>67.52</v>
          </cell>
          <cell r="F9802" t="str">
            <v>N</v>
          </cell>
        </row>
        <row r="9803">
          <cell r="B9803">
            <v>37652</v>
          </cell>
          <cell r="C9803" t="str">
            <v>Gottschalks Inc-Private Label</v>
          </cell>
          <cell r="D9803" t="str">
            <v>Household Bank NA</v>
          </cell>
          <cell r="E9803">
            <v>102.8</v>
          </cell>
          <cell r="F9803" t="str">
            <v>N</v>
          </cell>
        </row>
        <row r="9804">
          <cell r="B9804">
            <v>37652</v>
          </cell>
          <cell r="C9804" t="str">
            <v>Wickman Corp</v>
          </cell>
          <cell r="D9804" t="str">
            <v>Tyrolit Schleifmittelwerke</v>
          </cell>
          <cell r="E9804">
            <v>2.2999999999999998</v>
          </cell>
          <cell r="F9804" t="str">
            <v>N</v>
          </cell>
        </row>
        <row r="9805">
          <cell r="B9805">
            <v>37652</v>
          </cell>
          <cell r="C9805" t="str">
            <v>Convergent Capital Management</v>
          </cell>
          <cell r="D9805" t="str">
            <v>City National Corp</v>
          </cell>
          <cell r="E9805">
            <v>49</v>
          </cell>
          <cell r="F9805" t="str">
            <v>N</v>
          </cell>
        </row>
        <row r="9806">
          <cell r="B9806">
            <v>37651</v>
          </cell>
          <cell r="C9806" t="str">
            <v>Avasta Inc</v>
          </cell>
          <cell r="D9806" t="str">
            <v>NaviSite Inc</v>
          </cell>
          <cell r="E9806">
            <v>2.4590000000000001</v>
          </cell>
          <cell r="F9806" t="str">
            <v>N</v>
          </cell>
        </row>
        <row r="9807">
          <cell r="B9807">
            <v>37651</v>
          </cell>
          <cell r="C9807" t="str">
            <v>Envirogen Inc</v>
          </cell>
          <cell r="D9807" t="str">
            <v>Shaw Envi &amp; Infrastructure Inc</v>
          </cell>
          <cell r="E9807">
            <v>3.63</v>
          </cell>
          <cell r="F9807" t="str">
            <v>N</v>
          </cell>
        </row>
        <row r="9808">
          <cell r="B9808">
            <v>37651</v>
          </cell>
          <cell r="C9808" t="str">
            <v>Mrs Smiths Bakeries-Frozen Bus</v>
          </cell>
          <cell r="D9808" t="str">
            <v>Schwan Food Co</v>
          </cell>
          <cell r="E9808">
            <v>240</v>
          </cell>
          <cell r="F9808" t="str">
            <v>N</v>
          </cell>
        </row>
        <row r="9809">
          <cell r="B9809">
            <v>37651</v>
          </cell>
          <cell r="C9809" t="str">
            <v>Encompass Electrical Tech</v>
          </cell>
          <cell r="D9809" t="str">
            <v>Integrated Electrical Services</v>
          </cell>
          <cell r="E9809">
            <v>3.8499999999999996</v>
          </cell>
          <cell r="F9809" t="str">
            <v>N</v>
          </cell>
        </row>
        <row r="9810">
          <cell r="B9810">
            <v>37651</v>
          </cell>
          <cell r="C9810" t="str">
            <v>Elan Corp PLC-Primary Care</v>
          </cell>
          <cell r="D9810" t="str">
            <v>King Pharmaceuticals Inc</v>
          </cell>
          <cell r="E9810">
            <v>750</v>
          </cell>
          <cell r="F9810" t="str">
            <v>N</v>
          </cell>
        </row>
        <row r="9811">
          <cell r="B9811">
            <v>37651</v>
          </cell>
          <cell r="C9811" t="str">
            <v>Bike Athletic Co</v>
          </cell>
          <cell r="D9811" t="str">
            <v>Russell Corp</v>
          </cell>
          <cell r="E9811">
            <v>16.25</v>
          </cell>
          <cell r="F9811" t="str">
            <v>N</v>
          </cell>
        </row>
        <row r="9812">
          <cell r="B9812">
            <v>37651</v>
          </cell>
          <cell r="C9812" t="str">
            <v>Security General Life Ins Co</v>
          </cell>
          <cell r="D9812" t="str">
            <v>Summit Life Corp</v>
          </cell>
          <cell r="E9812">
            <v>1.99</v>
          </cell>
          <cell r="F9812" t="str">
            <v>N</v>
          </cell>
        </row>
        <row r="9813">
          <cell r="B9813">
            <v>37651</v>
          </cell>
          <cell r="C9813" t="str">
            <v>Edge Business Services Corp</v>
          </cell>
          <cell r="D9813" t="str">
            <v>Allegiance Partners LP</v>
          </cell>
          <cell r="E9813">
            <v>1</v>
          </cell>
          <cell r="F9813" t="str">
            <v>N</v>
          </cell>
        </row>
        <row r="9814">
          <cell r="B9814">
            <v>37651</v>
          </cell>
          <cell r="C9814" t="str">
            <v>Edge Business Services Corp</v>
          </cell>
          <cell r="D9814" t="str">
            <v>Allegiance Partners LP</v>
          </cell>
          <cell r="E9814">
            <v>2.5</v>
          </cell>
          <cell r="F9814" t="str">
            <v>N</v>
          </cell>
        </row>
        <row r="9815">
          <cell r="B9815">
            <v>37651</v>
          </cell>
          <cell r="C9815" t="str">
            <v>Fairmont Copley Plaza Hotel</v>
          </cell>
          <cell r="D9815" t="str">
            <v>Fairmont Hotels &amp; Resorts Inc</v>
          </cell>
          <cell r="E9815">
            <v>21.49</v>
          </cell>
          <cell r="F9815" t="str">
            <v>N</v>
          </cell>
        </row>
        <row r="9816">
          <cell r="B9816">
            <v>37650</v>
          </cell>
          <cell r="C9816" t="str">
            <v>Nuvisio Corp-NestEggz Division</v>
          </cell>
          <cell r="D9816" t="str">
            <v>BabyMint Inc</v>
          </cell>
          <cell r="E9816">
            <v>4.5</v>
          </cell>
          <cell r="F9816" t="str">
            <v>N</v>
          </cell>
        </row>
        <row r="9817">
          <cell r="B9817">
            <v>37650</v>
          </cell>
          <cell r="C9817" t="str">
            <v>Wenco Distributors</v>
          </cell>
          <cell r="D9817" t="str">
            <v>Carolina Holdings</v>
          </cell>
          <cell r="E9817">
            <v>45.8</v>
          </cell>
          <cell r="F9817" t="str">
            <v>N</v>
          </cell>
        </row>
        <row r="9818">
          <cell r="B9818">
            <v>37650</v>
          </cell>
          <cell r="C9818" t="str">
            <v>Goodrich Avionics Systems</v>
          </cell>
          <cell r="D9818" t="str">
            <v>L-3 Communications Hldg Inc</v>
          </cell>
          <cell r="E9818">
            <v>188</v>
          </cell>
          <cell r="F9818" t="str">
            <v>N</v>
          </cell>
        </row>
        <row r="9819">
          <cell r="B9819">
            <v>37650</v>
          </cell>
          <cell r="C9819" t="str">
            <v>Paragon Solutions Inc</v>
          </cell>
          <cell r="D9819" t="str">
            <v>First Consulting Group Inc</v>
          </cell>
          <cell r="E9819">
            <v>11.321</v>
          </cell>
          <cell r="F9819" t="str">
            <v>N</v>
          </cell>
        </row>
        <row r="9820">
          <cell r="B9820">
            <v>37650</v>
          </cell>
          <cell r="C9820" t="str">
            <v>Fisher Communications Inc-</v>
          </cell>
          <cell r="D9820" t="str">
            <v>Southeastern Media Holdings</v>
          </cell>
          <cell r="E9820">
            <v>40</v>
          </cell>
          <cell r="F9820" t="str">
            <v>N</v>
          </cell>
        </row>
        <row r="9821">
          <cell r="B9821">
            <v>37650</v>
          </cell>
          <cell r="C9821" t="str">
            <v>DSI Toys Inc</v>
          </cell>
          <cell r="D9821" t="str">
            <v>MVII LLC</v>
          </cell>
          <cell r="E9821">
            <v>3.5059999999999998</v>
          </cell>
          <cell r="F9821" t="str">
            <v>N</v>
          </cell>
        </row>
        <row r="9822">
          <cell r="B9822">
            <v>37650</v>
          </cell>
          <cell r="C9822" t="str">
            <v>Polycom Inc-Netengine Product</v>
          </cell>
          <cell r="D9822" t="str">
            <v>Verilink Corp</v>
          </cell>
          <cell r="E9822">
            <v>3</v>
          </cell>
          <cell r="F9822" t="str">
            <v>N</v>
          </cell>
        </row>
        <row r="9823">
          <cell r="B9823">
            <v>37650</v>
          </cell>
          <cell r="C9823" t="str">
            <v>PepsiCo Inc-Golden Grain</v>
          </cell>
          <cell r="D9823" t="str">
            <v>American Italian Pasta Co</v>
          </cell>
          <cell r="E9823">
            <v>43</v>
          </cell>
          <cell r="F9823" t="str">
            <v>N</v>
          </cell>
        </row>
        <row r="9824">
          <cell r="B9824">
            <v>37650</v>
          </cell>
          <cell r="C9824" t="str">
            <v>Undisclosed Gas Ppty,NY</v>
          </cell>
          <cell r="D9824" t="str">
            <v>Fortuna Energy Inc</v>
          </cell>
          <cell r="E9824">
            <v>250</v>
          </cell>
          <cell r="F9824" t="str">
            <v>N</v>
          </cell>
        </row>
        <row r="9825">
          <cell r="B9825">
            <v>37650</v>
          </cell>
          <cell r="C9825" t="str">
            <v>Alltel Information Services</v>
          </cell>
          <cell r="D9825" t="str">
            <v>Fidelity Natl Finl Inc</v>
          </cell>
          <cell r="E9825">
            <v>1041.5820000000001</v>
          </cell>
          <cell r="F9825" t="str">
            <v>N</v>
          </cell>
        </row>
        <row r="9826">
          <cell r="B9826">
            <v>37650</v>
          </cell>
          <cell r="C9826" t="str">
            <v>York International-Certain Ast</v>
          </cell>
          <cell r="D9826" t="str">
            <v>Ferguson Enterprises Inc</v>
          </cell>
          <cell r="E9826">
            <v>1.7999999999999998</v>
          </cell>
          <cell r="F9826" t="str">
            <v>N</v>
          </cell>
        </row>
        <row r="9827">
          <cell r="B9827">
            <v>37650</v>
          </cell>
          <cell r="C9827" t="str">
            <v>Triangle Supply Co Inc</v>
          </cell>
          <cell r="D9827" t="str">
            <v>Ferguson Enterprises Inc</v>
          </cell>
          <cell r="E9827">
            <v>3.4</v>
          </cell>
          <cell r="F9827" t="str">
            <v>N</v>
          </cell>
        </row>
        <row r="9828">
          <cell r="B9828">
            <v>37650</v>
          </cell>
          <cell r="C9828" t="str">
            <v>Millennium Bank,Gainesville,FL</v>
          </cell>
          <cell r="D9828" t="str">
            <v>Alabama Natl BanCorp,AL</v>
          </cell>
          <cell r="E9828">
            <v>23.599999999999998</v>
          </cell>
          <cell r="F9828" t="str">
            <v>N</v>
          </cell>
        </row>
        <row r="9829">
          <cell r="B9829">
            <v>37649</v>
          </cell>
          <cell r="C9829" t="str">
            <v>Milton Holdings Inc</v>
          </cell>
          <cell r="D9829" t="str">
            <v>Investor Group</v>
          </cell>
          <cell r="E9829">
            <v>6.25</v>
          </cell>
          <cell r="F9829" t="str">
            <v>Y</v>
          </cell>
        </row>
        <row r="9830">
          <cell r="B9830">
            <v>37649</v>
          </cell>
          <cell r="C9830" t="str">
            <v>Hammerblow Towing Systems</v>
          </cell>
          <cell r="D9830" t="str">
            <v>TriMas Corp</v>
          </cell>
          <cell r="E9830">
            <v>142.5</v>
          </cell>
          <cell r="F9830" t="str">
            <v>N</v>
          </cell>
        </row>
        <row r="9831">
          <cell r="B9831">
            <v>37649</v>
          </cell>
          <cell r="C9831" t="str">
            <v>Building One Service Solutions</v>
          </cell>
          <cell r="D9831" t="str">
            <v>Horizon National Contract</v>
          </cell>
          <cell r="E9831">
            <v>21.599999999999998</v>
          </cell>
          <cell r="F9831" t="str">
            <v>N</v>
          </cell>
        </row>
        <row r="9832">
          <cell r="B9832">
            <v>37649</v>
          </cell>
          <cell r="C9832" t="str">
            <v>Columbia Natural Resources-</v>
          </cell>
          <cell r="D9832" t="str">
            <v>Undisclosed Acquiror</v>
          </cell>
          <cell r="E9832">
            <v>95</v>
          </cell>
          <cell r="F9832" t="str">
            <v>N</v>
          </cell>
        </row>
        <row r="9833">
          <cell r="B9833">
            <v>37649</v>
          </cell>
          <cell r="C9833" t="str">
            <v>Glencore Intl-Aluminum Plant</v>
          </cell>
          <cell r="D9833" t="str">
            <v>Century Aluminum Co</v>
          </cell>
          <cell r="E9833">
            <v>105</v>
          </cell>
          <cell r="F9833" t="str">
            <v>N</v>
          </cell>
        </row>
        <row r="9834">
          <cell r="B9834">
            <v>37649</v>
          </cell>
          <cell r="C9834" t="str">
            <v>Elite Flight Solutions Inc</v>
          </cell>
          <cell r="D9834" t="str">
            <v>Carcorp USA Corp</v>
          </cell>
          <cell r="E9834">
            <v>22.209</v>
          </cell>
          <cell r="F9834" t="str">
            <v>N</v>
          </cell>
        </row>
        <row r="9835">
          <cell r="B9835">
            <v>37649</v>
          </cell>
          <cell r="C9835" t="str">
            <v>TW Wireless</v>
          </cell>
          <cell r="D9835" t="str">
            <v>Qwest Wireless</v>
          </cell>
          <cell r="E9835">
            <v>46</v>
          </cell>
          <cell r="F9835" t="str">
            <v>N</v>
          </cell>
        </row>
        <row r="9836">
          <cell r="B9836">
            <v>37649</v>
          </cell>
          <cell r="C9836" t="str">
            <v>Dresdner-US Real Estate</v>
          </cell>
          <cell r="D9836" t="str">
            <v>Eurohypo AG</v>
          </cell>
          <cell r="E9836">
            <v>84.882000000000005</v>
          </cell>
          <cell r="F9836" t="str">
            <v>N</v>
          </cell>
        </row>
        <row r="9837">
          <cell r="B9837">
            <v>37649</v>
          </cell>
          <cell r="C9837" t="str">
            <v>Safkey Corp</v>
          </cell>
          <cell r="D9837" t="str">
            <v>Synergie Holdings Ltd</v>
          </cell>
          <cell r="E9837">
            <v>1.5</v>
          </cell>
          <cell r="F9837" t="str">
            <v>N</v>
          </cell>
        </row>
        <row r="9838">
          <cell r="B9838">
            <v>37648</v>
          </cell>
          <cell r="C9838" t="str">
            <v>Perlegen Sciences Inc</v>
          </cell>
          <cell r="D9838" t="str">
            <v>Investor Group</v>
          </cell>
          <cell r="E9838">
            <v>30</v>
          </cell>
          <cell r="F9838" t="str">
            <v>Y</v>
          </cell>
        </row>
        <row r="9839">
          <cell r="B9839">
            <v>37648</v>
          </cell>
          <cell r="C9839" t="str">
            <v>Wackenhut Resources Inc</v>
          </cell>
          <cell r="D9839" t="str">
            <v>HIG Capital LLC</v>
          </cell>
          <cell r="E9839">
            <v>24</v>
          </cell>
          <cell r="F9839" t="str">
            <v>Y</v>
          </cell>
        </row>
        <row r="9840">
          <cell r="B9840">
            <v>37648</v>
          </cell>
          <cell r="C9840" t="str">
            <v>Acosta Sales &amp; Marketing Co</v>
          </cell>
          <cell r="D9840" t="str">
            <v>Berkshire Partners LLC</v>
          </cell>
          <cell r="E9840">
            <v>150</v>
          </cell>
          <cell r="F9840" t="str">
            <v>Y</v>
          </cell>
        </row>
        <row r="9841">
          <cell r="B9841">
            <v>37648</v>
          </cell>
          <cell r="C9841" t="str">
            <v>Arco Plaza,Los Angeles</v>
          </cell>
          <cell r="D9841" t="str">
            <v>Thomas Properties Group Inc</v>
          </cell>
          <cell r="E9841">
            <v>270</v>
          </cell>
          <cell r="F9841" t="str">
            <v>N</v>
          </cell>
        </row>
        <row r="9842">
          <cell r="B9842">
            <v>37648</v>
          </cell>
          <cell r="C9842" t="str">
            <v>Textile Wallcoverings Intl Ltd</v>
          </cell>
          <cell r="D9842" t="str">
            <v>Thybony Wallcoverings Intl Ltd</v>
          </cell>
          <cell r="E9842">
            <v>1.4710000000000001</v>
          </cell>
          <cell r="F9842" t="str">
            <v>N</v>
          </cell>
        </row>
        <row r="9843">
          <cell r="B9843">
            <v>37648</v>
          </cell>
          <cell r="C9843" t="str">
            <v>Epik Natural Gas Liquid Export</v>
          </cell>
          <cell r="D9843" t="str">
            <v>Enterprise Products Operating</v>
          </cell>
          <cell r="E9843">
            <v>19</v>
          </cell>
          <cell r="F9843" t="str">
            <v>N</v>
          </cell>
        </row>
        <row r="9844">
          <cell r="B9844">
            <v>37648</v>
          </cell>
          <cell r="C9844" t="str">
            <v>Standard Fruit &amp; Vegetable Co</v>
          </cell>
          <cell r="D9844" t="str">
            <v>Fresh Del Monte Produce Inc</v>
          </cell>
          <cell r="E9844">
            <v>100</v>
          </cell>
          <cell r="F9844" t="str">
            <v>N</v>
          </cell>
        </row>
        <row r="9845">
          <cell r="B9845">
            <v>37648</v>
          </cell>
          <cell r="C9845" t="str">
            <v>Jerrys Sanford</v>
          </cell>
          <cell r="D9845" t="str">
            <v>Creative Host Services Inc</v>
          </cell>
          <cell r="E9845">
            <v>1.0760000000000001</v>
          </cell>
          <cell r="F9845" t="str">
            <v>N</v>
          </cell>
        </row>
        <row r="9846">
          <cell r="B9846">
            <v>37648</v>
          </cell>
          <cell r="C9846" t="str">
            <v>Worldwide Insurance Co</v>
          </cell>
          <cell r="D9846" t="str">
            <v>Response Insurance Co</v>
          </cell>
          <cell r="E9846">
            <v>32.299999999999997</v>
          </cell>
          <cell r="F9846" t="str">
            <v>N</v>
          </cell>
        </row>
        <row r="9847">
          <cell r="B9847">
            <v>37648</v>
          </cell>
          <cell r="C9847" t="str">
            <v>Oceanside Crossing Shopping</v>
          </cell>
          <cell r="D9847" t="str">
            <v>Pan Pacific Ret Ppty Inc</v>
          </cell>
          <cell r="E9847">
            <v>5.5</v>
          </cell>
          <cell r="F9847" t="str">
            <v>N</v>
          </cell>
        </row>
        <row r="9848">
          <cell r="B9848">
            <v>37645</v>
          </cell>
          <cell r="C9848" t="str">
            <v>Sawyer Media Systems Inc</v>
          </cell>
          <cell r="D9848" t="str">
            <v>Investor Group</v>
          </cell>
          <cell r="E9848">
            <v>1.5</v>
          </cell>
          <cell r="F9848" t="str">
            <v>Y</v>
          </cell>
        </row>
        <row r="9849">
          <cell r="B9849">
            <v>37645</v>
          </cell>
          <cell r="C9849" t="str">
            <v>NORCO Inc</v>
          </cell>
          <cell r="D9849" t="str">
            <v>Transdigm Inc</v>
          </cell>
          <cell r="E9849">
            <v>51</v>
          </cell>
          <cell r="F9849" t="str">
            <v>Y</v>
          </cell>
        </row>
        <row r="9850">
          <cell r="B9850">
            <v>37645</v>
          </cell>
          <cell r="C9850" t="str">
            <v>Cable &amp; Wireless-eMessaging</v>
          </cell>
          <cell r="D9850" t="str">
            <v>Xpedite Systems Inc</v>
          </cell>
          <cell r="E9850">
            <v>11</v>
          </cell>
          <cell r="F9850" t="str">
            <v>N</v>
          </cell>
        </row>
        <row r="9851">
          <cell r="B9851">
            <v>37645</v>
          </cell>
          <cell r="C9851" t="str">
            <v>Milliken Valve Co Inc</v>
          </cell>
          <cell r="D9851" t="str">
            <v>Mueller Co</v>
          </cell>
          <cell r="E9851">
            <v>7.3</v>
          </cell>
          <cell r="F9851" t="str">
            <v>N</v>
          </cell>
        </row>
        <row r="9852">
          <cell r="B9852">
            <v>37645</v>
          </cell>
          <cell r="C9852" t="str">
            <v>Metro Life Ins CO-Office Prop</v>
          </cell>
          <cell r="D9852" t="str">
            <v>CB Richard Ellis Inc</v>
          </cell>
          <cell r="E9852">
            <v>240</v>
          </cell>
          <cell r="F9852" t="str">
            <v>N</v>
          </cell>
        </row>
        <row r="9853">
          <cell r="B9853">
            <v>37645</v>
          </cell>
          <cell r="C9853" t="str">
            <v>Matrix Rehabilitation-Clinic</v>
          </cell>
          <cell r="D9853" t="str">
            <v>Benchmark Medical Holdings</v>
          </cell>
          <cell r="E9853">
            <v>36</v>
          </cell>
          <cell r="F9853" t="str">
            <v>N</v>
          </cell>
        </row>
        <row r="9854">
          <cell r="B9854">
            <v>37645</v>
          </cell>
          <cell r="C9854" t="str">
            <v>Montana Mills Bread Co Inc</v>
          </cell>
          <cell r="D9854" t="str">
            <v>Krispy Kreme Doughnuts Inc</v>
          </cell>
          <cell r="E9854">
            <v>41.011999999999993</v>
          </cell>
          <cell r="F9854" t="str">
            <v>N</v>
          </cell>
        </row>
        <row r="9855">
          <cell r="B9855">
            <v>37645</v>
          </cell>
          <cell r="C9855" t="str">
            <v>Colorado MEDtech Inc-CO Ops</v>
          </cell>
          <cell r="D9855" t="str">
            <v>HEI Inc</v>
          </cell>
          <cell r="E9855">
            <v>5.0999999999999996</v>
          </cell>
          <cell r="F9855" t="str">
            <v>N</v>
          </cell>
        </row>
        <row r="9856">
          <cell r="B9856">
            <v>37645</v>
          </cell>
          <cell r="C9856" t="str">
            <v>KMart Corp</v>
          </cell>
          <cell r="D9856" t="str">
            <v>Investor Group</v>
          </cell>
          <cell r="E9856">
            <v>387</v>
          </cell>
          <cell r="F9856" t="str">
            <v>N</v>
          </cell>
        </row>
        <row r="9857">
          <cell r="B9857">
            <v>37645</v>
          </cell>
          <cell r="C9857" t="str">
            <v>Amicus Holdings Inc-Branch,Ill</v>
          </cell>
          <cell r="D9857" t="str">
            <v>First Bank of the Americas</v>
          </cell>
          <cell r="E9857">
            <v>1.5999999999999999</v>
          </cell>
          <cell r="F9857" t="str">
            <v>N</v>
          </cell>
        </row>
        <row r="9858">
          <cell r="B9858">
            <v>37645</v>
          </cell>
          <cell r="C9858" t="str">
            <v>CE Generation LLC</v>
          </cell>
          <cell r="D9858" t="str">
            <v>TransAlta Corp</v>
          </cell>
          <cell r="E9858">
            <v>240</v>
          </cell>
          <cell r="F9858" t="str">
            <v>N</v>
          </cell>
        </row>
        <row r="9859">
          <cell r="B9859">
            <v>37645</v>
          </cell>
          <cell r="C9859" t="str">
            <v>Okena Inc</v>
          </cell>
          <cell r="D9859" t="str">
            <v>Cisco Systems Inc</v>
          </cell>
          <cell r="E9859">
            <v>154</v>
          </cell>
          <cell r="F9859" t="str">
            <v>N</v>
          </cell>
        </row>
        <row r="9860">
          <cell r="B9860">
            <v>37644</v>
          </cell>
          <cell r="C9860" t="str">
            <v>Applix Inc-CRM Business</v>
          </cell>
          <cell r="D9860" t="str">
            <v>Platinum Equity LLC</v>
          </cell>
          <cell r="E9860">
            <v>8.75</v>
          </cell>
          <cell r="F9860" t="str">
            <v>Y</v>
          </cell>
        </row>
        <row r="9861">
          <cell r="B9861">
            <v>37644</v>
          </cell>
          <cell r="C9861" t="str">
            <v>Metatec Corp-Electronic</v>
          </cell>
          <cell r="D9861" t="str">
            <v>Digital River Inc</v>
          </cell>
          <cell r="E9861">
            <v>1.1000000000000001</v>
          </cell>
          <cell r="F9861" t="str">
            <v>N</v>
          </cell>
        </row>
        <row r="9862">
          <cell r="B9862">
            <v>37644</v>
          </cell>
          <cell r="C9862" t="str">
            <v>Printcafe Software Inc</v>
          </cell>
          <cell r="D9862" t="str">
            <v>Electronics for Imaging Inc</v>
          </cell>
          <cell r="E9862">
            <v>27.645</v>
          </cell>
          <cell r="F9862" t="str">
            <v>N</v>
          </cell>
        </row>
        <row r="9863">
          <cell r="B9863">
            <v>37644</v>
          </cell>
          <cell r="C9863" t="str">
            <v>First Georgia Holding Inc,GA</v>
          </cell>
          <cell r="D9863" t="str">
            <v>United Community Banks,GA</v>
          </cell>
          <cell r="E9863">
            <v>42.119</v>
          </cell>
          <cell r="F9863" t="str">
            <v>N</v>
          </cell>
        </row>
        <row r="9864">
          <cell r="B9864">
            <v>37644</v>
          </cell>
          <cell r="C9864" t="str">
            <v>Thomas and King-Applebees(11)</v>
          </cell>
          <cell r="D9864" t="str">
            <v>Applebees International Inc</v>
          </cell>
          <cell r="E9864">
            <v>23.2</v>
          </cell>
          <cell r="F9864" t="str">
            <v>N</v>
          </cell>
        </row>
        <row r="9865">
          <cell r="B9865">
            <v>37644</v>
          </cell>
          <cell r="C9865" t="str">
            <v>Clark Material Handling Co</v>
          </cell>
          <cell r="D9865" t="str">
            <v>YoungAn Hat Co Ltd</v>
          </cell>
          <cell r="E9865">
            <v>10</v>
          </cell>
          <cell r="F9865" t="str">
            <v>N</v>
          </cell>
        </row>
        <row r="9866">
          <cell r="B9866">
            <v>37644</v>
          </cell>
          <cell r="C9866" t="str">
            <v>NetOctave Inc</v>
          </cell>
          <cell r="D9866" t="str">
            <v>Cyberguard Corp</v>
          </cell>
          <cell r="E9866">
            <v>1.3720000000000001</v>
          </cell>
          <cell r="F9866" t="str">
            <v>N</v>
          </cell>
        </row>
        <row r="9867">
          <cell r="B9867">
            <v>37643</v>
          </cell>
          <cell r="C9867" t="str">
            <v>Resonate Inc</v>
          </cell>
          <cell r="D9867" t="str">
            <v>GTG Acquisition Corp</v>
          </cell>
          <cell r="E9867">
            <v>53.468000000000004</v>
          </cell>
          <cell r="F9867" t="str">
            <v>Y</v>
          </cell>
        </row>
        <row r="9868">
          <cell r="B9868">
            <v>37643</v>
          </cell>
          <cell r="C9868" t="str">
            <v>Arens Controls Co-Mech Div</v>
          </cell>
          <cell r="D9868" t="str">
            <v>Key Components LLC</v>
          </cell>
          <cell r="E9868">
            <v>5.3</v>
          </cell>
          <cell r="F9868" t="str">
            <v>Y</v>
          </cell>
        </row>
        <row r="9869">
          <cell r="B9869">
            <v>37643</v>
          </cell>
          <cell r="C9869" t="str">
            <v>Media Source Inc</v>
          </cell>
          <cell r="D9869" t="str">
            <v>Stevens Equity Holdings</v>
          </cell>
          <cell r="E9869">
            <v>12.494999999999999</v>
          </cell>
          <cell r="F9869" t="str">
            <v>N</v>
          </cell>
        </row>
        <row r="9870">
          <cell r="B9870">
            <v>37643</v>
          </cell>
          <cell r="C9870" t="str">
            <v>Thatcher Tubes</v>
          </cell>
          <cell r="D9870" t="str">
            <v>Silgan Holdings Inc</v>
          </cell>
          <cell r="E9870">
            <v>32</v>
          </cell>
          <cell r="F9870" t="str">
            <v>N</v>
          </cell>
        </row>
        <row r="9871">
          <cell r="B9871">
            <v>37643</v>
          </cell>
          <cell r="C9871" t="str">
            <v>Boyd Watterson Asset Mgmt LLC</v>
          </cell>
          <cell r="D9871" t="str">
            <v>Mercantile Bankshares Corp,MD</v>
          </cell>
          <cell r="E9871">
            <v>28.574999999999999</v>
          </cell>
          <cell r="F9871" t="str">
            <v>N</v>
          </cell>
        </row>
        <row r="9872">
          <cell r="B9872">
            <v>37643</v>
          </cell>
          <cell r="C9872" t="str">
            <v>Southport Shopping Center,FL</v>
          </cell>
          <cell r="D9872" t="str">
            <v>Undisclosed Acquiror</v>
          </cell>
          <cell r="E9872">
            <v>23.43</v>
          </cell>
          <cell r="F9872" t="str">
            <v>N</v>
          </cell>
        </row>
        <row r="9873">
          <cell r="B9873">
            <v>37643</v>
          </cell>
          <cell r="C9873" t="str">
            <v>Interface Data Systems Inc</v>
          </cell>
          <cell r="D9873" t="str">
            <v>White Electronic Designs Corp</v>
          </cell>
          <cell r="E9873">
            <v>13.593</v>
          </cell>
          <cell r="F9873" t="str">
            <v>N</v>
          </cell>
        </row>
        <row r="9874">
          <cell r="B9874">
            <v>37643</v>
          </cell>
          <cell r="C9874" t="str">
            <v>Lighthouse Financial Svcs,SC</v>
          </cell>
          <cell r="D9874" t="str">
            <v>SunTrust Banks Inc,Atlanta,GA</v>
          </cell>
          <cell r="E9874">
            <v>130</v>
          </cell>
          <cell r="F9874" t="str">
            <v>N</v>
          </cell>
        </row>
        <row r="9875">
          <cell r="B9875">
            <v>37643</v>
          </cell>
          <cell r="C9875" t="str">
            <v>Burbank Media City Center Mall</v>
          </cell>
          <cell r="D9875" t="str">
            <v>Crown Realty &amp; Development</v>
          </cell>
          <cell r="E9875">
            <v>111</v>
          </cell>
          <cell r="F9875" t="str">
            <v>N</v>
          </cell>
        </row>
        <row r="9876">
          <cell r="B9876">
            <v>37643</v>
          </cell>
          <cell r="C9876" t="str">
            <v>Sequent Technologies Inc</v>
          </cell>
          <cell r="D9876" t="str">
            <v>Global ePoint Inc</v>
          </cell>
          <cell r="E9876">
            <v>2.9119999999999999</v>
          </cell>
          <cell r="F9876" t="str">
            <v>N</v>
          </cell>
        </row>
        <row r="9877">
          <cell r="B9877">
            <v>37643</v>
          </cell>
          <cell r="C9877" t="str">
            <v>Printcafe Software Inc</v>
          </cell>
          <cell r="D9877" t="str">
            <v>Creo Inc</v>
          </cell>
          <cell r="E9877">
            <v>3.3410000000000002</v>
          </cell>
          <cell r="F9877" t="str">
            <v>N</v>
          </cell>
        </row>
        <row r="9878">
          <cell r="B9878">
            <v>37643</v>
          </cell>
          <cell r="C9878" t="str">
            <v>Agere Systems Inc-West Coast</v>
          </cell>
          <cell r="D9878" t="str">
            <v>EMCORE Corp</v>
          </cell>
          <cell r="E9878">
            <v>25</v>
          </cell>
          <cell r="F9878" t="str">
            <v>N</v>
          </cell>
        </row>
        <row r="9879">
          <cell r="B9879">
            <v>37642</v>
          </cell>
          <cell r="C9879" t="str">
            <v>Qdoba Restaurant Corp</v>
          </cell>
          <cell r="D9879" t="str">
            <v>Jack in the Box Inc</v>
          </cell>
          <cell r="E9879">
            <v>45</v>
          </cell>
          <cell r="F9879" t="str">
            <v>N</v>
          </cell>
        </row>
        <row r="9880">
          <cell r="B9880">
            <v>37642</v>
          </cell>
          <cell r="C9880" t="str">
            <v>N'Tandem Trust</v>
          </cell>
          <cell r="D9880" t="str">
            <v>Chateau Communities Inc</v>
          </cell>
          <cell r="E9880">
            <v>150</v>
          </cell>
          <cell r="F9880" t="str">
            <v>N</v>
          </cell>
        </row>
        <row r="9881">
          <cell r="B9881">
            <v>37642</v>
          </cell>
          <cell r="C9881" t="str">
            <v>Caminus Corp</v>
          </cell>
          <cell r="D9881" t="str">
            <v>SunGard Data Systems Inc</v>
          </cell>
          <cell r="E9881">
            <v>153.51799999999997</v>
          </cell>
          <cell r="F9881" t="str">
            <v>N</v>
          </cell>
        </row>
        <row r="9882">
          <cell r="B9882">
            <v>37642</v>
          </cell>
          <cell r="C9882" t="str">
            <v>Giga Information Group Inc</v>
          </cell>
          <cell r="D9882" t="str">
            <v>Forrester Research Inc</v>
          </cell>
          <cell r="E9882">
            <v>61.460999999999999</v>
          </cell>
          <cell r="F9882" t="str">
            <v>N</v>
          </cell>
        </row>
        <row r="9883">
          <cell r="B9883">
            <v>37642</v>
          </cell>
          <cell r="C9883" t="str">
            <v>Progressive Produce Corp</v>
          </cell>
          <cell r="D9883" t="str">
            <v>Investor Group</v>
          </cell>
          <cell r="E9883">
            <v>7</v>
          </cell>
          <cell r="F9883" t="str">
            <v>N</v>
          </cell>
        </row>
        <row r="9884">
          <cell r="B9884">
            <v>37642</v>
          </cell>
          <cell r="C9884" t="str">
            <v>American Electric Power-TX Fac</v>
          </cell>
          <cell r="D9884" t="str">
            <v>Pedernales Electric Coop</v>
          </cell>
          <cell r="E9884">
            <v>9.5</v>
          </cell>
          <cell r="F9884" t="str">
            <v>N</v>
          </cell>
        </row>
        <row r="9885">
          <cell r="B9885">
            <v>37642</v>
          </cell>
          <cell r="C9885" t="str">
            <v>First Virginia Banks Inc,VA</v>
          </cell>
          <cell r="D9885" t="str">
            <v>BB&amp;T Corp</v>
          </cell>
          <cell r="E9885">
            <v>3386.0819999999999</v>
          </cell>
          <cell r="F9885" t="str">
            <v>N</v>
          </cell>
        </row>
        <row r="9886">
          <cell r="B9886">
            <v>37642</v>
          </cell>
          <cell r="C9886" t="str">
            <v>Silicon Energy Corp</v>
          </cell>
          <cell r="D9886" t="str">
            <v>Itron Inc</v>
          </cell>
          <cell r="E9886">
            <v>71.199999999999989</v>
          </cell>
          <cell r="F9886" t="str">
            <v>N</v>
          </cell>
        </row>
        <row r="9887">
          <cell r="B9887">
            <v>37642</v>
          </cell>
          <cell r="C9887" t="str">
            <v>Ivey Mechanical Co</v>
          </cell>
          <cell r="D9887" t="str">
            <v>LT Mechanical Inc</v>
          </cell>
          <cell r="E9887">
            <v>4.3360000000000003</v>
          </cell>
          <cell r="F9887" t="str">
            <v>N</v>
          </cell>
        </row>
        <row r="9888">
          <cell r="B9888">
            <v>37642</v>
          </cell>
          <cell r="C9888" t="str">
            <v>Pfizer Inc-Schick-Wilkinson</v>
          </cell>
          <cell r="D9888" t="str">
            <v>Energizer Holdings Inc</v>
          </cell>
          <cell r="E9888">
            <v>930</v>
          </cell>
          <cell r="F9888" t="str">
            <v>N</v>
          </cell>
        </row>
        <row r="9889">
          <cell r="B9889">
            <v>37642</v>
          </cell>
          <cell r="C9889" t="str">
            <v>PlaceWare Inc</v>
          </cell>
          <cell r="D9889" t="str">
            <v>Microsoft Corp</v>
          </cell>
          <cell r="E9889">
            <v>200</v>
          </cell>
          <cell r="F9889" t="str">
            <v>N</v>
          </cell>
        </row>
        <row r="9890">
          <cell r="B9890">
            <v>37642</v>
          </cell>
          <cell r="C9890" t="str">
            <v>Big Al's Casino,Everett,WA</v>
          </cell>
          <cell r="D9890" t="str">
            <v>Great Canadian Gaming Corp</v>
          </cell>
          <cell r="E9890">
            <v>5.9249999999999998</v>
          </cell>
          <cell r="F9890" t="str">
            <v>N</v>
          </cell>
        </row>
        <row r="9891">
          <cell r="B9891">
            <v>37641</v>
          </cell>
          <cell r="C9891" t="str">
            <v>Cookson Group PLC-Precision</v>
          </cell>
          <cell r="D9891" t="str">
            <v>Investor Group</v>
          </cell>
          <cell r="E9891">
            <v>80.199999999999989</v>
          </cell>
          <cell r="F9891" t="str">
            <v>Y</v>
          </cell>
        </row>
        <row r="9892">
          <cell r="B9892">
            <v>37641</v>
          </cell>
          <cell r="C9892" t="str">
            <v>Bronson Laboratories Inc</v>
          </cell>
          <cell r="D9892" t="str">
            <v>Undisclosed Acquiror</v>
          </cell>
          <cell r="E9892">
            <v>8</v>
          </cell>
          <cell r="F9892" t="str">
            <v>N</v>
          </cell>
        </row>
        <row r="9893">
          <cell r="B9893">
            <v>37641</v>
          </cell>
          <cell r="C9893" t="str">
            <v>International Card Est Inc</v>
          </cell>
          <cell r="D9893" t="str">
            <v>Infice SA</v>
          </cell>
          <cell r="E9893">
            <v>1.4</v>
          </cell>
          <cell r="F9893" t="str">
            <v>N</v>
          </cell>
        </row>
        <row r="9894">
          <cell r="B9894">
            <v>37639</v>
          </cell>
          <cell r="C9894" t="str">
            <v>Fluid Kenetics</v>
          </cell>
          <cell r="D9894" t="str">
            <v>Imperial Metal Industries PLC</v>
          </cell>
          <cell r="E9894">
            <v>8</v>
          </cell>
          <cell r="F9894" t="str">
            <v>N</v>
          </cell>
        </row>
        <row r="9895">
          <cell r="B9895">
            <v>37638</v>
          </cell>
          <cell r="C9895" t="str">
            <v>Vatterott Educational Centers</v>
          </cell>
          <cell r="D9895" t="str">
            <v>Wellspring Capital Mgmt LLC</v>
          </cell>
          <cell r="E9895">
            <v>105</v>
          </cell>
          <cell r="F9895" t="str">
            <v>Y</v>
          </cell>
        </row>
        <row r="9896">
          <cell r="B9896">
            <v>37638</v>
          </cell>
          <cell r="C9896" t="str">
            <v>MW Manufacturers Inc</v>
          </cell>
          <cell r="D9896" t="str">
            <v>Investcorp International Inc</v>
          </cell>
          <cell r="E9896">
            <v>188</v>
          </cell>
          <cell r="F9896" t="str">
            <v>Y</v>
          </cell>
        </row>
        <row r="9897">
          <cell r="B9897">
            <v>37638</v>
          </cell>
          <cell r="C9897" t="str">
            <v>Residence Inn,Redmond,WA</v>
          </cell>
          <cell r="D9897" t="str">
            <v>Apple Hospitality Two Inc</v>
          </cell>
          <cell r="E9897">
            <v>32.549999999999997</v>
          </cell>
          <cell r="F9897" t="str">
            <v>N</v>
          </cell>
        </row>
        <row r="9898">
          <cell r="B9898">
            <v>37638</v>
          </cell>
          <cell r="C9898" t="str">
            <v>CyberRep.com Inc</v>
          </cell>
          <cell r="D9898" t="str">
            <v>Affiliated Computer Svcs Inc</v>
          </cell>
          <cell r="E9898">
            <v>42</v>
          </cell>
          <cell r="F9898" t="str">
            <v>N</v>
          </cell>
        </row>
        <row r="9899">
          <cell r="B9899">
            <v>37638</v>
          </cell>
          <cell r="C9899" t="str">
            <v>Texas Optoelectronics Inc</v>
          </cell>
          <cell r="D9899" t="str">
            <v>Advanced Photonix Inc</v>
          </cell>
          <cell r="E9899">
            <v>11.859</v>
          </cell>
          <cell r="F9899" t="str">
            <v>N</v>
          </cell>
        </row>
        <row r="9900">
          <cell r="B9900">
            <v>37638</v>
          </cell>
          <cell r="C9900" t="str">
            <v>Lost Oaks Golf Course,FL</v>
          </cell>
          <cell r="D9900" t="str">
            <v>H&amp;M Investments of Cleawater</v>
          </cell>
          <cell r="E9900">
            <v>2.2999999999999998</v>
          </cell>
          <cell r="F9900" t="str">
            <v>N</v>
          </cell>
        </row>
        <row r="9901">
          <cell r="B9901">
            <v>37638</v>
          </cell>
          <cell r="C9901" t="str">
            <v>Monoflo Inc</v>
          </cell>
          <cell r="D9901" t="str">
            <v>National-Oilwell Inc</v>
          </cell>
          <cell r="E9901">
            <v>89.259999999999991</v>
          </cell>
          <cell r="F9901" t="str">
            <v>N</v>
          </cell>
        </row>
        <row r="9902">
          <cell r="B9902">
            <v>37638</v>
          </cell>
          <cell r="C9902" t="str">
            <v>Ameritas Managed Dental Plan</v>
          </cell>
          <cell r="D9902" t="str">
            <v>SafeGuard Health Enterprises</v>
          </cell>
          <cell r="E9902">
            <v>1.1000000000000001</v>
          </cell>
          <cell r="F9902" t="str">
            <v>N</v>
          </cell>
        </row>
        <row r="9903">
          <cell r="B9903">
            <v>37637</v>
          </cell>
          <cell r="C9903" t="str">
            <v>nuBridges LLC</v>
          </cell>
          <cell r="D9903" t="str">
            <v>Investor Group</v>
          </cell>
          <cell r="E9903">
            <v>11</v>
          </cell>
          <cell r="F9903" t="str">
            <v>Y</v>
          </cell>
        </row>
        <row r="9904">
          <cell r="B9904">
            <v>37637</v>
          </cell>
          <cell r="C9904" t="str">
            <v>Mackie Designs Inc</v>
          </cell>
          <cell r="D9904" t="str">
            <v>Sun Capital Partners Inc</v>
          </cell>
          <cell r="E9904">
            <v>10</v>
          </cell>
          <cell r="F9904" t="str">
            <v>Y</v>
          </cell>
        </row>
        <row r="9905">
          <cell r="B9905">
            <v>37637</v>
          </cell>
          <cell r="C9905" t="str">
            <v>Kar Products LLC</v>
          </cell>
          <cell r="D9905" t="str">
            <v>Barnes Group Inc</v>
          </cell>
          <cell r="E9905">
            <v>78.5</v>
          </cell>
          <cell r="F9905" t="str">
            <v>N</v>
          </cell>
        </row>
        <row r="9906">
          <cell r="B9906">
            <v>37637</v>
          </cell>
          <cell r="C9906" t="str">
            <v>Deerfield Mall,Deerfield,FL</v>
          </cell>
          <cell r="D9906" t="str">
            <v>Investor Group</v>
          </cell>
          <cell r="E9906">
            <v>42.599999999999994</v>
          </cell>
          <cell r="F9906" t="str">
            <v>N</v>
          </cell>
        </row>
        <row r="9907">
          <cell r="B9907">
            <v>37637</v>
          </cell>
          <cell r="C9907" t="str">
            <v>Premier Bancorp Inc</v>
          </cell>
          <cell r="D9907" t="str">
            <v>Fulton Finl Corp,Lancaster,PA</v>
          </cell>
          <cell r="E9907">
            <v>94.454999999999998</v>
          </cell>
          <cell r="F9907" t="str">
            <v>N</v>
          </cell>
        </row>
        <row r="9908">
          <cell r="B9908">
            <v>37637</v>
          </cell>
          <cell r="C9908" t="str">
            <v>Advance Bancorp Inc,Lansing,IL</v>
          </cell>
          <cell r="D9908" t="str">
            <v>Charter One Finl,Cleveland,OH</v>
          </cell>
          <cell r="E9908">
            <v>71.424000000000007</v>
          </cell>
          <cell r="F9908" t="str">
            <v>N</v>
          </cell>
        </row>
        <row r="9909">
          <cell r="B9909">
            <v>37637</v>
          </cell>
          <cell r="C9909" t="str">
            <v>Wallace Computer Services Inc</v>
          </cell>
          <cell r="D9909" t="str">
            <v>Moore Corp Ltd</v>
          </cell>
          <cell r="E9909">
            <v>1303.6849999999999</v>
          </cell>
          <cell r="F9909" t="str">
            <v>N</v>
          </cell>
        </row>
        <row r="9910">
          <cell r="B9910">
            <v>37637</v>
          </cell>
          <cell r="C9910" t="str">
            <v>3-Dimensional Pharmaceuticals</v>
          </cell>
          <cell r="D9910" t="str">
            <v>Johnson &amp; Johnson Inc</v>
          </cell>
          <cell r="E9910">
            <v>133.91399999999999</v>
          </cell>
          <cell r="F9910" t="str">
            <v>N</v>
          </cell>
        </row>
        <row r="9911">
          <cell r="B9911">
            <v>37637</v>
          </cell>
          <cell r="C9911" t="str">
            <v>S&amp;P ComStock</v>
          </cell>
          <cell r="D9911" t="str">
            <v>Interactive Data Corp</v>
          </cell>
          <cell r="E9911">
            <v>115</v>
          </cell>
          <cell r="F9911" t="str">
            <v>N</v>
          </cell>
        </row>
        <row r="9912">
          <cell r="B9912">
            <v>37636</v>
          </cell>
          <cell r="C9912" t="str">
            <v>American Paper Group Inc</v>
          </cell>
          <cell r="D9912" t="str">
            <v>Our Sunday Visitor Inc</v>
          </cell>
          <cell r="E9912">
            <v>14.399999999999999</v>
          </cell>
          <cell r="F9912" t="str">
            <v>N</v>
          </cell>
        </row>
        <row r="9913">
          <cell r="B9913">
            <v>37636</v>
          </cell>
          <cell r="C9913" t="str">
            <v>Mobile Concrete Corp</v>
          </cell>
          <cell r="D9913" t="str">
            <v>Ennstone Inc</v>
          </cell>
          <cell r="E9913">
            <v>1.5999999999999999</v>
          </cell>
          <cell r="F9913" t="str">
            <v>N</v>
          </cell>
        </row>
        <row r="9914">
          <cell r="B9914">
            <v>37636</v>
          </cell>
          <cell r="C9914" t="str">
            <v>El Paso Corp-Petroleum Terms</v>
          </cell>
          <cell r="D9914" t="str">
            <v>TransMontaigne Inc</v>
          </cell>
          <cell r="E9914">
            <v>155</v>
          </cell>
          <cell r="F9914" t="str">
            <v>N</v>
          </cell>
        </row>
        <row r="9915">
          <cell r="B9915">
            <v>37636</v>
          </cell>
          <cell r="C9915" t="str">
            <v>Gamewell Mechanical Inc</v>
          </cell>
          <cell r="D9915" t="str">
            <v>EMC Co</v>
          </cell>
          <cell r="E9915">
            <v>3.359</v>
          </cell>
          <cell r="F9915" t="str">
            <v>N</v>
          </cell>
        </row>
        <row r="9916">
          <cell r="B9916">
            <v>37636</v>
          </cell>
          <cell r="C9916" t="str">
            <v>Mechanical Services of Orl</v>
          </cell>
          <cell r="D9916" t="str">
            <v>Succession Capital And Svcs</v>
          </cell>
          <cell r="E9916">
            <v>3.125</v>
          </cell>
          <cell r="F9916" t="str">
            <v>N</v>
          </cell>
        </row>
        <row r="9917">
          <cell r="B9917">
            <v>37636</v>
          </cell>
          <cell r="C9917" t="str">
            <v>John Warner Financial Corp,Il</v>
          </cell>
          <cell r="D9917" t="str">
            <v>JW Bancorp Inc,Winchester,Il</v>
          </cell>
          <cell r="E9917">
            <v>16</v>
          </cell>
          <cell r="F9917" t="str">
            <v>N</v>
          </cell>
        </row>
        <row r="9918">
          <cell r="B9918">
            <v>37636</v>
          </cell>
          <cell r="C9918" t="str">
            <v>Keylime Software Inc</v>
          </cell>
          <cell r="D9918" t="str">
            <v>Overture Services Inc</v>
          </cell>
          <cell r="E9918">
            <v>9.5</v>
          </cell>
          <cell r="F9918" t="str">
            <v>N</v>
          </cell>
        </row>
        <row r="9919">
          <cell r="B9919">
            <v>37636</v>
          </cell>
          <cell r="C9919" t="str">
            <v>Sendero Energy-East Texas Ppty</v>
          </cell>
          <cell r="D9919" t="str">
            <v>BlackRock Ventures Inc</v>
          </cell>
          <cell r="E9919">
            <v>11.117999999999999</v>
          </cell>
          <cell r="F9919" t="str">
            <v>N</v>
          </cell>
        </row>
        <row r="9920">
          <cell r="B9920">
            <v>37636</v>
          </cell>
          <cell r="C9920" t="str">
            <v>Mission Radiation Oncology</v>
          </cell>
          <cell r="D9920" t="str">
            <v>OnCure Technologies Corp</v>
          </cell>
          <cell r="E9920">
            <v>7</v>
          </cell>
          <cell r="F9920" t="str">
            <v>N</v>
          </cell>
        </row>
        <row r="9921">
          <cell r="B9921">
            <v>37635</v>
          </cell>
          <cell r="C9921" t="str">
            <v>Entegrity Solutions Corp</v>
          </cell>
          <cell r="D9921" t="str">
            <v>Investor Group</v>
          </cell>
          <cell r="E9921">
            <v>2</v>
          </cell>
          <cell r="F9921" t="str">
            <v>Y</v>
          </cell>
        </row>
        <row r="9922">
          <cell r="B9922">
            <v>37635</v>
          </cell>
          <cell r="C9922" t="str">
            <v>Legend Natural Gas LP</v>
          </cell>
          <cell r="D9922" t="str">
            <v>Carlyle Riverstone Global</v>
          </cell>
          <cell r="E9922">
            <v>45.099999999999994</v>
          </cell>
          <cell r="F9922" t="str">
            <v>Y</v>
          </cell>
        </row>
        <row r="9923">
          <cell r="B9923">
            <v>37635</v>
          </cell>
          <cell r="C9923" t="str">
            <v>Honeywell Intl-Engineering Bus</v>
          </cell>
          <cell r="D9923" t="str">
            <v>BASF AG</v>
          </cell>
          <cell r="E9923">
            <v>170</v>
          </cell>
          <cell r="F9923" t="str">
            <v>N</v>
          </cell>
        </row>
        <row r="9924">
          <cell r="B9924">
            <v>37635</v>
          </cell>
          <cell r="C9924" t="str">
            <v>BASF AG-Worldwide Nylon Bus</v>
          </cell>
          <cell r="D9924" t="str">
            <v>Honeywell International Inc</v>
          </cell>
          <cell r="E9924">
            <v>80</v>
          </cell>
          <cell r="F9924" t="str">
            <v>N</v>
          </cell>
        </row>
        <row r="9925">
          <cell r="B9925">
            <v>37635</v>
          </cell>
          <cell r="C9925" t="str">
            <v>T L Hiner Co Inc</v>
          </cell>
          <cell r="D9925" t="str">
            <v>Undisclosed Acquiror</v>
          </cell>
          <cell r="E9925">
            <v>1.38</v>
          </cell>
          <cell r="F9925" t="str">
            <v>N</v>
          </cell>
        </row>
        <row r="9926">
          <cell r="B9926">
            <v>37635</v>
          </cell>
          <cell r="C9926" t="str">
            <v>RSR-Smelting Facilities(2)</v>
          </cell>
          <cell r="D9926" t="str">
            <v>Eco-Bat Technologies PLC</v>
          </cell>
          <cell r="E9926">
            <v>68.199999999999989</v>
          </cell>
          <cell r="F9926" t="str">
            <v>N</v>
          </cell>
        </row>
        <row r="9927">
          <cell r="B9927">
            <v>37635</v>
          </cell>
          <cell r="C9927" t="str">
            <v>Newtek Small Business Services</v>
          </cell>
          <cell r="D9927" t="str">
            <v>Column Financial Inc</v>
          </cell>
          <cell r="E9927">
            <v>2</v>
          </cell>
          <cell r="F9927" t="str">
            <v>N</v>
          </cell>
        </row>
        <row r="9928">
          <cell r="B9928">
            <v>37635</v>
          </cell>
          <cell r="C9928" t="str">
            <v>Elysium Energy LLC</v>
          </cell>
          <cell r="D9928" t="str">
            <v>Patina Oil &amp; Gas Corp</v>
          </cell>
          <cell r="E9928">
            <v>25.799999999999997</v>
          </cell>
          <cell r="F9928" t="str">
            <v>N</v>
          </cell>
        </row>
        <row r="9929">
          <cell r="B9929">
            <v>37635</v>
          </cell>
          <cell r="C9929" t="str">
            <v>American Weather-Seal Co</v>
          </cell>
          <cell r="D9929" t="str">
            <v>Monarch Manufacturing Co</v>
          </cell>
          <cell r="E9929">
            <v>6.6</v>
          </cell>
          <cell r="F9929" t="str">
            <v>N</v>
          </cell>
        </row>
        <row r="9930">
          <cell r="B9930">
            <v>37635</v>
          </cell>
          <cell r="C9930" t="str">
            <v>Air Products-Graphic Arts Bus</v>
          </cell>
          <cell r="D9930" t="str">
            <v>UCB SA</v>
          </cell>
          <cell r="E9930">
            <v>14</v>
          </cell>
          <cell r="F9930" t="str">
            <v>N</v>
          </cell>
        </row>
        <row r="9931">
          <cell r="B9931">
            <v>37635</v>
          </cell>
          <cell r="C9931" t="str">
            <v>Twin Sisters Productions Inc</v>
          </cell>
          <cell r="D9931" t="str">
            <v>Undisclosed Acquiror</v>
          </cell>
          <cell r="E9931">
            <v>1.5</v>
          </cell>
          <cell r="F9931" t="str">
            <v>N</v>
          </cell>
        </row>
        <row r="9932">
          <cell r="B9932">
            <v>37635</v>
          </cell>
          <cell r="C9932" t="str">
            <v>AGM-Nevada LLC-Radio Stations</v>
          </cell>
          <cell r="D9932" t="str">
            <v>Regent Communications Inc</v>
          </cell>
          <cell r="E9932">
            <v>7.75</v>
          </cell>
          <cell r="F9932" t="str">
            <v>N</v>
          </cell>
        </row>
        <row r="9933">
          <cell r="B9933">
            <v>37635</v>
          </cell>
          <cell r="C9933" t="str">
            <v>BoatUS-Retail,Wholesale Ops</v>
          </cell>
          <cell r="D9933" t="str">
            <v>West Marine Inc</v>
          </cell>
          <cell r="E9933">
            <v>82</v>
          </cell>
          <cell r="F9933" t="str">
            <v>N</v>
          </cell>
        </row>
        <row r="9934">
          <cell r="B9934">
            <v>37635</v>
          </cell>
          <cell r="C9934" t="str">
            <v>SeaRiver Maritime Inc-barges</v>
          </cell>
          <cell r="D9934" t="str">
            <v>Kirby Corp</v>
          </cell>
          <cell r="E9934">
            <v>35.4</v>
          </cell>
          <cell r="F9934" t="str">
            <v>N</v>
          </cell>
        </row>
        <row r="9935">
          <cell r="B9935">
            <v>37634</v>
          </cell>
          <cell r="C9935" t="str">
            <v>Neuville Industries Inc</v>
          </cell>
          <cell r="D9935" t="str">
            <v>International Legwear Grp Inc</v>
          </cell>
          <cell r="E9935">
            <v>12</v>
          </cell>
          <cell r="F9935" t="str">
            <v>Y</v>
          </cell>
        </row>
        <row r="9936">
          <cell r="B9936">
            <v>37634</v>
          </cell>
          <cell r="C9936" t="str">
            <v>Span-America Medical Systems</v>
          </cell>
          <cell r="D9936" t="str">
            <v>Investor</v>
          </cell>
          <cell r="E9936">
            <v>1.5999999999999999</v>
          </cell>
          <cell r="F9936" t="str">
            <v>N</v>
          </cell>
        </row>
        <row r="9937">
          <cell r="B9937">
            <v>37634</v>
          </cell>
          <cell r="C9937" t="str">
            <v>Health Med One-Pediatric,PA</v>
          </cell>
          <cell r="D9937" t="str">
            <v>Pediatric Services of America</v>
          </cell>
          <cell r="E9937">
            <v>3.75</v>
          </cell>
          <cell r="F9937" t="str">
            <v>N</v>
          </cell>
        </row>
        <row r="9938">
          <cell r="B9938">
            <v>37634</v>
          </cell>
          <cell r="C9938" t="str">
            <v>Numerical Technologies Inc</v>
          </cell>
          <cell r="D9938" t="str">
            <v>Synopsys Inc</v>
          </cell>
          <cell r="E9938">
            <v>239.17599999999999</v>
          </cell>
          <cell r="F9938" t="str">
            <v>N</v>
          </cell>
        </row>
        <row r="9939">
          <cell r="B9939">
            <v>37634</v>
          </cell>
          <cell r="C9939" t="str">
            <v>BP PLC-Gulf Of Mexico Oil</v>
          </cell>
          <cell r="D9939" t="str">
            <v>Apache Corp</v>
          </cell>
          <cell r="E9939">
            <v>509</v>
          </cell>
          <cell r="F9939" t="str">
            <v>N</v>
          </cell>
        </row>
        <row r="9940">
          <cell r="B9940">
            <v>37634</v>
          </cell>
          <cell r="C9940" t="str">
            <v>Bionx Implants Inc</v>
          </cell>
          <cell r="D9940" t="str">
            <v>CONMED Corp</v>
          </cell>
          <cell r="E9940">
            <v>48.075000000000003</v>
          </cell>
          <cell r="F9940" t="str">
            <v>N</v>
          </cell>
        </row>
        <row r="9941">
          <cell r="B9941">
            <v>37634</v>
          </cell>
          <cell r="C9941" t="str">
            <v>Pioneer Standard Elec-Industri</v>
          </cell>
          <cell r="D9941" t="str">
            <v>Arrow Electronics Inc</v>
          </cell>
          <cell r="E9941">
            <v>285</v>
          </cell>
          <cell r="F9941" t="str">
            <v>N</v>
          </cell>
        </row>
        <row r="9942">
          <cell r="B9942">
            <v>37634</v>
          </cell>
          <cell r="C9942" t="str">
            <v>Next Level Communications Inc</v>
          </cell>
          <cell r="D9942" t="str">
            <v>Motorola Inc</v>
          </cell>
          <cell r="E9942">
            <v>27.584</v>
          </cell>
          <cell r="F9942" t="str">
            <v>N</v>
          </cell>
        </row>
        <row r="9943">
          <cell r="B9943">
            <v>37631</v>
          </cell>
          <cell r="C9943" t="str">
            <v>Kinkos Inc</v>
          </cell>
          <cell r="D9943" t="str">
            <v>Clayton &amp; Dubilier Inc</v>
          </cell>
          <cell r="E9943">
            <v>175</v>
          </cell>
          <cell r="F9943" t="str">
            <v>Y</v>
          </cell>
        </row>
        <row r="9944">
          <cell r="B9944">
            <v>37631</v>
          </cell>
          <cell r="C9944" t="str">
            <v>Kinkos Inc</v>
          </cell>
          <cell r="D9944" t="str">
            <v>JP Morgan Partners LLC</v>
          </cell>
          <cell r="E9944">
            <v>25</v>
          </cell>
          <cell r="F9944" t="str">
            <v>Y</v>
          </cell>
        </row>
        <row r="9945">
          <cell r="B9945">
            <v>37631</v>
          </cell>
          <cell r="C9945" t="str">
            <v>Consolidated Container Co LP</v>
          </cell>
          <cell r="D9945" t="str">
            <v>Vestar Capital Partners Inc</v>
          </cell>
          <cell r="E9945">
            <v>35</v>
          </cell>
          <cell r="F9945" t="str">
            <v>Y</v>
          </cell>
        </row>
        <row r="9946">
          <cell r="B9946">
            <v>37631</v>
          </cell>
          <cell r="C9946" t="str">
            <v>Abbott Laboratories-Murine</v>
          </cell>
          <cell r="D9946" t="str">
            <v>Prestige Brands International</v>
          </cell>
          <cell r="E9946">
            <v>335</v>
          </cell>
          <cell r="F9946" t="str">
            <v>Y</v>
          </cell>
        </row>
        <row r="9947">
          <cell r="B9947">
            <v>37631</v>
          </cell>
          <cell r="C9947" t="str">
            <v>Players Network Inc</v>
          </cell>
          <cell r="D9947" t="str">
            <v>KO Ventures LLC</v>
          </cell>
          <cell r="E9947">
            <v>4.5</v>
          </cell>
          <cell r="F9947" t="str">
            <v>Y</v>
          </cell>
        </row>
        <row r="9948">
          <cell r="B9948">
            <v>37631</v>
          </cell>
          <cell r="C9948" t="str">
            <v>Ancile Pharmaceuticals Inc</v>
          </cell>
          <cell r="D9948" t="str">
            <v>Mera Pharmaceuticals Inc</v>
          </cell>
          <cell r="E9948">
            <v>2.1369999999999996</v>
          </cell>
          <cell r="F9948" t="str">
            <v>N</v>
          </cell>
        </row>
        <row r="9949">
          <cell r="B9949">
            <v>37631</v>
          </cell>
          <cell r="C9949" t="str">
            <v>Pick-N-Pull Auto Dismantlers</v>
          </cell>
          <cell r="D9949" t="str">
            <v>Norprop Inc</v>
          </cell>
          <cell r="E9949">
            <v>85</v>
          </cell>
          <cell r="F9949" t="str">
            <v>N</v>
          </cell>
        </row>
        <row r="9950">
          <cell r="B9950">
            <v>37631</v>
          </cell>
          <cell r="C9950" t="str">
            <v>ComparisonMarket Inc</v>
          </cell>
          <cell r="D9950" t="str">
            <v>Undisclosed Acquiror</v>
          </cell>
          <cell r="E9950">
            <v>4.5</v>
          </cell>
          <cell r="F9950" t="str">
            <v>N</v>
          </cell>
        </row>
        <row r="9951">
          <cell r="B9951">
            <v>37631</v>
          </cell>
          <cell r="C9951" t="str">
            <v>First County Bk,Doylestown,PA</v>
          </cell>
          <cell r="D9951" t="str">
            <v>Univest Corp of Pennsylvania</v>
          </cell>
          <cell r="E9951">
            <v>29.5</v>
          </cell>
          <cell r="F9951" t="str">
            <v>N</v>
          </cell>
        </row>
        <row r="9952">
          <cell r="B9952">
            <v>37631</v>
          </cell>
          <cell r="C9952" t="str">
            <v>CardioNet Inc</v>
          </cell>
          <cell r="D9952" t="str">
            <v>Guidant Corp</v>
          </cell>
          <cell r="E9952">
            <v>13.399999999999999</v>
          </cell>
          <cell r="F9952" t="str">
            <v>N</v>
          </cell>
        </row>
        <row r="9953">
          <cell r="B9953">
            <v>37631</v>
          </cell>
          <cell r="C9953" t="str">
            <v>US Bank Plaza,Sacramento,CA</v>
          </cell>
          <cell r="D9953" t="str">
            <v>Shorenstein Co</v>
          </cell>
          <cell r="E9953">
            <v>112.14999999999999</v>
          </cell>
          <cell r="F9953" t="str">
            <v>N</v>
          </cell>
        </row>
        <row r="9954">
          <cell r="B9954">
            <v>37630</v>
          </cell>
          <cell r="C9954" t="str">
            <v>White River Nahcolite Minerals</v>
          </cell>
          <cell r="D9954" t="str">
            <v>Natural Soda AALA Inc</v>
          </cell>
          <cell r="E9954">
            <v>20.7</v>
          </cell>
          <cell r="F9954" t="str">
            <v>N</v>
          </cell>
        </row>
        <row r="9955">
          <cell r="B9955">
            <v>37630</v>
          </cell>
          <cell r="C9955" t="str">
            <v>YaYa LLC</v>
          </cell>
          <cell r="D9955" t="str">
            <v>American Vantage Cos</v>
          </cell>
          <cell r="E9955">
            <v>1.1629999999999998</v>
          </cell>
          <cell r="F9955" t="str">
            <v>N</v>
          </cell>
        </row>
        <row r="9956">
          <cell r="B9956">
            <v>37630</v>
          </cell>
          <cell r="C9956" t="str">
            <v>TradinGear.com Inc-Certain</v>
          </cell>
          <cell r="D9956" t="str">
            <v>New York Mercantile Exchange</v>
          </cell>
          <cell r="E9956">
            <v>3</v>
          </cell>
          <cell r="F9956" t="str">
            <v>N</v>
          </cell>
        </row>
        <row r="9957">
          <cell r="B9957">
            <v>37630</v>
          </cell>
          <cell r="C9957" t="str">
            <v>Ahlstrom Corp-56 MW Power</v>
          </cell>
          <cell r="D9957" t="str">
            <v>Algonquin Power Income Fund</v>
          </cell>
          <cell r="E9957">
            <v>28</v>
          </cell>
          <cell r="F9957" t="str">
            <v>N</v>
          </cell>
        </row>
        <row r="9958">
          <cell r="B9958">
            <v>37630</v>
          </cell>
          <cell r="C9958" t="str">
            <v>Eloquent Inc</v>
          </cell>
          <cell r="D9958" t="str">
            <v>Open Text Corp</v>
          </cell>
          <cell r="E9958">
            <v>7.1079999999999997</v>
          </cell>
          <cell r="F9958" t="str">
            <v>N</v>
          </cell>
        </row>
        <row r="9959">
          <cell r="B9959">
            <v>37630</v>
          </cell>
          <cell r="C9959" t="str">
            <v>Wonder Tool Inc</v>
          </cell>
          <cell r="D9959" t="str">
            <v>Cyclo Toolmakers Inc</v>
          </cell>
          <cell r="E9959">
            <v>1.1200000000000001</v>
          </cell>
          <cell r="F9959" t="str">
            <v>N</v>
          </cell>
        </row>
        <row r="9960">
          <cell r="B9960">
            <v>37630</v>
          </cell>
          <cell r="C9960" t="str">
            <v>National Steel Corp-Steel Asts</v>
          </cell>
          <cell r="D9960" t="str">
            <v>United States Steel Corp</v>
          </cell>
          <cell r="E9960">
            <v>1050</v>
          </cell>
          <cell r="F9960" t="str">
            <v>N</v>
          </cell>
        </row>
        <row r="9961">
          <cell r="B9961">
            <v>37630</v>
          </cell>
          <cell r="C9961" t="str">
            <v>Prab Inc</v>
          </cell>
          <cell r="D9961" t="str">
            <v>Stevens Equity Holdings</v>
          </cell>
          <cell r="E9961">
            <v>3.5209999999999999</v>
          </cell>
          <cell r="F9961" t="str">
            <v>N</v>
          </cell>
        </row>
        <row r="9962">
          <cell r="B9962">
            <v>37629</v>
          </cell>
          <cell r="C9962" t="str">
            <v>Koala Corp-Park Structures Div</v>
          </cell>
          <cell r="D9962" t="str">
            <v>PS Commercial Play LLC</v>
          </cell>
          <cell r="E9962">
            <v>5</v>
          </cell>
          <cell r="F9962" t="str">
            <v>Y</v>
          </cell>
        </row>
        <row r="9963">
          <cell r="B9963">
            <v>37629</v>
          </cell>
          <cell r="C9963" t="str">
            <v>Dallas-Fort Worth Bakery-Asts</v>
          </cell>
          <cell r="D9963" t="str">
            <v>Panera Bread Co</v>
          </cell>
          <cell r="E9963">
            <v>1.5</v>
          </cell>
          <cell r="F9963" t="str">
            <v>N</v>
          </cell>
        </row>
        <row r="9964">
          <cell r="B9964">
            <v>37629</v>
          </cell>
          <cell r="C9964" t="str">
            <v>CORE Dynamics Inc</v>
          </cell>
          <cell r="D9964" t="str">
            <v>CONMED Corp</v>
          </cell>
          <cell r="E9964">
            <v>9</v>
          </cell>
          <cell r="F9964" t="str">
            <v>N</v>
          </cell>
        </row>
        <row r="9965">
          <cell r="B9965">
            <v>37629</v>
          </cell>
          <cell r="C9965" t="str">
            <v>Telemotive Industrial Controls</v>
          </cell>
          <cell r="D9965" t="str">
            <v>MagneTek Inc</v>
          </cell>
          <cell r="E9965">
            <v>5</v>
          </cell>
          <cell r="F9965" t="str">
            <v>N</v>
          </cell>
        </row>
        <row r="9966">
          <cell r="B9966">
            <v>37629</v>
          </cell>
          <cell r="C9966" t="str">
            <v>First Central Bancshares,TN</v>
          </cell>
          <cell r="D9966" t="str">
            <v>United Community Banks,GA</v>
          </cell>
          <cell r="E9966">
            <v>29.417000000000002</v>
          </cell>
          <cell r="F9966" t="str">
            <v>N</v>
          </cell>
        </row>
        <row r="9967">
          <cell r="B9967">
            <v>37629</v>
          </cell>
          <cell r="C9967" t="str">
            <v>CarPro Inc</v>
          </cell>
          <cell r="D9967" t="str">
            <v>CSM NV</v>
          </cell>
          <cell r="E9967">
            <v>302</v>
          </cell>
          <cell r="F9967" t="str">
            <v>N</v>
          </cell>
        </row>
        <row r="9968">
          <cell r="B9968">
            <v>37629</v>
          </cell>
          <cell r="C9968" t="str">
            <v>Spartan-Shopping Centers,MI(7)</v>
          </cell>
          <cell r="D9968" t="str">
            <v>Undisclosed REIT</v>
          </cell>
          <cell r="E9968">
            <v>46</v>
          </cell>
          <cell r="F9968" t="str">
            <v>N</v>
          </cell>
        </row>
        <row r="9969">
          <cell r="B9969">
            <v>37629</v>
          </cell>
          <cell r="C9969" t="str">
            <v>All-Star Beverages Inc</v>
          </cell>
          <cell r="D9969" t="str">
            <v>American Water Star Inc</v>
          </cell>
          <cell r="E9969">
            <v>2.2959999999999998</v>
          </cell>
          <cell r="F9969" t="str">
            <v>N</v>
          </cell>
        </row>
        <row r="9970">
          <cell r="B9970">
            <v>37629</v>
          </cell>
          <cell r="C9970" t="str">
            <v>Conseco Inc</v>
          </cell>
          <cell r="D9970" t="str">
            <v>Creditors</v>
          </cell>
          <cell r="E9970">
            <v>2131.5</v>
          </cell>
          <cell r="F9970" t="str">
            <v>N</v>
          </cell>
        </row>
        <row r="9971">
          <cell r="B9971">
            <v>37629</v>
          </cell>
          <cell r="C9971" t="str">
            <v>Applied Optronics</v>
          </cell>
          <cell r="D9971" t="str">
            <v>Candela Corp</v>
          </cell>
          <cell r="E9971">
            <v>1.2</v>
          </cell>
          <cell r="F9971" t="str">
            <v>N</v>
          </cell>
        </row>
        <row r="9972">
          <cell r="B9972">
            <v>37629</v>
          </cell>
          <cell r="C9972" t="str">
            <v>Pershing</v>
          </cell>
          <cell r="D9972" t="str">
            <v>Bank of New York Co Inc,NY</v>
          </cell>
          <cell r="E9972">
            <v>2050</v>
          </cell>
          <cell r="F9972" t="str">
            <v>N</v>
          </cell>
        </row>
        <row r="9973">
          <cell r="B9973">
            <v>37628</v>
          </cell>
          <cell r="C9973" t="str">
            <v>Noble Construction Equip Inc</v>
          </cell>
          <cell r="D9973" t="str">
            <v>Quantum Value Partners LP</v>
          </cell>
          <cell r="E9973">
            <v>14</v>
          </cell>
          <cell r="F9973" t="str">
            <v>Y</v>
          </cell>
        </row>
        <row r="9974">
          <cell r="B9974">
            <v>37628</v>
          </cell>
          <cell r="C9974" t="str">
            <v>Alion Science &amp;Technology Corp</v>
          </cell>
          <cell r="D9974" t="str">
            <v>Employee Stock Ownership Plan</v>
          </cell>
          <cell r="E9974">
            <v>130</v>
          </cell>
          <cell r="F9974" t="str">
            <v>Y</v>
          </cell>
        </row>
        <row r="9975">
          <cell r="B9975">
            <v>37628</v>
          </cell>
          <cell r="C9975" t="str">
            <v>Forgent Networks Inc-</v>
          </cell>
          <cell r="D9975" t="str">
            <v>Gores Technology Group LLC</v>
          </cell>
          <cell r="E9975">
            <v>18</v>
          </cell>
          <cell r="F9975" t="str">
            <v>Y</v>
          </cell>
        </row>
        <row r="9976">
          <cell r="B9976">
            <v>37628</v>
          </cell>
          <cell r="C9976" t="str">
            <v>Lepercq Inc</v>
          </cell>
          <cell r="D9976" t="str">
            <v>Neuflize Holding SA</v>
          </cell>
          <cell r="E9976">
            <v>2</v>
          </cell>
          <cell r="F9976" t="str">
            <v>N</v>
          </cell>
        </row>
        <row r="9977">
          <cell r="B9977">
            <v>37628</v>
          </cell>
          <cell r="C9977" t="str">
            <v>Vertel Corp-CORBA Business</v>
          </cell>
          <cell r="D9977" t="str">
            <v>PrismTech Corp</v>
          </cell>
          <cell r="E9977">
            <v>1.2</v>
          </cell>
          <cell r="F9977" t="str">
            <v>N</v>
          </cell>
        </row>
        <row r="9978">
          <cell r="B9978">
            <v>37628</v>
          </cell>
          <cell r="C9978" t="str">
            <v>Telfre-Asphalt Terminal,CA</v>
          </cell>
          <cell r="D9978" t="str">
            <v>Valero LP</v>
          </cell>
          <cell r="E9978">
            <v>15</v>
          </cell>
          <cell r="F9978" t="str">
            <v>N</v>
          </cell>
        </row>
        <row r="9979">
          <cell r="B9979">
            <v>37628</v>
          </cell>
          <cell r="C9979" t="str">
            <v>Zero Zone Inc(C2 Inc)</v>
          </cell>
          <cell r="D9979" t="str">
            <v>C2 Inc</v>
          </cell>
          <cell r="E9979">
            <v>2.5670000000000002</v>
          </cell>
          <cell r="F9979" t="str">
            <v>N</v>
          </cell>
        </row>
        <row r="9980">
          <cell r="B9980">
            <v>37627</v>
          </cell>
          <cell r="C9980" t="str">
            <v>Maritime Telecommun Network</v>
          </cell>
          <cell r="D9980" t="str">
            <v>Investor Group</v>
          </cell>
          <cell r="E9980">
            <v>30</v>
          </cell>
          <cell r="F9980" t="str">
            <v>Y</v>
          </cell>
        </row>
        <row r="9981">
          <cell r="B9981">
            <v>37627</v>
          </cell>
          <cell r="C9981" t="str">
            <v>PalmSource Inc</v>
          </cell>
          <cell r="D9981" t="str">
            <v>Shareholders</v>
          </cell>
          <cell r="E9981">
            <v>431.85199999999998</v>
          </cell>
          <cell r="F9981" t="str">
            <v>N</v>
          </cell>
        </row>
        <row r="9982">
          <cell r="B9982">
            <v>37627</v>
          </cell>
          <cell r="C9982" t="str">
            <v>Bethlehem Steel Corp</v>
          </cell>
          <cell r="D9982" t="str">
            <v>International Steel Group Inc</v>
          </cell>
          <cell r="E9982">
            <v>1500</v>
          </cell>
          <cell r="F9982" t="str">
            <v>N</v>
          </cell>
        </row>
        <row r="9983">
          <cell r="B9983">
            <v>37627</v>
          </cell>
          <cell r="C9983" t="str">
            <v>Land Title of Nevada Inc</v>
          </cell>
          <cell r="D9983" t="str">
            <v>Nations Holding Group</v>
          </cell>
          <cell r="E9983">
            <v>3.5</v>
          </cell>
          <cell r="F9983" t="str">
            <v>N</v>
          </cell>
        </row>
        <row r="9984">
          <cell r="B9984">
            <v>37627</v>
          </cell>
          <cell r="C9984" t="str">
            <v>Pacific Business Bank,CA</v>
          </cell>
          <cell r="D9984" t="str">
            <v>East West Bancorp Inc,CA</v>
          </cell>
          <cell r="E9984">
            <v>25</v>
          </cell>
          <cell r="F9984" t="str">
            <v>N</v>
          </cell>
        </row>
        <row r="9985">
          <cell r="B9985">
            <v>37627</v>
          </cell>
          <cell r="C9985" t="str">
            <v>Del Mar Medical Systems LLC</v>
          </cell>
          <cell r="D9985" t="str">
            <v>Ferraris Group PLC</v>
          </cell>
          <cell r="E9985">
            <v>12.026999999999999</v>
          </cell>
          <cell r="F9985" t="str">
            <v>N</v>
          </cell>
        </row>
        <row r="9986">
          <cell r="B9986">
            <v>37627</v>
          </cell>
          <cell r="C9986" t="str">
            <v>Currency Charting Corp</v>
          </cell>
          <cell r="D9986" t="str">
            <v>Biofarm Inc</v>
          </cell>
          <cell r="E9986">
            <v>3.2250000000000001</v>
          </cell>
          <cell r="F9986" t="str">
            <v>N</v>
          </cell>
        </row>
        <row r="9987">
          <cell r="B9987">
            <v>37627</v>
          </cell>
          <cell r="C9987" t="str">
            <v>Commonwealth Sprague-Power Bus</v>
          </cell>
          <cell r="D9987" t="str">
            <v>Eaton Corp</v>
          </cell>
          <cell r="E9987">
            <v>6</v>
          </cell>
          <cell r="F9987" t="str">
            <v>N</v>
          </cell>
        </row>
        <row r="9988">
          <cell r="B9988">
            <v>37627</v>
          </cell>
          <cell r="C9988" t="str">
            <v>ProBusiness Services Inc</v>
          </cell>
          <cell r="D9988" t="str">
            <v>Automatic Data Processing Inc</v>
          </cell>
          <cell r="E9988">
            <v>517.66600000000005</v>
          </cell>
          <cell r="F9988" t="str">
            <v>N</v>
          </cell>
        </row>
        <row r="9989">
          <cell r="B9989">
            <v>37627</v>
          </cell>
          <cell r="C9989" t="str">
            <v>Iceberg Drive Inn Inc</v>
          </cell>
          <cell r="D9989" t="str">
            <v>Iceberg Acquisition Corp</v>
          </cell>
          <cell r="E9989">
            <v>3</v>
          </cell>
          <cell r="F9989" t="str">
            <v>N</v>
          </cell>
        </row>
        <row r="9990">
          <cell r="B9990">
            <v>37627</v>
          </cell>
          <cell r="C9990" t="str">
            <v>Austin Aero(Fort Worth Jet)</v>
          </cell>
          <cell r="D9990" t="str">
            <v>Trajen Flight Support LP</v>
          </cell>
          <cell r="E9990">
            <v>11.5</v>
          </cell>
          <cell r="F9990" t="str">
            <v>N</v>
          </cell>
        </row>
        <row r="9991">
          <cell r="B9991">
            <v>37627</v>
          </cell>
          <cell r="C9991" t="str">
            <v>Pavilions Place,Huntington,CA</v>
          </cell>
          <cell r="D9991" t="str">
            <v>Pan Pacific Ret Ppty Inc</v>
          </cell>
          <cell r="E9991">
            <v>40.200000000000003</v>
          </cell>
          <cell r="F9991" t="str">
            <v>N</v>
          </cell>
        </row>
        <row r="9992">
          <cell r="B9992">
            <v>37627</v>
          </cell>
          <cell r="C9992" t="str">
            <v>Risk Management Solutions Inc</v>
          </cell>
          <cell r="D9992" t="str">
            <v>PCi Services Inc</v>
          </cell>
          <cell r="E9992">
            <v>1.8599999999999999</v>
          </cell>
          <cell r="F9992" t="str">
            <v>N</v>
          </cell>
        </row>
        <row r="9993">
          <cell r="B9993">
            <v>37627</v>
          </cell>
          <cell r="C9993" t="str">
            <v>Thompson Associates</v>
          </cell>
          <cell r="D9993" t="str">
            <v>MapInfo Corp</v>
          </cell>
          <cell r="E9993">
            <v>19</v>
          </cell>
          <cell r="F9993" t="str">
            <v>N</v>
          </cell>
        </row>
        <row r="9994">
          <cell r="B9994">
            <v>37627</v>
          </cell>
          <cell r="C9994" t="str">
            <v>Pennsylvania Crusher Corp</v>
          </cell>
          <cell r="D9994" t="str">
            <v>K-Tron International Inc</v>
          </cell>
          <cell r="E9994">
            <v>23.5</v>
          </cell>
          <cell r="F9994" t="str">
            <v>N</v>
          </cell>
        </row>
        <row r="9995">
          <cell r="B9995">
            <v>37627</v>
          </cell>
          <cell r="C9995" t="str">
            <v>WebLink Wireless Inc</v>
          </cell>
          <cell r="D9995" t="str">
            <v>Leucadia National Corp</v>
          </cell>
          <cell r="E9995">
            <v>19</v>
          </cell>
          <cell r="F9995" t="str">
            <v>N</v>
          </cell>
        </row>
        <row r="9996">
          <cell r="B9996">
            <v>37625</v>
          </cell>
          <cell r="C9996" t="str">
            <v>Trizec-Paseo Colorado Complex</v>
          </cell>
          <cell r="D9996" t="str">
            <v>Investor Group</v>
          </cell>
          <cell r="E9996">
            <v>113.5</v>
          </cell>
          <cell r="F9996" t="str">
            <v>N</v>
          </cell>
        </row>
        <row r="9997">
          <cell r="B9997">
            <v>37624</v>
          </cell>
          <cell r="C9997" t="str">
            <v>TCR Corp</v>
          </cell>
          <cell r="D9997" t="str">
            <v>MidMark Capital LLC</v>
          </cell>
          <cell r="E9997">
            <v>10</v>
          </cell>
          <cell r="F9997" t="str">
            <v>Y</v>
          </cell>
        </row>
        <row r="9998">
          <cell r="B9998">
            <v>37624</v>
          </cell>
          <cell r="C9998" t="str">
            <v>Gulf States Inc</v>
          </cell>
          <cell r="D9998" t="str">
            <v>TIC Holdings Inc</v>
          </cell>
          <cell r="E9998">
            <v>12.5</v>
          </cell>
          <cell r="F9998" t="str">
            <v>N</v>
          </cell>
        </row>
        <row r="9999">
          <cell r="B9999">
            <v>37624</v>
          </cell>
          <cell r="C9999" t="str">
            <v>Austin Acoustic Systems Inc</v>
          </cell>
          <cell r="D9999" t="str">
            <v>ESCO Technologies Inc</v>
          </cell>
          <cell r="E9999">
            <v>4</v>
          </cell>
          <cell r="F9999" t="str">
            <v>N</v>
          </cell>
        </row>
        <row r="10000">
          <cell r="B10000">
            <v>37624</v>
          </cell>
          <cell r="C10000" t="str">
            <v>Learning Curve Intl Inc</v>
          </cell>
          <cell r="D10000" t="str">
            <v>Racing Champions Ertl Corp</v>
          </cell>
          <cell r="E10000">
            <v>120.55999999999999</v>
          </cell>
          <cell r="F10000" t="str">
            <v>N</v>
          </cell>
        </row>
        <row r="10001">
          <cell r="B10001">
            <v>37624</v>
          </cell>
          <cell r="C10001" t="str">
            <v>Tri-County Extradition Inc</v>
          </cell>
          <cell r="D10001" t="str">
            <v>TransCor America Inc</v>
          </cell>
          <cell r="E10001">
            <v>1</v>
          </cell>
          <cell r="F10001" t="str">
            <v>N</v>
          </cell>
        </row>
        <row r="10002">
          <cell r="B10002">
            <v>37624</v>
          </cell>
          <cell r="C10002" t="str">
            <v>Tandycrafts Inc-Frame &amp; Wall</v>
          </cell>
          <cell r="D10002" t="str">
            <v>Pinnacle Frames &amp; Accents Inc</v>
          </cell>
          <cell r="E10002">
            <v>22.65</v>
          </cell>
          <cell r="F10002" t="str">
            <v>N</v>
          </cell>
        </row>
        <row r="10003">
          <cell r="B10003">
            <v>37624</v>
          </cell>
          <cell r="C10003" t="str">
            <v>Adroit Systems Inc</v>
          </cell>
          <cell r="D10003" t="str">
            <v>SRA International Inc</v>
          </cell>
          <cell r="E10003">
            <v>40</v>
          </cell>
          <cell r="F10003" t="str">
            <v>N</v>
          </cell>
        </row>
        <row r="10004">
          <cell r="B10004">
            <v>37624</v>
          </cell>
          <cell r="C10004" t="str">
            <v>Organichem Corp</v>
          </cell>
          <cell r="D10004" t="str">
            <v>Albany Molecular Research Inc</v>
          </cell>
          <cell r="E10004">
            <v>29.9</v>
          </cell>
          <cell r="F10004" t="str">
            <v>N</v>
          </cell>
        </row>
        <row r="10005">
          <cell r="B10005">
            <v>37624</v>
          </cell>
          <cell r="C10005" t="str">
            <v>Organichem Corp</v>
          </cell>
          <cell r="D10005" t="str">
            <v>Albany Molecular Research Inc</v>
          </cell>
          <cell r="E10005">
            <v>15</v>
          </cell>
          <cell r="F10005" t="str">
            <v>N</v>
          </cell>
        </row>
        <row r="10006">
          <cell r="B10006">
            <v>37623</v>
          </cell>
          <cell r="C10006" t="str">
            <v>Manitowoc Boom Trucks Inc</v>
          </cell>
          <cell r="D10006" t="str">
            <v>Quantum Heavy Equipment LLC</v>
          </cell>
          <cell r="E10006">
            <v>13.2</v>
          </cell>
          <cell r="F10006" t="str">
            <v>Y</v>
          </cell>
        </row>
        <row r="10007">
          <cell r="B10007">
            <v>37623</v>
          </cell>
          <cell r="C10007" t="str">
            <v>Gliatech Inc-ADCON Gel Assets</v>
          </cell>
          <cell r="D10007" t="str">
            <v>Wright Medical Group Inc</v>
          </cell>
          <cell r="E10007">
            <v>8.3999999999999986</v>
          </cell>
          <cell r="F10007" t="str">
            <v>Y</v>
          </cell>
        </row>
        <row r="10008">
          <cell r="B10008">
            <v>37623</v>
          </cell>
          <cell r="C10008" t="str">
            <v>Amcorp White Cap LLC</v>
          </cell>
          <cell r="D10008" t="str">
            <v>Silgan Holdings Inc</v>
          </cell>
          <cell r="E10008">
            <v>125</v>
          </cell>
          <cell r="F10008" t="str">
            <v>N</v>
          </cell>
        </row>
        <row r="10009">
          <cell r="B10009">
            <v>37623</v>
          </cell>
          <cell r="C10009" t="str">
            <v>Fellon-McCord,Alliance Energy</v>
          </cell>
          <cell r="D10009" t="str">
            <v>Constellation Energy Group Inc</v>
          </cell>
          <cell r="E10009">
            <v>22.299999999999997</v>
          </cell>
          <cell r="F10009" t="str">
            <v>N</v>
          </cell>
        </row>
        <row r="10010">
          <cell r="B10010">
            <v>37623</v>
          </cell>
          <cell r="C10010" t="str">
            <v>WXXY-FM,Highland Park,IL</v>
          </cell>
          <cell r="D10010" t="str">
            <v>Hispanic Broadcasting Corp</v>
          </cell>
          <cell r="E10010">
            <v>33</v>
          </cell>
          <cell r="F10010" t="str">
            <v>N</v>
          </cell>
        </row>
        <row r="10011">
          <cell r="B10011">
            <v>37623</v>
          </cell>
          <cell r="C10011" t="str">
            <v>Trident-Texas Communities(3)</v>
          </cell>
          <cell r="D10011" t="str">
            <v>Sun Communities Inc</v>
          </cell>
          <cell r="E10011">
            <v>33.099999999999994</v>
          </cell>
          <cell r="F10011" t="str">
            <v>N</v>
          </cell>
        </row>
        <row r="10012">
          <cell r="B10012">
            <v>37623</v>
          </cell>
          <cell r="C10012" t="str">
            <v>EntreMed Inc</v>
          </cell>
          <cell r="D10012" t="str">
            <v>Celgene Corp</v>
          </cell>
          <cell r="E10012">
            <v>10.5</v>
          </cell>
          <cell r="F10012" t="str">
            <v>N</v>
          </cell>
        </row>
        <row r="10013">
          <cell r="B10013">
            <v>37623</v>
          </cell>
          <cell r="C10013" t="str">
            <v>SunChamp Joint Venture</v>
          </cell>
          <cell r="D10013" t="str">
            <v>Sun Communities Inc</v>
          </cell>
          <cell r="E10013">
            <v>6.1</v>
          </cell>
          <cell r="F10013" t="str">
            <v>N</v>
          </cell>
        </row>
        <row r="10014">
          <cell r="B10014">
            <v>37623</v>
          </cell>
          <cell r="C10014" t="str">
            <v>Wachovia Securities-Certain</v>
          </cell>
          <cell r="D10014" t="str">
            <v>Summit Holdings Group Inc</v>
          </cell>
          <cell r="E10014">
            <v>1.8360000000000001</v>
          </cell>
          <cell r="F10014" t="str">
            <v>N</v>
          </cell>
        </row>
        <row r="10015">
          <cell r="B10015">
            <v>37623</v>
          </cell>
          <cell r="C10015" t="str">
            <v>MedUnite Inc</v>
          </cell>
          <cell r="D10015" t="str">
            <v>ProxyMed Inc</v>
          </cell>
          <cell r="E10015">
            <v>23.4</v>
          </cell>
          <cell r="F10015" t="str">
            <v>N</v>
          </cell>
        </row>
        <row r="10016">
          <cell r="B10016">
            <v>37622</v>
          </cell>
          <cell r="C10016" t="str">
            <v>Urethane Soy Systems Co</v>
          </cell>
          <cell r="D10016" t="str">
            <v>South Dakota Soybean</v>
          </cell>
          <cell r="E10016">
            <v>4.5</v>
          </cell>
          <cell r="F10016" t="str">
            <v>N</v>
          </cell>
        </row>
        <row r="10017">
          <cell r="B10017">
            <v>37622</v>
          </cell>
          <cell r="C10017" t="str">
            <v>Advanced Tissue-Nouricel Prod</v>
          </cell>
          <cell r="D10017" t="str">
            <v>SkinMedica Inc</v>
          </cell>
          <cell r="E10017">
            <v>7</v>
          </cell>
          <cell r="F10017" t="str">
            <v>N</v>
          </cell>
        </row>
        <row r="10018">
          <cell r="B10018">
            <v>37622</v>
          </cell>
          <cell r="C10018" t="str">
            <v>Nuevo Energy Co-Union Island</v>
          </cell>
          <cell r="D10018" t="str">
            <v>American Energy Operations Inc</v>
          </cell>
          <cell r="E10018">
            <v>10.5</v>
          </cell>
          <cell r="F10018" t="str">
            <v>N</v>
          </cell>
        </row>
        <row r="10019">
          <cell r="B10019">
            <v>37622</v>
          </cell>
          <cell r="C10019" t="str">
            <v>eJiva Inc</v>
          </cell>
          <cell r="D10019" t="str">
            <v>Mascot Systems Ltd</v>
          </cell>
          <cell r="E10019">
            <v>9.4600000000000009</v>
          </cell>
          <cell r="F10019" t="str">
            <v>N</v>
          </cell>
        </row>
        <row r="10020">
          <cell r="B10020">
            <v>37622</v>
          </cell>
          <cell r="C10020" t="str">
            <v>Rogers Lake Landfill Services</v>
          </cell>
          <cell r="D10020" t="str">
            <v>Advanced Disposal Services LLC</v>
          </cell>
          <cell r="E10020">
            <v>10.625</v>
          </cell>
          <cell r="F10020" t="str">
            <v>N</v>
          </cell>
        </row>
        <row r="10021">
          <cell r="B10021">
            <v>37622</v>
          </cell>
          <cell r="C10021" t="str">
            <v>Group 1 Automotive-Mercedes</v>
          </cell>
          <cell r="D10021" t="str">
            <v>BHE Inc</v>
          </cell>
          <cell r="E10021">
            <v>7.3999999999999995</v>
          </cell>
          <cell r="F10021" t="str">
            <v>N</v>
          </cell>
        </row>
        <row r="10023">
          <cell r="D10023" t="str">
            <v>Buyout</v>
          </cell>
          <cell r="E10023">
            <v>50219.497000000018</v>
          </cell>
        </row>
        <row r="10024">
          <cell r="D10024" t="str">
            <v>Other</v>
          </cell>
          <cell r="E10024">
            <v>497106.15899999946</v>
          </cell>
        </row>
        <row r="10028">
          <cell r="B10028">
            <v>37621</v>
          </cell>
          <cell r="C10028" t="str">
            <v>Dana Commercial Credit-Certain</v>
          </cell>
          <cell r="D10028" t="str">
            <v>Goldman Sachs Group Inc</v>
          </cell>
          <cell r="E10028">
            <v>73</v>
          </cell>
          <cell r="F10028" t="str">
            <v>Y</v>
          </cell>
        </row>
        <row r="10029">
          <cell r="B10029">
            <v>37621</v>
          </cell>
          <cell r="C10029" t="str">
            <v>Encompass Power,Design Group</v>
          </cell>
          <cell r="D10029" t="str">
            <v>Sterling EDG Inc</v>
          </cell>
          <cell r="E10029">
            <v>3</v>
          </cell>
          <cell r="F10029" t="str">
            <v>Y</v>
          </cell>
        </row>
        <row r="10030">
          <cell r="B10030">
            <v>37621</v>
          </cell>
          <cell r="C10030" t="str">
            <v>Dixon Ticonderoga Co-Newcastle</v>
          </cell>
          <cell r="D10030" t="str">
            <v>Investor Group</v>
          </cell>
          <cell r="E10030">
            <v>3.5</v>
          </cell>
          <cell r="F10030" t="str">
            <v>Y</v>
          </cell>
        </row>
        <row r="10031">
          <cell r="B10031">
            <v>37621</v>
          </cell>
          <cell r="C10031" t="str">
            <v>Engleman Securities Inc</v>
          </cell>
          <cell r="D10031" t="str">
            <v>E Trade Group Inc</v>
          </cell>
          <cell r="E10031">
            <v>7.25</v>
          </cell>
          <cell r="F10031" t="str">
            <v>N</v>
          </cell>
        </row>
        <row r="10032">
          <cell r="B10032">
            <v>37621</v>
          </cell>
          <cell r="C10032" t="str">
            <v>Walker Comm Inc</v>
          </cell>
          <cell r="D10032" t="str">
            <v>WPCS International Inc</v>
          </cell>
          <cell r="E10032">
            <v>5.4749999999999996</v>
          </cell>
          <cell r="F10032" t="str">
            <v>N</v>
          </cell>
        </row>
        <row r="10033">
          <cell r="B10033">
            <v>37621</v>
          </cell>
          <cell r="C10033" t="str">
            <v>Pine Grove Plaza Shopping</v>
          </cell>
          <cell r="D10033" t="str">
            <v>Cedar Income Fund Ltd</v>
          </cell>
          <cell r="E10033">
            <v>7.5</v>
          </cell>
          <cell r="F10033" t="str">
            <v>N</v>
          </cell>
        </row>
        <row r="10034">
          <cell r="B10034">
            <v>37621</v>
          </cell>
          <cell r="C10034" t="str">
            <v>Easton Mortgage Corp</v>
          </cell>
          <cell r="D10034" t="str">
            <v>Sutter Holding Co Inc</v>
          </cell>
          <cell r="E10034">
            <v>3.75</v>
          </cell>
          <cell r="F10034" t="str">
            <v>N</v>
          </cell>
        </row>
        <row r="10035">
          <cell r="B10035">
            <v>37621</v>
          </cell>
          <cell r="C10035" t="str">
            <v>Peachtree Capital Corp</v>
          </cell>
          <cell r="D10035" t="str">
            <v>Investor Group</v>
          </cell>
          <cell r="E10035">
            <v>1.0279999999999998</v>
          </cell>
          <cell r="F10035" t="str">
            <v>N</v>
          </cell>
        </row>
        <row r="10036">
          <cell r="B10036">
            <v>37621</v>
          </cell>
          <cell r="C10036" t="str">
            <v>Allmerica Financial-Fixed Life</v>
          </cell>
          <cell r="D10036" t="str">
            <v>John Hancock Finl Svcs Inc</v>
          </cell>
          <cell r="E10036">
            <v>104.3</v>
          </cell>
          <cell r="F10036" t="str">
            <v>N</v>
          </cell>
        </row>
        <row r="10037">
          <cell r="B10037">
            <v>37621</v>
          </cell>
          <cell r="C10037" t="str">
            <v>Marine Bancshares Inc,FL</v>
          </cell>
          <cell r="D10037" t="str">
            <v>Old Florida Bankshares Inc,FL</v>
          </cell>
          <cell r="E10037">
            <v>9.1999999999999993</v>
          </cell>
          <cell r="F10037" t="str">
            <v>N</v>
          </cell>
        </row>
        <row r="10038">
          <cell r="B10038">
            <v>37621</v>
          </cell>
          <cell r="C10038" t="str">
            <v>GP Holdings</v>
          </cell>
          <cell r="D10038" t="str">
            <v>Chailease Finance Co Ltd</v>
          </cell>
          <cell r="E10038">
            <v>33.700000000000003</v>
          </cell>
          <cell r="F10038" t="str">
            <v>N</v>
          </cell>
        </row>
        <row r="10039">
          <cell r="B10039">
            <v>37621</v>
          </cell>
          <cell r="C10039" t="str">
            <v>ClearBlue Technologies Mgmt</v>
          </cell>
          <cell r="D10039" t="str">
            <v>NaviSite Inc</v>
          </cell>
          <cell r="E10039">
            <v>1.448</v>
          </cell>
          <cell r="F10039" t="str">
            <v>N</v>
          </cell>
        </row>
        <row r="10040">
          <cell r="B10040">
            <v>37621</v>
          </cell>
          <cell r="C10040" t="str">
            <v>Mandara Spa LLC</v>
          </cell>
          <cell r="D10040" t="str">
            <v>Steiner Leisure Ltd</v>
          </cell>
          <cell r="E10040">
            <v>5.3959999999999999</v>
          </cell>
          <cell r="F10040" t="str">
            <v>N</v>
          </cell>
        </row>
        <row r="10041">
          <cell r="B10041">
            <v>37621</v>
          </cell>
          <cell r="C10041" t="str">
            <v>Brenda Buell &amp; Associates Inc</v>
          </cell>
          <cell r="D10041" t="str">
            <v>Home Interiors &amp; Gifts Inc</v>
          </cell>
          <cell r="E10041">
            <v>7</v>
          </cell>
          <cell r="F10041" t="str">
            <v>N</v>
          </cell>
        </row>
        <row r="10042">
          <cell r="B10042">
            <v>37621</v>
          </cell>
          <cell r="C10042" t="str">
            <v>Condor Technology Solutions</v>
          </cell>
          <cell r="D10042" t="str">
            <v>Investor Group</v>
          </cell>
          <cell r="E10042">
            <v>2.4750000000000001</v>
          </cell>
          <cell r="F10042" t="str">
            <v>N</v>
          </cell>
        </row>
        <row r="10043">
          <cell r="B10043">
            <v>37621</v>
          </cell>
          <cell r="C10043" t="str">
            <v>Claim Management Services Inc</v>
          </cell>
          <cell r="D10043" t="str">
            <v>Cobalt Corp</v>
          </cell>
          <cell r="E10043">
            <v>20.309999999999999</v>
          </cell>
          <cell r="F10043" t="str">
            <v>N</v>
          </cell>
        </row>
        <row r="10044">
          <cell r="B10044">
            <v>37620</v>
          </cell>
          <cell r="C10044" t="str">
            <v>Westward Communications Inc</v>
          </cell>
          <cell r="D10044" t="str">
            <v>American Sec Capital Partners</v>
          </cell>
          <cell r="E10044">
            <v>100</v>
          </cell>
          <cell r="F10044" t="str">
            <v>Y</v>
          </cell>
        </row>
        <row r="10045">
          <cell r="B10045">
            <v>37620</v>
          </cell>
          <cell r="C10045" t="str">
            <v>Arnold Transportation Services</v>
          </cell>
          <cell r="D10045" t="str">
            <v>Investor Group</v>
          </cell>
          <cell r="E10045">
            <v>55</v>
          </cell>
          <cell r="F10045" t="str">
            <v>Y</v>
          </cell>
        </row>
        <row r="10046">
          <cell r="B10046">
            <v>37620</v>
          </cell>
          <cell r="C10046" t="str">
            <v>ACME-TV Stations(2)</v>
          </cell>
          <cell r="D10046" t="str">
            <v>Tribune Co</v>
          </cell>
          <cell r="E10046">
            <v>275</v>
          </cell>
          <cell r="F10046" t="str">
            <v>N</v>
          </cell>
        </row>
        <row r="10047">
          <cell r="B10047">
            <v>37620</v>
          </cell>
          <cell r="C10047" t="str">
            <v>Sheridan Realty Advisors LLC</v>
          </cell>
          <cell r="D10047" t="str">
            <v>AmeriVest Properties Inc</v>
          </cell>
          <cell r="E10047">
            <v>1.115</v>
          </cell>
          <cell r="F10047" t="str">
            <v>N</v>
          </cell>
        </row>
        <row r="10048">
          <cell r="B10048">
            <v>37620</v>
          </cell>
          <cell r="C10048" t="str">
            <v>First Colony Mall,Sugar Land</v>
          </cell>
          <cell r="D10048" t="str">
            <v>General Growth Properties Inc</v>
          </cell>
          <cell r="E10048">
            <v>105</v>
          </cell>
          <cell r="F10048" t="str">
            <v>N</v>
          </cell>
        </row>
        <row r="10049">
          <cell r="B10049">
            <v>37620</v>
          </cell>
          <cell r="C10049" t="str">
            <v>Digital Teleport Inc-Regional</v>
          </cell>
          <cell r="D10049" t="str">
            <v>CenturyTel Inc</v>
          </cell>
          <cell r="E10049">
            <v>38</v>
          </cell>
          <cell r="F10049" t="str">
            <v>N</v>
          </cell>
        </row>
        <row r="10050">
          <cell r="B10050">
            <v>37620</v>
          </cell>
          <cell r="C10050" t="str">
            <v>Fifth Third Insurance Services</v>
          </cell>
          <cell r="D10050" t="str">
            <v>Hub International Ltd</v>
          </cell>
          <cell r="E10050">
            <v>37</v>
          </cell>
          <cell r="F10050" t="str">
            <v>N</v>
          </cell>
        </row>
        <row r="10051">
          <cell r="B10051">
            <v>37620</v>
          </cell>
          <cell r="C10051" t="str">
            <v>Big City Radio-Stations,NY(4)</v>
          </cell>
          <cell r="D10051" t="str">
            <v>Nassau Broadcasting Corp</v>
          </cell>
          <cell r="E10051">
            <v>43</v>
          </cell>
          <cell r="F10051" t="str">
            <v>N</v>
          </cell>
        </row>
        <row r="10052">
          <cell r="B10052">
            <v>37620</v>
          </cell>
          <cell r="C10052" t="str">
            <v>Sheraton,Doubletree</v>
          </cell>
          <cell r="D10052" t="str">
            <v>CNL-Hilton</v>
          </cell>
          <cell r="E10052">
            <v>121</v>
          </cell>
          <cell r="F10052" t="str">
            <v>N</v>
          </cell>
        </row>
        <row r="10053">
          <cell r="B10053">
            <v>37620</v>
          </cell>
          <cell r="C10053" t="str">
            <v>Marriott Senior-Communities(9)</v>
          </cell>
          <cell r="D10053" t="str">
            <v>CNL Retirement Partners Inc</v>
          </cell>
          <cell r="E10053">
            <v>257</v>
          </cell>
          <cell r="F10053" t="str">
            <v>N</v>
          </cell>
        </row>
        <row r="10054">
          <cell r="B10054">
            <v>37620</v>
          </cell>
          <cell r="C10054" t="str">
            <v>First Federal Financial</v>
          </cell>
          <cell r="D10054" t="str">
            <v>Classic Bancshares,Ashland,KY</v>
          </cell>
          <cell r="E10054">
            <v>11.635999999999999</v>
          </cell>
          <cell r="F10054" t="str">
            <v>N</v>
          </cell>
        </row>
        <row r="10055">
          <cell r="B10055">
            <v>37620</v>
          </cell>
          <cell r="C10055" t="str">
            <v>Nutra Pharma Corp</v>
          </cell>
          <cell r="D10055" t="str">
            <v>Saksa Group LLC</v>
          </cell>
          <cell r="E10055">
            <v>1.5999999999999999</v>
          </cell>
          <cell r="F10055" t="str">
            <v>N</v>
          </cell>
        </row>
        <row r="10056">
          <cell r="B10056">
            <v>37620</v>
          </cell>
          <cell r="C10056" t="str">
            <v>Inspiration Products Group Inc</v>
          </cell>
          <cell r="D10056" t="str">
            <v>Midwest Waste,Midwest Waste,Mi</v>
          </cell>
          <cell r="E10056">
            <v>2.75</v>
          </cell>
          <cell r="F10056" t="str">
            <v>N</v>
          </cell>
        </row>
        <row r="10057">
          <cell r="B10057">
            <v>37620</v>
          </cell>
          <cell r="C10057" t="str">
            <v>FEDCO Automotive Components</v>
          </cell>
          <cell r="D10057" t="str">
            <v>TransPro Inc</v>
          </cell>
          <cell r="E10057">
            <v>7.9799999999999995</v>
          </cell>
          <cell r="F10057" t="str">
            <v>N</v>
          </cell>
        </row>
        <row r="10058">
          <cell r="B10058">
            <v>37620</v>
          </cell>
          <cell r="C10058" t="str">
            <v>Shire Pharma-US OTC Products</v>
          </cell>
          <cell r="D10058" t="str">
            <v>Purdue Pharma LP</v>
          </cell>
          <cell r="E10058">
            <v>72</v>
          </cell>
          <cell r="F10058" t="str">
            <v>N</v>
          </cell>
        </row>
        <row r="10059">
          <cell r="B10059">
            <v>37620</v>
          </cell>
          <cell r="C10059" t="str">
            <v>Structural Reinforcement Prod</v>
          </cell>
          <cell r="D10059" t="str">
            <v>MMI Products Inc</v>
          </cell>
          <cell r="E10059">
            <v>24</v>
          </cell>
          <cell r="F10059" t="str">
            <v>N</v>
          </cell>
        </row>
        <row r="10060">
          <cell r="B10060">
            <v>37620</v>
          </cell>
          <cell r="C10060" t="str">
            <v>Westmorland Mall &amp; Crossing</v>
          </cell>
          <cell r="D10060" t="str">
            <v>CBL &amp; Associates Ppty Inc</v>
          </cell>
          <cell r="E10060">
            <v>112.8</v>
          </cell>
          <cell r="F10060" t="str">
            <v>N</v>
          </cell>
        </row>
        <row r="10061">
          <cell r="B10061">
            <v>37617</v>
          </cell>
          <cell r="C10061" t="str">
            <v>Cedar Income Fund Ltd</v>
          </cell>
          <cell r="D10061" t="str">
            <v>Homburg Invest Inc</v>
          </cell>
          <cell r="E10061">
            <v>3</v>
          </cell>
          <cell r="F10061" t="str">
            <v>N</v>
          </cell>
        </row>
        <row r="10062">
          <cell r="B10062">
            <v>37617</v>
          </cell>
          <cell r="C10062" t="str">
            <v>MOD PAC CORP</v>
          </cell>
          <cell r="D10062" t="str">
            <v>Shareholders</v>
          </cell>
          <cell r="E10062">
            <v>17.377999999999997</v>
          </cell>
          <cell r="F10062" t="str">
            <v>N</v>
          </cell>
        </row>
        <row r="10063">
          <cell r="B10063">
            <v>37617</v>
          </cell>
          <cell r="C10063" t="str">
            <v>Burrell Professional Labs Inc</v>
          </cell>
          <cell r="D10063" t="str">
            <v>Eastman Kodak Co</v>
          </cell>
          <cell r="E10063">
            <v>71</v>
          </cell>
          <cell r="F10063" t="str">
            <v>N</v>
          </cell>
        </row>
        <row r="10064">
          <cell r="B10064">
            <v>37617</v>
          </cell>
          <cell r="C10064" t="str">
            <v>Warning Model Management LLC</v>
          </cell>
          <cell r="D10064" t="str">
            <v>Famous Fixins Inc</v>
          </cell>
          <cell r="E10064">
            <v>3.0190000000000001</v>
          </cell>
          <cell r="F10064" t="str">
            <v>N</v>
          </cell>
        </row>
        <row r="10065">
          <cell r="B10065">
            <v>37617</v>
          </cell>
          <cell r="C10065" t="str">
            <v>Textron Financial Corp-Media</v>
          </cell>
          <cell r="D10065" t="str">
            <v>Wells Fargo &amp; Co,California</v>
          </cell>
          <cell r="E10065">
            <v>8.3999999999999986</v>
          </cell>
          <cell r="F10065" t="str">
            <v>N</v>
          </cell>
        </row>
        <row r="10066">
          <cell r="B10066">
            <v>37617</v>
          </cell>
          <cell r="C10066" t="str">
            <v>Whistler Investments-Azara Sho</v>
          </cell>
          <cell r="D10066" t="str">
            <v>Undisclosed Acquiror</v>
          </cell>
          <cell r="E10066">
            <v>3.6999999999999997</v>
          </cell>
          <cell r="F10066" t="str">
            <v>N</v>
          </cell>
        </row>
        <row r="10067">
          <cell r="B10067">
            <v>37617</v>
          </cell>
          <cell r="C10067" t="str">
            <v>Eateries Inc-Garcia's Mexican</v>
          </cell>
          <cell r="D10067" t="str">
            <v>Fiesta LLC</v>
          </cell>
          <cell r="E10067">
            <v>3.0199999999999996</v>
          </cell>
          <cell r="F10067" t="str">
            <v>N</v>
          </cell>
        </row>
        <row r="10068">
          <cell r="B10068">
            <v>37617</v>
          </cell>
          <cell r="C10068" t="str">
            <v>Georgia Pacific-Warehouses(38)</v>
          </cell>
          <cell r="D10068" t="str">
            <v>Cardinal Capital Partners Inc</v>
          </cell>
          <cell r="E10068">
            <v>175</v>
          </cell>
          <cell r="F10068" t="str">
            <v>N</v>
          </cell>
        </row>
        <row r="10069">
          <cell r="B10069">
            <v>37616</v>
          </cell>
          <cell r="C10069" t="str">
            <v>Cellon International Hldg Corp</v>
          </cell>
          <cell r="D10069" t="str">
            <v>Haier Group Corp</v>
          </cell>
          <cell r="E10069">
            <v>5</v>
          </cell>
          <cell r="F10069" t="str">
            <v>N</v>
          </cell>
        </row>
        <row r="10070">
          <cell r="B10070">
            <v>37616</v>
          </cell>
          <cell r="C10070" t="str">
            <v>Recoton Corp-Now Hear This</v>
          </cell>
          <cell r="D10070" t="str">
            <v>Rockford Corp</v>
          </cell>
          <cell r="E10070">
            <v>35</v>
          </cell>
          <cell r="F10070" t="str">
            <v>N</v>
          </cell>
        </row>
        <row r="10071">
          <cell r="B10071">
            <v>37616</v>
          </cell>
          <cell r="C10071" t="str">
            <v>Genetronics Biomedical-BTX Div</v>
          </cell>
          <cell r="D10071" t="str">
            <v>Harvard Bioscience Inc</v>
          </cell>
          <cell r="E10071">
            <v>3.6999999999999997</v>
          </cell>
          <cell r="F10071" t="str">
            <v>N</v>
          </cell>
        </row>
        <row r="10072">
          <cell r="B10072">
            <v>37616</v>
          </cell>
          <cell r="C10072" t="str">
            <v>International Game Tech-Casino</v>
          </cell>
          <cell r="D10072" t="str">
            <v>Isle of Capri-Black Hawk LLC</v>
          </cell>
          <cell r="E10072">
            <v>84</v>
          </cell>
          <cell r="F10072" t="str">
            <v>N</v>
          </cell>
        </row>
        <row r="10073">
          <cell r="B10073">
            <v>37616</v>
          </cell>
          <cell r="C10073" t="str">
            <v>Honeywell Advanced Circuits</v>
          </cell>
          <cell r="D10073" t="str">
            <v>TTM Technologies Inc</v>
          </cell>
          <cell r="E10073">
            <v>2</v>
          </cell>
          <cell r="F10073" t="str">
            <v>N</v>
          </cell>
        </row>
        <row r="10074">
          <cell r="B10074">
            <v>37615</v>
          </cell>
          <cell r="C10074" t="str">
            <v>BioLink Tech Intl Inc</v>
          </cell>
          <cell r="D10074" t="str">
            <v>OAO OMZ</v>
          </cell>
          <cell r="E10074">
            <v>4.3</v>
          </cell>
          <cell r="F10074" t="str">
            <v>N</v>
          </cell>
        </row>
        <row r="10075">
          <cell r="B10075">
            <v>37615</v>
          </cell>
          <cell r="C10075" t="str">
            <v>Undisclosed Outsourcing Cos(2)</v>
          </cell>
          <cell r="D10075" t="str">
            <v>Datamatics Technologies Inc</v>
          </cell>
          <cell r="E10075">
            <v>30</v>
          </cell>
          <cell r="F10075" t="str">
            <v>N</v>
          </cell>
        </row>
        <row r="10076">
          <cell r="B10076">
            <v>37615</v>
          </cell>
          <cell r="C10076" t="str">
            <v>Big City Radio-Radio Stations</v>
          </cell>
          <cell r="D10076" t="str">
            <v>Entravision Commun Corp</v>
          </cell>
          <cell r="E10076">
            <v>139.01900000000001</v>
          </cell>
          <cell r="F10076" t="str">
            <v>N</v>
          </cell>
        </row>
        <row r="10077">
          <cell r="B10077">
            <v>37614</v>
          </cell>
          <cell r="C10077" t="str">
            <v>Cinemark Tinsletown 17,Lubbock</v>
          </cell>
          <cell r="D10077" t="str">
            <v>One Liberty Properties</v>
          </cell>
          <cell r="E10077">
            <v>8.8719999999999999</v>
          </cell>
          <cell r="F10077" t="str">
            <v>N</v>
          </cell>
        </row>
        <row r="10078">
          <cell r="B10078">
            <v>37614</v>
          </cell>
          <cell r="C10078" t="str">
            <v>Regal Henrietta 18,Henrietta</v>
          </cell>
          <cell r="D10078" t="str">
            <v>One Liberty Properties</v>
          </cell>
          <cell r="E10078">
            <v>10.488</v>
          </cell>
          <cell r="F10078" t="str">
            <v>N</v>
          </cell>
        </row>
        <row r="10079">
          <cell r="B10079">
            <v>37614</v>
          </cell>
          <cell r="C10079" t="str">
            <v>Regal Live Oak 18,Live Oak,TX</v>
          </cell>
          <cell r="D10079" t="str">
            <v>One Liberty Properties</v>
          </cell>
          <cell r="E10079">
            <v>12.476000000000001</v>
          </cell>
          <cell r="F10079" t="str">
            <v>N</v>
          </cell>
        </row>
        <row r="10080">
          <cell r="B10080">
            <v>37614</v>
          </cell>
          <cell r="C10080" t="str">
            <v>Summa Holdings Ltd</v>
          </cell>
          <cell r="D10080" t="str">
            <v>Sinclair Broadcast Group Inc</v>
          </cell>
          <cell r="E10080">
            <v>20</v>
          </cell>
          <cell r="F10080" t="str">
            <v>N</v>
          </cell>
        </row>
        <row r="10081">
          <cell r="B10081">
            <v>37614</v>
          </cell>
          <cell r="C10081" t="str">
            <v>Scioto Downs Inc</v>
          </cell>
          <cell r="D10081" t="str">
            <v>MTR Gaming Group Inc</v>
          </cell>
          <cell r="E10081">
            <v>19.065000000000001</v>
          </cell>
          <cell r="F10081" t="str">
            <v>N</v>
          </cell>
        </row>
        <row r="10082">
          <cell r="B10082">
            <v>37614</v>
          </cell>
          <cell r="C10082" t="str">
            <v>Aegis Realty Inc</v>
          </cell>
          <cell r="D10082" t="str">
            <v>Phillips Edison &amp; Co</v>
          </cell>
          <cell r="E10082">
            <v>161.41800000000001</v>
          </cell>
          <cell r="F10082" t="str">
            <v>N</v>
          </cell>
        </row>
        <row r="10083">
          <cell r="B10083">
            <v>37614</v>
          </cell>
          <cell r="C10083" t="str">
            <v>Correctional Svcs-Prison,AZ</v>
          </cell>
          <cell r="D10083" t="str">
            <v>Ind Dvlp Authority,Pinal,AZ</v>
          </cell>
          <cell r="E10083">
            <v>10</v>
          </cell>
          <cell r="F10083" t="str">
            <v>N</v>
          </cell>
        </row>
        <row r="10084">
          <cell r="B10084">
            <v>37614</v>
          </cell>
          <cell r="C10084" t="str">
            <v>Unova Inc-Patents(150)</v>
          </cell>
          <cell r="D10084" t="str">
            <v>Broadcom Corp</v>
          </cell>
          <cell r="E10084">
            <v>24</v>
          </cell>
          <cell r="F10084" t="str">
            <v>N</v>
          </cell>
        </row>
        <row r="10085">
          <cell r="B10085">
            <v>37614</v>
          </cell>
          <cell r="C10085" t="str">
            <v>Orange Meadows,Orange,CT</v>
          </cell>
          <cell r="D10085" t="str">
            <v>Urstadt Biddle Properties Inc</v>
          </cell>
          <cell r="E10085">
            <v>11</v>
          </cell>
          <cell r="F10085" t="str">
            <v>N</v>
          </cell>
        </row>
        <row r="10086">
          <cell r="B10086">
            <v>37614</v>
          </cell>
          <cell r="C10086" t="str">
            <v>Westchester Pavilion,NY</v>
          </cell>
          <cell r="D10086" t="str">
            <v>Urstadt Biddle Properties Inc</v>
          </cell>
          <cell r="E10086">
            <v>39.9</v>
          </cell>
          <cell r="F10086" t="str">
            <v>N</v>
          </cell>
        </row>
        <row r="10087">
          <cell r="B10087">
            <v>37613</v>
          </cell>
          <cell r="C10087" t="str">
            <v>Wildblue Communications Inc</v>
          </cell>
          <cell r="D10087" t="str">
            <v>Investor Group</v>
          </cell>
          <cell r="E10087">
            <v>156</v>
          </cell>
          <cell r="F10087" t="str">
            <v>Y</v>
          </cell>
        </row>
        <row r="10088">
          <cell r="B10088">
            <v>37613</v>
          </cell>
          <cell r="C10088" t="str">
            <v>WorldLink Technologies Inc</v>
          </cell>
          <cell r="D10088" t="str">
            <v>Momentum Holdings Corp</v>
          </cell>
          <cell r="E10088">
            <v>24.24</v>
          </cell>
          <cell r="F10088" t="str">
            <v>Y</v>
          </cell>
        </row>
        <row r="10089">
          <cell r="B10089">
            <v>37613</v>
          </cell>
          <cell r="C10089" t="str">
            <v>Telmark LLC(Agway Inc)</v>
          </cell>
          <cell r="D10089" t="str">
            <v>Wells Fargo Finl Leasing Inc</v>
          </cell>
          <cell r="E10089">
            <v>45.5</v>
          </cell>
          <cell r="F10089" t="str">
            <v>Y</v>
          </cell>
        </row>
        <row r="10090">
          <cell r="B10090">
            <v>37613</v>
          </cell>
          <cell r="C10090" t="str">
            <v>Quanta Services Inc</v>
          </cell>
          <cell r="D10090" t="str">
            <v>First Reserve Corp</v>
          </cell>
          <cell r="E10090">
            <v>72.921999999999997</v>
          </cell>
          <cell r="F10090" t="str">
            <v>Y</v>
          </cell>
        </row>
        <row r="10091">
          <cell r="B10091">
            <v>37613</v>
          </cell>
          <cell r="C10091" t="str">
            <v>Majestic Cos Ltd</v>
          </cell>
          <cell r="D10091" t="str">
            <v>Fusion Capital Fund II LLC</v>
          </cell>
          <cell r="E10091">
            <v>6</v>
          </cell>
          <cell r="F10091" t="str">
            <v>Y</v>
          </cell>
        </row>
        <row r="10092">
          <cell r="B10092">
            <v>37613</v>
          </cell>
          <cell r="C10092" t="str">
            <v>Majestic Cos Ltd</v>
          </cell>
          <cell r="D10092" t="str">
            <v>Fusion Capital Fund II LLC</v>
          </cell>
          <cell r="E10092">
            <v>6</v>
          </cell>
          <cell r="F10092" t="str">
            <v>Y</v>
          </cell>
        </row>
        <row r="10093">
          <cell r="B10093">
            <v>37613</v>
          </cell>
          <cell r="C10093" t="str">
            <v>Panamerican Beverages Inc</v>
          </cell>
          <cell r="D10093" t="str">
            <v>Coca-Cola FEMSA SA CV</v>
          </cell>
          <cell r="E10093">
            <v>3692.0430000000001</v>
          </cell>
          <cell r="F10093" t="str">
            <v>N</v>
          </cell>
        </row>
        <row r="10094">
          <cell r="B10094">
            <v>37613</v>
          </cell>
          <cell r="C10094" t="str">
            <v>Paul A Richards Inc-ValuStix</v>
          </cell>
          <cell r="D10094" t="str">
            <v>Insignia Systems</v>
          </cell>
          <cell r="E10094">
            <v>3</v>
          </cell>
          <cell r="F10094" t="str">
            <v>N</v>
          </cell>
        </row>
        <row r="10095">
          <cell r="B10095">
            <v>37613</v>
          </cell>
          <cell r="C10095" t="str">
            <v>National Directory Co</v>
          </cell>
          <cell r="D10095" t="str">
            <v>Yell Group Plc</v>
          </cell>
          <cell r="E10095">
            <v>69</v>
          </cell>
          <cell r="F10095" t="str">
            <v>N</v>
          </cell>
        </row>
        <row r="10096">
          <cell r="B10096">
            <v>37613</v>
          </cell>
          <cell r="C10096" t="str">
            <v>Touch America-Switched Long Di</v>
          </cell>
          <cell r="D10096" t="str">
            <v>Buyers United Inc</v>
          </cell>
          <cell r="E10096">
            <v>9.75</v>
          </cell>
          <cell r="F10096" t="str">
            <v>N</v>
          </cell>
        </row>
        <row r="10097">
          <cell r="B10097">
            <v>37613</v>
          </cell>
          <cell r="C10097" t="str">
            <v>W Pat Crow</v>
          </cell>
          <cell r="D10097" t="str">
            <v>WPC Inc</v>
          </cell>
          <cell r="E10097">
            <v>5</v>
          </cell>
          <cell r="F10097" t="str">
            <v>N</v>
          </cell>
        </row>
        <row r="10098">
          <cell r="B10098">
            <v>37613</v>
          </cell>
          <cell r="C10098" t="str">
            <v>Marriott Intl Inc-Senior</v>
          </cell>
          <cell r="D10098" t="str">
            <v>CNL Retirement Properties Inc</v>
          </cell>
          <cell r="E10098">
            <v>89</v>
          </cell>
          <cell r="F10098" t="str">
            <v>N</v>
          </cell>
        </row>
        <row r="10099">
          <cell r="B10099">
            <v>37613</v>
          </cell>
          <cell r="C10099" t="str">
            <v>SpaceLabs Burdick Inc</v>
          </cell>
          <cell r="D10099" t="str">
            <v>Quinton Cardiology Systems Inc</v>
          </cell>
          <cell r="E10099">
            <v>20.399999999999999</v>
          </cell>
          <cell r="F10099" t="str">
            <v>N</v>
          </cell>
        </row>
        <row r="10100">
          <cell r="B10100">
            <v>37613</v>
          </cell>
          <cell r="C10100" t="str">
            <v>Inktomi Corp</v>
          </cell>
          <cell r="D10100" t="str">
            <v>Yahoo! Inc</v>
          </cell>
          <cell r="E10100">
            <v>249.11600000000001</v>
          </cell>
          <cell r="F10100" t="str">
            <v>N</v>
          </cell>
        </row>
        <row r="10101">
          <cell r="B10101">
            <v>37613</v>
          </cell>
          <cell r="C10101" t="str">
            <v>Pyramid Life Insurance Co</v>
          </cell>
          <cell r="D10101" t="str">
            <v>Universal American Financial</v>
          </cell>
          <cell r="E10101">
            <v>57.5</v>
          </cell>
          <cell r="F10101" t="str">
            <v>N</v>
          </cell>
        </row>
        <row r="10102">
          <cell r="B10102">
            <v>37613</v>
          </cell>
          <cell r="C10102" t="str">
            <v>Class A Office Tower,Glendale</v>
          </cell>
          <cell r="D10102" t="str">
            <v>Wells RE Invest Trust Inc</v>
          </cell>
          <cell r="E10102">
            <v>157</v>
          </cell>
          <cell r="F10102" t="str">
            <v>N</v>
          </cell>
        </row>
        <row r="10103">
          <cell r="B10103">
            <v>37613</v>
          </cell>
          <cell r="C10103" t="str">
            <v>American Distribution &amp; Packag</v>
          </cell>
          <cell r="D10103" t="str">
            <v>American Water Star Inc</v>
          </cell>
          <cell r="E10103">
            <v>1.4039999999999999</v>
          </cell>
          <cell r="F10103" t="str">
            <v>N</v>
          </cell>
        </row>
        <row r="10104">
          <cell r="B10104">
            <v>37613</v>
          </cell>
          <cell r="C10104" t="str">
            <v>Undisclosed Natural Gas Ppty</v>
          </cell>
          <cell r="D10104" t="str">
            <v>Westport Resources Corp</v>
          </cell>
          <cell r="E10104">
            <v>510</v>
          </cell>
          <cell r="F10104" t="str">
            <v>N</v>
          </cell>
        </row>
        <row r="10105">
          <cell r="B10105">
            <v>37613</v>
          </cell>
          <cell r="C10105" t="str">
            <v>Whatman HemaSure Inc</v>
          </cell>
          <cell r="D10105" t="str">
            <v>Pall Corp</v>
          </cell>
          <cell r="E10105">
            <v>5.9499999999999993</v>
          </cell>
          <cell r="F10105" t="str">
            <v>N</v>
          </cell>
        </row>
        <row r="10106">
          <cell r="B10106">
            <v>37613</v>
          </cell>
          <cell r="C10106" t="str">
            <v>Alexander Capital Management</v>
          </cell>
          <cell r="D10106" t="str">
            <v>CoBiz Inc,Denver,Colorado</v>
          </cell>
          <cell r="E10106">
            <v>2.6339999999999999</v>
          </cell>
          <cell r="F10106" t="str">
            <v>N</v>
          </cell>
        </row>
        <row r="10107">
          <cell r="B10107">
            <v>37612</v>
          </cell>
          <cell r="C10107" t="str">
            <v>United Austar Inc</v>
          </cell>
          <cell r="D10107" t="str">
            <v>Castle Harlan Aus Mezzanine</v>
          </cell>
          <cell r="E10107">
            <v>34.5</v>
          </cell>
          <cell r="F10107" t="str">
            <v>Y</v>
          </cell>
        </row>
        <row r="10108">
          <cell r="B10108">
            <v>37610</v>
          </cell>
          <cell r="C10108" t="str">
            <v>Concepts Direct Inc</v>
          </cell>
          <cell r="D10108" t="str">
            <v>Investor Group</v>
          </cell>
          <cell r="E10108">
            <v>2.1389999999999998</v>
          </cell>
          <cell r="F10108" t="str">
            <v>Y</v>
          </cell>
        </row>
        <row r="10109">
          <cell r="B10109">
            <v>37610</v>
          </cell>
          <cell r="C10109" t="str">
            <v>Paciugo Management LLC</v>
          </cell>
          <cell r="D10109" t="str">
            <v>Novo Networks Inc</v>
          </cell>
          <cell r="E10109">
            <v>2.5</v>
          </cell>
          <cell r="F10109" t="str">
            <v>Y</v>
          </cell>
        </row>
        <row r="10110">
          <cell r="B10110">
            <v>37610</v>
          </cell>
          <cell r="C10110" t="str">
            <v>Brickman Group Ltd</v>
          </cell>
          <cell r="D10110" t="str">
            <v>Brickman Holdings Ltd</v>
          </cell>
          <cell r="E10110">
            <v>194</v>
          </cell>
          <cell r="F10110" t="str">
            <v>N</v>
          </cell>
        </row>
        <row r="10111">
          <cell r="B10111">
            <v>37610</v>
          </cell>
          <cell r="C10111" t="str">
            <v>American Skandia Inc</v>
          </cell>
          <cell r="D10111" t="str">
            <v>Prudential Financial Inc</v>
          </cell>
          <cell r="E10111">
            <v>1150</v>
          </cell>
          <cell r="F10111" t="str">
            <v>N</v>
          </cell>
        </row>
        <row r="10112">
          <cell r="B10112">
            <v>37610</v>
          </cell>
          <cell r="C10112" t="str">
            <v>AvantGo Inc</v>
          </cell>
          <cell r="D10112" t="str">
            <v>Sybase Inc</v>
          </cell>
          <cell r="E10112">
            <v>38</v>
          </cell>
          <cell r="F10112" t="str">
            <v>N</v>
          </cell>
        </row>
        <row r="10113">
          <cell r="B10113">
            <v>37610</v>
          </cell>
          <cell r="C10113" t="str">
            <v>eTotalSource Inc</v>
          </cell>
          <cell r="D10113" t="str">
            <v>Premium Enterprises Inc</v>
          </cell>
          <cell r="E10113">
            <v>1.7</v>
          </cell>
          <cell r="F10113" t="str">
            <v>N</v>
          </cell>
        </row>
        <row r="10114">
          <cell r="B10114">
            <v>37610</v>
          </cell>
          <cell r="C10114" t="str">
            <v>Learning Tree University Inc</v>
          </cell>
          <cell r="D10114" t="str">
            <v>Corinthian Colleges Inc</v>
          </cell>
          <cell r="E10114">
            <v>5.3</v>
          </cell>
          <cell r="F10114" t="str">
            <v>N</v>
          </cell>
        </row>
        <row r="10115">
          <cell r="B10115">
            <v>37610</v>
          </cell>
          <cell r="C10115" t="str">
            <v>Fidelity National Corp-Credit</v>
          </cell>
          <cell r="D10115" t="str">
            <v>Bank One Corp,Chicago,IL</v>
          </cell>
          <cell r="E10115">
            <v>5.18</v>
          </cell>
          <cell r="F10115" t="str">
            <v>N</v>
          </cell>
        </row>
        <row r="10116">
          <cell r="B10116">
            <v>37610</v>
          </cell>
          <cell r="C10116" t="str">
            <v>ConocoPhillips-Refinery Assets</v>
          </cell>
          <cell r="D10116" t="str">
            <v>Holly Corp</v>
          </cell>
          <cell r="E10116">
            <v>25</v>
          </cell>
          <cell r="F10116" t="str">
            <v>N</v>
          </cell>
        </row>
        <row r="10117">
          <cell r="B10117">
            <v>37610</v>
          </cell>
          <cell r="C10117" t="str">
            <v>Steelton Bancorp,Steelton,PA</v>
          </cell>
          <cell r="D10117" t="str">
            <v>Sun Bancorp Inc,Selinsgrove,PA</v>
          </cell>
          <cell r="E10117">
            <v>6.9720000000000004</v>
          </cell>
          <cell r="F10117" t="str">
            <v>N</v>
          </cell>
        </row>
        <row r="10118">
          <cell r="B10118">
            <v>37610</v>
          </cell>
          <cell r="C10118" t="str">
            <v>Medicredit.com Inc</v>
          </cell>
          <cell r="D10118" t="str">
            <v>Undisclosed Acquiror</v>
          </cell>
          <cell r="E10118">
            <v>1</v>
          </cell>
          <cell r="F10118" t="str">
            <v>N</v>
          </cell>
        </row>
        <row r="10119">
          <cell r="B10119">
            <v>37610</v>
          </cell>
          <cell r="C10119" t="str">
            <v>CMS Marketing-Trading Book Ast</v>
          </cell>
          <cell r="D10119" t="str">
            <v>Sempra Energy Trading Corp</v>
          </cell>
          <cell r="E10119">
            <v>17</v>
          </cell>
          <cell r="F10119" t="str">
            <v>N</v>
          </cell>
        </row>
        <row r="10120">
          <cell r="B10120">
            <v>37610</v>
          </cell>
          <cell r="C10120" t="str">
            <v>Travel Nurse International</v>
          </cell>
          <cell r="D10120" t="str">
            <v>Medical Staffing Network</v>
          </cell>
          <cell r="E10120">
            <v>9.5</v>
          </cell>
          <cell r="F10120" t="str">
            <v>N</v>
          </cell>
        </row>
        <row r="10121">
          <cell r="B10121">
            <v>37610</v>
          </cell>
          <cell r="C10121" t="str">
            <v>Sithe Energies Inc</v>
          </cell>
          <cell r="D10121" t="str">
            <v>Apollo Energy LLC</v>
          </cell>
          <cell r="E10121">
            <v>323</v>
          </cell>
          <cell r="F10121" t="str">
            <v>N</v>
          </cell>
        </row>
        <row r="10122">
          <cell r="B10122">
            <v>37610</v>
          </cell>
          <cell r="C10122" t="str">
            <v>TECO-Properties,Alabama</v>
          </cell>
          <cell r="D10122" t="str">
            <v>Municipal Gas Authority of GA</v>
          </cell>
          <cell r="E10122">
            <v>140</v>
          </cell>
          <cell r="F10122" t="str">
            <v>N</v>
          </cell>
        </row>
        <row r="10123">
          <cell r="B10123">
            <v>37610</v>
          </cell>
          <cell r="C10123" t="str">
            <v>Starwood Hotels-Doubletree,MN</v>
          </cell>
          <cell r="D10123" t="str">
            <v>Metropolitan Airports Commi</v>
          </cell>
          <cell r="E10123">
            <v>47</v>
          </cell>
          <cell r="F10123" t="str">
            <v>N</v>
          </cell>
        </row>
        <row r="10124">
          <cell r="B10124">
            <v>37610</v>
          </cell>
          <cell r="C10124" t="str">
            <v>San Gorgonio-Mountain View</v>
          </cell>
          <cell r="D10124" t="str">
            <v>Centennial Power Inc</v>
          </cell>
          <cell r="E10124">
            <v>102.5</v>
          </cell>
          <cell r="F10124" t="str">
            <v>N</v>
          </cell>
        </row>
        <row r="10125">
          <cell r="B10125">
            <v>37610</v>
          </cell>
          <cell r="C10125" t="str">
            <v>International Bioflavors Inc</v>
          </cell>
          <cell r="D10125" t="str">
            <v>Givaudan SA</v>
          </cell>
          <cell r="E10125">
            <v>21</v>
          </cell>
          <cell r="F10125" t="str">
            <v>N</v>
          </cell>
        </row>
        <row r="10126">
          <cell r="B10126">
            <v>37610</v>
          </cell>
          <cell r="C10126" t="str">
            <v>oneREV Inc</v>
          </cell>
          <cell r="D10126" t="str">
            <v>Agile Software Corp</v>
          </cell>
          <cell r="E10126">
            <v>1.7250000000000001</v>
          </cell>
          <cell r="F10126" t="str">
            <v>N</v>
          </cell>
        </row>
        <row r="10127">
          <cell r="B10127">
            <v>37609</v>
          </cell>
          <cell r="C10127" t="str">
            <v>Bay State Bancorp</v>
          </cell>
          <cell r="D10127" t="str">
            <v>Seacoast Finl Svcs Corp,MA</v>
          </cell>
          <cell r="E10127">
            <v>128.77000000000001</v>
          </cell>
          <cell r="F10127" t="str">
            <v>N</v>
          </cell>
        </row>
        <row r="10128">
          <cell r="B10128">
            <v>37609</v>
          </cell>
          <cell r="C10128" t="str">
            <v>Quarles Insurance Agency Inc</v>
          </cell>
          <cell r="D10128" t="str">
            <v>Team Finl Inc,Paola,KS</v>
          </cell>
          <cell r="E10128">
            <v>6.85</v>
          </cell>
          <cell r="F10128" t="str">
            <v>N</v>
          </cell>
        </row>
        <row r="10129">
          <cell r="B10129">
            <v>37609</v>
          </cell>
          <cell r="C10129" t="str">
            <v>Managed Pharmacy Benefits-Asts</v>
          </cell>
          <cell r="D10129" t="str">
            <v>Express Scripts Inc</v>
          </cell>
          <cell r="E10129">
            <v>14</v>
          </cell>
          <cell r="F10129" t="str">
            <v>N</v>
          </cell>
        </row>
        <row r="10130">
          <cell r="B10130">
            <v>37609</v>
          </cell>
          <cell r="C10130" t="str">
            <v>Ship Analytics Inc</v>
          </cell>
          <cell r="D10130" t="str">
            <v>L-3 Communications Hldg Inc</v>
          </cell>
          <cell r="E10130">
            <v>31.599999999999998</v>
          </cell>
          <cell r="F10130" t="str">
            <v>N</v>
          </cell>
        </row>
        <row r="10131">
          <cell r="B10131">
            <v>37609</v>
          </cell>
          <cell r="C10131" t="str">
            <v>Citizens Commun-Hawaiian Gas</v>
          </cell>
          <cell r="D10131" t="str">
            <v>K-1 USA Ventures Inc</v>
          </cell>
          <cell r="E10131">
            <v>115</v>
          </cell>
          <cell r="F10131" t="str">
            <v>N</v>
          </cell>
        </row>
        <row r="10132">
          <cell r="B10132">
            <v>37609</v>
          </cell>
          <cell r="C10132" t="str">
            <v>Hostcentric Inc</v>
          </cell>
          <cell r="D10132" t="str">
            <v>Interland Inc</v>
          </cell>
          <cell r="E10132">
            <v>24.194999999999997</v>
          </cell>
          <cell r="F10132" t="str">
            <v>N</v>
          </cell>
        </row>
        <row r="10133">
          <cell r="B10133">
            <v>37609</v>
          </cell>
          <cell r="C10133" t="str">
            <v>Northcoast Commun-PCS Licenses</v>
          </cell>
          <cell r="D10133" t="str">
            <v>Verizon Wireless Inc</v>
          </cell>
          <cell r="E10133">
            <v>750</v>
          </cell>
          <cell r="F10133" t="str">
            <v>N</v>
          </cell>
        </row>
        <row r="10134">
          <cell r="B10134">
            <v>37609</v>
          </cell>
          <cell r="C10134" t="str">
            <v>Consolidated Engineering Svcs</v>
          </cell>
          <cell r="D10134" t="str">
            <v>EMCOR Group Inc</v>
          </cell>
          <cell r="E10134">
            <v>178</v>
          </cell>
          <cell r="F10134" t="str">
            <v>N</v>
          </cell>
        </row>
        <row r="10135">
          <cell r="B10135">
            <v>37609</v>
          </cell>
          <cell r="C10135" t="str">
            <v>Andrulis Corp</v>
          </cell>
          <cell r="D10135" t="str">
            <v>Dynamics Research Corp</v>
          </cell>
          <cell r="E10135">
            <v>26</v>
          </cell>
          <cell r="F10135" t="str">
            <v>N</v>
          </cell>
        </row>
        <row r="10136">
          <cell r="B10136">
            <v>37609</v>
          </cell>
          <cell r="C10136" t="str">
            <v>James A Cummings Inc</v>
          </cell>
          <cell r="D10136" t="str">
            <v>Perini Corp</v>
          </cell>
          <cell r="E10136">
            <v>20</v>
          </cell>
          <cell r="F10136" t="str">
            <v>N</v>
          </cell>
        </row>
        <row r="10137">
          <cell r="B10137">
            <v>37609</v>
          </cell>
          <cell r="C10137" t="str">
            <v>Adaytum Software Inc</v>
          </cell>
          <cell r="D10137" t="str">
            <v>Cognos Inc</v>
          </cell>
          <cell r="E10137">
            <v>160</v>
          </cell>
          <cell r="F10137" t="str">
            <v>N</v>
          </cell>
        </row>
        <row r="10138">
          <cell r="B10138">
            <v>37609</v>
          </cell>
          <cell r="C10138" t="str">
            <v>Peabody Energy Corp-Coal</v>
          </cell>
          <cell r="D10138" t="str">
            <v>Penn Virginia Resource</v>
          </cell>
          <cell r="E10138">
            <v>129.08000000000001</v>
          </cell>
          <cell r="F10138" t="str">
            <v>N</v>
          </cell>
        </row>
        <row r="10139">
          <cell r="B10139">
            <v>37608</v>
          </cell>
          <cell r="C10139" t="str">
            <v>Conseco Finance Corp</v>
          </cell>
          <cell r="D10139" t="str">
            <v>Investor Group</v>
          </cell>
          <cell r="E10139">
            <v>850</v>
          </cell>
          <cell r="F10139" t="str">
            <v>Y</v>
          </cell>
        </row>
        <row r="10140">
          <cell r="B10140">
            <v>37608</v>
          </cell>
          <cell r="C10140" t="str">
            <v>Fibersense Technology Corp</v>
          </cell>
          <cell r="D10140" t="str">
            <v>Northrop Grumman Corp</v>
          </cell>
          <cell r="E10140">
            <v>44</v>
          </cell>
          <cell r="F10140" t="str">
            <v>N</v>
          </cell>
        </row>
        <row r="10141">
          <cell r="B10141">
            <v>37608</v>
          </cell>
          <cell r="C10141" t="str">
            <v>First Commerce Corp,NC</v>
          </cell>
          <cell r="D10141" t="str">
            <v>Bank of Granite Corp,NC</v>
          </cell>
          <cell r="E10141">
            <v>21.099999999999998</v>
          </cell>
          <cell r="F10141" t="str">
            <v>N</v>
          </cell>
        </row>
        <row r="10142">
          <cell r="B10142">
            <v>37608</v>
          </cell>
          <cell r="C10142" t="str">
            <v>Sotheby's Holdings Inc-</v>
          </cell>
          <cell r="D10142" t="str">
            <v>RFR Holdings LLC</v>
          </cell>
          <cell r="E10142">
            <v>175</v>
          </cell>
          <cell r="F10142" t="str">
            <v>N</v>
          </cell>
        </row>
        <row r="10143">
          <cell r="B10143">
            <v>37608</v>
          </cell>
          <cell r="C10143" t="str">
            <v>WDCI Inc-Shopping Center,CA</v>
          </cell>
          <cell r="D10143" t="str">
            <v>Investor Group</v>
          </cell>
          <cell r="E10143">
            <v>20.5</v>
          </cell>
          <cell r="F10143" t="str">
            <v>N</v>
          </cell>
        </row>
        <row r="10144">
          <cell r="B10144">
            <v>37608</v>
          </cell>
          <cell r="C10144" t="str">
            <v>Personalcare Health Management</v>
          </cell>
          <cell r="D10144" t="str">
            <v>Coventry Health Care Inc</v>
          </cell>
          <cell r="E10144">
            <v>18</v>
          </cell>
          <cell r="F10144" t="str">
            <v>N</v>
          </cell>
        </row>
        <row r="10145">
          <cell r="B10145">
            <v>37608</v>
          </cell>
          <cell r="C10145" t="str">
            <v>Pipal Systems Inc</v>
          </cell>
          <cell r="D10145" t="str">
            <v>Riverstone Networks Inc</v>
          </cell>
          <cell r="E10145">
            <v>32.239999999999995</v>
          </cell>
          <cell r="F10145" t="str">
            <v>N</v>
          </cell>
        </row>
        <row r="10146">
          <cell r="B10146">
            <v>37608</v>
          </cell>
          <cell r="C10146" t="str">
            <v>Schlumberger Ltd-Trident 18</v>
          </cell>
          <cell r="D10146" t="str">
            <v>Noble Corp</v>
          </cell>
          <cell r="E10146">
            <v>32.9</v>
          </cell>
          <cell r="F10146" t="str">
            <v>N</v>
          </cell>
        </row>
        <row r="10147">
          <cell r="B10147">
            <v>37608</v>
          </cell>
          <cell r="C10147" t="str">
            <v>Rent-Way Inc-Stores(295)</v>
          </cell>
          <cell r="D10147" t="str">
            <v>Rent-A-Center Inc</v>
          </cell>
          <cell r="E10147">
            <v>101.5</v>
          </cell>
          <cell r="F10147" t="str">
            <v>N</v>
          </cell>
        </row>
        <row r="10148">
          <cell r="B10148">
            <v>37608</v>
          </cell>
          <cell r="C10148" t="str">
            <v>ValMed Corp</v>
          </cell>
          <cell r="D10148" t="str">
            <v>CONMED Corp</v>
          </cell>
          <cell r="E10148">
            <v>6</v>
          </cell>
          <cell r="F10148" t="str">
            <v>N</v>
          </cell>
        </row>
        <row r="10149">
          <cell r="B10149">
            <v>37608</v>
          </cell>
          <cell r="C10149" t="str">
            <v>Jareva Technologies Inc</v>
          </cell>
          <cell r="D10149" t="str">
            <v>Veritas Software Corp</v>
          </cell>
          <cell r="E10149">
            <v>62</v>
          </cell>
          <cell r="F10149" t="str">
            <v>N</v>
          </cell>
        </row>
        <row r="10150">
          <cell r="B10150">
            <v>37608</v>
          </cell>
          <cell r="C10150" t="str">
            <v>North Texas Cement Co LP</v>
          </cell>
          <cell r="D10150" t="str">
            <v>Ash Grove Cement Co</v>
          </cell>
          <cell r="E10150">
            <v>125.39999999999999</v>
          </cell>
          <cell r="F10150" t="str">
            <v>N</v>
          </cell>
        </row>
        <row r="10151">
          <cell r="B10151">
            <v>37608</v>
          </cell>
          <cell r="C10151" t="str">
            <v>Life Resources Corp</v>
          </cell>
          <cell r="D10151" t="str">
            <v>Department of Health</v>
          </cell>
          <cell r="E10151">
            <v>77.998000000000005</v>
          </cell>
          <cell r="F10151" t="str">
            <v>N</v>
          </cell>
        </row>
        <row r="10152">
          <cell r="B10152">
            <v>37607</v>
          </cell>
          <cell r="C10152" t="str">
            <v>CSX Lines LLC</v>
          </cell>
          <cell r="D10152" t="str">
            <v>Carlyle Group LLC</v>
          </cell>
          <cell r="E10152">
            <v>300</v>
          </cell>
          <cell r="F10152" t="str">
            <v>Y</v>
          </cell>
        </row>
        <row r="10153">
          <cell r="B10153">
            <v>37607</v>
          </cell>
          <cell r="C10153" t="str">
            <v>Manhattan Pharmaceuticals Inc</v>
          </cell>
          <cell r="D10153" t="str">
            <v>Atlantic Technology Ventures</v>
          </cell>
          <cell r="E10153">
            <v>10.279</v>
          </cell>
          <cell r="F10153" t="str">
            <v>N</v>
          </cell>
        </row>
        <row r="10154">
          <cell r="B10154">
            <v>37607</v>
          </cell>
          <cell r="C10154" t="str">
            <v>Calvin Klein Inc</v>
          </cell>
          <cell r="D10154" t="str">
            <v>Phillips-Van Heusen Corp</v>
          </cell>
          <cell r="E10154">
            <v>730</v>
          </cell>
          <cell r="F10154" t="str">
            <v>N</v>
          </cell>
        </row>
        <row r="10155">
          <cell r="B10155">
            <v>37607</v>
          </cell>
          <cell r="C10155" t="str">
            <v>Kosan Biosciences Inc-KOS 862</v>
          </cell>
          <cell r="D10155" t="str">
            <v>Hoffmann-La Roche Inc</v>
          </cell>
          <cell r="E10155">
            <v>220</v>
          </cell>
          <cell r="F10155" t="str">
            <v>N</v>
          </cell>
        </row>
        <row r="10156">
          <cell r="B10156">
            <v>37607</v>
          </cell>
          <cell r="C10156" t="str">
            <v>Related Capital Co</v>
          </cell>
          <cell r="D10156" t="str">
            <v>Charter Municipal Mortgage Co</v>
          </cell>
          <cell r="E10156">
            <v>338</v>
          </cell>
          <cell r="F10156" t="str">
            <v>N</v>
          </cell>
        </row>
        <row r="10157">
          <cell r="B10157">
            <v>37607</v>
          </cell>
          <cell r="C10157" t="str">
            <v>Creative Beauty Innov-Custom</v>
          </cell>
          <cell r="D10157" t="str">
            <v>Carrington Laboratories Inc</v>
          </cell>
          <cell r="E10157">
            <v>1</v>
          </cell>
          <cell r="F10157" t="str">
            <v>N</v>
          </cell>
        </row>
        <row r="10158">
          <cell r="B10158">
            <v>37607</v>
          </cell>
          <cell r="C10158" t="str">
            <v>McKinney Drilling Co</v>
          </cell>
          <cell r="D10158" t="str">
            <v>Keller Foundations Inc</v>
          </cell>
          <cell r="E10158">
            <v>50</v>
          </cell>
          <cell r="F10158" t="str">
            <v>N</v>
          </cell>
        </row>
        <row r="10159">
          <cell r="B10159">
            <v>37607</v>
          </cell>
          <cell r="C10159" t="str">
            <v>Royal Appliance Manufacturing</v>
          </cell>
          <cell r="D10159" t="str">
            <v>TechTronic Industries Co Ltd</v>
          </cell>
          <cell r="E10159">
            <v>94.463999999999999</v>
          </cell>
          <cell r="F10159" t="str">
            <v>N</v>
          </cell>
        </row>
        <row r="10160">
          <cell r="B10160">
            <v>37607</v>
          </cell>
          <cell r="C10160" t="str">
            <v>Pfizer Inc-Adams</v>
          </cell>
          <cell r="D10160" t="str">
            <v>Cadbury Schweppes PLC</v>
          </cell>
          <cell r="E10160">
            <v>4200</v>
          </cell>
          <cell r="F10160" t="str">
            <v>N</v>
          </cell>
        </row>
        <row r="10161">
          <cell r="B10161">
            <v>37607</v>
          </cell>
          <cell r="C10161" t="str">
            <v>Michigan Teachers-Southgate,FL</v>
          </cell>
          <cell r="D10161" t="str">
            <v>Westfield America Trust</v>
          </cell>
          <cell r="E10161">
            <v>62</v>
          </cell>
          <cell r="F10161" t="str">
            <v>N</v>
          </cell>
        </row>
        <row r="10162">
          <cell r="B10162">
            <v>37607</v>
          </cell>
          <cell r="C10162" t="str">
            <v>Courier Custom Publishing Inc</v>
          </cell>
          <cell r="D10162" t="str">
            <v>ProQuest Info &amp; Learning</v>
          </cell>
          <cell r="E10162">
            <v>1.5</v>
          </cell>
          <cell r="F10162" t="str">
            <v>N</v>
          </cell>
        </row>
        <row r="10163">
          <cell r="B10163">
            <v>37607</v>
          </cell>
          <cell r="C10163" t="str">
            <v>Old Glory Boutique Dist</v>
          </cell>
          <cell r="D10163" t="str">
            <v>Alloy Inc</v>
          </cell>
          <cell r="E10163">
            <v>9.6</v>
          </cell>
          <cell r="F10163" t="str">
            <v>N</v>
          </cell>
        </row>
        <row r="10164">
          <cell r="B10164">
            <v>37607</v>
          </cell>
          <cell r="C10164" t="str">
            <v>John M Sachs Inc</v>
          </cell>
          <cell r="D10164" t="str">
            <v>Essex Property Trust Inc</v>
          </cell>
          <cell r="E10164">
            <v>301</v>
          </cell>
          <cell r="F10164" t="str">
            <v>N</v>
          </cell>
        </row>
        <row r="10165">
          <cell r="B10165">
            <v>37607</v>
          </cell>
          <cell r="C10165" t="str">
            <v>Fidelity Bancorp Inc,IL</v>
          </cell>
          <cell r="D10165" t="str">
            <v>MAF Bancorp,Clarendon Hills,IL</v>
          </cell>
          <cell r="E10165">
            <v>98.902000000000001</v>
          </cell>
          <cell r="F10165" t="str">
            <v>N</v>
          </cell>
        </row>
        <row r="10166">
          <cell r="B10166">
            <v>37607</v>
          </cell>
          <cell r="C10166" t="str">
            <v>UAFC-2 Corp-Receivables</v>
          </cell>
          <cell r="D10166" t="str">
            <v>Investor Group</v>
          </cell>
          <cell r="E10166">
            <v>14</v>
          </cell>
          <cell r="F10166" t="str">
            <v>N</v>
          </cell>
        </row>
        <row r="10167">
          <cell r="B10167">
            <v>37606</v>
          </cell>
          <cell r="C10167" t="str">
            <v>Insilco Technologies-Custom</v>
          </cell>
          <cell r="D10167" t="str">
            <v>Amphenol Corp</v>
          </cell>
          <cell r="E10167">
            <v>10</v>
          </cell>
          <cell r="F10167" t="str">
            <v>Y</v>
          </cell>
        </row>
        <row r="10168">
          <cell r="B10168">
            <v>37606</v>
          </cell>
          <cell r="C10168" t="str">
            <v>Phillips-Van Heusen Corp</v>
          </cell>
          <cell r="D10168" t="str">
            <v>Investor Group</v>
          </cell>
          <cell r="E10168">
            <v>250</v>
          </cell>
          <cell r="F10168" t="str">
            <v>Y</v>
          </cell>
        </row>
        <row r="10169">
          <cell r="B10169">
            <v>37606</v>
          </cell>
          <cell r="C10169" t="str">
            <v>CryoGen Inc</v>
          </cell>
          <cell r="D10169" t="str">
            <v>American Med Sys Holdings Inc</v>
          </cell>
          <cell r="E10169">
            <v>40</v>
          </cell>
          <cell r="F10169" t="str">
            <v>Y</v>
          </cell>
        </row>
        <row r="10170">
          <cell r="B10170">
            <v>37606</v>
          </cell>
          <cell r="C10170" t="str">
            <v>Insilco Technologies-Stamping</v>
          </cell>
          <cell r="D10170" t="str">
            <v>SRDF Acquisition Co LLC</v>
          </cell>
          <cell r="E10170">
            <v>13</v>
          </cell>
          <cell r="F10170" t="str">
            <v>N</v>
          </cell>
        </row>
        <row r="10171">
          <cell r="B10171">
            <v>37606</v>
          </cell>
          <cell r="C10171" t="str">
            <v>Insilco Technologies-Passive</v>
          </cell>
          <cell r="D10171" t="str">
            <v>Bel Fuse Inc</v>
          </cell>
          <cell r="E10171">
            <v>35</v>
          </cell>
          <cell r="F10171" t="str">
            <v>N</v>
          </cell>
        </row>
        <row r="10172">
          <cell r="B10172">
            <v>37606</v>
          </cell>
          <cell r="C10172" t="str">
            <v>Imperial Home Decor-New Castle</v>
          </cell>
          <cell r="D10172" t="str">
            <v>Laminating Services Inc</v>
          </cell>
          <cell r="E10172">
            <v>2.2999999999999998</v>
          </cell>
          <cell r="F10172" t="str">
            <v>N</v>
          </cell>
        </row>
        <row r="10173">
          <cell r="B10173">
            <v>37606</v>
          </cell>
          <cell r="C10173" t="str">
            <v>Insilco Technologies-North Bus</v>
          </cell>
          <cell r="D10173" t="str">
            <v>LL&amp;R Partnership</v>
          </cell>
          <cell r="E10173">
            <v>1.7</v>
          </cell>
          <cell r="F10173" t="str">
            <v>N</v>
          </cell>
        </row>
        <row r="10174">
          <cell r="B10174">
            <v>37606</v>
          </cell>
          <cell r="C10174" t="str">
            <v>ANFI Inc</v>
          </cell>
          <cell r="D10174" t="str">
            <v>Fidelity Natl Finl Inc</v>
          </cell>
          <cell r="E10174">
            <v>131.37700000000001</v>
          </cell>
          <cell r="F10174" t="str">
            <v>N</v>
          </cell>
        </row>
        <row r="10175">
          <cell r="B10175">
            <v>37606</v>
          </cell>
          <cell r="C10175" t="str">
            <v>Prescotts Supermarkets Inc</v>
          </cell>
          <cell r="D10175" t="str">
            <v>Roundy's Inc</v>
          </cell>
          <cell r="E10175">
            <v>48.699999999999996</v>
          </cell>
          <cell r="F10175" t="str">
            <v>N</v>
          </cell>
        </row>
        <row r="10176">
          <cell r="B10176">
            <v>37606</v>
          </cell>
          <cell r="C10176" t="str">
            <v>TIG Insurance Group-Healthcare</v>
          </cell>
          <cell r="D10176" t="str">
            <v>Odyssey Re Holdings Corp</v>
          </cell>
          <cell r="E10176">
            <v>57.5</v>
          </cell>
          <cell r="F10176" t="str">
            <v>N</v>
          </cell>
        </row>
        <row r="10177">
          <cell r="B10177">
            <v>37606</v>
          </cell>
          <cell r="C10177" t="str">
            <v>Rawlings Sporting Goods Co</v>
          </cell>
          <cell r="D10177" t="str">
            <v>K2 Inc</v>
          </cell>
          <cell r="E10177">
            <v>105.66200000000001</v>
          </cell>
          <cell r="F10177" t="str">
            <v>N</v>
          </cell>
        </row>
        <row r="10178">
          <cell r="B10178">
            <v>37606</v>
          </cell>
          <cell r="C10178" t="str">
            <v>Delphion Inc-Research Assets</v>
          </cell>
          <cell r="D10178" t="str">
            <v>Thomson Corp</v>
          </cell>
          <cell r="E10178">
            <v>22</v>
          </cell>
          <cell r="F10178" t="str">
            <v>N</v>
          </cell>
        </row>
        <row r="10179">
          <cell r="B10179">
            <v>37606</v>
          </cell>
          <cell r="C10179" t="str">
            <v>Hayes Lemmerz International</v>
          </cell>
          <cell r="D10179" t="str">
            <v>Creditors</v>
          </cell>
          <cell r="E10179">
            <v>821.77</v>
          </cell>
          <cell r="F10179" t="str">
            <v>N</v>
          </cell>
        </row>
        <row r="10180">
          <cell r="B10180">
            <v>37606</v>
          </cell>
          <cell r="C10180" t="str">
            <v>Keystone Property-Upstate NY</v>
          </cell>
          <cell r="D10180" t="str">
            <v>Investor Group</v>
          </cell>
          <cell r="E10180">
            <v>178.29999999999998</v>
          </cell>
          <cell r="F10180" t="str">
            <v>N</v>
          </cell>
        </row>
        <row r="10181">
          <cell r="B10181">
            <v>37606</v>
          </cell>
          <cell r="C10181" t="str">
            <v>RDO Equipment Co</v>
          </cell>
          <cell r="D10181" t="str">
            <v>RDO Holdings Co</v>
          </cell>
          <cell r="E10181">
            <v>25.451000000000001</v>
          </cell>
          <cell r="F10181" t="str">
            <v>N</v>
          </cell>
        </row>
        <row r="10182">
          <cell r="B10182">
            <v>37606</v>
          </cell>
          <cell r="C10182" t="str">
            <v>Provant Inc-Certain North Amer</v>
          </cell>
          <cell r="D10182" t="str">
            <v>Novations Group Inc</v>
          </cell>
          <cell r="E10182">
            <v>30</v>
          </cell>
          <cell r="F10182" t="str">
            <v>N</v>
          </cell>
        </row>
        <row r="10183">
          <cell r="B10183">
            <v>37606</v>
          </cell>
          <cell r="C10183" t="str">
            <v>Pharmacy Network National Corp</v>
          </cell>
          <cell r="D10183" t="str">
            <v>HealthExtras Inc</v>
          </cell>
          <cell r="E10183">
            <v>21</v>
          </cell>
          <cell r="F10183" t="str">
            <v>N</v>
          </cell>
        </row>
        <row r="10184">
          <cell r="B10184">
            <v>37606</v>
          </cell>
          <cell r="C10184" t="str">
            <v>Camelot Ventures-Cert Asts</v>
          </cell>
          <cell r="D10184" t="str">
            <v>1-800 CONTACTS INC</v>
          </cell>
          <cell r="E10184">
            <v>11.299999999999999</v>
          </cell>
          <cell r="F10184" t="str">
            <v>N</v>
          </cell>
        </row>
        <row r="10185">
          <cell r="B10185">
            <v>37606</v>
          </cell>
          <cell r="C10185" t="str">
            <v>Union Carbide Finance Corp-</v>
          </cell>
          <cell r="D10185" t="str">
            <v>Kirby Corp</v>
          </cell>
          <cell r="E10185">
            <v>23</v>
          </cell>
          <cell r="F10185" t="str">
            <v>N</v>
          </cell>
        </row>
        <row r="10186">
          <cell r="B10186">
            <v>37603</v>
          </cell>
          <cell r="C10186" t="str">
            <v>Seminis Inc</v>
          </cell>
          <cell r="D10186" t="str">
            <v>Investor Group</v>
          </cell>
          <cell r="E10186">
            <v>163.23400000000001</v>
          </cell>
          <cell r="F10186" t="str">
            <v>Y</v>
          </cell>
        </row>
        <row r="10187">
          <cell r="B10187">
            <v>37603</v>
          </cell>
          <cell r="C10187" t="str">
            <v>System Software Associates Inc</v>
          </cell>
          <cell r="D10187" t="str">
            <v>SSA Investor LLC</v>
          </cell>
          <cell r="E10187">
            <v>5.5</v>
          </cell>
          <cell r="F10187" t="str">
            <v>N</v>
          </cell>
        </row>
        <row r="10188">
          <cell r="B10188">
            <v>37603</v>
          </cell>
          <cell r="C10188" t="str">
            <v>US Bioservices Corp</v>
          </cell>
          <cell r="D10188" t="str">
            <v>AmerisourceBergen Corp</v>
          </cell>
          <cell r="E10188">
            <v>163.09599999999998</v>
          </cell>
          <cell r="F10188" t="str">
            <v>N</v>
          </cell>
        </row>
        <row r="10189">
          <cell r="B10189">
            <v>37603</v>
          </cell>
          <cell r="C10189" t="str">
            <v>Level 8-Geneva Product Assets</v>
          </cell>
          <cell r="D10189" t="str">
            <v>EMSoftware Solutions Inc</v>
          </cell>
          <cell r="E10189">
            <v>1.5999999999999999</v>
          </cell>
          <cell r="F10189" t="str">
            <v>N</v>
          </cell>
        </row>
        <row r="10190">
          <cell r="B10190">
            <v>37603</v>
          </cell>
          <cell r="C10190" t="str">
            <v>ARCap Investors LLC</v>
          </cell>
          <cell r="D10190" t="str">
            <v>Undisclosed Acquiror</v>
          </cell>
          <cell r="E10190">
            <v>20.225000000000001</v>
          </cell>
          <cell r="F10190" t="str">
            <v>N</v>
          </cell>
        </row>
        <row r="10191">
          <cell r="B10191">
            <v>37603</v>
          </cell>
          <cell r="C10191" t="str">
            <v>Algonquin LNG LLC</v>
          </cell>
          <cell r="D10191" t="str">
            <v>KeySpan LNG LLC</v>
          </cell>
          <cell r="E10191">
            <v>28</v>
          </cell>
          <cell r="F10191" t="str">
            <v>N</v>
          </cell>
        </row>
        <row r="10192">
          <cell r="B10192">
            <v>37603</v>
          </cell>
          <cell r="C10192" t="str">
            <v>US Search.com Inc</v>
          </cell>
          <cell r="D10192" t="str">
            <v>First American Corp</v>
          </cell>
          <cell r="E10192">
            <v>88.075000000000003</v>
          </cell>
          <cell r="F10192" t="str">
            <v>N</v>
          </cell>
        </row>
        <row r="10193">
          <cell r="B10193">
            <v>37603</v>
          </cell>
          <cell r="C10193" t="str">
            <v>ETMA Corp</v>
          </cell>
          <cell r="D10193" t="str">
            <v>Three Five Systems Inc</v>
          </cell>
          <cell r="E10193">
            <v>38</v>
          </cell>
          <cell r="F10193" t="str">
            <v>N</v>
          </cell>
        </row>
        <row r="10194">
          <cell r="B10194">
            <v>37603</v>
          </cell>
          <cell r="C10194" t="str">
            <v>Seminis Inc</v>
          </cell>
          <cell r="D10194" t="str">
            <v>Savia SA de CV(Pulsar)</v>
          </cell>
          <cell r="E10194">
            <v>63.929000000000002</v>
          </cell>
          <cell r="F10194" t="str">
            <v>N</v>
          </cell>
        </row>
        <row r="10195">
          <cell r="B10195">
            <v>37603</v>
          </cell>
          <cell r="C10195" t="str">
            <v>Castellini Group of Cos</v>
          </cell>
          <cell r="D10195" t="str">
            <v>Investor Group</v>
          </cell>
          <cell r="E10195">
            <v>45</v>
          </cell>
          <cell r="F10195" t="str">
            <v>N</v>
          </cell>
        </row>
        <row r="10196">
          <cell r="B10196">
            <v>37603</v>
          </cell>
          <cell r="C10196" t="str">
            <v>Murfreesboro Bancorp,TN</v>
          </cell>
          <cell r="D10196" t="str">
            <v>First South Bancorp Inc</v>
          </cell>
          <cell r="E10196">
            <v>26.799999999999997</v>
          </cell>
          <cell r="F10196" t="str">
            <v>N</v>
          </cell>
        </row>
        <row r="10197">
          <cell r="B10197">
            <v>37603</v>
          </cell>
          <cell r="C10197" t="str">
            <v>DynCorp</v>
          </cell>
          <cell r="D10197" t="str">
            <v>Computer Sciences Corp</v>
          </cell>
          <cell r="E10197">
            <v>912.88099999999997</v>
          </cell>
          <cell r="F10197" t="str">
            <v>N</v>
          </cell>
        </row>
        <row r="10198">
          <cell r="B10198">
            <v>37603</v>
          </cell>
          <cell r="C10198" t="str">
            <v>Clarent Corp</v>
          </cell>
          <cell r="D10198" t="str">
            <v>Verso Technologies Inc</v>
          </cell>
          <cell r="E10198">
            <v>9.8000000000000007</v>
          </cell>
          <cell r="F10198" t="str">
            <v>N</v>
          </cell>
        </row>
        <row r="10199">
          <cell r="B10199">
            <v>37603</v>
          </cell>
          <cell r="C10199" t="str">
            <v>CoSine Communications Inc</v>
          </cell>
          <cell r="D10199" t="str">
            <v>Wyndcrest Holdings LLC</v>
          </cell>
          <cell r="E10199">
            <v>220.24799999999999</v>
          </cell>
          <cell r="F10199" t="str">
            <v>N</v>
          </cell>
        </row>
        <row r="10200">
          <cell r="B10200">
            <v>37603</v>
          </cell>
          <cell r="C10200" t="str">
            <v>ProAm Inc</v>
          </cell>
          <cell r="D10200" t="str">
            <v>Ferrellgas Partners LP</v>
          </cell>
          <cell r="E10200">
            <v>42</v>
          </cell>
          <cell r="F10200" t="str">
            <v>N</v>
          </cell>
        </row>
        <row r="10201">
          <cell r="B10201">
            <v>37602</v>
          </cell>
          <cell r="C10201" t="str">
            <v>Easy Gardener Inc</v>
          </cell>
          <cell r="D10201" t="str">
            <v>Investor Group</v>
          </cell>
          <cell r="E10201">
            <v>19.273</v>
          </cell>
          <cell r="F10201" t="str">
            <v>Y</v>
          </cell>
        </row>
        <row r="10202">
          <cell r="B10202">
            <v>37602</v>
          </cell>
          <cell r="C10202" t="str">
            <v>Desa International Inc</v>
          </cell>
          <cell r="D10202" t="str">
            <v>HIG Capital LLC</v>
          </cell>
          <cell r="E10202">
            <v>198</v>
          </cell>
          <cell r="F10202" t="str">
            <v>Y</v>
          </cell>
        </row>
        <row r="10203">
          <cell r="B10203">
            <v>37602</v>
          </cell>
          <cell r="C10203" t="str">
            <v>Sterling Publishing Co</v>
          </cell>
          <cell r="D10203" t="str">
            <v>Barnes &amp; Noble Inc</v>
          </cell>
          <cell r="E10203">
            <v>115</v>
          </cell>
          <cell r="F10203" t="str">
            <v>N</v>
          </cell>
        </row>
        <row r="10204">
          <cell r="B10204">
            <v>37602</v>
          </cell>
          <cell r="C10204" t="str">
            <v>NEXIQ Tech-Vehicle Scanner</v>
          </cell>
          <cell r="D10204" t="str">
            <v>Snap-On Inc</v>
          </cell>
          <cell r="E10204">
            <v>7</v>
          </cell>
          <cell r="F10204" t="str">
            <v>N</v>
          </cell>
        </row>
        <row r="10205">
          <cell r="B10205">
            <v>37602</v>
          </cell>
          <cell r="C10205" t="str">
            <v>Centaur Pharm-Certain Drug Ast</v>
          </cell>
          <cell r="D10205" t="str">
            <v>Renovis Inc</v>
          </cell>
          <cell r="E10205">
            <v>1.25</v>
          </cell>
          <cell r="F10205" t="str">
            <v>N</v>
          </cell>
        </row>
        <row r="10206">
          <cell r="B10206">
            <v>37602</v>
          </cell>
          <cell r="C10206" t="str">
            <v>Texas Genco Holdings Inc</v>
          </cell>
          <cell r="D10206" t="str">
            <v>Shareholders</v>
          </cell>
          <cell r="E10206">
            <v>159.6</v>
          </cell>
          <cell r="F10206" t="str">
            <v>N</v>
          </cell>
        </row>
        <row r="10207">
          <cell r="B10207">
            <v>37602</v>
          </cell>
          <cell r="C10207" t="str">
            <v>ArenaNet</v>
          </cell>
          <cell r="D10207" t="str">
            <v>NCSoft Corp</v>
          </cell>
          <cell r="E10207">
            <v>15.399999999999999</v>
          </cell>
          <cell r="F10207" t="str">
            <v>N</v>
          </cell>
        </row>
        <row r="10208">
          <cell r="B10208">
            <v>37602</v>
          </cell>
          <cell r="C10208" t="str">
            <v>Schlumberger Ltd-Trident 19</v>
          </cell>
          <cell r="D10208" t="str">
            <v>Noble Corp</v>
          </cell>
          <cell r="E10208">
            <v>132.25599999999997</v>
          </cell>
          <cell r="F10208" t="str">
            <v>N</v>
          </cell>
        </row>
        <row r="10209">
          <cell r="B10209">
            <v>37602</v>
          </cell>
          <cell r="C10209" t="str">
            <v>First Colony Bancshares Inc,GA</v>
          </cell>
          <cell r="D10209" t="str">
            <v>Main Street Banks Inc,GA</v>
          </cell>
          <cell r="E10209">
            <v>95.986000000000004</v>
          </cell>
          <cell r="F10209" t="str">
            <v>N</v>
          </cell>
        </row>
        <row r="10210">
          <cell r="B10210">
            <v>37602</v>
          </cell>
          <cell r="C10210" t="str">
            <v>AcoustiSeal Inc</v>
          </cell>
          <cell r="D10210" t="str">
            <v>Nitto Denko Corp</v>
          </cell>
          <cell r="E10210">
            <v>16.178000000000001</v>
          </cell>
          <cell r="F10210" t="str">
            <v>N</v>
          </cell>
        </row>
        <row r="10211">
          <cell r="B10211">
            <v>37602</v>
          </cell>
          <cell r="C10211" t="str">
            <v>Finl Engineering Associates</v>
          </cell>
          <cell r="D10211" t="str">
            <v>Barra Inc</v>
          </cell>
          <cell r="E10211">
            <v>21.25</v>
          </cell>
          <cell r="F10211" t="str">
            <v>N</v>
          </cell>
        </row>
        <row r="10212">
          <cell r="B10212">
            <v>37602</v>
          </cell>
          <cell r="C10212" t="str">
            <v>Trellix Corp</v>
          </cell>
          <cell r="D10212" t="str">
            <v>Interland Inc</v>
          </cell>
          <cell r="E10212">
            <v>9.85</v>
          </cell>
          <cell r="F10212" t="str">
            <v>N</v>
          </cell>
        </row>
        <row r="10213">
          <cell r="B10213">
            <v>37601</v>
          </cell>
          <cell r="C10213" t="str">
            <v>CBO REIT Inc</v>
          </cell>
          <cell r="D10213" t="str">
            <v>Orix Capital Markets LLC</v>
          </cell>
          <cell r="E10213">
            <v>520</v>
          </cell>
          <cell r="F10213" t="str">
            <v>N</v>
          </cell>
        </row>
        <row r="10214">
          <cell r="B10214">
            <v>37601</v>
          </cell>
          <cell r="C10214" t="str">
            <v>XtraCash ATM-ATM Portfolio</v>
          </cell>
          <cell r="D10214" t="str">
            <v>E*Trade Access Inc</v>
          </cell>
          <cell r="E10214">
            <v>10.1</v>
          </cell>
          <cell r="F10214" t="str">
            <v>N</v>
          </cell>
        </row>
        <row r="10215">
          <cell r="B10215">
            <v>37601</v>
          </cell>
          <cell r="C10215" t="str">
            <v>Flatiron Crossing,IL</v>
          </cell>
          <cell r="D10215" t="str">
            <v>Macerich Co</v>
          </cell>
          <cell r="E10215">
            <v>68.5</v>
          </cell>
          <cell r="F10215" t="str">
            <v>N</v>
          </cell>
        </row>
        <row r="10216">
          <cell r="B10216">
            <v>37601</v>
          </cell>
          <cell r="C10216" t="str">
            <v>Capital At Chelsea,New York,NY</v>
          </cell>
          <cell r="D10216" t="str">
            <v>JP Morgan Fleming Strategic</v>
          </cell>
          <cell r="E10216">
            <v>190</v>
          </cell>
          <cell r="F10216" t="str">
            <v>N</v>
          </cell>
        </row>
        <row r="10217">
          <cell r="B10217">
            <v>37601</v>
          </cell>
          <cell r="C10217" t="str">
            <v>Printing Solutions Holdings</v>
          </cell>
          <cell r="D10217" t="str">
            <v>Genicom Corp</v>
          </cell>
          <cell r="E10217">
            <v>32.299999999999997</v>
          </cell>
          <cell r="F10217" t="str">
            <v>N</v>
          </cell>
        </row>
        <row r="10218">
          <cell r="B10218">
            <v>37601</v>
          </cell>
          <cell r="C10218" t="str">
            <v>Pharma PASS LLC</v>
          </cell>
          <cell r="D10218" t="str">
            <v>Biovail Corp</v>
          </cell>
          <cell r="E10218">
            <v>190</v>
          </cell>
          <cell r="F10218" t="str">
            <v>N</v>
          </cell>
        </row>
        <row r="10219">
          <cell r="B10219">
            <v>37601</v>
          </cell>
          <cell r="C10219" t="str">
            <v>Union Pacific-Railroad Track</v>
          </cell>
          <cell r="D10219" t="str">
            <v>Santa Clara Valley Trans Auth</v>
          </cell>
          <cell r="E10219">
            <v>80</v>
          </cell>
          <cell r="F10219" t="str">
            <v>N</v>
          </cell>
        </row>
        <row r="10220">
          <cell r="B10220">
            <v>37601</v>
          </cell>
          <cell r="C10220" t="str">
            <v>Union Plaza Hotel-Hotels(4)</v>
          </cell>
          <cell r="D10220" t="str">
            <v>Barrick Corp</v>
          </cell>
          <cell r="E10220">
            <v>82</v>
          </cell>
          <cell r="F10220" t="str">
            <v>N</v>
          </cell>
        </row>
        <row r="10221">
          <cell r="B10221">
            <v>37600</v>
          </cell>
          <cell r="C10221" t="str">
            <v>DaimlerChrysler-New Castle Fac</v>
          </cell>
          <cell r="D10221" t="str">
            <v>Metaldyne Corp</v>
          </cell>
          <cell r="E10221">
            <v>20</v>
          </cell>
          <cell r="F10221" t="str">
            <v>Y</v>
          </cell>
        </row>
        <row r="10222">
          <cell r="B10222">
            <v>37600</v>
          </cell>
          <cell r="C10222" t="str">
            <v>DaimlerChrysler-New Castle Fac</v>
          </cell>
          <cell r="D10222" t="str">
            <v>Metaldyne Corp</v>
          </cell>
          <cell r="E10222">
            <v>215</v>
          </cell>
          <cell r="F10222" t="str">
            <v>Y</v>
          </cell>
        </row>
        <row r="10223">
          <cell r="B10223">
            <v>37600</v>
          </cell>
          <cell r="C10223" t="str">
            <v>Sterling Semiconductor Inc</v>
          </cell>
          <cell r="D10223" t="str">
            <v>Dow Corning Enterprises Inc</v>
          </cell>
          <cell r="E10223">
            <v>11.2</v>
          </cell>
          <cell r="F10223" t="str">
            <v>N</v>
          </cell>
        </row>
        <row r="10224">
          <cell r="B10224">
            <v>37600</v>
          </cell>
          <cell r="C10224" t="str">
            <v>Riverside Square,Hackensack,NJ</v>
          </cell>
          <cell r="D10224" t="str">
            <v>Mills Corp</v>
          </cell>
          <cell r="E10224">
            <v>86.5</v>
          </cell>
          <cell r="F10224" t="str">
            <v>N</v>
          </cell>
        </row>
        <row r="10225">
          <cell r="B10225">
            <v>37600</v>
          </cell>
          <cell r="C10225" t="str">
            <v>Nitrosystems Inc-ACCLAIM</v>
          </cell>
          <cell r="D10225" t="str">
            <v>Angiogenix Inc</v>
          </cell>
          <cell r="E10225">
            <v>1</v>
          </cell>
          <cell r="F10225" t="str">
            <v>N</v>
          </cell>
        </row>
        <row r="10226">
          <cell r="B10226">
            <v>37600</v>
          </cell>
          <cell r="C10226" t="str">
            <v>CIBC Oppenheimer-Private Div</v>
          </cell>
          <cell r="D10226" t="str">
            <v>Fahnestock Viner Holdings Inc</v>
          </cell>
          <cell r="E10226">
            <v>241</v>
          </cell>
          <cell r="F10226" t="str">
            <v>N</v>
          </cell>
        </row>
        <row r="10227">
          <cell r="B10227">
            <v>37600</v>
          </cell>
          <cell r="C10227" t="str">
            <v>Diversa Corp</v>
          </cell>
          <cell r="D10227" t="str">
            <v>Syngenta AG</v>
          </cell>
          <cell r="E10227">
            <v>118</v>
          </cell>
          <cell r="F10227" t="str">
            <v>N</v>
          </cell>
        </row>
        <row r="10228">
          <cell r="B10228">
            <v>37600</v>
          </cell>
          <cell r="C10228" t="str">
            <v>V-1 Oil Co-Propane Assets</v>
          </cell>
          <cell r="D10228" t="str">
            <v>Heritage Propane Partners LP</v>
          </cell>
          <cell r="E10228">
            <v>32.299999999999997</v>
          </cell>
          <cell r="F10228" t="str">
            <v>N</v>
          </cell>
        </row>
        <row r="10229">
          <cell r="B10229">
            <v>37600</v>
          </cell>
          <cell r="C10229" t="str">
            <v>QuadraMed Corp-Health</v>
          </cell>
          <cell r="D10229" t="str">
            <v>Precyse Solutions</v>
          </cell>
          <cell r="E10229">
            <v>14.7</v>
          </cell>
          <cell r="F10229" t="str">
            <v>N</v>
          </cell>
        </row>
        <row r="10230">
          <cell r="B10230">
            <v>37600</v>
          </cell>
          <cell r="C10230" t="str">
            <v>Banc Services Corp,Orrville,OH</v>
          </cell>
          <cell r="D10230" t="str">
            <v>Wayne Bancorp Inc,Wooster,OH</v>
          </cell>
          <cell r="E10230">
            <v>44.792000000000002</v>
          </cell>
          <cell r="F10230" t="str">
            <v>N</v>
          </cell>
        </row>
        <row r="10231">
          <cell r="B10231">
            <v>37599</v>
          </cell>
          <cell r="C10231" t="str">
            <v>AmeriPath Inc</v>
          </cell>
          <cell r="D10231" t="str">
            <v>Amy Acquisition Corp</v>
          </cell>
          <cell r="E10231">
            <v>807.63</v>
          </cell>
          <cell r="F10231" t="str">
            <v>Y</v>
          </cell>
        </row>
        <row r="10232">
          <cell r="B10232">
            <v>37599</v>
          </cell>
          <cell r="C10232" t="str">
            <v>I-Link Communications Inc</v>
          </cell>
          <cell r="D10232" t="str">
            <v>Buyers United Inc</v>
          </cell>
          <cell r="E10232">
            <v>3</v>
          </cell>
          <cell r="F10232" t="str">
            <v>N</v>
          </cell>
        </row>
        <row r="10233">
          <cell r="B10233">
            <v>37599</v>
          </cell>
          <cell r="C10233" t="str">
            <v>AIT Industries</v>
          </cell>
          <cell r="D10233" t="str">
            <v>Indo Internacional SA</v>
          </cell>
          <cell r="E10233">
            <v>30</v>
          </cell>
          <cell r="F10233" t="str">
            <v>N</v>
          </cell>
        </row>
        <row r="10234">
          <cell r="B10234">
            <v>37599</v>
          </cell>
          <cell r="C10234" t="str">
            <v>Netzee Inc</v>
          </cell>
          <cell r="D10234" t="str">
            <v>Certegy Inc</v>
          </cell>
          <cell r="E10234">
            <v>10.399999999999999</v>
          </cell>
          <cell r="F10234" t="str">
            <v>N</v>
          </cell>
        </row>
        <row r="10235">
          <cell r="B10235">
            <v>37599</v>
          </cell>
          <cell r="C10235" t="str">
            <v>Undisclosed Shopping Center</v>
          </cell>
          <cell r="D10235" t="str">
            <v>Urstadt Biddle Properties Inc</v>
          </cell>
          <cell r="E10235">
            <v>41</v>
          </cell>
          <cell r="F10235" t="str">
            <v>N</v>
          </cell>
        </row>
        <row r="10236">
          <cell r="B10236">
            <v>37599</v>
          </cell>
          <cell r="C10236" t="str">
            <v>Molectron Detector Inc</v>
          </cell>
          <cell r="D10236" t="str">
            <v>Coherent Inc</v>
          </cell>
          <cell r="E10236">
            <v>11.5</v>
          </cell>
          <cell r="F10236" t="str">
            <v>N</v>
          </cell>
        </row>
        <row r="10237">
          <cell r="B10237">
            <v>37599</v>
          </cell>
          <cell r="C10237" t="str">
            <v>Elan Diagnostics Inc</v>
          </cell>
          <cell r="D10237" t="str">
            <v>Novitron International Inc</v>
          </cell>
          <cell r="E10237">
            <v>14.6</v>
          </cell>
          <cell r="F10237" t="str">
            <v>N</v>
          </cell>
        </row>
        <row r="10238">
          <cell r="B10238">
            <v>37599</v>
          </cell>
          <cell r="C10238" t="str">
            <v>Eli Lilly-Sales,Marketing Rts</v>
          </cell>
          <cell r="D10238" t="str">
            <v>Galen Holdings PLC</v>
          </cell>
          <cell r="E10238">
            <v>295</v>
          </cell>
          <cell r="F10238" t="str">
            <v>N</v>
          </cell>
        </row>
        <row r="10239">
          <cell r="B10239">
            <v>37599</v>
          </cell>
          <cell r="C10239" t="str">
            <v>News Building,New York,NY</v>
          </cell>
          <cell r="D10239" t="str">
            <v>SL Green Realty Corp</v>
          </cell>
          <cell r="E10239">
            <v>265</v>
          </cell>
          <cell r="F10239" t="str">
            <v>N</v>
          </cell>
        </row>
        <row r="10240">
          <cell r="B10240">
            <v>37599</v>
          </cell>
          <cell r="C10240" t="str">
            <v>Camden National-Merchant Banki</v>
          </cell>
          <cell r="D10240" t="str">
            <v>US Bancorp,Minneapolis,MN</v>
          </cell>
          <cell r="E10240">
            <v>1.25</v>
          </cell>
          <cell r="F10240" t="str">
            <v>N</v>
          </cell>
        </row>
        <row r="10241">
          <cell r="B10241">
            <v>37596</v>
          </cell>
          <cell r="C10241" t="str">
            <v>Rational Software Corp</v>
          </cell>
          <cell r="D10241" t="str">
            <v>IBM Corp</v>
          </cell>
          <cell r="E10241">
            <v>2091.83</v>
          </cell>
          <cell r="F10241" t="str">
            <v>N</v>
          </cell>
        </row>
        <row r="10242">
          <cell r="B10242">
            <v>37596</v>
          </cell>
          <cell r="C10242" t="str">
            <v>RSL Com USA-Data &amp; LD Bus</v>
          </cell>
          <cell r="D10242" t="str">
            <v>WorldxChange Corp</v>
          </cell>
          <cell r="E10242">
            <v>10.5</v>
          </cell>
          <cell r="F10242" t="str">
            <v>N</v>
          </cell>
        </row>
        <row r="10243">
          <cell r="B10243">
            <v>37596</v>
          </cell>
          <cell r="C10243" t="str">
            <v>TSI LP</v>
          </cell>
          <cell r="D10243" t="str">
            <v>IGDW LP</v>
          </cell>
          <cell r="E10243">
            <v>16</v>
          </cell>
          <cell r="F10243" t="str">
            <v>N</v>
          </cell>
        </row>
        <row r="10244">
          <cell r="B10244">
            <v>37596</v>
          </cell>
          <cell r="C10244" t="str">
            <v>Ashford.com Inc-Certain Assets</v>
          </cell>
          <cell r="D10244" t="str">
            <v>Diamond.com(Omido.com)</v>
          </cell>
          <cell r="E10244">
            <v>7</v>
          </cell>
          <cell r="F10244" t="str">
            <v>N</v>
          </cell>
        </row>
        <row r="10245">
          <cell r="B10245">
            <v>37596</v>
          </cell>
          <cell r="C10245" t="str">
            <v>bigchalk.com Inc</v>
          </cell>
          <cell r="D10245" t="str">
            <v>ProQuest Co</v>
          </cell>
          <cell r="E10245">
            <v>29</v>
          </cell>
          <cell r="F10245" t="str">
            <v>N</v>
          </cell>
        </row>
        <row r="10246">
          <cell r="B10246">
            <v>37595</v>
          </cell>
          <cell r="C10246" t="str">
            <v>Kasper ASL Ltd</v>
          </cell>
          <cell r="D10246" t="str">
            <v>Investor Group</v>
          </cell>
          <cell r="E10246">
            <v>100</v>
          </cell>
          <cell r="F10246" t="str">
            <v>Y</v>
          </cell>
        </row>
        <row r="10247">
          <cell r="B10247">
            <v>37595</v>
          </cell>
          <cell r="C10247" t="str">
            <v>Cadillac Fairview-US Malls</v>
          </cell>
          <cell r="D10247" t="str">
            <v>Mills Corp</v>
          </cell>
          <cell r="E10247">
            <v>532</v>
          </cell>
          <cell r="F10247" t="str">
            <v>N</v>
          </cell>
        </row>
        <row r="10248">
          <cell r="B10248">
            <v>37595</v>
          </cell>
          <cell r="C10248" t="str">
            <v>CTX Corp</v>
          </cell>
          <cell r="D10248" t="str">
            <v>ManTech International Corp</v>
          </cell>
          <cell r="E10248">
            <v>35.299999999999997</v>
          </cell>
          <cell r="F10248" t="str">
            <v>N</v>
          </cell>
        </row>
        <row r="10249">
          <cell r="B10249">
            <v>37595</v>
          </cell>
          <cell r="C10249" t="str">
            <v>Building One Service Solutions</v>
          </cell>
          <cell r="D10249" t="str">
            <v>Hoizon National Management</v>
          </cell>
          <cell r="E10249">
            <v>21.599999999999998</v>
          </cell>
          <cell r="F10249" t="str">
            <v>N</v>
          </cell>
        </row>
        <row r="10250">
          <cell r="B10250">
            <v>37595</v>
          </cell>
          <cell r="C10250" t="str">
            <v>Bevcorp</v>
          </cell>
          <cell r="D10250" t="str">
            <v>Itochu Corp</v>
          </cell>
          <cell r="E10250">
            <v>16.053999999999998</v>
          </cell>
          <cell r="F10250" t="str">
            <v>N</v>
          </cell>
        </row>
        <row r="10251">
          <cell r="B10251">
            <v>37595</v>
          </cell>
          <cell r="C10251" t="str">
            <v>Hoovers Inc</v>
          </cell>
          <cell r="D10251" t="str">
            <v>Dun &amp; Bradstreet Corp</v>
          </cell>
          <cell r="E10251">
            <v>117.28999999999999</v>
          </cell>
          <cell r="F10251" t="str">
            <v>N</v>
          </cell>
        </row>
        <row r="10252">
          <cell r="B10252">
            <v>37595</v>
          </cell>
          <cell r="C10252" t="str">
            <v>Connecticut Valley Electric</v>
          </cell>
          <cell r="D10252" t="str">
            <v>Public Service Co of NH</v>
          </cell>
          <cell r="E10252">
            <v>29</v>
          </cell>
          <cell r="F10252" t="str">
            <v>N</v>
          </cell>
        </row>
        <row r="10253">
          <cell r="B10253">
            <v>37595</v>
          </cell>
          <cell r="C10253" t="str">
            <v>Northwestern Mututal-Malls</v>
          </cell>
          <cell r="D10253" t="str">
            <v>CBL &amp; Associates Ppty Inc</v>
          </cell>
          <cell r="E10253">
            <v>61.9</v>
          </cell>
          <cell r="F10253" t="str">
            <v>N</v>
          </cell>
        </row>
        <row r="10254">
          <cell r="B10254">
            <v>37594</v>
          </cell>
          <cell r="C10254" t="str">
            <v>US Investigations Services Inc</v>
          </cell>
          <cell r="D10254" t="str">
            <v>Welsh Carson Anderson &amp; Stowe</v>
          </cell>
          <cell r="E10254">
            <v>545</v>
          </cell>
          <cell r="F10254" t="str">
            <v>Y</v>
          </cell>
        </row>
        <row r="10255">
          <cell r="B10255">
            <v>37594</v>
          </cell>
          <cell r="C10255" t="str">
            <v>Florida Public Utilities-Water</v>
          </cell>
          <cell r="D10255" t="str">
            <v>City of Fernandina Beach</v>
          </cell>
          <cell r="E10255">
            <v>24.599999999999998</v>
          </cell>
          <cell r="F10255" t="str">
            <v>N</v>
          </cell>
        </row>
        <row r="10256">
          <cell r="B10256">
            <v>37594</v>
          </cell>
          <cell r="C10256" t="str">
            <v>eCopy Inc</v>
          </cell>
          <cell r="D10256" t="str">
            <v>Canon USA Inc</v>
          </cell>
          <cell r="E10256">
            <v>15.799999999999999</v>
          </cell>
          <cell r="F10256" t="str">
            <v>N</v>
          </cell>
        </row>
        <row r="10257">
          <cell r="B10257">
            <v>37594</v>
          </cell>
          <cell r="C10257" t="str">
            <v>Epik Communications Inc</v>
          </cell>
          <cell r="D10257" t="str">
            <v>Odyssey Telecorp Inc</v>
          </cell>
          <cell r="E10257">
            <v>30.5</v>
          </cell>
          <cell r="F10257" t="str">
            <v>N</v>
          </cell>
        </row>
        <row r="10258">
          <cell r="B10258">
            <v>37594</v>
          </cell>
          <cell r="C10258" t="str">
            <v>Triangle Pharmaceuticals Inc</v>
          </cell>
          <cell r="D10258" t="str">
            <v>Gilead Sciences Inc</v>
          </cell>
          <cell r="E10258">
            <v>467.10199999999998</v>
          </cell>
          <cell r="F10258" t="str">
            <v>N</v>
          </cell>
        </row>
        <row r="10259">
          <cell r="B10259">
            <v>37594</v>
          </cell>
          <cell r="C10259" t="str">
            <v>Global TV Inc</v>
          </cell>
          <cell r="D10259" t="str">
            <v>Communitronics of America Inc</v>
          </cell>
          <cell r="E10259">
            <v>5.0750000000000002</v>
          </cell>
          <cell r="F10259" t="str">
            <v>N</v>
          </cell>
        </row>
        <row r="10260">
          <cell r="B10260">
            <v>37594</v>
          </cell>
          <cell r="C10260" t="str">
            <v>Clariant Intl-Hydrosulphite Op</v>
          </cell>
          <cell r="D10260" t="str">
            <v>Chemtrade Logistics Income</v>
          </cell>
          <cell r="E10260">
            <v>62</v>
          </cell>
          <cell r="F10260" t="str">
            <v>N</v>
          </cell>
        </row>
        <row r="10261">
          <cell r="B10261">
            <v>37594</v>
          </cell>
          <cell r="C10261" t="str">
            <v>Southland Mall,Hayward,CA</v>
          </cell>
          <cell r="D10261" t="str">
            <v>General Growth Properties Inc</v>
          </cell>
          <cell r="E10261">
            <v>89</v>
          </cell>
          <cell r="F10261" t="str">
            <v>N</v>
          </cell>
        </row>
        <row r="10262">
          <cell r="B10262">
            <v>37594</v>
          </cell>
          <cell r="C10262" t="str">
            <v>DecisionQuest</v>
          </cell>
          <cell r="D10262" t="str">
            <v>Bowne &amp; Co Inc</v>
          </cell>
          <cell r="E10262">
            <v>31</v>
          </cell>
          <cell r="F10262" t="str">
            <v>N</v>
          </cell>
        </row>
        <row r="10263">
          <cell r="B10263">
            <v>37593</v>
          </cell>
          <cell r="C10263" t="str">
            <v>DTE-Transmission Business</v>
          </cell>
          <cell r="D10263" t="str">
            <v>Investor Group</v>
          </cell>
          <cell r="E10263">
            <v>610</v>
          </cell>
          <cell r="F10263" t="str">
            <v>Y</v>
          </cell>
        </row>
        <row r="10264">
          <cell r="B10264">
            <v>37593</v>
          </cell>
          <cell r="C10264" t="str">
            <v>Finl,Effective,Millers General</v>
          </cell>
          <cell r="D10264" t="str">
            <v>Hallmark Financial Services</v>
          </cell>
          <cell r="E10264">
            <v>2.48</v>
          </cell>
          <cell r="F10264" t="str">
            <v>N</v>
          </cell>
        </row>
        <row r="10265">
          <cell r="B10265">
            <v>37593</v>
          </cell>
          <cell r="C10265" t="str">
            <v>875 Third Ave,New York,NY</v>
          </cell>
          <cell r="D10265" t="str">
            <v>Global Holdings Inc</v>
          </cell>
          <cell r="E10265">
            <v>370.09999999999997</v>
          </cell>
          <cell r="F10265" t="str">
            <v>N</v>
          </cell>
        </row>
        <row r="10266">
          <cell r="B10266">
            <v>37593</v>
          </cell>
          <cell r="C10266" t="str">
            <v>Abbott-Pancreatic Enzyme Prod</v>
          </cell>
          <cell r="D10266" t="str">
            <v>Axcan Pharma Inc</v>
          </cell>
          <cell r="E10266">
            <v>45</v>
          </cell>
          <cell r="F10266" t="str">
            <v>N</v>
          </cell>
        </row>
        <row r="10267">
          <cell r="B10267">
            <v>37593</v>
          </cell>
          <cell r="C10267" t="str">
            <v>Solutia Inc-Specialty Chem Bus</v>
          </cell>
          <cell r="D10267" t="str">
            <v>UCB SA</v>
          </cell>
          <cell r="E10267">
            <v>500</v>
          </cell>
          <cell r="F10267" t="str">
            <v>N</v>
          </cell>
        </row>
        <row r="10268">
          <cell r="B10268">
            <v>37593</v>
          </cell>
          <cell r="C10268" t="str">
            <v>Central Plains Laboratories</v>
          </cell>
          <cell r="D10268" t="str">
            <v>LabOne Inc</v>
          </cell>
          <cell r="E10268">
            <v>12.1</v>
          </cell>
          <cell r="F10268" t="str">
            <v>N</v>
          </cell>
        </row>
        <row r="10269">
          <cell r="B10269">
            <v>37593</v>
          </cell>
          <cell r="C10269" t="str">
            <v>Networkcar Inc</v>
          </cell>
          <cell r="D10269" t="str">
            <v>Reynolds &amp; Reynolds Co</v>
          </cell>
          <cell r="E10269">
            <v>12</v>
          </cell>
          <cell r="F10269" t="str">
            <v>N</v>
          </cell>
        </row>
        <row r="10270">
          <cell r="B10270">
            <v>37593</v>
          </cell>
          <cell r="C10270" t="str">
            <v>Diamond Crystal Brands Inc</v>
          </cell>
          <cell r="D10270" t="str">
            <v>Hormel Foods Corp</v>
          </cell>
          <cell r="E10270">
            <v>115</v>
          </cell>
          <cell r="F10270" t="str">
            <v>N</v>
          </cell>
        </row>
        <row r="10271">
          <cell r="B10271">
            <v>37593</v>
          </cell>
          <cell r="C10271" t="str">
            <v>Marriott Senior Living</v>
          </cell>
          <cell r="D10271" t="str">
            <v>Sunrise Assisted Living Inc</v>
          </cell>
          <cell r="E10271">
            <v>186</v>
          </cell>
          <cell r="F10271" t="str">
            <v>N</v>
          </cell>
        </row>
        <row r="10272">
          <cell r="B10272">
            <v>37592</v>
          </cell>
          <cell r="C10272" t="str">
            <v>MKTG-Northeast Operations</v>
          </cell>
          <cell r="D10272" t="str">
            <v>CBC Cos Inc</v>
          </cell>
          <cell r="E10272">
            <v>11</v>
          </cell>
          <cell r="F10272" t="str">
            <v>N</v>
          </cell>
        </row>
        <row r="10273">
          <cell r="B10273">
            <v>37592</v>
          </cell>
          <cell r="C10273" t="str">
            <v>Imagine Foods</v>
          </cell>
          <cell r="D10273" t="str">
            <v>Hain Celestial Group Inc</v>
          </cell>
          <cell r="E10273">
            <v>52.97</v>
          </cell>
          <cell r="F10273" t="str">
            <v>N</v>
          </cell>
        </row>
        <row r="10274">
          <cell r="B10274">
            <v>37592</v>
          </cell>
          <cell r="C10274" t="str">
            <v>Sybra Inc(ICH Corp)</v>
          </cell>
          <cell r="D10274" t="str">
            <v>Triarc Cos Inc</v>
          </cell>
          <cell r="E10274">
            <v>8</v>
          </cell>
          <cell r="F10274" t="str">
            <v>N</v>
          </cell>
        </row>
        <row r="10275">
          <cell r="B10275">
            <v>37592</v>
          </cell>
          <cell r="C10275" t="str">
            <v>Capital Access International</v>
          </cell>
          <cell r="D10275" t="str">
            <v>Lipper Inc</v>
          </cell>
          <cell r="E10275">
            <v>6.35</v>
          </cell>
          <cell r="F10275" t="str">
            <v>N</v>
          </cell>
        </row>
        <row r="10276">
          <cell r="B10276">
            <v>37592</v>
          </cell>
          <cell r="C10276" t="str">
            <v>Rockefeller Group Inc-Class A</v>
          </cell>
          <cell r="D10276" t="str">
            <v>Investcorp Bank BSC</v>
          </cell>
          <cell r="E10276">
            <v>110</v>
          </cell>
          <cell r="F10276" t="str">
            <v>N</v>
          </cell>
        </row>
        <row r="10277">
          <cell r="B10277">
            <v>37592</v>
          </cell>
          <cell r="C10277" t="str">
            <v>Lumos Technologies Inc</v>
          </cell>
          <cell r="D10277" t="str">
            <v>Micromuse Inc</v>
          </cell>
          <cell r="E10277">
            <v>3.5</v>
          </cell>
          <cell r="F10277" t="str">
            <v>N</v>
          </cell>
        </row>
        <row r="10278">
          <cell r="B10278">
            <v>37592</v>
          </cell>
          <cell r="C10278" t="str">
            <v>Menasha Corp-Traex Business</v>
          </cell>
          <cell r="D10278" t="str">
            <v>Libbey Inc</v>
          </cell>
          <cell r="E10278">
            <v>16.799999999999997</v>
          </cell>
          <cell r="F10278" t="str">
            <v>N</v>
          </cell>
        </row>
        <row r="10279">
          <cell r="B10279">
            <v>37592</v>
          </cell>
          <cell r="C10279" t="str">
            <v>Vitalchek Network Inc</v>
          </cell>
          <cell r="D10279" t="str">
            <v>ChoicePoint Inc</v>
          </cell>
          <cell r="E10279">
            <v>120</v>
          </cell>
          <cell r="F10279" t="str">
            <v>N</v>
          </cell>
        </row>
        <row r="10280">
          <cell r="B10280">
            <v>37592</v>
          </cell>
          <cell r="C10280" t="str">
            <v>Kentucky Bancshares Inc,KY</v>
          </cell>
          <cell r="D10280" t="str">
            <v>Peoples Bancorp,Marietta,OH</v>
          </cell>
          <cell r="E10280">
            <v>31.4</v>
          </cell>
          <cell r="F10280" t="str">
            <v>N</v>
          </cell>
        </row>
        <row r="10281">
          <cell r="B10281">
            <v>37591</v>
          </cell>
          <cell r="C10281" t="str">
            <v>PlayPower Inc</v>
          </cell>
          <cell r="D10281" t="str">
            <v>Investcorp International Inc</v>
          </cell>
          <cell r="E10281">
            <v>280</v>
          </cell>
          <cell r="F10281" t="str">
            <v>Y</v>
          </cell>
        </row>
        <row r="10282">
          <cell r="B10282">
            <v>37591</v>
          </cell>
          <cell r="C10282" t="str">
            <v>Undisclosed Oil &amp; Gas Ppty,LA</v>
          </cell>
          <cell r="D10282" t="str">
            <v>Apache Corp</v>
          </cell>
          <cell r="E10282">
            <v>260</v>
          </cell>
          <cell r="F10282" t="str">
            <v>N</v>
          </cell>
        </row>
        <row r="10283">
          <cell r="B10283">
            <v>37590</v>
          </cell>
          <cell r="C10283" t="str">
            <v>Goldfield Corp-Mining Ops</v>
          </cell>
          <cell r="D10283" t="str">
            <v>Imagin Minerals Inc</v>
          </cell>
          <cell r="E10283">
            <v>3.5830000000000002</v>
          </cell>
          <cell r="F10283" t="str">
            <v>N</v>
          </cell>
        </row>
        <row r="10284">
          <cell r="B10284">
            <v>37590</v>
          </cell>
          <cell r="C10284" t="str">
            <v>Charter Building and Develop</v>
          </cell>
          <cell r="D10284" t="str">
            <v>C B &amp; D Corp</v>
          </cell>
          <cell r="E10284">
            <v>2</v>
          </cell>
          <cell r="F10284" t="str">
            <v>N</v>
          </cell>
        </row>
        <row r="10285">
          <cell r="B10285">
            <v>37589</v>
          </cell>
          <cell r="C10285" t="str">
            <v>Tokheim Corp-North American</v>
          </cell>
          <cell r="D10285" t="str">
            <v>First Reserve Fund IX LP</v>
          </cell>
          <cell r="E10285">
            <v>42</v>
          </cell>
          <cell r="F10285" t="str">
            <v>Y</v>
          </cell>
        </row>
        <row r="10286">
          <cell r="B10286">
            <v>37589</v>
          </cell>
          <cell r="C10286" t="str">
            <v>Vibro-Acoustic Sciences</v>
          </cell>
          <cell r="D10286" t="str">
            <v>ESI Group</v>
          </cell>
          <cell r="E10286">
            <v>3</v>
          </cell>
          <cell r="F10286" t="str">
            <v>N</v>
          </cell>
        </row>
        <row r="10287">
          <cell r="B10287">
            <v>37589</v>
          </cell>
          <cell r="C10287" t="str">
            <v>Pilot Industries Inc</v>
          </cell>
          <cell r="D10287" t="str">
            <v>Martinrea International Inc</v>
          </cell>
          <cell r="E10287">
            <v>84.549000000000007</v>
          </cell>
          <cell r="F10287" t="str">
            <v>N</v>
          </cell>
        </row>
        <row r="10288">
          <cell r="B10288">
            <v>37588</v>
          </cell>
          <cell r="C10288" t="str">
            <v>ZCA Mines-Balmat Mine,NY</v>
          </cell>
          <cell r="D10288" t="str">
            <v>OntZinc Corp</v>
          </cell>
          <cell r="E10288">
            <v>20</v>
          </cell>
          <cell r="F10288" t="str">
            <v>N</v>
          </cell>
        </row>
        <row r="10289">
          <cell r="B10289">
            <v>37588</v>
          </cell>
          <cell r="C10289" t="str">
            <v>Prime Retail-Outlet Centers(2)</v>
          </cell>
          <cell r="D10289" t="str">
            <v>Undisclosed Acquiror</v>
          </cell>
          <cell r="E10289">
            <v>96</v>
          </cell>
          <cell r="F10289" t="str">
            <v>N</v>
          </cell>
        </row>
        <row r="10290">
          <cell r="B10290">
            <v>37588</v>
          </cell>
          <cell r="C10290" t="str">
            <v>Optonics Inc</v>
          </cell>
          <cell r="D10290" t="str">
            <v>Credence Systems Corp</v>
          </cell>
          <cell r="E10290">
            <v>21.2</v>
          </cell>
          <cell r="F10290" t="str">
            <v>N</v>
          </cell>
        </row>
        <row r="10291">
          <cell r="B10291">
            <v>37588</v>
          </cell>
          <cell r="C10291" t="str">
            <v>Holiday RV-Dealership,CA</v>
          </cell>
          <cell r="D10291" t="str">
            <v>Venture Out RV Centers Inc</v>
          </cell>
          <cell r="E10291">
            <v>4.1329999999999991</v>
          </cell>
          <cell r="F10291" t="str">
            <v>N</v>
          </cell>
        </row>
        <row r="10292">
          <cell r="B10292">
            <v>37587</v>
          </cell>
          <cell r="C10292" t="str">
            <v>Weider Publications Inc</v>
          </cell>
          <cell r="D10292" t="str">
            <v>American Media Inc</v>
          </cell>
          <cell r="E10292">
            <v>350</v>
          </cell>
          <cell r="F10292" t="str">
            <v>Y</v>
          </cell>
        </row>
        <row r="10293">
          <cell r="B10293">
            <v>37587</v>
          </cell>
          <cell r="C10293" t="str">
            <v>Cantu Lease Inc</v>
          </cell>
          <cell r="D10293" t="str">
            <v>Flint Energy Services Ltd</v>
          </cell>
          <cell r="E10293">
            <v>16.931999999999999</v>
          </cell>
          <cell r="F10293" t="str">
            <v>Y</v>
          </cell>
        </row>
        <row r="10294">
          <cell r="B10294">
            <v>37587</v>
          </cell>
          <cell r="C10294" t="str">
            <v>FASCO Motors(Invensys PLC)</v>
          </cell>
          <cell r="D10294" t="str">
            <v>Tecumseh Products Co</v>
          </cell>
          <cell r="E10294">
            <v>415</v>
          </cell>
          <cell r="F10294" t="str">
            <v>N</v>
          </cell>
        </row>
        <row r="10295">
          <cell r="B10295">
            <v>37587</v>
          </cell>
          <cell r="C10295" t="str">
            <v>California Sun Shades Inc</v>
          </cell>
          <cell r="D10295" t="str">
            <v>Gale Pacific Ltd</v>
          </cell>
          <cell r="E10295">
            <v>2.2719999999999998</v>
          </cell>
          <cell r="F10295" t="str">
            <v>N</v>
          </cell>
        </row>
        <row r="10296">
          <cell r="B10296">
            <v>37587</v>
          </cell>
          <cell r="C10296" t="str">
            <v>Undisclosed Oil Properties</v>
          </cell>
          <cell r="D10296" t="str">
            <v>Parallel Petroleum Corp</v>
          </cell>
          <cell r="E10296">
            <v>46.099999999999994</v>
          </cell>
          <cell r="F10296" t="str">
            <v>N</v>
          </cell>
        </row>
        <row r="10297">
          <cell r="B10297">
            <v>37587</v>
          </cell>
          <cell r="C10297" t="str">
            <v>Genuity Inc</v>
          </cell>
          <cell r="D10297" t="str">
            <v>Level 3 Communications Inc</v>
          </cell>
          <cell r="E10297">
            <v>242</v>
          </cell>
          <cell r="F10297" t="str">
            <v>N</v>
          </cell>
        </row>
        <row r="10298">
          <cell r="B10298">
            <v>37587</v>
          </cell>
          <cell r="C10298" t="str">
            <v>EBF LLC-Cold Rolled Steel Mill</v>
          </cell>
          <cell r="D10298" t="str">
            <v>Chongqing Iron &amp; Steel Co(Grp)</v>
          </cell>
          <cell r="E10298">
            <v>5.75</v>
          </cell>
          <cell r="F10298" t="str">
            <v>N</v>
          </cell>
        </row>
        <row r="10299">
          <cell r="B10299">
            <v>37587</v>
          </cell>
          <cell r="C10299" t="str">
            <v>STP Cherokee Inc</v>
          </cell>
          <cell r="D10299" t="str">
            <v>Quest Resource Corp</v>
          </cell>
          <cell r="E10299">
            <v>21.838000000000001</v>
          </cell>
          <cell r="F10299" t="str">
            <v>N</v>
          </cell>
        </row>
        <row r="10300">
          <cell r="B10300">
            <v>37587</v>
          </cell>
          <cell r="C10300" t="str">
            <v>TrueLink Inc</v>
          </cell>
          <cell r="D10300" t="str">
            <v>TransUnion LLC</v>
          </cell>
          <cell r="E10300">
            <v>25</v>
          </cell>
          <cell r="F10300" t="str">
            <v>N</v>
          </cell>
        </row>
        <row r="10301">
          <cell r="B10301">
            <v>37587</v>
          </cell>
          <cell r="C10301" t="str">
            <v>Nexia Holdings Inc</v>
          </cell>
          <cell r="D10301" t="str">
            <v>Shareholders</v>
          </cell>
          <cell r="E10301">
            <v>2.8069999999999999</v>
          </cell>
          <cell r="F10301" t="str">
            <v>N</v>
          </cell>
        </row>
        <row r="10302">
          <cell r="B10302">
            <v>37587</v>
          </cell>
          <cell r="C10302" t="str">
            <v>Persistence Software Inc</v>
          </cell>
          <cell r="D10302" t="str">
            <v>Needham Capital Partners</v>
          </cell>
          <cell r="E10302">
            <v>2</v>
          </cell>
          <cell r="F10302" t="str">
            <v>N</v>
          </cell>
        </row>
        <row r="10303">
          <cell r="B10303">
            <v>37587</v>
          </cell>
          <cell r="C10303" t="str">
            <v>Ocean Trails Golf Course</v>
          </cell>
          <cell r="D10303" t="str">
            <v>Donald Trump</v>
          </cell>
          <cell r="E10303">
            <v>27</v>
          </cell>
          <cell r="F10303" t="str">
            <v>N</v>
          </cell>
        </row>
        <row r="10304">
          <cell r="B10304">
            <v>37587</v>
          </cell>
          <cell r="C10304" t="str">
            <v>TechnoConcepts Inc</v>
          </cell>
          <cell r="D10304" t="str">
            <v>AXIA Group Inc</v>
          </cell>
          <cell r="E10304">
            <v>1.375</v>
          </cell>
          <cell r="F10304" t="str">
            <v>N</v>
          </cell>
        </row>
        <row r="10305">
          <cell r="B10305">
            <v>37586</v>
          </cell>
          <cell r="C10305" t="str">
            <v>Taracept Inc</v>
          </cell>
          <cell r="D10305" t="str">
            <v>Investor Group</v>
          </cell>
          <cell r="E10305">
            <v>46</v>
          </cell>
          <cell r="F10305" t="str">
            <v>Y</v>
          </cell>
        </row>
        <row r="10306">
          <cell r="B10306">
            <v>37586</v>
          </cell>
          <cell r="C10306" t="str">
            <v>Renal Solutions Inc</v>
          </cell>
          <cell r="D10306" t="str">
            <v>Blue Chip Venture Co</v>
          </cell>
          <cell r="E10306">
            <v>3</v>
          </cell>
          <cell r="F10306" t="str">
            <v>Y</v>
          </cell>
        </row>
        <row r="10307">
          <cell r="B10307">
            <v>37586</v>
          </cell>
          <cell r="C10307" t="str">
            <v>Magnum Hunter-Texas Ppty(5)</v>
          </cell>
          <cell r="D10307" t="str">
            <v>Peoples Energy Production Co</v>
          </cell>
          <cell r="E10307">
            <v>33</v>
          </cell>
          <cell r="F10307" t="str">
            <v>N</v>
          </cell>
        </row>
        <row r="10308">
          <cell r="B10308">
            <v>37586</v>
          </cell>
          <cell r="C10308" t="str">
            <v>Ganis Credit Corp</v>
          </cell>
          <cell r="D10308" t="str">
            <v>E*Trade Bank(E*Trade Group)</v>
          </cell>
          <cell r="E10308">
            <v>101</v>
          </cell>
          <cell r="F10308" t="str">
            <v>N</v>
          </cell>
        </row>
        <row r="10309">
          <cell r="B10309">
            <v>37586</v>
          </cell>
          <cell r="C10309" t="str">
            <v>El Captain Precious Metals Inc</v>
          </cell>
          <cell r="D10309" t="str">
            <v>DML Services Inc</v>
          </cell>
          <cell r="E10309">
            <v>7.2799999999999994</v>
          </cell>
          <cell r="F10309" t="str">
            <v>N</v>
          </cell>
        </row>
        <row r="10310">
          <cell r="B10310">
            <v>37586</v>
          </cell>
          <cell r="C10310" t="str">
            <v>Penford Corp-Starch Business</v>
          </cell>
          <cell r="D10310" t="str">
            <v>National Starch &amp; Chemical Co</v>
          </cell>
          <cell r="E10310">
            <v>4.0999999999999996</v>
          </cell>
          <cell r="F10310" t="str">
            <v>N</v>
          </cell>
        </row>
        <row r="10311">
          <cell r="B10311">
            <v>37586</v>
          </cell>
          <cell r="C10311" t="str">
            <v>Cotelligent Inc</v>
          </cell>
          <cell r="D10311" t="str">
            <v>G&amp;G Holdings LLC</v>
          </cell>
          <cell r="E10311">
            <v>12.773999999999999</v>
          </cell>
          <cell r="F10311" t="str">
            <v>N</v>
          </cell>
        </row>
        <row r="10312">
          <cell r="B10312">
            <v>37586</v>
          </cell>
          <cell r="C10312" t="str">
            <v>Centerpulse-Heart Valve Bus</v>
          </cell>
          <cell r="D10312" t="str">
            <v>Snia SpA</v>
          </cell>
          <cell r="E10312">
            <v>116</v>
          </cell>
          <cell r="F10312" t="str">
            <v>N</v>
          </cell>
        </row>
        <row r="10313">
          <cell r="B10313">
            <v>37585</v>
          </cell>
          <cell r="C10313" t="str">
            <v>Alliance Pharmaceutical Corp-</v>
          </cell>
          <cell r="D10313" t="str">
            <v>Photogen Technologies Inc</v>
          </cell>
          <cell r="E10313">
            <v>9.4120000000000008</v>
          </cell>
          <cell r="F10313" t="str">
            <v>N</v>
          </cell>
        </row>
        <row r="10314">
          <cell r="B10314">
            <v>37585</v>
          </cell>
          <cell r="C10314" t="str">
            <v>Boeing Co-Manufacturing Plant,</v>
          </cell>
          <cell r="D10314" t="str">
            <v>Triumph Group Inc</v>
          </cell>
          <cell r="E10314">
            <v>45</v>
          </cell>
          <cell r="F10314" t="str">
            <v>N</v>
          </cell>
        </row>
        <row r="10315">
          <cell r="B10315">
            <v>37585</v>
          </cell>
          <cell r="C10315" t="str">
            <v>BioLynx.Com Inc</v>
          </cell>
          <cell r="D10315" t="str">
            <v>Supreme Holdings Inc</v>
          </cell>
          <cell r="E10315">
            <v>3.5</v>
          </cell>
          <cell r="F10315" t="str">
            <v>N</v>
          </cell>
        </row>
        <row r="10316">
          <cell r="B10316">
            <v>37585</v>
          </cell>
          <cell r="C10316" t="str">
            <v>Pokka USA Inc</v>
          </cell>
          <cell r="D10316" t="str">
            <v>Coca-Cola Co</v>
          </cell>
          <cell r="E10316">
            <v>53</v>
          </cell>
          <cell r="F10316" t="str">
            <v>N</v>
          </cell>
        </row>
        <row r="10317">
          <cell r="B10317">
            <v>37585</v>
          </cell>
          <cell r="C10317" t="str">
            <v>TAPCO International Inc</v>
          </cell>
          <cell r="D10317" t="str">
            <v>Curtiss Wright Corp</v>
          </cell>
          <cell r="E10317">
            <v>10.5</v>
          </cell>
          <cell r="F10317" t="str">
            <v>N</v>
          </cell>
        </row>
        <row r="10318">
          <cell r="B10318">
            <v>37585</v>
          </cell>
          <cell r="C10318" t="str">
            <v>Moto Photo Inc</v>
          </cell>
          <cell r="D10318" t="str">
            <v>Moto Franchise Corp</v>
          </cell>
          <cell r="E10318">
            <v>2.6609999999999996</v>
          </cell>
          <cell r="F10318" t="str">
            <v>N</v>
          </cell>
        </row>
        <row r="10319">
          <cell r="B10319">
            <v>37585</v>
          </cell>
          <cell r="C10319" t="str">
            <v>ONEOK Inc-Certain Gas Ppty,OK</v>
          </cell>
          <cell r="D10319" t="str">
            <v>Chesapeake Energy Corp</v>
          </cell>
          <cell r="E10319">
            <v>300</v>
          </cell>
          <cell r="F10319" t="str">
            <v>N</v>
          </cell>
        </row>
        <row r="10320">
          <cell r="B10320">
            <v>37585</v>
          </cell>
          <cell r="C10320" t="str">
            <v>Undisclosed Distribution Cos</v>
          </cell>
          <cell r="D10320" t="str">
            <v>Blue Rhino Corp</v>
          </cell>
          <cell r="E10320">
            <v>3.3</v>
          </cell>
          <cell r="F10320" t="str">
            <v>N</v>
          </cell>
        </row>
        <row r="10321">
          <cell r="B10321">
            <v>37585</v>
          </cell>
          <cell r="C10321" t="str">
            <v>Adelphia Business-Component</v>
          </cell>
          <cell r="D10321" t="str">
            <v>Gateway Columbus LLC</v>
          </cell>
          <cell r="E10321">
            <v>10.7</v>
          </cell>
          <cell r="F10321" t="str">
            <v>N</v>
          </cell>
        </row>
        <row r="10322">
          <cell r="B10322">
            <v>37585</v>
          </cell>
          <cell r="C10322" t="str">
            <v>Glimcher Realty-Meadowview</v>
          </cell>
          <cell r="D10322" t="str">
            <v>Meadowview Properties LLC</v>
          </cell>
          <cell r="E10322">
            <v>9.5</v>
          </cell>
          <cell r="F10322" t="str">
            <v>N</v>
          </cell>
        </row>
        <row r="10323">
          <cell r="B10323">
            <v>37585</v>
          </cell>
          <cell r="C10323" t="str">
            <v>Undisclosed Hemodialysis Cathe</v>
          </cell>
          <cell r="D10323" t="str">
            <v>Arrow International Inc</v>
          </cell>
          <cell r="E10323">
            <v>10</v>
          </cell>
          <cell r="F10323" t="str">
            <v>N</v>
          </cell>
        </row>
        <row r="10324">
          <cell r="B10324">
            <v>37585</v>
          </cell>
          <cell r="C10324" t="str">
            <v>JM Huber Corp-Gas Producing</v>
          </cell>
          <cell r="D10324" t="str">
            <v>XTO Energy Inc</v>
          </cell>
          <cell r="E10324">
            <v>153.80000000000001</v>
          </cell>
          <cell r="F10324" t="str">
            <v>N</v>
          </cell>
        </row>
        <row r="10325">
          <cell r="B10325">
            <v>37585</v>
          </cell>
          <cell r="C10325" t="str">
            <v>Williams Cos-Memphis Refinery</v>
          </cell>
          <cell r="D10325" t="str">
            <v>Premcor Inc</v>
          </cell>
          <cell r="E10325">
            <v>540</v>
          </cell>
          <cell r="F10325" t="str">
            <v>N</v>
          </cell>
        </row>
        <row r="10326">
          <cell r="B10326">
            <v>37585</v>
          </cell>
          <cell r="C10326" t="str">
            <v>Fleming Cos-Grocery Stores(17)</v>
          </cell>
          <cell r="D10326" t="str">
            <v>Save Mart Supermarkets Inc</v>
          </cell>
          <cell r="E10326">
            <v>82</v>
          </cell>
          <cell r="F10326" t="str">
            <v>N</v>
          </cell>
        </row>
        <row r="10327">
          <cell r="B10327">
            <v>37585</v>
          </cell>
          <cell r="C10327" t="str">
            <v>Frontstep Inc</v>
          </cell>
          <cell r="D10327" t="str">
            <v>MAPICS Inc</v>
          </cell>
          <cell r="E10327">
            <v>50.059999999999995</v>
          </cell>
          <cell r="F10327" t="str">
            <v>N</v>
          </cell>
        </row>
        <row r="10328">
          <cell r="B10328">
            <v>37585</v>
          </cell>
          <cell r="C10328" t="str">
            <v>General Technology Corp</v>
          </cell>
          <cell r="D10328" t="str">
            <v>Crane Co</v>
          </cell>
          <cell r="E10328">
            <v>25</v>
          </cell>
          <cell r="F10328" t="str">
            <v>N</v>
          </cell>
        </row>
        <row r="10329">
          <cell r="B10329">
            <v>37582</v>
          </cell>
          <cell r="C10329" t="str">
            <v>Limited Brands Inc-Lerner NY</v>
          </cell>
          <cell r="D10329" t="str">
            <v>Investor Group</v>
          </cell>
          <cell r="E10329">
            <v>153.5</v>
          </cell>
          <cell r="F10329" t="str">
            <v>Y</v>
          </cell>
        </row>
        <row r="10330">
          <cell r="B10330">
            <v>37582</v>
          </cell>
          <cell r="C10330" t="str">
            <v>Housecall Medical Resources</v>
          </cell>
          <cell r="D10330" t="str">
            <v>Allied Capital Corp</v>
          </cell>
          <cell r="E10330">
            <v>4</v>
          </cell>
          <cell r="F10330" t="str">
            <v>Y</v>
          </cell>
        </row>
        <row r="10331">
          <cell r="B10331">
            <v>37582</v>
          </cell>
          <cell r="C10331" t="str">
            <v>DRS Technologies Inc-Advanced</v>
          </cell>
          <cell r="D10331" t="str">
            <v>Investor Group</v>
          </cell>
          <cell r="E10331">
            <v>7</v>
          </cell>
          <cell r="F10331" t="str">
            <v>Y</v>
          </cell>
        </row>
        <row r="10332">
          <cell r="B10332">
            <v>37582</v>
          </cell>
          <cell r="C10332" t="str">
            <v>Athena Diagnostics Inc</v>
          </cell>
          <cell r="D10332" t="str">
            <v>Behrman Capital</v>
          </cell>
          <cell r="E10332">
            <v>122</v>
          </cell>
          <cell r="F10332" t="str">
            <v>Y</v>
          </cell>
        </row>
        <row r="10333">
          <cell r="B10333">
            <v>37582</v>
          </cell>
          <cell r="C10333" t="str">
            <v>UniMark Group Inc</v>
          </cell>
          <cell r="D10333" t="str">
            <v>M&amp;M Nominee LLC</v>
          </cell>
          <cell r="E10333">
            <v>5.1319999999999997</v>
          </cell>
          <cell r="F10333" t="str">
            <v>N</v>
          </cell>
        </row>
        <row r="10334">
          <cell r="B10334">
            <v>37582</v>
          </cell>
          <cell r="C10334" t="str">
            <v>Kaiser Center,Oakland,CA</v>
          </cell>
          <cell r="D10334" t="str">
            <v>Investor Group</v>
          </cell>
          <cell r="E10334">
            <v>100</v>
          </cell>
          <cell r="F10334" t="str">
            <v>N</v>
          </cell>
        </row>
        <row r="10335">
          <cell r="B10335">
            <v>37582</v>
          </cell>
          <cell r="C10335" t="str">
            <v>Ace Cash Express Inc-Store(19)</v>
          </cell>
          <cell r="D10335" t="str">
            <v>CCS Financial Services Inc</v>
          </cell>
          <cell r="E10335">
            <v>1.75</v>
          </cell>
          <cell r="F10335" t="str">
            <v>N</v>
          </cell>
        </row>
        <row r="10336">
          <cell r="B10336">
            <v>37582</v>
          </cell>
          <cell r="C10336" t="str">
            <v>Comfort Inn,Ft. Mill,SC</v>
          </cell>
          <cell r="D10336" t="str">
            <v>Undisclosed Acquiror</v>
          </cell>
          <cell r="E10336">
            <v>3.25</v>
          </cell>
          <cell r="F10336" t="str">
            <v>N</v>
          </cell>
        </row>
        <row r="10337">
          <cell r="B10337">
            <v>37582</v>
          </cell>
          <cell r="C10337" t="str">
            <v>Independence Square I &amp; II,</v>
          </cell>
          <cell r="D10337" t="str">
            <v>Wells RE Invest Trust Inc</v>
          </cell>
          <cell r="E10337">
            <v>345</v>
          </cell>
          <cell r="F10337" t="str">
            <v>N</v>
          </cell>
        </row>
        <row r="10338">
          <cell r="B10338">
            <v>37582</v>
          </cell>
          <cell r="C10338" t="str">
            <v>Razorfish Inc</v>
          </cell>
          <cell r="D10338" t="str">
            <v>SBI &amp; Co</v>
          </cell>
          <cell r="E10338">
            <v>18.251000000000001</v>
          </cell>
          <cell r="F10338" t="str">
            <v>N</v>
          </cell>
        </row>
        <row r="10339">
          <cell r="B10339">
            <v>37582</v>
          </cell>
          <cell r="C10339" t="str">
            <v>JMJ Properties-Outlet Centers</v>
          </cell>
          <cell r="D10339" t="str">
            <v>Chelsea Property Group Inc</v>
          </cell>
          <cell r="E10339">
            <v>134.636</v>
          </cell>
          <cell r="F10339" t="str">
            <v>N</v>
          </cell>
        </row>
        <row r="10340">
          <cell r="B10340">
            <v>37582</v>
          </cell>
          <cell r="C10340" t="str">
            <v>Sleepmaster LLC</v>
          </cell>
          <cell r="D10340" t="str">
            <v>National Bedding Co</v>
          </cell>
          <cell r="E10340">
            <v>152</v>
          </cell>
          <cell r="F10340" t="str">
            <v>N</v>
          </cell>
        </row>
        <row r="10341">
          <cell r="B10341">
            <v>37582</v>
          </cell>
          <cell r="C10341" t="str">
            <v>California Priv Trans-91 Expr</v>
          </cell>
          <cell r="D10341" t="str">
            <v>Orange County Transportation</v>
          </cell>
          <cell r="E10341">
            <v>207.5</v>
          </cell>
          <cell r="F10341" t="str">
            <v>N</v>
          </cell>
        </row>
        <row r="10342">
          <cell r="B10342">
            <v>37582</v>
          </cell>
          <cell r="C10342" t="str">
            <v>Tesoro Petroleum-Refined Petro</v>
          </cell>
          <cell r="D10342" t="str">
            <v>Kaneb Pipe Line Partners LP</v>
          </cell>
          <cell r="E10342">
            <v>100</v>
          </cell>
          <cell r="F10342" t="str">
            <v>N</v>
          </cell>
        </row>
        <row r="10343">
          <cell r="B10343">
            <v>37581</v>
          </cell>
          <cell r="C10343" t="str">
            <v>Southern Pride Catfish Inc</v>
          </cell>
          <cell r="D10343" t="str">
            <v>American Seafoods Group LLC</v>
          </cell>
          <cell r="E10343">
            <v>41.8</v>
          </cell>
          <cell r="F10343" t="str">
            <v>Y</v>
          </cell>
        </row>
        <row r="10344">
          <cell r="B10344">
            <v>37581</v>
          </cell>
          <cell r="C10344" t="str">
            <v>Entertainment Publications Inc</v>
          </cell>
          <cell r="D10344" t="str">
            <v>USA Interactive</v>
          </cell>
          <cell r="E10344">
            <v>360</v>
          </cell>
          <cell r="F10344" t="str">
            <v>N</v>
          </cell>
        </row>
        <row r="10345">
          <cell r="B10345">
            <v>37581</v>
          </cell>
          <cell r="C10345" t="str">
            <v>Sterling-Best Western,TX</v>
          </cell>
          <cell r="D10345" t="str">
            <v>Undisclosed Acquiror</v>
          </cell>
          <cell r="E10345">
            <v>5.8949999999999996</v>
          </cell>
          <cell r="F10345" t="str">
            <v>N</v>
          </cell>
        </row>
        <row r="10346">
          <cell r="B10346">
            <v>37581</v>
          </cell>
          <cell r="C10346" t="str">
            <v>Anchor Coin-Slot Route Bus</v>
          </cell>
          <cell r="D10346" t="str">
            <v>Herbst Gaming Inc</v>
          </cell>
          <cell r="E10346">
            <v>61</v>
          </cell>
          <cell r="F10346" t="str">
            <v>N</v>
          </cell>
        </row>
        <row r="10347">
          <cell r="B10347">
            <v>37581</v>
          </cell>
          <cell r="C10347" t="str">
            <v>PW Stephens Inc</v>
          </cell>
          <cell r="D10347" t="str">
            <v>Home Solutions of America Inc</v>
          </cell>
          <cell r="E10347">
            <v>10.146000000000001</v>
          </cell>
          <cell r="F10347" t="str">
            <v>N</v>
          </cell>
        </row>
        <row r="10348">
          <cell r="B10348">
            <v>37581</v>
          </cell>
          <cell r="C10348" t="str">
            <v>Alliance Consulting Group Inc</v>
          </cell>
          <cell r="D10348" t="str">
            <v>Safeguard Scientifics Inc</v>
          </cell>
          <cell r="E10348">
            <v>55</v>
          </cell>
          <cell r="F10348" t="str">
            <v>N</v>
          </cell>
        </row>
        <row r="10349">
          <cell r="B10349">
            <v>37581</v>
          </cell>
          <cell r="C10349" t="str">
            <v>American Saw &amp; Mfg Co</v>
          </cell>
          <cell r="D10349" t="str">
            <v>Newell Rubbermaid Inc</v>
          </cell>
          <cell r="E10349">
            <v>450</v>
          </cell>
          <cell r="F10349" t="str">
            <v>N</v>
          </cell>
        </row>
        <row r="10350">
          <cell r="B10350">
            <v>37581</v>
          </cell>
          <cell r="C10350" t="str">
            <v>Ozark Gas Transmission System-</v>
          </cell>
          <cell r="D10350" t="str">
            <v>CenterPoint Energy Gas</v>
          </cell>
          <cell r="E10350">
            <v>10</v>
          </cell>
          <cell r="F10350" t="str">
            <v>N</v>
          </cell>
        </row>
        <row r="10351">
          <cell r="B10351">
            <v>37581</v>
          </cell>
          <cell r="C10351" t="str">
            <v>International Aircraft</v>
          </cell>
          <cell r="D10351" t="str">
            <v>Jetscape Aviation Group Inc</v>
          </cell>
          <cell r="E10351">
            <v>5.194</v>
          </cell>
          <cell r="F10351" t="str">
            <v>N</v>
          </cell>
        </row>
        <row r="10352">
          <cell r="B10352">
            <v>37581</v>
          </cell>
          <cell r="C10352" t="str">
            <v>Virginia 10 RSA LP</v>
          </cell>
          <cell r="D10352" t="str">
            <v>Verizon Wireless Inc</v>
          </cell>
          <cell r="E10352">
            <v>37</v>
          </cell>
          <cell r="F10352" t="str">
            <v>N</v>
          </cell>
        </row>
        <row r="10353">
          <cell r="B10353">
            <v>37581</v>
          </cell>
          <cell r="C10353" t="str">
            <v>Signal Technology-Wireless</v>
          </cell>
          <cell r="D10353" t="str">
            <v>Paratek Microwave Inc</v>
          </cell>
          <cell r="E10353">
            <v>1.2999999999999998</v>
          </cell>
          <cell r="F10353" t="str">
            <v>N</v>
          </cell>
        </row>
        <row r="10354">
          <cell r="B10354">
            <v>37581</v>
          </cell>
          <cell r="C10354" t="str">
            <v>Devon Mobile Communications-</v>
          </cell>
          <cell r="D10354" t="str">
            <v>Omnipoint Technologies Inc</v>
          </cell>
          <cell r="E10354">
            <v>3.1199999999999997</v>
          </cell>
          <cell r="F10354" t="str">
            <v>N</v>
          </cell>
        </row>
        <row r="10355">
          <cell r="B10355">
            <v>37581</v>
          </cell>
          <cell r="C10355" t="str">
            <v>Synaptic Pharmaceutical Corp</v>
          </cell>
          <cell r="D10355" t="str">
            <v>H Lundbeck A/S</v>
          </cell>
          <cell r="E10355">
            <v>121.82199999999999</v>
          </cell>
          <cell r="F10355" t="str">
            <v>N</v>
          </cell>
        </row>
        <row r="10356">
          <cell r="B10356">
            <v>37581</v>
          </cell>
          <cell r="C10356" t="str">
            <v>Gruma-Manufacturing/Dist Fac</v>
          </cell>
          <cell r="D10356" t="str">
            <v>Bentley Forbes Group LLC</v>
          </cell>
          <cell r="E10356">
            <v>15</v>
          </cell>
          <cell r="F10356" t="str">
            <v>N</v>
          </cell>
        </row>
        <row r="10357">
          <cell r="B10357">
            <v>37580</v>
          </cell>
          <cell r="C10357" t="str">
            <v>Swissray International Inc</v>
          </cell>
          <cell r="D10357" t="str">
            <v>Audax Group LP</v>
          </cell>
          <cell r="E10357">
            <v>12</v>
          </cell>
          <cell r="F10357" t="str">
            <v>Y</v>
          </cell>
        </row>
        <row r="10358">
          <cell r="B10358">
            <v>37580</v>
          </cell>
          <cell r="C10358" t="str">
            <v>Midway Market Square,OH</v>
          </cell>
          <cell r="D10358" t="str">
            <v>New Plan Excel Realty Trust</v>
          </cell>
          <cell r="E10358">
            <v>24</v>
          </cell>
          <cell r="F10358" t="str">
            <v>N</v>
          </cell>
        </row>
        <row r="10359">
          <cell r="B10359">
            <v>37580</v>
          </cell>
          <cell r="C10359" t="str">
            <v>Angel Studios Inc</v>
          </cell>
          <cell r="D10359" t="str">
            <v>Take-Two Interactive Software</v>
          </cell>
          <cell r="E10359">
            <v>28</v>
          </cell>
          <cell r="F10359" t="str">
            <v>N</v>
          </cell>
        </row>
        <row r="10360">
          <cell r="B10360">
            <v>37580</v>
          </cell>
          <cell r="C10360" t="str">
            <v>First Community Bancshares,IN</v>
          </cell>
          <cell r="D10360" t="str">
            <v>MainSource Finl Grp Inc,IN</v>
          </cell>
          <cell r="E10360">
            <v>24.187999999999999</v>
          </cell>
          <cell r="F10360" t="str">
            <v>N</v>
          </cell>
        </row>
        <row r="10361">
          <cell r="B10361">
            <v>37580</v>
          </cell>
          <cell r="C10361" t="str">
            <v>Masonry Home Inc</v>
          </cell>
          <cell r="D10361" t="str">
            <v>Technical Olympic USA Inc</v>
          </cell>
          <cell r="E10361">
            <v>28</v>
          </cell>
          <cell r="F10361" t="str">
            <v>N</v>
          </cell>
        </row>
        <row r="10362">
          <cell r="B10362">
            <v>37580</v>
          </cell>
          <cell r="C10362" t="str">
            <v>Coastal Coal-Cert Coal Asts</v>
          </cell>
          <cell r="D10362" t="str">
            <v>Alpha Natural Resources LLC</v>
          </cell>
          <cell r="E10362">
            <v>53</v>
          </cell>
          <cell r="F10362" t="str">
            <v>N</v>
          </cell>
        </row>
        <row r="10363">
          <cell r="B10363">
            <v>37580</v>
          </cell>
          <cell r="C10363" t="str">
            <v>Streampipe.com(Ten-TV Co)</v>
          </cell>
          <cell r="D10363" t="str">
            <v>Loudeye Corp</v>
          </cell>
          <cell r="E10363">
            <v>3.944</v>
          </cell>
          <cell r="F10363" t="str">
            <v>N</v>
          </cell>
        </row>
        <row r="10364">
          <cell r="B10364">
            <v>37580</v>
          </cell>
          <cell r="C10364" t="str">
            <v>Stillwater Mining Co</v>
          </cell>
          <cell r="D10364" t="str">
            <v>MMC Norilsk Nickel Group OAO</v>
          </cell>
          <cell r="E10364">
            <v>340.9</v>
          </cell>
          <cell r="F10364" t="str">
            <v>N</v>
          </cell>
        </row>
        <row r="10365">
          <cell r="B10365">
            <v>37580</v>
          </cell>
          <cell r="C10365" t="str">
            <v>Stillwater Mining Co</v>
          </cell>
          <cell r="D10365" t="str">
            <v>MMC Norilsk Nickel Group OAO</v>
          </cell>
          <cell r="E10365">
            <v>32.625</v>
          </cell>
          <cell r="F10365" t="str">
            <v>N</v>
          </cell>
        </row>
        <row r="10366">
          <cell r="B10366">
            <v>37580</v>
          </cell>
          <cell r="C10366" t="str">
            <v>Mokume Software Inc</v>
          </cell>
          <cell r="D10366" t="str">
            <v>Versant Corp</v>
          </cell>
          <cell r="E10366">
            <v>1.2599999999999998</v>
          </cell>
          <cell r="F10366" t="str">
            <v>N</v>
          </cell>
        </row>
        <row r="10367">
          <cell r="B10367">
            <v>37580</v>
          </cell>
          <cell r="C10367" t="str">
            <v>Pannonian International Ltd</v>
          </cell>
          <cell r="D10367" t="str">
            <v>Galaxy Investments Inc</v>
          </cell>
          <cell r="E10367">
            <v>2.42</v>
          </cell>
          <cell r="F10367" t="str">
            <v>N</v>
          </cell>
        </row>
        <row r="10368">
          <cell r="B10368">
            <v>37579</v>
          </cell>
          <cell r="C10368" t="str">
            <v>Diamond Brands Inc</v>
          </cell>
          <cell r="D10368" t="str">
            <v>Jarden Corp</v>
          </cell>
          <cell r="E10368">
            <v>114</v>
          </cell>
          <cell r="F10368" t="str">
            <v>N</v>
          </cell>
        </row>
        <row r="10369">
          <cell r="B10369">
            <v>37579</v>
          </cell>
          <cell r="C10369" t="str">
            <v>MDI Entertainment Inc</v>
          </cell>
          <cell r="D10369" t="str">
            <v>Scientific Games Corp</v>
          </cell>
          <cell r="E10369">
            <v>5.3129999999999997</v>
          </cell>
          <cell r="F10369" t="str">
            <v>N</v>
          </cell>
        </row>
        <row r="10370">
          <cell r="B10370">
            <v>37579</v>
          </cell>
          <cell r="C10370" t="str">
            <v>MDI Entertainment Inc</v>
          </cell>
          <cell r="D10370" t="str">
            <v>Scientific Games Corp</v>
          </cell>
          <cell r="E10370">
            <v>13.318</v>
          </cell>
          <cell r="F10370" t="str">
            <v>N</v>
          </cell>
        </row>
        <row r="10371">
          <cell r="B10371">
            <v>37579</v>
          </cell>
          <cell r="C10371" t="str">
            <v>Premier National Bank,GA</v>
          </cell>
          <cell r="D10371" t="str">
            <v>First Security Group Inc</v>
          </cell>
          <cell r="E10371">
            <v>11.486999999999998</v>
          </cell>
          <cell r="F10371" t="str">
            <v>N</v>
          </cell>
        </row>
        <row r="10372">
          <cell r="B10372">
            <v>37578</v>
          </cell>
          <cell r="C10372" t="str">
            <v>Trend Technologies Inc</v>
          </cell>
          <cell r="D10372" t="str">
            <v>Investor Group</v>
          </cell>
          <cell r="E10372">
            <v>70</v>
          </cell>
          <cell r="F10372" t="str">
            <v>Y</v>
          </cell>
        </row>
        <row r="10373">
          <cell r="B10373">
            <v>37578</v>
          </cell>
          <cell r="C10373" t="str">
            <v>TXU Corp</v>
          </cell>
          <cell r="D10373" t="str">
            <v>DLJ Merchant Banking Partners</v>
          </cell>
          <cell r="E10373">
            <v>750</v>
          </cell>
          <cell r="F10373" t="str">
            <v>Y</v>
          </cell>
        </row>
        <row r="10374">
          <cell r="B10374">
            <v>37578</v>
          </cell>
          <cell r="C10374" t="str">
            <v>Vari-Lite Intl-Mnfr and Sales</v>
          </cell>
          <cell r="D10374" t="str">
            <v>Genlyte Thomas Group LLC</v>
          </cell>
          <cell r="E10374">
            <v>11.799999999999999</v>
          </cell>
          <cell r="F10374" t="str">
            <v>N</v>
          </cell>
        </row>
        <row r="10375">
          <cell r="B10375">
            <v>37578</v>
          </cell>
          <cell r="C10375" t="str">
            <v>Avery Dennison Corp-Decorating</v>
          </cell>
          <cell r="D10375" t="str">
            <v>Multi-Color Corp</v>
          </cell>
          <cell r="E10375">
            <v>6.2060000000000004</v>
          </cell>
          <cell r="F10375" t="str">
            <v>N</v>
          </cell>
        </row>
        <row r="10376">
          <cell r="B10376">
            <v>37578</v>
          </cell>
          <cell r="C10376" t="str">
            <v>Friede Goldman-Offshore Div</v>
          </cell>
          <cell r="D10376" t="str">
            <v>ACON Offshore Partners LLP</v>
          </cell>
          <cell r="E10376">
            <v>61</v>
          </cell>
          <cell r="F10376" t="str">
            <v>N</v>
          </cell>
        </row>
        <row r="10377">
          <cell r="B10377">
            <v>37578</v>
          </cell>
          <cell r="C10377" t="str">
            <v>Bridge View Bancorp,NJ</v>
          </cell>
          <cell r="D10377" t="str">
            <v>Interchange Finl Svcs,NJ</v>
          </cell>
          <cell r="E10377">
            <v>87.331000000000003</v>
          </cell>
          <cell r="F10377" t="str">
            <v>N</v>
          </cell>
        </row>
        <row r="10378">
          <cell r="B10378">
            <v>37578</v>
          </cell>
          <cell r="C10378" t="str">
            <v>DBC</v>
          </cell>
          <cell r="D10378" t="str">
            <v>SS&amp;C Technologies Inc</v>
          </cell>
          <cell r="E10378">
            <v>4.5</v>
          </cell>
          <cell r="F10378" t="str">
            <v>N</v>
          </cell>
        </row>
        <row r="10379">
          <cell r="B10379">
            <v>37577</v>
          </cell>
          <cell r="C10379" t="str">
            <v>TRW Automotive Holdings Corp</v>
          </cell>
          <cell r="D10379" t="str">
            <v>Blackstone Group LP</v>
          </cell>
          <cell r="E10379">
            <v>4725</v>
          </cell>
          <cell r="F10379" t="str">
            <v>Y</v>
          </cell>
        </row>
        <row r="10380">
          <cell r="B10380">
            <v>37575</v>
          </cell>
          <cell r="C10380" t="str">
            <v>Align Technology Inc</v>
          </cell>
          <cell r="D10380" t="str">
            <v>Investor Group</v>
          </cell>
          <cell r="E10380">
            <v>18.049999999999997</v>
          </cell>
          <cell r="F10380" t="str">
            <v>Y</v>
          </cell>
        </row>
        <row r="10381">
          <cell r="B10381">
            <v>37575</v>
          </cell>
          <cell r="C10381" t="str">
            <v>Enogex Exploration Corp-Naural</v>
          </cell>
          <cell r="D10381" t="str">
            <v>Quicksilver Resources Inc</v>
          </cell>
          <cell r="E10381">
            <v>31.95</v>
          </cell>
          <cell r="F10381" t="str">
            <v>N</v>
          </cell>
        </row>
        <row r="10382">
          <cell r="B10382">
            <v>37575</v>
          </cell>
          <cell r="C10382" t="str">
            <v>Great Lakes Technologies Group</v>
          </cell>
          <cell r="D10382" t="str">
            <v>Logica PLC</v>
          </cell>
          <cell r="E10382">
            <v>21.5</v>
          </cell>
          <cell r="F10382" t="str">
            <v>N</v>
          </cell>
        </row>
        <row r="10383">
          <cell r="B10383">
            <v>37575</v>
          </cell>
          <cell r="C10383" t="str">
            <v>iBid America Inc</v>
          </cell>
          <cell r="D10383" t="str">
            <v>Care Concepts I Inc</v>
          </cell>
          <cell r="E10383">
            <v>72.484999999999999</v>
          </cell>
          <cell r="F10383" t="str">
            <v>N</v>
          </cell>
        </row>
        <row r="10384">
          <cell r="B10384">
            <v>37575</v>
          </cell>
          <cell r="C10384" t="str">
            <v>FBR Asset Investment Corp VA</v>
          </cell>
          <cell r="D10384" t="str">
            <v>Friedman Billings Ramsey Group</v>
          </cell>
          <cell r="E10384">
            <v>753.97299999999996</v>
          </cell>
          <cell r="F10384" t="str">
            <v>N</v>
          </cell>
        </row>
        <row r="10385">
          <cell r="B10385">
            <v>37575</v>
          </cell>
          <cell r="C10385" t="str">
            <v>Dermagraft</v>
          </cell>
          <cell r="D10385" t="str">
            <v>Smith &amp; Nephew Inc</v>
          </cell>
          <cell r="E10385">
            <v>12</v>
          </cell>
          <cell r="F10385" t="str">
            <v>N</v>
          </cell>
        </row>
        <row r="10386">
          <cell r="B10386">
            <v>37575</v>
          </cell>
          <cell r="C10386" t="str">
            <v>Tarby Inc(Dover Resources Inc)</v>
          </cell>
          <cell r="D10386" t="str">
            <v>Robbins &amp; Myers Inc</v>
          </cell>
          <cell r="E10386">
            <v>12</v>
          </cell>
          <cell r="F10386" t="str">
            <v>N</v>
          </cell>
        </row>
        <row r="10387">
          <cell r="B10387">
            <v>37575</v>
          </cell>
          <cell r="C10387" t="str">
            <v>Napster Inc</v>
          </cell>
          <cell r="D10387" t="str">
            <v>Roxio Inc</v>
          </cell>
          <cell r="E10387">
            <v>5.1999999999999993</v>
          </cell>
          <cell r="F10387" t="str">
            <v>N</v>
          </cell>
        </row>
        <row r="10388">
          <cell r="B10388">
            <v>37575</v>
          </cell>
          <cell r="C10388" t="str">
            <v>Group Practice Services Inc</v>
          </cell>
          <cell r="D10388" t="str">
            <v>Novitron International Inc</v>
          </cell>
          <cell r="E10388">
            <v>5.9249999999999998</v>
          </cell>
          <cell r="F10388" t="str">
            <v>N</v>
          </cell>
        </row>
        <row r="10389">
          <cell r="B10389">
            <v>37574</v>
          </cell>
          <cell r="C10389" t="str">
            <v>Aspect Communications Corp</v>
          </cell>
          <cell r="D10389" t="str">
            <v>Vista Equity Fund II LP</v>
          </cell>
          <cell r="E10389">
            <v>50</v>
          </cell>
          <cell r="F10389" t="str">
            <v>Y</v>
          </cell>
        </row>
        <row r="10390">
          <cell r="B10390">
            <v>37574</v>
          </cell>
          <cell r="C10390" t="str">
            <v>Invisinet Inc</v>
          </cell>
          <cell r="D10390" t="str">
            <v>WPCS International Inc</v>
          </cell>
          <cell r="E10390">
            <v>1.75</v>
          </cell>
          <cell r="F10390" t="str">
            <v>N</v>
          </cell>
        </row>
        <row r="10391">
          <cell r="B10391">
            <v>37574</v>
          </cell>
          <cell r="C10391" t="str">
            <v>Logan General Hospital,WV</v>
          </cell>
          <cell r="D10391" t="str">
            <v>LifePoint Hospitals Inc</v>
          </cell>
          <cell r="E10391">
            <v>87.5</v>
          </cell>
          <cell r="F10391" t="str">
            <v>N</v>
          </cell>
        </row>
        <row r="10392">
          <cell r="B10392">
            <v>37574</v>
          </cell>
          <cell r="C10392" t="str">
            <v>Lakes on Post Oak,Houston,TX</v>
          </cell>
          <cell r="D10392" t="str">
            <v>Koger Equity Inc</v>
          </cell>
          <cell r="E10392">
            <v>102</v>
          </cell>
          <cell r="F10392" t="str">
            <v>N</v>
          </cell>
        </row>
        <row r="10393">
          <cell r="B10393">
            <v>37574</v>
          </cell>
          <cell r="C10393" t="str">
            <v>Agway Inc-Agronomy &amp; Seedway</v>
          </cell>
          <cell r="D10393" t="str">
            <v>Growmark Inc</v>
          </cell>
          <cell r="E10393">
            <v>90</v>
          </cell>
          <cell r="F10393" t="str">
            <v>N</v>
          </cell>
        </row>
        <row r="10394">
          <cell r="B10394">
            <v>37574</v>
          </cell>
          <cell r="C10394" t="str">
            <v>Cognizant Technology Solutions</v>
          </cell>
          <cell r="D10394" t="str">
            <v>Shareholders</v>
          </cell>
          <cell r="E10394">
            <v>704.71600000000001</v>
          </cell>
          <cell r="F10394" t="str">
            <v>N</v>
          </cell>
        </row>
        <row r="10395">
          <cell r="B10395">
            <v>37574</v>
          </cell>
          <cell r="C10395" t="str">
            <v>CRIIMI MAE Inc</v>
          </cell>
          <cell r="D10395" t="str">
            <v>Brascan Real Estate Financial</v>
          </cell>
          <cell r="E10395">
            <v>12.609</v>
          </cell>
          <cell r="F10395" t="str">
            <v>N</v>
          </cell>
        </row>
        <row r="10396">
          <cell r="B10396">
            <v>37574</v>
          </cell>
          <cell r="C10396" t="str">
            <v>Consumer Network Services</v>
          </cell>
          <cell r="D10396" t="str">
            <v>Fiserv Inc</v>
          </cell>
          <cell r="E10396">
            <v>320</v>
          </cell>
          <cell r="F10396" t="str">
            <v>N</v>
          </cell>
        </row>
        <row r="10397">
          <cell r="B10397">
            <v>37574</v>
          </cell>
          <cell r="C10397" t="str">
            <v>Brenner Tool &amp; Die Inc-Metal</v>
          </cell>
          <cell r="D10397" t="str">
            <v>Curtiss Wright Corp</v>
          </cell>
          <cell r="E10397">
            <v>10</v>
          </cell>
          <cell r="F10397" t="str">
            <v>N</v>
          </cell>
        </row>
        <row r="10398">
          <cell r="B10398">
            <v>37574</v>
          </cell>
          <cell r="C10398" t="str">
            <v>News Communications-Queens</v>
          </cell>
          <cell r="D10398" t="str">
            <v>Investor Group</v>
          </cell>
          <cell r="E10398">
            <v>1.1000000000000001</v>
          </cell>
          <cell r="F10398" t="str">
            <v>N</v>
          </cell>
        </row>
        <row r="10399">
          <cell r="B10399">
            <v>37574</v>
          </cell>
          <cell r="C10399" t="str">
            <v>OptCare Plus Inc</v>
          </cell>
          <cell r="D10399" t="str">
            <v>Curative Health Services Inc</v>
          </cell>
          <cell r="E10399">
            <v>10.5</v>
          </cell>
          <cell r="F10399" t="str">
            <v>N</v>
          </cell>
        </row>
        <row r="10400">
          <cell r="B10400">
            <v>37574</v>
          </cell>
          <cell r="C10400" t="str">
            <v>Universal Ice Blast Inc</v>
          </cell>
          <cell r="D10400" t="str">
            <v>Fusion Capital Fund II LLC</v>
          </cell>
          <cell r="E10400">
            <v>6</v>
          </cell>
          <cell r="F10400" t="str">
            <v>N</v>
          </cell>
        </row>
        <row r="10401">
          <cell r="B10401">
            <v>37574</v>
          </cell>
          <cell r="C10401" t="str">
            <v>Ocean Breeze Infusion Care</v>
          </cell>
          <cell r="D10401" t="str">
            <v>Critical Care of America</v>
          </cell>
          <cell r="E10401">
            <v>1.94</v>
          </cell>
          <cell r="F10401" t="str">
            <v>N</v>
          </cell>
        </row>
        <row r="10402">
          <cell r="B10402">
            <v>37574</v>
          </cell>
          <cell r="C10402" t="str">
            <v>Household International Inc</v>
          </cell>
          <cell r="D10402" t="str">
            <v>HSBC Holdings PLC{HSBC}</v>
          </cell>
          <cell r="E10402">
            <v>15294.063</v>
          </cell>
          <cell r="F10402" t="str">
            <v>N</v>
          </cell>
        </row>
        <row r="10403">
          <cell r="B10403">
            <v>37574</v>
          </cell>
          <cell r="C10403" t="str">
            <v>OraPharma Inc</v>
          </cell>
          <cell r="D10403" t="str">
            <v>Johnson &amp; Johnson Inc</v>
          </cell>
          <cell r="E10403">
            <v>103.80999999999999</v>
          </cell>
          <cell r="F10403" t="str">
            <v>N</v>
          </cell>
        </row>
        <row r="10404">
          <cell r="B10404">
            <v>37573</v>
          </cell>
          <cell r="C10404" t="str">
            <v>Media Source Inc</v>
          </cell>
          <cell r="D10404" t="str">
            <v>Investor Group</v>
          </cell>
          <cell r="E10404">
            <v>4.5069999999999997</v>
          </cell>
          <cell r="F10404" t="str">
            <v>Y</v>
          </cell>
        </row>
        <row r="10405">
          <cell r="B10405">
            <v>37573</v>
          </cell>
          <cell r="C10405" t="str">
            <v>Vall Inc</v>
          </cell>
          <cell r="D10405" t="str">
            <v>Smithfield Foods Inc</v>
          </cell>
          <cell r="E10405">
            <v>60.699999999999996</v>
          </cell>
          <cell r="F10405" t="str">
            <v>N</v>
          </cell>
        </row>
        <row r="10406">
          <cell r="B10406">
            <v>37573</v>
          </cell>
          <cell r="C10406" t="str">
            <v>Chiral Quest LLC</v>
          </cell>
          <cell r="D10406" t="str">
            <v>Surg II Inc</v>
          </cell>
          <cell r="E10406">
            <v>17.305</v>
          </cell>
          <cell r="F10406" t="str">
            <v>N</v>
          </cell>
        </row>
        <row r="10407">
          <cell r="B10407">
            <v>37573</v>
          </cell>
          <cell r="C10407" t="str">
            <v>Arris Interactive LLC-Cert Ast</v>
          </cell>
          <cell r="D10407" t="str">
            <v>Scientific Atlanta Inc</v>
          </cell>
          <cell r="E10407">
            <v>37.5</v>
          </cell>
          <cell r="F10407" t="str">
            <v>N</v>
          </cell>
        </row>
        <row r="10408">
          <cell r="B10408">
            <v>37573</v>
          </cell>
          <cell r="C10408" t="str">
            <v>Metromedia-Internet Exchange</v>
          </cell>
          <cell r="D10408" t="str">
            <v>Switch &amp; Data Management Co</v>
          </cell>
          <cell r="E10408">
            <v>41.5</v>
          </cell>
          <cell r="F10408" t="str">
            <v>N</v>
          </cell>
        </row>
        <row r="10409">
          <cell r="B10409">
            <v>37573</v>
          </cell>
          <cell r="C10409" t="str">
            <v>Lightwave Communications Inc</v>
          </cell>
          <cell r="D10409" t="str">
            <v>Looking Glass Networks</v>
          </cell>
          <cell r="E10409">
            <v>9</v>
          </cell>
          <cell r="F10409" t="str">
            <v>N</v>
          </cell>
        </row>
        <row r="10410">
          <cell r="B10410">
            <v>37573</v>
          </cell>
          <cell r="C10410" t="str">
            <v>Anthrogenesis Corp</v>
          </cell>
          <cell r="D10410" t="str">
            <v>Celgene Corp</v>
          </cell>
          <cell r="E10410">
            <v>32.695999999999998</v>
          </cell>
          <cell r="F10410" t="str">
            <v>N</v>
          </cell>
        </row>
        <row r="10411">
          <cell r="B10411">
            <v>37573</v>
          </cell>
          <cell r="C10411" t="str">
            <v>Ra Sushi Bar Restaurant</v>
          </cell>
          <cell r="D10411" t="str">
            <v>Benihana Inc</v>
          </cell>
          <cell r="E10411">
            <v>12.2</v>
          </cell>
          <cell r="F10411" t="str">
            <v>N</v>
          </cell>
        </row>
        <row r="10412">
          <cell r="B10412">
            <v>37573</v>
          </cell>
          <cell r="C10412" t="str">
            <v>Veritas-Desktop,Mobile Div</v>
          </cell>
          <cell r="D10412" t="str">
            <v>Sonic Solutions</v>
          </cell>
          <cell r="E10412">
            <v>9.1999999999999993</v>
          </cell>
          <cell r="F10412" t="str">
            <v>N</v>
          </cell>
        </row>
        <row r="10413">
          <cell r="B10413">
            <v>37573</v>
          </cell>
          <cell r="C10413" t="str">
            <v>Orange County Truck &amp; Trailer</v>
          </cell>
          <cell r="D10413" t="str">
            <v>Rush Enterprises Inc</v>
          </cell>
          <cell r="E10413">
            <v>6</v>
          </cell>
          <cell r="F10413" t="str">
            <v>N</v>
          </cell>
        </row>
        <row r="10414">
          <cell r="B10414">
            <v>37573</v>
          </cell>
          <cell r="C10414" t="str">
            <v>Dewey Electronics Corp</v>
          </cell>
          <cell r="D10414" t="str">
            <v>Asset Value Management Inc</v>
          </cell>
          <cell r="E10414">
            <v>6.1809999999999992</v>
          </cell>
          <cell r="F10414" t="str">
            <v>N</v>
          </cell>
        </row>
        <row r="10415">
          <cell r="B10415">
            <v>37573</v>
          </cell>
          <cell r="C10415" t="str">
            <v>Terraspring Inc</v>
          </cell>
          <cell r="D10415" t="str">
            <v>Sun Microsystems Inc</v>
          </cell>
          <cell r="E10415">
            <v>35</v>
          </cell>
          <cell r="F10415" t="str">
            <v>N</v>
          </cell>
        </row>
        <row r="10416">
          <cell r="B10416">
            <v>37573</v>
          </cell>
          <cell r="C10416" t="str">
            <v>Inktomi-Search Software Bus</v>
          </cell>
          <cell r="D10416" t="str">
            <v>Verity Inc</v>
          </cell>
          <cell r="E10416">
            <v>25</v>
          </cell>
          <cell r="F10416" t="str">
            <v>N</v>
          </cell>
        </row>
        <row r="10417">
          <cell r="B10417">
            <v>37572</v>
          </cell>
          <cell r="C10417" t="str">
            <v>Hunt Corp</v>
          </cell>
          <cell r="D10417" t="str">
            <v>Berwind Co LLC</v>
          </cell>
          <cell r="E10417">
            <v>115.22699999999999</v>
          </cell>
          <cell r="F10417" t="str">
            <v>Y</v>
          </cell>
        </row>
        <row r="10418">
          <cell r="B10418">
            <v>37572</v>
          </cell>
          <cell r="C10418" t="str">
            <v>TCSI Corp</v>
          </cell>
          <cell r="D10418" t="str">
            <v>Rocket Software Inc</v>
          </cell>
          <cell r="E10418">
            <v>10.688999999999998</v>
          </cell>
          <cell r="F10418" t="str">
            <v>N</v>
          </cell>
        </row>
        <row r="10419">
          <cell r="B10419">
            <v>37572</v>
          </cell>
          <cell r="C10419" t="str">
            <v>Corning Precision Lens Inc</v>
          </cell>
          <cell r="D10419" t="str">
            <v>3M Corp</v>
          </cell>
          <cell r="E10419">
            <v>850</v>
          </cell>
          <cell r="F10419" t="str">
            <v>N</v>
          </cell>
        </row>
        <row r="10420">
          <cell r="B10420">
            <v>37572</v>
          </cell>
          <cell r="C10420" t="str">
            <v>American Management-Energy</v>
          </cell>
          <cell r="D10420" t="str">
            <v>Wipro Ltd</v>
          </cell>
          <cell r="E10420">
            <v>26</v>
          </cell>
          <cell r="F10420" t="str">
            <v>N</v>
          </cell>
        </row>
        <row r="10421">
          <cell r="B10421">
            <v>37572</v>
          </cell>
          <cell r="C10421" t="str">
            <v>First Alliance Corp</v>
          </cell>
          <cell r="D10421" t="str">
            <v>Citizens Inc</v>
          </cell>
          <cell r="E10421">
            <v>17.2</v>
          </cell>
          <cell r="F10421" t="str">
            <v>N</v>
          </cell>
        </row>
        <row r="10422">
          <cell r="B10422">
            <v>37572</v>
          </cell>
          <cell r="C10422" t="str">
            <v>New Plan Excel Realty-Outlet</v>
          </cell>
          <cell r="D10422" t="str">
            <v>Chelsea Property Group Inc</v>
          </cell>
          <cell r="E10422">
            <v>193</v>
          </cell>
          <cell r="F10422" t="str">
            <v>N</v>
          </cell>
        </row>
        <row r="10423">
          <cell r="B10423">
            <v>37572</v>
          </cell>
          <cell r="C10423" t="str">
            <v>H Power Corp</v>
          </cell>
          <cell r="D10423" t="str">
            <v>Plug Power Inc</v>
          </cell>
          <cell r="E10423">
            <v>45.36</v>
          </cell>
          <cell r="F10423" t="str">
            <v>N</v>
          </cell>
        </row>
        <row r="10424">
          <cell r="B10424">
            <v>37572</v>
          </cell>
          <cell r="C10424" t="str">
            <v>Hotel Movie Network</v>
          </cell>
          <cell r="D10424" t="str">
            <v>Telecommunication Products Inc</v>
          </cell>
          <cell r="E10424">
            <v>1.5499999999999998</v>
          </cell>
          <cell r="F10424" t="str">
            <v>N</v>
          </cell>
        </row>
        <row r="10425">
          <cell r="B10425">
            <v>37572</v>
          </cell>
          <cell r="C10425" t="str">
            <v>Interliant Inc</v>
          </cell>
          <cell r="D10425" t="str">
            <v>NaviSite Inc</v>
          </cell>
          <cell r="E10425">
            <v>1.9</v>
          </cell>
          <cell r="F10425" t="str">
            <v>N</v>
          </cell>
        </row>
        <row r="10426">
          <cell r="B10426">
            <v>37572</v>
          </cell>
          <cell r="C10426" t="str">
            <v>InterTrust Technologies Corp</v>
          </cell>
          <cell r="D10426" t="str">
            <v>Fidelio Acquisition Co LLC</v>
          </cell>
          <cell r="E10426">
            <v>443.38</v>
          </cell>
          <cell r="F10426" t="str">
            <v>N</v>
          </cell>
        </row>
        <row r="10427">
          <cell r="B10427">
            <v>37572</v>
          </cell>
          <cell r="C10427" t="str">
            <v>Maxia Pharmaceuticals Inc</v>
          </cell>
          <cell r="D10427" t="str">
            <v>Incyte Genomics Inc</v>
          </cell>
          <cell r="E10427">
            <v>42.3</v>
          </cell>
          <cell r="F10427" t="str">
            <v>N</v>
          </cell>
        </row>
        <row r="10428">
          <cell r="B10428">
            <v>37572</v>
          </cell>
          <cell r="C10428" t="str">
            <v>West Texas Gulf Pipe Line Co</v>
          </cell>
          <cell r="D10428" t="str">
            <v>Sunoco Logistics Partners LP</v>
          </cell>
          <cell r="E10428">
            <v>10.6</v>
          </cell>
          <cell r="F10428" t="str">
            <v>N</v>
          </cell>
        </row>
        <row r="10429">
          <cell r="B10429">
            <v>37571</v>
          </cell>
          <cell r="C10429" t="str">
            <v>CoorsTek Inc</v>
          </cell>
          <cell r="D10429" t="str">
            <v>Investor Group</v>
          </cell>
          <cell r="E10429">
            <v>222.78299999999999</v>
          </cell>
          <cell r="F10429" t="str">
            <v>Y</v>
          </cell>
        </row>
        <row r="10430">
          <cell r="B10430">
            <v>37571</v>
          </cell>
          <cell r="C10430" t="str">
            <v>TidalWire Inc</v>
          </cell>
          <cell r="D10430" t="str">
            <v>Network Engines Inc</v>
          </cell>
          <cell r="E10430">
            <v>14.35</v>
          </cell>
          <cell r="F10430" t="str">
            <v>N</v>
          </cell>
        </row>
        <row r="10431">
          <cell r="B10431">
            <v>37571</v>
          </cell>
          <cell r="C10431" t="str">
            <v>Variagenics Inc</v>
          </cell>
          <cell r="D10431" t="str">
            <v>Hyseq Pharmaceuticals Inc</v>
          </cell>
          <cell r="E10431">
            <v>55.887999999999998</v>
          </cell>
          <cell r="F10431" t="str">
            <v>N</v>
          </cell>
        </row>
        <row r="10432">
          <cell r="B10432">
            <v>37571</v>
          </cell>
          <cell r="C10432" t="str">
            <v>Epic Therapeutics Inc</v>
          </cell>
          <cell r="D10432" t="str">
            <v>Baxter Healthcare Corp</v>
          </cell>
          <cell r="E10432">
            <v>50</v>
          </cell>
          <cell r="F10432" t="str">
            <v>N</v>
          </cell>
        </row>
        <row r="10433">
          <cell r="B10433">
            <v>37571</v>
          </cell>
          <cell r="C10433" t="str">
            <v>Equity Investment Grp-Ctrs(58)</v>
          </cell>
          <cell r="D10433" t="str">
            <v>New Plan Excel Realty Trust</v>
          </cell>
          <cell r="E10433">
            <v>437</v>
          </cell>
          <cell r="F10433" t="str">
            <v>N</v>
          </cell>
        </row>
        <row r="10434">
          <cell r="B10434">
            <v>37568</v>
          </cell>
          <cell r="C10434" t="str">
            <v>Prophet 21 Inc</v>
          </cell>
          <cell r="D10434" t="str">
            <v>Investor Group</v>
          </cell>
          <cell r="E10434">
            <v>68.135000000000005</v>
          </cell>
          <cell r="F10434" t="str">
            <v>Y</v>
          </cell>
        </row>
        <row r="10435">
          <cell r="B10435">
            <v>37568</v>
          </cell>
          <cell r="C10435" t="str">
            <v>Ramada Inn and Conference</v>
          </cell>
          <cell r="D10435" t="str">
            <v>Investor Group</v>
          </cell>
          <cell r="E10435">
            <v>8.3999999999999986</v>
          </cell>
          <cell r="F10435" t="str">
            <v>Y</v>
          </cell>
        </row>
        <row r="10436">
          <cell r="B10436">
            <v>37568</v>
          </cell>
          <cell r="C10436" t="str">
            <v>Paracomm Inc(DualStar Tech)</v>
          </cell>
          <cell r="D10436" t="str">
            <v>Madeleine LLC</v>
          </cell>
          <cell r="E10436">
            <v>3</v>
          </cell>
          <cell r="F10436" t="str">
            <v>N</v>
          </cell>
        </row>
        <row r="10437">
          <cell r="B10437">
            <v>37568</v>
          </cell>
          <cell r="C10437" t="str">
            <v>Dianon Systems Inc</v>
          </cell>
          <cell r="D10437" t="str">
            <v>Laboratory Corp of America</v>
          </cell>
          <cell r="E10437">
            <v>601.13099999999997</v>
          </cell>
          <cell r="F10437" t="str">
            <v>N</v>
          </cell>
        </row>
        <row r="10438">
          <cell r="B10438">
            <v>37568</v>
          </cell>
          <cell r="C10438" t="str">
            <v>Cable One Inc-Ohio Cable</v>
          </cell>
          <cell r="D10438" t="str">
            <v>Time Warner Cable Corp</v>
          </cell>
          <cell r="E10438">
            <v>49.199999999999996</v>
          </cell>
          <cell r="F10438" t="str">
            <v>N</v>
          </cell>
        </row>
        <row r="10439">
          <cell r="B10439">
            <v>37568</v>
          </cell>
          <cell r="C10439" t="str">
            <v>Martin Industries Inc</v>
          </cell>
          <cell r="D10439" t="str">
            <v>Monessen Hearth Systems Inc</v>
          </cell>
          <cell r="E10439">
            <v>3.6999999999999997</v>
          </cell>
          <cell r="F10439" t="str">
            <v>N</v>
          </cell>
        </row>
        <row r="10440">
          <cell r="B10440">
            <v>37568</v>
          </cell>
          <cell r="C10440" t="str">
            <v>Integrail</v>
          </cell>
          <cell r="D10440" t="str">
            <v>National Med Health Card Sys</v>
          </cell>
          <cell r="E10440">
            <v>1.4</v>
          </cell>
          <cell r="F10440" t="str">
            <v>N</v>
          </cell>
        </row>
        <row r="10441">
          <cell r="B10441">
            <v>37568</v>
          </cell>
          <cell r="C10441" t="str">
            <v>Granite State Bankshares,NH</v>
          </cell>
          <cell r="D10441" t="str">
            <v>Chittenden Corp,Burlington,VT</v>
          </cell>
          <cell r="E10441">
            <v>247.38399999999999</v>
          </cell>
          <cell r="F10441" t="str">
            <v>N</v>
          </cell>
        </row>
        <row r="10442">
          <cell r="B10442">
            <v>37568</v>
          </cell>
          <cell r="C10442" t="str">
            <v>Viking Gas Transmission Co</v>
          </cell>
          <cell r="D10442" t="str">
            <v>Northern Border Partners LP</v>
          </cell>
          <cell r="E10442">
            <v>211.2</v>
          </cell>
          <cell r="F10442" t="str">
            <v>N</v>
          </cell>
        </row>
        <row r="10443">
          <cell r="B10443">
            <v>37568</v>
          </cell>
          <cell r="C10443" t="str">
            <v>International Microwave Corp</v>
          </cell>
          <cell r="D10443" t="str">
            <v>L-3 Communications Hldg Inc</v>
          </cell>
          <cell r="E10443">
            <v>45</v>
          </cell>
          <cell r="F10443" t="str">
            <v>N</v>
          </cell>
        </row>
        <row r="10444">
          <cell r="B10444">
            <v>37568</v>
          </cell>
          <cell r="C10444" t="str">
            <v>DSET Corp</v>
          </cell>
          <cell r="D10444" t="str">
            <v>NE Technologies Inc</v>
          </cell>
          <cell r="E10444">
            <v>1.5479999999999998</v>
          </cell>
          <cell r="F10444" t="str">
            <v>N</v>
          </cell>
        </row>
        <row r="10445">
          <cell r="B10445">
            <v>37568</v>
          </cell>
          <cell r="C10445" t="str">
            <v>DURECT Corp</v>
          </cell>
          <cell r="D10445" t="str">
            <v>Endo Pharmaceuticals Holdings</v>
          </cell>
          <cell r="E10445">
            <v>5</v>
          </cell>
          <cell r="F10445" t="str">
            <v>N</v>
          </cell>
        </row>
        <row r="10446">
          <cell r="B10446">
            <v>37568</v>
          </cell>
          <cell r="C10446" t="str">
            <v>DPR Holding Co LLC,Juniper Hol</v>
          </cell>
          <cell r="D10446" t="str">
            <v>Cline Resource &amp; Dvlp Corp</v>
          </cell>
          <cell r="E10446">
            <v>13.2</v>
          </cell>
          <cell r="F10446" t="str">
            <v>N</v>
          </cell>
        </row>
        <row r="10447">
          <cell r="B10447">
            <v>37568</v>
          </cell>
          <cell r="C10447" t="str">
            <v>Vista Gold Corp-Maverick,NV</v>
          </cell>
          <cell r="D10447" t="str">
            <v>Silver Standard Resources Inc</v>
          </cell>
          <cell r="E10447">
            <v>1.5</v>
          </cell>
          <cell r="F10447" t="str">
            <v>N</v>
          </cell>
        </row>
        <row r="10448">
          <cell r="B10448">
            <v>37567</v>
          </cell>
          <cell r="C10448" t="str">
            <v>Houghton Mifflin Co</v>
          </cell>
          <cell r="D10448" t="str">
            <v>Investor Group</v>
          </cell>
          <cell r="E10448">
            <v>1660</v>
          </cell>
          <cell r="F10448" t="str">
            <v>Y</v>
          </cell>
        </row>
        <row r="10449">
          <cell r="B10449">
            <v>37567</v>
          </cell>
          <cell r="C10449" t="str">
            <v>Clary Corp</v>
          </cell>
          <cell r="D10449" t="str">
            <v>Dynamic Power Corp</v>
          </cell>
          <cell r="E10449">
            <v>2.081</v>
          </cell>
          <cell r="F10449" t="str">
            <v>Y</v>
          </cell>
        </row>
        <row r="10450">
          <cell r="B10450">
            <v>37567</v>
          </cell>
          <cell r="C10450" t="str">
            <v>Madison Oil Co-Certain Ops</v>
          </cell>
          <cell r="D10450" t="str">
            <v>Heating Oil Partners LP</v>
          </cell>
          <cell r="E10450">
            <v>8.5</v>
          </cell>
          <cell r="F10450" t="str">
            <v>N</v>
          </cell>
        </row>
        <row r="10451">
          <cell r="B10451">
            <v>37567</v>
          </cell>
          <cell r="C10451" t="str">
            <v>Universal Life Holding Corp</v>
          </cell>
          <cell r="D10451" t="str">
            <v>Innofone.com Inc</v>
          </cell>
          <cell r="E10451">
            <v>1.2999999999999998</v>
          </cell>
          <cell r="F10451" t="str">
            <v>N</v>
          </cell>
        </row>
        <row r="10452">
          <cell r="B10452">
            <v>37567</v>
          </cell>
          <cell r="C10452" t="str">
            <v>State Street Corp-Selected</v>
          </cell>
          <cell r="D10452" t="str">
            <v>HSBC Holdings PLC{HSBC}</v>
          </cell>
          <cell r="E10452">
            <v>7.8</v>
          </cell>
          <cell r="F10452" t="str">
            <v>N</v>
          </cell>
        </row>
        <row r="10453">
          <cell r="B10453">
            <v>37567</v>
          </cell>
          <cell r="C10453" t="str">
            <v>TCTB Partners Ltd</v>
          </cell>
          <cell r="D10453" t="str">
            <v>AMEN Properties Inc</v>
          </cell>
          <cell r="E10453">
            <v>4.7350000000000003</v>
          </cell>
          <cell r="F10453" t="str">
            <v>N</v>
          </cell>
        </row>
        <row r="10454">
          <cell r="B10454">
            <v>37567</v>
          </cell>
          <cell r="C10454" t="str">
            <v>Polese Co Inc</v>
          </cell>
          <cell r="D10454" t="str">
            <v>Schwarzkopf Technologies Corp</v>
          </cell>
          <cell r="E10454">
            <v>3.8</v>
          </cell>
          <cell r="F10454" t="str">
            <v>N</v>
          </cell>
        </row>
        <row r="10455">
          <cell r="B10455">
            <v>37567</v>
          </cell>
          <cell r="C10455" t="str">
            <v>Coastal Coal-Certain Coal</v>
          </cell>
          <cell r="D10455" t="str">
            <v>Natural Resource Partners LP</v>
          </cell>
          <cell r="E10455">
            <v>57</v>
          </cell>
          <cell r="F10455" t="str">
            <v>N</v>
          </cell>
        </row>
        <row r="10456">
          <cell r="B10456">
            <v>37566</v>
          </cell>
          <cell r="C10456" t="str">
            <v>Ames Dept Stores-Stores(18)</v>
          </cell>
          <cell r="D10456" t="str">
            <v>J Sainsbury PLC</v>
          </cell>
          <cell r="E10456">
            <v>75.5</v>
          </cell>
          <cell r="F10456" t="str">
            <v>N</v>
          </cell>
        </row>
        <row r="10457">
          <cell r="B10457">
            <v>37566</v>
          </cell>
          <cell r="C10457" t="str">
            <v>Bravo Natural Resources</v>
          </cell>
          <cell r="D10457" t="str">
            <v>Patina Oil &amp; Gas Corp</v>
          </cell>
          <cell r="E10457">
            <v>119</v>
          </cell>
          <cell r="F10457" t="str">
            <v>N</v>
          </cell>
        </row>
        <row r="10458">
          <cell r="B10458">
            <v>37566</v>
          </cell>
          <cell r="C10458" t="str">
            <v>Center Trust Inc</v>
          </cell>
          <cell r="D10458" t="str">
            <v>Pan Pacific Ret Ppty Inc</v>
          </cell>
          <cell r="E10458">
            <v>344.06900000000002</v>
          </cell>
          <cell r="F10458" t="str">
            <v>N</v>
          </cell>
        </row>
        <row r="10459">
          <cell r="B10459">
            <v>37566</v>
          </cell>
          <cell r="C10459" t="str">
            <v>Tetra Group</v>
          </cell>
          <cell r="D10459" t="str">
            <v>Triton</v>
          </cell>
          <cell r="E10459">
            <v>238.5</v>
          </cell>
          <cell r="F10459" t="str">
            <v>N</v>
          </cell>
        </row>
        <row r="10460">
          <cell r="B10460">
            <v>37566</v>
          </cell>
          <cell r="C10460" t="str">
            <v>SpectraSite Holdings Inc</v>
          </cell>
          <cell r="D10460" t="str">
            <v>Bondholders</v>
          </cell>
          <cell r="E10460">
            <v>634.125</v>
          </cell>
          <cell r="F10460" t="str">
            <v>N</v>
          </cell>
        </row>
        <row r="10461">
          <cell r="B10461">
            <v>37566</v>
          </cell>
          <cell r="C10461" t="str">
            <v>Syntellect Inc</v>
          </cell>
          <cell r="D10461" t="str">
            <v>Enghouse Systems Ltd</v>
          </cell>
          <cell r="E10461">
            <v>8.1859999999999999</v>
          </cell>
          <cell r="F10461" t="str">
            <v>N</v>
          </cell>
        </row>
        <row r="10462">
          <cell r="B10462">
            <v>37566</v>
          </cell>
          <cell r="C10462" t="str">
            <v>Overland Storage-Corp HQ</v>
          </cell>
          <cell r="D10462" t="str">
            <v>WP Carey &amp; Co LLC</v>
          </cell>
          <cell r="E10462">
            <v>30</v>
          </cell>
          <cell r="F10462" t="str">
            <v>N</v>
          </cell>
        </row>
        <row r="10463">
          <cell r="B10463">
            <v>37566</v>
          </cell>
          <cell r="C10463" t="str">
            <v>NCI Holdings(IFS Intl)</v>
          </cell>
          <cell r="D10463" t="str">
            <v>Investor Group</v>
          </cell>
          <cell r="E10463">
            <v>100</v>
          </cell>
          <cell r="F10463" t="str">
            <v>N</v>
          </cell>
        </row>
        <row r="10464">
          <cell r="B10464">
            <v>37566</v>
          </cell>
          <cell r="C10464" t="str">
            <v>Garden Life Plan Ltd</v>
          </cell>
          <cell r="D10464" t="str">
            <v>Hosoi Garden Mortuary Inc</v>
          </cell>
          <cell r="E10464">
            <v>2.5</v>
          </cell>
          <cell r="F10464" t="str">
            <v>N</v>
          </cell>
        </row>
        <row r="10465">
          <cell r="B10465">
            <v>37565</v>
          </cell>
          <cell r="C10465" t="str">
            <v>Wolverine Power Corp</v>
          </cell>
          <cell r="D10465" t="str">
            <v>Synex Energy Resources Ltd</v>
          </cell>
          <cell r="E10465">
            <v>1</v>
          </cell>
          <cell r="F10465" t="str">
            <v>N</v>
          </cell>
        </row>
        <row r="10466">
          <cell r="B10466">
            <v>37565</v>
          </cell>
          <cell r="C10466" t="str">
            <v>Rhapsody Networks Inc</v>
          </cell>
          <cell r="D10466" t="str">
            <v>Brocade Commun Sys Inc</v>
          </cell>
          <cell r="E10466">
            <v>174.79799999999997</v>
          </cell>
          <cell r="F10466" t="str">
            <v>N</v>
          </cell>
        </row>
        <row r="10467">
          <cell r="B10467">
            <v>37565</v>
          </cell>
          <cell r="C10467" t="str">
            <v>American Resources-Offshore</v>
          </cell>
          <cell r="D10467" t="str">
            <v>Fidelity Exploration &amp; Prod</v>
          </cell>
          <cell r="E10467">
            <v>2.6999999999999997</v>
          </cell>
          <cell r="F10467" t="str">
            <v>N</v>
          </cell>
        </row>
        <row r="10468">
          <cell r="B10468">
            <v>37565</v>
          </cell>
          <cell r="C10468" t="str">
            <v>Micronet Medical Inc</v>
          </cell>
          <cell r="D10468" t="str">
            <v>Adv Neuromodulations Sys Inc</v>
          </cell>
          <cell r="E10468">
            <v>14.718999999999999</v>
          </cell>
          <cell r="F10468" t="str">
            <v>N</v>
          </cell>
        </row>
        <row r="10469">
          <cell r="B10469">
            <v>37565</v>
          </cell>
          <cell r="C10469" t="str">
            <v>Alliance Health Inc-Operating</v>
          </cell>
          <cell r="D10469" t="str">
            <v>S.J. Kechejian</v>
          </cell>
          <cell r="E10469">
            <v>2.2000000000000002</v>
          </cell>
          <cell r="F10469" t="str">
            <v>N</v>
          </cell>
        </row>
        <row r="10470">
          <cell r="B10470">
            <v>37565</v>
          </cell>
          <cell r="C10470" t="str">
            <v>Troy Group Inc</v>
          </cell>
          <cell r="D10470" t="str">
            <v>Amara Group Inc</v>
          </cell>
          <cell r="E10470">
            <v>27.423999999999999</v>
          </cell>
          <cell r="F10470" t="str">
            <v>N</v>
          </cell>
        </row>
        <row r="10471">
          <cell r="B10471">
            <v>37565</v>
          </cell>
          <cell r="C10471" t="str">
            <v>Cablevision Systems Corp</v>
          </cell>
          <cell r="D10471" t="str">
            <v>Quadrangle Group LLC</v>
          </cell>
          <cell r="E10471">
            <v>75</v>
          </cell>
          <cell r="F10471" t="str">
            <v>N</v>
          </cell>
        </row>
        <row r="10472">
          <cell r="B10472">
            <v>37565</v>
          </cell>
          <cell r="C10472" t="str">
            <v>Bridge Medical Corporation</v>
          </cell>
          <cell r="D10472" t="str">
            <v>AmerisourceBergen Corp</v>
          </cell>
          <cell r="E10472">
            <v>82</v>
          </cell>
          <cell r="F10472" t="str">
            <v>N</v>
          </cell>
        </row>
        <row r="10473">
          <cell r="B10473">
            <v>37564</v>
          </cell>
          <cell r="C10473" t="str">
            <v>VitalStream Holdings Inc</v>
          </cell>
          <cell r="D10473" t="str">
            <v>Dolphin Equity Partners</v>
          </cell>
          <cell r="E10473">
            <v>1.1000000000000001</v>
          </cell>
          <cell r="F10473" t="str">
            <v>Y</v>
          </cell>
        </row>
        <row r="10474">
          <cell r="B10474">
            <v>37564</v>
          </cell>
          <cell r="C10474" t="str">
            <v>Ebenx Inc</v>
          </cell>
          <cell r="D10474" t="str">
            <v>SHPS Inc</v>
          </cell>
          <cell r="E10474">
            <v>106.139</v>
          </cell>
          <cell r="F10474" t="str">
            <v>Y</v>
          </cell>
        </row>
        <row r="10475">
          <cell r="B10475">
            <v>37564</v>
          </cell>
          <cell r="C10475" t="str">
            <v>EM Hobbs Inc</v>
          </cell>
          <cell r="D10475" t="str">
            <v>W-H Energy Services Inc</v>
          </cell>
          <cell r="E10475">
            <v>6.8760000000000003</v>
          </cell>
          <cell r="F10475" t="str">
            <v>Y</v>
          </cell>
        </row>
        <row r="10476">
          <cell r="B10476">
            <v>37564</v>
          </cell>
          <cell r="C10476" t="str">
            <v>APL Direct Logistics</v>
          </cell>
          <cell r="D10476" t="str">
            <v>NewRoads Inc</v>
          </cell>
          <cell r="E10476">
            <v>4.5</v>
          </cell>
          <cell r="F10476" t="str">
            <v>N</v>
          </cell>
        </row>
        <row r="10477">
          <cell r="B10477">
            <v>37564</v>
          </cell>
          <cell r="C10477" t="str">
            <v>Epoch Networks Inc-Certain</v>
          </cell>
          <cell r="D10477" t="str">
            <v>VitalStream Holdings Inc</v>
          </cell>
          <cell r="E10477">
            <v>1.355</v>
          </cell>
          <cell r="F10477" t="str">
            <v>N</v>
          </cell>
        </row>
        <row r="10478">
          <cell r="B10478">
            <v>37564</v>
          </cell>
          <cell r="C10478" t="str">
            <v>Primedia Inc-American Baby Mag</v>
          </cell>
          <cell r="D10478" t="str">
            <v>Meredith Corp</v>
          </cell>
          <cell r="E10478">
            <v>115</v>
          </cell>
          <cell r="F10478" t="str">
            <v>N</v>
          </cell>
        </row>
        <row r="10479">
          <cell r="B10479">
            <v>37564</v>
          </cell>
          <cell r="C10479" t="str">
            <v>Logistics.com</v>
          </cell>
          <cell r="D10479" t="str">
            <v>Manhattan Associates Inc</v>
          </cell>
          <cell r="E10479">
            <v>20</v>
          </cell>
          <cell r="F10479" t="str">
            <v>N</v>
          </cell>
        </row>
        <row r="10480">
          <cell r="B10480">
            <v>37564</v>
          </cell>
          <cell r="C10480" t="str">
            <v>South Holland Bancorp Inc</v>
          </cell>
          <cell r="D10480" t="str">
            <v>MB Financial Inc,Chicago,IL</v>
          </cell>
          <cell r="E10480">
            <v>93.1</v>
          </cell>
          <cell r="F10480" t="str">
            <v>N</v>
          </cell>
        </row>
        <row r="10481">
          <cell r="B10481">
            <v>37564</v>
          </cell>
          <cell r="C10481" t="str">
            <v>Avidyn Inc</v>
          </cell>
          <cell r="D10481" t="str">
            <v>Fiserv Inc</v>
          </cell>
          <cell r="E10481">
            <v>10.5</v>
          </cell>
          <cell r="F10481" t="str">
            <v>N</v>
          </cell>
        </row>
        <row r="10482">
          <cell r="B10482">
            <v>37564</v>
          </cell>
          <cell r="C10482" t="str">
            <v>Bravo Networks</v>
          </cell>
          <cell r="D10482" t="str">
            <v>NBC</v>
          </cell>
          <cell r="E10482">
            <v>1111.788</v>
          </cell>
          <cell r="F10482" t="str">
            <v>N</v>
          </cell>
        </row>
        <row r="10483">
          <cell r="B10483">
            <v>37564</v>
          </cell>
          <cell r="C10483" t="str">
            <v>Osmonics Inc</v>
          </cell>
          <cell r="D10483" t="str">
            <v>GE Power Systems</v>
          </cell>
          <cell r="E10483">
            <v>278.17999999999995</v>
          </cell>
          <cell r="F10483" t="str">
            <v>N</v>
          </cell>
        </row>
        <row r="10484">
          <cell r="B10484">
            <v>37564</v>
          </cell>
          <cell r="C10484" t="str">
            <v>WC Technology Corp</v>
          </cell>
          <cell r="D10484" t="str">
            <v>Chicago Faucet Co Inc</v>
          </cell>
          <cell r="E10484">
            <v>5.5</v>
          </cell>
          <cell r="F10484" t="str">
            <v>N</v>
          </cell>
        </row>
        <row r="10485">
          <cell r="B10485">
            <v>37564</v>
          </cell>
          <cell r="C10485" t="str">
            <v>Penwest Pharm-Excipient Bus</v>
          </cell>
          <cell r="D10485" t="str">
            <v>Josef Rettenmeier Holding GmbH</v>
          </cell>
          <cell r="E10485">
            <v>41.75</v>
          </cell>
          <cell r="F10485" t="str">
            <v>N</v>
          </cell>
        </row>
        <row r="10486">
          <cell r="B10486">
            <v>37564</v>
          </cell>
          <cell r="C10486" t="str">
            <v>Dolphin Energy Corp</v>
          </cell>
          <cell r="D10486" t="str">
            <v>Galaxy Investments Inc</v>
          </cell>
          <cell r="E10486">
            <v>27.085999999999999</v>
          </cell>
          <cell r="F10486" t="str">
            <v>N</v>
          </cell>
        </row>
        <row r="10487">
          <cell r="B10487">
            <v>37564</v>
          </cell>
          <cell r="C10487" t="str">
            <v>Undisclosed Oil &amp; Natural Gas</v>
          </cell>
          <cell r="D10487" t="str">
            <v>Exco Resources Inc</v>
          </cell>
          <cell r="E10487">
            <v>22</v>
          </cell>
          <cell r="F10487" t="str">
            <v>N</v>
          </cell>
        </row>
        <row r="10488">
          <cell r="B10488">
            <v>37564</v>
          </cell>
          <cell r="C10488" t="str">
            <v>CS Integrated LLC</v>
          </cell>
          <cell r="D10488" t="str">
            <v>P&amp;O Cold Logistics</v>
          </cell>
          <cell r="E10488">
            <v>70</v>
          </cell>
          <cell r="F10488" t="str">
            <v>N</v>
          </cell>
        </row>
        <row r="10489">
          <cell r="B10489">
            <v>37562</v>
          </cell>
          <cell r="C10489" t="str">
            <v>Creekpath Systems</v>
          </cell>
          <cell r="D10489" t="str">
            <v>New Enterprise Associates</v>
          </cell>
          <cell r="E10489">
            <v>10</v>
          </cell>
          <cell r="F10489" t="str">
            <v>Y</v>
          </cell>
        </row>
        <row r="10490">
          <cell r="B10490">
            <v>37562</v>
          </cell>
          <cell r="C10490" t="str">
            <v>Tesoro-Gas Stations,CA(70)</v>
          </cell>
          <cell r="D10490" t="str">
            <v>Undisclosed Acquiror</v>
          </cell>
          <cell r="E10490">
            <v>67</v>
          </cell>
          <cell r="F10490" t="str">
            <v>N</v>
          </cell>
        </row>
        <row r="10491">
          <cell r="B10491">
            <v>37561</v>
          </cell>
          <cell r="C10491" t="str">
            <v>Wilks Broadcasting LLC-Radio</v>
          </cell>
          <cell r="D10491" t="str">
            <v>NextMedia Group Inc</v>
          </cell>
          <cell r="E10491">
            <v>55.5</v>
          </cell>
          <cell r="F10491" t="str">
            <v>N</v>
          </cell>
        </row>
        <row r="10492">
          <cell r="B10492">
            <v>37561</v>
          </cell>
          <cell r="C10492" t="str">
            <v>Cornerstone-Gas Terminals(4)</v>
          </cell>
          <cell r="D10492" t="str">
            <v>Enterprise Products Partners</v>
          </cell>
          <cell r="E10492">
            <v>11.5</v>
          </cell>
          <cell r="F10492" t="str">
            <v>N</v>
          </cell>
        </row>
        <row r="10493">
          <cell r="B10493">
            <v>37561</v>
          </cell>
          <cell r="C10493" t="str">
            <v>Fairman Drilling,FDC Ventures,</v>
          </cell>
          <cell r="D10493" t="str">
            <v>Talisman Energy Inc</v>
          </cell>
          <cell r="E10493">
            <v>58.599999999999994</v>
          </cell>
          <cell r="F10493" t="str">
            <v>N</v>
          </cell>
        </row>
        <row r="10494">
          <cell r="B10494">
            <v>37561</v>
          </cell>
          <cell r="C10494" t="str">
            <v>Crown American-Carlisle Plaza</v>
          </cell>
          <cell r="D10494" t="str">
            <v>Carlisle Realty Partners</v>
          </cell>
          <cell r="E10494">
            <v>5.8</v>
          </cell>
          <cell r="F10494" t="str">
            <v>N</v>
          </cell>
        </row>
        <row r="10495">
          <cell r="B10495">
            <v>37561</v>
          </cell>
          <cell r="C10495" t="str">
            <v>Velocita Corp</v>
          </cell>
          <cell r="D10495" t="str">
            <v>AT&amp;T Corp</v>
          </cell>
          <cell r="E10495">
            <v>37</v>
          </cell>
          <cell r="F10495" t="str">
            <v>N</v>
          </cell>
        </row>
        <row r="10496">
          <cell r="B10496">
            <v>37561</v>
          </cell>
          <cell r="C10496" t="str">
            <v>Mid America Bag LLC</v>
          </cell>
          <cell r="D10496" t="str">
            <v>CPI Plastics Group Ltd</v>
          </cell>
          <cell r="E10496">
            <v>6.0919999999999996</v>
          </cell>
          <cell r="F10496" t="str">
            <v>N</v>
          </cell>
        </row>
        <row r="10497">
          <cell r="B10497">
            <v>37561</v>
          </cell>
          <cell r="C10497" t="str">
            <v>Ancore Corp</v>
          </cell>
          <cell r="D10497" t="str">
            <v>OSI Systems Inc</v>
          </cell>
          <cell r="E10497">
            <v>48.252999999999993</v>
          </cell>
          <cell r="F10497" t="str">
            <v>N</v>
          </cell>
        </row>
        <row r="10498">
          <cell r="B10498">
            <v>37561</v>
          </cell>
          <cell r="C10498" t="str">
            <v>ET Systems</v>
          </cell>
          <cell r="D10498" t="str">
            <v>Hobbs Staffing Services Inc</v>
          </cell>
          <cell r="E10498">
            <v>2</v>
          </cell>
          <cell r="F10498" t="str">
            <v>N</v>
          </cell>
        </row>
        <row r="10499">
          <cell r="B10499">
            <v>37561</v>
          </cell>
          <cell r="C10499" t="str">
            <v>TVL Healthcare</v>
          </cell>
          <cell r="D10499" t="str">
            <v>United Emergency Services</v>
          </cell>
          <cell r="E10499">
            <v>4.8</v>
          </cell>
          <cell r="F10499" t="str">
            <v>N</v>
          </cell>
        </row>
        <row r="10500">
          <cell r="B10500">
            <v>37560</v>
          </cell>
          <cell r="C10500" t="str">
            <v>Fansteel Schulz Products Inc</v>
          </cell>
          <cell r="D10500" t="str">
            <v>Hancock Park Associates</v>
          </cell>
          <cell r="E10500">
            <v>2.3499999999999996</v>
          </cell>
          <cell r="F10500" t="str">
            <v>Y</v>
          </cell>
        </row>
        <row r="10501">
          <cell r="B10501">
            <v>37560</v>
          </cell>
          <cell r="C10501" t="str">
            <v>Bo Gray Casing and A&amp;M</v>
          </cell>
          <cell r="D10501" t="str">
            <v>Tesco Corp</v>
          </cell>
          <cell r="E10501">
            <v>16.5</v>
          </cell>
          <cell r="F10501" t="str">
            <v>N</v>
          </cell>
        </row>
        <row r="10502">
          <cell r="B10502">
            <v>37560</v>
          </cell>
          <cell r="C10502" t="str">
            <v>Nanochip Inc</v>
          </cell>
          <cell r="D10502" t="str">
            <v>AKN Technology Bhd</v>
          </cell>
          <cell r="E10502">
            <v>1.7999999999999998</v>
          </cell>
          <cell r="F10502" t="str">
            <v>N</v>
          </cell>
        </row>
        <row r="10503">
          <cell r="B10503">
            <v>37560</v>
          </cell>
          <cell r="C10503" t="str">
            <v>StaffAmerica Inc</v>
          </cell>
          <cell r="D10503" t="str">
            <v>Certified Services Inc</v>
          </cell>
          <cell r="E10503">
            <v>17.5</v>
          </cell>
          <cell r="F10503" t="str">
            <v>N</v>
          </cell>
        </row>
        <row r="10504">
          <cell r="B10504">
            <v>37560</v>
          </cell>
          <cell r="C10504" t="str">
            <v>Ideal 4X Corp</v>
          </cell>
          <cell r="D10504" t="str">
            <v>Biofarm Inc</v>
          </cell>
          <cell r="E10504">
            <v>4.6550000000000002</v>
          </cell>
          <cell r="F10504" t="str">
            <v>N</v>
          </cell>
        </row>
        <row r="10505">
          <cell r="B10505">
            <v>37560</v>
          </cell>
          <cell r="C10505" t="str">
            <v>Ford Motor Co-Think Electric</v>
          </cell>
          <cell r="D10505" t="str">
            <v>Voltage Vehicles Inc</v>
          </cell>
          <cell r="E10505">
            <v>10</v>
          </cell>
          <cell r="F10505" t="str">
            <v>N</v>
          </cell>
        </row>
        <row r="10506">
          <cell r="B10506">
            <v>37560</v>
          </cell>
          <cell r="C10506" t="str">
            <v>Tektronix Inc-Optical Trans</v>
          </cell>
          <cell r="D10506" t="str">
            <v>Digital Lightwave Inc</v>
          </cell>
          <cell r="E10506">
            <v>10</v>
          </cell>
          <cell r="F10506" t="str">
            <v>N</v>
          </cell>
        </row>
        <row r="10507">
          <cell r="B10507">
            <v>37560</v>
          </cell>
          <cell r="C10507" t="str">
            <v>WellMed Inc</v>
          </cell>
          <cell r="D10507" t="str">
            <v>WebMD Corp</v>
          </cell>
          <cell r="E10507">
            <v>20</v>
          </cell>
          <cell r="F10507" t="str">
            <v>N</v>
          </cell>
        </row>
        <row r="10508">
          <cell r="B10508">
            <v>37560</v>
          </cell>
          <cell r="C10508" t="str">
            <v>EAP International Inc</v>
          </cell>
          <cell r="D10508" t="str">
            <v>Horizon Health Corp</v>
          </cell>
          <cell r="E10508">
            <v>3.4</v>
          </cell>
          <cell r="F10508" t="str">
            <v>N</v>
          </cell>
        </row>
        <row r="10509">
          <cell r="B10509">
            <v>37560</v>
          </cell>
          <cell r="C10509" t="str">
            <v>KRB Seed Co LLC-Rebel &amp; Loft</v>
          </cell>
          <cell r="D10509" t="str">
            <v>Central Garden &amp; Pet Co</v>
          </cell>
          <cell r="E10509">
            <v>8</v>
          </cell>
          <cell r="F10509" t="str">
            <v>N</v>
          </cell>
        </row>
        <row r="10510">
          <cell r="B10510">
            <v>37560</v>
          </cell>
          <cell r="C10510" t="str">
            <v>Overthrust Pipeline,Wyoming</v>
          </cell>
          <cell r="D10510" t="str">
            <v>Questar Overthrust Pipeline Co</v>
          </cell>
          <cell r="E10510">
            <v>1.7999999999999998</v>
          </cell>
          <cell r="F10510" t="str">
            <v>N</v>
          </cell>
        </row>
        <row r="10511">
          <cell r="B10511">
            <v>37559</v>
          </cell>
          <cell r="C10511" t="str">
            <v>Atlas Foundry &amp; Machine Co</v>
          </cell>
          <cell r="D10511" t="str">
            <v>Investor Group</v>
          </cell>
          <cell r="E10511">
            <v>12</v>
          </cell>
          <cell r="F10511" t="str">
            <v>Y</v>
          </cell>
        </row>
        <row r="10512">
          <cell r="B10512">
            <v>37559</v>
          </cell>
          <cell r="C10512" t="str">
            <v>Pittston Co-Virginia Coal</v>
          </cell>
          <cell r="D10512" t="str">
            <v>Alpha Natural Resources LLC</v>
          </cell>
          <cell r="E10512">
            <v>76</v>
          </cell>
          <cell r="F10512" t="str">
            <v>N</v>
          </cell>
        </row>
        <row r="10513">
          <cell r="B10513">
            <v>37559</v>
          </cell>
          <cell r="C10513" t="str">
            <v>Bitzmart Inc</v>
          </cell>
          <cell r="D10513" t="str">
            <v>Steamers Containerships Hldgs</v>
          </cell>
          <cell r="E10513">
            <v>28.099999999999998</v>
          </cell>
          <cell r="F10513" t="str">
            <v>N</v>
          </cell>
        </row>
        <row r="10514">
          <cell r="B10514">
            <v>37559</v>
          </cell>
          <cell r="C10514" t="str">
            <v>iMapData.com</v>
          </cell>
          <cell r="D10514" t="str">
            <v>Undisclosed Acquiror</v>
          </cell>
          <cell r="E10514">
            <v>2</v>
          </cell>
          <cell r="F10514" t="str">
            <v>N</v>
          </cell>
        </row>
        <row r="10515">
          <cell r="B10515">
            <v>37559</v>
          </cell>
          <cell r="C10515" t="str">
            <v>TogetherSoft Corp</v>
          </cell>
          <cell r="D10515" t="str">
            <v>Borland Software Corp</v>
          </cell>
          <cell r="E10515">
            <v>185.12700000000001</v>
          </cell>
          <cell r="F10515" t="str">
            <v>N</v>
          </cell>
        </row>
        <row r="10516">
          <cell r="B10516">
            <v>37559</v>
          </cell>
          <cell r="C10516" t="str">
            <v>Wickes Inc-Wisconsin &amp;</v>
          </cell>
          <cell r="D10516" t="str">
            <v>United Building Centers</v>
          </cell>
          <cell r="E10516">
            <v>55.252999999999993</v>
          </cell>
          <cell r="F10516" t="str">
            <v>N</v>
          </cell>
        </row>
        <row r="10517">
          <cell r="B10517">
            <v>37559</v>
          </cell>
          <cell r="C10517" t="str">
            <v>Bio-Plexus Inc</v>
          </cell>
          <cell r="D10517" t="str">
            <v>ICU Medical Inc</v>
          </cell>
          <cell r="E10517">
            <v>8.8979999999999997</v>
          </cell>
          <cell r="F10517" t="str">
            <v>N</v>
          </cell>
        </row>
        <row r="10518">
          <cell r="B10518">
            <v>37559</v>
          </cell>
          <cell r="C10518" t="str">
            <v>Cylink Corp</v>
          </cell>
          <cell r="D10518" t="str">
            <v>SafeNet Inc</v>
          </cell>
          <cell r="E10518">
            <v>32.597000000000001</v>
          </cell>
          <cell r="F10518" t="str">
            <v>N</v>
          </cell>
        </row>
        <row r="10519">
          <cell r="B10519">
            <v>37559</v>
          </cell>
          <cell r="C10519" t="str">
            <v>Modine Manufacturing-Plant</v>
          </cell>
          <cell r="D10519" t="str">
            <v>Undisclosed Acquiror</v>
          </cell>
          <cell r="E10519">
            <v>2.5</v>
          </cell>
          <cell r="F10519" t="str">
            <v>N</v>
          </cell>
        </row>
        <row r="10520">
          <cell r="B10520">
            <v>37559</v>
          </cell>
          <cell r="C10520" t="str">
            <v>Shopping Centers,Philly,PA(3)</v>
          </cell>
          <cell r="D10520" t="str">
            <v>First Washington Realty Trust</v>
          </cell>
          <cell r="E10520">
            <v>50</v>
          </cell>
          <cell r="F10520" t="str">
            <v>N</v>
          </cell>
        </row>
        <row r="10521">
          <cell r="B10521">
            <v>37559</v>
          </cell>
          <cell r="C10521" t="str">
            <v>Williams TravelCenters Inc</v>
          </cell>
          <cell r="D10521" t="str">
            <v>Pilot Travel Centers LLC</v>
          </cell>
          <cell r="E10521">
            <v>190</v>
          </cell>
          <cell r="F10521" t="str">
            <v>N</v>
          </cell>
        </row>
        <row r="10522">
          <cell r="B10522">
            <v>37559</v>
          </cell>
          <cell r="C10522" t="str">
            <v>Ceva Inc(DSP Group Inc)</v>
          </cell>
          <cell r="D10522" t="str">
            <v>Shareholders</v>
          </cell>
          <cell r="E10522">
            <v>41.491</v>
          </cell>
          <cell r="F10522" t="str">
            <v>N</v>
          </cell>
        </row>
        <row r="10523">
          <cell r="B10523">
            <v>37558</v>
          </cell>
          <cell r="C10523" t="str">
            <v>Citizens Comm-Arizona Gas &amp;</v>
          </cell>
          <cell r="D10523" t="str">
            <v>UniSource Energy Corp</v>
          </cell>
          <cell r="E10523">
            <v>230</v>
          </cell>
          <cell r="F10523" t="str">
            <v>N</v>
          </cell>
        </row>
        <row r="10524">
          <cell r="B10524">
            <v>37558</v>
          </cell>
          <cell r="C10524" t="str">
            <v>Giant Industries Inc-Phoenix</v>
          </cell>
          <cell r="D10524" t="str">
            <v>SPF Energy Company Inc</v>
          </cell>
          <cell r="E10524">
            <v>11.25</v>
          </cell>
          <cell r="F10524" t="str">
            <v>N</v>
          </cell>
        </row>
        <row r="10525">
          <cell r="B10525">
            <v>37558</v>
          </cell>
          <cell r="C10525" t="str">
            <v>Epicentric Inc</v>
          </cell>
          <cell r="D10525" t="str">
            <v>Vignette Corp</v>
          </cell>
          <cell r="E10525">
            <v>32</v>
          </cell>
          <cell r="F10525" t="str">
            <v>N</v>
          </cell>
        </row>
        <row r="10526">
          <cell r="B10526">
            <v>37558</v>
          </cell>
          <cell r="C10526" t="str">
            <v>Criterion Wireless Corp</v>
          </cell>
          <cell r="D10526" t="str">
            <v>Telephia Inc</v>
          </cell>
          <cell r="E10526">
            <v>9.5</v>
          </cell>
          <cell r="F10526" t="str">
            <v>N</v>
          </cell>
        </row>
        <row r="10527">
          <cell r="B10527">
            <v>37558</v>
          </cell>
          <cell r="C10527" t="str">
            <v>Oneida Leasing Inc-Raytheon</v>
          </cell>
          <cell r="D10527" t="str">
            <v>First Tennessee Equipment</v>
          </cell>
          <cell r="E10527">
            <v>9.3999999999999986</v>
          </cell>
          <cell r="F10527" t="str">
            <v>N</v>
          </cell>
        </row>
        <row r="10528">
          <cell r="B10528">
            <v>37558</v>
          </cell>
          <cell r="C10528" t="str">
            <v>IRT Property Co</v>
          </cell>
          <cell r="D10528" t="str">
            <v>Equity One Inc</v>
          </cell>
          <cell r="E10528">
            <v>717.61599999999999</v>
          </cell>
          <cell r="F10528" t="str">
            <v>N</v>
          </cell>
        </row>
        <row r="10529">
          <cell r="B10529">
            <v>37558</v>
          </cell>
          <cell r="C10529" t="str">
            <v>Whitehall Asset Management Inc</v>
          </cell>
          <cell r="D10529" t="str">
            <v>Amvescap PLC</v>
          </cell>
          <cell r="E10529">
            <v>20</v>
          </cell>
          <cell r="F10529" t="str">
            <v>N</v>
          </cell>
        </row>
        <row r="10530">
          <cell r="B10530">
            <v>37558</v>
          </cell>
          <cell r="C10530" t="str">
            <v>Inlumen Inc</v>
          </cell>
          <cell r="D10530" t="str">
            <v>Pinnacor Inc</v>
          </cell>
          <cell r="E10530">
            <v>2.5999999999999996</v>
          </cell>
          <cell r="F10530" t="str">
            <v>N</v>
          </cell>
        </row>
        <row r="10531">
          <cell r="B10531">
            <v>37558</v>
          </cell>
          <cell r="C10531" t="str">
            <v>Holiday Inn Town Center,FL</v>
          </cell>
          <cell r="D10531" t="str">
            <v>HEI Hospitality</v>
          </cell>
          <cell r="E10531">
            <v>8.5</v>
          </cell>
          <cell r="F10531" t="str">
            <v>N</v>
          </cell>
        </row>
        <row r="10532">
          <cell r="B10532">
            <v>37558</v>
          </cell>
          <cell r="C10532" t="str">
            <v>Brookfield Homes Corp</v>
          </cell>
          <cell r="D10532" t="str">
            <v>Shareholders</v>
          </cell>
          <cell r="E10532">
            <v>305.66300000000001</v>
          </cell>
          <cell r="F10532" t="str">
            <v>N</v>
          </cell>
        </row>
        <row r="10533">
          <cell r="B10533">
            <v>37557</v>
          </cell>
          <cell r="C10533" t="str">
            <v>Diagnostic Imaging Inc</v>
          </cell>
          <cell r="D10533" t="str">
            <v>Platinum Equity LLC</v>
          </cell>
          <cell r="E10533">
            <v>116</v>
          </cell>
          <cell r="F10533" t="str">
            <v>Y</v>
          </cell>
        </row>
        <row r="10534">
          <cell r="B10534">
            <v>37557</v>
          </cell>
          <cell r="C10534" t="str">
            <v>Infinium Software Inc</v>
          </cell>
          <cell r="D10534" t="str">
            <v>SSI Equity Associates</v>
          </cell>
          <cell r="E10534">
            <v>104.72799999999999</v>
          </cell>
          <cell r="F10534" t="str">
            <v>N</v>
          </cell>
        </row>
        <row r="10535">
          <cell r="B10535">
            <v>37557</v>
          </cell>
          <cell r="C10535" t="str">
            <v>Gish Biomedical Inc</v>
          </cell>
          <cell r="D10535" t="str">
            <v>CardioTech International Inc</v>
          </cell>
          <cell r="E10535">
            <v>7.81</v>
          </cell>
          <cell r="F10535" t="str">
            <v>N</v>
          </cell>
        </row>
        <row r="10536">
          <cell r="B10536">
            <v>37557</v>
          </cell>
          <cell r="C10536" t="str">
            <v>Reed-Hycalog</v>
          </cell>
          <cell r="D10536" t="str">
            <v>Grant PrideCo Inc</v>
          </cell>
          <cell r="E10536">
            <v>351.38200000000001</v>
          </cell>
          <cell r="F10536" t="str">
            <v>N</v>
          </cell>
        </row>
        <row r="10537">
          <cell r="B10537">
            <v>37557</v>
          </cell>
          <cell r="C10537" t="str">
            <v>Capstone Turbine Corp</v>
          </cell>
          <cell r="D10537" t="str">
            <v>United Technologies Corp</v>
          </cell>
          <cell r="E10537">
            <v>4</v>
          </cell>
          <cell r="F10537" t="str">
            <v>N</v>
          </cell>
        </row>
        <row r="10538">
          <cell r="B10538">
            <v>37557</v>
          </cell>
          <cell r="C10538" t="str">
            <v>Ninety Nine Restaurant &amp; Pub</v>
          </cell>
          <cell r="D10538" t="str">
            <v>O Charleys Inc</v>
          </cell>
          <cell r="E10538">
            <v>160.702</v>
          </cell>
          <cell r="F10538" t="str">
            <v>N</v>
          </cell>
        </row>
        <row r="10539">
          <cell r="B10539">
            <v>37557</v>
          </cell>
          <cell r="C10539" t="str">
            <v>Westinghouse Govt-Electro-Mech</v>
          </cell>
          <cell r="D10539" t="str">
            <v>Curtiss Wright Corp</v>
          </cell>
          <cell r="E10539">
            <v>80</v>
          </cell>
          <cell r="F10539" t="str">
            <v>N</v>
          </cell>
        </row>
        <row r="10540">
          <cell r="B10540">
            <v>37557</v>
          </cell>
          <cell r="C10540" t="str">
            <v>Workgroup Technology Corp</v>
          </cell>
          <cell r="D10540" t="str">
            <v>SofTech Inc</v>
          </cell>
          <cell r="E10540">
            <v>3.093</v>
          </cell>
          <cell r="F10540" t="str">
            <v>N</v>
          </cell>
        </row>
        <row r="10541">
          <cell r="B10541">
            <v>37557</v>
          </cell>
          <cell r="C10541" t="str">
            <v>Opta Food Ingredients Inc</v>
          </cell>
          <cell r="D10541" t="str">
            <v>Stake Technology Ltd</v>
          </cell>
          <cell r="E10541">
            <v>27.521000000000001</v>
          </cell>
          <cell r="F10541" t="str">
            <v>N</v>
          </cell>
        </row>
        <row r="10542">
          <cell r="B10542">
            <v>37557</v>
          </cell>
          <cell r="C10542" t="str">
            <v>Videotele.com Inc</v>
          </cell>
          <cell r="D10542" t="str">
            <v>Tut Systems Inc</v>
          </cell>
          <cell r="E10542">
            <v>5.6890000000000001</v>
          </cell>
          <cell r="F10542" t="str">
            <v>N</v>
          </cell>
        </row>
        <row r="10543">
          <cell r="B10543">
            <v>37557</v>
          </cell>
          <cell r="C10543" t="str">
            <v>Kaiser Alum &amp; Chem-Facility,CA</v>
          </cell>
          <cell r="D10543" t="str">
            <v>Aluminum Precision Products</v>
          </cell>
          <cell r="E10543">
            <v>7.3999999999999995</v>
          </cell>
          <cell r="F10543" t="str">
            <v>N</v>
          </cell>
        </row>
        <row r="10544">
          <cell r="B10544">
            <v>37555</v>
          </cell>
          <cell r="C10544" t="str">
            <v>Glendale Galleria</v>
          </cell>
          <cell r="D10544" t="str">
            <v>General Growth Properties Inc</v>
          </cell>
          <cell r="E10544">
            <v>415</v>
          </cell>
          <cell r="F10544" t="str">
            <v>N</v>
          </cell>
        </row>
        <row r="10545">
          <cell r="B10545">
            <v>37554</v>
          </cell>
          <cell r="C10545" t="str">
            <v>Constellation Health Svcs Inc</v>
          </cell>
          <cell r="D10545" t="str">
            <v>Investor Group</v>
          </cell>
          <cell r="E10545">
            <v>77.150000000000006</v>
          </cell>
          <cell r="F10545" t="str">
            <v>N</v>
          </cell>
        </row>
        <row r="10546">
          <cell r="B10546">
            <v>37554</v>
          </cell>
          <cell r="C10546" t="str">
            <v>Farmland Industries-Fertilizer</v>
          </cell>
          <cell r="D10546" t="str">
            <v>Agriliance LLC</v>
          </cell>
          <cell r="E10546">
            <v>5.3029999999999999</v>
          </cell>
          <cell r="F10546" t="str">
            <v>N</v>
          </cell>
        </row>
        <row r="10547">
          <cell r="B10547">
            <v>37554</v>
          </cell>
          <cell r="C10547" t="str">
            <v>Bank of Gray,Gray,Georgia</v>
          </cell>
          <cell r="D10547" t="str">
            <v>SNB Bancshares,Macon,GA</v>
          </cell>
          <cell r="E10547">
            <v>43.277999999999999</v>
          </cell>
          <cell r="F10547" t="str">
            <v>N</v>
          </cell>
        </row>
        <row r="10548">
          <cell r="B10548">
            <v>37554</v>
          </cell>
          <cell r="C10548" t="str">
            <v>StateFed Financial Corp,IA</v>
          </cell>
          <cell r="D10548" t="str">
            <v>Douglas M Kratz</v>
          </cell>
          <cell r="E10548">
            <v>14.668999999999999</v>
          </cell>
          <cell r="F10548" t="str">
            <v>N</v>
          </cell>
        </row>
        <row r="10549">
          <cell r="B10549">
            <v>37554</v>
          </cell>
          <cell r="C10549" t="str">
            <v>Soyo Inc</v>
          </cell>
          <cell r="D10549" t="str">
            <v>Vermont Witch Hazel Co</v>
          </cell>
          <cell r="E10549">
            <v>4.2270000000000003</v>
          </cell>
          <cell r="F10549" t="str">
            <v>N</v>
          </cell>
        </row>
        <row r="10550">
          <cell r="B10550">
            <v>37553</v>
          </cell>
          <cell r="C10550" t="str">
            <v>Undisclosed Sub-Assembly Co</v>
          </cell>
          <cell r="D10550" t="str">
            <v>Automodular Corp</v>
          </cell>
          <cell r="E10550">
            <v>20</v>
          </cell>
          <cell r="F10550" t="str">
            <v>N</v>
          </cell>
        </row>
        <row r="10551">
          <cell r="B10551">
            <v>37553</v>
          </cell>
          <cell r="C10551" t="str">
            <v>SimpleDevices Inc</v>
          </cell>
          <cell r="D10551" t="str">
            <v>Rockford Corp</v>
          </cell>
          <cell r="E10551">
            <v>3.5</v>
          </cell>
          <cell r="F10551" t="str">
            <v>N</v>
          </cell>
        </row>
        <row r="10552">
          <cell r="B10552">
            <v>37553</v>
          </cell>
          <cell r="C10552" t="str">
            <v>TrustWave Corp</v>
          </cell>
          <cell r="D10552" t="str">
            <v>Patron Systems Inc</v>
          </cell>
          <cell r="E10552">
            <v>54.744999999999997</v>
          </cell>
          <cell r="F10552" t="str">
            <v>N</v>
          </cell>
        </row>
        <row r="10553">
          <cell r="B10553">
            <v>37553</v>
          </cell>
          <cell r="C10553" t="str">
            <v>Metropolitan Financial Corp,OH</v>
          </cell>
          <cell r="D10553" t="str">
            <v>Sky Financial Group Inc,OH</v>
          </cell>
          <cell r="E10553">
            <v>79.087000000000003</v>
          </cell>
          <cell r="F10553" t="str">
            <v>N</v>
          </cell>
        </row>
        <row r="10554">
          <cell r="B10554">
            <v>37553</v>
          </cell>
          <cell r="C10554" t="str">
            <v>Home Care of NY-Specialty Phar</v>
          </cell>
          <cell r="D10554" t="str">
            <v>Curative Health Services Inc</v>
          </cell>
          <cell r="E10554">
            <v>12</v>
          </cell>
          <cell r="F10554" t="str">
            <v>N</v>
          </cell>
        </row>
        <row r="10555">
          <cell r="B10555">
            <v>37553</v>
          </cell>
          <cell r="C10555" t="str">
            <v>Fine Host Corp</v>
          </cell>
          <cell r="D10555" t="str">
            <v>Aramark Corp</v>
          </cell>
          <cell r="E10555">
            <v>100</v>
          </cell>
          <cell r="F10555" t="str">
            <v>N</v>
          </cell>
        </row>
        <row r="10556">
          <cell r="B10556">
            <v>37553</v>
          </cell>
          <cell r="C10556" t="str">
            <v>Apple Suites Inc</v>
          </cell>
          <cell r="D10556" t="str">
            <v>Apple Hospitality Two Inc</v>
          </cell>
          <cell r="E10556">
            <v>129.089</v>
          </cell>
          <cell r="F10556" t="str">
            <v>N</v>
          </cell>
        </row>
        <row r="10557">
          <cell r="B10557">
            <v>37553</v>
          </cell>
          <cell r="C10557" t="str">
            <v>Paravant Inc</v>
          </cell>
          <cell r="D10557" t="str">
            <v>DRS Technologies Inc</v>
          </cell>
          <cell r="E10557">
            <v>85.033000000000001</v>
          </cell>
          <cell r="F10557" t="str">
            <v>N</v>
          </cell>
        </row>
        <row r="10558">
          <cell r="B10558">
            <v>37553</v>
          </cell>
          <cell r="C10558" t="str">
            <v>Pasta Pomodoro Inc</v>
          </cell>
          <cell r="D10558" t="str">
            <v>Wendys International Inc</v>
          </cell>
          <cell r="E10558">
            <v>12</v>
          </cell>
          <cell r="F10558" t="str">
            <v>N</v>
          </cell>
        </row>
        <row r="10559">
          <cell r="B10559">
            <v>37552</v>
          </cell>
          <cell r="C10559" t="str">
            <v>Snapper Inc</v>
          </cell>
          <cell r="D10559" t="str">
            <v>Simplicity Manufacturing Inc</v>
          </cell>
          <cell r="E10559">
            <v>73.3</v>
          </cell>
          <cell r="F10559" t="str">
            <v>Y</v>
          </cell>
        </row>
        <row r="10560">
          <cell r="B10560">
            <v>37552</v>
          </cell>
          <cell r="C10560" t="str">
            <v>Wave Science Inc</v>
          </cell>
          <cell r="D10560" t="str">
            <v>Titan Corp</v>
          </cell>
          <cell r="E10560">
            <v>8.5</v>
          </cell>
          <cell r="F10560" t="str">
            <v>N</v>
          </cell>
        </row>
        <row r="10561">
          <cell r="B10561">
            <v>37552</v>
          </cell>
          <cell r="C10561" t="str">
            <v>Le Norman Energy Corp</v>
          </cell>
          <cell r="D10561" t="str">
            <v>Patina Oil &amp; Gas Corp</v>
          </cell>
          <cell r="E10561">
            <v>67.909000000000006</v>
          </cell>
          <cell r="F10561" t="str">
            <v>N</v>
          </cell>
        </row>
        <row r="10562">
          <cell r="B10562">
            <v>37552</v>
          </cell>
          <cell r="C10562" t="str">
            <v>Clearwater Inc</v>
          </cell>
          <cell r="D10562" t="str">
            <v>Weatherford International Ltd</v>
          </cell>
          <cell r="E10562">
            <v>33.36</v>
          </cell>
          <cell r="F10562" t="str">
            <v>N</v>
          </cell>
        </row>
        <row r="10563">
          <cell r="B10563">
            <v>37552</v>
          </cell>
          <cell r="C10563" t="str">
            <v>Charter Finl Svcs-Ins Units(4)</v>
          </cell>
          <cell r="D10563" t="str">
            <v>Brown &amp; Brown Inc</v>
          </cell>
          <cell r="E10563">
            <v>63.994999999999997</v>
          </cell>
          <cell r="F10563" t="str">
            <v>N</v>
          </cell>
        </row>
        <row r="10564">
          <cell r="B10564">
            <v>37552</v>
          </cell>
          <cell r="C10564" t="str">
            <v>Trim Trends Inc</v>
          </cell>
          <cell r="D10564" t="str">
            <v>Hilco Finance LLC</v>
          </cell>
          <cell r="E10564">
            <v>35</v>
          </cell>
          <cell r="F10564" t="str">
            <v>N</v>
          </cell>
        </row>
        <row r="10565">
          <cell r="B10565">
            <v>37552</v>
          </cell>
          <cell r="C10565" t="str">
            <v>Denver Graphic Inc</v>
          </cell>
          <cell r="D10565" t="str">
            <v>Wallace Computer Services Inc</v>
          </cell>
          <cell r="E10565">
            <v>3.15</v>
          </cell>
          <cell r="F10565" t="str">
            <v>N</v>
          </cell>
        </row>
        <row r="10566">
          <cell r="B10566">
            <v>37552</v>
          </cell>
          <cell r="C10566" t="str">
            <v>Nifty Products Inc</v>
          </cell>
          <cell r="D10566" t="str">
            <v>Lund Intl Hldgs Inc</v>
          </cell>
          <cell r="E10566">
            <v>7.3</v>
          </cell>
          <cell r="F10566" t="str">
            <v>N</v>
          </cell>
        </row>
        <row r="10567">
          <cell r="B10567">
            <v>37551</v>
          </cell>
          <cell r="C10567" t="str">
            <v>Plains Exploration &amp; Prod</v>
          </cell>
          <cell r="D10567" t="str">
            <v>Shareholders</v>
          </cell>
          <cell r="E10567">
            <v>238.76</v>
          </cell>
          <cell r="F10567" t="str">
            <v>N</v>
          </cell>
        </row>
        <row r="10568">
          <cell r="B10568">
            <v>37551</v>
          </cell>
          <cell r="C10568" t="str">
            <v>Condor Pacific Industries Inc</v>
          </cell>
          <cell r="D10568" t="str">
            <v>BAE Systems North America</v>
          </cell>
          <cell r="E10568">
            <v>58.5</v>
          </cell>
          <cell r="F10568" t="str">
            <v>N</v>
          </cell>
        </row>
        <row r="10569">
          <cell r="B10569">
            <v>37551</v>
          </cell>
          <cell r="C10569" t="str">
            <v>Padgett Instruments Inc</v>
          </cell>
          <cell r="D10569" t="str">
            <v>Integra LifeSciences Hldg Corp</v>
          </cell>
          <cell r="E10569">
            <v>9.6999999999999993</v>
          </cell>
          <cell r="F10569" t="str">
            <v>N</v>
          </cell>
        </row>
        <row r="10570">
          <cell r="B10570">
            <v>37551</v>
          </cell>
          <cell r="C10570" t="str">
            <v>Allied Waste-Solid  Waste Ops</v>
          </cell>
          <cell r="D10570" t="str">
            <v>Groot Industries Inc</v>
          </cell>
          <cell r="E10570">
            <v>20</v>
          </cell>
          <cell r="F10570" t="str">
            <v>N</v>
          </cell>
        </row>
        <row r="10571">
          <cell r="B10571">
            <v>37551</v>
          </cell>
          <cell r="C10571" t="str">
            <v>Vicinity Corp</v>
          </cell>
          <cell r="D10571" t="str">
            <v>Microsoft Corp</v>
          </cell>
          <cell r="E10571">
            <v>95.849000000000004</v>
          </cell>
          <cell r="F10571" t="str">
            <v>N</v>
          </cell>
        </row>
        <row r="10572">
          <cell r="B10572">
            <v>37551</v>
          </cell>
          <cell r="C10572" t="str">
            <v>Intevac Inc-RTP Assets</v>
          </cell>
          <cell r="D10572" t="str">
            <v>Photon Dynamics Inc</v>
          </cell>
          <cell r="E10572">
            <v>20</v>
          </cell>
          <cell r="F10572" t="str">
            <v>N</v>
          </cell>
        </row>
        <row r="10573">
          <cell r="B10573">
            <v>37551</v>
          </cell>
          <cell r="C10573" t="str">
            <v>Sequoia Insurance Co</v>
          </cell>
          <cell r="D10573" t="str">
            <v>Strongwood Insurance Holdings</v>
          </cell>
          <cell r="E10573">
            <v>42.5</v>
          </cell>
          <cell r="F10573" t="str">
            <v>N</v>
          </cell>
        </row>
        <row r="10574">
          <cell r="B10574">
            <v>37551</v>
          </cell>
          <cell r="C10574" t="str">
            <v>Allied Waste Inds-Cert Waste</v>
          </cell>
          <cell r="D10574" t="str">
            <v>Waste Connections Inc</v>
          </cell>
          <cell r="E10574">
            <v>50</v>
          </cell>
          <cell r="F10574" t="str">
            <v>N</v>
          </cell>
        </row>
        <row r="10575">
          <cell r="B10575">
            <v>37551</v>
          </cell>
          <cell r="C10575" t="str">
            <v>Entelagent Software Corp</v>
          </cell>
          <cell r="D10575" t="str">
            <v>Patron Systems Inc</v>
          </cell>
          <cell r="E10575">
            <v>7.1639999999999997</v>
          </cell>
          <cell r="F10575" t="str">
            <v>N</v>
          </cell>
        </row>
        <row r="10576">
          <cell r="B10576">
            <v>37551</v>
          </cell>
          <cell r="C10576" t="str">
            <v>Agere Sys Inc-Optoelectronics</v>
          </cell>
          <cell r="D10576" t="str">
            <v>TriQuint Semiconductor Inc</v>
          </cell>
          <cell r="E10576">
            <v>40</v>
          </cell>
          <cell r="F10576" t="str">
            <v>N</v>
          </cell>
        </row>
        <row r="10577">
          <cell r="B10577">
            <v>37551</v>
          </cell>
          <cell r="C10577" t="str">
            <v>Psionic Software Inc</v>
          </cell>
          <cell r="D10577" t="str">
            <v>Cisco Systems Inc</v>
          </cell>
          <cell r="E10577">
            <v>12</v>
          </cell>
          <cell r="F10577" t="str">
            <v>N</v>
          </cell>
        </row>
        <row r="10578">
          <cell r="B10578">
            <v>37550</v>
          </cell>
          <cell r="C10578" t="str">
            <v>Excelon Corp</v>
          </cell>
          <cell r="D10578" t="str">
            <v>Progress Software Corp</v>
          </cell>
          <cell r="E10578">
            <v>24.492000000000001</v>
          </cell>
          <cell r="F10578" t="str">
            <v>Y</v>
          </cell>
        </row>
        <row r="10579">
          <cell r="B10579">
            <v>37550</v>
          </cell>
          <cell r="C10579" t="str">
            <v>Fas Mart Convenience Stores</v>
          </cell>
          <cell r="D10579" t="str">
            <v>Investor Group</v>
          </cell>
          <cell r="E10579">
            <v>39</v>
          </cell>
          <cell r="F10579" t="str">
            <v>N</v>
          </cell>
        </row>
        <row r="10580">
          <cell r="B10580">
            <v>37550</v>
          </cell>
          <cell r="C10580" t="str">
            <v>Vista Bank,Colorado Springs,CO</v>
          </cell>
          <cell r="D10580" t="str">
            <v>ADBANC Inc,Ogallala,NE</v>
          </cell>
          <cell r="E10580">
            <v>5.85</v>
          </cell>
          <cell r="F10580" t="str">
            <v>N</v>
          </cell>
        </row>
        <row r="10581">
          <cell r="B10581">
            <v>37550</v>
          </cell>
          <cell r="C10581" t="str">
            <v>Sterling FBO Holdings Inc</v>
          </cell>
          <cell r="D10581" t="str">
            <v>BlueStar Leasing Inc</v>
          </cell>
          <cell r="E10581">
            <v>1.2959999999999998</v>
          </cell>
          <cell r="F10581" t="str">
            <v>N</v>
          </cell>
        </row>
        <row r="10582">
          <cell r="B10582">
            <v>37550</v>
          </cell>
          <cell r="C10582" t="str">
            <v>Meridian Medical Technologies</v>
          </cell>
          <cell r="D10582" t="str">
            <v>King Pharmaceuticals Inc</v>
          </cell>
          <cell r="E10582">
            <v>247.87700000000001</v>
          </cell>
          <cell r="F10582" t="str">
            <v>N</v>
          </cell>
        </row>
        <row r="10583">
          <cell r="B10583">
            <v>37550</v>
          </cell>
          <cell r="C10583" t="str">
            <v>NurLogic Design Inc</v>
          </cell>
          <cell r="D10583" t="str">
            <v>Artisan Components Inc</v>
          </cell>
          <cell r="E10583">
            <v>21</v>
          </cell>
          <cell r="F10583" t="str">
            <v>N</v>
          </cell>
        </row>
        <row r="10584">
          <cell r="B10584">
            <v>37550</v>
          </cell>
          <cell r="C10584" t="str">
            <v>CDS Holding Corp</v>
          </cell>
          <cell r="D10584" t="str">
            <v>HomeFed Corp</v>
          </cell>
          <cell r="E10584">
            <v>24.752999999999997</v>
          </cell>
          <cell r="F10584" t="str">
            <v>N</v>
          </cell>
        </row>
        <row r="10585">
          <cell r="B10585">
            <v>37550</v>
          </cell>
          <cell r="C10585" t="str">
            <v>Clarica US Inc</v>
          </cell>
          <cell r="D10585" t="str">
            <v>Midland Natl Life Insurance Co</v>
          </cell>
          <cell r="E10585">
            <v>238</v>
          </cell>
          <cell r="F10585" t="str">
            <v>N</v>
          </cell>
        </row>
        <row r="10586">
          <cell r="B10586">
            <v>37550</v>
          </cell>
          <cell r="C10586" t="str">
            <v>Orchid at Mauna Lani</v>
          </cell>
          <cell r="D10586" t="str">
            <v>Fairmont Hotels &amp; Resorts Inc</v>
          </cell>
          <cell r="E10586">
            <v>140</v>
          </cell>
          <cell r="F10586" t="str">
            <v>N</v>
          </cell>
        </row>
        <row r="10587">
          <cell r="B10587">
            <v>37550</v>
          </cell>
          <cell r="C10587" t="str">
            <v>Moltech Power Systems</v>
          </cell>
          <cell r="D10587" t="str">
            <v>Shanghai Tyre &amp; Rubber Co Ltd</v>
          </cell>
          <cell r="E10587">
            <v>20</v>
          </cell>
          <cell r="F10587" t="str">
            <v>N</v>
          </cell>
        </row>
        <row r="10588">
          <cell r="B10588">
            <v>37550</v>
          </cell>
          <cell r="C10588" t="str">
            <v>Scherer Healthcare Inc</v>
          </cell>
          <cell r="D10588" t="str">
            <v>Stericycle Inc</v>
          </cell>
          <cell r="E10588">
            <v>40.79</v>
          </cell>
          <cell r="F10588" t="str">
            <v>N</v>
          </cell>
        </row>
        <row r="10589">
          <cell r="B10589">
            <v>37550</v>
          </cell>
          <cell r="C10589" t="str">
            <v>1st Constitution Bancorp</v>
          </cell>
          <cell r="D10589" t="str">
            <v>Greater Community Bancorp</v>
          </cell>
          <cell r="E10589">
            <v>50.695999999999998</v>
          </cell>
          <cell r="F10589" t="str">
            <v>N</v>
          </cell>
        </row>
        <row r="10590">
          <cell r="B10590">
            <v>37550</v>
          </cell>
          <cell r="C10590" t="str">
            <v>Hudson Highland Group Inc</v>
          </cell>
          <cell r="D10590" t="str">
            <v>Shareholders</v>
          </cell>
          <cell r="E10590">
            <v>104.61999999999999</v>
          </cell>
          <cell r="F10590" t="str">
            <v>N</v>
          </cell>
        </row>
        <row r="10591">
          <cell r="B10591">
            <v>37550</v>
          </cell>
          <cell r="C10591" t="str">
            <v>Environmental Management Corp</v>
          </cell>
          <cell r="D10591" t="str">
            <v>BOC Group PLC</v>
          </cell>
          <cell r="E10591">
            <v>60</v>
          </cell>
          <cell r="F10591" t="str">
            <v>N</v>
          </cell>
        </row>
        <row r="10592">
          <cell r="B10592">
            <v>37547</v>
          </cell>
          <cell r="C10592" t="str">
            <v>Global Consulting Group</v>
          </cell>
          <cell r="D10592" t="str">
            <v>Huntsworth PLC</v>
          </cell>
          <cell r="E10592">
            <v>2</v>
          </cell>
          <cell r="F10592" t="str">
            <v>N</v>
          </cell>
        </row>
        <row r="10593">
          <cell r="B10593">
            <v>37547</v>
          </cell>
          <cell r="C10593" t="str">
            <v>Crystal Creative Products Inc</v>
          </cell>
          <cell r="D10593" t="str">
            <v>CSS Industries Inc</v>
          </cell>
          <cell r="E10593">
            <v>22.75</v>
          </cell>
          <cell r="F10593" t="str">
            <v>N</v>
          </cell>
        </row>
        <row r="10594">
          <cell r="B10594">
            <v>37547</v>
          </cell>
          <cell r="C10594" t="str">
            <v>XeTel Corp-Certain Assets</v>
          </cell>
          <cell r="D10594" t="str">
            <v>Celestica Acquisition Corp</v>
          </cell>
          <cell r="E10594">
            <v>1.2999999999999998</v>
          </cell>
          <cell r="F10594" t="str">
            <v>N</v>
          </cell>
        </row>
        <row r="10595">
          <cell r="B10595">
            <v>37547</v>
          </cell>
          <cell r="C10595" t="str">
            <v>Undisclosed Nursing Homes(7)</v>
          </cell>
          <cell r="D10595" t="str">
            <v>Extendicare Health Svcs Inc</v>
          </cell>
          <cell r="E10595">
            <v>17.5</v>
          </cell>
          <cell r="F10595" t="str">
            <v>N</v>
          </cell>
        </row>
        <row r="10596">
          <cell r="B10596">
            <v>37547</v>
          </cell>
          <cell r="C10596" t="str">
            <v>Dynamics Research Corp-Encoder</v>
          </cell>
          <cell r="D10596" t="str">
            <v>GSI Lumonics Inc</v>
          </cell>
          <cell r="E10596">
            <v>3.3</v>
          </cell>
          <cell r="F10596" t="str">
            <v>N</v>
          </cell>
        </row>
        <row r="10597">
          <cell r="B10597">
            <v>37547</v>
          </cell>
          <cell r="C10597" t="str">
            <v>Enron Energy Information</v>
          </cell>
          <cell r="D10597" t="str">
            <v>American Energy Intelligence</v>
          </cell>
          <cell r="E10597">
            <v>2</v>
          </cell>
          <cell r="F10597" t="str">
            <v>N</v>
          </cell>
        </row>
        <row r="10598">
          <cell r="B10598">
            <v>37546</v>
          </cell>
          <cell r="C10598" t="str">
            <v>Sirius Satellite Radio Inc</v>
          </cell>
          <cell r="D10598" t="str">
            <v>Investor Group</v>
          </cell>
          <cell r="E10598">
            <v>200</v>
          </cell>
          <cell r="F10598" t="str">
            <v>Y</v>
          </cell>
        </row>
        <row r="10599">
          <cell r="B10599">
            <v>37546</v>
          </cell>
          <cell r="C10599" t="str">
            <v>Sirius Satellite Radio Inc</v>
          </cell>
          <cell r="D10599" t="str">
            <v>Creditors</v>
          </cell>
          <cell r="E10599">
            <v>267.05599999999998</v>
          </cell>
          <cell r="F10599" t="str">
            <v>N</v>
          </cell>
        </row>
        <row r="10600">
          <cell r="B10600">
            <v>37546</v>
          </cell>
          <cell r="C10600" t="str">
            <v>Network Access Solutions Corp-</v>
          </cell>
          <cell r="D10600" t="str">
            <v>DSL net Inc</v>
          </cell>
          <cell r="E10600">
            <v>14</v>
          </cell>
          <cell r="F10600" t="str">
            <v>N</v>
          </cell>
        </row>
        <row r="10601">
          <cell r="B10601">
            <v>37546</v>
          </cell>
          <cell r="C10601" t="str">
            <v>Monarch Hotel,Washington,DC</v>
          </cell>
          <cell r="D10601" t="str">
            <v>Legacy Hotels REIT</v>
          </cell>
          <cell r="E10601">
            <v>145</v>
          </cell>
          <cell r="F10601" t="str">
            <v>N</v>
          </cell>
        </row>
        <row r="10602">
          <cell r="B10602">
            <v>37546</v>
          </cell>
          <cell r="C10602" t="str">
            <v>Clarus Corp-Certain Core</v>
          </cell>
          <cell r="D10602" t="str">
            <v>Epicor Software Corp</v>
          </cell>
          <cell r="E10602">
            <v>1</v>
          </cell>
          <cell r="F10602" t="str">
            <v>N</v>
          </cell>
        </row>
        <row r="10603">
          <cell r="B10603">
            <v>37546</v>
          </cell>
          <cell r="C10603" t="str">
            <v>Aura Realty Inc</v>
          </cell>
          <cell r="D10603" t="str">
            <v>Investor Group</v>
          </cell>
          <cell r="E10603">
            <v>7.35</v>
          </cell>
          <cell r="F10603" t="str">
            <v>N</v>
          </cell>
        </row>
        <row r="10604">
          <cell r="B10604">
            <v>37546</v>
          </cell>
          <cell r="C10604" t="str">
            <v>Columbia Lab-Striant Testost</v>
          </cell>
          <cell r="D10604" t="str">
            <v>Ardana Bioscience</v>
          </cell>
          <cell r="E10604">
            <v>8</v>
          </cell>
          <cell r="F10604" t="str">
            <v>N</v>
          </cell>
        </row>
        <row r="10605">
          <cell r="B10605">
            <v>37545</v>
          </cell>
          <cell r="C10605" t="str">
            <v>Quanta Services Inc</v>
          </cell>
          <cell r="D10605" t="str">
            <v>First Reserve Corp</v>
          </cell>
          <cell r="E10605">
            <v>26</v>
          </cell>
          <cell r="F10605" t="str">
            <v>Y</v>
          </cell>
        </row>
        <row r="10606">
          <cell r="B10606">
            <v>37545</v>
          </cell>
          <cell r="C10606" t="str">
            <v>Crow Holdings Industrial Trust</v>
          </cell>
          <cell r="D10606" t="str">
            <v>Clarion Partners(ING Vastgoed)</v>
          </cell>
          <cell r="E10606">
            <v>1500</v>
          </cell>
          <cell r="F10606" t="str">
            <v>Y</v>
          </cell>
        </row>
        <row r="10607">
          <cell r="B10607">
            <v>37545</v>
          </cell>
          <cell r="C10607" t="str">
            <v>Northlake Tower Festival Mall</v>
          </cell>
          <cell r="D10607" t="str">
            <v>Northlake Festival LLC</v>
          </cell>
          <cell r="E10607">
            <v>20.399999999999999</v>
          </cell>
          <cell r="F10607" t="str">
            <v>N</v>
          </cell>
        </row>
        <row r="10608">
          <cell r="B10608">
            <v>37545</v>
          </cell>
          <cell r="C10608" t="str">
            <v>Keyspan Energy Exploration &amp;</v>
          </cell>
          <cell r="D10608" t="str">
            <v>Houston Exploration Co</v>
          </cell>
          <cell r="E10608">
            <v>26.5</v>
          </cell>
          <cell r="F10608" t="str">
            <v>N</v>
          </cell>
        </row>
        <row r="10609">
          <cell r="B10609">
            <v>37545</v>
          </cell>
          <cell r="C10609" t="str">
            <v>Southern Union Co-Texas</v>
          </cell>
          <cell r="D10609" t="str">
            <v>ONEOK Inc</v>
          </cell>
          <cell r="E10609">
            <v>420</v>
          </cell>
          <cell r="F10609" t="str">
            <v>N</v>
          </cell>
        </row>
        <row r="10610">
          <cell r="B10610">
            <v>37545</v>
          </cell>
          <cell r="C10610" t="str">
            <v>North Carolina Natural Gas</v>
          </cell>
          <cell r="D10610" t="str">
            <v>Piedmont Natural Gas Co Inc</v>
          </cell>
          <cell r="E10610">
            <v>425</v>
          </cell>
          <cell r="F10610" t="str">
            <v>N</v>
          </cell>
        </row>
        <row r="10611">
          <cell r="B10611">
            <v>37545</v>
          </cell>
          <cell r="C10611" t="str">
            <v>Aventis-Drug Manufacturing Fac</v>
          </cell>
          <cell r="D10611" t="str">
            <v>Patheon Inc</v>
          </cell>
          <cell r="E10611">
            <v>29.799999999999997</v>
          </cell>
          <cell r="F10611" t="str">
            <v>N</v>
          </cell>
        </row>
        <row r="10612">
          <cell r="B10612">
            <v>37545</v>
          </cell>
          <cell r="C10612" t="str">
            <v>Slurry Explosive,Universal</v>
          </cell>
          <cell r="D10612" t="str">
            <v>Undisclosed Acquiror</v>
          </cell>
          <cell r="E10612">
            <v>10.5</v>
          </cell>
          <cell r="F10612" t="str">
            <v>N</v>
          </cell>
        </row>
        <row r="10613">
          <cell r="B10613">
            <v>37545</v>
          </cell>
          <cell r="C10613" t="str">
            <v>Advanced Composites Tech</v>
          </cell>
          <cell r="D10613" t="str">
            <v>ElkCorp</v>
          </cell>
          <cell r="E10613">
            <v>2.2000000000000002</v>
          </cell>
          <cell r="F10613" t="str">
            <v>N</v>
          </cell>
        </row>
        <row r="10614">
          <cell r="B10614">
            <v>37545</v>
          </cell>
          <cell r="C10614" t="str">
            <v>Health Midwest</v>
          </cell>
          <cell r="D10614" t="str">
            <v>HCA Inc</v>
          </cell>
          <cell r="E10614">
            <v>1125</v>
          </cell>
          <cell r="F10614" t="str">
            <v>N</v>
          </cell>
        </row>
        <row r="10615">
          <cell r="B10615">
            <v>37545</v>
          </cell>
          <cell r="C10615" t="str">
            <v>Torrington Co</v>
          </cell>
          <cell r="D10615" t="str">
            <v>Timken Co</v>
          </cell>
          <cell r="E10615">
            <v>840</v>
          </cell>
          <cell r="F10615" t="str">
            <v>N</v>
          </cell>
        </row>
        <row r="10616">
          <cell r="B10616">
            <v>37545</v>
          </cell>
          <cell r="C10616" t="str">
            <v>Procurement Centre LLC</v>
          </cell>
          <cell r="D10616" t="str">
            <v>Resources Connection Inc</v>
          </cell>
          <cell r="E10616">
            <v>11.7</v>
          </cell>
          <cell r="F10616" t="str">
            <v>N</v>
          </cell>
        </row>
        <row r="10617">
          <cell r="B10617">
            <v>37544</v>
          </cell>
          <cell r="C10617" t="str">
            <v>Quanta Services Inc</v>
          </cell>
          <cell r="D10617" t="str">
            <v>First Reserve Corp</v>
          </cell>
          <cell r="E10617">
            <v>24</v>
          </cell>
          <cell r="F10617" t="str">
            <v>Y</v>
          </cell>
        </row>
        <row r="10618">
          <cell r="B10618">
            <v>37544</v>
          </cell>
          <cell r="C10618" t="str">
            <v>Mid-America Packaging Inc</v>
          </cell>
          <cell r="D10618" t="str">
            <v>Undisclosed Acquiror</v>
          </cell>
          <cell r="E10618">
            <v>41</v>
          </cell>
          <cell r="F10618" t="str">
            <v>N</v>
          </cell>
        </row>
        <row r="10619">
          <cell r="B10619">
            <v>37544</v>
          </cell>
          <cell r="C10619" t="str">
            <v>Baldwin Kansa Corp</v>
          </cell>
          <cell r="D10619" t="str">
            <v>Kansa Technology LLC</v>
          </cell>
          <cell r="E10619">
            <v>3.8</v>
          </cell>
          <cell r="F10619" t="str">
            <v>N</v>
          </cell>
        </row>
        <row r="10620">
          <cell r="B10620">
            <v>37544</v>
          </cell>
          <cell r="C10620" t="str">
            <v>HealthMont Inc</v>
          </cell>
          <cell r="D10620" t="str">
            <v>SunLink Health Systems Inc</v>
          </cell>
          <cell r="E10620">
            <v>12.526</v>
          </cell>
          <cell r="F10620" t="str">
            <v>N</v>
          </cell>
        </row>
        <row r="10621">
          <cell r="B10621">
            <v>37544</v>
          </cell>
          <cell r="C10621" t="str">
            <v>Quantum Corp-Cert NAS Assets</v>
          </cell>
          <cell r="D10621" t="str">
            <v>Snap Appliance Inc</v>
          </cell>
          <cell r="E10621">
            <v>11</v>
          </cell>
          <cell r="F10621" t="str">
            <v>N</v>
          </cell>
        </row>
        <row r="10622">
          <cell r="B10622">
            <v>37544</v>
          </cell>
          <cell r="C10622" t="str">
            <v>Resonext Communications Inc</v>
          </cell>
          <cell r="D10622" t="str">
            <v>RF Micro Devices Inc</v>
          </cell>
          <cell r="E10622">
            <v>133</v>
          </cell>
          <cell r="F10622" t="str">
            <v>N</v>
          </cell>
        </row>
        <row r="10623">
          <cell r="B10623">
            <v>37544</v>
          </cell>
          <cell r="C10623" t="str">
            <v>InforMax Inc</v>
          </cell>
          <cell r="D10623" t="str">
            <v>Invitrogen Corp</v>
          </cell>
          <cell r="E10623">
            <v>42.747999999999998</v>
          </cell>
          <cell r="F10623" t="str">
            <v>N</v>
          </cell>
        </row>
        <row r="10624">
          <cell r="B10624">
            <v>37544</v>
          </cell>
          <cell r="C10624" t="str">
            <v>ServoTech Engineering</v>
          </cell>
          <cell r="D10624" t="str">
            <v>KleenAir Systems Inc</v>
          </cell>
          <cell r="E10624">
            <v>3.0979999999999999</v>
          </cell>
          <cell r="F10624" t="str">
            <v>N</v>
          </cell>
        </row>
        <row r="10625">
          <cell r="B10625">
            <v>37544</v>
          </cell>
          <cell r="C10625" t="str">
            <v>Vance International</v>
          </cell>
          <cell r="D10625" t="str">
            <v>SPX Corp</v>
          </cell>
          <cell r="E10625">
            <v>67</v>
          </cell>
          <cell r="F10625" t="str">
            <v>N</v>
          </cell>
        </row>
        <row r="10626">
          <cell r="B10626">
            <v>37544</v>
          </cell>
          <cell r="C10626" t="str">
            <v>Workgroup Technology Corp</v>
          </cell>
          <cell r="D10626" t="str">
            <v>Rocket Software Inc</v>
          </cell>
          <cell r="E10626">
            <v>2.5680000000000001</v>
          </cell>
          <cell r="F10626" t="str">
            <v>N</v>
          </cell>
        </row>
        <row r="10627">
          <cell r="B10627">
            <v>37544</v>
          </cell>
          <cell r="C10627" t="str">
            <v>LTV Corp-Tubular Division</v>
          </cell>
          <cell r="D10627" t="str">
            <v>Maverick Tube Corp</v>
          </cell>
          <cell r="E10627">
            <v>110</v>
          </cell>
          <cell r="F10627" t="str">
            <v>N</v>
          </cell>
        </row>
        <row r="10628">
          <cell r="B10628">
            <v>37543</v>
          </cell>
          <cell r="C10628" t="str">
            <v>Acadia Realty-Shopping Ctr(2)</v>
          </cell>
          <cell r="D10628" t="str">
            <v>Armstrong Capital LLC</v>
          </cell>
          <cell r="E10628">
            <v>16.799999999999997</v>
          </cell>
          <cell r="F10628" t="str">
            <v>N</v>
          </cell>
        </row>
        <row r="10629">
          <cell r="B10629">
            <v>37543</v>
          </cell>
          <cell r="C10629" t="str">
            <v>Envoy Networks Inc</v>
          </cell>
          <cell r="D10629" t="str">
            <v>Texas Instruments Inc</v>
          </cell>
          <cell r="E10629">
            <v>15</v>
          </cell>
          <cell r="F10629" t="str">
            <v>N</v>
          </cell>
        </row>
        <row r="10630">
          <cell r="B10630">
            <v>37543</v>
          </cell>
          <cell r="C10630" t="str">
            <v>Rheometric Scientific-Rheology</v>
          </cell>
          <cell r="D10630" t="str">
            <v>Waters Corp</v>
          </cell>
          <cell r="E10630">
            <v>23</v>
          </cell>
          <cell r="F10630" t="str">
            <v>N</v>
          </cell>
        </row>
        <row r="10631">
          <cell r="B10631">
            <v>37543</v>
          </cell>
          <cell r="C10631" t="str">
            <v>Brice Manufacturing Co Inc</v>
          </cell>
          <cell r="D10631" t="str">
            <v>TIMCO Aviation Services</v>
          </cell>
          <cell r="E10631">
            <v>1.2999999999999998</v>
          </cell>
          <cell r="F10631" t="str">
            <v>N</v>
          </cell>
        </row>
        <row r="10632">
          <cell r="B10632">
            <v>37543</v>
          </cell>
          <cell r="C10632" t="str">
            <v>Paradigm Solutions Group</v>
          </cell>
          <cell r="D10632" t="str">
            <v>FullCircle Registry Inc</v>
          </cell>
          <cell r="E10632">
            <v>5</v>
          </cell>
          <cell r="F10632" t="str">
            <v>N</v>
          </cell>
        </row>
        <row r="10633">
          <cell r="B10633">
            <v>37543</v>
          </cell>
          <cell r="C10633" t="str">
            <v>First Bank of Central Jersey</v>
          </cell>
          <cell r="D10633" t="str">
            <v>Synergy Financial Group Inc</v>
          </cell>
          <cell r="E10633">
            <v>2.0999999999999996</v>
          </cell>
          <cell r="F10633" t="str">
            <v>N</v>
          </cell>
        </row>
        <row r="10634">
          <cell r="B10634">
            <v>37540</v>
          </cell>
          <cell r="C10634" t="str">
            <v>Telelogue Inc</v>
          </cell>
          <cell r="D10634" t="str">
            <v>Investor Group</v>
          </cell>
          <cell r="E10634">
            <v>7.5</v>
          </cell>
          <cell r="F10634" t="str">
            <v>Y</v>
          </cell>
        </row>
        <row r="10635">
          <cell r="B10635">
            <v>37540</v>
          </cell>
          <cell r="C10635" t="str">
            <v>Tempur World Inc</v>
          </cell>
          <cell r="D10635" t="str">
            <v>TWI Holdings Inc</v>
          </cell>
          <cell r="E10635">
            <v>350</v>
          </cell>
          <cell r="F10635" t="str">
            <v>Y</v>
          </cell>
        </row>
        <row r="10636">
          <cell r="B10636">
            <v>37540</v>
          </cell>
          <cell r="C10636" t="str">
            <v>Landair Corp</v>
          </cell>
          <cell r="D10636" t="str">
            <v>Investor Group</v>
          </cell>
          <cell r="E10636">
            <v>19.691999999999997</v>
          </cell>
          <cell r="F10636" t="str">
            <v>Y</v>
          </cell>
        </row>
        <row r="10637">
          <cell r="B10637">
            <v>37540</v>
          </cell>
          <cell r="C10637" t="str">
            <v>Quintiles Transnational Corp</v>
          </cell>
          <cell r="D10637" t="str">
            <v>Pharma Services Co</v>
          </cell>
          <cell r="E10637">
            <v>1720.8209999999999</v>
          </cell>
          <cell r="F10637" t="str">
            <v>Y</v>
          </cell>
        </row>
        <row r="10638">
          <cell r="B10638">
            <v>37540</v>
          </cell>
          <cell r="C10638" t="str">
            <v>Dianon Systems Inc</v>
          </cell>
          <cell r="D10638" t="str">
            <v>Investor Group</v>
          </cell>
          <cell r="E10638">
            <v>18.088000000000001</v>
          </cell>
          <cell r="F10638" t="str">
            <v>Y</v>
          </cell>
        </row>
        <row r="10639">
          <cell r="B10639">
            <v>37540</v>
          </cell>
          <cell r="C10639" t="str">
            <v>Sage Telecom Inc</v>
          </cell>
          <cell r="D10639" t="str">
            <v>Summit Partners LP</v>
          </cell>
          <cell r="E10639">
            <v>30.58</v>
          </cell>
          <cell r="F10639" t="str">
            <v>Y</v>
          </cell>
        </row>
        <row r="10640">
          <cell r="B10640">
            <v>37540</v>
          </cell>
          <cell r="C10640" t="str">
            <v>Centre Square,Philadelphia,PA</v>
          </cell>
          <cell r="D10640" t="str">
            <v>HRPT Properties Trust</v>
          </cell>
          <cell r="E10640">
            <v>183.5</v>
          </cell>
          <cell r="F10640" t="str">
            <v>N</v>
          </cell>
        </row>
        <row r="10641">
          <cell r="B10641">
            <v>37540</v>
          </cell>
          <cell r="C10641" t="str">
            <v>Teva</v>
          </cell>
          <cell r="D10641" t="str">
            <v>Deckers Outdoor Corp</v>
          </cell>
          <cell r="E10641">
            <v>62.073999999999998</v>
          </cell>
          <cell r="F10641" t="str">
            <v>N</v>
          </cell>
        </row>
        <row r="10642">
          <cell r="B10642">
            <v>37540</v>
          </cell>
          <cell r="C10642" t="str">
            <v>Cytura Corp-Certain Assets</v>
          </cell>
          <cell r="D10642" t="str">
            <v>Mobius Management Systems Inc</v>
          </cell>
          <cell r="E10642">
            <v>3</v>
          </cell>
          <cell r="F10642" t="str">
            <v>N</v>
          </cell>
        </row>
        <row r="10643">
          <cell r="B10643">
            <v>37540</v>
          </cell>
          <cell r="C10643" t="str">
            <v>Luxoflux Corp</v>
          </cell>
          <cell r="D10643" t="str">
            <v>Activision Inc</v>
          </cell>
          <cell r="E10643">
            <v>11.245999999999999</v>
          </cell>
          <cell r="F10643" t="str">
            <v>N</v>
          </cell>
        </row>
        <row r="10644">
          <cell r="B10644">
            <v>37540</v>
          </cell>
          <cell r="C10644" t="str">
            <v>Hoya Photonics-Scientific Div</v>
          </cell>
          <cell r="D10644" t="str">
            <v>Excel Continuum Corp</v>
          </cell>
          <cell r="E10644">
            <v>13</v>
          </cell>
          <cell r="F10644" t="str">
            <v>N</v>
          </cell>
        </row>
        <row r="10645">
          <cell r="B10645">
            <v>37540</v>
          </cell>
          <cell r="C10645" t="str">
            <v>Carbon Energy-Oil Wells,KS(20)</v>
          </cell>
          <cell r="D10645" t="str">
            <v>Undisclosed Acquiror</v>
          </cell>
          <cell r="E10645">
            <v>2.2999999999999998</v>
          </cell>
          <cell r="F10645" t="str">
            <v>N</v>
          </cell>
        </row>
        <row r="10646">
          <cell r="B10646">
            <v>37540</v>
          </cell>
          <cell r="C10646" t="str">
            <v>Essex Environmental Inc</v>
          </cell>
          <cell r="D10646" t="str">
            <v>TRC Cos Inc</v>
          </cell>
          <cell r="E10646">
            <v>5</v>
          </cell>
          <cell r="F10646" t="str">
            <v>N</v>
          </cell>
        </row>
        <row r="10647">
          <cell r="B10647">
            <v>37540</v>
          </cell>
          <cell r="C10647" t="str">
            <v>Unicon Concrete LLC</v>
          </cell>
          <cell r="D10647" t="str">
            <v>Southern Equipment Co</v>
          </cell>
          <cell r="E10647">
            <v>66.349999999999994</v>
          </cell>
          <cell r="F10647" t="str">
            <v>N</v>
          </cell>
        </row>
        <row r="10648">
          <cell r="B10648">
            <v>37540</v>
          </cell>
          <cell r="C10648" t="str">
            <v>Oneok-Certain Midstream Asts</v>
          </cell>
          <cell r="D10648" t="str">
            <v>Mustang Fuel Corp</v>
          </cell>
          <cell r="E10648">
            <v>92</v>
          </cell>
          <cell r="F10648" t="str">
            <v>N</v>
          </cell>
        </row>
        <row r="10649">
          <cell r="B10649">
            <v>37540</v>
          </cell>
          <cell r="C10649" t="str">
            <v>El Dorado Communications Inc</v>
          </cell>
          <cell r="D10649" t="str">
            <v>Liberman Broadcasting Corp</v>
          </cell>
          <cell r="E10649">
            <v>30</v>
          </cell>
          <cell r="F10649" t="str">
            <v>N</v>
          </cell>
        </row>
        <row r="10650">
          <cell r="B10650">
            <v>37540</v>
          </cell>
          <cell r="C10650" t="str">
            <v>Monmouth Mall,Eatontown,NJ</v>
          </cell>
          <cell r="D10650" t="str">
            <v>Vornado Realty Trust</v>
          </cell>
          <cell r="E10650">
            <v>164.7</v>
          </cell>
          <cell r="F10650" t="str">
            <v>N</v>
          </cell>
        </row>
        <row r="10651">
          <cell r="B10651">
            <v>37540</v>
          </cell>
          <cell r="C10651" t="str">
            <v>Infotech Solutions Corp</v>
          </cell>
          <cell r="D10651" t="str">
            <v>Boston Communications Group</v>
          </cell>
          <cell r="E10651">
            <v>7</v>
          </cell>
          <cell r="F10651" t="str">
            <v>N</v>
          </cell>
        </row>
        <row r="10652">
          <cell r="B10652">
            <v>37540</v>
          </cell>
          <cell r="C10652" t="str">
            <v>Standard Corp</v>
          </cell>
          <cell r="D10652" t="str">
            <v>UTi Worldwide Inc</v>
          </cell>
          <cell r="E10652">
            <v>45.5</v>
          </cell>
          <cell r="F10652" t="str">
            <v>N</v>
          </cell>
        </row>
        <row r="10653">
          <cell r="B10653">
            <v>37539</v>
          </cell>
          <cell r="C10653" t="str">
            <v>Best Access Systems</v>
          </cell>
          <cell r="D10653" t="str">
            <v>Stanley Works Inc</v>
          </cell>
          <cell r="E10653">
            <v>310</v>
          </cell>
          <cell r="F10653" t="str">
            <v>N</v>
          </cell>
        </row>
        <row r="10654">
          <cell r="B10654">
            <v>37539</v>
          </cell>
          <cell r="C10654" t="str">
            <v>Corpus Christi Bancshares,TX</v>
          </cell>
          <cell r="D10654" t="str">
            <v>Texas Regional Bancshares,TX</v>
          </cell>
          <cell r="E10654">
            <v>1.1589999999999998</v>
          </cell>
          <cell r="F10654" t="str">
            <v>N</v>
          </cell>
        </row>
        <row r="10655">
          <cell r="B10655">
            <v>37539</v>
          </cell>
          <cell r="C10655" t="str">
            <v>Occidental Chemical Corp-</v>
          </cell>
          <cell r="D10655" t="str">
            <v>Elementis PLC</v>
          </cell>
          <cell r="E10655">
            <v>46</v>
          </cell>
          <cell r="F10655" t="str">
            <v>N</v>
          </cell>
        </row>
        <row r="10656">
          <cell r="B10656">
            <v>37539</v>
          </cell>
          <cell r="C10656" t="str">
            <v>Office Building,1177 Avenue</v>
          </cell>
          <cell r="D10656" t="str">
            <v>WestWind Capital Partners</v>
          </cell>
          <cell r="E10656">
            <v>409.2</v>
          </cell>
          <cell r="F10656" t="str">
            <v>N</v>
          </cell>
        </row>
        <row r="10657">
          <cell r="B10657">
            <v>37539</v>
          </cell>
          <cell r="C10657" t="str">
            <v>City Network Inc</v>
          </cell>
          <cell r="D10657" t="str">
            <v>InvestArk Bankshares Inc</v>
          </cell>
          <cell r="E10657">
            <v>13.2</v>
          </cell>
          <cell r="F10657" t="str">
            <v>N</v>
          </cell>
        </row>
        <row r="10658">
          <cell r="B10658">
            <v>37539</v>
          </cell>
          <cell r="C10658" t="str">
            <v>Electronics Boutique Hldg-BC</v>
          </cell>
          <cell r="D10658" t="str">
            <v>Sports Collectibles Acq'n Corp</v>
          </cell>
          <cell r="E10658">
            <v>15.2</v>
          </cell>
          <cell r="F10658" t="str">
            <v>N</v>
          </cell>
        </row>
        <row r="10659">
          <cell r="B10659">
            <v>37539</v>
          </cell>
          <cell r="C10659" t="str">
            <v>Conductus Inc</v>
          </cell>
          <cell r="D10659" t="str">
            <v>Superconductor Technologies</v>
          </cell>
          <cell r="E10659">
            <v>13.776</v>
          </cell>
          <cell r="F10659" t="str">
            <v>N</v>
          </cell>
        </row>
        <row r="10660">
          <cell r="B10660">
            <v>37538</v>
          </cell>
          <cell r="C10660" t="str">
            <v>Prime Retail Inc</v>
          </cell>
          <cell r="D10660" t="str">
            <v>Fortress Investment Group LLC</v>
          </cell>
          <cell r="E10660">
            <v>66.199999999999989</v>
          </cell>
          <cell r="F10660" t="str">
            <v>Y</v>
          </cell>
        </row>
        <row r="10661">
          <cell r="B10661">
            <v>37538</v>
          </cell>
          <cell r="C10661" t="str">
            <v>Enron Center South Office</v>
          </cell>
          <cell r="D10661" t="str">
            <v>Intell Management &amp; Investment</v>
          </cell>
          <cell r="E10661">
            <v>102</v>
          </cell>
          <cell r="F10661" t="str">
            <v>N</v>
          </cell>
        </row>
        <row r="10662">
          <cell r="B10662">
            <v>37538</v>
          </cell>
          <cell r="C10662" t="str">
            <v>Illinois Power-High Voltage</v>
          </cell>
          <cell r="D10662" t="str">
            <v>Trans-Elect Inc</v>
          </cell>
          <cell r="E10662">
            <v>239</v>
          </cell>
          <cell r="F10662" t="str">
            <v>N</v>
          </cell>
        </row>
        <row r="10663">
          <cell r="B10663">
            <v>37538</v>
          </cell>
          <cell r="C10663" t="str">
            <v>Compass Telecom</v>
          </cell>
          <cell r="D10663" t="str">
            <v>Somera Communications Inc</v>
          </cell>
          <cell r="E10663">
            <v>19</v>
          </cell>
          <cell r="F10663" t="str">
            <v>N</v>
          </cell>
        </row>
        <row r="10664">
          <cell r="B10664">
            <v>37538</v>
          </cell>
          <cell r="C10664" t="str">
            <v>Starbase Corp</v>
          </cell>
          <cell r="D10664" t="str">
            <v>Borland Software Corp</v>
          </cell>
          <cell r="E10664">
            <v>61.963000000000001</v>
          </cell>
          <cell r="F10664" t="str">
            <v>N</v>
          </cell>
        </row>
        <row r="10665">
          <cell r="B10665">
            <v>37538</v>
          </cell>
          <cell r="C10665" t="str">
            <v>Marked Tree Bancshares Inc,AR</v>
          </cell>
          <cell r="D10665" t="str">
            <v>Pocahontas Bancorp,AR</v>
          </cell>
          <cell r="E10665">
            <v>3.1999999999999997</v>
          </cell>
          <cell r="F10665" t="str">
            <v>N</v>
          </cell>
        </row>
        <row r="10666">
          <cell r="B10666">
            <v>37538</v>
          </cell>
          <cell r="C10666" t="str">
            <v>StemSource Inc</v>
          </cell>
          <cell r="D10666" t="str">
            <v>MacroPore Biosurgery Inc</v>
          </cell>
          <cell r="E10666">
            <v>5.7910000000000004</v>
          </cell>
          <cell r="F10666" t="str">
            <v>N</v>
          </cell>
        </row>
        <row r="10667">
          <cell r="B10667">
            <v>37538</v>
          </cell>
          <cell r="C10667" t="str">
            <v>Aldila Inc</v>
          </cell>
          <cell r="D10667" t="str">
            <v>Acquisitor Hldgs(Bermuda)Ltd</v>
          </cell>
          <cell r="E10667">
            <v>1.3680000000000001</v>
          </cell>
          <cell r="F10667" t="str">
            <v>N</v>
          </cell>
        </row>
        <row r="10668">
          <cell r="B10668">
            <v>37538</v>
          </cell>
          <cell r="C10668" t="str">
            <v>CommScope Inc</v>
          </cell>
          <cell r="D10668" t="str">
            <v>Investor Group</v>
          </cell>
          <cell r="E10668">
            <v>53.04</v>
          </cell>
          <cell r="F10668" t="str">
            <v>N</v>
          </cell>
        </row>
        <row r="10669">
          <cell r="B10669">
            <v>37538</v>
          </cell>
          <cell r="C10669" t="str">
            <v>Abiliti Solutions Inc</v>
          </cell>
          <cell r="D10669" t="str">
            <v>Daleen Technologies Inc</v>
          </cell>
          <cell r="E10669">
            <v>3.3730000000000002</v>
          </cell>
          <cell r="F10669" t="str">
            <v>N</v>
          </cell>
        </row>
        <row r="10670">
          <cell r="B10670">
            <v>37538</v>
          </cell>
          <cell r="C10670" t="str">
            <v>Harvey Titanium Ltd,Metals</v>
          </cell>
          <cell r="D10670" t="str">
            <v>Rolled Alloys Inc</v>
          </cell>
          <cell r="E10670">
            <v>3</v>
          </cell>
          <cell r="F10670" t="str">
            <v>N</v>
          </cell>
        </row>
        <row r="10671">
          <cell r="B10671">
            <v>37538</v>
          </cell>
          <cell r="C10671" t="str">
            <v>Accordant Health Services Inc</v>
          </cell>
          <cell r="D10671" t="str">
            <v>AdvancePCS</v>
          </cell>
          <cell r="E10671">
            <v>100</v>
          </cell>
          <cell r="F10671" t="str">
            <v>N</v>
          </cell>
        </row>
        <row r="10672">
          <cell r="B10672">
            <v>37538</v>
          </cell>
          <cell r="C10672" t="str">
            <v>Anderson Publishing Co</v>
          </cell>
          <cell r="D10672" t="str">
            <v>LexisNexis Group</v>
          </cell>
          <cell r="E10672">
            <v>21</v>
          </cell>
          <cell r="F10672" t="str">
            <v>N</v>
          </cell>
        </row>
        <row r="10673">
          <cell r="B10673">
            <v>37538</v>
          </cell>
          <cell r="C10673" t="str">
            <v>Retractable Technologies Inc</v>
          </cell>
          <cell r="D10673" t="str">
            <v>Katie Petroleum Inc</v>
          </cell>
          <cell r="E10673">
            <v>2.0999999999999996</v>
          </cell>
          <cell r="F10673" t="str">
            <v>N</v>
          </cell>
        </row>
        <row r="10674">
          <cell r="B10674">
            <v>37538</v>
          </cell>
          <cell r="C10674" t="str">
            <v>Trans Healthcare-Health(27)</v>
          </cell>
          <cell r="D10674" t="str">
            <v>Ventas Inc</v>
          </cell>
          <cell r="E10674">
            <v>120</v>
          </cell>
          <cell r="F10674" t="str">
            <v>N</v>
          </cell>
        </row>
        <row r="10675">
          <cell r="B10675">
            <v>37538</v>
          </cell>
          <cell r="C10675" t="str">
            <v>Maple Leaf Foods-US &amp; UK Ops</v>
          </cell>
          <cell r="D10675" t="str">
            <v>Canada Bread Co Ltd</v>
          </cell>
          <cell r="E10675">
            <v>166</v>
          </cell>
          <cell r="F10675" t="str">
            <v>N</v>
          </cell>
        </row>
        <row r="10676">
          <cell r="B10676">
            <v>37538</v>
          </cell>
          <cell r="C10676" t="str">
            <v>ClickAction Inc</v>
          </cell>
          <cell r="D10676" t="str">
            <v>infoUSA Inc</v>
          </cell>
          <cell r="E10676">
            <v>4.0999999999999996</v>
          </cell>
          <cell r="F10676" t="str">
            <v>N</v>
          </cell>
        </row>
        <row r="10677">
          <cell r="B10677">
            <v>37537</v>
          </cell>
          <cell r="C10677" t="str">
            <v>Complete Controls Inc</v>
          </cell>
          <cell r="D10677" t="str">
            <v>Investor Group</v>
          </cell>
          <cell r="E10677">
            <v>1.5</v>
          </cell>
          <cell r="F10677" t="str">
            <v>Y</v>
          </cell>
        </row>
        <row r="10678">
          <cell r="B10678">
            <v>37537</v>
          </cell>
          <cell r="C10678" t="str">
            <v>Sensors Unlimited Inc</v>
          </cell>
          <cell r="D10678" t="str">
            <v>Investor Group</v>
          </cell>
          <cell r="E10678">
            <v>6.1</v>
          </cell>
          <cell r="F10678" t="str">
            <v>Y</v>
          </cell>
        </row>
        <row r="10679">
          <cell r="B10679">
            <v>37537</v>
          </cell>
          <cell r="C10679" t="str">
            <v>KDRX-Channel 48,KHRR-Channel</v>
          </cell>
          <cell r="D10679" t="str">
            <v>Telemundo Communications Group</v>
          </cell>
          <cell r="E10679">
            <v>19</v>
          </cell>
          <cell r="F10679" t="str">
            <v>N</v>
          </cell>
        </row>
        <row r="10680">
          <cell r="B10680">
            <v>37537</v>
          </cell>
          <cell r="C10680" t="str">
            <v>Rio Grande Plastic-Cert Asts</v>
          </cell>
          <cell r="D10680" t="str">
            <v>Atlantis Plastics Inc</v>
          </cell>
          <cell r="E10680">
            <v>3.4</v>
          </cell>
          <cell r="F10680" t="str">
            <v>N</v>
          </cell>
        </row>
        <row r="10681">
          <cell r="B10681">
            <v>37537</v>
          </cell>
          <cell r="C10681" t="str">
            <v>Corbett Technologies Inc</v>
          </cell>
          <cell r="D10681" t="str">
            <v>BAE Systems North America</v>
          </cell>
          <cell r="E10681">
            <v>15</v>
          </cell>
          <cell r="F10681" t="str">
            <v>N</v>
          </cell>
        </row>
        <row r="10682">
          <cell r="B10682">
            <v>37537</v>
          </cell>
          <cell r="C10682" t="str">
            <v>KNSO-Channel 51(Sainte 51 LP)</v>
          </cell>
          <cell r="D10682" t="str">
            <v>Telemundo Communications Group</v>
          </cell>
          <cell r="E10682">
            <v>33</v>
          </cell>
          <cell r="F10682" t="str">
            <v>N</v>
          </cell>
        </row>
        <row r="10683">
          <cell r="B10683">
            <v>37537</v>
          </cell>
          <cell r="C10683" t="str">
            <v>Cedar Chemical Corp</v>
          </cell>
          <cell r="D10683" t="str">
            <v>Control Solutions Inc</v>
          </cell>
          <cell r="E10683">
            <v>1</v>
          </cell>
          <cell r="F10683" t="str">
            <v>N</v>
          </cell>
        </row>
        <row r="10684">
          <cell r="B10684">
            <v>37537</v>
          </cell>
          <cell r="C10684" t="str">
            <v>Baptist Health System</v>
          </cell>
          <cell r="D10684" t="str">
            <v>Vanguard Health Systems Inc</v>
          </cell>
          <cell r="E10684">
            <v>295</v>
          </cell>
          <cell r="F10684" t="str">
            <v>N</v>
          </cell>
        </row>
        <row r="10685">
          <cell r="B10685">
            <v>37537</v>
          </cell>
          <cell r="C10685" t="str">
            <v>PalmSource Inc</v>
          </cell>
          <cell r="D10685" t="str">
            <v>Sony Corp</v>
          </cell>
          <cell r="E10685">
            <v>20</v>
          </cell>
          <cell r="F10685" t="str">
            <v>N</v>
          </cell>
        </row>
        <row r="10686">
          <cell r="B10686">
            <v>37537</v>
          </cell>
          <cell r="C10686" t="str">
            <v>Hi-Rise-Solid Waste Equip Div</v>
          </cell>
          <cell r="D10686" t="str">
            <v>Donco Holding Co</v>
          </cell>
          <cell r="E10686">
            <v>35</v>
          </cell>
          <cell r="F10686" t="str">
            <v>N</v>
          </cell>
        </row>
        <row r="10687">
          <cell r="B10687">
            <v>37537</v>
          </cell>
          <cell r="C10687" t="str">
            <v>Grace Baking Co</v>
          </cell>
          <cell r="D10687" t="str">
            <v>Maple Leaf Foods Inc</v>
          </cell>
          <cell r="E10687">
            <v>26</v>
          </cell>
          <cell r="F10687" t="str">
            <v>N</v>
          </cell>
        </row>
        <row r="10688">
          <cell r="B10688">
            <v>37537</v>
          </cell>
          <cell r="C10688" t="str">
            <v>Vari-L Co Inc</v>
          </cell>
          <cell r="D10688" t="str">
            <v>Sirenza Microdevices Inc</v>
          </cell>
          <cell r="E10688">
            <v>15</v>
          </cell>
          <cell r="F10688" t="str">
            <v>N</v>
          </cell>
        </row>
        <row r="10689">
          <cell r="B10689">
            <v>37537</v>
          </cell>
          <cell r="C10689" t="str">
            <v>Perma-Bilt Homes</v>
          </cell>
          <cell r="D10689" t="str">
            <v>Meritage Homes Corp</v>
          </cell>
          <cell r="E10689">
            <v>46.599999999999994</v>
          </cell>
          <cell r="F10689" t="str">
            <v>N</v>
          </cell>
        </row>
        <row r="10690">
          <cell r="B10690">
            <v>37536</v>
          </cell>
          <cell r="C10690" t="str">
            <v>Dodge City Healthcare Group LP</v>
          </cell>
          <cell r="D10690" t="str">
            <v>LifePoint Hospitals Inc</v>
          </cell>
          <cell r="E10690">
            <v>25</v>
          </cell>
          <cell r="F10690" t="str">
            <v>N</v>
          </cell>
        </row>
        <row r="10691">
          <cell r="B10691">
            <v>37536</v>
          </cell>
          <cell r="C10691" t="str">
            <v>Industrial Protective Products</v>
          </cell>
          <cell r="D10691" t="str">
            <v>Aearo Corp</v>
          </cell>
          <cell r="E10691">
            <v>1.2</v>
          </cell>
          <cell r="F10691" t="str">
            <v>N</v>
          </cell>
        </row>
        <row r="10692">
          <cell r="B10692">
            <v>37536</v>
          </cell>
          <cell r="C10692" t="str">
            <v>Barton &amp; Polansky Associates,</v>
          </cell>
          <cell r="D10692" t="str">
            <v>Icon PLC</v>
          </cell>
          <cell r="E10692">
            <v>29.7</v>
          </cell>
          <cell r="F10692" t="str">
            <v>N</v>
          </cell>
        </row>
        <row r="10693">
          <cell r="B10693">
            <v>37536</v>
          </cell>
          <cell r="C10693" t="str">
            <v>Bradington-Young</v>
          </cell>
          <cell r="D10693" t="str">
            <v>Hooker Furniture Corp</v>
          </cell>
          <cell r="E10693">
            <v>25</v>
          </cell>
          <cell r="F10693" t="str">
            <v>N</v>
          </cell>
        </row>
        <row r="10694">
          <cell r="B10694">
            <v>37536</v>
          </cell>
          <cell r="C10694" t="str">
            <v>911 Emergency Products Inc</v>
          </cell>
          <cell r="D10694" t="str">
            <v>Armor Holdings Inc</v>
          </cell>
          <cell r="E10694">
            <v>2.9849999999999999</v>
          </cell>
          <cell r="F10694" t="str">
            <v>N</v>
          </cell>
        </row>
        <row r="10695">
          <cell r="B10695">
            <v>37536</v>
          </cell>
          <cell r="C10695" t="str">
            <v>North State National Bank,CA</v>
          </cell>
          <cell r="D10695" t="str">
            <v>Trico Bancshares,Chico,CA</v>
          </cell>
          <cell r="E10695">
            <v>31.623999999999999</v>
          </cell>
          <cell r="F10695" t="str">
            <v>N</v>
          </cell>
        </row>
        <row r="10696">
          <cell r="B10696">
            <v>37536</v>
          </cell>
          <cell r="C10696" t="str">
            <v>GetRelevant</v>
          </cell>
          <cell r="D10696" t="str">
            <v>Terra Networks SA</v>
          </cell>
          <cell r="E10696">
            <v>1.5</v>
          </cell>
          <cell r="F10696" t="str">
            <v>N</v>
          </cell>
        </row>
        <row r="10697">
          <cell r="B10697">
            <v>37536</v>
          </cell>
          <cell r="C10697" t="str">
            <v>TCSI Corp</v>
          </cell>
          <cell r="D10697" t="str">
            <v>Newcastle Partners LP</v>
          </cell>
          <cell r="E10697">
            <v>7.17</v>
          </cell>
          <cell r="F10697" t="str">
            <v>N</v>
          </cell>
        </row>
        <row r="10698">
          <cell r="B10698">
            <v>37536</v>
          </cell>
          <cell r="C10698" t="str">
            <v>TeraLogic Inc</v>
          </cell>
          <cell r="D10698" t="str">
            <v>Oak Technology Inc</v>
          </cell>
          <cell r="E10698">
            <v>50</v>
          </cell>
          <cell r="F10698" t="str">
            <v>N</v>
          </cell>
        </row>
        <row r="10699">
          <cell r="B10699">
            <v>37536</v>
          </cell>
          <cell r="C10699" t="str">
            <v>Bender Machine,Thomason Corp</v>
          </cell>
          <cell r="D10699" t="str">
            <v>Wood Group Gas Turbines</v>
          </cell>
          <cell r="E10699">
            <v>46</v>
          </cell>
          <cell r="F10699" t="str">
            <v>N</v>
          </cell>
        </row>
        <row r="10700">
          <cell r="B10700">
            <v>37536</v>
          </cell>
          <cell r="C10700" t="str">
            <v>Burlington Resources-Oil</v>
          </cell>
          <cell r="D10700" t="str">
            <v>Nance Petroleum Corp</v>
          </cell>
          <cell r="E10700">
            <v>69.099999999999994</v>
          </cell>
          <cell r="F10700" t="str">
            <v>N</v>
          </cell>
        </row>
        <row r="10701">
          <cell r="B10701">
            <v>37536</v>
          </cell>
          <cell r="C10701" t="str">
            <v>TakeMeOnVacation LLC</v>
          </cell>
          <cell r="D10701" t="str">
            <v>Bluegreen Corp</v>
          </cell>
          <cell r="E10701">
            <v>15.299999999999999</v>
          </cell>
          <cell r="F10701" t="str">
            <v>N</v>
          </cell>
        </row>
        <row r="10702">
          <cell r="B10702">
            <v>37533</v>
          </cell>
          <cell r="C10702" t="str">
            <v>Crystaloid Tech-Certain Assets</v>
          </cell>
          <cell r="D10702" t="str">
            <v>Elecsys Corp</v>
          </cell>
          <cell r="E10702">
            <v>1.7999999999999998</v>
          </cell>
          <cell r="F10702" t="str">
            <v>N</v>
          </cell>
        </row>
        <row r="10703">
          <cell r="B10703">
            <v>37533</v>
          </cell>
          <cell r="C10703" t="str">
            <v>CS Integrated-Certain US Asts</v>
          </cell>
          <cell r="D10703" t="str">
            <v>Atlas Cold Storage USA Inc</v>
          </cell>
          <cell r="E10703">
            <v>137.5</v>
          </cell>
          <cell r="F10703" t="str">
            <v>N</v>
          </cell>
        </row>
        <row r="10704">
          <cell r="B10704">
            <v>37533</v>
          </cell>
          <cell r="C10704" t="str">
            <v>Belle Plaine Service Corp</v>
          </cell>
          <cell r="D10704" t="str">
            <v>Mahaska Investment Co,Iowa</v>
          </cell>
          <cell r="E10704">
            <v>6.8</v>
          </cell>
          <cell r="F10704" t="str">
            <v>N</v>
          </cell>
        </row>
        <row r="10705">
          <cell r="B10705">
            <v>37533</v>
          </cell>
          <cell r="C10705" t="str">
            <v>Precor Inc</v>
          </cell>
          <cell r="D10705" t="str">
            <v>Amer Group Ltd</v>
          </cell>
          <cell r="E10705">
            <v>177.60599999999999</v>
          </cell>
          <cell r="F10705" t="str">
            <v>N</v>
          </cell>
        </row>
        <row r="10706">
          <cell r="B10706">
            <v>37533</v>
          </cell>
          <cell r="C10706" t="str">
            <v>ProLogis Trust-Temperature</v>
          </cell>
          <cell r="D10706" t="str">
            <v>Investor Group</v>
          </cell>
          <cell r="E10706">
            <v>272</v>
          </cell>
          <cell r="F10706" t="str">
            <v>N</v>
          </cell>
        </row>
        <row r="10707">
          <cell r="B10707">
            <v>37533</v>
          </cell>
          <cell r="C10707" t="str">
            <v>Gasco Energy Inc</v>
          </cell>
          <cell r="D10707" t="str">
            <v>Investor Group</v>
          </cell>
          <cell r="E10707">
            <v>1.5439999999999998</v>
          </cell>
          <cell r="F10707" t="str">
            <v>N</v>
          </cell>
        </row>
        <row r="10708">
          <cell r="B10708">
            <v>37533</v>
          </cell>
          <cell r="C10708" t="str">
            <v>Black Mountain Resources LLC</v>
          </cell>
          <cell r="D10708" t="str">
            <v>Resource Development LLC</v>
          </cell>
          <cell r="E10708">
            <v>10</v>
          </cell>
          <cell r="F10708" t="str">
            <v>N</v>
          </cell>
        </row>
        <row r="10709">
          <cell r="B10709">
            <v>37533</v>
          </cell>
          <cell r="C10709" t="str">
            <v>JDN Realty Corp</v>
          </cell>
          <cell r="D10709" t="str">
            <v>Developers Diversified Realty</v>
          </cell>
          <cell r="E10709">
            <v>1020.5309999999999</v>
          </cell>
          <cell r="F10709" t="str">
            <v>N</v>
          </cell>
        </row>
        <row r="10710">
          <cell r="B10710">
            <v>37532</v>
          </cell>
          <cell r="C10710" t="str">
            <v>Cardio-Optics Inc</v>
          </cell>
          <cell r="D10710" t="str">
            <v>Primus Venture Partners</v>
          </cell>
          <cell r="E10710">
            <v>1.5</v>
          </cell>
          <cell r="F10710" t="str">
            <v>Y</v>
          </cell>
        </row>
        <row r="10711">
          <cell r="B10711">
            <v>37532</v>
          </cell>
          <cell r="C10711" t="str">
            <v>ERoom Technology Inc</v>
          </cell>
          <cell r="D10711" t="str">
            <v>Documentum Inc</v>
          </cell>
          <cell r="E10711">
            <v>110.005</v>
          </cell>
          <cell r="F10711" t="str">
            <v>N</v>
          </cell>
        </row>
        <row r="10712">
          <cell r="B10712">
            <v>37532</v>
          </cell>
          <cell r="C10712" t="str">
            <v>Central Bank of Tampa,Tampa,FL</v>
          </cell>
          <cell r="D10712" t="str">
            <v>South Finl Group,Greenville,SC</v>
          </cell>
          <cell r="E10712">
            <v>68</v>
          </cell>
          <cell r="F10712" t="str">
            <v>N</v>
          </cell>
        </row>
        <row r="10713">
          <cell r="B10713">
            <v>37532</v>
          </cell>
          <cell r="C10713" t="str">
            <v>Empire State Pipeline</v>
          </cell>
          <cell r="D10713" t="str">
            <v>National Fuel Gas Co</v>
          </cell>
          <cell r="E10713">
            <v>240</v>
          </cell>
          <cell r="F10713" t="str">
            <v>N</v>
          </cell>
        </row>
        <row r="10714">
          <cell r="B10714">
            <v>37532</v>
          </cell>
          <cell r="C10714" t="str">
            <v>Garden State Plaza</v>
          </cell>
          <cell r="D10714" t="str">
            <v>Prudential PLC</v>
          </cell>
          <cell r="E10714">
            <v>193.79999999999998</v>
          </cell>
          <cell r="F10714" t="str">
            <v>N</v>
          </cell>
        </row>
        <row r="10715">
          <cell r="B10715">
            <v>37532</v>
          </cell>
          <cell r="C10715" t="str">
            <v>Garden State Plaza</v>
          </cell>
          <cell r="D10715" t="str">
            <v>Prudential PLC</v>
          </cell>
          <cell r="E10715">
            <v>77.5</v>
          </cell>
          <cell r="F10715" t="str">
            <v>N</v>
          </cell>
        </row>
        <row r="10716">
          <cell r="B10716">
            <v>37532</v>
          </cell>
          <cell r="C10716" t="str">
            <v>Garden State Plaza</v>
          </cell>
          <cell r="D10716" t="str">
            <v>Prudential PLC</v>
          </cell>
          <cell r="E10716">
            <v>116.3</v>
          </cell>
          <cell r="F10716" t="str">
            <v>N</v>
          </cell>
        </row>
        <row r="10717">
          <cell r="B10717">
            <v>37532</v>
          </cell>
          <cell r="C10717" t="str">
            <v>Fashion Square Mall,CA</v>
          </cell>
          <cell r="D10717" t="str">
            <v>Westfield America Trust</v>
          </cell>
          <cell r="E10717">
            <v>67</v>
          </cell>
          <cell r="F10717" t="str">
            <v>N</v>
          </cell>
        </row>
        <row r="10718">
          <cell r="B10718">
            <v>37532</v>
          </cell>
          <cell r="C10718" t="str">
            <v>Northwest Crossing Shopping</v>
          </cell>
          <cell r="D10718" t="str">
            <v>Investor Group</v>
          </cell>
          <cell r="E10718">
            <v>2.3499999999999996</v>
          </cell>
          <cell r="F10718" t="str">
            <v>N</v>
          </cell>
        </row>
        <row r="10719">
          <cell r="B10719">
            <v>37532</v>
          </cell>
          <cell r="C10719" t="str">
            <v>Property &amp; Portfolio Research</v>
          </cell>
          <cell r="D10719" t="str">
            <v>DMG Information</v>
          </cell>
          <cell r="E10719">
            <v>35</v>
          </cell>
          <cell r="F10719" t="str">
            <v>N</v>
          </cell>
        </row>
        <row r="10720">
          <cell r="B10720">
            <v>37532</v>
          </cell>
          <cell r="C10720" t="str">
            <v>Equinix Inc</v>
          </cell>
          <cell r="D10720" t="str">
            <v>Singapore Technologies Telemed</v>
          </cell>
          <cell r="E10720">
            <v>30</v>
          </cell>
          <cell r="F10720" t="str">
            <v>N</v>
          </cell>
        </row>
        <row r="10721">
          <cell r="B10721">
            <v>37531</v>
          </cell>
          <cell r="C10721" t="str">
            <v>Corporate Vision Inc</v>
          </cell>
          <cell r="D10721" t="str">
            <v>Environmental Energy Services</v>
          </cell>
          <cell r="E10721">
            <v>2.5</v>
          </cell>
          <cell r="F10721" t="str">
            <v>N</v>
          </cell>
        </row>
        <row r="10722">
          <cell r="B10722">
            <v>37531</v>
          </cell>
          <cell r="C10722" t="str">
            <v>Network60 Inc</v>
          </cell>
          <cell r="D10722" t="str">
            <v>Dtomi Inc</v>
          </cell>
          <cell r="E10722">
            <v>1.2999999999999998</v>
          </cell>
          <cell r="F10722" t="str">
            <v>N</v>
          </cell>
        </row>
        <row r="10723">
          <cell r="B10723">
            <v>37531</v>
          </cell>
          <cell r="C10723" t="str">
            <v>Enervest Energy LP-Natural Gas</v>
          </cell>
          <cell r="D10723" t="str">
            <v>Samson Investment Co</v>
          </cell>
          <cell r="E10723">
            <v>40</v>
          </cell>
          <cell r="F10723" t="str">
            <v>N</v>
          </cell>
        </row>
        <row r="10724">
          <cell r="B10724">
            <v>37531</v>
          </cell>
          <cell r="C10724" t="str">
            <v>Elan Corp Plc-Abelcet Rights &amp;</v>
          </cell>
          <cell r="D10724" t="str">
            <v>Enzon Inc</v>
          </cell>
          <cell r="E10724">
            <v>360</v>
          </cell>
          <cell r="F10724" t="str">
            <v>N</v>
          </cell>
        </row>
        <row r="10725">
          <cell r="B10725">
            <v>37531</v>
          </cell>
          <cell r="C10725" t="str">
            <v>PacAmTel Teleport</v>
          </cell>
          <cell r="D10725" t="str">
            <v>Intelsat Ltd</v>
          </cell>
          <cell r="E10725">
            <v>6.5</v>
          </cell>
          <cell r="F10725" t="str">
            <v>N</v>
          </cell>
        </row>
        <row r="10726">
          <cell r="B10726">
            <v>37531</v>
          </cell>
          <cell r="C10726" t="str">
            <v>CareerBuilder Inc</v>
          </cell>
          <cell r="D10726" t="str">
            <v>Gannett Co Inc</v>
          </cell>
          <cell r="E10726">
            <v>98.3</v>
          </cell>
          <cell r="F10726" t="str">
            <v>N</v>
          </cell>
        </row>
        <row r="10727">
          <cell r="B10727">
            <v>37531</v>
          </cell>
          <cell r="C10727" t="str">
            <v>McClure Broadcasting Inc</v>
          </cell>
          <cell r="D10727" t="str">
            <v>Archway Broadcasting Group LLC</v>
          </cell>
          <cell r="E10727">
            <v>15</v>
          </cell>
          <cell r="F10727" t="str">
            <v>N</v>
          </cell>
        </row>
        <row r="10728">
          <cell r="B10728">
            <v>37531</v>
          </cell>
          <cell r="C10728" t="str">
            <v>Oxiquant Inc</v>
          </cell>
          <cell r="D10728" t="str">
            <v>Adherex Technologies Inc</v>
          </cell>
          <cell r="E10728">
            <v>11.2</v>
          </cell>
          <cell r="F10728" t="str">
            <v>N</v>
          </cell>
        </row>
        <row r="10729">
          <cell r="B10729">
            <v>37531</v>
          </cell>
          <cell r="C10729" t="str">
            <v>Stairmaster-Med Treadmill Mfg</v>
          </cell>
          <cell r="D10729" t="str">
            <v>Quinton Cardiology Systems Inc</v>
          </cell>
          <cell r="E10729">
            <v>1.9</v>
          </cell>
          <cell r="F10729" t="str">
            <v>N</v>
          </cell>
        </row>
        <row r="10730">
          <cell r="B10730">
            <v>37531</v>
          </cell>
          <cell r="C10730" t="str">
            <v>Johnson Controls Inc-HVAC</v>
          </cell>
          <cell r="D10730" t="str">
            <v>Tomkins PLC</v>
          </cell>
          <cell r="E10730">
            <v>12</v>
          </cell>
          <cell r="F10730" t="str">
            <v>N</v>
          </cell>
        </row>
        <row r="10731">
          <cell r="B10731">
            <v>37531</v>
          </cell>
          <cell r="C10731" t="str">
            <v>Pihana Pacific Inc</v>
          </cell>
          <cell r="D10731" t="str">
            <v>Equinix Inc</v>
          </cell>
          <cell r="E10731">
            <v>23.04</v>
          </cell>
          <cell r="F10731" t="str">
            <v>N</v>
          </cell>
        </row>
        <row r="10732">
          <cell r="B10732">
            <v>37530</v>
          </cell>
          <cell r="C10732" t="str">
            <v>BWAY Corp</v>
          </cell>
          <cell r="D10732" t="str">
            <v>Kelso &amp; Co</v>
          </cell>
          <cell r="E10732">
            <v>341.82900000000001</v>
          </cell>
          <cell r="F10732" t="str">
            <v>Y</v>
          </cell>
        </row>
        <row r="10733">
          <cell r="B10733">
            <v>37530</v>
          </cell>
          <cell r="C10733" t="str">
            <v>Troll Communications LLC</v>
          </cell>
          <cell r="D10733" t="str">
            <v>LLR Partners Inc</v>
          </cell>
          <cell r="E10733">
            <v>7.5</v>
          </cell>
          <cell r="F10733" t="str">
            <v>Y</v>
          </cell>
        </row>
        <row r="10734">
          <cell r="B10734">
            <v>37530</v>
          </cell>
          <cell r="C10734" t="str">
            <v>PentaSafe Security Tech Inc</v>
          </cell>
          <cell r="D10734" t="str">
            <v>NetIQ Corp</v>
          </cell>
          <cell r="E10734">
            <v>254.85</v>
          </cell>
          <cell r="F10734" t="str">
            <v>N</v>
          </cell>
        </row>
        <row r="10735">
          <cell r="B10735">
            <v>37530</v>
          </cell>
          <cell r="C10735" t="str">
            <v>Plates &amp; shapes,Jeffreys Corp</v>
          </cell>
          <cell r="D10735" t="str">
            <v>Allied Properties Inc</v>
          </cell>
          <cell r="E10735">
            <v>4.5</v>
          </cell>
          <cell r="F10735" t="str">
            <v>N</v>
          </cell>
        </row>
        <row r="10736">
          <cell r="B10736">
            <v>37530</v>
          </cell>
          <cell r="C10736" t="str">
            <v>Convergent Technologies Inc</v>
          </cell>
          <cell r="D10736" t="str">
            <v>Digital Broadband Networks Inc</v>
          </cell>
          <cell r="E10736">
            <v>2.5999999999999996</v>
          </cell>
          <cell r="F10736" t="str">
            <v>N</v>
          </cell>
        </row>
        <row r="10737">
          <cell r="B10737">
            <v>37530</v>
          </cell>
          <cell r="C10737" t="str">
            <v>Campus Pipeline Inc</v>
          </cell>
          <cell r="D10737" t="str">
            <v>Systems &amp; Computer Technology</v>
          </cell>
          <cell r="E10737">
            <v>42</v>
          </cell>
          <cell r="F10737" t="str">
            <v>N</v>
          </cell>
        </row>
        <row r="10738">
          <cell r="B10738">
            <v>37530</v>
          </cell>
          <cell r="C10738" t="str">
            <v>Goldman Industrial-Harig Div</v>
          </cell>
          <cell r="D10738" t="str">
            <v>Tru Tech Systems Inc</v>
          </cell>
          <cell r="E10738">
            <v>2.25</v>
          </cell>
          <cell r="F10738" t="str">
            <v>N</v>
          </cell>
        </row>
        <row r="10739">
          <cell r="B10739">
            <v>37530</v>
          </cell>
          <cell r="C10739" t="str">
            <v>Springborn Laboratories Inc</v>
          </cell>
          <cell r="D10739" t="str">
            <v>Charles River Labs Int Inc</v>
          </cell>
          <cell r="E10739">
            <v>27</v>
          </cell>
          <cell r="F10739" t="str">
            <v>N</v>
          </cell>
        </row>
        <row r="10740">
          <cell r="B10740">
            <v>37530</v>
          </cell>
          <cell r="C10740" t="str">
            <v>MacroPore-Craniofacial Bus</v>
          </cell>
          <cell r="D10740" t="str">
            <v>Medtronic Inc</v>
          </cell>
          <cell r="E10740">
            <v>21</v>
          </cell>
          <cell r="F10740" t="str">
            <v>N</v>
          </cell>
        </row>
        <row r="10741">
          <cell r="B10741">
            <v>37530</v>
          </cell>
          <cell r="C10741" t="str">
            <v>Boston Weatherhead</v>
          </cell>
          <cell r="D10741" t="str">
            <v>Eaton Corp</v>
          </cell>
          <cell r="E10741">
            <v>130</v>
          </cell>
          <cell r="F10741" t="str">
            <v>N</v>
          </cell>
        </row>
        <row r="10742">
          <cell r="B10742">
            <v>37530</v>
          </cell>
          <cell r="C10742" t="str">
            <v>Mallon Resources Corp</v>
          </cell>
          <cell r="D10742" t="str">
            <v>Black Hills Corp</v>
          </cell>
          <cell r="E10742">
            <v>43.323999999999998</v>
          </cell>
          <cell r="F10742" t="str">
            <v>N</v>
          </cell>
        </row>
        <row r="10743">
          <cell r="B10743">
            <v>37530</v>
          </cell>
          <cell r="C10743" t="str">
            <v>Sunrise Assist Living-Nursing</v>
          </cell>
          <cell r="D10743" t="str">
            <v>Investor Group</v>
          </cell>
          <cell r="E10743">
            <v>196</v>
          </cell>
          <cell r="F10743" t="str">
            <v>N</v>
          </cell>
        </row>
        <row r="10744">
          <cell r="B10744">
            <v>37530</v>
          </cell>
          <cell r="C10744" t="str">
            <v>Southwestern Energy-Oklahoma</v>
          </cell>
          <cell r="D10744" t="str">
            <v>Undisclosed Acquiror</v>
          </cell>
          <cell r="E10744">
            <v>26.9</v>
          </cell>
          <cell r="F10744" t="str">
            <v>N</v>
          </cell>
        </row>
        <row r="10745">
          <cell r="B10745">
            <v>37530</v>
          </cell>
          <cell r="C10745" t="str">
            <v>barnesandnoble.com Inc</v>
          </cell>
          <cell r="D10745" t="str">
            <v>B&amp;N.com Holding Corp</v>
          </cell>
          <cell r="E10745">
            <v>10</v>
          </cell>
          <cell r="F10745" t="str">
            <v>N</v>
          </cell>
        </row>
        <row r="10746">
          <cell r="B10746">
            <v>37530</v>
          </cell>
          <cell r="C10746" t="str">
            <v>Interliant Inc-Web Hosting Bus</v>
          </cell>
          <cell r="D10746" t="str">
            <v>Sprint Commun Co LP(Sprint)</v>
          </cell>
          <cell r="E10746">
            <v>8</v>
          </cell>
          <cell r="F10746" t="str">
            <v>N</v>
          </cell>
        </row>
        <row r="10747">
          <cell r="B10747">
            <v>37530</v>
          </cell>
          <cell r="C10747" t="str">
            <v>Warnaco Group Inc</v>
          </cell>
          <cell r="D10747" t="str">
            <v>Creditors</v>
          </cell>
          <cell r="E10747">
            <v>808.64300000000003</v>
          </cell>
          <cell r="F10747" t="str">
            <v>N</v>
          </cell>
        </row>
        <row r="10748">
          <cell r="B10748">
            <v>37530</v>
          </cell>
          <cell r="C10748" t="str">
            <v>American Natural Energy Corp-</v>
          </cell>
          <cell r="D10748" t="str">
            <v>Undisclosed Acquiror</v>
          </cell>
          <cell r="E10748">
            <v>1.0179999999999998</v>
          </cell>
          <cell r="F10748" t="str">
            <v>N</v>
          </cell>
        </row>
        <row r="10749">
          <cell r="B10749">
            <v>37529</v>
          </cell>
          <cell r="C10749" t="str">
            <v>Bravo! Foods International</v>
          </cell>
          <cell r="D10749" t="str">
            <v>Mid-Am Capital LLC</v>
          </cell>
          <cell r="E10749">
            <v>1</v>
          </cell>
          <cell r="F10749" t="str">
            <v>Y</v>
          </cell>
        </row>
        <row r="10750">
          <cell r="B10750">
            <v>37529</v>
          </cell>
          <cell r="C10750" t="str">
            <v>Student Advantage Inc</v>
          </cell>
          <cell r="D10750" t="str">
            <v>Investor Group</v>
          </cell>
          <cell r="E10750">
            <v>10.872999999999999</v>
          </cell>
          <cell r="F10750" t="str">
            <v>Y</v>
          </cell>
        </row>
        <row r="10751">
          <cell r="B10751">
            <v>37529</v>
          </cell>
          <cell r="C10751" t="str">
            <v>Getronics Government Solutions</v>
          </cell>
          <cell r="D10751" t="str">
            <v>DigitalNet Holdings Inc</v>
          </cell>
          <cell r="E10751">
            <v>246.23099999999999</v>
          </cell>
          <cell r="F10751" t="str">
            <v>N</v>
          </cell>
        </row>
        <row r="10752">
          <cell r="B10752">
            <v>37529</v>
          </cell>
          <cell r="C10752" t="str">
            <v>Pain &amp; Rehabilitation Network</v>
          </cell>
          <cell r="D10752" t="str">
            <v>Helpmate Robotics Inc</v>
          </cell>
          <cell r="E10752">
            <v>4</v>
          </cell>
          <cell r="F10752" t="str">
            <v>N</v>
          </cell>
        </row>
        <row r="10753">
          <cell r="B10753">
            <v>37529</v>
          </cell>
          <cell r="C10753" t="str">
            <v>Monitor Labs Inc</v>
          </cell>
          <cell r="D10753" t="str">
            <v>Teledyne Technologies Inc</v>
          </cell>
          <cell r="E10753">
            <v>24</v>
          </cell>
          <cell r="F10753" t="str">
            <v>N</v>
          </cell>
        </row>
        <row r="10754">
          <cell r="B10754">
            <v>37529</v>
          </cell>
          <cell r="C10754" t="str">
            <v>Cohesion Technologies Inc</v>
          </cell>
          <cell r="D10754" t="str">
            <v>Angiotech Pharmaceuticals Inc</v>
          </cell>
          <cell r="E10754">
            <v>39.366</v>
          </cell>
          <cell r="F10754" t="str">
            <v>N</v>
          </cell>
        </row>
        <row r="10755">
          <cell r="B10755">
            <v>37529</v>
          </cell>
          <cell r="C10755" t="str">
            <v>Patron Systems Inc</v>
          </cell>
          <cell r="D10755" t="str">
            <v>Combined Professional Services</v>
          </cell>
          <cell r="E10755">
            <v>9.8999999999999986</v>
          </cell>
          <cell r="F10755" t="str">
            <v>N</v>
          </cell>
        </row>
        <row r="10756">
          <cell r="B10756">
            <v>37529</v>
          </cell>
          <cell r="C10756" t="str">
            <v>Celtron Technologies Inc</v>
          </cell>
          <cell r="D10756" t="str">
            <v>Vishay Intertechnology Inc</v>
          </cell>
          <cell r="E10756">
            <v>13.5</v>
          </cell>
          <cell r="F10756" t="str">
            <v>N</v>
          </cell>
        </row>
        <row r="10757">
          <cell r="B10757">
            <v>37529</v>
          </cell>
          <cell r="C10757" t="str">
            <v>ProLogis Equipment Services</v>
          </cell>
          <cell r="D10757" t="str">
            <v>General Electric Capital Corp</v>
          </cell>
          <cell r="E10757">
            <v>9.8000000000000007</v>
          </cell>
          <cell r="F10757" t="str">
            <v>N</v>
          </cell>
        </row>
        <row r="10758">
          <cell r="B10758">
            <v>37529</v>
          </cell>
          <cell r="C10758" t="str">
            <v>Woodus K Humphrey &amp; Co Inc</v>
          </cell>
          <cell r="D10758" t="str">
            <v>American Whl Ins Grp Inc</v>
          </cell>
          <cell r="E10758">
            <v>2.5</v>
          </cell>
          <cell r="F10758" t="str">
            <v>N</v>
          </cell>
        </row>
        <row r="10759">
          <cell r="B10759">
            <v>37529</v>
          </cell>
          <cell r="C10759" t="str">
            <v>American Homecare Supply LLC</v>
          </cell>
          <cell r="D10759" t="str">
            <v>Air Products &amp; Chems Inc</v>
          </cell>
          <cell r="E10759">
            <v>165</v>
          </cell>
          <cell r="F10759" t="str">
            <v>N</v>
          </cell>
        </row>
        <row r="10760">
          <cell r="B10760">
            <v>37529</v>
          </cell>
          <cell r="C10760" t="str">
            <v>Howell Corp</v>
          </cell>
          <cell r="D10760" t="str">
            <v>Anadarko Petroleum Corp</v>
          </cell>
          <cell r="E10760">
            <v>267.58</v>
          </cell>
          <cell r="F10760" t="str">
            <v>N</v>
          </cell>
        </row>
        <row r="10761">
          <cell r="B10761">
            <v>37529</v>
          </cell>
          <cell r="C10761" t="str">
            <v>Ellen Tracy New Jersey Corp</v>
          </cell>
          <cell r="D10761" t="str">
            <v>Liz Claiborne Inc</v>
          </cell>
          <cell r="E10761">
            <v>180</v>
          </cell>
          <cell r="F10761" t="str">
            <v>N</v>
          </cell>
        </row>
        <row r="10762">
          <cell r="B10762">
            <v>37527</v>
          </cell>
          <cell r="C10762" t="str">
            <v>Rexnord Corp(Invensys PLC)</v>
          </cell>
          <cell r="D10762" t="str">
            <v>Carlyle Group LLC</v>
          </cell>
          <cell r="E10762">
            <v>913</v>
          </cell>
          <cell r="F10762" t="str">
            <v>Y</v>
          </cell>
        </row>
        <row r="10763">
          <cell r="B10763">
            <v>37526</v>
          </cell>
          <cell r="C10763" t="str">
            <v>StorNet Inc</v>
          </cell>
          <cell r="D10763" t="str">
            <v>Solunet Storage Inc</v>
          </cell>
          <cell r="E10763">
            <v>9.6</v>
          </cell>
          <cell r="F10763" t="str">
            <v>Y</v>
          </cell>
        </row>
        <row r="10764">
          <cell r="B10764">
            <v>37526</v>
          </cell>
          <cell r="C10764" t="str">
            <v>Celtics Basketball LP</v>
          </cell>
          <cell r="D10764" t="str">
            <v>Lake Carnegie LLC</v>
          </cell>
          <cell r="E10764">
            <v>360</v>
          </cell>
          <cell r="F10764" t="str">
            <v>N</v>
          </cell>
        </row>
        <row r="10765">
          <cell r="B10765">
            <v>37526</v>
          </cell>
          <cell r="C10765" t="str">
            <v>Equitable Bank,Wheaton,MD</v>
          </cell>
          <cell r="D10765" t="str">
            <v>BB&amp;T Corp</v>
          </cell>
          <cell r="E10765">
            <v>47.598999999999997</v>
          </cell>
          <cell r="F10765" t="str">
            <v>N</v>
          </cell>
        </row>
        <row r="10766">
          <cell r="B10766">
            <v>37526</v>
          </cell>
          <cell r="C10766" t="str">
            <v>Laser Technology Inc</v>
          </cell>
          <cell r="D10766" t="str">
            <v>Investor Group</v>
          </cell>
          <cell r="E10766">
            <v>12</v>
          </cell>
          <cell r="F10766" t="str">
            <v>N</v>
          </cell>
        </row>
        <row r="10767">
          <cell r="B10767">
            <v>37526</v>
          </cell>
          <cell r="C10767" t="str">
            <v>Two Gatehall Drive,Parsippany</v>
          </cell>
          <cell r="D10767" t="str">
            <v>Wells RE Invest Trust Inc</v>
          </cell>
          <cell r="E10767">
            <v>101.35</v>
          </cell>
          <cell r="F10767" t="str">
            <v>N</v>
          </cell>
        </row>
        <row r="10768">
          <cell r="B10768">
            <v>37526</v>
          </cell>
          <cell r="C10768" t="str">
            <v>Navitas Energy Inc</v>
          </cell>
          <cell r="D10768" t="str">
            <v>Gamesa</v>
          </cell>
          <cell r="E10768">
            <v>2</v>
          </cell>
          <cell r="F10768" t="str">
            <v>N</v>
          </cell>
        </row>
        <row r="10769">
          <cell r="B10769">
            <v>37526</v>
          </cell>
          <cell r="C10769" t="str">
            <v>Deutsche Bank-Passive Asset Mg</v>
          </cell>
          <cell r="D10769" t="str">
            <v>Northern Trust Corp,Chicago,IL</v>
          </cell>
          <cell r="E10769">
            <v>260</v>
          </cell>
          <cell r="F10769" t="str">
            <v>N</v>
          </cell>
        </row>
        <row r="10770">
          <cell r="B10770">
            <v>37526</v>
          </cell>
          <cell r="C10770" t="str">
            <v>YCO</v>
          </cell>
          <cell r="D10770" t="str">
            <v>Natal LLC</v>
          </cell>
          <cell r="E10770">
            <v>12.2</v>
          </cell>
          <cell r="F10770" t="str">
            <v>N</v>
          </cell>
        </row>
        <row r="10771">
          <cell r="B10771">
            <v>37526</v>
          </cell>
          <cell r="C10771" t="str">
            <v>Commonwealth Bancorp,PA</v>
          </cell>
          <cell r="D10771" t="str">
            <v>Citizens Financial Group,RI</v>
          </cell>
          <cell r="E10771">
            <v>495.28100000000001</v>
          </cell>
          <cell r="F10771" t="str">
            <v>N</v>
          </cell>
        </row>
        <row r="10772">
          <cell r="B10772">
            <v>37526</v>
          </cell>
          <cell r="C10772" t="str">
            <v>Valley View Mall,La Crosse,WI</v>
          </cell>
          <cell r="D10772" t="str">
            <v>Crown American Realty Trust</v>
          </cell>
          <cell r="E10772">
            <v>50</v>
          </cell>
          <cell r="F10772" t="str">
            <v>N</v>
          </cell>
        </row>
        <row r="10773">
          <cell r="B10773">
            <v>37526</v>
          </cell>
          <cell r="C10773" t="str">
            <v>Big Sky Transportation Co</v>
          </cell>
          <cell r="D10773" t="str">
            <v>Mesaba Holdings Inc</v>
          </cell>
          <cell r="E10773">
            <v>3.4129999999999998</v>
          </cell>
          <cell r="F10773" t="str">
            <v>N</v>
          </cell>
        </row>
        <row r="10774">
          <cell r="B10774">
            <v>37526</v>
          </cell>
          <cell r="C10774" t="str">
            <v>myCFO Inc</v>
          </cell>
          <cell r="D10774" t="str">
            <v>Bank of Montreal,Ontario,CA</v>
          </cell>
          <cell r="E10774">
            <v>30</v>
          </cell>
          <cell r="F10774" t="str">
            <v>N</v>
          </cell>
        </row>
        <row r="10775">
          <cell r="B10775">
            <v>37526</v>
          </cell>
          <cell r="C10775" t="str">
            <v>Pacific Rocky Mountain Inc</v>
          </cell>
          <cell r="D10775" t="str">
            <v>Tantivy Group Inc</v>
          </cell>
          <cell r="E10775">
            <v>1</v>
          </cell>
          <cell r="F10775" t="str">
            <v>N</v>
          </cell>
        </row>
        <row r="10776">
          <cell r="B10776">
            <v>37526</v>
          </cell>
          <cell r="C10776" t="str">
            <v>Vision Metals Inc-Michigan</v>
          </cell>
          <cell r="D10776" t="str">
            <v>Michigan Seamless Tube Co</v>
          </cell>
          <cell r="E10776">
            <v>3</v>
          </cell>
          <cell r="F10776" t="str">
            <v>N</v>
          </cell>
        </row>
        <row r="10777">
          <cell r="B10777">
            <v>37526</v>
          </cell>
          <cell r="C10777" t="str">
            <v>High Desert Mineral Resources</v>
          </cell>
          <cell r="D10777" t="str">
            <v>Royal Gold Inc</v>
          </cell>
          <cell r="E10777">
            <v>18.379000000000001</v>
          </cell>
          <cell r="F10777" t="str">
            <v>N</v>
          </cell>
        </row>
        <row r="10778">
          <cell r="B10778">
            <v>37525</v>
          </cell>
          <cell r="C10778" t="str">
            <v>Interstate Natl Dealer Svcs</v>
          </cell>
          <cell r="D10778" t="str">
            <v>CHL Holdings Corp</v>
          </cell>
          <cell r="E10778">
            <v>15.904999999999999</v>
          </cell>
          <cell r="F10778" t="str">
            <v>Y</v>
          </cell>
        </row>
        <row r="10779">
          <cell r="B10779">
            <v>37525</v>
          </cell>
          <cell r="C10779" t="str">
            <v>Coolstor Warehouse Services</v>
          </cell>
          <cell r="D10779" t="str">
            <v>Atlas Cold Storage Midwest Ltd</v>
          </cell>
          <cell r="E10779">
            <v>15.7</v>
          </cell>
          <cell r="F10779" t="str">
            <v>N</v>
          </cell>
        </row>
        <row r="10780">
          <cell r="B10780">
            <v>37525</v>
          </cell>
          <cell r="C10780" t="str">
            <v>Devon Mobile-Towers(75)</v>
          </cell>
          <cell r="D10780" t="str">
            <v>Mountain Union Telecom LLC</v>
          </cell>
          <cell r="E10780">
            <v>4.5750000000000002</v>
          </cell>
          <cell r="F10780" t="str">
            <v>N</v>
          </cell>
        </row>
        <row r="10781">
          <cell r="B10781">
            <v>37525</v>
          </cell>
          <cell r="C10781" t="str">
            <v>Long Miller &amp; Associates LLC</v>
          </cell>
          <cell r="D10781" t="str">
            <v>Clark/Bardes Inc</v>
          </cell>
          <cell r="E10781">
            <v>100</v>
          </cell>
          <cell r="F10781" t="str">
            <v>N</v>
          </cell>
        </row>
        <row r="10782">
          <cell r="B10782">
            <v>37525</v>
          </cell>
          <cell r="C10782" t="str">
            <v>Hometown Bancshares Inc-IN</v>
          </cell>
          <cell r="D10782" t="str">
            <v>First Capital Inc,Corydon,IN</v>
          </cell>
          <cell r="E10782">
            <v>11.465999999999999</v>
          </cell>
          <cell r="F10782" t="str">
            <v>N</v>
          </cell>
        </row>
        <row r="10783">
          <cell r="B10783">
            <v>37525</v>
          </cell>
          <cell r="C10783" t="str">
            <v>Allfirst Financial Inc,MD</v>
          </cell>
          <cell r="D10783" t="str">
            <v>M&amp;T Bank Corp,Buffalo,New York</v>
          </cell>
          <cell r="E10783">
            <v>2879.9560000000001</v>
          </cell>
          <cell r="F10783" t="str">
            <v>N</v>
          </cell>
        </row>
        <row r="10784">
          <cell r="B10784">
            <v>37525</v>
          </cell>
          <cell r="C10784" t="str">
            <v>ACTV Inc</v>
          </cell>
          <cell r="D10784" t="str">
            <v>OpenTV Corp</v>
          </cell>
          <cell r="E10784">
            <v>95.372</v>
          </cell>
          <cell r="F10784" t="str">
            <v>N</v>
          </cell>
        </row>
        <row r="10785">
          <cell r="B10785">
            <v>37525</v>
          </cell>
          <cell r="C10785" t="str">
            <v>Applied Hydraulic Systems Inc</v>
          </cell>
          <cell r="D10785" t="str">
            <v>Oil States International Inc</v>
          </cell>
          <cell r="E10785">
            <v>26.9</v>
          </cell>
          <cell r="F10785" t="str">
            <v>N</v>
          </cell>
        </row>
        <row r="10786">
          <cell r="B10786">
            <v>37525</v>
          </cell>
          <cell r="C10786" t="str">
            <v>Wink Communications Inc</v>
          </cell>
          <cell r="D10786" t="str">
            <v>OpenTV Corp</v>
          </cell>
          <cell r="E10786">
            <v>101</v>
          </cell>
          <cell r="F10786" t="str">
            <v>N</v>
          </cell>
        </row>
        <row r="10787">
          <cell r="B10787">
            <v>37524</v>
          </cell>
          <cell r="C10787" t="str">
            <v>Union Bankshares Ltd,Denver,CO</v>
          </cell>
          <cell r="D10787" t="str">
            <v>KeyCorp,Cleveland,Ohio</v>
          </cell>
          <cell r="E10787">
            <v>65.947000000000003</v>
          </cell>
          <cell r="F10787" t="str">
            <v>N</v>
          </cell>
        </row>
        <row r="10788">
          <cell r="B10788">
            <v>37524</v>
          </cell>
          <cell r="C10788" t="str">
            <v>Prisa Networks Inc</v>
          </cell>
          <cell r="D10788" t="str">
            <v>EMC Corp</v>
          </cell>
          <cell r="E10788">
            <v>20</v>
          </cell>
          <cell r="F10788" t="str">
            <v>N</v>
          </cell>
        </row>
        <row r="10789">
          <cell r="B10789">
            <v>37524</v>
          </cell>
          <cell r="C10789" t="str">
            <v>Signal Technology-Cert Asts</v>
          </cell>
          <cell r="D10789" t="str">
            <v>Endwave Corp</v>
          </cell>
          <cell r="E10789">
            <v>3.4</v>
          </cell>
          <cell r="F10789" t="str">
            <v>N</v>
          </cell>
        </row>
        <row r="10790">
          <cell r="B10790">
            <v>37524</v>
          </cell>
          <cell r="C10790" t="str">
            <v>Surgical Laser Technologies</v>
          </cell>
          <cell r="D10790" t="str">
            <v>PhotoMedex Inc</v>
          </cell>
          <cell r="E10790">
            <v>3.1289999999999996</v>
          </cell>
          <cell r="F10790" t="str">
            <v>N</v>
          </cell>
        </row>
        <row r="10791">
          <cell r="B10791">
            <v>37524</v>
          </cell>
          <cell r="C10791" t="str">
            <v>Burbank Tower,Burbank,CA</v>
          </cell>
          <cell r="D10791" t="str">
            <v>Beacon Capital Partners LLC</v>
          </cell>
          <cell r="E10791">
            <v>100</v>
          </cell>
          <cell r="F10791" t="str">
            <v>N</v>
          </cell>
        </row>
        <row r="10792">
          <cell r="B10792">
            <v>37524</v>
          </cell>
          <cell r="C10792" t="str">
            <v>United Financial Holdings Inc</v>
          </cell>
          <cell r="D10792" t="str">
            <v>Synovus Financial Corp,GA</v>
          </cell>
          <cell r="E10792">
            <v>84.793000000000006</v>
          </cell>
          <cell r="F10792" t="str">
            <v>N</v>
          </cell>
        </row>
        <row r="10793">
          <cell r="B10793">
            <v>37523</v>
          </cell>
          <cell r="C10793" t="str">
            <v>Esco Holding Corp</v>
          </cell>
          <cell r="D10793" t="str">
            <v>Zodiac SA</v>
          </cell>
          <cell r="E10793">
            <v>62</v>
          </cell>
          <cell r="F10793" t="str">
            <v>N</v>
          </cell>
        </row>
        <row r="10794">
          <cell r="B10794">
            <v>37523</v>
          </cell>
          <cell r="C10794" t="str">
            <v>Technology Mgmt &amp; Analysis</v>
          </cell>
          <cell r="D10794" t="str">
            <v>L-3 Communications Hldg Inc</v>
          </cell>
          <cell r="E10794">
            <v>57</v>
          </cell>
          <cell r="F10794" t="str">
            <v>N</v>
          </cell>
        </row>
        <row r="10795">
          <cell r="B10795">
            <v>37523</v>
          </cell>
          <cell r="C10795" t="str">
            <v>Hardenville LLC</v>
          </cell>
          <cell r="D10795" t="str">
            <v>TriPower Resources Inc</v>
          </cell>
          <cell r="E10795">
            <v>3.4</v>
          </cell>
          <cell r="F10795" t="str">
            <v>N</v>
          </cell>
        </row>
        <row r="10796">
          <cell r="B10796">
            <v>37523</v>
          </cell>
          <cell r="C10796" t="str">
            <v>Hunter Group</v>
          </cell>
          <cell r="D10796" t="str">
            <v>Navigant Consulting Inc</v>
          </cell>
          <cell r="E10796">
            <v>25.4</v>
          </cell>
          <cell r="F10796" t="str">
            <v>N</v>
          </cell>
        </row>
        <row r="10797">
          <cell r="B10797">
            <v>37523</v>
          </cell>
          <cell r="C10797" t="str">
            <v>ARV Assisted Living Inc</v>
          </cell>
          <cell r="D10797" t="str">
            <v>Prometheus Assisted Living LLC</v>
          </cell>
          <cell r="E10797">
            <v>39.222999999999999</v>
          </cell>
          <cell r="F10797" t="str">
            <v>N</v>
          </cell>
        </row>
        <row r="10798">
          <cell r="B10798">
            <v>37523</v>
          </cell>
          <cell r="C10798" t="str">
            <v>FirstService Bank,PA</v>
          </cell>
          <cell r="D10798" t="str">
            <v>National Penn Bancshares,PA</v>
          </cell>
          <cell r="E10798">
            <v>84.765000000000001</v>
          </cell>
          <cell r="F10798" t="str">
            <v>N</v>
          </cell>
        </row>
        <row r="10799">
          <cell r="B10799">
            <v>37523</v>
          </cell>
          <cell r="C10799" t="str">
            <v>AEP Gas Power Systems LLC</v>
          </cell>
          <cell r="D10799" t="str">
            <v>Altek Power Corp</v>
          </cell>
          <cell r="E10799">
            <v>1.75</v>
          </cell>
          <cell r="F10799" t="str">
            <v>N</v>
          </cell>
        </row>
        <row r="10800">
          <cell r="B10800">
            <v>37522</v>
          </cell>
          <cell r="C10800" t="str">
            <v>Dole Food Co Inc</v>
          </cell>
          <cell r="D10800" t="str">
            <v>David H Murdock</v>
          </cell>
          <cell r="E10800">
            <v>1464.337</v>
          </cell>
          <cell r="F10800" t="str">
            <v>Y</v>
          </cell>
        </row>
        <row r="10801">
          <cell r="B10801">
            <v>37522</v>
          </cell>
          <cell r="C10801" t="str">
            <v>Insituform Technologies-Kinsel</v>
          </cell>
          <cell r="D10801" t="str">
            <v>Texas Sterling Construction LP</v>
          </cell>
          <cell r="E10801">
            <v>4.4000000000000004</v>
          </cell>
          <cell r="F10801" t="str">
            <v>N</v>
          </cell>
        </row>
        <row r="10802">
          <cell r="B10802">
            <v>37522</v>
          </cell>
          <cell r="C10802" t="str">
            <v>Boldt Metronics International</v>
          </cell>
          <cell r="D10802" t="str">
            <v>Laird Group PLC</v>
          </cell>
          <cell r="E10802">
            <v>28.7</v>
          </cell>
          <cell r="F10802" t="str">
            <v>N</v>
          </cell>
        </row>
        <row r="10803">
          <cell r="B10803">
            <v>37522</v>
          </cell>
          <cell r="C10803" t="str">
            <v>Beach Street Inc</v>
          </cell>
          <cell r="D10803" t="str">
            <v>Quiksilver Inc</v>
          </cell>
          <cell r="E10803">
            <v>7.5</v>
          </cell>
          <cell r="F10803" t="str">
            <v>N</v>
          </cell>
        </row>
        <row r="10804">
          <cell r="B10804">
            <v>37522</v>
          </cell>
          <cell r="C10804" t="str">
            <v>Transport Specialists</v>
          </cell>
          <cell r="D10804" t="str">
            <v>Stonepath Group Inc</v>
          </cell>
          <cell r="E10804">
            <v>1</v>
          </cell>
          <cell r="F10804" t="str">
            <v>N</v>
          </cell>
        </row>
        <row r="10805">
          <cell r="B10805">
            <v>37522</v>
          </cell>
          <cell r="C10805" t="str">
            <v>e-Link</v>
          </cell>
          <cell r="D10805" t="str">
            <v>EurekaGGN</v>
          </cell>
          <cell r="E10805">
            <v>20</v>
          </cell>
          <cell r="F10805" t="str">
            <v>N</v>
          </cell>
        </row>
        <row r="10806">
          <cell r="B10806">
            <v>37522</v>
          </cell>
          <cell r="C10806" t="str">
            <v>Wyndham-Hotels(13)</v>
          </cell>
          <cell r="D10806" t="str">
            <v>Westbrook Hotel Partners IV</v>
          </cell>
          <cell r="E10806">
            <v>447</v>
          </cell>
          <cell r="F10806" t="str">
            <v>N</v>
          </cell>
        </row>
        <row r="10807">
          <cell r="B10807">
            <v>37522</v>
          </cell>
          <cell r="C10807" t="str">
            <v>Acadiana Bancshares,Louisiana</v>
          </cell>
          <cell r="D10807" t="str">
            <v>IBERIABANK Corp,New Iberia,LA</v>
          </cell>
          <cell r="E10807">
            <v>67.727000000000004</v>
          </cell>
          <cell r="F10807" t="str">
            <v>N</v>
          </cell>
        </row>
        <row r="10808">
          <cell r="B10808">
            <v>37522</v>
          </cell>
          <cell r="C10808" t="str">
            <v>SPARAK Financial Systems LLC</v>
          </cell>
          <cell r="D10808" t="str">
            <v>Harland Finl Solutions Inc</v>
          </cell>
          <cell r="E10808">
            <v>32</v>
          </cell>
          <cell r="F10808" t="str">
            <v>N</v>
          </cell>
        </row>
        <row r="10809">
          <cell r="B10809">
            <v>37521</v>
          </cell>
          <cell r="C10809" t="str">
            <v>RH Donnelley Corp</v>
          </cell>
          <cell r="D10809" t="str">
            <v>Investor Group</v>
          </cell>
          <cell r="E10809">
            <v>200</v>
          </cell>
          <cell r="F10809" t="str">
            <v>Y</v>
          </cell>
        </row>
        <row r="10810">
          <cell r="B10810">
            <v>37521</v>
          </cell>
          <cell r="C10810" t="str">
            <v>Remedy Corp</v>
          </cell>
          <cell r="D10810" t="str">
            <v>BMC Software Inc</v>
          </cell>
          <cell r="E10810">
            <v>355</v>
          </cell>
          <cell r="F10810" t="str">
            <v>N</v>
          </cell>
        </row>
        <row r="10811">
          <cell r="B10811">
            <v>37521</v>
          </cell>
          <cell r="C10811" t="str">
            <v>Sprint Pub &amp; Advertising</v>
          </cell>
          <cell r="D10811" t="str">
            <v>RH Donnelley Corp</v>
          </cell>
          <cell r="E10811">
            <v>2230</v>
          </cell>
          <cell r="F10811" t="str">
            <v>N</v>
          </cell>
        </row>
        <row r="10812">
          <cell r="B10812">
            <v>37520</v>
          </cell>
          <cell r="C10812" t="str">
            <v>Transport Intl Pool-Marine</v>
          </cell>
          <cell r="D10812" t="str">
            <v>Flexi-Van Leasing Inc</v>
          </cell>
          <cell r="E10812">
            <v>181.25</v>
          </cell>
          <cell r="F10812" t="str">
            <v>N</v>
          </cell>
        </row>
        <row r="10813">
          <cell r="B10813">
            <v>37519</v>
          </cell>
          <cell r="C10813" t="str">
            <v>Limbach Facility Services Inc</v>
          </cell>
          <cell r="D10813" t="str">
            <v>FdG Associates</v>
          </cell>
          <cell r="E10813">
            <v>80.724999999999994</v>
          </cell>
          <cell r="F10813" t="str">
            <v>Y</v>
          </cell>
        </row>
        <row r="10814">
          <cell r="B10814">
            <v>37519</v>
          </cell>
          <cell r="C10814" t="str">
            <v>3E Co Environmental Ecological</v>
          </cell>
          <cell r="D10814" t="str">
            <v>3E Co Acquisition Corp</v>
          </cell>
          <cell r="E10814">
            <v>12.638999999999999</v>
          </cell>
          <cell r="F10814" t="str">
            <v>Y</v>
          </cell>
        </row>
        <row r="10815">
          <cell r="B10815">
            <v>37519</v>
          </cell>
          <cell r="C10815" t="str">
            <v>Rogers-Moldable Composites Div</v>
          </cell>
          <cell r="D10815" t="str">
            <v>Vyncolit North America Inc</v>
          </cell>
          <cell r="E10815">
            <v>21</v>
          </cell>
          <cell r="F10815" t="str">
            <v>Y</v>
          </cell>
        </row>
        <row r="10816">
          <cell r="B10816">
            <v>37519</v>
          </cell>
          <cell r="C10816" t="str">
            <v>College Television Network</v>
          </cell>
          <cell r="D10816" t="str">
            <v>MTV Networks Inc</v>
          </cell>
          <cell r="E10816">
            <v>15</v>
          </cell>
          <cell r="F10816" t="str">
            <v>N</v>
          </cell>
        </row>
        <row r="10817">
          <cell r="B10817">
            <v>37519</v>
          </cell>
          <cell r="C10817" t="str">
            <v>Val Morgan Cinema Advertising</v>
          </cell>
          <cell r="D10817" t="str">
            <v>Screenvision Cinema Network</v>
          </cell>
          <cell r="E10817">
            <v>3.6269999999999998</v>
          </cell>
          <cell r="F10817" t="str">
            <v>N</v>
          </cell>
        </row>
        <row r="10818">
          <cell r="B10818">
            <v>37519</v>
          </cell>
          <cell r="C10818" t="str">
            <v>Caliber One Indemnity Co</v>
          </cell>
          <cell r="D10818" t="str">
            <v>Northern Homelands Co</v>
          </cell>
          <cell r="E10818">
            <v>30.5</v>
          </cell>
          <cell r="F10818" t="str">
            <v>N</v>
          </cell>
        </row>
        <row r="10819">
          <cell r="B10819">
            <v>37519</v>
          </cell>
          <cell r="C10819" t="str">
            <v>NewMarkets International Inc</v>
          </cell>
          <cell r="D10819" t="str">
            <v>Comfex Financial Group</v>
          </cell>
          <cell r="E10819">
            <v>1</v>
          </cell>
          <cell r="F10819" t="str">
            <v>N</v>
          </cell>
        </row>
        <row r="10820">
          <cell r="B10820">
            <v>37519</v>
          </cell>
          <cell r="C10820" t="str">
            <v>Bank of Coronado,Coronado,CA</v>
          </cell>
          <cell r="D10820" t="str">
            <v>First Community Bancorp Inc,CA</v>
          </cell>
          <cell r="E10820">
            <v>11.7</v>
          </cell>
          <cell r="F10820" t="str">
            <v>N</v>
          </cell>
        </row>
        <row r="10821">
          <cell r="B10821">
            <v>37519</v>
          </cell>
          <cell r="C10821" t="str">
            <v>Cooper Power Systems Inc-Pole</v>
          </cell>
          <cell r="D10821" t="str">
            <v>Hubbell Inc</v>
          </cell>
          <cell r="E10821">
            <v>9.5</v>
          </cell>
          <cell r="F10821" t="str">
            <v>N</v>
          </cell>
        </row>
        <row r="10822">
          <cell r="B10822">
            <v>37519</v>
          </cell>
          <cell r="C10822" t="str">
            <v>Peak Entertainment Inc</v>
          </cell>
          <cell r="D10822" t="str">
            <v>Merit Studios Inc</v>
          </cell>
          <cell r="E10822">
            <v>19.613</v>
          </cell>
          <cell r="F10822" t="str">
            <v>N</v>
          </cell>
        </row>
        <row r="10823">
          <cell r="B10823">
            <v>37519</v>
          </cell>
          <cell r="C10823" t="str">
            <v>Stora Enso North America-Timbe</v>
          </cell>
          <cell r="D10823" t="str">
            <v>Plum Creek Timber Co Inc</v>
          </cell>
          <cell r="E10823">
            <v>142</v>
          </cell>
          <cell r="F10823" t="str">
            <v>N</v>
          </cell>
        </row>
        <row r="10824">
          <cell r="B10824">
            <v>37519</v>
          </cell>
          <cell r="C10824" t="str">
            <v>Amylin Pharmaceuticals Inc</v>
          </cell>
          <cell r="D10824" t="str">
            <v>Eli Lilly &amp; Co</v>
          </cell>
          <cell r="E10824">
            <v>30</v>
          </cell>
          <cell r="F10824" t="str">
            <v>N</v>
          </cell>
        </row>
        <row r="10825">
          <cell r="B10825">
            <v>37518</v>
          </cell>
          <cell r="C10825" t="str">
            <v>KVII-TV</v>
          </cell>
          <cell r="D10825" t="str">
            <v>Investor Group</v>
          </cell>
          <cell r="E10825">
            <v>16.850000000000001</v>
          </cell>
          <cell r="F10825" t="str">
            <v>Y</v>
          </cell>
        </row>
        <row r="10826">
          <cell r="B10826">
            <v>37518</v>
          </cell>
          <cell r="C10826" t="str">
            <v>KSBY-TV(EP Communications Inc)</v>
          </cell>
          <cell r="D10826" t="str">
            <v>Investor Group</v>
          </cell>
          <cell r="E10826">
            <v>39.5</v>
          </cell>
          <cell r="F10826" t="str">
            <v>Y</v>
          </cell>
        </row>
        <row r="10827">
          <cell r="B10827">
            <v>37518</v>
          </cell>
          <cell r="C10827" t="str">
            <v>W3M Inc</v>
          </cell>
          <cell r="D10827" t="str">
            <v>Flexxtech Corp</v>
          </cell>
          <cell r="E10827">
            <v>1.6749999999999998</v>
          </cell>
          <cell r="F10827" t="str">
            <v>N</v>
          </cell>
        </row>
        <row r="10828">
          <cell r="B10828">
            <v>37518</v>
          </cell>
          <cell r="C10828" t="str">
            <v>ValueFlash.com-Cert Asts</v>
          </cell>
          <cell r="D10828" t="str">
            <v>24/7 Real Media Inc</v>
          </cell>
          <cell r="E10828">
            <v>1.8859999999999999</v>
          </cell>
          <cell r="F10828" t="str">
            <v>N</v>
          </cell>
        </row>
        <row r="10829">
          <cell r="B10829">
            <v>37518</v>
          </cell>
          <cell r="C10829" t="str">
            <v>US Airways Group Inc</v>
          </cell>
          <cell r="D10829" t="str">
            <v>Retirement System of the State</v>
          </cell>
          <cell r="E10829">
            <v>240</v>
          </cell>
          <cell r="F10829" t="str">
            <v>N</v>
          </cell>
        </row>
        <row r="10830">
          <cell r="B10830">
            <v>37518</v>
          </cell>
          <cell r="C10830" t="str">
            <v>MaxWorldwide Inc</v>
          </cell>
          <cell r="D10830" t="str">
            <v>Investor Group</v>
          </cell>
          <cell r="E10830">
            <v>17.904</v>
          </cell>
          <cell r="F10830" t="str">
            <v>N</v>
          </cell>
        </row>
        <row r="10831">
          <cell r="B10831">
            <v>37518</v>
          </cell>
          <cell r="C10831" t="str">
            <v>Koch Industries Inc-Fertlizer</v>
          </cell>
          <cell r="D10831" t="str">
            <v>Kaneb Pipeline Operating</v>
          </cell>
          <cell r="E10831">
            <v>140</v>
          </cell>
          <cell r="F10831" t="str">
            <v>N</v>
          </cell>
        </row>
        <row r="10832">
          <cell r="B10832">
            <v>37518</v>
          </cell>
          <cell r="C10832" t="str">
            <v>Viador Inc</v>
          </cell>
          <cell r="D10832" t="str">
            <v>MASB Inc</v>
          </cell>
          <cell r="E10832">
            <v>3.8789999999999996</v>
          </cell>
          <cell r="F10832" t="str">
            <v>N</v>
          </cell>
        </row>
        <row r="10833">
          <cell r="B10833">
            <v>37518</v>
          </cell>
          <cell r="C10833" t="str">
            <v>Berkeley Process Controls Inc</v>
          </cell>
          <cell r="D10833" t="str">
            <v>Brooks-PRI Automation Inc</v>
          </cell>
          <cell r="E10833">
            <v>8.6999999999999993</v>
          </cell>
          <cell r="F10833" t="str">
            <v>N</v>
          </cell>
        </row>
        <row r="10834">
          <cell r="B10834">
            <v>37518</v>
          </cell>
          <cell r="C10834" t="str">
            <v>East MS Broadcasters-Stations</v>
          </cell>
          <cell r="D10834" t="str">
            <v>Cumulus Media Inc</v>
          </cell>
          <cell r="E10834">
            <v>30.082999999999998</v>
          </cell>
          <cell r="F10834" t="str">
            <v>N</v>
          </cell>
        </row>
        <row r="10835">
          <cell r="B10835">
            <v>37518</v>
          </cell>
          <cell r="C10835" t="str">
            <v>Advanced Mobile Power Systems</v>
          </cell>
          <cell r="D10835" t="str">
            <v>Vulcan Power Group LLC</v>
          </cell>
          <cell r="E10835">
            <v>4</v>
          </cell>
          <cell r="F10835" t="str">
            <v>N</v>
          </cell>
        </row>
        <row r="10836">
          <cell r="B10836">
            <v>37518</v>
          </cell>
          <cell r="C10836" t="str">
            <v>Crockett Cogeneration</v>
          </cell>
          <cell r="D10836" t="str">
            <v>Undisclosed Acquiror</v>
          </cell>
          <cell r="E10836">
            <v>82</v>
          </cell>
          <cell r="F10836" t="str">
            <v>N</v>
          </cell>
        </row>
        <row r="10837">
          <cell r="B10837">
            <v>37518</v>
          </cell>
          <cell r="C10837" t="str">
            <v>Empire Federal Bancorp Inc,MO</v>
          </cell>
          <cell r="D10837" t="str">
            <v>Sterling Financial Corp,WA</v>
          </cell>
          <cell r="E10837">
            <v>29.776</v>
          </cell>
          <cell r="F10837" t="str">
            <v>N</v>
          </cell>
        </row>
        <row r="10838">
          <cell r="B10838">
            <v>37518</v>
          </cell>
          <cell r="C10838" t="str">
            <v>Silverline Technologies-Asts</v>
          </cell>
          <cell r="D10838" t="str">
            <v>Cognizant Technology Solutions</v>
          </cell>
          <cell r="E10838">
            <v>9.6999999999999993</v>
          </cell>
          <cell r="F10838" t="str">
            <v>N</v>
          </cell>
        </row>
        <row r="10839">
          <cell r="B10839">
            <v>37517</v>
          </cell>
          <cell r="C10839" t="str">
            <v>OptronX Inc</v>
          </cell>
          <cell r="D10839" t="str">
            <v>JDS Uniphase Corp</v>
          </cell>
          <cell r="E10839">
            <v>12.5</v>
          </cell>
          <cell r="F10839" t="str">
            <v>N</v>
          </cell>
        </row>
        <row r="10840">
          <cell r="B10840">
            <v>37517</v>
          </cell>
          <cell r="C10840" t="str">
            <v>PRAJA Inc</v>
          </cell>
          <cell r="D10840" t="str">
            <v>TIBCO Software Inc</v>
          </cell>
          <cell r="E10840">
            <v>2.9</v>
          </cell>
          <cell r="F10840" t="str">
            <v>N</v>
          </cell>
        </row>
        <row r="10841">
          <cell r="B10841">
            <v>37517</v>
          </cell>
          <cell r="C10841" t="str">
            <v>Armed Forces Journal Intl</v>
          </cell>
          <cell r="D10841" t="str">
            <v>Army Times Publishing Co</v>
          </cell>
          <cell r="E10841">
            <v>4.4000000000000004</v>
          </cell>
          <cell r="F10841" t="str">
            <v>N</v>
          </cell>
        </row>
        <row r="10842">
          <cell r="B10842">
            <v>37517</v>
          </cell>
          <cell r="C10842" t="str">
            <v>Superior Telecom-Cert Cable</v>
          </cell>
          <cell r="D10842" t="str">
            <v>Alpine Group Inc</v>
          </cell>
          <cell r="E10842">
            <v>85</v>
          </cell>
          <cell r="F10842" t="str">
            <v>N</v>
          </cell>
        </row>
        <row r="10843">
          <cell r="B10843">
            <v>37517</v>
          </cell>
          <cell r="C10843" t="str">
            <v>American Heritage Homes</v>
          </cell>
          <cell r="D10843" t="str">
            <v>KB Home Corp</v>
          </cell>
          <cell r="E10843">
            <v>74</v>
          </cell>
          <cell r="F10843" t="str">
            <v>N</v>
          </cell>
        </row>
        <row r="10844">
          <cell r="B10844">
            <v>37517</v>
          </cell>
          <cell r="C10844" t="str">
            <v>AES Corp-Gas-Greystone Gas</v>
          </cell>
          <cell r="D10844" t="str">
            <v>Tenaska Power Services Co</v>
          </cell>
          <cell r="E10844">
            <v>36</v>
          </cell>
          <cell r="F10844" t="str">
            <v>N</v>
          </cell>
        </row>
        <row r="10845">
          <cell r="B10845">
            <v>37517</v>
          </cell>
          <cell r="C10845" t="str">
            <v>BlueLight.com-Internet Access</v>
          </cell>
          <cell r="D10845" t="str">
            <v>United Online Inc</v>
          </cell>
          <cell r="E10845">
            <v>8.3999999999999986</v>
          </cell>
          <cell r="F10845" t="str">
            <v>N</v>
          </cell>
        </row>
        <row r="10846">
          <cell r="B10846">
            <v>37517</v>
          </cell>
          <cell r="C10846" t="str">
            <v>Athanor Resources Inc</v>
          </cell>
          <cell r="D10846" t="str">
            <v>Nuevo Energy Co</v>
          </cell>
          <cell r="E10846">
            <v>102.77999999999999</v>
          </cell>
          <cell r="F10846" t="str">
            <v>N</v>
          </cell>
        </row>
        <row r="10847">
          <cell r="B10847">
            <v>37517</v>
          </cell>
          <cell r="C10847" t="str">
            <v>Pirus Networks Inc</v>
          </cell>
          <cell r="D10847" t="str">
            <v>Sun Microsystems Inc</v>
          </cell>
          <cell r="E10847">
            <v>160</v>
          </cell>
          <cell r="F10847" t="str">
            <v>N</v>
          </cell>
        </row>
        <row r="10848">
          <cell r="B10848">
            <v>37517</v>
          </cell>
          <cell r="C10848" t="str">
            <v>Bank of Ste Genevieve,MO</v>
          </cell>
          <cell r="D10848" t="str">
            <v>First Banks Inc,St Louis,MO</v>
          </cell>
          <cell r="E10848">
            <v>16.375</v>
          </cell>
          <cell r="F10848" t="str">
            <v>N</v>
          </cell>
        </row>
        <row r="10849">
          <cell r="B10849">
            <v>37517</v>
          </cell>
          <cell r="C10849" t="str">
            <v>Advantage Payroll Svcs Inc</v>
          </cell>
          <cell r="D10849" t="str">
            <v>Paychex Inc</v>
          </cell>
          <cell r="E10849">
            <v>240</v>
          </cell>
          <cell r="F10849" t="str">
            <v>N</v>
          </cell>
        </row>
        <row r="10850">
          <cell r="B10850">
            <v>37516</v>
          </cell>
          <cell r="C10850" t="str">
            <v>Amerada Hess-US Flag Tank Ops</v>
          </cell>
          <cell r="D10850" t="str">
            <v>United States Shipping</v>
          </cell>
          <cell r="E10850">
            <v>200</v>
          </cell>
          <cell r="F10850" t="str">
            <v>Y</v>
          </cell>
        </row>
        <row r="10851">
          <cell r="B10851">
            <v>37516</v>
          </cell>
          <cell r="C10851" t="str">
            <v>Yodlee Inc</v>
          </cell>
          <cell r="D10851" t="str">
            <v>Investor Group</v>
          </cell>
          <cell r="E10851">
            <v>24</v>
          </cell>
          <cell r="F10851" t="str">
            <v>Y</v>
          </cell>
        </row>
        <row r="10852">
          <cell r="B10852">
            <v>37516</v>
          </cell>
          <cell r="C10852" t="str">
            <v>Moving.com</v>
          </cell>
          <cell r="D10852" t="str">
            <v>MonsterMoving.com</v>
          </cell>
          <cell r="E10852">
            <v>7.35</v>
          </cell>
          <cell r="F10852" t="str">
            <v>N</v>
          </cell>
        </row>
        <row r="10853">
          <cell r="B10853">
            <v>37516</v>
          </cell>
          <cell r="C10853" t="str">
            <v>Arclar Co LLC</v>
          </cell>
          <cell r="D10853" t="str">
            <v>Peabody Energy Corp</v>
          </cell>
          <cell r="E10853">
            <v>15</v>
          </cell>
          <cell r="F10853" t="str">
            <v>N</v>
          </cell>
        </row>
        <row r="10854">
          <cell r="B10854">
            <v>37515</v>
          </cell>
          <cell r="C10854" t="str">
            <v>Money Market Services Intl</v>
          </cell>
          <cell r="D10854" t="str">
            <v>Investor Group</v>
          </cell>
          <cell r="E10854">
            <v>20</v>
          </cell>
          <cell r="F10854" t="str">
            <v>Y</v>
          </cell>
        </row>
        <row r="10855">
          <cell r="B10855">
            <v>37515</v>
          </cell>
          <cell r="C10855" t="str">
            <v>Williams Gas Pipelines Central</v>
          </cell>
          <cell r="D10855" t="str">
            <v>Southern Star Central Corp</v>
          </cell>
          <cell r="E10855">
            <v>555</v>
          </cell>
          <cell r="F10855" t="str">
            <v>Y</v>
          </cell>
        </row>
        <row r="10856">
          <cell r="B10856">
            <v>37515</v>
          </cell>
          <cell r="C10856" t="str">
            <v>National Golf Properties Inc</v>
          </cell>
          <cell r="D10856" t="str">
            <v>Investor Group</v>
          </cell>
          <cell r="E10856">
            <v>765.44999999999993</v>
          </cell>
          <cell r="F10856" t="str">
            <v>Y</v>
          </cell>
        </row>
        <row r="10857">
          <cell r="B10857">
            <v>37515</v>
          </cell>
          <cell r="C10857" t="str">
            <v>Mt West Group</v>
          </cell>
          <cell r="D10857" t="str">
            <v>Willbros Group Inc</v>
          </cell>
          <cell r="E10857">
            <v>10.385</v>
          </cell>
          <cell r="F10857" t="str">
            <v>N</v>
          </cell>
        </row>
        <row r="10858">
          <cell r="B10858">
            <v>37515</v>
          </cell>
          <cell r="C10858" t="str">
            <v>Deutsche Fin Svcs-Commercial</v>
          </cell>
          <cell r="D10858" t="str">
            <v>GE Vendor Financial Services</v>
          </cell>
          <cell r="E10858">
            <v>450</v>
          </cell>
          <cell r="F10858" t="str">
            <v>N</v>
          </cell>
        </row>
        <row r="10859">
          <cell r="B10859">
            <v>37515</v>
          </cell>
          <cell r="C10859" t="str">
            <v>Simmons Outdoor Corp</v>
          </cell>
          <cell r="D10859" t="str">
            <v>Meade Instruments Corp</v>
          </cell>
          <cell r="E10859">
            <v>20</v>
          </cell>
          <cell r="F10859" t="str">
            <v>N</v>
          </cell>
        </row>
        <row r="10860">
          <cell r="B10860">
            <v>37515</v>
          </cell>
          <cell r="C10860" t="str">
            <v>Aquasource-Water Business</v>
          </cell>
          <cell r="D10860" t="str">
            <v>Southwest Water Co</v>
          </cell>
          <cell r="E10860">
            <v>11</v>
          </cell>
          <cell r="F10860" t="str">
            <v>N</v>
          </cell>
        </row>
        <row r="10861">
          <cell r="B10861">
            <v>37515</v>
          </cell>
          <cell r="C10861" t="str">
            <v>Gateway Pipeline-Gas Sys</v>
          </cell>
          <cell r="D10861" t="str">
            <v>Undisclosed Acquiror</v>
          </cell>
          <cell r="E10861">
            <v>1.1000000000000001</v>
          </cell>
          <cell r="F10861" t="str">
            <v>N</v>
          </cell>
        </row>
        <row r="10862">
          <cell r="B10862">
            <v>37515</v>
          </cell>
          <cell r="C10862" t="str">
            <v>APB Energy Inc</v>
          </cell>
          <cell r="D10862" t="str">
            <v>ICAP PLC</v>
          </cell>
          <cell r="E10862">
            <v>45.5</v>
          </cell>
          <cell r="F10862" t="str">
            <v>N</v>
          </cell>
        </row>
        <row r="10863">
          <cell r="B10863">
            <v>37515</v>
          </cell>
          <cell r="C10863" t="str">
            <v>Camp Hill Mall,Camp Hill,PA</v>
          </cell>
          <cell r="D10863" t="str">
            <v>Cedar Income Fund Ltd</v>
          </cell>
          <cell r="E10863">
            <v>18</v>
          </cell>
          <cell r="F10863" t="str">
            <v>N</v>
          </cell>
        </row>
        <row r="10864">
          <cell r="B10864">
            <v>37515</v>
          </cell>
          <cell r="C10864" t="str">
            <v>Time Warner-Distn Ctr,MD</v>
          </cell>
          <cell r="D10864" t="str">
            <v>Charming Shoppes Inc</v>
          </cell>
          <cell r="E10864">
            <v>17.299999999999997</v>
          </cell>
          <cell r="F10864" t="str">
            <v>N</v>
          </cell>
        </row>
        <row r="10865">
          <cell r="B10865">
            <v>37512</v>
          </cell>
          <cell r="C10865" t="str">
            <v>River Oaks Imaging</v>
          </cell>
          <cell r="D10865" t="str">
            <v>Investor Group</v>
          </cell>
          <cell r="E10865">
            <v>80</v>
          </cell>
          <cell r="F10865" t="str">
            <v>Y</v>
          </cell>
        </row>
        <row r="10866">
          <cell r="B10866">
            <v>37512</v>
          </cell>
          <cell r="C10866" t="str">
            <v>Concordia Properties LLC</v>
          </cell>
          <cell r="D10866" t="str">
            <v>Blackstone Real Estate</v>
          </cell>
          <cell r="E10866">
            <v>423.5</v>
          </cell>
          <cell r="F10866" t="str">
            <v>Y</v>
          </cell>
        </row>
        <row r="10867">
          <cell r="B10867">
            <v>37512</v>
          </cell>
          <cell r="C10867" t="str">
            <v>Monarch Dental Corp</v>
          </cell>
          <cell r="D10867" t="str">
            <v>Investor Group</v>
          </cell>
          <cell r="E10867">
            <v>12.757999999999999</v>
          </cell>
          <cell r="F10867" t="str">
            <v>Y</v>
          </cell>
        </row>
        <row r="10868">
          <cell r="B10868">
            <v>37512</v>
          </cell>
          <cell r="C10868" t="str">
            <v>Ziatech Corp</v>
          </cell>
          <cell r="D10868" t="str">
            <v>Performance Technologies Inc</v>
          </cell>
          <cell r="E10868">
            <v>3.8</v>
          </cell>
          <cell r="F10868" t="str">
            <v>N</v>
          </cell>
        </row>
        <row r="10869">
          <cell r="B10869">
            <v>37512</v>
          </cell>
          <cell r="C10869" t="str">
            <v>Atlantic Pharmaceutical Svcs</v>
          </cell>
          <cell r="D10869" t="str">
            <v>Shire Pharmaceuticals Group</v>
          </cell>
          <cell r="E10869">
            <v>17</v>
          </cell>
          <cell r="F10869" t="str">
            <v>N</v>
          </cell>
        </row>
        <row r="10870">
          <cell r="B10870">
            <v>37512</v>
          </cell>
          <cell r="C10870" t="str">
            <v>Pecanland-Pecanland Mall</v>
          </cell>
          <cell r="D10870" t="str">
            <v>General Growth Properties Inc</v>
          </cell>
          <cell r="E10870">
            <v>72</v>
          </cell>
          <cell r="F10870" t="str">
            <v>N</v>
          </cell>
        </row>
        <row r="10871">
          <cell r="B10871">
            <v>37512</v>
          </cell>
          <cell r="C10871" t="str">
            <v>Cable &amp; Wireless-Customer Base</v>
          </cell>
          <cell r="D10871" t="str">
            <v>Primus Telecom Group Inc</v>
          </cell>
          <cell r="E10871">
            <v>32</v>
          </cell>
          <cell r="F10871" t="str">
            <v>N</v>
          </cell>
        </row>
        <row r="10872">
          <cell r="B10872">
            <v>37512</v>
          </cell>
          <cell r="C10872" t="str">
            <v>Agway Inc-Sunflower Business</v>
          </cell>
          <cell r="D10872" t="str">
            <v>Cenex Harvest States Coop</v>
          </cell>
          <cell r="E10872">
            <v>21.5</v>
          </cell>
          <cell r="F10872" t="str">
            <v>N</v>
          </cell>
        </row>
        <row r="10873">
          <cell r="B10873">
            <v>37512</v>
          </cell>
          <cell r="C10873" t="str">
            <v>LTV Steel Corp-Pittsburgh Coke</v>
          </cell>
          <cell r="D10873" t="str">
            <v>Almono LP</v>
          </cell>
          <cell r="E10873">
            <v>9.94</v>
          </cell>
          <cell r="F10873" t="str">
            <v>N</v>
          </cell>
        </row>
        <row r="10874">
          <cell r="B10874">
            <v>37512</v>
          </cell>
          <cell r="C10874" t="str">
            <v>BAE Systems-Advanced Sys Ops</v>
          </cell>
          <cell r="D10874" t="str">
            <v>Integrated Defense Tech</v>
          </cell>
          <cell r="E10874">
            <v>146</v>
          </cell>
          <cell r="F10874" t="str">
            <v>N</v>
          </cell>
        </row>
        <row r="10875">
          <cell r="B10875">
            <v>37512</v>
          </cell>
          <cell r="C10875" t="str">
            <v>Raleys-Supermarkets,Las Vegas</v>
          </cell>
          <cell r="D10875" t="str">
            <v>Kroger Co</v>
          </cell>
          <cell r="E10875">
            <v>10</v>
          </cell>
          <cell r="F10875" t="str">
            <v>N</v>
          </cell>
        </row>
        <row r="10876">
          <cell r="B10876">
            <v>37512</v>
          </cell>
          <cell r="C10876" t="str">
            <v>Ameritrade Holding-Kansas City</v>
          </cell>
          <cell r="D10876" t="str">
            <v>MasterCard International Inc</v>
          </cell>
          <cell r="E10876">
            <v>23.5</v>
          </cell>
          <cell r="F10876" t="str">
            <v>N</v>
          </cell>
        </row>
        <row r="10877">
          <cell r="B10877">
            <v>37512</v>
          </cell>
          <cell r="C10877" t="str">
            <v>US Diagnostic Inc</v>
          </cell>
          <cell r="D10877" t="str">
            <v>DVI Financial Services Inc</v>
          </cell>
          <cell r="E10877">
            <v>14</v>
          </cell>
          <cell r="F10877" t="str">
            <v>N</v>
          </cell>
        </row>
        <row r="10878">
          <cell r="B10878">
            <v>37512</v>
          </cell>
          <cell r="C10878" t="str">
            <v>El Paso-Manchief Power Plant</v>
          </cell>
          <cell r="D10878" t="str">
            <v>TransCanada Pipelines Ltd</v>
          </cell>
          <cell r="E10878">
            <v>127</v>
          </cell>
          <cell r="F10878" t="str">
            <v>N</v>
          </cell>
        </row>
        <row r="10879">
          <cell r="B10879">
            <v>37512</v>
          </cell>
          <cell r="C10879" t="str">
            <v>US Diagnostic Inc</v>
          </cell>
          <cell r="D10879" t="str">
            <v>Presgar Medical Imaging Inc</v>
          </cell>
          <cell r="E10879">
            <v>14.1</v>
          </cell>
          <cell r="F10879" t="str">
            <v>N</v>
          </cell>
        </row>
        <row r="10880">
          <cell r="B10880">
            <v>37511</v>
          </cell>
          <cell r="C10880" t="str">
            <v>Oriole Homes Corp</v>
          </cell>
          <cell r="D10880" t="str">
            <v>Investor Group</v>
          </cell>
          <cell r="E10880">
            <v>14.106999999999999</v>
          </cell>
          <cell r="F10880" t="str">
            <v>Y</v>
          </cell>
        </row>
        <row r="10881">
          <cell r="B10881">
            <v>37511</v>
          </cell>
          <cell r="C10881" t="str">
            <v>Waterworks Distribution Group</v>
          </cell>
          <cell r="D10881" t="str">
            <v>Investor Group</v>
          </cell>
          <cell r="E10881">
            <v>620</v>
          </cell>
          <cell r="F10881" t="str">
            <v>Y</v>
          </cell>
        </row>
        <row r="10882">
          <cell r="B10882">
            <v>37511</v>
          </cell>
          <cell r="C10882" t="str">
            <v>IDI Group</v>
          </cell>
          <cell r="D10882" t="str">
            <v>Masco Corp</v>
          </cell>
          <cell r="E10882">
            <v>800</v>
          </cell>
          <cell r="F10882" t="str">
            <v>N</v>
          </cell>
        </row>
        <row r="10883">
          <cell r="B10883">
            <v>37511</v>
          </cell>
          <cell r="C10883" t="str">
            <v>Intel-Communications Div</v>
          </cell>
          <cell r="D10883" t="str">
            <v>Performance Technologies Inc</v>
          </cell>
          <cell r="E10883">
            <v>2.9</v>
          </cell>
          <cell r="F10883" t="str">
            <v>N</v>
          </cell>
        </row>
        <row r="10884">
          <cell r="B10884">
            <v>37511</v>
          </cell>
          <cell r="C10884" t="str">
            <v>Purchasepro.com Inc</v>
          </cell>
          <cell r="D10884" t="str">
            <v>Perfect Commerce Inc</v>
          </cell>
          <cell r="E10884">
            <v>2.3250000000000002</v>
          </cell>
          <cell r="F10884" t="str">
            <v>N</v>
          </cell>
        </row>
        <row r="10885">
          <cell r="B10885">
            <v>37511</v>
          </cell>
          <cell r="C10885" t="str">
            <v>SFSB Holding Co</v>
          </cell>
          <cell r="D10885" t="str">
            <v>Laurel Capital Group Inc</v>
          </cell>
          <cell r="E10885">
            <v>9.9540000000000006</v>
          </cell>
          <cell r="F10885" t="str">
            <v>N</v>
          </cell>
        </row>
        <row r="10886">
          <cell r="B10886">
            <v>37511</v>
          </cell>
          <cell r="C10886" t="str">
            <v>BEN Marketing Group</v>
          </cell>
          <cell r="D10886" t="str">
            <v>Ogilvy &amp; Mather Worldwide</v>
          </cell>
          <cell r="E10886">
            <v>15</v>
          </cell>
          <cell r="F10886" t="str">
            <v>N</v>
          </cell>
        </row>
        <row r="10887">
          <cell r="B10887">
            <v>37511</v>
          </cell>
          <cell r="C10887" t="str">
            <v>United Dominion Realty-Apts</v>
          </cell>
          <cell r="D10887" t="str">
            <v>Undisclosed Acquiror</v>
          </cell>
          <cell r="E10887">
            <v>182.5</v>
          </cell>
          <cell r="F10887" t="str">
            <v>N</v>
          </cell>
        </row>
        <row r="10888">
          <cell r="B10888">
            <v>37511</v>
          </cell>
          <cell r="C10888" t="str">
            <v>AQM Information Solutions Inc</v>
          </cell>
          <cell r="D10888" t="str">
            <v>Experian Corp</v>
          </cell>
          <cell r="E10888">
            <v>20</v>
          </cell>
          <cell r="F10888" t="str">
            <v>N</v>
          </cell>
        </row>
        <row r="10889">
          <cell r="B10889">
            <v>37511</v>
          </cell>
          <cell r="C10889" t="str">
            <v>Country Isles Plaza,Weston,FL</v>
          </cell>
          <cell r="D10889" t="str">
            <v>Investor</v>
          </cell>
          <cell r="E10889">
            <v>19.915999999999997</v>
          </cell>
          <cell r="F10889" t="str">
            <v>N</v>
          </cell>
        </row>
        <row r="10890">
          <cell r="B10890">
            <v>37511</v>
          </cell>
          <cell r="C10890" t="str">
            <v>Jeff Hamilton Industries Inc</v>
          </cell>
          <cell r="D10890" t="str">
            <v>Action Performance Cos Inc</v>
          </cell>
          <cell r="E10890">
            <v>6.5</v>
          </cell>
          <cell r="F10890" t="str">
            <v>N</v>
          </cell>
        </row>
        <row r="10891">
          <cell r="B10891">
            <v>37511</v>
          </cell>
          <cell r="C10891" t="str">
            <v>Image Entertainment Inc</v>
          </cell>
          <cell r="D10891" t="str">
            <v>Standard Broadcasting Corp Ltd</v>
          </cell>
          <cell r="E10891">
            <v>1.998</v>
          </cell>
          <cell r="F10891" t="str">
            <v>N</v>
          </cell>
        </row>
        <row r="10892">
          <cell r="B10892">
            <v>37511</v>
          </cell>
          <cell r="C10892" t="str">
            <v>Northrop Grumman Corp-Electron</v>
          </cell>
          <cell r="D10892" t="str">
            <v>L-3 Communications Hldg Inc</v>
          </cell>
          <cell r="E10892">
            <v>135</v>
          </cell>
          <cell r="F10892" t="str">
            <v>N</v>
          </cell>
        </row>
        <row r="10893">
          <cell r="B10893">
            <v>37510</v>
          </cell>
          <cell r="C10893" t="str">
            <v>Journey Homes</v>
          </cell>
          <cell r="D10893" t="str">
            <v>Taylor Woodrow PLC</v>
          </cell>
          <cell r="E10893">
            <v>44.639999999999993</v>
          </cell>
          <cell r="F10893" t="str">
            <v>N</v>
          </cell>
        </row>
        <row r="10894">
          <cell r="B10894">
            <v>37510</v>
          </cell>
          <cell r="C10894" t="str">
            <v>Saltgrass Steak House</v>
          </cell>
          <cell r="D10894" t="str">
            <v>Landry's Restaurants Inc</v>
          </cell>
          <cell r="E10894">
            <v>75</v>
          </cell>
          <cell r="F10894" t="str">
            <v>N</v>
          </cell>
        </row>
        <row r="10895">
          <cell r="B10895">
            <v>37510</v>
          </cell>
          <cell r="C10895" t="str">
            <v>West Essex Bancorp Inc</v>
          </cell>
          <cell r="D10895" t="str">
            <v>Kearny Financial Corp,Kearny</v>
          </cell>
          <cell r="E10895">
            <v>175.27199999999999</v>
          </cell>
          <cell r="F10895" t="str">
            <v>N</v>
          </cell>
        </row>
        <row r="10896">
          <cell r="B10896">
            <v>37509</v>
          </cell>
          <cell r="C10896" t="str">
            <v>Total Information Services Inc</v>
          </cell>
          <cell r="D10896" t="str">
            <v>US Investigations Services Inc</v>
          </cell>
          <cell r="E10896">
            <v>245</v>
          </cell>
          <cell r="F10896" t="str">
            <v>N</v>
          </cell>
        </row>
        <row r="10897">
          <cell r="B10897">
            <v>37509</v>
          </cell>
          <cell r="C10897" t="str">
            <v>Ajax Magnethermic Corp</v>
          </cell>
          <cell r="D10897" t="str">
            <v>Park-Ohio Holdings Corp</v>
          </cell>
          <cell r="E10897">
            <v>5.5</v>
          </cell>
          <cell r="F10897" t="str">
            <v>N</v>
          </cell>
        </row>
        <row r="10898">
          <cell r="B10898">
            <v>37509</v>
          </cell>
          <cell r="C10898" t="str">
            <v>GBase Communications</v>
          </cell>
          <cell r="D10898" t="str">
            <v>interWAVE Communications</v>
          </cell>
          <cell r="E10898">
            <v>3.0599999999999996</v>
          </cell>
          <cell r="F10898" t="str">
            <v>N</v>
          </cell>
        </row>
        <row r="10899">
          <cell r="B10899">
            <v>37509</v>
          </cell>
          <cell r="C10899" t="str">
            <v>Regional Economic Research Inc</v>
          </cell>
          <cell r="D10899" t="str">
            <v>Itron Inc</v>
          </cell>
          <cell r="E10899">
            <v>18</v>
          </cell>
          <cell r="F10899" t="str">
            <v>N</v>
          </cell>
        </row>
        <row r="10900">
          <cell r="B10900">
            <v>37509</v>
          </cell>
          <cell r="C10900" t="str">
            <v>Blue Diamond Resorts Inc</v>
          </cell>
          <cell r="D10900" t="str">
            <v>Undisclosed Acquiror</v>
          </cell>
          <cell r="E10900">
            <v>4.0999999999999996</v>
          </cell>
          <cell r="F10900" t="str">
            <v>N</v>
          </cell>
        </row>
        <row r="10901">
          <cell r="B10901">
            <v>37509</v>
          </cell>
          <cell r="C10901" t="str">
            <v>EBA Bancshares Inc</v>
          </cell>
          <cell r="D10901" t="str">
            <v>Charter Financial Corp(First)</v>
          </cell>
          <cell r="E10901">
            <v>8.4459999999999997</v>
          </cell>
          <cell r="F10901" t="str">
            <v>N</v>
          </cell>
        </row>
        <row r="10902">
          <cell r="B10902">
            <v>37509</v>
          </cell>
          <cell r="C10902" t="str">
            <v>Kensington Valley Factory</v>
          </cell>
          <cell r="D10902" t="str">
            <v>Tanger Factory Outlet Centers</v>
          </cell>
          <cell r="E10902">
            <v>37.5</v>
          </cell>
          <cell r="F10902" t="str">
            <v>N</v>
          </cell>
        </row>
        <row r="10903">
          <cell r="B10903">
            <v>37509</v>
          </cell>
          <cell r="C10903" t="str">
            <v>Regency-Shopping Malls(7)</v>
          </cell>
          <cell r="D10903" t="str">
            <v>Macquarie Countrywide Trust</v>
          </cell>
          <cell r="E10903">
            <v>93.669999999999987</v>
          </cell>
          <cell r="F10903" t="str">
            <v>N</v>
          </cell>
        </row>
        <row r="10904">
          <cell r="B10904">
            <v>37508</v>
          </cell>
          <cell r="C10904" t="str">
            <v>Healthease,Well Care,Comprehen</v>
          </cell>
          <cell r="D10904" t="str">
            <v>WellCare Acquisition Co</v>
          </cell>
          <cell r="E10904">
            <v>103</v>
          </cell>
          <cell r="F10904" t="str">
            <v>Y</v>
          </cell>
        </row>
        <row r="10905">
          <cell r="B10905">
            <v>37508</v>
          </cell>
          <cell r="C10905" t="str">
            <v>Trigild Services Inc</v>
          </cell>
          <cell r="D10905" t="str">
            <v>AFM Hospitality Corp</v>
          </cell>
          <cell r="E10905">
            <v>5.3999999999999995</v>
          </cell>
          <cell r="F10905" t="str">
            <v>N</v>
          </cell>
        </row>
        <row r="10906">
          <cell r="B10906">
            <v>37508</v>
          </cell>
          <cell r="C10906" t="str">
            <v>AlbaHealth LLC</v>
          </cell>
          <cell r="D10906" t="str">
            <v>GE Capital Funding</v>
          </cell>
          <cell r="E10906">
            <v>1</v>
          </cell>
          <cell r="F10906" t="str">
            <v>N</v>
          </cell>
        </row>
        <row r="10907">
          <cell r="B10907">
            <v>37508</v>
          </cell>
          <cell r="C10907" t="str">
            <v>AlbaHealth LLC</v>
          </cell>
          <cell r="D10907" t="str">
            <v>Encompass Group LLC</v>
          </cell>
          <cell r="E10907">
            <v>12</v>
          </cell>
          <cell r="F10907" t="str">
            <v>N</v>
          </cell>
        </row>
        <row r="10908">
          <cell r="B10908">
            <v>37508</v>
          </cell>
          <cell r="C10908" t="str">
            <v>Matai USA Inc</v>
          </cell>
          <cell r="D10908" t="str">
            <v>Midwest Canvas Corp</v>
          </cell>
          <cell r="E10908">
            <v>2.5999999999999996</v>
          </cell>
          <cell r="F10908" t="str">
            <v>N</v>
          </cell>
        </row>
        <row r="10909">
          <cell r="B10909">
            <v>37508</v>
          </cell>
          <cell r="C10909" t="str">
            <v>Polar Minerals Inc</v>
          </cell>
          <cell r="D10909" t="str">
            <v>Barretts Minerals Inc</v>
          </cell>
          <cell r="E10909">
            <v>22.5</v>
          </cell>
          <cell r="F10909" t="str">
            <v>N</v>
          </cell>
        </row>
        <row r="10910">
          <cell r="B10910">
            <v>37508</v>
          </cell>
          <cell r="C10910" t="str">
            <v>Merrill &amp; Ring Forest Products</v>
          </cell>
          <cell r="D10910" t="str">
            <v>Garret &amp; Ring LP</v>
          </cell>
          <cell r="E10910">
            <v>1.1000000000000001</v>
          </cell>
          <cell r="F10910" t="str">
            <v>N</v>
          </cell>
        </row>
        <row r="10911">
          <cell r="B10911">
            <v>37508</v>
          </cell>
          <cell r="C10911" t="str">
            <v>Extensis Corp</v>
          </cell>
          <cell r="D10911" t="str">
            <v>Celartem Technology Inc</v>
          </cell>
          <cell r="E10911">
            <v>11</v>
          </cell>
          <cell r="F10911" t="str">
            <v>N</v>
          </cell>
        </row>
        <row r="10912">
          <cell r="B10912">
            <v>37508</v>
          </cell>
          <cell r="C10912" t="str">
            <v>Transit Television Network</v>
          </cell>
          <cell r="D10912" t="str">
            <v>Torstar Corp</v>
          </cell>
          <cell r="E10912">
            <v>4.0999999999999996</v>
          </cell>
          <cell r="F10912" t="str">
            <v>N</v>
          </cell>
        </row>
        <row r="10913">
          <cell r="B10913">
            <v>37508</v>
          </cell>
          <cell r="C10913" t="str">
            <v>LiveTV</v>
          </cell>
          <cell r="D10913" t="str">
            <v>JetBlue Airways Corp</v>
          </cell>
          <cell r="E10913">
            <v>81</v>
          </cell>
          <cell r="F10913" t="str">
            <v>N</v>
          </cell>
        </row>
        <row r="10914">
          <cell r="B10914">
            <v>37508</v>
          </cell>
          <cell r="C10914" t="str">
            <v>Capitol Partitions Inc</v>
          </cell>
          <cell r="D10914" t="str">
            <v>Comtec Industries Inc</v>
          </cell>
          <cell r="E10914">
            <v>11</v>
          </cell>
          <cell r="F10914" t="str">
            <v>N</v>
          </cell>
        </row>
        <row r="10915">
          <cell r="B10915">
            <v>37508</v>
          </cell>
          <cell r="C10915" t="str">
            <v>Ostex International Inc</v>
          </cell>
          <cell r="D10915" t="str">
            <v>Inverness Med Innovations  Inc</v>
          </cell>
          <cell r="E10915">
            <v>24.117000000000001</v>
          </cell>
          <cell r="F10915" t="str">
            <v>N</v>
          </cell>
        </row>
        <row r="10916">
          <cell r="B10916">
            <v>37508</v>
          </cell>
          <cell r="C10916" t="str">
            <v>Advanced Video Technologies</v>
          </cell>
          <cell r="D10916" t="str">
            <v>Three Five Systems Inc</v>
          </cell>
          <cell r="E10916">
            <v>14</v>
          </cell>
          <cell r="F10916" t="str">
            <v>N</v>
          </cell>
        </row>
        <row r="10917">
          <cell r="B10917">
            <v>37508</v>
          </cell>
          <cell r="C10917" t="str">
            <v>Wheeling Machine Prods(Nassau)</v>
          </cell>
          <cell r="D10917" t="str">
            <v>Lone Star Technologies Inc</v>
          </cell>
          <cell r="E10917">
            <v>38.299999999999997</v>
          </cell>
          <cell r="F10917" t="str">
            <v>N</v>
          </cell>
        </row>
        <row r="10918">
          <cell r="B10918">
            <v>37508</v>
          </cell>
          <cell r="C10918" t="str">
            <v>New Drug Services Inc</v>
          </cell>
          <cell r="D10918" t="str">
            <v>SFBC International Inc</v>
          </cell>
          <cell r="E10918">
            <v>9.5</v>
          </cell>
          <cell r="F10918" t="str">
            <v>N</v>
          </cell>
        </row>
        <row r="10919">
          <cell r="B10919">
            <v>37506</v>
          </cell>
          <cell r="C10919" t="str">
            <v>Ontro Inc</v>
          </cell>
          <cell r="D10919" t="str">
            <v>Investor Group</v>
          </cell>
          <cell r="E10919">
            <v>1.5499999999999998</v>
          </cell>
          <cell r="F10919" t="str">
            <v>N</v>
          </cell>
        </row>
        <row r="10920">
          <cell r="B10920">
            <v>37505</v>
          </cell>
          <cell r="C10920" t="str">
            <v>Paper-Pak Products Inc</v>
          </cell>
          <cell r="D10920" t="str">
            <v>Investor Group</v>
          </cell>
          <cell r="E10920">
            <v>94.192999999999998</v>
          </cell>
          <cell r="F10920" t="str">
            <v>Y</v>
          </cell>
        </row>
        <row r="10921">
          <cell r="B10921">
            <v>37505</v>
          </cell>
          <cell r="C10921" t="str">
            <v>Disc Graphics Inc</v>
          </cell>
          <cell r="D10921" t="str">
            <v>Investor Group</v>
          </cell>
          <cell r="E10921">
            <v>10.087999999999999</v>
          </cell>
          <cell r="F10921" t="str">
            <v>Y</v>
          </cell>
        </row>
        <row r="10922">
          <cell r="B10922">
            <v>37505</v>
          </cell>
          <cell r="C10922" t="str">
            <v>Three World Financial Center</v>
          </cell>
          <cell r="D10922" t="str">
            <v>Brookfield Properties Corp</v>
          </cell>
          <cell r="E10922">
            <v>158</v>
          </cell>
          <cell r="F10922" t="str">
            <v>N</v>
          </cell>
        </row>
        <row r="10923">
          <cell r="B10923">
            <v>37505</v>
          </cell>
          <cell r="C10923" t="str">
            <v>gnubi communications LP</v>
          </cell>
          <cell r="D10923" t="str">
            <v>EXFO Electro-Optical</v>
          </cell>
          <cell r="E10923">
            <v>7.1999999999999993</v>
          </cell>
          <cell r="F10923" t="str">
            <v>N</v>
          </cell>
        </row>
        <row r="10924">
          <cell r="B10924">
            <v>37505</v>
          </cell>
          <cell r="C10924" t="str">
            <v>Logix Commun Corp-Fiber Div</v>
          </cell>
          <cell r="D10924" t="str">
            <v>Universal Star Networks LLC</v>
          </cell>
          <cell r="E10924">
            <v>5.0999999999999996</v>
          </cell>
          <cell r="F10924" t="str">
            <v>N</v>
          </cell>
        </row>
        <row r="10925">
          <cell r="B10925">
            <v>37505</v>
          </cell>
          <cell r="C10925" t="str">
            <v>CBES Bancorp Inc,Excelsior</v>
          </cell>
          <cell r="D10925" t="str">
            <v>NASB Financial Inc</v>
          </cell>
          <cell r="E10925">
            <v>15.443</v>
          </cell>
          <cell r="F10925" t="str">
            <v>N</v>
          </cell>
        </row>
        <row r="10926">
          <cell r="B10926">
            <v>37505</v>
          </cell>
          <cell r="C10926" t="str">
            <v>Dental Resources Inc</v>
          </cell>
          <cell r="D10926" t="str">
            <v>Keystone Industries Inc</v>
          </cell>
          <cell r="E10926">
            <v>1.4</v>
          </cell>
          <cell r="F10926" t="str">
            <v>N</v>
          </cell>
        </row>
        <row r="10927">
          <cell r="B10927">
            <v>37505</v>
          </cell>
          <cell r="C10927" t="str">
            <v>Wakefield Materials Co</v>
          </cell>
          <cell r="D10927" t="str">
            <v>Aggregate Industries PLC</v>
          </cell>
          <cell r="E10927">
            <v>66.699999999999989</v>
          </cell>
          <cell r="F10927" t="str">
            <v>N</v>
          </cell>
        </row>
        <row r="10928">
          <cell r="B10928">
            <v>37504</v>
          </cell>
          <cell r="C10928" t="str">
            <v>Zolfo Cooper LLC</v>
          </cell>
          <cell r="D10928" t="str">
            <v>Kroll Inc</v>
          </cell>
          <cell r="E10928">
            <v>167.99700000000001</v>
          </cell>
          <cell r="F10928" t="str">
            <v>N</v>
          </cell>
        </row>
        <row r="10929">
          <cell r="B10929">
            <v>37504</v>
          </cell>
          <cell r="C10929" t="str">
            <v>Benchmark Storage Innovations</v>
          </cell>
          <cell r="D10929" t="str">
            <v>Quantum Corp</v>
          </cell>
          <cell r="E10929">
            <v>56.599999999999994</v>
          </cell>
          <cell r="F10929" t="str">
            <v>N</v>
          </cell>
        </row>
        <row r="10930">
          <cell r="B10930">
            <v>37504</v>
          </cell>
          <cell r="C10930" t="str">
            <v>Hilton Orlando/Altamonte Sp</v>
          </cell>
          <cell r="D10930" t="str">
            <v>HEI Hotels(Starwood Lodging)</v>
          </cell>
          <cell r="E10930">
            <v>22</v>
          </cell>
          <cell r="F10930" t="str">
            <v>N</v>
          </cell>
        </row>
        <row r="10931">
          <cell r="B10931">
            <v>37503</v>
          </cell>
          <cell r="C10931" t="str">
            <v>DEC International-Bou-Matic</v>
          </cell>
          <cell r="D10931" t="str">
            <v>JP Kotts &amp; Co</v>
          </cell>
          <cell r="E10931">
            <v>32</v>
          </cell>
          <cell r="F10931" t="str">
            <v>N</v>
          </cell>
        </row>
        <row r="10932">
          <cell r="B10932">
            <v>37503</v>
          </cell>
          <cell r="C10932" t="str">
            <v>Maxxim Medical-BioSafety Div</v>
          </cell>
          <cell r="D10932" t="str">
            <v>Medical Action Industries Inc</v>
          </cell>
          <cell r="E10932">
            <v>20.5</v>
          </cell>
          <cell r="F10932" t="str">
            <v>N</v>
          </cell>
        </row>
        <row r="10933">
          <cell r="B10933">
            <v>37503</v>
          </cell>
          <cell r="C10933" t="str">
            <v>MetroBanCorp,Indianapolis,IN</v>
          </cell>
          <cell r="D10933" t="str">
            <v>First Indiana Corp,Indiana</v>
          </cell>
          <cell r="E10933">
            <v>39.247999999999998</v>
          </cell>
          <cell r="F10933" t="str">
            <v>N</v>
          </cell>
        </row>
        <row r="10934">
          <cell r="B10934">
            <v>37503</v>
          </cell>
          <cell r="C10934" t="str">
            <v>Metals USA Plates-Milwaukee</v>
          </cell>
          <cell r="D10934" t="str">
            <v>Russel Metals Inc</v>
          </cell>
          <cell r="E10934">
            <v>8.3000000000000007</v>
          </cell>
          <cell r="F10934" t="str">
            <v>N</v>
          </cell>
        </row>
        <row r="10935">
          <cell r="B10935">
            <v>37503</v>
          </cell>
          <cell r="C10935" t="str">
            <v>Cycam Inc</v>
          </cell>
          <cell r="D10935" t="str">
            <v>MedSource Technologies Inc</v>
          </cell>
          <cell r="E10935">
            <v>23.731000000000002</v>
          </cell>
          <cell r="F10935" t="str">
            <v>N</v>
          </cell>
        </row>
        <row r="10936">
          <cell r="B10936">
            <v>37503</v>
          </cell>
          <cell r="C10936" t="str">
            <v>Data Executives Ltd</v>
          </cell>
          <cell r="D10936" t="str">
            <v>NIIT Ltd</v>
          </cell>
          <cell r="E10936">
            <v>1</v>
          </cell>
          <cell r="F10936" t="str">
            <v>N</v>
          </cell>
        </row>
        <row r="10937">
          <cell r="B10937">
            <v>37503</v>
          </cell>
          <cell r="C10937" t="str">
            <v>CPASoftware</v>
          </cell>
          <cell r="D10937" t="str">
            <v>Best Software Inc</v>
          </cell>
          <cell r="E10937">
            <v>14.299999999999999</v>
          </cell>
          <cell r="F10937" t="str">
            <v>N</v>
          </cell>
        </row>
        <row r="10938">
          <cell r="B10938">
            <v>37503</v>
          </cell>
          <cell r="C10938" t="str">
            <v>WPXB TV-60,Merrimack,NH</v>
          </cell>
          <cell r="D10938" t="str">
            <v>NBC</v>
          </cell>
          <cell r="E10938">
            <v>26</v>
          </cell>
          <cell r="F10938" t="str">
            <v>N</v>
          </cell>
        </row>
        <row r="10939">
          <cell r="B10939">
            <v>37503</v>
          </cell>
          <cell r="C10939" t="str">
            <v>KOLO-TV,Reno,Nevada</v>
          </cell>
          <cell r="D10939" t="str">
            <v>Gray Television Inc</v>
          </cell>
          <cell r="E10939">
            <v>41.5</v>
          </cell>
          <cell r="F10939" t="str">
            <v>N</v>
          </cell>
        </row>
        <row r="10940">
          <cell r="B10940">
            <v>37503</v>
          </cell>
          <cell r="C10940" t="str">
            <v>Logix Commun-CLEC Assets</v>
          </cell>
          <cell r="D10940" t="str">
            <v>Western Communications</v>
          </cell>
          <cell r="E10940">
            <v>10</v>
          </cell>
          <cell r="F10940" t="str">
            <v>N</v>
          </cell>
        </row>
        <row r="10941">
          <cell r="B10941">
            <v>37503</v>
          </cell>
          <cell r="C10941" t="str">
            <v>Chalone Wine-Carment Brand</v>
          </cell>
          <cell r="D10941" t="str">
            <v>Beringer Wine Estates Hldgs</v>
          </cell>
          <cell r="E10941">
            <v>5.4749999999999996</v>
          </cell>
          <cell r="F10941" t="str">
            <v>N</v>
          </cell>
        </row>
        <row r="10942">
          <cell r="B10942">
            <v>37503</v>
          </cell>
          <cell r="C10942" t="str">
            <v>Chrysler Center East,NY,NY</v>
          </cell>
          <cell r="D10942" t="str">
            <v>CommerzLeasing und Immobilien</v>
          </cell>
          <cell r="E10942">
            <v>228</v>
          </cell>
          <cell r="F10942" t="str">
            <v>N</v>
          </cell>
        </row>
        <row r="10943">
          <cell r="B10943">
            <v>37502</v>
          </cell>
          <cell r="C10943" t="str">
            <v>Centerpulse-Intratherapeutics</v>
          </cell>
          <cell r="D10943" t="str">
            <v>ev3 Inc</v>
          </cell>
          <cell r="E10943">
            <v>95</v>
          </cell>
          <cell r="F10943" t="str">
            <v>Y</v>
          </cell>
        </row>
        <row r="10944">
          <cell r="B10944">
            <v>37502</v>
          </cell>
          <cell r="C10944" t="str">
            <v>Sandata Technologies Inc</v>
          </cell>
          <cell r="D10944" t="str">
            <v>Sandata Acquisition Corp</v>
          </cell>
          <cell r="E10944">
            <v>1.571</v>
          </cell>
          <cell r="F10944" t="str">
            <v>Y</v>
          </cell>
        </row>
        <row r="10945">
          <cell r="B10945">
            <v>37502</v>
          </cell>
          <cell r="C10945" t="str">
            <v>SynQuest Inc</v>
          </cell>
          <cell r="D10945" t="str">
            <v>Investor Group</v>
          </cell>
          <cell r="E10945">
            <v>27.799999999999997</v>
          </cell>
          <cell r="F10945" t="str">
            <v>Y</v>
          </cell>
        </row>
        <row r="10946">
          <cell r="B10946">
            <v>37502</v>
          </cell>
          <cell r="C10946" t="str">
            <v>Viewlocity Inc</v>
          </cell>
          <cell r="D10946" t="str">
            <v>SynQuest Inc</v>
          </cell>
          <cell r="E10946">
            <v>3.6840000000000002</v>
          </cell>
          <cell r="F10946" t="str">
            <v>N</v>
          </cell>
        </row>
        <row r="10947">
          <cell r="B10947">
            <v>37502</v>
          </cell>
          <cell r="C10947" t="str">
            <v>Newmont Mining Corp-Nevada(2)</v>
          </cell>
          <cell r="D10947" t="str">
            <v>Vista Gold Corp</v>
          </cell>
          <cell r="E10947">
            <v>1.5</v>
          </cell>
          <cell r="F10947" t="str">
            <v>N</v>
          </cell>
        </row>
        <row r="10948">
          <cell r="B10948">
            <v>37502</v>
          </cell>
          <cell r="C10948" t="str">
            <v>Moore Loans Inc</v>
          </cell>
          <cell r="D10948" t="str">
            <v>C&amp;F Financial Corp,West Point</v>
          </cell>
          <cell r="E10948">
            <v>19.289000000000001</v>
          </cell>
          <cell r="F10948" t="str">
            <v>N</v>
          </cell>
        </row>
        <row r="10949">
          <cell r="B10949">
            <v>37502</v>
          </cell>
          <cell r="C10949" t="str">
            <v>Hologic Inc-Corp HQ &amp; Mfg</v>
          </cell>
          <cell r="D10949" t="str">
            <v>Corporate Ppty Assn 15 Inc</v>
          </cell>
          <cell r="E10949">
            <v>33</v>
          </cell>
          <cell r="F10949" t="str">
            <v>N</v>
          </cell>
        </row>
        <row r="10950">
          <cell r="B10950">
            <v>37502</v>
          </cell>
          <cell r="C10950" t="str">
            <v>Missouri College</v>
          </cell>
          <cell r="D10950" t="str">
            <v>Career Education Corp</v>
          </cell>
          <cell r="E10950">
            <v>6.1</v>
          </cell>
          <cell r="F10950" t="str">
            <v>N</v>
          </cell>
        </row>
        <row r="10951">
          <cell r="B10951">
            <v>37502</v>
          </cell>
          <cell r="C10951" t="str">
            <v>Thomson Industries Inc</v>
          </cell>
          <cell r="D10951" t="str">
            <v>Danaher Corp</v>
          </cell>
          <cell r="E10951">
            <v>165</v>
          </cell>
          <cell r="F10951" t="str">
            <v>N</v>
          </cell>
        </row>
        <row r="10952">
          <cell r="B10952">
            <v>37502</v>
          </cell>
          <cell r="C10952" t="str">
            <v>Real Time Logic Inc</v>
          </cell>
          <cell r="D10952" t="str">
            <v>Integral Systems Inc</v>
          </cell>
          <cell r="E10952">
            <v>36.5</v>
          </cell>
          <cell r="F10952" t="str">
            <v>N</v>
          </cell>
        </row>
        <row r="10953">
          <cell r="B10953">
            <v>37502</v>
          </cell>
          <cell r="C10953" t="str">
            <v>Krystal Aviation Co</v>
          </cell>
          <cell r="D10953" t="str">
            <v>TAC Air</v>
          </cell>
          <cell r="E10953">
            <v>10.799999999999999</v>
          </cell>
          <cell r="F10953" t="str">
            <v>N</v>
          </cell>
        </row>
        <row r="10954">
          <cell r="B10954">
            <v>37502</v>
          </cell>
          <cell r="C10954" t="str">
            <v>Stepic Medical Inc(Horizon)</v>
          </cell>
          <cell r="D10954" t="str">
            <v>Arrow International Inc</v>
          </cell>
          <cell r="E10954">
            <v>12.7</v>
          </cell>
          <cell r="F10954" t="str">
            <v>N</v>
          </cell>
        </row>
        <row r="10955">
          <cell r="B10955">
            <v>37502</v>
          </cell>
          <cell r="C10955" t="str">
            <v>Applied Microsys-Embedded Sys</v>
          </cell>
          <cell r="D10955" t="str">
            <v>Metrowerks Corp</v>
          </cell>
          <cell r="E10955">
            <v>3.9</v>
          </cell>
          <cell r="F10955" t="str">
            <v>N</v>
          </cell>
        </row>
        <row r="10956">
          <cell r="B10956">
            <v>37502</v>
          </cell>
          <cell r="C10956" t="str">
            <v>Glichmer Realty-Properties(13)</v>
          </cell>
          <cell r="D10956" t="str">
            <v>Undisclosed Acquiror</v>
          </cell>
          <cell r="E10956">
            <v>106</v>
          </cell>
          <cell r="F10956" t="str">
            <v>N</v>
          </cell>
        </row>
        <row r="10957">
          <cell r="B10957">
            <v>37501</v>
          </cell>
          <cell r="C10957" t="str">
            <v>San Diego Expressway Ltd LP</v>
          </cell>
          <cell r="D10957" t="str">
            <v>Macquarie Infrastructure Group</v>
          </cell>
          <cell r="E10957">
            <v>54.8</v>
          </cell>
          <cell r="F10957" t="str">
            <v>N</v>
          </cell>
        </row>
        <row r="10958">
          <cell r="B10958">
            <v>37501</v>
          </cell>
          <cell r="C10958" t="str">
            <v>Xylo Inc</v>
          </cell>
          <cell r="D10958" t="str">
            <v>Workstream Inc</v>
          </cell>
          <cell r="E10958">
            <v>2.5</v>
          </cell>
          <cell r="F10958" t="str">
            <v>N</v>
          </cell>
        </row>
        <row r="10959">
          <cell r="B10959">
            <v>37500</v>
          </cell>
          <cell r="C10959" t="str">
            <v>ZNOW Inc</v>
          </cell>
          <cell r="D10959" t="str">
            <v>Endymion Systems Inc</v>
          </cell>
          <cell r="E10959">
            <v>1.2</v>
          </cell>
          <cell r="F10959" t="str">
            <v>N</v>
          </cell>
        </row>
        <row r="10960">
          <cell r="B10960">
            <v>37500</v>
          </cell>
          <cell r="C10960" t="str">
            <v>Arco Center,Los Angeles,CA</v>
          </cell>
          <cell r="D10960" t="str">
            <v>Beacon Capital Partners LLC</v>
          </cell>
          <cell r="E10960">
            <v>270</v>
          </cell>
          <cell r="F10960" t="str">
            <v>N</v>
          </cell>
        </row>
        <row r="10961">
          <cell r="B10961">
            <v>37500</v>
          </cell>
          <cell r="C10961" t="str">
            <v>Green's Farms Plaza,CT</v>
          </cell>
          <cell r="D10961" t="str">
            <v>Urstadt Biddle Properties Inc</v>
          </cell>
          <cell r="E10961">
            <v>10.1</v>
          </cell>
          <cell r="F10961" t="str">
            <v>N</v>
          </cell>
        </row>
        <row r="10962">
          <cell r="B10962">
            <v>37500</v>
          </cell>
          <cell r="C10962" t="str">
            <v>Guilford Mills Inc</v>
          </cell>
          <cell r="D10962" t="str">
            <v>Creditors</v>
          </cell>
          <cell r="E10962">
            <v>27.225000000000001</v>
          </cell>
          <cell r="F10962" t="str">
            <v>N</v>
          </cell>
        </row>
        <row r="10963">
          <cell r="B10963">
            <v>37498</v>
          </cell>
          <cell r="C10963" t="str">
            <v>Sonoma Mission Inn &amp; Spa</v>
          </cell>
          <cell r="D10963" t="str">
            <v>Fairmont Hotels &amp; Resorts Inc</v>
          </cell>
          <cell r="E10963">
            <v>19</v>
          </cell>
          <cell r="F10963" t="str">
            <v>N</v>
          </cell>
        </row>
        <row r="10964">
          <cell r="B10964">
            <v>37498</v>
          </cell>
          <cell r="C10964" t="str">
            <v>Outokumpu Heatcraft USA LLC</v>
          </cell>
          <cell r="D10964" t="str">
            <v>Outokumpu Copper Products Oy</v>
          </cell>
          <cell r="E10964">
            <v>39.299999999999997</v>
          </cell>
          <cell r="F10964" t="str">
            <v>N</v>
          </cell>
        </row>
        <row r="10965">
          <cell r="B10965">
            <v>37498</v>
          </cell>
          <cell r="C10965" t="str">
            <v>Flack Outdoor Advertising Inc</v>
          </cell>
          <cell r="D10965" t="str">
            <v>NextMedia Group Inc</v>
          </cell>
          <cell r="E10965">
            <v>24.9</v>
          </cell>
          <cell r="F10965" t="str">
            <v>N</v>
          </cell>
        </row>
        <row r="10966">
          <cell r="B10966">
            <v>37498</v>
          </cell>
          <cell r="C10966" t="str">
            <v>Enron Global LNG LLC</v>
          </cell>
          <cell r="D10966" t="str">
            <v>Tractebel SA</v>
          </cell>
          <cell r="E10966">
            <v>36</v>
          </cell>
          <cell r="F10966" t="str">
            <v>N</v>
          </cell>
        </row>
        <row r="10967">
          <cell r="B10967">
            <v>37498</v>
          </cell>
          <cell r="C10967" t="str">
            <v>MidCountry Financial Corp</v>
          </cell>
          <cell r="D10967" t="str">
            <v>Alfa Financial Corp</v>
          </cell>
          <cell r="E10967">
            <v>13.5</v>
          </cell>
          <cell r="F10967" t="str">
            <v>N</v>
          </cell>
        </row>
        <row r="10968">
          <cell r="B10968">
            <v>37497</v>
          </cell>
          <cell r="C10968" t="str">
            <v>Haleos Inc</v>
          </cell>
          <cell r="D10968" t="str">
            <v>Shipley Co LLC</v>
          </cell>
          <cell r="E10968">
            <v>3.0999999999999996</v>
          </cell>
          <cell r="F10968" t="str">
            <v>N</v>
          </cell>
        </row>
        <row r="10969">
          <cell r="B10969">
            <v>37497</v>
          </cell>
          <cell r="C10969" t="str">
            <v>Yeager Construction Co</v>
          </cell>
          <cell r="D10969" t="str">
            <v>Skanska AB</v>
          </cell>
          <cell r="E10969">
            <v>48</v>
          </cell>
          <cell r="F10969" t="str">
            <v>N</v>
          </cell>
        </row>
        <row r="10970">
          <cell r="B10970">
            <v>37497</v>
          </cell>
          <cell r="C10970" t="str">
            <v>399 Park Avenue,New York,NY</v>
          </cell>
          <cell r="D10970" t="str">
            <v>Boston Properties Inc</v>
          </cell>
          <cell r="E10970">
            <v>1060</v>
          </cell>
          <cell r="F10970" t="str">
            <v>N</v>
          </cell>
        </row>
        <row r="10971">
          <cell r="B10971">
            <v>37497</v>
          </cell>
          <cell r="C10971" t="str">
            <v>Admiralty Bancorp Inc,FL</v>
          </cell>
          <cell r="D10971" t="str">
            <v>RBC Centura Banks Inc</v>
          </cell>
          <cell r="E10971">
            <v>149.82499999999999</v>
          </cell>
          <cell r="F10971" t="str">
            <v>N</v>
          </cell>
        </row>
        <row r="10972">
          <cell r="B10972">
            <v>37497</v>
          </cell>
          <cell r="C10972" t="str">
            <v>Summit Manufacturing Inc</v>
          </cell>
          <cell r="D10972" t="str">
            <v>New Summit Manufacturing LLC</v>
          </cell>
          <cell r="E10972">
            <v>4.0999999999999996</v>
          </cell>
          <cell r="F10972" t="str">
            <v>N</v>
          </cell>
        </row>
        <row r="10973">
          <cell r="B10973">
            <v>37497</v>
          </cell>
          <cell r="C10973" t="str">
            <v>Mackenzie Investment Mgmt Inc</v>
          </cell>
          <cell r="D10973" t="str">
            <v>Waddell &amp; Reed Financial Inc</v>
          </cell>
          <cell r="E10973">
            <v>74</v>
          </cell>
          <cell r="F10973" t="str">
            <v>N</v>
          </cell>
        </row>
        <row r="10974">
          <cell r="B10974">
            <v>37497</v>
          </cell>
          <cell r="C10974" t="str">
            <v>Louisiana Downs Racetrack</v>
          </cell>
          <cell r="D10974" t="str">
            <v>Harrahs Entertainment Inc</v>
          </cell>
          <cell r="E10974">
            <v>157</v>
          </cell>
          <cell r="F10974" t="str">
            <v>N</v>
          </cell>
        </row>
        <row r="10975">
          <cell r="B10975">
            <v>37496</v>
          </cell>
          <cell r="C10975" t="str">
            <v>CNBC Bancorp,Worthington,Ohio</v>
          </cell>
          <cell r="D10975" t="str">
            <v>First Merchants,Muncie,IN</v>
          </cell>
          <cell r="E10975">
            <v>62.558999999999997</v>
          </cell>
          <cell r="F10975" t="str">
            <v>N</v>
          </cell>
        </row>
        <row r="10976">
          <cell r="B10976">
            <v>37496</v>
          </cell>
          <cell r="C10976" t="str">
            <v>Farmland Industries-Warehouse</v>
          </cell>
          <cell r="D10976" t="str">
            <v>ConAgra Trade Group</v>
          </cell>
          <cell r="E10976">
            <v>1.4</v>
          </cell>
          <cell r="F10976" t="str">
            <v>N</v>
          </cell>
        </row>
        <row r="10977">
          <cell r="B10977">
            <v>37496</v>
          </cell>
          <cell r="C10977" t="str">
            <v>Cheniere Energy-LNG,TX</v>
          </cell>
          <cell r="D10977" t="str">
            <v>Freeport LNG Development LP</v>
          </cell>
          <cell r="E10977">
            <v>5</v>
          </cell>
          <cell r="F10977" t="str">
            <v>N</v>
          </cell>
        </row>
        <row r="10978">
          <cell r="B10978">
            <v>37496</v>
          </cell>
          <cell r="C10978" t="str">
            <v>SR Investment Inc(National)</v>
          </cell>
          <cell r="D10978" t="str">
            <v>Washington Mutual,Seattle,WA</v>
          </cell>
          <cell r="E10978">
            <v>1300</v>
          </cell>
          <cell r="F10978" t="str">
            <v>N</v>
          </cell>
        </row>
        <row r="10979">
          <cell r="B10979">
            <v>37496</v>
          </cell>
          <cell r="C10979" t="str">
            <v>Co-Design Automation</v>
          </cell>
          <cell r="D10979" t="str">
            <v>Synopsys Inc</v>
          </cell>
          <cell r="E10979">
            <v>36</v>
          </cell>
          <cell r="F10979" t="str">
            <v>N</v>
          </cell>
        </row>
        <row r="10980">
          <cell r="B10980">
            <v>37495</v>
          </cell>
          <cell r="C10980" t="str">
            <v>RCN Corp-Central New Jersey</v>
          </cell>
          <cell r="D10980" t="str">
            <v>Investor Group</v>
          </cell>
          <cell r="E10980">
            <v>245</v>
          </cell>
          <cell r="F10980" t="str">
            <v>Y</v>
          </cell>
        </row>
        <row r="10981">
          <cell r="B10981">
            <v>37495</v>
          </cell>
          <cell r="C10981" t="str">
            <v>vCIS Inc</v>
          </cell>
          <cell r="D10981" t="str">
            <v>Internet Security Systems</v>
          </cell>
          <cell r="E10981">
            <v>20</v>
          </cell>
          <cell r="F10981" t="str">
            <v>N</v>
          </cell>
        </row>
        <row r="10982">
          <cell r="B10982">
            <v>37495</v>
          </cell>
          <cell r="C10982" t="str">
            <v>Simmons Media Group-Radio</v>
          </cell>
          <cell r="D10982" t="str">
            <v>Hispanic Broadcasting Corp</v>
          </cell>
          <cell r="E10982">
            <v>22.5</v>
          </cell>
          <cell r="F10982" t="str">
            <v>N</v>
          </cell>
        </row>
        <row r="10983">
          <cell r="B10983">
            <v>37495</v>
          </cell>
          <cell r="C10983" t="str">
            <v>INSpire Insurance Solutions</v>
          </cell>
          <cell r="D10983" t="str">
            <v>CGI Group Inc</v>
          </cell>
          <cell r="E10983">
            <v>5.3999999999999995</v>
          </cell>
          <cell r="F10983" t="str">
            <v>N</v>
          </cell>
        </row>
        <row r="10984">
          <cell r="B10984">
            <v>37495</v>
          </cell>
          <cell r="C10984" t="str">
            <v>United Artists Theatre Co</v>
          </cell>
          <cell r="D10984" t="str">
            <v>Regal Entertainment Group</v>
          </cell>
          <cell r="E10984">
            <v>34</v>
          </cell>
          <cell r="F10984" t="str">
            <v>N</v>
          </cell>
        </row>
        <row r="10985">
          <cell r="B10985">
            <v>37495</v>
          </cell>
          <cell r="C10985" t="str">
            <v>TransColorado Pipeline</v>
          </cell>
          <cell r="D10985" t="str">
            <v>Kinder Morgan Inc</v>
          </cell>
          <cell r="E10985">
            <v>105.5</v>
          </cell>
          <cell r="F10985" t="str">
            <v>N</v>
          </cell>
        </row>
        <row r="10986">
          <cell r="B10986">
            <v>37495</v>
          </cell>
          <cell r="C10986" t="str">
            <v>Industrial Repair Service</v>
          </cell>
          <cell r="D10986" t="str">
            <v>John Wood Group PLC</v>
          </cell>
          <cell r="E10986">
            <v>10.799999999999999</v>
          </cell>
          <cell r="F10986" t="str">
            <v>N</v>
          </cell>
        </row>
        <row r="10987">
          <cell r="B10987">
            <v>37495</v>
          </cell>
          <cell r="C10987" t="str">
            <v>Chalone Wine Group Ltd</v>
          </cell>
          <cell r="D10987" t="str">
            <v>Investor Group</v>
          </cell>
          <cell r="E10987">
            <v>11</v>
          </cell>
          <cell r="F10987" t="str">
            <v>N</v>
          </cell>
        </row>
        <row r="10988">
          <cell r="B10988">
            <v>37495</v>
          </cell>
          <cell r="C10988" t="str">
            <v>Hauser Inc-Shuster Lab Div</v>
          </cell>
          <cell r="D10988" t="str">
            <v>Specialized Tech Resources</v>
          </cell>
          <cell r="E10988">
            <v>7.7329999999999997</v>
          </cell>
          <cell r="F10988" t="str">
            <v>N</v>
          </cell>
        </row>
        <row r="10989">
          <cell r="B10989">
            <v>37495</v>
          </cell>
          <cell r="C10989" t="str">
            <v>Eagle Belting Co</v>
          </cell>
          <cell r="D10989" t="str">
            <v>Fenner PLC</v>
          </cell>
          <cell r="E10989">
            <v>5.25</v>
          </cell>
          <cell r="F10989" t="str">
            <v>N</v>
          </cell>
        </row>
        <row r="10990">
          <cell r="B10990">
            <v>37494</v>
          </cell>
          <cell r="C10990" t="str">
            <v>Extensity Inc</v>
          </cell>
          <cell r="D10990" t="str">
            <v>Geac Computer Corp Ltd</v>
          </cell>
          <cell r="E10990">
            <v>46.055</v>
          </cell>
          <cell r="F10990" t="str">
            <v>Y</v>
          </cell>
        </row>
        <row r="10991">
          <cell r="B10991">
            <v>37494</v>
          </cell>
          <cell r="C10991" t="str">
            <v>Broderbund Software(Learning)</v>
          </cell>
          <cell r="D10991" t="str">
            <v>Riverdeep Group PLC</v>
          </cell>
          <cell r="E10991">
            <v>57.199999999999996</v>
          </cell>
          <cell r="F10991" t="str">
            <v>N</v>
          </cell>
        </row>
        <row r="10992">
          <cell r="B10992">
            <v>37494</v>
          </cell>
          <cell r="C10992" t="str">
            <v>MindSurf</v>
          </cell>
          <cell r="D10992" t="str">
            <v>ETS</v>
          </cell>
          <cell r="E10992">
            <v>1.7999999999999998</v>
          </cell>
          <cell r="F10992" t="str">
            <v>N</v>
          </cell>
        </row>
        <row r="10993">
          <cell r="B10993">
            <v>37494</v>
          </cell>
          <cell r="C10993" t="str">
            <v>General Dynamics Corp-Space</v>
          </cell>
          <cell r="D10993" t="str">
            <v>Aerojet-General Corp</v>
          </cell>
          <cell r="E10993">
            <v>90</v>
          </cell>
          <cell r="F10993" t="str">
            <v>N</v>
          </cell>
        </row>
        <row r="10994">
          <cell r="B10994">
            <v>37494</v>
          </cell>
          <cell r="C10994" t="str">
            <v>Sabre Communications Inc</v>
          </cell>
          <cell r="D10994" t="str">
            <v>Backyard Broadcasting</v>
          </cell>
          <cell r="E10994">
            <v>42</v>
          </cell>
          <cell r="F10994" t="str">
            <v>N</v>
          </cell>
        </row>
        <row r="10995">
          <cell r="B10995">
            <v>37494</v>
          </cell>
          <cell r="C10995" t="str">
            <v>Emerald Valley Kitchen</v>
          </cell>
          <cell r="D10995" t="str">
            <v>Monterey Pasta Co</v>
          </cell>
          <cell r="E10995">
            <v>5.5</v>
          </cell>
          <cell r="F10995" t="str">
            <v>N</v>
          </cell>
        </row>
        <row r="10996">
          <cell r="B10996">
            <v>37491</v>
          </cell>
          <cell r="C10996" t="str">
            <v>Burns Philp-North American</v>
          </cell>
          <cell r="D10996" t="str">
            <v>Swander Pace Capital LLC</v>
          </cell>
          <cell r="E10996">
            <v>47.643000000000001</v>
          </cell>
          <cell r="F10996" t="str">
            <v>Y</v>
          </cell>
        </row>
        <row r="10997">
          <cell r="B10997">
            <v>37491</v>
          </cell>
          <cell r="C10997" t="str">
            <v>Interactive Clinical Tech Inc</v>
          </cell>
          <cell r="D10997" t="str">
            <v>Investor Group</v>
          </cell>
          <cell r="E10997">
            <v>16</v>
          </cell>
          <cell r="F10997" t="str">
            <v>Y</v>
          </cell>
        </row>
        <row r="10998">
          <cell r="B10998">
            <v>37491</v>
          </cell>
          <cell r="C10998" t="str">
            <v>CRC Holdings Inc</v>
          </cell>
          <cell r="D10998" t="str">
            <v>North Castle Partners LLC</v>
          </cell>
          <cell r="E10998">
            <v>20</v>
          </cell>
          <cell r="F10998" t="str">
            <v>Y</v>
          </cell>
        </row>
        <row r="10999">
          <cell r="B10999">
            <v>37491</v>
          </cell>
          <cell r="C10999" t="str">
            <v>Sight n Sound-Certain Assets</v>
          </cell>
          <cell r="D10999" t="str">
            <v>Aaron Rents Inc</v>
          </cell>
          <cell r="E10999">
            <v>12</v>
          </cell>
          <cell r="F10999" t="str">
            <v>N</v>
          </cell>
        </row>
        <row r="11000">
          <cell r="B11000">
            <v>37491</v>
          </cell>
          <cell r="C11000" t="str">
            <v>Brill Media-Radio Stations(12)</v>
          </cell>
          <cell r="D11000" t="str">
            <v>Regent Communications Inc</v>
          </cell>
          <cell r="E11000">
            <v>62</v>
          </cell>
          <cell r="F11000" t="str">
            <v>N</v>
          </cell>
        </row>
        <row r="11001">
          <cell r="B11001">
            <v>37491</v>
          </cell>
          <cell r="C11001" t="str">
            <v>Raytek Corp</v>
          </cell>
          <cell r="D11001" t="str">
            <v>Danaher Corp</v>
          </cell>
          <cell r="E11001">
            <v>75</v>
          </cell>
          <cell r="F11001" t="str">
            <v>N</v>
          </cell>
        </row>
        <row r="11002">
          <cell r="B11002">
            <v>37491</v>
          </cell>
          <cell r="C11002" t="str">
            <v>Lin TV-North Dakota Stations</v>
          </cell>
          <cell r="D11002" t="str">
            <v>North Dakota Television LLC</v>
          </cell>
          <cell r="E11002">
            <v>36</v>
          </cell>
          <cell r="F11002" t="str">
            <v>N</v>
          </cell>
        </row>
        <row r="11003">
          <cell r="B11003">
            <v>37491</v>
          </cell>
          <cell r="C11003" t="str">
            <v>Swissray International Inc</v>
          </cell>
          <cell r="D11003" t="str">
            <v>Eurotech Ltd</v>
          </cell>
          <cell r="E11003">
            <v>60</v>
          </cell>
          <cell r="F11003" t="str">
            <v>N</v>
          </cell>
        </row>
        <row r="11004">
          <cell r="B11004">
            <v>37490</v>
          </cell>
          <cell r="C11004" t="str">
            <v>Budget Group Inc</v>
          </cell>
          <cell r="D11004" t="str">
            <v>Cendant Corp</v>
          </cell>
          <cell r="E11004">
            <v>110</v>
          </cell>
          <cell r="F11004" t="str">
            <v>N</v>
          </cell>
        </row>
        <row r="11005">
          <cell r="B11005">
            <v>37490</v>
          </cell>
          <cell r="C11005" t="str">
            <v>Silicon Sensors LLC</v>
          </cell>
          <cell r="D11005" t="str">
            <v>Advanced Photonix Inc</v>
          </cell>
          <cell r="E11005">
            <v>1.7</v>
          </cell>
          <cell r="F11005" t="str">
            <v>N</v>
          </cell>
        </row>
        <row r="11006">
          <cell r="B11006">
            <v>37490</v>
          </cell>
          <cell r="C11006" t="str">
            <v>OneSecure Inc</v>
          </cell>
          <cell r="D11006" t="str">
            <v>NetScreen Technologies Inc</v>
          </cell>
          <cell r="E11006">
            <v>40.299999999999997</v>
          </cell>
          <cell r="F11006" t="str">
            <v>N</v>
          </cell>
        </row>
        <row r="11007">
          <cell r="B11007">
            <v>37490</v>
          </cell>
          <cell r="C11007" t="str">
            <v>PHP Holdings Inc</v>
          </cell>
          <cell r="D11007" t="str">
            <v>Amerigroup Corp</v>
          </cell>
          <cell r="E11007">
            <v>121</v>
          </cell>
          <cell r="F11007" t="str">
            <v>N</v>
          </cell>
        </row>
        <row r="11008">
          <cell r="B11008">
            <v>37490</v>
          </cell>
          <cell r="C11008" t="str">
            <v>LLS Corp</v>
          </cell>
          <cell r="D11008" t="str">
            <v>Precise Technology Inc</v>
          </cell>
          <cell r="E11008">
            <v>130</v>
          </cell>
          <cell r="F11008" t="str">
            <v>N</v>
          </cell>
        </row>
        <row r="11009">
          <cell r="B11009">
            <v>37490</v>
          </cell>
          <cell r="C11009" t="str">
            <v>American Financial Holdings</v>
          </cell>
          <cell r="D11009" t="str">
            <v>Banknorth Group Inc,ME</v>
          </cell>
          <cell r="E11009">
            <v>746.37400000000002</v>
          </cell>
          <cell r="F11009" t="str">
            <v>N</v>
          </cell>
        </row>
        <row r="11010">
          <cell r="B11010">
            <v>37490</v>
          </cell>
          <cell r="C11010" t="str">
            <v>RHBT Financial Corp</v>
          </cell>
          <cell r="D11010" t="str">
            <v>South Finl Group,Greenville,SC</v>
          </cell>
          <cell r="E11010">
            <v>6.6909999999999998</v>
          </cell>
          <cell r="F11010" t="str">
            <v>N</v>
          </cell>
        </row>
        <row r="11011">
          <cell r="B11011">
            <v>37489</v>
          </cell>
          <cell r="C11011" t="str">
            <v>Panscopic Corp</v>
          </cell>
          <cell r="D11011" t="str">
            <v>Doll Capital Management</v>
          </cell>
          <cell r="E11011">
            <v>5.3</v>
          </cell>
          <cell r="F11011" t="str">
            <v>Y</v>
          </cell>
        </row>
        <row r="11012">
          <cell r="B11012">
            <v>37489</v>
          </cell>
          <cell r="C11012" t="str">
            <v>Coho Energy Inc-Gulf Coast Oil</v>
          </cell>
          <cell r="D11012" t="str">
            <v>Denbury Resources Inc</v>
          </cell>
          <cell r="E11012">
            <v>50.3</v>
          </cell>
          <cell r="F11012" t="str">
            <v>Y</v>
          </cell>
        </row>
        <row r="11013">
          <cell r="B11013">
            <v>37489</v>
          </cell>
          <cell r="C11013" t="str">
            <v>Landmark Scientific Inc</v>
          </cell>
          <cell r="D11013" t="str">
            <v>Novitron International Inc</v>
          </cell>
          <cell r="E11013">
            <v>1</v>
          </cell>
          <cell r="F11013" t="str">
            <v>N</v>
          </cell>
        </row>
        <row r="11014">
          <cell r="B11014">
            <v>37489</v>
          </cell>
          <cell r="C11014" t="str">
            <v>Grant Hospital,Chicago,IL</v>
          </cell>
          <cell r="D11014" t="str">
            <v>Merit Health Systems LLC</v>
          </cell>
          <cell r="E11014">
            <v>25.2</v>
          </cell>
          <cell r="F11014" t="str">
            <v>N</v>
          </cell>
        </row>
        <row r="11015">
          <cell r="B11015">
            <v>37489</v>
          </cell>
          <cell r="C11015" t="str">
            <v>Time Warner Ent Co LP</v>
          </cell>
          <cell r="D11015" t="str">
            <v>AOL Time Warner Inc</v>
          </cell>
          <cell r="E11015">
            <v>3600</v>
          </cell>
          <cell r="F11015" t="str">
            <v>N</v>
          </cell>
        </row>
        <row r="11016">
          <cell r="B11016">
            <v>37489</v>
          </cell>
          <cell r="C11016" t="str">
            <v>Cutting Edge Software Inc</v>
          </cell>
          <cell r="D11016" t="str">
            <v>Mobility Electronics Inc</v>
          </cell>
          <cell r="E11016">
            <v>3</v>
          </cell>
          <cell r="F11016" t="str">
            <v>N</v>
          </cell>
        </row>
        <row r="11017">
          <cell r="B11017">
            <v>37489</v>
          </cell>
          <cell r="C11017" t="str">
            <v>BioLink LLC</v>
          </cell>
          <cell r="D11017" t="str">
            <v>Acacia Capital Corporation</v>
          </cell>
          <cell r="E11017">
            <v>2.3239999999999998</v>
          </cell>
          <cell r="F11017" t="str">
            <v>N</v>
          </cell>
        </row>
        <row r="11018">
          <cell r="B11018">
            <v>37489</v>
          </cell>
          <cell r="C11018" t="str">
            <v>Axiom Biotechnologies Inc</v>
          </cell>
          <cell r="D11018" t="str">
            <v>Sequenom Inc</v>
          </cell>
          <cell r="E11018">
            <v>4.1310000000000002</v>
          </cell>
          <cell r="F11018" t="str">
            <v>N</v>
          </cell>
        </row>
        <row r="11019">
          <cell r="B11019">
            <v>37489</v>
          </cell>
          <cell r="C11019" t="str">
            <v>Offshore Gas Exploration Block</v>
          </cell>
          <cell r="D11019" t="str">
            <v>Sakhalin India Ltd</v>
          </cell>
          <cell r="E11019">
            <v>7.1999999999999993</v>
          </cell>
          <cell r="F11019" t="str">
            <v>N</v>
          </cell>
        </row>
        <row r="11020">
          <cell r="B11020">
            <v>37489</v>
          </cell>
          <cell r="C11020" t="str">
            <v>InfoImage Inc-Certain Assets</v>
          </cell>
          <cell r="D11020" t="str">
            <v>ServiceWare Technologies Inc</v>
          </cell>
          <cell r="E11020">
            <v>1.5</v>
          </cell>
          <cell r="F11020" t="str">
            <v>N</v>
          </cell>
        </row>
        <row r="11021">
          <cell r="B11021">
            <v>37488</v>
          </cell>
          <cell r="C11021" t="str">
            <v>Qwest Commun Intl Inc-QwestDex</v>
          </cell>
          <cell r="D11021" t="str">
            <v>Investor Group</v>
          </cell>
          <cell r="E11021">
            <v>4300</v>
          </cell>
          <cell r="F11021" t="str">
            <v>Y</v>
          </cell>
        </row>
        <row r="11022">
          <cell r="B11022">
            <v>37488</v>
          </cell>
          <cell r="C11022" t="str">
            <v>Qwest Comm Intl-QwestDex</v>
          </cell>
          <cell r="D11022" t="str">
            <v>Investor Group</v>
          </cell>
          <cell r="E11022">
            <v>2750</v>
          </cell>
          <cell r="F11022" t="str">
            <v>Y</v>
          </cell>
        </row>
        <row r="11023">
          <cell r="B11023">
            <v>37488</v>
          </cell>
          <cell r="C11023" t="str">
            <v>Xygent</v>
          </cell>
          <cell r="D11023" t="str">
            <v>Hexagon Metrology</v>
          </cell>
          <cell r="E11023">
            <v>3</v>
          </cell>
          <cell r="F11023" t="str">
            <v>N</v>
          </cell>
        </row>
        <row r="11024">
          <cell r="B11024">
            <v>37488</v>
          </cell>
          <cell r="C11024" t="str">
            <v>Borden Chemicals &amp; Plastics-</v>
          </cell>
          <cell r="D11024" t="str">
            <v>Geismar Vinyls Corp</v>
          </cell>
          <cell r="E11024">
            <v>9</v>
          </cell>
          <cell r="F11024" t="str">
            <v>N</v>
          </cell>
        </row>
        <row r="11025">
          <cell r="B11025">
            <v>37488</v>
          </cell>
          <cell r="C11025" t="str">
            <v>Roxborough Memorial Hospital</v>
          </cell>
          <cell r="D11025" t="str">
            <v>Tenet Healthcare Corp</v>
          </cell>
          <cell r="E11025">
            <v>24</v>
          </cell>
          <cell r="F11025" t="str">
            <v>N</v>
          </cell>
        </row>
        <row r="11026">
          <cell r="B11026">
            <v>37488</v>
          </cell>
          <cell r="C11026" t="str">
            <v>NXT Corp(US Wireless Data Inc)</v>
          </cell>
          <cell r="D11026" t="str">
            <v>Merchant Link LLC</v>
          </cell>
          <cell r="E11026">
            <v>5</v>
          </cell>
          <cell r="F11026" t="str">
            <v>N</v>
          </cell>
        </row>
        <row r="11027">
          <cell r="B11027">
            <v>37488</v>
          </cell>
          <cell r="C11027" t="str">
            <v>Utah Railway Corp</v>
          </cell>
          <cell r="D11027" t="str">
            <v>Genesee &amp; Wyoming Inc</v>
          </cell>
          <cell r="E11027">
            <v>54</v>
          </cell>
          <cell r="F11027" t="str">
            <v>N</v>
          </cell>
        </row>
        <row r="11028">
          <cell r="B11028">
            <v>37488</v>
          </cell>
          <cell r="C11028" t="str">
            <v>Refac</v>
          </cell>
          <cell r="D11028" t="str">
            <v>Palisade Concentrated Equity</v>
          </cell>
          <cell r="E11028">
            <v>10.994</v>
          </cell>
          <cell r="F11028" t="str">
            <v>N</v>
          </cell>
        </row>
        <row r="11029">
          <cell r="B11029">
            <v>37488</v>
          </cell>
          <cell r="C11029" t="str">
            <v>Gans Multimedia-Certain Assets</v>
          </cell>
          <cell r="D11029" t="str">
            <v>Comcast Cable Communications</v>
          </cell>
          <cell r="E11029">
            <v>4.4000000000000004</v>
          </cell>
          <cell r="F11029" t="str">
            <v>N</v>
          </cell>
        </row>
        <row r="11030">
          <cell r="B11030">
            <v>37488</v>
          </cell>
          <cell r="C11030" t="str">
            <v>CenDyne Inc</v>
          </cell>
          <cell r="D11030" t="str">
            <v>Test Rite International Co</v>
          </cell>
          <cell r="E11030">
            <v>4.5</v>
          </cell>
          <cell r="F11030" t="str">
            <v>N</v>
          </cell>
        </row>
        <row r="11031">
          <cell r="B11031">
            <v>37488</v>
          </cell>
          <cell r="C11031" t="str">
            <v>Chuckie Broadcasting Co</v>
          </cell>
          <cell r="D11031" t="str">
            <v>NextMedia Group Inc</v>
          </cell>
          <cell r="E11031">
            <v>5.5</v>
          </cell>
          <cell r="F11031" t="str">
            <v>N</v>
          </cell>
        </row>
        <row r="11032">
          <cell r="B11032">
            <v>37488</v>
          </cell>
          <cell r="C11032" t="str">
            <v>Enhance Life Benefits Viatical</v>
          </cell>
          <cell r="D11032" t="str">
            <v>Gmul Sahar Finl Instruments</v>
          </cell>
          <cell r="E11032">
            <v>8.3999999999999986</v>
          </cell>
          <cell r="F11032" t="str">
            <v>N</v>
          </cell>
        </row>
        <row r="11033">
          <cell r="B11033">
            <v>37488</v>
          </cell>
          <cell r="C11033" t="str">
            <v>Pure Resources Inc</v>
          </cell>
          <cell r="D11033" t="str">
            <v>Union Oil Co of California</v>
          </cell>
          <cell r="E11033">
            <v>433.56099999999998</v>
          </cell>
          <cell r="F11033" t="str">
            <v>N</v>
          </cell>
        </row>
        <row r="11034">
          <cell r="B11034">
            <v>37487</v>
          </cell>
          <cell r="C11034" t="str">
            <v>PRG Schultz Intl Inc</v>
          </cell>
          <cell r="D11034" t="str">
            <v>Blum Capital Partners LP</v>
          </cell>
          <cell r="E11034">
            <v>37.799999999999997</v>
          </cell>
          <cell r="F11034" t="str">
            <v>Y</v>
          </cell>
        </row>
        <row r="11035">
          <cell r="B11035">
            <v>37487</v>
          </cell>
          <cell r="C11035" t="str">
            <v>Cicada Semiconductor Inc</v>
          </cell>
          <cell r="D11035" t="str">
            <v>Investor Group</v>
          </cell>
          <cell r="E11035">
            <v>17.399999999999999</v>
          </cell>
          <cell r="F11035" t="str">
            <v>Y</v>
          </cell>
        </row>
        <row r="11036">
          <cell r="B11036">
            <v>37487</v>
          </cell>
          <cell r="C11036" t="str">
            <v>Frontier State Bank,Show Low,</v>
          </cell>
          <cell r="D11036" t="str">
            <v>National Bank of AZ,Scottsdale</v>
          </cell>
          <cell r="E11036">
            <v>8.0340000000000007</v>
          </cell>
          <cell r="F11036" t="str">
            <v>N</v>
          </cell>
        </row>
        <row r="11037">
          <cell r="B11037">
            <v>37487</v>
          </cell>
          <cell r="C11037" t="str">
            <v>Oasis Pipeline Co</v>
          </cell>
          <cell r="D11037" t="str">
            <v>Energy Transfer Co</v>
          </cell>
          <cell r="E11037">
            <v>265</v>
          </cell>
          <cell r="F11037" t="str">
            <v>N</v>
          </cell>
        </row>
        <row r="11038">
          <cell r="B11038">
            <v>37487</v>
          </cell>
          <cell r="C11038" t="str">
            <v>Odetics Inc</v>
          </cell>
          <cell r="D11038" t="str">
            <v>Investor Group</v>
          </cell>
          <cell r="E11038">
            <v>7.125</v>
          </cell>
          <cell r="F11038" t="str">
            <v>N</v>
          </cell>
        </row>
        <row r="11039">
          <cell r="B11039">
            <v>37487</v>
          </cell>
          <cell r="C11039" t="str">
            <v>Great Lakes Collection Bureau</v>
          </cell>
          <cell r="D11039" t="str">
            <v>NCO Group Inc</v>
          </cell>
          <cell r="E11039">
            <v>10.6</v>
          </cell>
          <cell r="F11039" t="str">
            <v>N</v>
          </cell>
        </row>
        <row r="11040">
          <cell r="B11040">
            <v>37487</v>
          </cell>
          <cell r="C11040" t="str">
            <v>Phytomedics Inc</v>
          </cell>
          <cell r="D11040" t="str">
            <v>Rutgers University</v>
          </cell>
          <cell r="E11040">
            <v>1</v>
          </cell>
          <cell r="F11040" t="str">
            <v>N</v>
          </cell>
        </row>
        <row r="11041">
          <cell r="B11041">
            <v>37487</v>
          </cell>
          <cell r="C11041" t="str">
            <v>Great Lakes Collection Bureau-</v>
          </cell>
          <cell r="D11041" t="str">
            <v>NCO Portfolio Management Inc</v>
          </cell>
          <cell r="E11041">
            <v>22.9</v>
          </cell>
          <cell r="F11041" t="str">
            <v>N</v>
          </cell>
        </row>
        <row r="11042">
          <cell r="B11042">
            <v>37487</v>
          </cell>
          <cell r="C11042" t="str">
            <v>Andiamo Systems Inc</v>
          </cell>
          <cell r="D11042" t="str">
            <v>Cisco Systems Inc</v>
          </cell>
          <cell r="E11042">
            <v>750</v>
          </cell>
          <cell r="F11042" t="str">
            <v>N</v>
          </cell>
        </row>
        <row r="11043">
          <cell r="B11043">
            <v>37487</v>
          </cell>
          <cell r="C11043" t="str">
            <v>Summit Leadership Solutions</v>
          </cell>
          <cell r="D11043" t="str">
            <v>Whitehead Mann Group PLC</v>
          </cell>
          <cell r="E11043">
            <v>2.2930000000000001</v>
          </cell>
          <cell r="F11043" t="str">
            <v>N</v>
          </cell>
        </row>
        <row r="11044">
          <cell r="B11044">
            <v>37487</v>
          </cell>
          <cell r="C11044" t="str">
            <v>Farmland Inds Inc-Warehouse</v>
          </cell>
          <cell r="D11044" t="str">
            <v>Helm Fertilizer Corp</v>
          </cell>
          <cell r="E11044">
            <v>5.05</v>
          </cell>
          <cell r="F11044" t="str">
            <v>N</v>
          </cell>
        </row>
        <row r="11045">
          <cell r="B11045">
            <v>37487</v>
          </cell>
          <cell r="C11045" t="str">
            <v>Apple Networks Inc</v>
          </cell>
          <cell r="D11045" t="str">
            <v>IPVoice.com Inc</v>
          </cell>
          <cell r="E11045">
            <v>1</v>
          </cell>
          <cell r="F11045" t="str">
            <v>N</v>
          </cell>
        </row>
        <row r="11046">
          <cell r="B11046">
            <v>37487</v>
          </cell>
          <cell r="C11046" t="str">
            <v>CTB International Corp</v>
          </cell>
          <cell r="D11046" t="str">
            <v>Berkshire Hathaway Inc</v>
          </cell>
          <cell r="E11046">
            <v>178.684</v>
          </cell>
          <cell r="F11046" t="str">
            <v>N</v>
          </cell>
        </row>
        <row r="11047">
          <cell r="B11047">
            <v>37484</v>
          </cell>
          <cell r="C11047" t="str">
            <v>Avalon Natural Products Inc</v>
          </cell>
          <cell r="D11047" t="str">
            <v>Avalon Holdings Corp</v>
          </cell>
          <cell r="E11047">
            <v>39</v>
          </cell>
          <cell r="F11047" t="str">
            <v>Y</v>
          </cell>
        </row>
        <row r="11048">
          <cell r="B11048">
            <v>37484</v>
          </cell>
          <cell r="C11048" t="str">
            <v>Nellson Neutraceutical Inc</v>
          </cell>
          <cell r="D11048" t="str">
            <v>Investor Group</v>
          </cell>
          <cell r="E11048">
            <v>300</v>
          </cell>
          <cell r="F11048" t="str">
            <v>Y</v>
          </cell>
        </row>
        <row r="11049">
          <cell r="B11049">
            <v>37484</v>
          </cell>
          <cell r="C11049" t="str">
            <v>Savant Consulting Group Inc</v>
          </cell>
          <cell r="D11049" t="str">
            <v>Entrada Networks Inc</v>
          </cell>
          <cell r="E11049">
            <v>9.3999999999999986</v>
          </cell>
          <cell r="F11049" t="str">
            <v>N</v>
          </cell>
        </row>
        <row r="11050">
          <cell r="B11050">
            <v>37484</v>
          </cell>
          <cell r="C11050" t="str">
            <v>Invensys Sensor Systems</v>
          </cell>
          <cell r="D11050" t="str">
            <v>Honeywell Automation &amp; Control</v>
          </cell>
          <cell r="E11050">
            <v>394</v>
          </cell>
          <cell r="F11050" t="str">
            <v>N</v>
          </cell>
        </row>
        <row r="11051">
          <cell r="B11051">
            <v>37484</v>
          </cell>
          <cell r="C11051" t="str">
            <v>Northwest Border Pipeline Co</v>
          </cell>
          <cell r="D11051" t="str">
            <v>TransCanada Pipelines Ltd</v>
          </cell>
          <cell r="E11051">
            <v>12</v>
          </cell>
          <cell r="F11051" t="str">
            <v>N</v>
          </cell>
        </row>
        <row r="11052">
          <cell r="B11052">
            <v>37484</v>
          </cell>
          <cell r="C11052" t="str">
            <v>Equidyne Corp</v>
          </cell>
          <cell r="D11052" t="str">
            <v>Roesch GmbH Medizintechnik</v>
          </cell>
          <cell r="E11052">
            <v>14.486000000000001</v>
          </cell>
          <cell r="F11052" t="str">
            <v>N</v>
          </cell>
        </row>
        <row r="11053">
          <cell r="B11053">
            <v>37484</v>
          </cell>
          <cell r="C11053" t="str">
            <v>Swiftships Shipbuilders LLC</v>
          </cell>
          <cell r="D11053" t="str">
            <v>Conrad Industries Inc</v>
          </cell>
          <cell r="E11053">
            <v>12.5</v>
          </cell>
          <cell r="F11053" t="str">
            <v>N</v>
          </cell>
        </row>
        <row r="11054">
          <cell r="B11054">
            <v>37484</v>
          </cell>
          <cell r="C11054" t="str">
            <v>Tucows Inc-Online Search &amp;</v>
          </cell>
          <cell r="D11054" t="str">
            <v>Alacritude LLC</v>
          </cell>
          <cell r="E11054">
            <v>1.5</v>
          </cell>
          <cell r="F11054" t="str">
            <v>N</v>
          </cell>
        </row>
        <row r="11055">
          <cell r="B11055">
            <v>37484</v>
          </cell>
          <cell r="C11055" t="str">
            <v>ScenicSoft</v>
          </cell>
          <cell r="D11055" t="str">
            <v>Creo Inc</v>
          </cell>
          <cell r="E11055">
            <v>9.5</v>
          </cell>
          <cell r="F11055" t="str">
            <v>N</v>
          </cell>
        </row>
        <row r="11056">
          <cell r="B11056">
            <v>37484</v>
          </cell>
          <cell r="C11056" t="str">
            <v>Xemod Inc</v>
          </cell>
          <cell r="D11056" t="str">
            <v>Sirenza Microdevices Inc</v>
          </cell>
          <cell r="E11056">
            <v>4.5</v>
          </cell>
          <cell r="F11056" t="str">
            <v>N</v>
          </cell>
        </row>
        <row r="11057">
          <cell r="B11057">
            <v>37483</v>
          </cell>
          <cell r="C11057" t="str">
            <v>MedQuest Associates</v>
          </cell>
          <cell r="D11057" t="str">
            <v>JP Morgan Partners LLC</v>
          </cell>
          <cell r="E11057">
            <v>350</v>
          </cell>
          <cell r="F11057" t="str">
            <v>Y</v>
          </cell>
        </row>
        <row r="11058">
          <cell r="B11058">
            <v>37483</v>
          </cell>
          <cell r="C11058" t="str">
            <v>Installs Inc LLC</v>
          </cell>
          <cell r="D11058" t="str">
            <v>Genstar Capital Partners III</v>
          </cell>
          <cell r="E11058">
            <v>21</v>
          </cell>
          <cell r="F11058" t="str">
            <v>Y</v>
          </cell>
        </row>
        <row r="11059">
          <cell r="B11059">
            <v>37483</v>
          </cell>
          <cell r="C11059" t="str">
            <v>First Natl Bk of Bay City,TX</v>
          </cell>
          <cell r="D11059" t="str">
            <v>Prosperity Bancshares Inc,TX</v>
          </cell>
          <cell r="E11059">
            <v>5</v>
          </cell>
          <cell r="F11059" t="str">
            <v>N</v>
          </cell>
        </row>
        <row r="11060">
          <cell r="B11060">
            <v>37483</v>
          </cell>
          <cell r="C11060" t="str">
            <v>Naviant Inc</v>
          </cell>
          <cell r="D11060" t="str">
            <v>Equifax Inc</v>
          </cell>
          <cell r="E11060">
            <v>135</v>
          </cell>
          <cell r="F11060" t="str">
            <v>N</v>
          </cell>
        </row>
        <row r="11061">
          <cell r="B11061">
            <v>37483</v>
          </cell>
          <cell r="C11061" t="str">
            <v>Leach Co</v>
          </cell>
          <cell r="D11061" t="str">
            <v>Federal Signal Corp</v>
          </cell>
          <cell r="E11061">
            <v>16.799999999999997</v>
          </cell>
          <cell r="F11061" t="str">
            <v>N</v>
          </cell>
        </row>
        <row r="11062">
          <cell r="B11062">
            <v>37483</v>
          </cell>
          <cell r="C11062" t="str">
            <v>ABC School Supply</v>
          </cell>
          <cell r="D11062" t="str">
            <v>School Specialty Inc</v>
          </cell>
          <cell r="E11062">
            <v>43</v>
          </cell>
          <cell r="F11062" t="str">
            <v>N</v>
          </cell>
        </row>
        <row r="11063">
          <cell r="B11063">
            <v>37483</v>
          </cell>
          <cell r="C11063" t="str">
            <v>Metals USA-Plates And Shapes</v>
          </cell>
          <cell r="D11063" t="str">
            <v>Triple-S Steel Supply Co</v>
          </cell>
          <cell r="E11063">
            <v>27</v>
          </cell>
          <cell r="F11063" t="str">
            <v>N</v>
          </cell>
        </row>
        <row r="11064">
          <cell r="B11064">
            <v>37482</v>
          </cell>
          <cell r="C11064" t="str">
            <v>Unisource Worldwide Inc</v>
          </cell>
          <cell r="D11064" t="str">
            <v>Bain Capital Inc</v>
          </cell>
          <cell r="E11064">
            <v>790</v>
          </cell>
          <cell r="F11064" t="str">
            <v>Y</v>
          </cell>
        </row>
        <row r="11065">
          <cell r="B11065">
            <v>37482</v>
          </cell>
          <cell r="C11065" t="str">
            <v>Neoworld Communications Inc</v>
          </cell>
          <cell r="D11065" t="str">
            <v>Nextel Communications Inc</v>
          </cell>
          <cell r="E11065">
            <v>276</v>
          </cell>
          <cell r="F11065" t="str">
            <v>N</v>
          </cell>
        </row>
        <row r="11066">
          <cell r="B11066">
            <v>37482</v>
          </cell>
          <cell r="C11066" t="str">
            <v>Golden Exploration &amp;</v>
          </cell>
          <cell r="D11066" t="str">
            <v>Energy Income Fund LP</v>
          </cell>
          <cell r="E11066">
            <v>15.299999999999999</v>
          </cell>
          <cell r="F11066" t="str">
            <v>N</v>
          </cell>
        </row>
        <row r="11067">
          <cell r="B11067">
            <v>37482</v>
          </cell>
          <cell r="C11067" t="str">
            <v>OptiCare Health Systems Inc-NC</v>
          </cell>
          <cell r="D11067" t="str">
            <v>Optometric Eye Care Center</v>
          </cell>
          <cell r="E11067">
            <v>5.3999999999999995</v>
          </cell>
          <cell r="F11067" t="str">
            <v>N</v>
          </cell>
        </row>
        <row r="11068">
          <cell r="B11068">
            <v>37482</v>
          </cell>
          <cell r="C11068" t="str">
            <v>United Messaging Inc</v>
          </cell>
          <cell r="D11068" t="str">
            <v>Agilera Inc</v>
          </cell>
          <cell r="E11068">
            <v>15</v>
          </cell>
          <cell r="F11068" t="str">
            <v>N</v>
          </cell>
        </row>
        <row r="11069">
          <cell r="B11069">
            <v>37482</v>
          </cell>
          <cell r="C11069" t="str">
            <v>Dmax</v>
          </cell>
          <cell r="D11069" t="str">
            <v>General Motors Corp</v>
          </cell>
          <cell r="E11069">
            <v>422</v>
          </cell>
          <cell r="F11069" t="str">
            <v>N</v>
          </cell>
        </row>
        <row r="11070">
          <cell r="B11070">
            <v>37482</v>
          </cell>
          <cell r="C11070" t="str">
            <v>B-Square Inc</v>
          </cell>
          <cell r="D11070" t="str">
            <v>Armor Holdings Inc</v>
          </cell>
          <cell r="E11070">
            <v>2.9</v>
          </cell>
          <cell r="F11070" t="str">
            <v>N</v>
          </cell>
        </row>
        <row r="11071">
          <cell r="B11071">
            <v>37482</v>
          </cell>
          <cell r="C11071" t="str">
            <v>Shop At Home-TV Network</v>
          </cell>
          <cell r="D11071" t="str">
            <v>EW Scripps Co</v>
          </cell>
          <cell r="E11071">
            <v>49.5</v>
          </cell>
          <cell r="F11071" t="str">
            <v>N</v>
          </cell>
        </row>
        <row r="11072">
          <cell r="B11072">
            <v>37482</v>
          </cell>
          <cell r="C11072" t="str">
            <v>First Union Financial Ctr,FL</v>
          </cell>
          <cell r="D11072" t="str">
            <v>Lend Lease US Office Trust</v>
          </cell>
          <cell r="E11072">
            <v>134.75</v>
          </cell>
          <cell r="F11072" t="str">
            <v>N</v>
          </cell>
        </row>
        <row r="11073">
          <cell r="B11073">
            <v>37482</v>
          </cell>
          <cell r="C11073" t="str">
            <v>Blue Ocean Software Inc</v>
          </cell>
          <cell r="D11073" t="str">
            <v>Intuit Inc</v>
          </cell>
          <cell r="E11073">
            <v>177</v>
          </cell>
          <cell r="F11073" t="str">
            <v>N</v>
          </cell>
        </row>
        <row r="11074">
          <cell r="B11074">
            <v>37482</v>
          </cell>
          <cell r="C11074" t="str">
            <v>National Safe of California</v>
          </cell>
          <cell r="D11074" t="str">
            <v>Diversified Security Solutions</v>
          </cell>
          <cell r="E11074">
            <v>2.4129999999999998</v>
          </cell>
          <cell r="F11074" t="str">
            <v>N</v>
          </cell>
        </row>
        <row r="11075">
          <cell r="B11075">
            <v>37482</v>
          </cell>
          <cell r="C11075" t="str">
            <v>Morgan Drive Away-Transp Div</v>
          </cell>
          <cell r="D11075" t="str">
            <v>Bennett International Group</v>
          </cell>
          <cell r="E11075">
            <v>1</v>
          </cell>
          <cell r="F11075" t="str">
            <v>N</v>
          </cell>
        </row>
        <row r="11076">
          <cell r="B11076">
            <v>37482</v>
          </cell>
          <cell r="C11076" t="str">
            <v>Rexam PLC-Weatherable Films</v>
          </cell>
          <cell r="D11076" t="str">
            <v>Soliant LLC</v>
          </cell>
          <cell r="E11076">
            <v>8.5</v>
          </cell>
          <cell r="F11076" t="str">
            <v>N</v>
          </cell>
        </row>
        <row r="11077">
          <cell r="B11077">
            <v>37482</v>
          </cell>
          <cell r="C11077" t="str">
            <v>First Union Financial Ctr,FL</v>
          </cell>
          <cell r="D11077" t="str">
            <v>WestWind Capital Partners</v>
          </cell>
          <cell r="E11077">
            <v>135</v>
          </cell>
          <cell r="F11077" t="str">
            <v>N</v>
          </cell>
        </row>
        <row r="11078">
          <cell r="B11078">
            <v>37482</v>
          </cell>
          <cell r="C11078" t="str">
            <v>Ladies Workout Express</v>
          </cell>
          <cell r="D11078" t="str">
            <v>Lady of America Franchise Corp</v>
          </cell>
          <cell r="E11078">
            <v>1</v>
          </cell>
          <cell r="F11078" t="str">
            <v>N</v>
          </cell>
        </row>
        <row r="11079">
          <cell r="B11079">
            <v>37482</v>
          </cell>
          <cell r="C11079" t="str">
            <v>First Banks America Inc,TX</v>
          </cell>
          <cell r="D11079" t="str">
            <v>First Banks Inc,St Louis,MO</v>
          </cell>
          <cell r="E11079">
            <v>26.173999999999999</v>
          </cell>
          <cell r="F11079" t="str">
            <v>N</v>
          </cell>
        </row>
        <row r="11080">
          <cell r="B11080">
            <v>37482</v>
          </cell>
          <cell r="C11080" t="str">
            <v>Herkimer Trust Corporation Inc</v>
          </cell>
          <cell r="D11080" t="str">
            <v>Partners Trust Financial Group</v>
          </cell>
          <cell r="E11080">
            <v>64</v>
          </cell>
          <cell r="F11080" t="str">
            <v>N</v>
          </cell>
        </row>
        <row r="11081">
          <cell r="B11081">
            <v>37481</v>
          </cell>
          <cell r="C11081" t="str">
            <v>Greenland Corp</v>
          </cell>
          <cell r="D11081" t="str">
            <v>Imaging Technologies Corp</v>
          </cell>
          <cell r="E11081">
            <v>2.25</v>
          </cell>
          <cell r="F11081" t="str">
            <v>Y</v>
          </cell>
        </row>
        <row r="11082">
          <cell r="B11082">
            <v>37481</v>
          </cell>
          <cell r="C11082" t="str">
            <v>US Medical-Prostate Business</v>
          </cell>
          <cell r="D11082" t="str">
            <v>Endocare Inc</v>
          </cell>
          <cell r="E11082">
            <v>11.2</v>
          </cell>
          <cell r="F11082" t="str">
            <v>N</v>
          </cell>
        </row>
        <row r="11083">
          <cell r="B11083">
            <v>37481</v>
          </cell>
          <cell r="C11083" t="str">
            <v>GAINSCO County Mutual Ins</v>
          </cell>
          <cell r="D11083" t="str">
            <v>Berkeley Management Corp</v>
          </cell>
          <cell r="E11083">
            <v>10</v>
          </cell>
          <cell r="F11083" t="str">
            <v>N</v>
          </cell>
        </row>
        <row r="11084">
          <cell r="B11084">
            <v>37481</v>
          </cell>
          <cell r="C11084" t="str">
            <v>State Street Bank &amp; Trust Co-</v>
          </cell>
          <cell r="D11084" t="str">
            <v>US Bank NA,Minneapolis,MN</v>
          </cell>
          <cell r="E11084">
            <v>725</v>
          </cell>
          <cell r="F11084" t="str">
            <v>N</v>
          </cell>
        </row>
        <row r="11085">
          <cell r="B11085">
            <v>37481</v>
          </cell>
          <cell r="C11085" t="str">
            <v>R-B Rubber Products Inc</v>
          </cell>
          <cell r="D11085" t="str">
            <v>Dash Multi-Corp Inc</v>
          </cell>
          <cell r="E11085">
            <v>2.9670000000000001</v>
          </cell>
          <cell r="F11085" t="str">
            <v>N</v>
          </cell>
        </row>
        <row r="11086">
          <cell r="B11086">
            <v>37481</v>
          </cell>
          <cell r="C11086" t="str">
            <v>Amerada Hess-Fields(7)</v>
          </cell>
          <cell r="D11086" t="str">
            <v>Energy Resources Technology</v>
          </cell>
          <cell r="E11086">
            <v>15</v>
          </cell>
          <cell r="F11086" t="str">
            <v>N</v>
          </cell>
        </row>
        <row r="11087">
          <cell r="B11087">
            <v>37481</v>
          </cell>
          <cell r="C11087" t="str">
            <v>CenturyTel Inc-Wireless Assets</v>
          </cell>
          <cell r="D11087" t="str">
            <v>ALLTEL Corp</v>
          </cell>
          <cell r="E11087">
            <v>68</v>
          </cell>
          <cell r="F11087" t="str">
            <v>N</v>
          </cell>
        </row>
        <row r="11088">
          <cell r="B11088">
            <v>37481</v>
          </cell>
          <cell r="C11088" t="str">
            <v>Signal Corp</v>
          </cell>
          <cell r="D11088" t="str">
            <v>Veridian Corp</v>
          </cell>
          <cell r="E11088">
            <v>227</v>
          </cell>
          <cell r="F11088" t="str">
            <v>N</v>
          </cell>
        </row>
        <row r="11089">
          <cell r="B11089">
            <v>37481</v>
          </cell>
          <cell r="C11089" t="str">
            <v>Commercial Capital Corp</v>
          </cell>
          <cell r="D11089" t="str">
            <v>NewTek Capital Inc</v>
          </cell>
          <cell r="E11089">
            <v>1.946</v>
          </cell>
          <cell r="F11089" t="str">
            <v>N</v>
          </cell>
        </row>
        <row r="11090">
          <cell r="B11090">
            <v>37481</v>
          </cell>
          <cell r="C11090" t="str">
            <v>Sputtered Films Inc</v>
          </cell>
          <cell r="D11090" t="str">
            <v>Tegal Corp</v>
          </cell>
          <cell r="E11090">
            <v>1.2</v>
          </cell>
          <cell r="F11090" t="str">
            <v>N</v>
          </cell>
        </row>
        <row r="11091">
          <cell r="B11091">
            <v>37481</v>
          </cell>
          <cell r="C11091" t="str">
            <v>Acme Steel Inc-Certain Assets</v>
          </cell>
          <cell r="D11091" t="str">
            <v>International Steel Group Inc</v>
          </cell>
          <cell r="E11091">
            <v>65</v>
          </cell>
          <cell r="F11091" t="str">
            <v>N</v>
          </cell>
        </row>
        <row r="11092">
          <cell r="B11092">
            <v>37481</v>
          </cell>
          <cell r="C11092" t="str">
            <v>EIMCO Process Equipment Co</v>
          </cell>
          <cell r="D11092" t="str">
            <v>Groupe Laperriere &amp; Verrault</v>
          </cell>
          <cell r="E11092">
            <v>50.823999999999998</v>
          </cell>
          <cell r="F11092" t="str">
            <v>N</v>
          </cell>
        </row>
        <row r="11093">
          <cell r="B11093">
            <v>37481</v>
          </cell>
          <cell r="C11093" t="str">
            <v>Administrative Management Grp</v>
          </cell>
          <cell r="D11093" t="str">
            <v>Lincoln Financial Group</v>
          </cell>
          <cell r="E11093">
            <v>37</v>
          </cell>
          <cell r="F11093" t="str">
            <v>N</v>
          </cell>
        </row>
        <row r="11094">
          <cell r="B11094">
            <v>37481</v>
          </cell>
          <cell r="C11094" t="str">
            <v>Steam Clean USA Inc</v>
          </cell>
          <cell r="D11094" t="str">
            <v>TTI Holdings of America Corp</v>
          </cell>
          <cell r="E11094">
            <v>98.36999999999999</v>
          </cell>
          <cell r="F11094" t="str">
            <v>N</v>
          </cell>
        </row>
        <row r="11095">
          <cell r="B11095">
            <v>37480</v>
          </cell>
          <cell r="C11095" t="str">
            <v>Clark Material Handling Co</v>
          </cell>
          <cell r="D11095" t="str">
            <v>Sun Capital Partners Inc</v>
          </cell>
          <cell r="E11095">
            <v>90</v>
          </cell>
          <cell r="F11095" t="str">
            <v>Y</v>
          </cell>
        </row>
        <row r="11096">
          <cell r="B11096">
            <v>37480</v>
          </cell>
          <cell r="C11096" t="str">
            <v>DeWolfe Cos Inc</v>
          </cell>
          <cell r="D11096" t="str">
            <v>NRT Inc</v>
          </cell>
          <cell r="E11096">
            <v>133.02600000000001</v>
          </cell>
          <cell r="F11096" t="str">
            <v>N</v>
          </cell>
        </row>
        <row r="11097">
          <cell r="B11097">
            <v>37480</v>
          </cell>
          <cell r="C11097" t="str">
            <v>Little Switzerland Inc</v>
          </cell>
          <cell r="D11097" t="str">
            <v>Tiffany &amp; Co</v>
          </cell>
          <cell r="E11097">
            <v>19.777999999999999</v>
          </cell>
          <cell r="F11097" t="str">
            <v>N</v>
          </cell>
        </row>
        <row r="11098">
          <cell r="B11098">
            <v>37480</v>
          </cell>
          <cell r="C11098" t="str">
            <v>WebGain Studio(WebGain Inc)</v>
          </cell>
          <cell r="D11098" t="str">
            <v>TogetherSoft Corp</v>
          </cell>
          <cell r="E11098">
            <v>2</v>
          </cell>
          <cell r="F11098" t="str">
            <v>N</v>
          </cell>
        </row>
        <row r="11099">
          <cell r="B11099">
            <v>37480</v>
          </cell>
          <cell r="C11099" t="str">
            <v>Little Switzerland Inc</v>
          </cell>
          <cell r="D11099" t="str">
            <v>Tiffany &amp; Co</v>
          </cell>
          <cell r="E11099">
            <v>4.7960000000000003</v>
          </cell>
          <cell r="F11099" t="str">
            <v>N</v>
          </cell>
        </row>
        <row r="11100">
          <cell r="B11100">
            <v>37480</v>
          </cell>
          <cell r="C11100" t="str">
            <v>SpeedFam-IPEC Inc</v>
          </cell>
          <cell r="D11100" t="str">
            <v>Novellus Systems Inc</v>
          </cell>
          <cell r="E11100">
            <v>268.89899999999994</v>
          </cell>
          <cell r="F11100" t="str">
            <v>N</v>
          </cell>
        </row>
        <row r="11101">
          <cell r="B11101">
            <v>37480</v>
          </cell>
          <cell r="C11101" t="str">
            <v>Northstar Energy Corp-Oil</v>
          </cell>
          <cell r="D11101" t="str">
            <v>Environmental Energy Services</v>
          </cell>
          <cell r="E11101">
            <v>1.45</v>
          </cell>
          <cell r="F11101" t="str">
            <v>N</v>
          </cell>
        </row>
        <row r="11102">
          <cell r="B11102">
            <v>37480</v>
          </cell>
          <cell r="C11102" t="str">
            <v>Russellville Hospital</v>
          </cell>
          <cell r="D11102" t="str">
            <v>LifePoint Hospitals Inc</v>
          </cell>
          <cell r="E11102">
            <v>19</v>
          </cell>
          <cell r="F11102" t="str">
            <v>N</v>
          </cell>
        </row>
        <row r="11103">
          <cell r="B11103">
            <v>37480</v>
          </cell>
          <cell r="C11103" t="str">
            <v>Dover Motorsports Inc</v>
          </cell>
          <cell r="D11103" t="str">
            <v>Investor Group</v>
          </cell>
          <cell r="E11103">
            <v>5</v>
          </cell>
          <cell r="F11103" t="str">
            <v>N</v>
          </cell>
        </row>
        <row r="11104">
          <cell r="B11104">
            <v>37480</v>
          </cell>
          <cell r="C11104" t="str">
            <v>Flatley Co-Garden&amp;Mid-Rise Apt</v>
          </cell>
          <cell r="D11104" t="str">
            <v>Apartment Invest &amp; Mgmt Co</v>
          </cell>
          <cell r="E11104">
            <v>500</v>
          </cell>
          <cell r="F11104" t="str">
            <v>N</v>
          </cell>
        </row>
        <row r="11105">
          <cell r="B11105">
            <v>37480</v>
          </cell>
          <cell r="C11105" t="str">
            <v>Gas Recovery Systems Inc</v>
          </cell>
          <cell r="D11105" t="str">
            <v>Clean Power Income Fund</v>
          </cell>
          <cell r="E11105">
            <v>94</v>
          </cell>
          <cell r="F11105" t="str">
            <v>N</v>
          </cell>
        </row>
        <row r="11106">
          <cell r="B11106">
            <v>37478</v>
          </cell>
          <cell r="C11106" t="str">
            <v>Sanburn Construction Corp</v>
          </cell>
          <cell r="D11106" t="str">
            <v>Building Materials Holding</v>
          </cell>
          <cell r="E11106">
            <v>10</v>
          </cell>
          <cell r="F11106" t="str">
            <v>N</v>
          </cell>
        </row>
        <row r="11107">
          <cell r="B11107">
            <v>37477</v>
          </cell>
          <cell r="C11107" t="str">
            <v>Brand  Services Inc</v>
          </cell>
          <cell r="D11107" t="str">
            <v>JP Morgan Partners LLC</v>
          </cell>
          <cell r="E11107">
            <v>500</v>
          </cell>
          <cell r="F11107" t="str">
            <v>Y</v>
          </cell>
        </row>
        <row r="11108">
          <cell r="B11108">
            <v>37477</v>
          </cell>
          <cell r="C11108" t="str">
            <v>Sandata Technologies Inc</v>
          </cell>
          <cell r="D11108" t="str">
            <v>Investor Group</v>
          </cell>
          <cell r="E11108">
            <v>1.823</v>
          </cell>
          <cell r="F11108" t="str">
            <v>Y</v>
          </cell>
        </row>
        <row r="11109">
          <cell r="B11109">
            <v>37477</v>
          </cell>
          <cell r="C11109" t="str">
            <v>Westwood Corp</v>
          </cell>
          <cell r="D11109" t="str">
            <v>L-3 Communications Hldg Inc</v>
          </cell>
          <cell r="E11109">
            <v>22.004999999999999</v>
          </cell>
          <cell r="F11109" t="str">
            <v>N</v>
          </cell>
        </row>
        <row r="11110">
          <cell r="B11110">
            <v>37477</v>
          </cell>
          <cell r="C11110" t="str">
            <v>Federal-Mogul-Original Equip</v>
          </cell>
          <cell r="D11110" t="str">
            <v>Decoma International</v>
          </cell>
          <cell r="E11110">
            <v>8</v>
          </cell>
          <cell r="F11110" t="str">
            <v>N</v>
          </cell>
        </row>
        <row r="11111">
          <cell r="B11111">
            <v>37477</v>
          </cell>
          <cell r="C11111" t="str">
            <v>US Laboratories Inc</v>
          </cell>
          <cell r="D11111" t="str">
            <v>Bureau Veritas SA</v>
          </cell>
          <cell r="E11111">
            <v>75.179000000000002</v>
          </cell>
          <cell r="F11111" t="str">
            <v>N</v>
          </cell>
        </row>
        <row r="11112">
          <cell r="B11112">
            <v>37477</v>
          </cell>
          <cell r="C11112" t="str">
            <v>OnStaff</v>
          </cell>
          <cell r="D11112" t="str">
            <v>Hall Kinion &amp; Associates Inc</v>
          </cell>
          <cell r="E11112">
            <v>33</v>
          </cell>
          <cell r="F11112" t="str">
            <v>N</v>
          </cell>
        </row>
        <row r="11113">
          <cell r="B11113">
            <v>37477</v>
          </cell>
          <cell r="C11113" t="str">
            <v>Hurricane Exploration Inc</v>
          </cell>
          <cell r="D11113" t="str">
            <v>Energy River Corp</v>
          </cell>
          <cell r="E11113">
            <v>1.0049999999999999</v>
          </cell>
          <cell r="F11113" t="str">
            <v>N</v>
          </cell>
        </row>
        <row r="11114">
          <cell r="B11114">
            <v>37477</v>
          </cell>
          <cell r="C11114" t="str">
            <v>Learn2 Corp-E-Learning Bus</v>
          </cell>
          <cell r="D11114" t="str">
            <v>Learn.com Inc</v>
          </cell>
          <cell r="E11114">
            <v>4.0250000000000004</v>
          </cell>
          <cell r="F11114" t="str">
            <v>N</v>
          </cell>
        </row>
        <row r="11115">
          <cell r="B11115">
            <v>37476</v>
          </cell>
          <cell r="C11115" t="str">
            <v>Glover Associates Intl</v>
          </cell>
          <cell r="D11115" t="str">
            <v>Incepta Group PLC</v>
          </cell>
          <cell r="E11115">
            <v>8.0670000000000002</v>
          </cell>
          <cell r="F11115" t="str">
            <v>N</v>
          </cell>
        </row>
        <row r="11116">
          <cell r="B11116">
            <v>37476</v>
          </cell>
          <cell r="C11116" t="str">
            <v>Enron Net Works-Commodity</v>
          </cell>
          <cell r="D11116" t="str">
            <v>Intercontinental Exchange Inc</v>
          </cell>
          <cell r="E11116">
            <v>3.3650000000000002</v>
          </cell>
          <cell r="F11116" t="str">
            <v>N</v>
          </cell>
        </row>
        <row r="11117">
          <cell r="B11117">
            <v>37476</v>
          </cell>
          <cell r="C11117" t="str">
            <v>TeamStream Software</v>
          </cell>
          <cell r="D11117" t="str">
            <v>Xythos Software Inc</v>
          </cell>
          <cell r="E11117">
            <v>1.2</v>
          </cell>
          <cell r="F11117" t="str">
            <v>N</v>
          </cell>
        </row>
        <row r="11118">
          <cell r="B11118">
            <v>37476</v>
          </cell>
          <cell r="C11118" t="str">
            <v>Aquila Inc-Gas Storage Facil</v>
          </cell>
          <cell r="D11118" t="str">
            <v>PacifiCorp Power Marketing Inc</v>
          </cell>
          <cell r="E11118">
            <v>162</v>
          </cell>
          <cell r="F11118" t="str">
            <v>N</v>
          </cell>
        </row>
        <row r="11119">
          <cell r="B11119">
            <v>37476</v>
          </cell>
          <cell r="C11119" t="str">
            <v>LearningElements</v>
          </cell>
          <cell r="D11119" t="str">
            <v>Plato Learning Inc</v>
          </cell>
          <cell r="E11119">
            <v>6</v>
          </cell>
          <cell r="F11119" t="str">
            <v>N</v>
          </cell>
        </row>
        <row r="11120">
          <cell r="B11120">
            <v>37476</v>
          </cell>
          <cell r="C11120" t="str">
            <v>AMC Livonia 20,Detroit,MI</v>
          </cell>
          <cell r="D11120" t="str">
            <v>Entertainment Properties Trust</v>
          </cell>
          <cell r="E11120">
            <v>22</v>
          </cell>
          <cell r="F11120" t="str">
            <v>N</v>
          </cell>
        </row>
        <row r="11121">
          <cell r="B11121">
            <v>37476</v>
          </cell>
          <cell r="C11121" t="str">
            <v>Ultrak Inc-Closed Circuit</v>
          </cell>
          <cell r="D11121" t="str">
            <v>Honeywell International Inc</v>
          </cell>
          <cell r="E11121">
            <v>36</v>
          </cell>
          <cell r="F11121" t="str">
            <v>N</v>
          </cell>
        </row>
        <row r="11122">
          <cell r="B11122">
            <v>37476</v>
          </cell>
          <cell r="C11122" t="str">
            <v>Warren Bancorp Inc</v>
          </cell>
          <cell r="D11122" t="str">
            <v>Banknorth Group Inc,ME</v>
          </cell>
          <cell r="E11122">
            <v>125.586</v>
          </cell>
          <cell r="F11122" t="str">
            <v>N</v>
          </cell>
        </row>
        <row r="11123">
          <cell r="B11123">
            <v>37475</v>
          </cell>
          <cell r="C11123" t="str">
            <v>Exco Resources Inc</v>
          </cell>
          <cell r="D11123" t="str">
            <v>Douglas H Miller</v>
          </cell>
          <cell r="E11123">
            <v>314.21499999999997</v>
          </cell>
          <cell r="F11123" t="str">
            <v>Y</v>
          </cell>
        </row>
        <row r="11124">
          <cell r="B11124">
            <v>37475</v>
          </cell>
          <cell r="C11124" t="str">
            <v>Berlitz GlobalNET(Berlitz Int)</v>
          </cell>
          <cell r="D11124" t="str">
            <v>Bowne &amp; Co Inc</v>
          </cell>
          <cell r="E11124">
            <v>75</v>
          </cell>
          <cell r="F11124" t="str">
            <v>N</v>
          </cell>
        </row>
        <row r="11125">
          <cell r="B11125">
            <v>37475</v>
          </cell>
          <cell r="C11125" t="str">
            <v>DCI Marketing</v>
          </cell>
          <cell r="D11125" t="str">
            <v>Imperial Metal Industries PLC</v>
          </cell>
          <cell r="E11125">
            <v>66</v>
          </cell>
          <cell r="F11125" t="str">
            <v>N</v>
          </cell>
        </row>
        <row r="11126">
          <cell r="B11126">
            <v>37475</v>
          </cell>
          <cell r="C11126" t="str">
            <v>Carroll Fulmer Group Inc</v>
          </cell>
          <cell r="D11126" t="str">
            <v>Investor Group</v>
          </cell>
          <cell r="E11126">
            <v>17.2</v>
          </cell>
          <cell r="F11126" t="str">
            <v>N</v>
          </cell>
        </row>
        <row r="11127">
          <cell r="B11127">
            <v>37475</v>
          </cell>
          <cell r="C11127" t="str">
            <v>Wampole Laboratories(Carter)</v>
          </cell>
          <cell r="D11127" t="str">
            <v>Inverness Med Innovations  Inc</v>
          </cell>
          <cell r="E11127">
            <v>70</v>
          </cell>
          <cell r="F11127" t="str">
            <v>N</v>
          </cell>
        </row>
        <row r="11128">
          <cell r="B11128">
            <v>37475</v>
          </cell>
          <cell r="C11128" t="str">
            <v>Hollywood Casino Corp</v>
          </cell>
          <cell r="D11128" t="str">
            <v>Penn National Gaming Inc</v>
          </cell>
          <cell r="E11128">
            <v>916.53499999999997</v>
          </cell>
          <cell r="F11128" t="str">
            <v>N</v>
          </cell>
        </row>
        <row r="11129">
          <cell r="B11129">
            <v>37475</v>
          </cell>
          <cell r="C11129" t="str">
            <v>Aduddell Roofing &amp; Sheet Metal</v>
          </cell>
          <cell r="D11129" t="str">
            <v>Zenex International Inc</v>
          </cell>
          <cell r="E11129">
            <v>9.1999999999999993</v>
          </cell>
          <cell r="F11129" t="str">
            <v>N</v>
          </cell>
        </row>
        <row r="11130">
          <cell r="B11130">
            <v>37475</v>
          </cell>
          <cell r="C11130" t="str">
            <v>Coho Energy Inc-Oil &amp; Gas</v>
          </cell>
          <cell r="D11130" t="str">
            <v>Citation Oil &amp; Gas Corp</v>
          </cell>
          <cell r="E11130">
            <v>172.5</v>
          </cell>
          <cell r="F11130" t="str">
            <v>N</v>
          </cell>
        </row>
        <row r="11131">
          <cell r="B11131">
            <v>37475</v>
          </cell>
          <cell r="C11131" t="str">
            <v>Markowitz &amp; McNaughton Inc</v>
          </cell>
          <cell r="D11131" t="str">
            <v>Citigate Global Intelligence &amp;</v>
          </cell>
          <cell r="E11131">
            <v>13</v>
          </cell>
          <cell r="F11131" t="str">
            <v>N</v>
          </cell>
        </row>
        <row r="11132">
          <cell r="B11132">
            <v>37475</v>
          </cell>
          <cell r="C11132" t="str">
            <v>Metals USA Specialty Metals NW</v>
          </cell>
          <cell r="D11132" t="str">
            <v>Reliance Steel &amp; Aluminum Co</v>
          </cell>
          <cell r="E11132">
            <v>30</v>
          </cell>
          <cell r="F11132" t="str">
            <v>N</v>
          </cell>
        </row>
        <row r="11133">
          <cell r="B11133">
            <v>37475</v>
          </cell>
          <cell r="C11133" t="str">
            <v>Metals USA Contract Mnfr Inc</v>
          </cell>
          <cell r="D11133" t="str">
            <v>Argon Industries Inc</v>
          </cell>
          <cell r="E11133">
            <v>1.5</v>
          </cell>
          <cell r="F11133" t="str">
            <v>N</v>
          </cell>
        </row>
        <row r="11134">
          <cell r="B11134">
            <v>37474</v>
          </cell>
          <cell r="C11134" t="str">
            <v>Harbor Bank,Gig Harbor,WA</v>
          </cell>
          <cell r="D11134" t="str">
            <v>First Community Financial,WA</v>
          </cell>
          <cell r="E11134">
            <v>7</v>
          </cell>
          <cell r="F11134" t="str">
            <v>N</v>
          </cell>
        </row>
        <row r="11135">
          <cell r="B11135">
            <v>37474</v>
          </cell>
          <cell r="C11135" t="str">
            <v>Monroe Manor Water Co</v>
          </cell>
          <cell r="D11135" t="str">
            <v>Philadelphia Suburban Corp</v>
          </cell>
          <cell r="E11135">
            <v>1.2</v>
          </cell>
          <cell r="F11135" t="str">
            <v>N</v>
          </cell>
        </row>
        <row r="11136">
          <cell r="B11136">
            <v>37474</v>
          </cell>
          <cell r="C11136" t="str">
            <v>Interlinq Software Corp</v>
          </cell>
          <cell r="D11136" t="str">
            <v>Harland Finl Solutions Inc</v>
          </cell>
          <cell r="E11136">
            <v>33.552</v>
          </cell>
          <cell r="F11136" t="str">
            <v>N</v>
          </cell>
        </row>
        <row r="11137">
          <cell r="B11137">
            <v>37474</v>
          </cell>
          <cell r="C11137" t="str">
            <v>Chef America Inc</v>
          </cell>
          <cell r="D11137" t="str">
            <v>Nestle SA</v>
          </cell>
          <cell r="E11137">
            <v>2600</v>
          </cell>
          <cell r="F11137" t="str">
            <v>N</v>
          </cell>
        </row>
        <row r="11138">
          <cell r="B11138">
            <v>37474</v>
          </cell>
          <cell r="C11138" t="str">
            <v>YouthStream Media-Assets</v>
          </cell>
          <cell r="D11138" t="str">
            <v>Alloy Inc</v>
          </cell>
          <cell r="E11138">
            <v>7</v>
          </cell>
          <cell r="F11138" t="str">
            <v>N</v>
          </cell>
        </row>
        <row r="11139">
          <cell r="B11139">
            <v>37474</v>
          </cell>
          <cell r="C11139" t="str">
            <v>Valencia Bank &amp; Trust</v>
          </cell>
          <cell r="D11139" t="str">
            <v>UnionBanCal Corp,CA</v>
          </cell>
          <cell r="E11139">
            <v>62</v>
          </cell>
          <cell r="F11139" t="str">
            <v>N</v>
          </cell>
        </row>
        <row r="11140">
          <cell r="B11140">
            <v>37474</v>
          </cell>
          <cell r="C11140" t="str">
            <v>Hill-Loma</v>
          </cell>
          <cell r="D11140" t="str">
            <v>Magnum Integrated Technologies</v>
          </cell>
          <cell r="E11140">
            <v>1.3499999999999999</v>
          </cell>
          <cell r="F11140" t="str">
            <v>N</v>
          </cell>
        </row>
        <row r="11141">
          <cell r="B11141">
            <v>37474</v>
          </cell>
          <cell r="C11141" t="str">
            <v>Caice Software Corp</v>
          </cell>
          <cell r="D11141" t="str">
            <v>AutoDesk Inc</v>
          </cell>
          <cell r="E11141">
            <v>10</v>
          </cell>
          <cell r="F11141" t="str">
            <v>N</v>
          </cell>
        </row>
        <row r="11142">
          <cell r="B11142">
            <v>37474</v>
          </cell>
          <cell r="C11142" t="str">
            <v>Voice Powered Technology Intl</v>
          </cell>
          <cell r="D11142" t="str">
            <v>Belle Group Ltd</v>
          </cell>
          <cell r="E11142">
            <v>2.0079999999999996</v>
          </cell>
          <cell r="F11142" t="str">
            <v>N</v>
          </cell>
        </row>
        <row r="11143">
          <cell r="B11143">
            <v>37474</v>
          </cell>
          <cell r="C11143" t="str">
            <v>Heathrow International Center</v>
          </cell>
          <cell r="D11143" t="str">
            <v>Colonial Properties Trust</v>
          </cell>
          <cell r="E11143">
            <v>167.89999999999998</v>
          </cell>
          <cell r="F11143" t="str">
            <v>N</v>
          </cell>
        </row>
        <row r="11144">
          <cell r="B11144">
            <v>37474</v>
          </cell>
          <cell r="C11144" t="str">
            <v>Communications &amp; Commerce</v>
          </cell>
          <cell r="D11144" t="str">
            <v>SR Teleperformance Group</v>
          </cell>
          <cell r="E11144">
            <v>30</v>
          </cell>
          <cell r="F11144" t="str">
            <v>N</v>
          </cell>
        </row>
        <row r="11145">
          <cell r="B11145">
            <v>37473</v>
          </cell>
          <cell r="C11145" t="str">
            <v>BrokerTec Global-Bond Ops</v>
          </cell>
          <cell r="D11145" t="str">
            <v>ICAP PLC</v>
          </cell>
          <cell r="E11145">
            <v>241.19399999999999</v>
          </cell>
          <cell r="F11145" t="str">
            <v>N</v>
          </cell>
        </row>
        <row r="11146">
          <cell r="B11146">
            <v>37473</v>
          </cell>
          <cell r="C11146" t="str">
            <v>Community Bancshares Inc,NC</v>
          </cell>
          <cell r="D11146" t="str">
            <v>United Community Bancorp</v>
          </cell>
          <cell r="E11146">
            <v>37.309999999999995</v>
          </cell>
          <cell r="F11146" t="str">
            <v>N</v>
          </cell>
        </row>
        <row r="11147">
          <cell r="B11147">
            <v>37473</v>
          </cell>
          <cell r="C11147" t="str">
            <v>Flypaper Inc</v>
          </cell>
          <cell r="D11147" t="str">
            <v>Inclusion Technologies Inc</v>
          </cell>
          <cell r="E11147">
            <v>2</v>
          </cell>
          <cell r="F11147" t="str">
            <v>N</v>
          </cell>
        </row>
        <row r="11148">
          <cell r="B11148">
            <v>37473</v>
          </cell>
          <cell r="C11148" t="str">
            <v>Lightlab Imaging LLC</v>
          </cell>
          <cell r="D11148" t="str">
            <v>Goodman Co Ltd</v>
          </cell>
          <cell r="E11148">
            <v>32</v>
          </cell>
          <cell r="F11148" t="str">
            <v>N</v>
          </cell>
        </row>
        <row r="11149">
          <cell r="B11149">
            <v>37473</v>
          </cell>
          <cell r="C11149" t="str">
            <v>Williams Cos Inc-170 MW</v>
          </cell>
          <cell r="D11149" t="str">
            <v>Hoosier Energy Rural Elec Coop</v>
          </cell>
          <cell r="E11149">
            <v>67</v>
          </cell>
          <cell r="F11149" t="str">
            <v>N</v>
          </cell>
        </row>
        <row r="11150">
          <cell r="B11150">
            <v>37473</v>
          </cell>
          <cell r="C11150" t="str">
            <v>2C Computing Inc</v>
          </cell>
          <cell r="D11150" t="str">
            <v>Avocent Corp</v>
          </cell>
          <cell r="E11150">
            <v>22.799999999999997</v>
          </cell>
          <cell r="F11150" t="str">
            <v>N</v>
          </cell>
        </row>
        <row r="11151">
          <cell r="B11151">
            <v>37473</v>
          </cell>
          <cell r="C11151" t="str">
            <v>University Health Plan</v>
          </cell>
          <cell r="D11151" t="str">
            <v>Centene Corp</v>
          </cell>
          <cell r="E11151">
            <v>10.6</v>
          </cell>
          <cell r="F11151" t="str">
            <v>N</v>
          </cell>
        </row>
        <row r="11152">
          <cell r="B11152">
            <v>37473</v>
          </cell>
          <cell r="C11152" t="str">
            <v>Blooming Prairie Coop</v>
          </cell>
          <cell r="D11152" t="str">
            <v>United Natural Foods Inc</v>
          </cell>
          <cell r="E11152">
            <v>16</v>
          </cell>
          <cell r="F11152" t="str">
            <v>N</v>
          </cell>
        </row>
        <row r="11153">
          <cell r="B11153">
            <v>37473</v>
          </cell>
          <cell r="C11153" t="str">
            <v>Clare Bridge of Louisville</v>
          </cell>
          <cell r="D11153" t="str">
            <v>Balfour Senior Care</v>
          </cell>
          <cell r="E11153">
            <v>3</v>
          </cell>
          <cell r="F11153" t="str">
            <v>N</v>
          </cell>
        </row>
        <row r="11154">
          <cell r="B11154">
            <v>37473</v>
          </cell>
          <cell r="C11154" t="str">
            <v>Equity One-Forest Edge,FL</v>
          </cell>
          <cell r="D11154" t="str">
            <v>Undisclosed Acquiror</v>
          </cell>
          <cell r="E11154">
            <v>3.4750000000000001</v>
          </cell>
          <cell r="F11154" t="str">
            <v>N</v>
          </cell>
        </row>
        <row r="11155">
          <cell r="B11155">
            <v>37473</v>
          </cell>
          <cell r="C11155" t="str">
            <v>Control Concepts &amp; Technology</v>
          </cell>
          <cell r="D11155" t="str">
            <v>CSE Systems &amp; Engineering Ltd</v>
          </cell>
          <cell r="E11155">
            <v>11.5</v>
          </cell>
          <cell r="F11155" t="str">
            <v>N</v>
          </cell>
        </row>
        <row r="11156">
          <cell r="B11156">
            <v>37473</v>
          </cell>
          <cell r="C11156" t="str">
            <v>Ferro-Americas &amp; Asia Powder</v>
          </cell>
          <cell r="D11156" t="str">
            <v>Akzo Nobel NV</v>
          </cell>
          <cell r="E11156">
            <v>73</v>
          </cell>
          <cell r="F11156" t="str">
            <v>N</v>
          </cell>
        </row>
        <row r="11157">
          <cell r="B11157">
            <v>37473</v>
          </cell>
          <cell r="C11157" t="str">
            <v>IES Interactive Training</v>
          </cell>
          <cell r="D11157" t="str">
            <v>Electric Fuel Corp</v>
          </cell>
          <cell r="E11157">
            <v>8.375</v>
          </cell>
          <cell r="F11157" t="str">
            <v>N</v>
          </cell>
        </row>
        <row r="11158">
          <cell r="B11158">
            <v>37471</v>
          </cell>
          <cell r="C11158" t="str">
            <v>Kingston Sales Corp</v>
          </cell>
          <cell r="D11158" t="str">
            <v>Fortune Diversified Inds Inc</v>
          </cell>
          <cell r="E11158">
            <v>3</v>
          </cell>
          <cell r="F11158" t="str">
            <v>N</v>
          </cell>
        </row>
        <row r="11159">
          <cell r="B11159">
            <v>37470</v>
          </cell>
          <cell r="C11159" t="str">
            <v>Office Building,Chicago,IL</v>
          </cell>
          <cell r="D11159" t="str">
            <v>Walton Street Capital LLC</v>
          </cell>
          <cell r="E11159">
            <v>275</v>
          </cell>
          <cell r="F11159" t="str">
            <v>Y</v>
          </cell>
        </row>
        <row r="11160">
          <cell r="B11160">
            <v>37470</v>
          </cell>
          <cell r="C11160" t="str">
            <v>Rolling Green Water Co</v>
          </cell>
          <cell r="D11160" t="str">
            <v>Philadelphia Suburban Corp</v>
          </cell>
          <cell r="E11160">
            <v>1.2</v>
          </cell>
          <cell r="F11160" t="str">
            <v>N</v>
          </cell>
        </row>
        <row r="11161">
          <cell r="B11161">
            <v>37470</v>
          </cell>
          <cell r="C11161" t="str">
            <v>Qwest CyberSolutions LLC</v>
          </cell>
          <cell r="D11161" t="str">
            <v>Corio Inc</v>
          </cell>
          <cell r="E11161">
            <v>15</v>
          </cell>
          <cell r="F11161" t="str">
            <v>N</v>
          </cell>
        </row>
        <row r="11162">
          <cell r="B11162">
            <v>37470</v>
          </cell>
          <cell r="C11162" t="str">
            <v>Kaanapali Water Corp</v>
          </cell>
          <cell r="D11162" t="str">
            <v>California Water Service Group</v>
          </cell>
          <cell r="E11162">
            <v>7.6999999999999993</v>
          </cell>
          <cell r="F11162" t="str">
            <v>N</v>
          </cell>
        </row>
        <row r="11163">
          <cell r="B11163">
            <v>37470</v>
          </cell>
          <cell r="C11163" t="str">
            <v>Enron Capital &amp; Trade Res-Asts</v>
          </cell>
          <cell r="D11163" t="str">
            <v>Nimex International Ltd</v>
          </cell>
          <cell r="E11163">
            <v>2.67</v>
          </cell>
          <cell r="F11163" t="str">
            <v>N</v>
          </cell>
        </row>
        <row r="11164">
          <cell r="B11164">
            <v>37470</v>
          </cell>
          <cell r="C11164" t="str">
            <v>Aerocell Structures Inc</v>
          </cell>
          <cell r="D11164" t="str">
            <v>Triumph Group Inc</v>
          </cell>
          <cell r="E11164">
            <v>10</v>
          </cell>
          <cell r="F11164" t="str">
            <v>N</v>
          </cell>
        </row>
        <row r="11165">
          <cell r="B11165">
            <v>37470</v>
          </cell>
          <cell r="C11165" t="str">
            <v>Garden City Co</v>
          </cell>
          <cell r="D11165" t="str">
            <v>Prism Venture Partners</v>
          </cell>
          <cell r="E11165">
            <v>36</v>
          </cell>
          <cell r="F11165" t="str">
            <v>N</v>
          </cell>
        </row>
        <row r="11166">
          <cell r="B11166">
            <v>37470</v>
          </cell>
          <cell r="C11166" t="str">
            <v>Blackstone Station-MA</v>
          </cell>
          <cell r="D11166" t="str">
            <v>Harvard University</v>
          </cell>
          <cell r="E11166">
            <v>14.6</v>
          </cell>
          <cell r="F11166" t="str">
            <v>N</v>
          </cell>
        </row>
        <row r="11167">
          <cell r="B11167">
            <v>37470</v>
          </cell>
          <cell r="C11167" t="str">
            <v>Achorn Graphics Services Inc</v>
          </cell>
          <cell r="D11167" t="str">
            <v>SPI Technologies Inc</v>
          </cell>
          <cell r="E11167">
            <v>1.242</v>
          </cell>
          <cell r="F11167" t="str">
            <v>N</v>
          </cell>
        </row>
        <row r="11168">
          <cell r="B11168">
            <v>37469</v>
          </cell>
          <cell r="C11168" t="str">
            <v>Omega Worldwide Inc</v>
          </cell>
          <cell r="D11168" t="str">
            <v>Four Seasons Health Care Ltd</v>
          </cell>
          <cell r="E11168">
            <v>119.029</v>
          </cell>
          <cell r="F11168" t="str">
            <v>Y</v>
          </cell>
        </row>
        <row r="11169">
          <cell r="B11169">
            <v>37469</v>
          </cell>
          <cell r="C11169" t="str">
            <v>LandOak Co LLC</v>
          </cell>
          <cell r="D11169" t="str">
            <v>Investor Group</v>
          </cell>
          <cell r="E11169">
            <v>1.2999999999999998</v>
          </cell>
          <cell r="F11169" t="str">
            <v>Y</v>
          </cell>
        </row>
        <row r="11170">
          <cell r="B11170">
            <v>37469</v>
          </cell>
          <cell r="C11170" t="str">
            <v>Signature Technologies Inc</v>
          </cell>
          <cell r="D11170" t="str">
            <v>Integra LifeSciences Hldg Corp</v>
          </cell>
          <cell r="E11170">
            <v>2.8</v>
          </cell>
          <cell r="F11170" t="str">
            <v>N</v>
          </cell>
        </row>
        <row r="11171">
          <cell r="B11171">
            <v>37469</v>
          </cell>
          <cell r="C11171" t="str">
            <v>Tuned In Broadcasting-Stations</v>
          </cell>
          <cell r="D11171" t="str">
            <v>Salem Communications Corp</v>
          </cell>
          <cell r="E11171">
            <v>5.6</v>
          </cell>
          <cell r="F11171" t="str">
            <v>N</v>
          </cell>
        </row>
        <row r="11172">
          <cell r="B11172">
            <v>37469</v>
          </cell>
          <cell r="C11172" t="str">
            <v>Oaktree LLC,Mapletree LLC</v>
          </cell>
          <cell r="D11172" t="str">
            <v>Enterprise Products Partners</v>
          </cell>
          <cell r="E11172">
            <v>1200</v>
          </cell>
          <cell r="F11172" t="str">
            <v>N</v>
          </cell>
        </row>
        <row r="11173">
          <cell r="B11173">
            <v>37469</v>
          </cell>
          <cell r="C11173" t="str">
            <v>Horizon Group Properties Inc</v>
          </cell>
          <cell r="D11173" t="str">
            <v>Howard M Amster</v>
          </cell>
          <cell r="E11173">
            <v>2.7250000000000001</v>
          </cell>
          <cell r="F11173" t="str">
            <v>N</v>
          </cell>
        </row>
        <row r="11174">
          <cell r="B11174">
            <v>37469</v>
          </cell>
          <cell r="C11174" t="str">
            <v>Cronos Integrated Microsystems</v>
          </cell>
          <cell r="D11174" t="str">
            <v>Memscap SA</v>
          </cell>
          <cell r="E11174">
            <v>13.09</v>
          </cell>
          <cell r="F11174" t="str">
            <v>N</v>
          </cell>
        </row>
        <row r="11175">
          <cell r="B11175">
            <v>37469</v>
          </cell>
          <cell r="C11175" t="str">
            <v>Zetec Inc</v>
          </cell>
          <cell r="D11175" t="str">
            <v>Roper Industries Inc</v>
          </cell>
          <cell r="E11175">
            <v>56</v>
          </cell>
          <cell r="F11175" t="str">
            <v>N</v>
          </cell>
        </row>
        <row r="11176">
          <cell r="B11176">
            <v>37469</v>
          </cell>
          <cell r="C11176" t="str">
            <v>iNNERHOST Inc</v>
          </cell>
          <cell r="D11176" t="str">
            <v>Interland Inc</v>
          </cell>
          <cell r="E11176">
            <v>17.880999999999997</v>
          </cell>
          <cell r="F11176" t="str">
            <v>N</v>
          </cell>
        </row>
        <row r="11177">
          <cell r="B11177">
            <v>37469</v>
          </cell>
          <cell r="C11177" t="str">
            <v>Mid-States Railcar Inc</v>
          </cell>
          <cell r="D11177" t="str">
            <v>DTE Coal Services LLC</v>
          </cell>
          <cell r="E11177">
            <v>2.6999999999999997</v>
          </cell>
          <cell r="F11177" t="str">
            <v>N</v>
          </cell>
        </row>
        <row r="11178">
          <cell r="B11178">
            <v>37469</v>
          </cell>
          <cell r="C11178" t="str">
            <v>Reporter,Value-Pack</v>
          </cell>
          <cell r="D11178" t="str">
            <v>California Newspapers Partner</v>
          </cell>
          <cell r="E11178">
            <v>31</v>
          </cell>
          <cell r="F11178" t="str">
            <v>N</v>
          </cell>
        </row>
        <row r="11179">
          <cell r="B11179">
            <v>37469</v>
          </cell>
          <cell r="C11179" t="str">
            <v>NMT Medical Inc-Neurosciences</v>
          </cell>
          <cell r="D11179" t="str">
            <v>Integra LifeSciences Hldg Corp</v>
          </cell>
          <cell r="E11179">
            <v>5.3999999999999995</v>
          </cell>
          <cell r="F11179" t="str">
            <v>N</v>
          </cell>
        </row>
        <row r="11180">
          <cell r="B11180">
            <v>37469</v>
          </cell>
          <cell r="C11180" t="str">
            <v>Mobile PET Systems Inc</v>
          </cell>
          <cell r="D11180" t="str">
            <v>Investor Group</v>
          </cell>
          <cell r="E11180">
            <v>6.75</v>
          </cell>
          <cell r="F11180" t="str">
            <v>N</v>
          </cell>
        </row>
        <row r="11181">
          <cell r="B11181">
            <v>37469</v>
          </cell>
          <cell r="C11181" t="str">
            <v>US Water LLC</v>
          </cell>
          <cell r="D11181" t="str">
            <v>United Water Resources Inc</v>
          </cell>
          <cell r="E11181">
            <v>40</v>
          </cell>
          <cell r="F11181" t="str">
            <v>N</v>
          </cell>
        </row>
        <row r="11182">
          <cell r="B11182">
            <v>37469</v>
          </cell>
          <cell r="C11182" t="str">
            <v>John Frieda Professional Hair</v>
          </cell>
          <cell r="D11182" t="str">
            <v>Andrew Jergens Co(Kao Corp)</v>
          </cell>
          <cell r="E11182">
            <v>450</v>
          </cell>
          <cell r="F11182" t="str">
            <v>N</v>
          </cell>
        </row>
        <row r="11183">
          <cell r="B11183">
            <v>37468</v>
          </cell>
          <cell r="C11183" t="str">
            <v>Kenny Industrial Services LLC</v>
          </cell>
          <cell r="D11183" t="str">
            <v>Saunders Karp &amp; Megrue LLC</v>
          </cell>
          <cell r="E11183">
            <v>20</v>
          </cell>
          <cell r="F11183" t="str">
            <v>Y</v>
          </cell>
        </row>
        <row r="11184">
          <cell r="B11184">
            <v>37468</v>
          </cell>
          <cell r="C11184" t="str">
            <v>Intracel Corp</v>
          </cell>
          <cell r="D11184" t="str">
            <v>Intracel Acquisition Holding</v>
          </cell>
          <cell r="E11184">
            <v>45</v>
          </cell>
          <cell r="F11184" t="str">
            <v>Y</v>
          </cell>
        </row>
        <row r="11185">
          <cell r="B11185">
            <v>37468</v>
          </cell>
          <cell r="C11185" t="str">
            <v>Lehman Brothers-Shopping</v>
          </cell>
          <cell r="D11185" t="str">
            <v>Investor Group</v>
          </cell>
          <cell r="E11185">
            <v>81.650000000000006</v>
          </cell>
          <cell r="F11185" t="str">
            <v>N</v>
          </cell>
        </row>
        <row r="11186">
          <cell r="B11186">
            <v>37468</v>
          </cell>
          <cell r="C11186" t="str">
            <v>Cove Point Facility LNG LLP</v>
          </cell>
          <cell r="D11186" t="str">
            <v>Dominion Resources Inc</v>
          </cell>
          <cell r="E11186">
            <v>217</v>
          </cell>
          <cell r="F11186" t="str">
            <v>N</v>
          </cell>
        </row>
        <row r="11187">
          <cell r="B11187">
            <v>37468</v>
          </cell>
          <cell r="C11187" t="str">
            <v>JCC Holding Co</v>
          </cell>
          <cell r="D11187" t="str">
            <v>Harrahs Entertainment Inc</v>
          </cell>
          <cell r="E11187">
            <v>49.591000000000001</v>
          </cell>
          <cell r="F11187" t="str">
            <v>N</v>
          </cell>
        </row>
        <row r="11188">
          <cell r="B11188">
            <v>37468</v>
          </cell>
          <cell r="C11188" t="str">
            <v>Memory Pharmaceuticals Corp-</v>
          </cell>
          <cell r="D11188" t="str">
            <v>Hoffmann-La Roche Inc</v>
          </cell>
          <cell r="E11188">
            <v>150</v>
          </cell>
          <cell r="F11188" t="str">
            <v>N</v>
          </cell>
        </row>
        <row r="11189">
          <cell r="B11189">
            <v>37468</v>
          </cell>
          <cell r="C11189" t="str">
            <v>Integrated Electrical Svcs-</v>
          </cell>
          <cell r="D11189" t="str">
            <v>Undisclosed Acquiror</v>
          </cell>
          <cell r="E11189">
            <v>7.9470000000000001</v>
          </cell>
          <cell r="F11189" t="str">
            <v>N</v>
          </cell>
        </row>
        <row r="11190">
          <cell r="B11190">
            <v>37468</v>
          </cell>
          <cell r="C11190" t="str">
            <v>VIB Corp,El Centro,California</v>
          </cell>
          <cell r="D11190" t="str">
            <v>Rabobank</v>
          </cell>
          <cell r="E11190">
            <v>213.321</v>
          </cell>
          <cell r="F11190" t="str">
            <v>N</v>
          </cell>
        </row>
        <row r="11191">
          <cell r="B11191">
            <v>37468</v>
          </cell>
          <cell r="C11191" t="str">
            <v>Commonwealth Tower,Rossyln,VA</v>
          </cell>
          <cell r="D11191" t="str">
            <v>WestWind Capital Partners</v>
          </cell>
          <cell r="E11191">
            <v>107.5</v>
          </cell>
          <cell r="F11191" t="str">
            <v>N</v>
          </cell>
        </row>
        <row r="11192">
          <cell r="B11192">
            <v>37468</v>
          </cell>
          <cell r="C11192" t="str">
            <v>Cura Group Inc</v>
          </cell>
          <cell r="D11192" t="str">
            <v>Certified Services Inc</v>
          </cell>
          <cell r="E11192">
            <v>4.9499999999999993</v>
          </cell>
          <cell r="F11192" t="str">
            <v>N</v>
          </cell>
        </row>
        <row r="11193">
          <cell r="B11193">
            <v>37468</v>
          </cell>
          <cell r="C11193" t="str">
            <v>Advanced Hardware-Cert Asts</v>
          </cell>
          <cell r="D11193" t="str">
            <v>Comtech Telecommun Corp</v>
          </cell>
          <cell r="E11193">
            <v>7</v>
          </cell>
          <cell r="F11193" t="str">
            <v>N</v>
          </cell>
        </row>
        <row r="11194">
          <cell r="B11194">
            <v>37468</v>
          </cell>
          <cell r="C11194" t="str">
            <v>Chicago Magazine</v>
          </cell>
          <cell r="D11194" t="str">
            <v>Chicago Tribune Co(Tribune Co)</v>
          </cell>
          <cell r="E11194">
            <v>35</v>
          </cell>
          <cell r="F11194" t="str">
            <v>N</v>
          </cell>
        </row>
        <row r="11195">
          <cell r="B11195">
            <v>37468</v>
          </cell>
          <cell r="C11195" t="str">
            <v>Proco Operating Co Inc</v>
          </cell>
          <cell r="D11195" t="str">
            <v>American Energy Prodn Inc</v>
          </cell>
          <cell r="E11195">
            <v>2</v>
          </cell>
          <cell r="F11195" t="str">
            <v>N</v>
          </cell>
        </row>
        <row r="11196">
          <cell r="B11196">
            <v>37468</v>
          </cell>
          <cell r="C11196" t="str">
            <v>Williams Prod Rocky Mt Co-</v>
          </cell>
          <cell r="D11196" t="str">
            <v>EnCana Oil &amp; Gas (USA) Inc</v>
          </cell>
          <cell r="E11196">
            <v>350</v>
          </cell>
          <cell r="F11196" t="str">
            <v>N</v>
          </cell>
        </row>
        <row r="11197">
          <cell r="B11197">
            <v>37468</v>
          </cell>
          <cell r="C11197" t="str">
            <v>IRECO Inc</v>
          </cell>
          <cell r="D11197" t="str">
            <v>Unity Railway Supply Co Inc</v>
          </cell>
          <cell r="E11197">
            <v>4</v>
          </cell>
          <cell r="F11197" t="str">
            <v>N</v>
          </cell>
        </row>
        <row r="11198">
          <cell r="B11198">
            <v>37468</v>
          </cell>
          <cell r="C11198" t="str">
            <v>Prime Retail Inc-Outlet Center</v>
          </cell>
          <cell r="D11198" t="str">
            <v>PFP Venture LLC</v>
          </cell>
          <cell r="E11198">
            <v>118.69999999999999</v>
          </cell>
          <cell r="F11198" t="str">
            <v>N</v>
          </cell>
        </row>
        <row r="11199">
          <cell r="B11199">
            <v>37468</v>
          </cell>
          <cell r="C11199" t="str">
            <v>Cherpock &amp; Rosenfeld LLP</v>
          </cell>
          <cell r="D11199" t="str">
            <v>Protivity Inc</v>
          </cell>
          <cell r="E11199">
            <v>3</v>
          </cell>
          <cell r="F11199" t="str">
            <v>N</v>
          </cell>
        </row>
        <row r="11200">
          <cell r="B11200">
            <v>37468</v>
          </cell>
          <cell r="C11200" t="str">
            <v>Captura Software Inc</v>
          </cell>
          <cell r="D11200" t="str">
            <v>Concur Technologies Inc</v>
          </cell>
          <cell r="E11200">
            <v>14.896000000000001</v>
          </cell>
          <cell r="F11200" t="str">
            <v>N</v>
          </cell>
        </row>
        <row r="11201">
          <cell r="B11201">
            <v>37468</v>
          </cell>
          <cell r="C11201" t="str">
            <v>Ellman Cos-Superior Market,CO</v>
          </cell>
          <cell r="D11201" t="str">
            <v>New Plan Excel Realty Trust</v>
          </cell>
          <cell r="E11201">
            <v>52</v>
          </cell>
          <cell r="F11201" t="str">
            <v>N</v>
          </cell>
        </row>
        <row r="11202">
          <cell r="B11202">
            <v>37468</v>
          </cell>
          <cell r="C11202" t="str">
            <v>Brigeview Bank,Oklahoma City</v>
          </cell>
          <cell r="D11202" t="str">
            <v>Continuum Co LLC</v>
          </cell>
          <cell r="E11202">
            <v>5.8</v>
          </cell>
          <cell r="F11202" t="str">
            <v>N</v>
          </cell>
        </row>
        <row r="11203">
          <cell r="B11203">
            <v>37468</v>
          </cell>
          <cell r="C11203" t="str">
            <v>Thermo Electron Corp-BLH Bus</v>
          </cell>
          <cell r="D11203" t="str">
            <v>Vishay Intertechnology Inc</v>
          </cell>
          <cell r="E11203">
            <v>18.5</v>
          </cell>
          <cell r="F11203" t="str">
            <v>N</v>
          </cell>
        </row>
        <row r="11204">
          <cell r="B11204">
            <v>37468</v>
          </cell>
          <cell r="C11204" t="str">
            <v>Medical Data Insurance Process</v>
          </cell>
          <cell r="D11204" t="str">
            <v>ProxyMed Inc</v>
          </cell>
          <cell r="E11204">
            <v>2.4</v>
          </cell>
          <cell r="F11204" t="str">
            <v>N</v>
          </cell>
        </row>
        <row r="11205">
          <cell r="B11205">
            <v>37467</v>
          </cell>
          <cell r="C11205" t="str">
            <v>International Multifoods-Distr</v>
          </cell>
          <cell r="D11205" t="str">
            <v>Wellspring Capital Mgmt LLC</v>
          </cell>
          <cell r="E11205">
            <v>180</v>
          </cell>
          <cell r="F11205" t="str">
            <v>Y</v>
          </cell>
        </row>
        <row r="11206">
          <cell r="B11206">
            <v>37467</v>
          </cell>
          <cell r="C11206" t="str">
            <v>3SI Security Systems</v>
          </cell>
          <cell r="D11206" t="str">
            <v>American Capital Strategies</v>
          </cell>
          <cell r="E11206">
            <v>15</v>
          </cell>
          <cell r="F11206" t="str">
            <v>Y</v>
          </cell>
        </row>
        <row r="11207">
          <cell r="B11207">
            <v>37467</v>
          </cell>
          <cell r="C11207" t="str">
            <v>FFP Partners LP</v>
          </cell>
          <cell r="D11207" t="str">
            <v>Sutter Holding Co Inc</v>
          </cell>
          <cell r="E11207">
            <v>4.7389999999999999</v>
          </cell>
          <cell r="F11207" t="str">
            <v>N</v>
          </cell>
        </row>
        <row r="11208">
          <cell r="B11208">
            <v>37467</v>
          </cell>
          <cell r="C11208" t="str">
            <v>SoftNet Systems Inc</v>
          </cell>
          <cell r="D11208" t="str">
            <v>Independence Holding Co</v>
          </cell>
          <cell r="E11208">
            <v>15</v>
          </cell>
          <cell r="F11208" t="str">
            <v>N</v>
          </cell>
        </row>
        <row r="11209">
          <cell r="B11209">
            <v>37467</v>
          </cell>
          <cell r="C11209" t="str">
            <v>PwCC Ltd</v>
          </cell>
          <cell r="D11209" t="str">
            <v>IBM Corp</v>
          </cell>
          <cell r="E11209">
            <v>3500</v>
          </cell>
          <cell r="F11209" t="str">
            <v>N</v>
          </cell>
        </row>
        <row r="11210">
          <cell r="B11210">
            <v>37467</v>
          </cell>
          <cell r="C11210" t="str">
            <v>SoftNet Systems Inc</v>
          </cell>
          <cell r="D11210" t="str">
            <v>Independence Holding Co</v>
          </cell>
          <cell r="E11210">
            <v>9</v>
          </cell>
          <cell r="F11210" t="str">
            <v>N</v>
          </cell>
        </row>
        <row r="11211">
          <cell r="B11211">
            <v>37467</v>
          </cell>
          <cell r="C11211" t="str">
            <v>First Standard Holdings Corp</v>
          </cell>
          <cell r="D11211" t="str">
            <v>SoftNet Systems Inc</v>
          </cell>
          <cell r="E11211">
            <v>31.919999999999998</v>
          </cell>
          <cell r="F11211" t="str">
            <v>N</v>
          </cell>
        </row>
        <row r="11212">
          <cell r="B11212">
            <v>37467</v>
          </cell>
          <cell r="C11212" t="str">
            <v>Ass British Ports-American Por</v>
          </cell>
          <cell r="D11212" t="str">
            <v>Macquarie Global</v>
          </cell>
          <cell r="E11212">
            <v>50</v>
          </cell>
          <cell r="F11212" t="str">
            <v>N</v>
          </cell>
        </row>
        <row r="11213">
          <cell r="B11213">
            <v>37467</v>
          </cell>
          <cell r="C11213" t="str">
            <v>Aquasource Inc-Water Utilities</v>
          </cell>
          <cell r="D11213" t="str">
            <v>Philadelphia Suburban Corp</v>
          </cell>
          <cell r="E11213">
            <v>195</v>
          </cell>
          <cell r="F11213" t="str">
            <v>N</v>
          </cell>
        </row>
        <row r="11214">
          <cell r="B11214">
            <v>37467</v>
          </cell>
          <cell r="C11214" t="str">
            <v>SoftNet Systems Inc</v>
          </cell>
          <cell r="D11214" t="str">
            <v>Madison Investors Corp</v>
          </cell>
          <cell r="E11214">
            <v>9</v>
          </cell>
          <cell r="F11214" t="str">
            <v>N</v>
          </cell>
        </row>
        <row r="11215">
          <cell r="B11215">
            <v>37467</v>
          </cell>
          <cell r="C11215" t="str">
            <v>Undisclosed R&amp;D Complex,AZ</v>
          </cell>
          <cell r="D11215" t="str">
            <v>Bedford Property Investors Inc</v>
          </cell>
          <cell r="E11215">
            <v>24.305</v>
          </cell>
          <cell r="F11215" t="str">
            <v>N</v>
          </cell>
        </row>
        <row r="11216">
          <cell r="B11216">
            <v>37466</v>
          </cell>
          <cell r="C11216" t="str">
            <v>Undisclosed Shopping Center,TX</v>
          </cell>
          <cell r="D11216" t="str">
            <v>Developers Diversified Realty</v>
          </cell>
          <cell r="E11216">
            <v>32</v>
          </cell>
          <cell r="F11216" t="str">
            <v>N</v>
          </cell>
        </row>
        <row r="11217">
          <cell r="B11217">
            <v>37466</v>
          </cell>
          <cell r="C11217" t="str">
            <v>Isle of Capri Casinos-Casinos</v>
          </cell>
          <cell r="D11217" t="str">
            <v>Boyd Gaming Corp</v>
          </cell>
          <cell r="E11217">
            <v>7.5</v>
          </cell>
          <cell r="F11217" t="str">
            <v>N</v>
          </cell>
        </row>
        <row r="11218">
          <cell r="B11218">
            <v>37466</v>
          </cell>
          <cell r="C11218" t="str">
            <v>Tab Products Co</v>
          </cell>
          <cell r="D11218" t="str">
            <v>HS Morgan</v>
          </cell>
          <cell r="E11218">
            <v>31.816999999999997</v>
          </cell>
          <cell r="F11218" t="str">
            <v>N</v>
          </cell>
        </row>
        <row r="11219">
          <cell r="B11219">
            <v>37466</v>
          </cell>
          <cell r="C11219" t="str">
            <v>Shelbourne Properties I Inc</v>
          </cell>
          <cell r="D11219" t="str">
            <v>Investor Group</v>
          </cell>
          <cell r="E11219">
            <v>79.77</v>
          </cell>
          <cell r="F11219" t="str">
            <v>N</v>
          </cell>
        </row>
        <row r="11220">
          <cell r="B11220">
            <v>37466</v>
          </cell>
          <cell r="C11220" t="str">
            <v>Shelbourne Properties II Inc</v>
          </cell>
          <cell r="D11220" t="str">
            <v>Investor Group</v>
          </cell>
          <cell r="E11220">
            <v>91.419999999999987</v>
          </cell>
          <cell r="F11220" t="str">
            <v>N</v>
          </cell>
        </row>
        <row r="11221">
          <cell r="B11221">
            <v>37466</v>
          </cell>
          <cell r="C11221" t="str">
            <v>Shelbourne Properties III Inc</v>
          </cell>
          <cell r="D11221" t="str">
            <v>Investor Group</v>
          </cell>
          <cell r="E11221">
            <v>68.444000000000003</v>
          </cell>
          <cell r="F11221" t="str">
            <v>N</v>
          </cell>
        </row>
        <row r="11222">
          <cell r="B11222">
            <v>37466</v>
          </cell>
          <cell r="C11222" t="str">
            <v>Panavision Inc</v>
          </cell>
          <cell r="D11222" t="str">
            <v>Mafco Holdings Inc</v>
          </cell>
          <cell r="E11222">
            <v>90.1</v>
          </cell>
          <cell r="F11222" t="str">
            <v>N</v>
          </cell>
        </row>
        <row r="11223">
          <cell r="B11223">
            <v>37466</v>
          </cell>
          <cell r="C11223" t="str">
            <v>BML Pharmaceuticals Inc</v>
          </cell>
          <cell r="D11223" t="str">
            <v>Endo Pharmaceuticals Inc</v>
          </cell>
          <cell r="E11223">
            <v>46</v>
          </cell>
          <cell r="F11223" t="str">
            <v>N</v>
          </cell>
        </row>
        <row r="11224">
          <cell r="B11224">
            <v>37466</v>
          </cell>
          <cell r="C11224" t="str">
            <v>Qualitech Steel SBQ-Mini Mill</v>
          </cell>
          <cell r="D11224" t="str">
            <v>Steel Dynamics Inc</v>
          </cell>
          <cell r="E11224">
            <v>45</v>
          </cell>
          <cell r="F11224" t="str">
            <v>N</v>
          </cell>
        </row>
        <row r="11225">
          <cell r="B11225">
            <v>37466</v>
          </cell>
          <cell r="C11225" t="str">
            <v>Osage National Golf Course</v>
          </cell>
          <cell r="D11225" t="str">
            <v>Osage National Investment</v>
          </cell>
          <cell r="E11225">
            <v>3.3499999999999996</v>
          </cell>
          <cell r="F11225" t="str">
            <v>N</v>
          </cell>
        </row>
        <row r="11226">
          <cell r="B11226">
            <v>37466</v>
          </cell>
          <cell r="C11226" t="str">
            <v>Northern Natural Gas</v>
          </cell>
          <cell r="D11226" t="str">
            <v>MidAmerican Energy Holdings Co</v>
          </cell>
          <cell r="E11226">
            <v>1878</v>
          </cell>
          <cell r="F11226" t="str">
            <v>N</v>
          </cell>
        </row>
        <row r="11227">
          <cell r="B11227">
            <v>37466</v>
          </cell>
          <cell r="C11227" t="str">
            <v>NCS HealthCare Inc</v>
          </cell>
          <cell r="D11227" t="str">
            <v>Omnicare Inc</v>
          </cell>
          <cell r="E11227">
            <v>341.36900000000003</v>
          </cell>
          <cell r="F11227" t="str">
            <v>N</v>
          </cell>
        </row>
        <row r="11228">
          <cell r="B11228">
            <v>37466</v>
          </cell>
          <cell r="C11228" t="str">
            <v>American United Corp</v>
          </cell>
          <cell r="D11228" t="str">
            <v>Studio Bromont Inc</v>
          </cell>
          <cell r="E11228">
            <v>2.6999999999999997</v>
          </cell>
          <cell r="F11228" t="str">
            <v>N</v>
          </cell>
        </row>
        <row r="11229">
          <cell r="B11229">
            <v>37465</v>
          </cell>
          <cell r="C11229" t="str">
            <v>Riverside Healthcare System-Co</v>
          </cell>
          <cell r="D11229" t="str">
            <v>Riverside Healthcare-St Johns</v>
          </cell>
          <cell r="E11229">
            <v>4.5999999999999996</v>
          </cell>
          <cell r="F11229" t="str">
            <v>N</v>
          </cell>
        </row>
        <row r="11230">
          <cell r="B11230">
            <v>37463</v>
          </cell>
          <cell r="C11230" t="str">
            <v>International Specialty Prods</v>
          </cell>
          <cell r="D11230" t="str">
            <v>Samuel J Heyman</v>
          </cell>
          <cell r="E11230">
            <v>137.976</v>
          </cell>
          <cell r="F11230" t="str">
            <v>Y</v>
          </cell>
        </row>
        <row r="11231">
          <cell r="B11231">
            <v>37463</v>
          </cell>
          <cell r="C11231" t="str">
            <v>Jacobson Stores Inc-Stores(18)</v>
          </cell>
          <cell r="D11231" t="str">
            <v>Investor Group</v>
          </cell>
          <cell r="E11231">
            <v>50</v>
          </cell>
          <cell r="F11231" t="str">
            <v>Y</v>
          </cell>
        </row>
        <row r="11232">
          <cell r="B11232">
            <v>37463</v>
          </cell>
          <cell r="C11232" t="str">
            <v>Scitor Corp</v>
          </cell>
          <cell r="D11232" t="str">
            <v>Employee Stock Ownership Plan</v>
          </cell>
          <cell r="E11232">
            <v>77.5</v>
          </cell>
          <cell r="F11232" t="str">
            <v>Y</v>
          </cell>
        </row>
        <row r="11233">
          <cell r="B11233">
            <v>37463</v>
          </cell>
          <cell r="C11233" t="str">
            <v>Thoms Proestler Co</v>
          </cell>
          <cell r="D11233" t="str">
            <v>Performance Food Group Co</v>
          </cell>
          <cell r="E11233">
            <v>103.61999999999999</v>
          </cell>
          <cell r="F11233" t="str">
            <v>N</v>
          </cell>
        </row>
        <row r="11234">
          <cell r="B11234">
            <v>37463</v>
          </cell>
          <cell r="C11234" t="str">
            <v>Netro Corp</v>
          </cell>
          <cell r="D11234" t="str">
            <v>Wyndcrest Holdings LLC</v>
          </cell>
          <cell r="E11234">
            <v>256.82199999999995</v>
          </cell>
          <cell r="F11234" t="str">
            <v>N</v>
          </cell>
        </row>
        <row r="11235">
          <cell r="B11235">
            <v>37463</v>
          </cell>
          <cell r="C11235" t="str">
            <v>Weider Nutrition-Food Assets</v>
          </cell>
          <cell r="D11235" t="str">
            <v>American Body Building Product</v>
          </cell>
          <cell r="E11235">
            <v>5.8999999999999995</v>
          </cell>
          <cell r="F11235" t="str">
            <v>N</v>
          </cell>
        </row>
        <row r="11236">
          <cell r="B11236">
            <v>37463</v>
          </cell>
          <cell r="C11236" t="str">
            <v>Williams Communications Group</v>
          </cell>
          <cell r="D11236" t="str">
            <v>Creditors</v>
          </cell>
          <cell r="E11236">
            <v>380.7</v>
          </cell>
          <cell r="F11236" t="str">
            <v>N</v>
          </cell>
        </row>
        <row r="11237">
          <cell r="B11237">
            <v>37463</v>
          </cell>
          <cell r="C11237" t="str">
            <v>Williams Communications Group</v>
          </cell>
          <cell r="D11237" t="str">
            <v>Leucadia National Corp</v>
          </cell>
          <cell r="E11237">
            <v>330</v>
          </cell>
          <cell r="F11237" t="str">
            <v>N</v>
          </cell>
        </row>
        <row r="11238">
          <cell r="B11238">
            <v>37463</v>
          </cell>
          <cell r="C11238" t="str">
            <v>Georgia Ductile Foundries LLC</v>
          </cell>
          <cell r="D11238" t="str">
            <v>Wescast Industries Inc</v>
          </cell>
          <cell r="E11238">
            <v>74</v>
          </cell>
          <cell r="F11238" t="str">
            <v>N</v>
          </cell>
        </row>
        <row r="11239">
          <cell r="B11239">
            <v>37463</v>
          </cell>
          <cell r="C11239" t="str">
            <v>Connect Systems</v>
          </cell>
          <cell r="D11239" t="str">
            <v>Net2S</v>
          </cell>
          <cell r="E11239">
            <v>5</v>
          </cell>
          <cell r="F11239" t="str">
            <v>N</v>
          </cell>
        </row>
        <row r="11240">
          <cell r="B11240">
            <v>37463</v>
          </cell>
          <cell r="C11240" t="str">
            <v>Sassy Inc</v>
          </cell>
          <cell r="D11240" t="str">
            <v>Russ Berrie &amp; Co</v>
          </cell>
          <cell r="E11240">
            <v>50</v>
          </cell>
          <cell r="F11240" t="str">
            <v>N</v>
          </cell>
        </row>
        <row r="11241">
          <cell r="B11241">
            <v>37463</v>
          </cell>
          <cell r="C11241" t="str">
            <v>Saks Fifth Avenue-Credit Bus</v>
          </cell>
          <cell r="D11241" t="str">
            <v>Household International Inc</v>
          </cell>
          <cell r="E11241">
            <v>300</v>
          </cell>
          <cell r="F11241" t="str">
            <v>N</v>
          </cell>
        </row>
        <row r="11242">
          <cell r="B11242">
            <v>37463</v>
          </cell>
          <cell r="C11242" t="str">
            <v>Tremont Corp</v>
          </cell>
          <cell r="D11242" t="str">
            <v>Valhi Inc</v>
          </cell>
          <cell r="E11242">
            <v>126.961</v>
          </cell>
          <cell r="F11242" t="str">
            <v>N</v>
          </cell>
        </row>
        <row r="11243">
          <cell r="B11243">
            <v>37463</v>
          </cell>
          <cell r="C11243" t="str">
            <v>Integra Inc-Certain Assets</v>
          </cell>
          <cell r="D11243" t="str">
            <v>APS Healthcare Bethsda</v>
          </cell>
          <cell r="E11243">
            <v>1.2999999999999998</v>
          </cell>
          <cell r="F11243" t="str">
            <v>N</v>
          </cell>
        </row>
        <row r="11244">
          <cell r="B11244">
            <v>37462</v>
          </cell>
          <cell r="C11244" t="str">
            <v>Burger King Corp</v>
          </cell>
          <cell r="D11244" t="str">
            <v>Investor Group</v>
          </cell>
          <cell r="E11244">
            <v>1498.5</v>
          </cell>
          <cell r="F11244" t="str">
            <v>Y</v>
          </cell>
        </row>
        <row r="11245">
          <cell r="B11245">
            <v>37462</v>
          </cell>
          <cell r="C11245" t="str">
            <v>Barclays Financial Building</v>
          </cell>
          <cell r="D11245" t="str">
            <v>Vallehermoso SA</v>
          </cell>
          <cell r="E11245">
            <v>133.85</v>
          </cell>
          <cell r="F11245" t="str">
            <v>N</v>
          </cell>
        </row>
        <row r="11246">
          <cell r="B11246">
            <v>37462</v>
          </cell>
          <cell r="C11246" t="str">
            <v>El Paso Corp-Cert Mdstream Ass</v>
          </cell>
          <cell r="D11246" t="str">
            <v>El Paso Energy Partners LP</v>
          </cell>
          <cell r="E11246">
            <v>782</v>
          </cell>
          <cell r="F11246" t="str">
            <v>N</v>
          </cell>
        </row>
        <row r="11247">
          <cell r="B11247">
            <v>37462</v>
          </cell>
          <cell r="C11247" t="str">
            <v>Creative Holdings Inc</v>
          </cell>
          <cell r="D11247" t="str">
            <v>Altrimega Health Corp</v>
          </cell>
          <cell r="E11247">
            <v>19.2</v>
          </cell>
          <cell r="F11247" t="str">
            <v>N</v>
          </cell>
        </row>
        <row r="11248">
          <cell r="B11248">
            <v>37462</v>
          </cell>
          <cell r="C11248" t="str">
            <v>StorageWay Inc-Certain Assets</v>
          </cell>
          <cell r="D11248" t="str">
            <v>Cable &amp; Wireless PLC</v>
          </cell>
          <cell r="E11248">
            <v>2</v>
          </cell>
          <cell r="F11248" t="str">
            <v>N</v>
          </cell>
        </row>
        <row r="11249">
          <cell r="B11249">
            <v>37462</v>
          </cell>
          <cell r="C11249" t="str">
            <v>Peoples Bank of Northern KY-</v>
          </cell>
          <cell r="D11249" t="str">
            <v>Bank of Kentucky Finl Corp,Ky</v>
          </cell>
          <cell r="E11249">
            <v>16</v>
          </cell>
          <cell r="F11249" t="str">
            <v>N</v>
          </cell>
        </row>
        <row r="11250">
          <cell r="B11250">
            <v>37462</v>
          </cell>
          <cell r="C11250" t="str">
            <v>DockMaster Software Systems</v>
          </cell>
          <cell r="D11250" t="str">
            <v>Exuma Technologies Inc</v>
          </cell>
          <cell r="E11250">
            <v>1.7</v>
          </cell>
          <cell r="F11250" t="str">
            <v>N</v>
          </cell>
        </row>
        <row r="11251">
          <cell r="B11251">
            <v>37462</v>
          </cell>
          <cell r="C11251" t="str">
            <v>AYR Networks Inc</v>
          </cell>
          <cell r="D11251" t="str">
            <v>Cisco Systems Inc</v>
          </cell>
          <cell r="E11251">
            <v>119.041</v>
          </cell>
          <cell r="F11251" t="str">
            <v>N</v>
          </cell>
        </row>
        <row r="11252">
          <cell r="B11252">
            <v>37462</v>
          </cell>
          <cell r="C11252" t="str">
            <v>Motorola Life Sciences</v>
          </cell>
          <cell r="D11252" t="str">
            <v>Amersham PLC</v>
          </cell>
          <cell r="E11252">
            <v>20</v>
          </cell>
          <cell r="F11252" t="str">
            <v>N</v>
          </cell>
        </row>
        <row r="11253">
          <cell r="B11253">
            <v>37461</v>
          </cell>
          <cell r="C11253" t="str">
            <v>PricewaterhouseCoopers LLP-</v>
          </cell>
          <cell r="D11253" t="str">
            <v>FTI Consulting Inc</v>
          </cell>
          <cell r="E11253">
            <v>230.02999999999997</v>
          </cell>
          <cell r="F11253" t="str">
            <v>N</v>
          </cell>
        </row>
        <row r="11254">
          <cell r="B11254">
            <v>37461</v>
          </cell>
          <cell r="C11254" t="str">
            <v>Proficient Systems Inc</v>
          </cell>
          <cell r="D11254" t="str">
            <v>GIMV</v>
          </cell>
          <cell r="E11254">
            <v>6</v>
          </cell>
          <cell r="F11254" t="str">
            <v>N</v>
          </cell>
        </row>
        <row r="11255">
          <cell r="B11255">
            <v>37461</v>
          </cell>
          <cell r="C11255" t="str">
            <v>Trinity Storage Services-Oilfi</v>
          </cell>
          <cell r="D11255" t="str">
            <v>US Liquids Inc</v>
          </cell>
          <cell r="E11255">
            <v>3</v>
          </cell>
          <cell r="F11255" t="str">
            <v>N</v>
          </cell>
        </row>
        <row r="11256">
          <cell r="B11256">
            <v>37461</v>
          </cell>
          <cell r="C11256" t="str">
            <v>Hibbing Taconite Co</v>
          </cell>
          <cell r="D11256" t="str">
            <v>Cleveland-Cliffs Inc</v>
          </cell>
          <cell r="E11256">
            <v>6</v>
          </cell>
          <cell r="F11256" t="str">
            <v>N</v>
          </cell>
        </row>
        <row r="11257">
          <cell r="B11257">
            <v>37461</v>
          </cell>
          <cell r="C11257" t="str">
            <v>Premier Inc-CTS Business</v>
          </cell>
          <cell r="D11257" t="str">
            <v>Aramark Corp</v>
          </cell>
          <cell r="E11257">
            <v>100</v>
          </cell>
          <cell r="F11257" t="str">
            <v>N</v>
          </cell>
        </row>
        <row r="11258">
          <cell r="B11258">
            <v>37461</v>
          </cell>
          <cell r="C11258" t="str">
            <v>Mead Westvaco Corp-Alabama Mil</v>
          </cell>
          <cell r="D11258" t="str">
            <v>Smurfit-Stone Container Corp</v>
          </cell>
          <cell r="E11258">
            <v>375</v>
          </cell>
          <cell r="F11258" t="str">
            <v>N</v>
          </cell>
        </row>
        <row r="11259">
          <cell r="B11259">
            <v>37461</v>
          </cell>
          <cell r="C11259" t="str">
            <v>Attention LLC</v>
          </cell>
          <cell r="D11259" t="str">
            <v>West Corp</v>
          </cell>
          <cell r="E11259">
            <v>90</v>
          </cell>
          <cell r="F11259" t="str">
            <v>N</v>
          </cell>
        </row>
        <row r="11260">
          <cell r="B11260">
            <v>37461</v>
          </cell>
          <cell r="C11260" t="str">
            <v>Halter Marine Inc</v>
          </cell>
          <cell r="D11260" t="str">
            <v>Singapore Tech Marine Ltd</v>
          </cell>
          <cell r="E11260">
            <v>66</v>
          </cell>
          <cell r="F11260" t="str">
            <v>N</v>
          </cell>
        </row>
        <row r="11261">
          <cell r="B11261">
            <v>37461</v>
          </cell>
          <cell r="C11261" t="str">
            <v>Credit Suisse Group-Office</v>
          </cell>
          <cell r="D11261" t="str">
            <v>Max Capital Management Corp</v>
          </cell>
          <cell r="E11261">
            <v>744</v>
          </cell>
          <cell r="F11261" t="str">
            <v>N</v>
          </cell>
        </row>
        <row r="11262">
          <cell r="B11262">
            <v>37460</v>
          </cell>
          <cell r="C11262" t="str">
            <v>Milestone Traditions</v>
          </cell>
          <cell r="D11262" t="str">
            <v>American Achievement Corp</v>
          </cell>
          <cell r="E11262">
            <v>15.899999999999999</v>
          </cell>
          <cell r="F11262" t="str">
            <v>Y</v>
          </cell>
        </row>
        <row r="11263">
          <cell r="B11263">
            <v>37460</v>
          </cell>
          <cell r="C11263" t="str">
            <v>Wyndham Myrtle Beach Resort</v>
          </cell>
          <cell r="D11263" t="str">
            <v>Felcor Lodging Trust Inc</v>
          </cell>
          <cell r="E11263">
            <v>35.299999999999997</v>
          </cell>
          <cell r="F11263" t="str">
            <v>N</v>
          </cell>
        </row>
        <row r="11264">
          <cell r="B11264">
            <v>37460</v>
          </cell>
          <cell r="C11264" t="str">
            <v>ISOA</v>
          </cell>
          <cell r="D11264" t="str">
            <v>Rudolph Technologies Inc</v>
          </cell>
          <cell r="E11264">
            <v>27.5</v>
          </cell>
          <cell r="F11264" t="str">
            <v>N</v>
          </cell>
        </row>
        <row r="11265">
          <cell r="B11265">
            <v>37460</v>
          </cell>
          <cell r="C11265" t="str">
            <v>Bank of the Northwest,Portland</v>
          </cell>
          <cell r="D11265" t="str">
            <v>Pacific Northwest Bancorp,WA</v>
          </cell>
          <cell r="E11265">
            <v>58.822000000000003</v>
          </cell>
          <cell r="F11265" t="str">
            <v>N</v>
          </cell>
        </row>
        <row r="11266">
          <cell r="B11266">
            <v>37460</v>
          </cell>
          <cell r="C11266" t="str">
            <v>Trak Auto Corp-Certain Assets</v>
          </cell>
          <cell r="D11266" t="str">
            <v>Advance Auto Parts Inc</v>
          </cell>
          <cell r="E11266">
            <v>16</v>
          </cell>
          <cell r="F11266" t="str">
            <v>N</v>
          </cell>
        </row>
        <row r="11267">
          <cell r="B11267">
            <v>37460</v>
          </cell>
          <cell r="C11267" t="str">
            <v>Trustco Holding Inc</v>
          </cell>
          <cell r="D11267" t="str">
            <v>MountainBank Financial Corp</v>
          </cell>
          <cell r="E11267">
            <v>1.7999999999999998</v>
          </cell>
          <cell r="F11267" t="str">
            <v>N</v>
          </cell>
        </row>
        <row r="11268">
          <cell r="B11268">
            <v>37460</v>
          </cell>
          <cell r="C11268" t="str">
            <v>Display Works</v>
          </cell>
          <cell r="D11268" t="str">
            <v>MICE North America Corp</v>
          </cell>
          <cell r="E11268">
            <v>6.8</v>
          </cell>
          <cell r="F11268" t="str">
            <v>N</v>
          </cell>
        </row>
        <row r="11269">
          <cell r="B11269">
            <v>37460</v>
          </cell>
          <cell r="C11269" t="str">
            <v>KQAM-AM,Wichita,Kansas</v>
          </cell>
          <cell r="D11269" t="str">
            <v>ABC Inc</v>
          </cell>
          <cell r="E11269">
            <v>2</v>
          </cell>
          <cell r="F11269" t="str">
            <v>N</v>
          </cell>
        </row>
        <row r="11270">
          <cell r="B11270">
            <v>37460</v>
          </cell>
          <cell r="C11270" t="str">
            <v>Tenzing Communications Inc</v>
          </cell>
          <cell r="D11270" t="str">
            <v>Rockwell Collins Inc</v>
          </cell>
          <cell r="E11270">
            <v>10</v>
          </cell>
          <cell r="F11270" t="str">
            <v>N</v>
          </cell>
        </row>
        <row r="11271">
          <cell r="B11271">
            <v>37460</v>
          </cell>
          <cell r="C11271" t="str">
            <v>inSilicon Corp</v>
          </cell>
          <cell r="D11271" t="str">
            <v>Synopsys Inc</v>
          </cell>
          <cell r="E11271">
            <v>64.106999999999999</v>
          </cell>
          <cell r="F11271" t="str">
            <v>N</v>
          </cell>
        </row>
        <row r="11272">
          <cell r="B11272">
            <v>37460</v>
          </cell>
          <cell r="C11272" t="str">
            <v>Franklin Financial Corp,TN</v>
          </cell>
          <cell r="D11272" t="str">
            <v>Fifth Third Bancorp,Cincinnati</v>
          </cell>
          <cell r="E11272">
            <v>256.50900000000001</v>
          </cell>
          <cell r="F11272" t="str">
            <v>N</v>
          </cell>
        </row>
        <row r="11273">
          <cell r="B11273">
            <v>37460</v>
          </cell>
          <cell r="C11273" t="str">
            <v>Tropic Winds Resort</v>
          </cell>
          <cell r="D11273" t="str">
            <v>Manufactured Home Communities</v>
          </cell>
          <cell r="E11273">
            <v>4.8</v>
          </cell>
          <cell r="F11273" t="str">
            <v>N</v>
          </cell>
        </row>
        <row r="11274">
          <cell r="B11274">
            <v>37460</v>
          </cell>
          <cell r="C11274" t="str">
            <v>ChemFirst Inc</v>
          </cell>
          <cell r="D11274" t="str">
            <v>EI du Pont de Nemours and Co</v>
          </cell>
          <cell r="E11274">
            <v>428.73200000000003</v>
          </cell>
          <cell r="F11274" t="str">
            <v>N</v>
          </cell>
        </row>
        <row r="11275">
          <cell r="B11275">
            <v>37460</v>
          </cell>
          <cell r="C11275" t="str">
            <v>Matah Networks LLC</v>
          </cell>
          <cell r="D11275" t="str">
            <v>Small Business Investment Corp</v>
          </cell>
          <cell r="E11275">
            <v>2.5</v>
          </cell>
          <cell r="F11275" t="str">
            <v>N</v>
          </cell>
        </row>
        <row r="11276">
          <cell r="B11276">
            <v>37460</v>
          </cell>
          <cell r="C11276" t="str">
            <v>Bay View Capital-Branches(57)</v>
          </cell>
          <cell r="D11276" t="str">
            <v>US Bancorp,Minneapolis,MN</v>
          </cell>
          <cell r="E11276">
            <v>463.54999999999995</v>
          </cell>
          <cell r="F11276" t="str">
            <v>N</v>
          </cell>
        </row>
        <row r="11277">
          <cell r="B11277">
            <v>37460</v>
          </cell>
          <cell r="C11277" t="str">
            <v>Centennial Bancorp,Portland,OR</v>
          </cell>
          <cell r="D11277" t="str">
            <v>Umpqua Holdings Corp</v>
          </cell>
          <cell r="E11277">
            <v>222.24600000000001</v>
          </cell>
          <cell r="F11277" t="str">
            <v>N</v>
          </cell>
        </row>
        <row r="11278">
          <cell r="B11278">
            <v>37459</v>
          </cell>
          <cell r="C11278" t="str">
            <v>Bredero-Shaw</v>
          </cell>
          <cell r="D11278" t="str">
            <v>ShawCor Industries Ltd</v>
          </cell>
          <cell r="E11278">
            <v>196.32300000000001</v>
          </cell>
          <cell r="F11278" t="str">
            <v>N</v>
          </cell>
        </row>
        <row r="11279">
          <cell r="B11279">
            <v>37459</v>
          </cell>
          <cell r="C11279" t="str">
            <v>Bear Mountain Inc</v>
          </cell>
          <cell r="D11279" t="str">
            <v>Snow Summit Ski Corp</v>
          </cell>
          <cell r="E11279">
            <v>12</v>
          </cell>
          <cell r="F11279" t="str">
            <v>N</v>
          </cell>
        </row>
        <row r="11280">
          <cell r="B11280">
            <v>37459</v>
          </cell>
          <cell r="C11280" t="str">
            <v>Paypoint Electronic Payment</v>
          </cell>
          <cell r="D11280" t="str">
            <v>First Data Corp</v>
          </cell>
          <cell r="E11280">
            <v>250</v>
          </cell>
          <cell r="F11280" t="str">
            <v>N</v>
          </cell>
        </row>
        <row r="11281">
          <cell r="B11281">
            <v>37459</v>
          </cell>
          <cell r="C11281" t="str">
            <v>MPM Holding Inc</v>
          </cell>
          <cell r="D11281" t="str">
            <v>Alloy Inc</v>
          </cell>
          <cell r="E11281">
            <v>48</v>
          </cell>
          <cell r="F11281" t="str">
            <v>N</v>
          </cell>
        </row>
        <row r="11282">
          <cell r="B11282">
            <v>37459</v>
          </cell>
          <cell r="C11282" t="str">
            <v>Elm Packaging Co</v>
          </cell>
          <cell r="D11282" t="str">
            <v>Teknamed Corp</v>
          </cell>
          <cell r="E11282">
            <v>16.399999999999999</v>
          </cell>
          <cell r="F11282" t="str">
            <v>N</v>
          </cell>
        </row>
        <row r="11283">
          <cell r="B11283">
            <v>37459</v>
          </cell>
          <cell r="C11283" t="str">
            <v>LaSalle Systems Leasing Inc</v>
          </cell>
          <cell r="D11283" t="str">
            <v>MB Financial Bank NA,</v>
          </cell>
          <cell r="E11283">
            <v>39.700000000000003</v>
          </cell>
          <cell r="F11283" t="str">
            <v>N</v>
          </cell>
        </row>
        <row r="11284">
          <cell r="B11284">
            <v>37459</v>
          </cell>
          <cell r="C11284" t="str">
            <v>CQC Prosthodontics Inc</v>
          </cell>
          <cell r="D11284" t="str">
            <v>DTI Dental Technologies Inc</v>
          </cell>
          <cell r="E11284">
            <v>2.6999999999999997</v>
          </cell>
          <cell r="F11284" t="str">
            <v>N</v>
          </cell>
        </row>
        <row r="11285">
          <cell r="B11285">
            <v>37459</v>
          </cell>
          <cell r="C11285" t="str">
            <v>Finger Lakes Bancorp Inc</v>
          </cell>
          <cell r="D11285" t="str">
            <v>First Niagara Financial Group</v>
          </cell>
          <cell r="E11285">
            <v>67.066000000000003</v>
          </cell>
          <cell r="F11285" t="str">
            <v>N</v>
          </cell>
        </row>
        <row r="11286">
          <cell r="B11286">
            <v>37459</v>
          </cell>
          <cell r="C11286" t="str">
            <v>Caw Networks Inc</v>
          </cell>
          <cell r="D11286" t="str">
            <v>Spirent PLC</v>
          </cell>
          <cell r="E11286">
            <v>109</v>
          </cell>
          <cell r="F11286" t="str">
            <v>N</v>
          </cell>
        </row>
        <row r="11287">
          <cell r="B11287">
            <v>37459</v>
          </cell>
          <cell r="C11287" t="str">
            <v>TIC United-Steel Foundry,MI</v>
          </cell>
          <cell r="D11287" t="str">
            <v>Michigan Steel Inc</v>
          </cell>
          <cell r="E11287">
            <v>5.6</v>
          </cell>
          <cell r="F11287" t="str">
            <v>N</v>
          </cell>
        </row>
        <row r="11288">
          <cell r="B11288">
            <v>37459</v>
          </cell>
          <cell r="C11288" t="str">
            <v>Envision Inc-TimeTracker Prod</v>
          </cell>
          <cell r="D11288" t="str">
            <v>School Specialty Inc</v>
          </cell>
          <cell r="E11288">
            <v>6.6769999999999996</v>
          </cell>
          <cell r="F11288" t="str">
            <v>N</v>
          </cell>
        </row>
        <row r="11289">
          <cell r="B11289">
            <v>37459</v>
          </cell>
          <cell r="C11289" t="str">
            <v>CMS Oil &amp; Gas Co</v>
          </cell>
          <cell r="D11289" t="str">
            <v>Perenco SA</v>
          </cell>
          <cell r="E11289">
            <v>232</v>
          </cell>
          <cell r="F11289" t="str">
            <v>N</v>
          </cell>
        </row>
        <row r="11290">
          <cell r="B11290">
            <v>37459</v>
          </cell>
          <cell r="C11290" t="str">
            <v>Big Foot Financial Corp</v>
          </cell>
          <cell r="D11290" t="str">
            <v>Midwest Banc Holdings Inc</v>
          </cell>
          <cell r="E11290">
            <v>33.582999999999998</v>
          </cell>
          <cell r="F11290" t="str">
            <v>N</v>
          </cell>
        </row>
        <row r="11291">
          <cell r="B11291">
            <v>37459</v>
          </cell>
          <cell r="C11291" t="str">
            <v>Smurfit-Stone-Industrial Pkg</v>
          </cell>
          <cell r="D11291" t="str">
            <v>Caraustar Industries Inc</v>
          </cell>
          <cell r="E11291">
            <v>79.8</v>
          </cell>
          <cell r="F11291" t="str">
            <v>N</v>
          </cell>
        </row>
        <row r="11292">
          <cell r="B11292">
            <v>37456</v>
          </cell>
          <cell r="C11292" t="str">
            <v>Gasco Energy Inc-Oil &amp; Gas</v>
          </cell>
          <cell r="D11292" t="str">
            <v>Brek Energy Corp</v>
          </cell>
          <cell r="E11292">
            <v>3.1349999999999998</v>
          </cell>
          <cell r="F11292" t="str">
            <v>N</v>
          </cell>
        </row>
        <row r="11293">
          <cell r="B11293">
            <v>37456</v>
          </cell>
          <cell r="C11293" t="str">
            <v>ATPOS.COM INC</v>
          </cell>
          <cell r="D11293" t="str">
            <v>Symbol Technologies Inc</v>
          </cell>
          <cell r="E11293">
            <v>5.843</v>
          </cell>
          <cell r="F11293" t="str">
            <v>N</v>
          </cell>
        </row>
        <row r="11294">
          <cell r="B11294">
            <v>37456</v>
          </cell>
          <cell r="C11294" t="str">
            <v>Lante Corp</v>
          </cell>
          <cell r="D11294" t="str">
            <v>SBI &amp; Co</v>
          </cell>
          <cell r="E11294">
            <v>42.435000000000002</v>
          </cell>
          <cell r="F11294" t="str">
            <v>N</v>
          </cell>
        </row>
        <row r="11295">
          <cell r="B11295">
            <v>37456</v>
          </cell>
          <cell r="C11295" t="str">
            <v>Conseco Variable Insurance Co</v>
          </cell>
          <cell r="D11295" t="str">
            <v>Inviva Inc</v>
          </cell>
          <cell r="E11295">
            <v>160</v>
          </cell>
          <cell r="F11295" t="str">
            <v>N</v>
          </cell>
        </row>
        <row r="11296">
          <cell r="B11296">
            <v>37456</v>
          </cell>
          <cell r="C11296" t="str">
            <v>Utiliserve Holdings Inc</v>
          </cell>
          <cell r="D11296" t="str">
            <v>Hughes Supply Inc</v>
          </cell>
          <cell r="E11296">
            <v>90</v>
          </cell>
          <cell r="F11296" t="str">
            <v>N</v>
          </cell>
        </row>
        <row r="11297">
          <cell r="B11297">
            <v>37456</v>
          </cell>
          <cell r="C11297" t="str">
            <v>Genie Holdings Inc</v>
          </cell>
          <cell r="D11297" t="str">
            <v>Terex Corp</v>
          </cell>
          <cell r="E11297">
            <v>264.74799999999999</v>
          </cell>
          <cell r="F11297" t="str">
            <v>N</v>
          </cell>
        </row>
        <row r="11298">
          <cell r="B11298">
            <v>37455</v>
          </cell>
          <cell r="C11298" t="str">
            <v>Dana Credit Corp-Real Estate</v>
          </cell>
          <cell r="D11298" t="str">
            <v>Fortress Investment Group LLC</v>
          </cell>
          <cell r="E11298">
            <v>152.5</v>
          </cell>
          <cell r="F11298" t="str">
            <v>Y</v>
          </cell>
        </row>
        <row r="11299">
          <cell r="B11299">
            <v>37455</v>
          </cell>
          <cell r="C11299" t="str">
            <v>US Lithotripsy LP</v>
          </cell>
          <cell r="D11299" t="str">
            <v>US Medical Development Inc</v>
          </cell>
          <cell r="E11299">
            <v>6.8</v>
          </cell>
          <cell r="F11299" t="str">
            <v>N</v>
          </cell>
        </row>
        <row r="11300">
          <cell r="B11300">
            <v>37455</v>
          </cell>
          <cell r="C11300" t="str">
            <v>Aker Plastics Inc</v>
          </cell>
          <cell r="D11300" t="str">
            <v>Maax Inc</v>
          </cell>
          <cell r="E11300">
            <v>78</v>
          </cell>
          <cell r="F11300" t="str">
            <v>N</v>
          </cell>
        </row>
        <row r="11301">
          <cell r="B11301">
            <v>37455</v>
          </cell>
          <cell r="C11301" t="str">
            <v>First Nat Bk of Johns Creek,GA</v>
          </cell>
          <cell r="D11301" t="str">
            <v>Main Street Banks Inc,GA</v>
          </cell>
          <cell r="E11301">
            <v>27.082000000000001</v>
          </cell>
          <cell r="F11301" t="str">
            <v>N</v>
          </cell>
        </row>
        <row r="11302">
          <cell r="B11302">
            <v>37455</v>
          </cell>
          <cell r="C11302" t="str">
            <v>Genomic Solutions Inc</v>
          </cell>
          <cell r="D11302" t="str">
            <v>Harvard Bioscience Inc</v>
          </cell>
          <cell r="E11302">
            <v>25.853999999999999</v>
          </cell>
          <cell r="F11302" t="str">
            <v>N</v>
          </cell>
        </row>
        <row r="11303">
          <cell r="B11303">
            <v>37455</v>
          </cell>
          <cell r="C11303" t="str">
            <v>KPXF,Fresno,California</v>
          </cell>
          <cell r="D11303" t="str">
            <v>Univision Communications Inc</v>
          </cell>
          <cell r="E11303">
            <v>35</v>
          </cell>
          <cell r="F11303" t="str">
            <v>N</v>
          </cell>
        </row>
        <row r="11304">
          <cell r="B11304">
            <v>37455</v>
          </cell>
          <cell r="C11304" t="str">
            <v>Quick Test 5 Inc</v>
          </cell>
          <cell r="D11304" t="str">
            <v>MoneyZone.com</v>
          </cell>
          <cell r="E11304">
            <v>25.25</v>
          </cell>
          <cell r="F11304" t="str">
            <v>N</v>
          </cell>
        </row>
        <row r="11305">
          <cell r="B11305">
            <v>37454</v>
          </cell>
          <cell r="C11305" t="str">
            <v>Bridgeport Machines Inc</v>
          </cell>
          <cell r="D11305" t="str">
            <v>American Capital Strategies</v>
          </cell>
          <cell r="E11305">
            <v>30</v>
          </cell>
          <cell r="F11305" t="str">
            <v>Y</v>
          </cell>
        </row>
        <row r="11306">
          <cell r="B11306">
            <v>37454</v>
          </cell>
          <cell r="C11306" t="str">
            <v>Automatic Bar Controls</v>
          </cell>
          <cell r="D11306" t="str">
            <v>American Capital Strategies</v>
          </cell>
          <cell r="E11306">
            <v>35.5</v>
          </cell>
          <cell r="F11306" t="str">
            <v>Y</v>
          </cell>
        </row>
        <row r="11307">
          <cell r="B11307">
            <v>37454</v>
          </cell>
          <cell r="C11307" t="str">
            <v>EG&amp;G Technical Services</v>
          </cell>
          <cell r="D11307" t="str">
            <v>URS Corp</v>
          </cell>
          <cell r="E11307">
            <v>500</v>
          </cell>
          <cell r="F11307" t="str">
            <v>N</v>
          </cell>
        </row>
        <row r="11308">
          <cell r="B11308">
            <v>37454</v>
          </cell>
          <cell r="C11308" t="str">
            <v>BC&amp;D Oil and Gas Corp</v>
          </cell>
          <cell r="D11308" t="str">
            <v>Rocky Mountain Energy Corp</v>
          </cell>
          <cell r="E11308">
            <v>4.5</v>
          </cell>
          <cell r="F11308" t="str">
            <v>N</v>
          </cell>
        </row>
        <row r="11309">
          <cell r="B11309">
            <v>37454</v>
          </cell>
          <cell r="C11309" t="str">
            <v>Shoppes at Ibis,West Palm</v>
          </cell>
          <cell r="D11309" t="str">
            <v>Equity One Inc</v>
          </cell>
          <cell r="E11309">
            <v>9.25</v>
          </cell>
          <cell r="F11309" t="str">
            <v>N</v>
          </cell>
        </row>
        <row r="11310">
          <cell r="B11310">
            <v>37454</v>
          </cell>
          <cell r="C11310" t="str">
            <v>Shoppes at Eastwood,Orlando,FL</v>
          </cell>
          <cell r="D11310" t="str">
            <v>Equity One Inc</v>
          </cell>
          <cell r="E11310">
            <v>8.6</v>
          </cell>
          <cell r="F11310" t="str">
            <v>N</v>
          </cell>
        </row>
        <row r="11311">
          <cell r="B11311">
            <v>37454</v>
          </cell>
          <cell r="C11311" t="str">
            <v>Fairbanks Capital Corp</v>
          </cell>
          <cell r="D11311" t="str">
            <v>PMI Group Inc</v>
          </cell>
          <cell r="E11311">
            <v>26.9</v>
          </cell>
          <cell r="F11311" t="str">
            <v>N</v>
          </cell>
        </row>
        <row r="11312">
          <cell r="B11312">
            <v>37454</v>
          </cell>
          <cell r="C11312" t="str">
            <v>Thurcon Properties-Apartment</v>
          </cell>
          <cell r="D11312" t="str">
            <v>Greystar Real Estate Partners</v>
          </cell>
          <cell r="E11312">
            <v>240</v>
          </cell>
          <cell r="F11312" t="str">
            <v>N</v>
          </cell>
        </row>
        <row r="11313">
          <cell r="B11313">
            <v>37454</v>
          </cell>
          <cell r="C11313" t="str">
            <v>Citizens Financial Corp,OK</v>
          </cell>
          <cell r="D11313" t="str">
            <v>Local Financial Corp,OK</v>
          </cell>
          <cell r="E11313">
            <v>6.8</v>
          </cell>
          <cell r="F11313" t="str">
            <v>N</v>
          </cell>
        </row>
        <row r="11314">
          <cell r="B11314">
            <v>37454</v>
          </cell>
          <cell r="C11314" t="str">
            <v>Quiver Inc</v>
          </cell>
          <cell r="D11314" t="str">
            <v>Inktomi Corp</v>
          </cell>
          <cell r="E11314">
            <v>12</v>
          </cell>
          <cell r="F11314" t="str">
            <v>N</v>
          </cell>
        </row>
        <row r="11315">
          <cell r="B11315">
            <v>37454</v>
          </cell>
          <cell r="C11315" t="str">
            <v>Fairchild Fasteners(Fairchild)</v>
          </cell>
          <cell r="D11315" t="str">
            <v>Alcoa Inc</v>
          </cell>
          <cell r="E11315">
            <v>657</v>
          </cell>
          <cell r="F11315" t="str">
            <v>N</v>
          </cell>
        </row>
        <row r="11316">
          <cell r="B11316">
            <v>37454</v>
          </cell>
          <cell r="C11316" t="str">
            <v>Fujitsu Microelectn-Mnfr Plant</v>
          </cell>
          <cell r="D11316" t="str">
            <v>Microchip Technology Inc</v>
          </cell>
          <cell r="E11316">
            <v>183.5</v>
          </cell>
          <cell r="F11316" t="str">
            <v>N</v>
          </cell>
        </row>
        <row r="11317">
          <cell r="B11317">
            <v>37454</v>
          </cell>
          <cell r="C11317" t="str">
            <v>SecurityFocus</v>
          </cell>
          <cell r="D11317" t="str">
            <v>Symantec Corp</v>
          </cell>
          <cell r="E11317">
            <v>75</v>
          </cell>
          <cell r="F11317" t="str">
            <v>N</v>
          </cell>
        </row>
        <row r="11318">
          <cell r="B11318">
            <v>37454</v>
          </cell>
          <cell r="C11318" t="str">
            <v>Recourse Technologies Inc</v>
          </cell>
          <cell r="D11318" t="str">
            <v>Symantec Corp</v>
          </cell>
          <cell r="E11318">
            <v>135</v>
          </cell>
          <cell r="F11318" t="str">
            <v>N</v>
          </cell>
        </row>
        <row r="11319">
          <cell r="B11319">
            <v>37454</v>
          </cell>
          <cell r="C11319" t="str">
            <v>Riptech Inc</v>
          </cell>
          <cell r="D11319" t="str">
            <v>Symantec Corp</v>
          </cell>
          <cell r="E11319">
            <v>145</v>
          </cell>
          <cell r="F11319" t="str">
            <v>N</v>
          </cell>
        </row>
        <row r="11320">
          <cell r="B11320">
            <v>37453</v>
          </cell>
          <cell r="C11320" t="str">
            <v>Illinois Consolidated Telecom</v>
          </cell>
          <cell r="D11320" t="str">
            <v>Homebase Acquisition Corp</v>
          </cell>
          <cell r="E11320">
            <v>271</v>
          </cell>
          <cell r="F11320" t="str">
            <v>Y</v>
          </cell>
        </row>
        <row r="11321">
          <cell r="B11321">
            <v>37453</v>
          </cell>
          <cell r="C11321" t="str">
            <v>Mirant Corp-Gas-Fired Power</v>
          </cell>
          <cell r="D11321" t="str">
            <v>Alliant Energy Resources Inc</v>
          </cell>
          <cell r="E11321">
            <v>109</v>
          </cell>
          <cell r="F11321" t="str">
            <v>N</v>
          </cell>
        </row>
        <row r="11322">
          <cell r="B11322">
            <v>37453</v>
          </cell>
          <cell r="C11322" t="str">
            <v>Matt Outdoor-Asts,Secaucus,NJ</v>
          </cell>
          <cell r="D11322" t="str">
            <v>NextMedia Outdoor Inc</v>
          </cell>
          <cell r="E11322">
            <v>2.0950000000000002</v>
          </cell>
          <cell r="F11322" t="str">
            <v>N</v>
          </cell>
        </row>
        <row r="11323">
          <cell r="B11323">
            <v>37453</v>
          </cell>
          <cell r="C11323" t="str">
            <v>Qualycon Inc</v>
          </cell>
          <cell r="D11323" t="str">
            <v>American Leisure Holdings Inc</v>
          </cell>
          <cell r="E11323">
            <v>10</v>
          </cell>
          <cell r="F11323" t="str">
            <v>N</v>
          </cell>
        </row>
        <row r="11324">
          <cell r="B11324">
            <v>37453</v>
          </cell>
          <cell r="C11324" t="str">
            <v>Tekelec-Network Diagnostics</v>
          </cell>
          <cell r="D11324" t="str">
            <v>Catapult Communications</v>
          </cell>
          <cell r="E11324">
            <v>59.8</v>
          </cell>
          <cell r="F11324" t="str">
            <v>N</v>
          </cell>
        </row>
        <row r="11325">
          <cell r="B11325">
            <v>37453</v>
          </cell>
          <cell r="C11325" t="str">
            <v>Carolina Community Bankshares</v>
          </cell>
          <cell r="D11325" t="str">
            <v>First Bancorp,Troy,NC</v>
          </cell>
          <cell r="E11325">
            <v>16.687999999999999</v>
          </cell>
          <cell r="F11325" t="str">
            <v>N</v>
          </cell>
        </row>
        <row r="11326">
          <cell r="B11326">
            <v>37453</v>
          </cell>
          <cell r="C11326" t="str">
            <v>Scient Inc-Certain Assets</v>
          </cell>
          <cell r="D11326" t="str">
            <v>SBI &amp; Co</v>
          </cell>
          <cell r="E11326">
            <v>15.469999999999999</v>
          </cell>
          <cell r="F11326" t="str">
            <v>N</v>
          </cell>
        </row>
        <row r="11327">
          <cell r="B11327">
            <v>37453</v>
          </cell>
          <cell r="C11327" t="str">
            <v>Medical Resources Inc-Certain</v>
          </cell>
          <cell r="D11327" t="str">
            <v>National Home Health Care Corp</v>
          </cell>
          <cell r="E11327">
            <v>2.5499999999999998</v>
          </cell>
          <cell r="F11327" t="str">
            <v>N</v>
          </cell>
        </row>
        <row r="11328">
          <cell r="B11328">
            <v>37453</v>
          </cell>
          <cell r="C11328" t="str">
            <v>IMP Inc(Teamasia)</v>
          </cell>
          <cell r="D11328" t="str">
            <v>Subba Mok LLC</v>
          </cell>
          <cell r="E11328">
            <v>6</v>
          </cell>
          <cell r="F11328" t="str">
            <v>N</v>
          </cell>
        </row>
        <row r="11329">
          <cell r="B11329">
            <v>37453</v>
          </cell>
          <cell r="C11329" t="str">
            <v>Industrial Services Group Inc</v>
          </cell>
          <cell r="D11329" t="str">
            <v>Headwaters Inc</v>
          </cell>
          <cell r="E11329">
            <v>239.488</v>
          </cell>
          <cell r="F11329" t="str">
            <v>N</v>
          </cell>
        </row>
        <row r="11330">
          <cell r="B11330">
            <v>37453</v>
          </cell>
          <cell r="C11330" t="str">
            <v>Undisclosed Utility JV</v>
          </cell>
          <cell r="D11330" t="str">
            <v>Cargill Inc</v>
          </cell>
          <cell r="E11330">
            <v>19</v>
          </cell>
          <cell r="F11330" t="str">
            <v>N</v>
          </cell>
        </row>
        <row r="11331">
          <cell r="B11331">
            <v>37453</v>
          </cell>
          <cell r="C11331" t="str">
            <v>Apple Capitol Grp-Applebees</v>
          </cell>
          <cell r="D11331" t="str">
            <v>Applebees International Inc</v>
          </cell>
          <cell r="E11331">
            <v>32.799999999999997</v>
          </cell>
          <cell r="F11331" t="str">
            <v>N</v>
          </cell>
        </row>
        <row r="11332">
          <cell r="B11332">
            <v>37453</v>
          </cell>
          <cell r="C11332" t="str">
            <v>Power General Corp</v>
          </cell>
          <cell r="D11332" t="str">
            <v>Ault Inc</v>
          </cell>
          <cell r="E11332">
            <v>2.44</v>
          </cell>
          <cell r="F11332" t="str">
            <v>N</v>
          </cell>
        </row>
        <row r="11333">
          <cell r="B11333">
            <v>37452</v>
          </cell>
          <cell r="C11333" t="str">
            <v>Otis Spunkmeyer Inc</v>
          </cell>
          <cell r="D11333" t="str">
            <v>Code Hennessy &amp; Simmons LLC</v>
          </cell>
          <cell r="E11333">
            <v>275</v>
          </cell>
          <cell r="F11333" t="str">
            <v>Y</v>
          </cell>
        </row>
        <row r="11334">
          <cell r="B11334">
            <v>37452</v>
          </cell>
          <cell r="C11334" t="str">
            <v>Advantage Innovation Inc</v>
          </cell>
          <cell r="D11334" t="str">
            <v>Barrister Global Svcs Network</v>
          </cell>
          <cell r="E11334">
            <v>1.2</v>
          </cell>
          <cell r="F11334" t="str">
            <v>N</v>
          </cell>
        </row>
        <row r="11335">
          <cell r="B11335">
            <v>37452</v>
          </cell>
          <cell r="C11335" t="str">
            <v>Cerdelinx Technologies Inc</v>
          </cell>
          <cell r="D11335" t="str">
            <v>Lattice Semiconductor Corp</v>
          </cell>
          <cell r="E11335">
            <v>23</v>
          </cell>
          <cell r="F11335" t="str">
            <v>N</v>
          </cell>
        </row>
        <row r="11336">
          <cell r="B11336">
            <v>37452</v>
          </cell>
          <cell r="C11336" t="str">
            <v>Barlow Hunt Inc</v>
          </cell>
          <cell r="D11336" t="str">
            <v>Oil States International Inc</v>
          </cell>
          <cell r="E11336">
            <v>7.5</v>
          </cell>
          <cell r="F11336" t="str">
            <v>N</v>
          </cell>
        </row>
        <row r="11337">
          <cell r="B11337">
            <v>37452</v>
          </cell>
          <cell r="C11337" t="str">
            <v>Bank of the Southwest,Dallas</v>
          </cell>
          <cell r="D11337" t="str">
            <v>Prosperity Bancshares Inc,TX</v>
          </cell>
          <cell r="E11337">
            <v>21</v>
          </cell>
          <cell r="F11337" t="str">
            <v>N</v>
          </cell>
        </row>
        <row r="11338">
          <cell r="B11338">
            <v>37452</v>
          </cell>
          <cell r="C11338" t="str">
            <v>Pimlico Race Course</v>
          </cell>
          <cell r="D11338" t="str">
            <v>Magna Entertainment Corp</v>
          </cell>
          <cell r="E11338">
            <v>36.599999999999994</v>
          </cell>
          <cell r="F11338" t="str">
            <v>N</v>
          </cell>
        </row>
        <row r="11339">
          <cell r="B11339">
            <v>37452</v>
          </cell>
          <cell r="C11339" t="str">
            <v>Auteo Media Inc-Data</v>
          </cell>
          <cell r="D11339" t="str">
            <v>Trader Publishing Co</v>
          </cell>
          <cell r="E11339">
            <v>1.5</v>
          </cell>
          <cell r="F11339" t="str">
            <v>N</v>
          </cell>
        </row>
        <row r="11340">
          <cell r="B11340">
            <v>37452</v>
          </cell>
          <cell r="C11340" t="str">
            <v>SouthPark Suite Hotel,</v>
          </cell>
          <cell r="D11340" t="str">
            <v>Felcor Lodging Trust Inc</v>
          </cell>
          <cell r="E11340">
            <v>14.5</v>
          </cell>
          <cell r="F11340" t="str">
            <v>N</v>
          </cell>
        </row>
        <row r="11341">
          <cell r="B11341">
            <v>37452</v>
          </cell>
          <cell r="C11341" t="str">
            <v>IP Metrics Software Inc</v>
          </cell>
          <cell r="D11341" t="str">
            <v>FalconStor Software Inc</v>
          </cell>
          <cell r="E11341">
            <v>2.5</v>
          </cell>
          <cell r="F11341" t="str">
            <v>N</v>
          </cell>
        </row>
        <row r="11342">
          <cell r="B11342">
            <v>37452</v>
          </cell>
          <cell r="C11342" t="str">
            <v>Pharmacia Corp</v>
          </cell>
          <cell r="D11342" t="str">
            <v>Pfizer Inc</v>
          </cell>
          <cell r="E11342">
            <v>59515.023999999998</v>
          </cell>
          <cell r="F11342" t="str">
            <v>N</v>
          </cell>
        </row>
        <row r="11343">
          <cell r="B11343">
            <v>37452</v>
          </cell>
          <cell r="C11343" t="str">
            <v>Arthur Andersen LLP-Consulting</v>
          </cell>
          <cell r="D11343" t="str">
            <v>Experio Solutions(Hitachi Ltd)</v>
          </cell>
          <cell r="E11343">
            <v>10</v>
          </cell>
          <cell r="F11343" t="str">
            <v>N</v>
          </cell>
        </row>
        <row r="11344">
          <cell r="B11344">
            <v>37452</v>
          </cell>
          <cell r="C11344" t="str">
            <v>Pimlico Race Course</v>
          </cell>
          <cell r="D11344" t="str">
            <v>Magna Entertainment Corp</v>
          </cell>
          <cell r="E11344">
            <v>69</v>
          </cell>
          <cell r="F11344" t="str">
            <v>N</v>
          </cell>
        </row>
        <row r="11345">
          <cell r="B11345">
            <v>37452</v>
          </cell>
          <cell r="C11345" t="str">
            <v>IC Sensors Inc-Wafer Fab,CA</v>
          </cell>
          <cell r="D11345" t="str">
            <v>Silicon Microstructures Inc</v>
          </cell>
          <cell r="E11345">
            <v>5.25</v>
          </cell>
          <cell r="F11345" t="str">
            <v>N</v>
          </cell>
        </row>
        <row r="11346">
          <cell r="B11346">
            <v>37452</v>
          </cell>
          <cell r="C11346" t="str">
            <v>Metro Health Networks Inc</v>
          </cell>
          <cell r="D11346" t="str">
            <v>Moyco Technologies Inc</v>
          </cell>
          <cell r="E11346">
            <v>21.941999999999997</v>
          </cell>
          <cell r="F11346" t="str">
            <v>N</v>
          </cell>
        </row>
        <row r="11347">
          <cell r="B11347">
            <v>37452</v>
          </cell>
          <cell r="C11347" t="str">
            <v>iBasis Inc-Speech Solutions</v>
          </cell>
          <cell r="D11347" t="str">
            <v>Convergys Corp</v>
          </cell>
          <cell r="E11347">
            <v>33</v>
          </cell>
          <cell r="F11347" t="str">
            <v>N</v>
          </cell>
        </row>
        <row r="11348">
          <cell r="B11348">
            <v>37452</v>
          </cell>
          <cell r="C11348" t="str">
            <v>Elite Medical Inc</v>
          </cell>
          <cell r="D11348" t="str">
            <v>MPS Group Inc</v>
          </cell>
          <cell r="E11348">
            <v>14.27</v>
          </cell>
          <cell r="F11348" t="str">
            <v>N</v>
          </cell>
        </row>
        <row r="11349">
          <cell r="B11349">
            <v>37451</v>
          </cell>
          <cell r="C11349" t="str">
            <v>Fleming Cos Inc-Warehouse,NY</v>
          </cell>
          <cell r="D11349" t="str">
            <v>1 Scrivner Drive LLC</v>
          </cell>
          <cell r="E11349">
            <v>4.5</v>
          </cell>
          <cell r="F11349" t="str">
            <v>N</v>
          </cell>
        </row>
        <row r="11350">
          <cell r="B11350">
            <v>37451</v>
          </cell>
          <cell r="C11350" t="str">
            <v>Newpower Holdings Inc-Georgia</v>
          </cell>
          <cell r="D11350" t="str">
            <v>Energy America LLC</v>
          </cell>
          <cell r="E11350">
            <v>21.849999999999998</v>
          </cell>
          <cell r="F11350" t="str">
            <v>N</v>
          </cell>
        </row>
        <row r="11351">
          <cell r="B11351">
            <v>37450</v>
          </cell>
          <cell r="C11351" t="str">
            <v>Skydesk Inc</v>
          </cell>
          <cell r="D11351" t="str">
            <v>SwapDrive</v>
          </cell>
          <cell r="E11351">
            <v>1</v>
          </cell>
          <cell r="F11351" t="str">
            <v>N</v>
          </cell>
        </row>
        <row r="11352">
          <cell r="B11352">
            <v>37449</v>
          </cell>
          <cell r="C11352" t="str">
            <v>Weight Watchers of San Diego</v>
          </cell>
          <cell r="D11352" t="str">
            <v>Weight Watchers Intl Inc</v>
          </cell>
          <cell r="E11352">
            <v>11</v>
          </cell>
          <cell r="F11352" t="str">
            <v>Y</v>
          </cell>
        </row>
        <row r="11353">
          <cell r="B11353">
            <v>37449</v>
          </cell>
          <cell r="C11353" t="str">
            <v>Village Housing Corp</v>
          </cell>
          <cell r="D11353" t="str">
            <v>Pedcor Funding Corp</v>
          </cell>
          <cell r="E11353">
            <v>2</v>
          </cell>
          <cell r="F11353" t="str">
            <v>N</v>
          </cell>
        </row>
        <row r="11354">
          <cell r="B11354">
            <v>37449</v>
          </cell>
          <cell r="C11354" t="str">
            <v>BAE SYSTEMS NA-Electronics</v>
          </cell>
          <cell r="D11354" t="str">
            <v>Esterline Tech Corp</v>
          </cell>
          <cell r="E11354">
            <v>67.5</v>
          </cell>
          <cell r="F11354" t="str">
            <v>N</v>
          </cell>
        </row>
        <row r="11355">
          <cell r="B11355">
            <v>37449</v>
          </cell>
          <cell r="C11355" t="str">
            <v>RMS Vineyards Inc</v>
          </cell>
          <cell r="D11355" t="str">
            <v>Beringer Wine Estates Hldgs</v>
          </cell>
          <cell r="E11355">
            <v>6.8999999999999995</v>
          </cell>
          <cell r="F11355" t="str">
            <v>N</v>
          </cell>
        </row>
        <row r="11356">
          <cell r="B11356">
            <v>37449</v>
          </cell>
          <cell r="C11356" t="str">
            <v>Icoworks Inc</v>
          </cell>
          <cell r="D11356" t="str">
            <v>Parogon Polaris Strategies</v>
          </cell>
          <cell r="E11356">
            <v>14.372</v>
          </cell>
          <cell r="F11356" t="str">
            <v>N</v>
          </cell>
        </row>
        <row r="11357">
          <cell r="B11357">
            <v>37449</v>
          </cell>
          <cell r="C11357" t="str">
            <v>Guajillo Inv-Radio Stn,TX(2)</v>
          </cell>
          <cell r="D11357" t="str">
            <v>Liberman Broadcasting Corp</v>
          </cell>
          <cell r="E11357">
            <v>3.15</v>
          </cell>
          <cell r="F11357" t="str">
            <v>N</v>
          </cell>
        </row>
        <row r="11358">
          <cell r="B11358">
            <v>37449</v>
          </cell>
          <cell r="C11358" t="str">
            <v>California Performance Pack</v>
          </cell>
          <cell r="D11358" t="str">
            <v>MacFarlane Western Foam</v>
          </cell>
          <cell r="E11358">
            <v>4.5</v>
          </cell>
          <cell r="F11358" t="str">
            <v>N</v>
          </cell>
        </row>
        <row r="11359">
          <cell r="B11359">
            <v>37448</v>
          </cell>
          <cell r="C11359" t="str">
            <v>Charrette LLC</v>
          </cell>
          <cell r="D11359" t="str">
            <v>Jeffries Capital Partners</v>
          </cell>
          <cell r="E11359">
            <v>21</v>
          </cell>
          <cell r="F11359" t="str">
            <v>Y</v>
          </cell>
        </row>
        <row r="11360">
          <cell r="B11360">
            <v>37448</v>
          </cell>
          <cell r="C11360" t="str">
            <v>McComb Field,McComb,Mississipp</v>
          </cell>
          <cell r="D11360" t="str">
            <v>Denbury Resources Inc</v>
          </cell>
          <cell r="E11360">
            <v>2.5</v>
          </cell>
          <cell r="F11360" t="str">
            <v>Y</v>
          </cell>
        </row>
        <row r="11361">
          <cell r="B11361">
            <v>37448</v>
          </cell>
          <cell r="C11361" t="str">
            <v>US Energy Environmental Corp</v>
          </cell>
          <cell r="D11361" t="str">
            <v>KGS Environmental LLC</v>
          </cell>
          <cell r="E11361">
            <v>1.7</v>
          </cell>
          <cell r="F11361" t="str">
            <v>N</v>
          </cell>
        </row>
        <row r="11362">
          <cell r="B11362">
            <v>37448</v>
          </cell>
          <cell r="C11362" t="str">
            <v>White Energy Corp-Oil and Gas</v>
          </cell>
          <cell r="D11362" t="str">
            <v>Safe Barrier System AB</v>
          </cell>
          <cell r="E11362">
            <v>1.325</v>
          </cell>
          <cell r="F11362" t="str">
            <v>N</v>
          </cell>
        </row>
        <row r="11363">
          <cell r="B11363">
            <v>37448</v>
          </cell>
          <cell r="C11363" t="str">
            <v>Deck America Inc</v>
          </cell>
          <cell r="D11363" t="str">
            <v>US Home Systems Inc</v>
          </cell>
          <cell r="E11363">
            <v>4</v>
          </cell>
          <cell r="F11363" t="str">
            <v>N</v>
          </cell>
        </row>
        <row r="11364">
          <cell r="B11364">
            <v>37448</v>
          </cell>
          <cell r="C11364" t="str">
            <v>Aentropy</v>
          </cell>
          <cell r="D11364" t="str">
            <v>MarketMile LLC</v>
          </cell>
          <cell r="E11364">
            <v>15</v>
          </cell>
          <cell r="F11364" t="str">
            <v>N</v>
          </cell>
        </row>
        <row r="11365">
          <cell r="B11365">
            <v>37448</v>
          </cell>
          <cell r="C11365" t="str">
            <v>Minnesota Corn Processors LLC</v>
          </cell>
          <cell r="D11365" t="str">
            <v>Archer Daniels Midland Co</v>
          </cell>
          <cell r="E11365">
            <v>636.19500000000005</v>
          </cell>
          <cell r="F11365" t="str">
            <v>N</v>
          </cell>
        </row>
        <row r="11366">
          <cell r="B11366">
            <v>37448</v>
          </cell>
          <cell r="C11366" t="str">
            <v>NBA TV</v>
          </cell>
          <cell r="D11366" t="str">
            <v>AOL Time Warner Inc</v>
          </cell>
          <cell r="E11366">
            <v>45</v>
          </cell>
          <cell r="F11366" t="str">
            <v>N</v>
          </cell>
        </row>
        <row r="11367">
          <cell r="B11367">
            <v>37447</v>
          </cell>
          <cell r="C11367" t="str">
            <v>RSV Sport Inc</v>
          </cell>
          <cell r="D11367" t="str">
            <v>Jones Apparel Group Inc</v>
          </cell>
          <cell r="E11367">
            <v>453.34999999999997</v>
          </cell>
          <cell r="F11367" t="str">
            <v>N</v>
          </cell>
        </row>
        <row r="11368">
          <cell r="B11368">
            <v>37447</v>
          </cell>
          <cell r="C11368" t="str">
            <v>American Tissue Inc-Mnfr</v>
          </cell>
          <cell r="D11368" t="str">
            <v>Cellu Converting Products Inc</v>
          </cell>
          <cell r="E11368">
            <v>17</v>
          </cell>
          <cell r="F11368" t="str">
            <v>N</v>
          </cell>
        </row>
        <row r="11369">
          <cell r="B11369">
            <v>37447</v>
          </cell>
          <cell r="C11369" t="str">
            <v>American Tissue Inc-Mnfr</v>
          </cell>
          <cell r="D11369" t="str">
            <v>Atlantic Paper &amp; Foil Corp</v>
          </cell>
          <cell r="E11369">
            <v>1.5399999999999998</v>
          </cell>
          <cell r="F11369" t="str">
            <v>N</v>
          </cell>
        </row>
        <row r="11370">
          <cell r="B11370">
            <v>37447</v>
          </cell>
          <cell r="C11370" t="str">
            <v>Western Gas Resources Inc-Toca</v>
          </cell>
          <cell r="D11370" t="str">
            <v>Enterprise Products Partners</v>
          </cell>
          <cell r="E11370">
            <v>32.200000000000003</v>
          </cell>
          <cell r="F11370" t="str">
            <v>N</v>
          </cell>
        </row>
        <row r="11371">
          <cell r="B11371">
            <v>37447</v>
          </cell>
          <cell r="C11371" t="str">
            <v>Hudson Products Corp</v>
          </cell>
          <cell r="D11371" t="str">
            <v>Hudson Parent Corp</v>
          </cell>
          <cell r="E11371">
            <v>40</v>
          </cell>
          <cell r="F11371" t="str">
            <v>N</v>
          </cell>
        </row>
        <row r="11372">
          <cell r="B11372">
            <v>37447</v>
          </cell>
          <cell r="C11372" t="str">
            <v>Kiewit Materials Co</v>
          </cell>
          <cell r="D11372" t="str">
            <v>Rinker Materials Corp</v>
          </cell>
          <cell r="E11372">
            <v>648.64700000000005</v>
          </cell>
          <cell r="F11372" t="str">
            <v>N</v>
          </cell>
        </row>
        <row r="11373">
          <cell r="B11373">
            <v>37447</v>
          </cell>
          <cell r="C11373" t="str">
            <v>NewChannel Inc-Certain Assets</v>
          </cell>
          <cell r="D11373" t="str">
            <v>LivePerson Inc</v>
          </cell>
          <cell r="E11373">
            <v>1</v>
          </cell>
          <cell r="F11373" t="str">
            <v>N</v>
          </cell>
        </row>
        <row r="11374">
          <cell r="B11374">
            <v>37447</v>
          </cell>
          <cell r="C11374" t="str">
            <v>Northern State Bank,Towanda,PA</v>
          </cell>
          <cell r="D11374" t="str">
            <v>Legacy Bank,Harrisburg,PA</v>
          </cell>
          <cell r="E11374">
            <v>12.7</v>
          </cell>
          <cell r="F11374" t="str">
            <v>N</v>
          </cell>
        </row>
        <row r="11375">
          <cell r="B11375">
            <v>37447</v>
          </cell>
          <cell r="C11375" t="str">
            <v>DDD Energy Inc-Cert Asts</v>
          </cell>
          <cell r="D11375" t="str">
            <v>Rising Star Energy LLC</v>
          </cell>
          <cell r="E11375">
            <v>15</v>
          </cell>
          <cell r="F11375" t="str">
            <v>N</v>
          </cell>
        </row>
        <row r="11376">
          <cell r="B11376">
            <v>37447</v>
          </cell>
          <cell r="C11376" t="str">
            <v>DDD Energy Inc-Core Assets</v>
          </cell>
          <cell r="D11376" t="str">
            <v>Rising Star Energy LLC</v>
          </cell>
          <cell r="E11376">
            <v>25</v>
          </cell>
          <cell r="F11376" t="str">
            <v>N</v>
          </cell>
        </row>
        <row r="11377">
          <cell r="B11377">
            <v>37447</v>
          </cell>
          <cell r="C11377" t="str">
            <v>Condor Technology-Government</v>
          </cell>
          <cell r="D11377" t="str">
            <v>CACI International Inc</v>
          </cell>
          <cell r="E11377">
            <v>16</v>
          </cell>
          <cell r="F11377" t="str">
            <v>N</v>
          </cell>
        </row>
        <row r="11378">
          <cell r="B11378">
            <v>37447</v>
          </cell>
          <cell r="C11378" t="str">
            <v>Conestoga Wireless Co</v>
          </cell>
          <cell r="D11378" t="str">
            <v>PC Management Inc</v>
          </cell>
          <cell r="E11378">
            <v>20</v>
          </cell>
          <cell r="F11378" t="str">
            <v>N</v>
          </cell>
        </row>
        <row r="11379">
          <cell r="B11379">
            <v>37446</v>
          </cell>
          <cell r="C11379" t="str">
            <v>Medical Arts Press Inc</v>
          </cell>
          <cell r="D11379" t="str">
            <v>Staples Inc</v>
          </cell>
          <cell r="E11379">
            <v>385</v>
          </cell>
          <cell r="F11379" t="str">
            <v>N</v>
          </cell>
        </row>
        <row r="11380">
          <cell r="B11380">
            <v>37446</v>
          </cell>
          <cell r="C11380" t="str">
            <v>SureBeam Corp(Titan Corp)</v>
          </cell>
          <cell r="D11380" t="str">
            <v>Shareholders</v>
          </cell>
          <cell r="E11380">
            <v>168.22399999999999</v>
          </cell>
          <cell r="F11380" t="str">
            <v>N</v>
          </cell>
        </row>
        <row r="11381">
          <cell r="B11381">
            <v>37446</v>
          </cell>
          <cell r="C11381" t="str">
            <v>CPS Trailer Co Inc</v>
          </cell>
          <cell r="D11381" t="str">
            <v>Canam Manac Group Inc</v>
          </cell>
          <cell r="E11381">
            <v>4.5</v>
          </cell>
          <cell r="F11381" t="str">
            <v>N</v>
          </cell>
        </row>
        <row r="11382">
          <cell r="B11382">
            <v>37446</v>
          </cell>
          <cell r="C11382" t="str">
            <v>Encore Bancshares-Atlanta(6)</v>
          </cell>
          <cell r="D11382" t="str">
            <v>Flag Bank,Stockbridge,GA</v>
          </cell>
          <cell r="E11382">
            <v>12.6</v>
          </cell>
          <cell r="F11382" t="str">
            <v>N</v>
          </cell>
        </row>
        <row r="11383">
          <cell r="B11383">
            <v>37446</v>
          </cell>
          <cell r="C11383" t="str">
            <v>KRCY-FM,Las Vegas,Nevada</v>
          </cell>
          <cell r="D11383" t="str">
            <v>Entravision Commun Corp</v>
          </cell>
          <cell r="E11383">
            <v>6</v>
          </cell>
          <cell r="F11383" t="str">
            <v>N</v>
          </cell>
        </row>
        <row r="11384">
          <cell r="B11384">
            <v>37446</v>
          </cell>
          <cell r="C11384" t="str">
            <v>Brut LLC</v>
          </cell>
          <cell r="D11384" t="str">
            <v>SunGard Data Systems Inc</v>
          </cell>
          <cell r="E11384">
            <v>105</v>
          </cell>
          <cell r="F11384" t="str">
            <v>N</v>
          </cell>
        </row>
        <row r="11385">
          <cell r="B11385">
            <v>37446</v>
          </cell>
          <cell r="C11385" t="str">
            <v>R&amp;S Truck Body Co</v>
          </cell>
          <cell r="D11385" t="str">
            <v>Godwin Acquisition LLC</v>
          </cell>
          <cell r="E11385">
            <v>11.799999999999999</v>
          </cell>
          <cell r="F11385" t="str">
            <v>N</v>
          </cell>
        </row>
        <row r="11386">
          <cell r="B11386">
            <v>37446</v>
          </cell>
          <cell r="C11386" t="str">
            <v>Vpacket Communications Inc</v>
          </cell>
          <cell r="D11386" t="str">
            <v>Zhone Technologies Inc</v>
          </cell>
          <cell r="E11386">
            <v>20</v>
          </cell>
          <cell r="F11386" t="str">
            <v>N</v>
          </cell>
        </row>
        <row r="11387">
          <cell r="B11387">
            <v>37446</v>
          </cell>
          <cell r="C11387" t="str">
            <v>Motor Products-Ohio,Motor Prod</v>
          </cell>
          <cell r="D11387" t="str">
            <v>Hathaway Corp</v>
          </cell>
          <cell r="E11387">
            <v>11.799999999999999</v>
          </cell>
          <cell r="F11387" t="str">
            <v>N</v>
          </cell>
        </row>
        <row r="11388">
          <cell r="B11388">
            <v>37446</v>
          </cell>
          <cell r="C11388" t="str">
            <v>Wyman Park Bancorp,MD</v>
          </cell>
          <cell r="D11388" t="str">
            <v>Bradford Bank,Rodgers Forge,MD</v>
          </cell>
          <cell r="E11388">
            <v>13.478999999999999</v>
          </cell>
          <cell r="F11388" t="str">
            <v>N</v>
          </cell>
        </row>
        <row r="11389">
          <cell r="B11389">
            <v>37446</v>
          </cell>
          <cell r="C11389" t="str">
            <v>Chicago Faucet Co Inc</v>
          </cell>
          <cell r="D11389" t="str">
            <v>Geberit International AG</v>
          </cell>
          <cell r="E11389">
            <v>45</v>
          </cell>
          <cell r="F11389" t="str">
            <v>N</v>
          </cell>
        </row>
        <row r="11390">
          <cell r="B11390">
            <v>37446</v>
          </cell>
          <cell r="C11390" t="str">
            <v>Globe Tool &amp; Manufacturing Inc</v>
          </cell>
          <cell r="D11390" t="str">
            <v>Wilson Greatbatch Tech Inc</v>
          </cell>
          <cell r="E11390">
            <v>57</v>
          </cell>
          <cell r="F11390" t="str">
            <v>N</v>
          </cell>
        </row>
        <row r="11391">
          <cell r="B11391">
            <v>37446</v>
          </cell>
          <cell r="C11391" t="str">
            <v>Undisclosed Fixed Based Op's</v>
          </cell>
          <cell r="D11391" t="str">
            <v>Signature Flight Support Corp</v>
          </cell>
          <cell r="E11391">
            <v>5.6</v>
          </cell>
          <cell r="F11391" t="str">
            <v>N</v>
          </cell>
        </row>
        <row r="11392">
          <cell r="B11392">
            <v>37446</v>
          </cell>
          <cell r="C11392" t="str">
            <v>Dynacs Inc</v>
          </cell>
          <cell r="D11392" t="str">
            <v>MacDonald Dettwiler &amp; Assoc</v>
          </cell>
          <cell r="E11392">
            <v>16.731000000000002</v>
          </cell>
          <cell r="F11392" t="str">
            <v>N</v>
          </cell>
        </row>
        <row r="11393">
          <cell r="B11393">
            <v>37446</v>
          </cell>
          <cell r="C11393" t="str">
            <v>Acta Technology</v>
          </cell>
          <cell r="D11393" t="str">
            <v>Business Objects SA</v>
          </cell>
          <cell r="E11393">
            <v>65</v>
          </cell>
          <cell r="F11393" t="str">
            <v>N</v>
          </cell>
        </row>
        <row r="11394">
          <cell r="B11394">
            <v>37446</v>
          </cell>
          <cell r="C11394" t="str">
            <v>Level 3 Communications Inc</v>
          </cell>
          <cell r="D11394" t="str">
            <v>Investor Group</v>
          </cell>
          <cell r="E11394">
            <v>500</v>
          </cell>
          <cell r="F11394" t="str">
            <v>N</v>
          </cell>
        </row>
        <row r="11395">
          <cell r="B11395">
            <v>37445</v>
          </cell>
          <cell r="C11395" t="str">
            <v>Philips Broadband Networks Inc</v>
          </cell>
          <cell r="D11395" t="str">
            <v>C-COR.net Corp</v>
          </cell>
          <cell r="E11395">
            <v>77.959999999999994</v>
          </cell>
          <cell r="F11395" t="str">
            <v>N</v>
          </cell>
        </row>
        <row r="11396">
          <cell r="B11396">
            <v>37445</v>
          </cell>
          <cell r="C11396" t="str">
            <v>CommodityLogic</v>
          </cell>
          <cell r="D11396" t="str">
            <v>IntercontinentalExchange Inc</v>
          </cell>
          <cell r="E11396">
            <v>3.3650000000000002</v>
          </cell>
          <cell r="F11396" t="str">
            <v>N</v>
          </cell>
        </row>
        <row r="11397">
          <cell r="B11397">
            <v>37445</v>
          </cell>
          <cell r="C11397" t="str">
            <v>E-dreamz Inc</v>
          </cell>
          <cell r="D11397" t="str">
            <v>EyStar Media Inc(Digital)</v>
          </cell>
          <cell r="E11397">
            <v>1.4</v>
          </cell>
          <cell r="F11397" t="str">
            <v>N</v>
          </cell>
        </row>
        <row r="11398">
          <cell r="B11398">
            <v>37445</v>
          </cell>
          <cell r="C11398" t="str">
            <v>MicroSignal Corp</v>
          </cell>
          <cell r="D11398" t="str">
            <v>Pro Glass Tech Inc</v>
          </cell>
          <cell r="E11398">
            <v>4.2629999999999999</v>
          </cell>
          <cell r="F11398" t="str">
            <v>N</v>
          </cell>
        </row>
        <row r="11399">
          <cell r="B11399">
            <v>37445</v>
          </cell>
          <cell r="C11399" t="str">
            <v>Waste Converters Inc</v>
          </cell>
          <cell r="D11399" t="str">
            <v>Northeast Maryland Waste Disp</v>
          </cell>
          <cell r="E11399">
            <v>10.5</v>
          </cell>
          <cell r="F11399" t="str">
            <v>N</v>
          </cell>
        </row>
        <row r="11400">
          <cell r="B11400">
            <v>37445</v>
          </cell>
          <cell r="C11400" t="str">
            <v>EdVISION Corp</v>
          </cell>
          <cell r="D11400" t="str">
            <v>Scantron Corp</v>
          </cell>
          <cell r="E11400">
            <v>29</v>
          </cell>
          <cell r="F11400" t="str">
            <v>N</v>
          </cell>
        </row>
        <row r="11401">
          <cell r="B11401">
            <v>37445</v>
          </cell>
          <cell r="C11401" t="str">
            <v>Paypal Inc</v>
          </cell>
          <cell r="D11401" t="str">
            <v>eBay Inc</v>
          </cell>
          <cell r="E11401">
            <v>1486.0119999999999</v>
          </cell>
          <cell r="F11401" t="str">
            <v>N</v>
          </cell>
        </row>
        <row r="11402">
          <cell r="B11402">
            <v>37444</v>
          </cell>
          <cell r="C11402" t="str">
            <v>Garden Stae Paper-Mill Bus,VA</v>
          </cell>
          <cell r="D11402" t="str">
            <v>Deferiet Acquisition Corp</v>
          </cell>
          <cell r="E11402">
            <v>6.1</v>
          </cell>
          <cell r="F11402" t="str">
            <v>N</v>
          </cell>
        </row>
        <row r="11403">
          <cell r="B11403">
            <v>37442</v>
          </cell>
          <cell r="C11403" t="str">
            <v>Starmedia.com,Latinred.com</v>
          </cell>
          <cell r="D11403" t="str">
            <v>Eresmas.com(Retevision SA)</v>
          </cell>
          <cell r="E11403">
            <v>8</v>
          </cell>
          <cell r="F11403" t="str">
            <v>N</v>
          </cell>
        </row>
        <row r="11404">
          <cell r="B11404">
            <v>37442</v>
          </cell>
          <cell r="C11404" t="str">
            <v>Delta Computec Inc</v>
          </cell>
          <cell r="D11404" t="str">
            <v>Viewcast.com</v>
          </cell>
          <cell r="E11404">
            <v>3.5999999999999996</v>
          </cell>
          <cell r="F11404" t="str">
            <v>N</v>
          </cell>
        </row>
        <row r="11405">
          <cell r="B11405">
            <v>37441</v>
          </cell>
          <cell r="C11405" t="str">
            <v>McDonald Investment Center</v>
          </cell>
          <cell r="D11405" t="str">
            <v>IPC US Income REIT</v>
          </cell>
          <cell r="E11405">
            <v>45.5</v>
          </cell>
          <cell r="F11405" t="str">
            <v>N</v>
          </cell>
        </row>
        <row r="11406">
          <cell r="B11406">
            <v>37441</v>
          </cell>
          <cell r="C11406" t="str">
            <v>Bank of Canton of California</v>
          </cell>
          <cell r="D11406" t="str">
            <v>UCBH Holdings Inc,California</v>
          </cell>
          <cell r="E11406">
            <v>169</v>
          </cell>
          <cell r="F11406" t="str">
            <v>N</v>
          </cell>
        </row>
        <row r="11407">
          <cell r="B11407">
            <v>37440</v>
          </cell>
          <cell r="C11407" t="str">
            <v>ICO Inc-Oilfield Svcs Business</v>
          </cell>
          <cell r="D11407" t="str">
            <v>Varco International Inc</v>
          </cell>
          <cell r="E11407">
            <v>136.69999999999999</v>
          </cell>
          <cell r="F11407" t="str">
            <v>N</v>
          </cell>
        </row>
        <row r="11408">
          <cell r="B11408">
            <v>37440</v>
          </cell>
          <cell r="C11408" t="str">
            <v>New Lifechart LLC</v>
          </cell>
          <cell r="D11408" t="str">
            <v>iMetrikus International Inc</v>
          </cell>
          <cell r="E11408">
            <v>3</v>
          </cell>
          <cell r="F11408" t="str">
            <v>N</v>
          </cell>
        </row>
        <row r="11409">
          <cell r="B11409">
            <v>37440</v>
          </cell>
          <cell r="C11409" t="str">
            <v>Williams Cos-Gas Sys,KS</v>
          </cell>
          <cell r="D11409" t="str">
            <v>FrontStreet Hugoton LLC</v>
          </cell>
          <cell r="E11409">
            <v>100</v>
          </cell>
          <cell r="F11409" t="str">
            <v>N</v>
          </cell>
        </row>
        <row r="11410">
          <cell r="B11410">
            <v>37440</v>
          </cell>
          <cell r="C11410" t="str">
            <v>Aerotech Inc</v>
          </cell>
          <cell r="D11410" t="str">
            <v>Multie Technology Distribution</v>
          </cell>
          <cell r="E11410">
            <v>10.5</v>
          </cell>
          <cell r="F11410" t="str">
            <v>N</v>
          </cell>
        </row>
        <row r="11411">
          <cell r="B11411">
            <v>37440</v>
          </cell>
          <cell r="C11411" t="str">
            <v>Bank of Canton of California</v>
          </cell>
          <cell r="D11411" t="str">
            <v>UCBH Holdings Inc,California</v>
          </cell>
          <cell r="E11411">
            <v>49.465000000000003</v>
          </cell>
          <cell r="F11411" t="str">
            <v>N</v>
          </cell>
        </row>
        <row r="11412">
          <cell r="B11412">
            <v>37440</v>
          </cell>
          <cell r="C11412" t="str">
            <v>Moltech Power-Lithium Battery</v>
          </cell>
          <cell r="D11412" t="str">
            <v>US Lithium Energetics LLC</v>
          </cell>
          <cell r="E11412">
            <v>12</v>
          </cell>
          <cell r="F11412" t="str">
            <v>N</v>
          </cell>
        </row>
        <row r="11413">
          <cell r="B11413">
            <v>37439</v>
          </cell>
          <cell r="C11413" t="str">
            <v>San Juan Bancshares Inc</v>
          </cell>
          <cell r="D11413" t="str">
            <v>Texas Regional Bancshares,TX</v>
          </cell>
          <cell r="E11413">
            <v>4.8239999999999998</v>
          </cell>
          <cell r="F11413" t="str">
            <v>N</v>
          </cell>
        </row>
        <row r="11414">
          <cell r="B11414">
            <v>37439</v>
          </cell>
          <cell r="C11414" t="str">
            <v>Mountain Wave Inc</v>
          </cell>
          <cell r="D11414" t="str">
            <v>Symantec Corp</v>
          </cell>
          <cell r="E11414">
            <v>20</v>
          </cell>
          <cell r="F11414" t="str">
            <v>N</v>
          </cell>
        </row>
        <row r="11415">
          <cell r="B11415">
            <v>37439</v>
          </cell>
          <cell r="C11415" t="str">
            <v>Ardaman &amp; Associates Inc</v>
          </cell>
          <cell r="D11415" t="str">
            <v>Tetra Tech Inc</v>
          </cell>
          <cell r="E11415">
            <v>21.9</v>
          </cell>
          <cell r="F11415" t="str">
            <v>N</v>
          </cell>
        </row>
        <row r="11416">
          <cell r="B11416">
            <v>37439</v>
          </cell>
          <cell r="C11416" t="str">
            <v>Shelbourne Properties I Inc</v>
          </cell>
          <cell r="D11416" t="str">
            <v>HX Investors LP</v>
          </cell>
          <cell r="E11416">
            <v>15.899999999999999</v>
          </cell>
          <cell r="F11416" t="str">
            <v>N</v>
          </cell>
        </row>
        <row r="11417">
          <cell r="B11417">
            <v>37439</v>
          </cell>
          <cell r="C11417" t="str">
            <v>Shelbourne Properties III Inc</v>
          </cell>
          <cell r="D11417" t="str">
            <v>HX Investors LP</v>
          </cell>
          <cell r="E11417">
            <v>13.795999999999999</v>
          </cell>
          <cell r="F11417" t="str">
            <v>N</v>
          </cell>
        </row>
        <row r="11418">
          <cell r="B11418">
            <v>37439</v>
          </cell>
          <cell r="C11418" t="str">
            <v>Beyond.com Corp-Gvt Sys Group</v>
          </cell>
          <cell r="D11418" t="str">
            <v>Softchoice Corp</v>
          </cell>
          <cell r="E11418">
            <v>3.0999999999999996</v>
          </cell>
          <cell r="F11418" t="str">
            <v>N</v>
          </cell>
        </row>
        <row r="11419">
          <cell r="B11419">
            <v>37439</v>
          </cell>
          <cell r="C11419" t="str">
            <v>AK Specialty Vehicles</v>
          </cell>
          <cell r="D11419" t="str">
            <v>Prime Medical Services Inc</v>
          </cell>
          <cell r="E11419">
            <v>8</v>
          </cell>
          <cell r="F11419" t="str">
            <v>N</v>
          </cell>
        </row>
        <row r="11420">
          <cell r="B11420">
            <v>37439</v>
          </cell>
          <cell r="C11420" t="str">
            <v>Morningstar Storage Centers</v>
          </cell>
          <cell r="D11420" t="str">
            <v>Shurgard Storage Centers Inc</v>
          </cell>
          <cell r="E11420">
            <v>62</v>
          </cell>
          <cell r="F11420" t="str">
            <v>N</v>
          </cell>
        </row>
        <row r="11421">
          <cell r="B11421">
            <v>37439</v>
          </cell>
          <cell r="C11421" t="str">
            <v>Verizon Comunications Inc-</v>
          </cell>
          <cell r="D11421" t="str">
            <v>Priority Systems Group LLC</v>
          </cell>
          <cell r="E11421">
            <v>1.718</v>
          </cell>
          <cell r="F11421" t="str">
            <v>N</v>
          </cell>
        </row>
        <row r="11422">
          <cell r="B11422">
            <v>37439</v>
          </cell>
          <cell r="C11422" t="str">
            <v>Shelbourne Properties II Inc</v>
          </cell>
          <cell r="D11422" t="str">
            <v>HX Investors LP</v>
          </cell>
          <cell r="E11422">
            <v>19.824000000000002</v>
          </cell>
          <cell r="F11422" t="str">
            <v>N</v>
          </cell>
        </row>
        <row r="11423">
          <cell r="B11423">
            <v>37439</v>
          </cell>
          <cell r="C11423" t="str">
            <v>ADI Technology Corp</v>
          </cell>
          <cell r="D11423" t="str">
            <v>Perot Systems Corp</v>
          </cell>
          <cell r="E11423">
            <v>47</v>
          </cell>
          <cell r="F11423" t="str">
            <v>N</v>
          </cell>
        </row>
        <row r="11424">
          <cell r="B11424">
            <v>37439</v>
          </cell>
          <cell r="C11424" t="str">
            <v>Gaylord Entertainment Co-Acuff</v>
          </cell>
          <cell r="D11424" t="str">
            <v>Sony/ATV Music Publishing</v>
          </cell>
          <cell r="E11424">
            <v>157</v>
          </cell>
          <cell r="F11424" t="str">
            <v>N</v>
          </cell>
        </row>
        <row r="11425">
          <cell r="B11425">
            <v>37439</v>
          </cell>
          <cell r="C11425" t="str">
            <v>Lockport Power Plant</v>
          </cell>
          <cell r="D11425" t="str">
            <v>Fortistar Capital Inc LLC</v>
          </cell>
          <cell r="E11425">
            <v>37.5</v>
          </cell>
          <cell r="F11425" t="str">
            <v>N</v>
          </cell>
        </row>
        <row r="11426">
          <cell r="B11426">
            <v>37439</v>
          </cell>
          <cell r="C11426" t="str">
            <v>Garan Inc</v>
          </cell>
          <cell r="D11426" t="str">
            <v>Berkshire Hathaway Inc</v>
          </cell>
          <cell r="E11426">
            <v>270.57499999999999</v>
          </cell>
          <cell r="F11426" t="str">
            <v>N</v>
          </cell>
        </row>
        <row r="11427">
          <cell r="B11427">
            <v>37438</v>
          </cell>
          <cell r="C11427" t="str">
            <v>Calhoun</v>
          </cell>
          <cell r="D11427" t="str">
            <v>Collins &amp; Aikman Floorcovering</v>
          </cell>
          <cell r="E11427">
            <v>30.799999999999997</v>
          </cell>
          <cell r="F11427" t="str">
            <v>Y</v>
          </cell>
        </row>
        <row r="11428">
          <cell r="B11428">
            <v>37438</v>
          </cell>
          <cell r="C11428" t="str">
            <v>Aegis Research Corp</v>
          </cell>
          <cell r="D11428" t="str">
            <v>ManTech International Corp</v>
          </cell>
          <cell r="E11428">
            <v>69.099999999999994</v>
          </cell>
          <cell r="F11428" t="str">
            <v>N</v>
          </cell>
        </row>
        <row r="11429">
          <cell r="B11429">
            <v>37438</v>
          </cell>
          <cell r="C11429" t="str">
            <v>Homeland Stores Inc</v>
          </cell>
          <cell r="D11429" t="str">
            <v>Associated Wholesale Grocers</v>
          </cell>
          <cell r="E11429">
            <v>47</v>
          </cell>
          <cell r="F11429" t="str">
            <v>N</v>
          </cell>
        </row>
        <row r="11430">
          <cell r="B11430">
            <v>37438</v>
          </cell>
          <cell r="C11430" t="str">
            <v>Lovelace Health Systems</v>
          </cell>
          <cell r="D11430" t="str">
            <v>Ardent Health Services LLC</v>
          </cell>
          <cell r="E11430">
            <v>325</v>
          </cell>
          <cell r="F11430" t="str">
            <v>N</v>
          </cell>
        </row>
        <row r="11431">
          <cell r="B11431">
            <v>37438</v>
          </cell>
          <cell r="C11431" t="str">
            <v>Romere Pass Field,Louisiana</v>
          </cell>
          <cell r="D11431" t="str">
            <v>Clayton Williams Energy Inc</v>
          </cell>
          <cell r="E11431">
            <v>22</v>
          </cell>
          <cell r="F11431" t="str">
            <v>N</v>
          </cell>
        </row>
        <row r="11432">
          <cell r="B11432">
            <v>37438</v>
          </cell>
          <cell r="C11432" t="str">
            <v>Goodwill Industries-Retail(5)</v>
          </cell>
          <cell r="D11432" t="str">
            <v>Class Inc</v>
          </cell>
          <cell r="E11432">
            <v>1.5</v>
          </cell>
          <cell r="F11432" t="str">
            <v>N</v>
          </cell>
        </row>
        <row r="11433">
          <cell r="B11433">
            <v>37438</v>
          </cell>
          <cell r="C11433" t="str">
            <v>Arthur Andersen LLP-Private</v>
          </cell>
          <cell r="D11433" t="str">
            <v>HSBC USA Inc</v>
          </cell>
          <cell r="E11433">
            <v>15</v>
          </cell>
          <cell r="F11433" t="str">
            <v>N</v>
          </cell>
        </row>
        <row r="11434">
          <cell r="B11434">
            <v>37438</v>
          </cell>
          <cell r="C11434" t="str">
            <v>Clayton Williams-Certain Well</v>
          </cell>
          <cell r="D11434" t="str">
            <v>Undisclosed Acquiror</v>
          </cell>
          <cell r="E11434">
            <v>3.1999999999999997</v>
          </cell>
          <cell r="F11434" t="str">
            <v>N</v>
          </cell>
        </row>
        <row r="11435">
          <cell r="B11435">
            <v>37438</v>
          </cell>
          <cell r="C11435" t="str">
            <v>Verticalnet Inc-Sm,Med Bus</v>
          </cell>
          <cell r="D11435" t="str">
            <v>Vert Markets Inc</v>
          </cell>
          <cell r="E11435">
            <v>8.85</v>
          </cell>
          <cell r="F11435" t="str">
            <v>N</v>
          </cell>
        </row>
        <row r="11436">
          <cell r="B11436">
            <v>37438</v>
          </cell>
          <cell r="C11436" t="str">
            <v>DoubleClick Inc-North American</v>
          </cell>
          <cell r="D11436" t="str">
            <v>L90 Inc</v>
          </cell>
          <cell r="E11436">
            <v>15.399999999999999</v>
          </cell>
          <cell r="F11436" t="str">
            <v>N</v>
          </cell>
        </row>
        <row r="11437">
          <cell r="B11437">
            <v>37438</v>
          </cell>
          <cell r="C11437" t="str">
            <v>Software Logistics Corp</v>
          </cell>
          <cell r="D11437" t="str">
            <v>CMGI Inc</v>
          </cell>
          <cell r="E11437">
            <v>46</v>
          </cell>
          <cell r="F11437" t="str">
            <v>N</v>
          </cell>
        </row>
        <row r="11438">
          <cell r="B11438">
            <v>37438</v>
          </cell>
          <cell r="C11438" t="str">
            <v>National Equip Svcs-Locations</v>
          </cell>
          <cell r="D11438" t="str">
            <v>United Rentals Inc</v>
          </cell>
          <cell r="E11438">
            <v>110</v>
          </cell>
          <cell r="F11438" t="str">
            <v>N</v>
          </cell>
        </row>
        <row r="11439">
          <cell r="B11439">
            <v>37438</v>
          </cell>
          <cell r="C11439" t="str">
            <v>McArthur Towel and Sports</v>
          </cell>
          <cell r="D11439" t="str">
            <v>Action Performance Cos Inc</v>
          </cell>
          <cell r="E11439">
            <v>4.5999999999999996</v>
          </cell>
          <cell r="F11439" t="str">
            <v>N</v>
          </cell>
        </row>
        <row r="11440">
          <cell r="B11440">
            <v>37438</v>
          </cell>
          <cell r="C11440" t="str">
            <v>Electrolux Group-Motor Asts</v>
          </cell>
          <cell r="D11440" t="str">
            <v>AO Smith Corp</v>
          </cell>
          <cell r="E11440">
            <v>11</v>
          </cell>
          <cell r="F11440" t="str">
            <v>N</v>
          </cell>
        </row>
        <row r="11441">
          <cell r="B11441">
            <v>37438</v>
          </cell>
          <cell r="C11441" t="str">
            <v>Arnhold &amp; S Bleichroeder Inc</v>
          </cell>
          <cell r="D11441" t="str">
            <v>Natexis Banques Populaires</v>
          </cell>
          <cell r="E11441">
            <v>104.107</v>
          </cell>
          <cell r="F11441" t="str">
            <v>N</v>
          </cell>
        </row>
        <row r="11442">
          <cell r="B11442">
            <v>37437</v>
          </cell>
          <cell r="C11442" t="str">
            <v>Trintel Communications Inc</v>
          </cell>
          <cell r="D11442" t="str">
            <v>Investor Group</v>
          </cell>
          <cell r="E11442">
            <v>10</v>
          </cell>
          <cell r="F11442" t="str">
            <v>Y</v>
          </cell>
        </row>
        <row r="11443">
          <cell r="B11443">
            <v>37437</v>
          </cell>
          <cell r="C11443" t="str">
            <v>Washington Dulles Air Cargo</v>
          </cell>
          <cell r="D11443" t="str">
            <v>AMB Property Corp</v>
          </cell>
          <cell r="E11443">
            <v>41.9</v>
          </cell>
          <cell r="F11443" t="str">
            <v>N</v>
          </cell>
        </row>
        <row r="11444">
          <cell r="B11444">
            <v>37437</v>
          </cell>
          <cell r="C11444" t="str">
            <v>L&amp;S Report Service Inc</v>
          </cell>
          <cell r="D11444" t="str">
            <v>ChoicePoint Inc</v>
          </cell>
          <cell r="E11444">
            <v>10.899999999999999</v>
          </cell>
          <cell r="F11444" t="str">
            <v>N</v>
          </cell>
        </row>
        <row r="11445">
          <cell r="B11445">
            <v>37435</v>
          </cell>
          <cell r="C11445" t="str">
            <v>Flight International Group Inc</v>
          </cell>
          <cell r="D11445" t="str">
            <v>Raytheon Aerospace Co</v>
          </cell>
          <cell r="E11445">
            <v>19.600000000000001</v>
          </cell>
          <cell r="F11445" t="str">
            <v>Y</v>
          </cell>
        </row>
        <row r="11446">
          <cell r="B11446">
            <v>37435</v>
          </cell>
          <cell r="C11446" t="str">
            <v>Razorback Pipeline Co</v>
          </cell>
          <cell r="D11446" t="str">
            <v>TransMontaigne Inc</v>
          </cell>
          <cell r="E11446">
            <v>7.1999999999999993</v>
          </cell>
          <cell r="F11446" t="str">
            <v>N</v>
          </cell>
        </row>
        <row r="11447">
          <cell r="B11447">
            <v>37435</v>
          </cell>
          <cell r="C11447" t="str">
            <v>National Utilities Inc</v>
          </cell>
          <cell r="D11447" t="str">
            <v>Philadelphia Suburban Corp</v>
          </cell>
          <cell r="E11447">
            <v>3.6999999999999997</v>
          </cell>
          <cell r="F11447" t="str">
            <v>N</v>
          </cell>
        </row>
        <row r="11448">
          <cell r="B11448">
            <v>37435</v>
          </cell>
          <cell r="C11448" t="str">
            <v>WPWR</v>
          </cell>
          <cell r="D11448" t="str">
            <v>Fox Entertainment Group Inc</v>
          </cell>
          <cell r="E11448">
            <v>425</v>
          </cell>
          <cell r="F11448" t="str">
            <v>N</v>
          </cell>
        </row>
        <row r="11449">
          <cell r="B11449">
            <v>37435</v>
          </cell>
          <cell r="C11449" t="str">
            <v>Hayes-Albion Corp-St Louis Die</v>
          </cell>
          <cell r="D11449" t="str">
            <v>Investor Group</v>
          </cell>
          <cell r="E11449">
            <v>5.0999999999999996</v>
          </cell>
          <cell r="F11449" t="str">
            <v>N</v>
          </cell>
        </row>
        <row r="11450">
          <cell r="B11450">
            <v>37435</v>
          </cell>
          <cell r="C11450" t="str">
            <v>ExitInfo(Primedia Inc)</v>
          </cell>
          <cell r="D11450" t="str">
            <v>Trader Publishing Co</v>
          </cell>
          <cell r="E11450">
            <v>24</v>
          </cell>
          <cell r="F11450" t="str">
            <v>N</v>
          </cell>
        </row>
        <row r="11451">
          <cell r="B11451">
            <v>37435</v>
          </cell>
          <cell r="C11451" t="str">
            <v>LeveLite Technology Inc</v>
          </cell>
          <cell r="D11451" t="str">
            <v>Trimble Navigation Ltd</v>
          </cell>
          <cell r="E11451">
            <v>6</v>
          </cell>
          <cell r="F11451" t="str">
            <v>N</v>
          </cell>
        </row>
        <row r="11452">
          <cell r="B11452">
            <v>37435</v>
          </cell>
          <cell r="C11452" t="str">
            <v>Connectria</v>
          </cell>
          <cell r="D11452" t="str">
            <v>Investor Group</v>
          </cell>
          <cell r="E11452">
            <v>2.1190000000000002</v>
          </cell>
          <cell r="F11452" t="str">
            <v>N</v>
          </cell>
        </row>
        <row r="11453">
          <cell r="B11453">
            <v>37435</v>
          </cell>
          <cell r="C11453" t="str">
            <v>Gateway American Bancshares</v>
          </cell>
          <cell r="D11453" t="str">
            <v>PCB Bancorp Inc,Largo,Florida</v>
          </cell>
          <cell r="E11453">
            <v>10</v>
          </cell>
          <cell r="F11453" t="str">
            <v>N</v>
          </cell>
        </row>
        <row r="11454">
          <cell r="B11454">
            <v>37435</v>
          </cell>
          <cell r="C11454" t="str">
            <v>Spinal Dynamics</v>
          </cell>
          <cell r="D11454" t="str">
            <v>Medtronic Inc</v>
          </cell>
          <cell r="E11454">
            <v>269.5</v>
          </cell>
          <cell r="F11454" t="str">
            <v>N</v>
          </cell>
        </row>
        <row r="11455">
          <cell r="B11455">
            <v>37435</v>
          </cell>
          <cell r="C11455" t="str">
            <v>DATADESK Technologies Inc</v>
          </cell>
          <cell r="D11455" t="str">
            <v>Security BioMetrics Inc</v>
          </cell>
          <cell r="E11455">
            <v>3.3839999999999999</v>
          </cell>
          <cell r="F11455" t="str">
            <v>N</v>
          </cell>
        </row>
        <row r="11456">
          <cell r="B11456">
            <v>37435</v>
          </cell>
          <cell r="C11456" t="str">
            <v>Lottery Channel Inc</v>
          </cell>
          <cell r="D11456" t="str">
            <v>Colley Corp</v>
          </cell>
          <cell r="E11456">
            <v>35.234000000000002</v>
          </cell>
          <cell r="F11456" t="str">
            <v>N</v>
          </cell>
        </row>
        <row r="11457">
          <cell r="B11457">
            <v>37435</v>
          </cell>
          <cell r="C11457" t="str">
            <v>Preferred Works Inc</v>
          </cell>
          <cell r="D11457" t="str">
            <v>Sedgwick CMS Holdings Inc</v>
          </cell>
          <cell r="E11457">
            <v>4.1500000000000004</v>
          </cell>
          <cell r="F11457" t="str">
            <v>N</v>
          </cell>
        </row>
        <row r="11458">
          <cell r="B11458">
            <v>37435</v>
          </cell>
          <cell r="C11458" t="str">
            <v>Trim Trends(Hayes-Albion)</v>
          </cell>
          <cell r="D11458" t="str">
            <v>Lioness Capital Partners LLP</v>
          </cell>
          <cell r="E11458">
            <v>35</v>
          </cell>
          <cell r="F11458" t="str">
            <v>N</v>
          </cell>
        </row>
        <row r="11459">
          <cell r="B11459">
            <v>37435</v>
          </cell>
          <cell r="C11459" t="str">
            <v>Enron-Cessna Citation Aircraft</v>
          </cell>
          <cell r="D11459" t="str">
            <v>Bos Dairies LLC</v>
          </cell>
          <cell r="E11459">
            <v>1.7</v>
          </cell>
          <cell r="F11459" t="str">
            <v>N</v>
          </cell>
        </row>
        <row r="11460">
          <cell r="B11460">
            <v>37435</v>
          </cell>
          <cell r="C11460" t="str">
            <v>Frederickson Power LP</v>
          </cell>
          <cell r="D11460" t="str">
            <v>EPCOR Power Development Corp</v>
          </cell>
          <cell r="E11460">
            <v>118</v>
          </cell>
          <cell r="F11460" t="str">
            <v>N</v>
          </cell>
        </row>
        <row r="11461">
          <cell r="B11461">
            <v>37435</v>
          </cell>
          <cell r="C11461" t="str">
            <v>Trans Intl Pool-Certain Assets</v>
          </cell>
          <cell r="D11461" t="str">
            <v>Mobile Mini Inc</v>
          </cell>
          <cell r="E11461">
            <v>16.899999999999999</v>
          </cell>
          <cell r="F11461" t="str">
            <v>N</v>
          </cell>
        </row>
        <row r="11462">
          <cell r="B11462">
            <v>37435</v>
          </cell>
          <cell r="C11462" t="str">
            <v>Green Mountain Energy Co</v>
          </cell>
          <cell r="D11462" t="str">
            <v>Undisclosed Acquiror</v>
          </cell>
          <cell r="E11462">
            <v>12.5</v>
          </cell>
          <cell r="F11462" t="str">
            <v>N</v>
          </cell>
        </row>
        <row r="11463">
          <cell r="B11463">
            <v>37435</v>
          </cell>
          <cell r="C11463" t="str">
            <v>Kemper Insurance Co-Ppty Ins</v>
          </cell>
          <cell r="D11463" t="str">
            <v>Berkshire Hathaway Inc</v>
          </cell>
          <cell r="E11463">
            <v>125</v>
          </cell>
          <cell r="F11463" t="str">
            <v>N</v>
          </cell>
        </row>
        <row r="11464">
          <cell r="B11464">
            <v>37435</v>
          </cell>
          <cell r="C11464" t="str">
            <v>Cabot Acquisition LLC</v>
          </cell>
          <cell r="D11464" t="str">
            <v>CalEast Industrial Investors</v>
          </cell>
          <cell r="E11464">
            <v>375.45</v>
          </cell>
          <cell r="F11464" t="str">
            <v>N</v>
          </cell>
        </row>
        <row r="11465">
          <cell r="B11465">
            <v>37434</v>
          </cell>
          <cell r="C11465" t="str">
            <v>Lanier Healthcare(Platinum)</v>
          </cell>
          <cell r="D11465" t="str">
            <v>MedQuist Inc</v>
          </cell>
          <cell r="E11465">
            <v>38</v>
          </cell>
          <cell r="F11465" t="str">
            <v>N</v>
          </cell>
        </row>
        <row r="11466">
          <cell r="B11466">
            <v>37434</v>
          </cell>
          <cell r="C11466" t="str">
            <v>Encompass Services Corp</v>
          </cell>
          <cell r="D11466" t="str">
            <v>Apollo Investment Fund IV</v>
          </cell>
          <cell r="E11466">
            <v>35</v>
          </cell>
          <cell r="F11466" t="str">
            <v>N</v>
          </cell>
        </row>
        <row r="11467">
          <cell r="B11467">
            <v>37434</v>
          </cell>
          <cell r="C11467" t="str">
            <v>Phar-Mor Inc</v>
          </cell>
          <cell r="D11467" t="str">
            <v>Phar-Mor Acquisition</v>
          </cell>
          <cell r="E11467">
            <v>141</v>
          </cell>
          <cell r="F11467" t="str">
            <v>N</v>
          </cell>
        </row>
        <row r="11468">
          <cell r="B11468">
            <v>37434</v>
          </cell>
          <cell r="C11468" t="str">
            <v>Dana Credit Corp-Certain Asset</v>
          </cell>
          <cell r="D11468" t="str">
            <v>Invest Equip Acquisition</v>
          </cell>
          <cell r="E11468">
            <v>69</v>
          </cell>
          <cell r="F11468" t="str">
            <v>N</v>
          </cell>
        </row>
        <row r="11469">
          <cell r="B11469">
            <v>37434</v>
          </cell>
          <cell r="C11469" t="str">
            <v>PSI Group Inc</v>
          </cell>
          <cell r="D11469" t="str">
            <v>Pitney Bowes Inc</v>
          </cell>
          <cell r="E11469">
            <v>130</v>
          </cell>
          <cell r="F11469" t="str">
            <v>N</v>
          </cell>
        </row>
        <row r="11470">
          <cell r="B11470">
            <v>37434</v>
          </cell>
          <cell r="C11470" t="str">
            <v>Eclipse Inc</v>
          </cell>
          <cell r="D11470" t="str">
            <v>Intuit Inc</v>
          </cell>
          <cell r="E11470">
            <v>88</v>
          </cell>
          <cell r="F11470" t="str">
            <v>N</v>
          </cell>
        </row>
        <row r="11471">
          <cell r="B11471">
            <v>37434</v>
          </cell>
          <cell r="C11471" t="str">
            <v>Sithe New England Holdings</v>
          </cell>
          <cell r="D11471" t="str">
            <v>Exelon Corp</v>
          </cell>
          <cell r="E11471">
            <v>1693</v>
          </cell>
          <cell r="F11471" t="str">
            <v>N</v>
          </cell>
        </row>
        <row r="11472">
          <cell r="B11472">
            <v>37434</v>
          </cell>
          <cell r="C11472" t="str">
            <v>KBI Norcal</v>
          </cell>
          <cell r="D11472" t="str">
            <v>Building Materials Holding</v>
          </cell>
          <cell r="E11472">
            <v>10</v>
          </cell>
          <cell r="F11472" t="str">
            <v>N</v>
          </cell>
        </row>
        <row r="11473">
          <cell r="B11473">
            <v>37433</v>
          </cell>
          <cell r="C11473" t="str">
            <v>Connecticut Bk of Commerce,CT</v>
          </cell>
          <cell r="D11473" t="str">
            <v>Hudson United Bancorp,NJ</v>
          </cell>
          <cell r="E11473">
            <v>17.299999999999997</v>
          </cell>
          <cell r="F11473" t="str">
            <v>N</v>
          </cell>
        </row>
        <row r="11474">
          <cell r="B11474">
            <v>37433</v>
          </cell>
          <cell r="C11474" t="str">
            <v>Fingerhut Cos Inc-Credit Card</v>
          </cell>
          <cell r="D11474" t="str">
            <v>CompuCredit Corp</v>
          </cell>
          <cell r="E11474">
            <v>84</v>
          </cell>
          <cell r="F11474" t="str">
            <v>N</v>
          </cell>
        </row>
        <row r="11475">
          <cell r="B11475">
            <v>37433</v>
          </cell>
          <cell r="C11475" t="str">
            <v>ChemArmor</v>
          </cell>
          <cell r="D11475" t="str">
            <v>Jaycor Tactical Systems</v>
          </cell>
          <cell r="E11475">
            <v>1</v>
          </cell>
          <cell r="F11475" t="str">
            <v>N</v>
          </cell>
        </row>
        <row r="11476">
          <cell r="B11476">
            <v>37433</v>
          </cell>
          <cell r="C11476" t="str">
            <v>ITC Deltacom Inc</v>
          </cell>
          <cell r="D11476" t="str">
            <v>Bondholders</v>
          </cell>
          <cell r="E11476">
            <v>129.75</v>
          </cell>
          <cell r="F11476" t="str">
            <v>N</v>
          </cell>
        </row>
        <row r="11477">
          <cell r="B11477">
            <v>37432</v>
          </cell>
          <cell r="C11477" t="str">
            <v>Next Level Communications Inc</v>
          </cell>
          <cell r="D11477" t="str">
            <v>Motorola Inc</v>
          </cell>
          <cell r="E11477">
            <v>33</v>
          </cell>
          <cell r="F11477" t="str">
            <v>N</v>
          </cell>
        </row>
        <row r="11478">
          <cell r="B11478">
            <v>37432</v>
          </cell>
          <cell r="C11478" t="str">
            <v>Vaniqa</v>
          </cell>
          <cell r="D11478" t="str">
            <v>Women First Healthcare Inc</v>
          </cell>
          <cell r="E11478">
            <v>38.5</v>
          </cell>
          <cell r="F11478" t="str">
            <v>N</v>
          </cell>
        </row>
        <row r="11479">
          <cell r="B11479">
            <v>37432</v>
          </cell>
          <cell r="C11479" t="str">
            <v>Donnelly Corp</v>
          </cell>
          <cell r="D11479" t="str">
            <v>Magna International Inc</v>
          </cell>
          <cell r="E11479">
            <v>377.11099999999999</v>
          </cell>
          <cell r="F11479" t="str">
            <v>N</v>
          </cell>
        </row>
        <row r="11480">
          <cell r="B11480">
            <v>37432</v>
          </cell>
          <cell r="C11480" t="str">
            <v>Unimast Inc(WHX Corp)</v>
          </cell>
          <cell r="D11480" t="str">
            <v>Worthington Industries Inc</v>
          </cell>
          <cell r="E11480">
            <v>122</v>
          </cell>
          <cell r="F11480" t="str">
            <v>N</v>
          </cell>
        </row>
        <row r="11481">
          <cell r="B11481">
            <v>37432</v>
          </cell>
          <cell r="C11481" t="str">
            <v>Wink Communications Inc</v>
          </cell>
          <cell r="D11481" t="str">
            <v>Liberty Broadband Interactive</v>
          </cell>
          <cell r="E11481">
            <v>101.18199999999999</v>
          </cell>
          <cell r="F11481" t="str">
            <v>N</v>
          </cell>
        </row>
        <row r="11482">
          <cell r="B11482">
            <v>37432</v>
          </cell>
          <cell r="C11482" t="str">
            <v>GlobespanVirata-Video</v>
          </cell>
          <cell r="D11482" t="str">
            <v>Conexant Systems Inc</v>
          </cell>
          <cell r="E11482">
            <v>25.125</v>
          </cell>
          <cell r="F11482" t="str">
            <v>N</v>
          </cell>
        </row>
        <row r="11483">
          <cell r="B11483">
            <v>37432</v>
          </cell>
          <cell r="C11483" t="str">
            <v>Ranor Inc</v>
          </cell>
          <cell r="D11483" t="str">
            <v>RBRAN Acquisitions Inc</v>
          </cell>
          <cell r="E11483">
            <v>8</v>
          </cell>
          <cell r="F11483" t="str">
            <v>N</v>
          </cell>
        </row>
        <row r="11484">
          <cell r="B11484">
            <v>37432</v>
          </cell>
          <cell r="C11484" t="str">
            <v>WYGY-FM,Cincinnatti,Ohio</v>
          </cell>
          <cell r="D11484" t="str">
            <v>Susquehanna Radio Corp</v>
          </cell>
          <cell r="E11484">
            <v>45</v>
          </cell>
          <cell r="F11484" t="str">
            <v>N</v>
          </cell>
        </row>
        <row r="11485">
          <cell r="B11485">
            <v>37431</v>
          </cell>
          <cell r="C11485" t="str">
            <v>Explorica Inc</v>
          </cell>
          <cell r="D11485" t="str">
            <v>Novestra AB</v>
          </cell>
          <cell r="E11485">
            <v>2.5</v>
          </cell>
          <cell r="F11485" t="str">
            <v>Y</v>
          </cell>
        </row>
        <row r="11486">
          <cell r="B11486">
            <v>37431</v>
          </cell>
          <cell r="C11486" t="str">
            <v>GE Global eXchange Services</v>
          </cell>
          <cell r="D11486" t="str">
            <v>Francisco Partners LP</v>
          </cell>
          <cell r="E11486">
            <v>800</v>
          </cell>
          <cell r="F11486" t="str">
            <v>Y</v>
          </cell>
        </row>
        <row r="11487">
          <cell r="B11487">
            <v>37431</v>
          </cell>
          <cell r="C11487" t="str">
            <v>Agere Systems Inc-Analog Line</v>
          </cell>
          <cell r="D11487" t="str">
            <v>Legerity Inc</v>
          </cell>
          <cell r="E11487">
            <v>70</v>
          </cell>
          <cell r="F11487" t="str">
            <v>N</v>
          </cell>
        </row>
        <row r="11488">
          <cell r="B11488">
            <v>37431</v>
          </cell>
          <cell r="C11488" t="str">
            <v>Rainbow Light Nutritional Sys</v>
          </cell>
          <cell r="D11488" t="str">
            <v>Natures Products Inc</v>
          </cell>
          <cell r="E11488">
            <v>6.6999999999999993</v>
          </cell>
          <cell r="F11488" t="str">
            <v>N</v>
          </cell>
        </row>
        <row r="11489">
          <cell r="B11489">
            <v>37431</v>
          </cell>
          <cell r="C11489" t="str">
            <v>M&amp;M Music</v>
          </cell>
          <cell r="D11489" t="str">
            <v>American Music Group Ltd</v>
          </cell>
          <cell r="E11489">
            <v>6.8</v>
          </cell>
          <cell r="F11489" t="str">
            <v>N</v>
          </cell>
        </row>
        <row r="11490">
          <cell r="B11490">
            <v>37431</v>
          </cell>
          <cell r="C11490" t="str">
            <v>Powermarket Inc</v>
          </cell>
          <cell r="D11490" t="str">
            <v>Tradec Inc</v>
          </cell>
          <cell r="E11490">
            <v>9</v>
          </cell>
          <cell r="F11490" t="str">
            <v>N</v>
          </cell>
        </row>
        <row r="11491">
          <cell r="B11491">
            <v>37428</v>
          </cell>
          <cell r="C11491" t="str">
            <v>Agrilink Foods(Pro-Fac Coop)</v>
          </cell>
          <cell r="D11491" t="str">
            <v>Vestar Capital Partners Inc</v>
          </cell>
          <cell r="E11491">
            <v>175</v>
          </cell>
          <cell r="F11491" t="str">
            <v>Y</v>
          </cell>
        </row>
        <row r="11492">
          <cell r="B11492">
            <v>37428</v>
          </cell>
          <cell r="C11492" t="str">
            <v>iTVr Inc</v>
          </cell>
          <cell r="D11492" t="str">
            <v>Sudamet Ventures Inc</v>
          </cell>
          <cell r="E11492">
            <v>5.5799999999999992</v>
          </cell>
          <cell r="F11492" t="str">
            <v>N</v>
          </cell>
        </row>
        <row r="11493">
          <cell r="B11493">
            <v>37428</v>
          </cell>
          <cell r="C11493" t="str">
            <v>CNB Holdings Inc,Pulaski,VA</v>
          </cell>
          <cell r="D11493" t="str">
            <v>MountainBank Financial Corp</v>
          </cell>
          <cell r="E11493">
            <v>13.799999999999999</v>
          </cell>
          <cell r="F11493" t="str">
            <v>N</v>
          </cell>
        </row>
        <row r="11494">
          <cell r="B11494">
            <v>37428</v>
          </cell>
          <cell r="C11494" t="str">
            <v>Bonaventure Country Club</v>
          </cell>
          <cell r="D11494" t="str">
            <v>Tavor Holdings</v>
          </cell>
          <cell r="E11494">
            <v>10.5</v>
          </cell>
          <cell r="F11494" t="str">
            <v>N</v>
          </cell>
        </row>
        <row r="11495">
          <cell r="B11495">
            <v>37428</v>
          </cell>
          <cell r="C11495" t="str">
            <v>Laguna Beach Colony,Laguna</v>
          </cell>
          <cell r="D11495" t="str">
            <v>Laguna Beach Resorts LLC</v>
          </cell>
          <cell r="E11495">
            <v>190</v>
          </cell>
          <cell r="F11495" t="str">
            <v>N</v>
          </cell>
        </row>
        <row r="11496">
          <cell r="B11496">
            <v>37428</v>
          </cell>
          <cell r="C11496" t="str">
            <v>Hayes-Albion Corp-Rock Valley</v>
          </cell>
          <cell r="D11496" t="str">
            <v>Total Components Solutions</v>
          </cell>
          <cell r="E11496">
            <v>4.9400000000000004</v>
          </cell>
          <cell r="F11496" t="str">
            <v>N</v>
          </cell>
        </row>
        <row r="11497">
          <cell r="B11497">
            <v>37427</v>
          </cell>
          <cell r="C11497" t="str">
            <v>Intuit Inc-Quicken Loans Bus</v>
          </cell>
          <cell r="D11497" t="str">
            <v>Investor Group</v>
          </cell>
          <cell r="E11497">
            <v>56.3</v>
          </cell>
          <cell r="F11497" t="str">
            <v>Y</v>
          </cell>
        </row>
        <row r="11498">
          <cell r="B11498">
            <v>37427</v>
          </cell>
          <cell r="C11498" t="str">
            <v>IQ Financial Systems Inc-Trade</v>
          </cell>
          <cell r="D11498" t="str">
            <v>Infosys Technologies Ltd</v>
          </cell>
          <cell r="E11498">
            <v>3.9</v>
          </cell>
          <cell r="F11498" t="str">
            <v>N</v>
          </cell>
        </row>
        <row r="11499">
          <cell r="B11499">
            <v>37427</v>
          </cell>
          <cell r="C11499" t="str">
            <v>Affiliated Comp Svcs Inc-Item</v>
          </cell>
          <cell r="D11499" t="str">
            <v>InterCept Inc</v>
          </cell>
          <cell r="E11499">
            <v>7.5</v>
          </cell>
          <cell r="F11499" t="str">
            <v>N</v>
          </cell>
        </row>
        <row r="11500">
          <cell r="B11500">
            <v>37427</v>
          </cell>
          <cell r="C11500" t="str">
            <v>Oneida Leasing Inc-Aircraft</v>
          </cell>
          <cell r="D11500" t="str">
            <v>Compass Capital Corp</v>
          </cell>
          <cell r="E11500">
            <v>14.2</v>
          </cell>
          <cell r="F11500" t="str">
            <v>N</v>
          </cell>
        </row>
        <row r="11501">
          <cell r="B11501">
            <v>37427</v>
          </cell>
          <cell r="C11501" t="str">
            <v>Netexs LLC</v>
          </cell>
          <cell r="D11501" t="str">
            <v>SPSS Inc</v>
          </cell>
          <cell r="E11501">
            <v>2.4500000000000002</v>
          </cell>
          <cell r="F11501" t="str">
            <v>N</v>
          </cell>
        </row>
        <row r="11502">
          <cell r="B11502">
            <v>37427</v>
          </cell>
          <cell r="C11502" t="str">
            <v>LC Resources Inc</v>
          </cell>
          <cell r="D11502" t="str">
            <v>Bioanalytical Systems Inc</v>
          </cell>
          <cell r="E11502">
            <v>2.5</v>
          </cell>
          <cell r="F11502" t="str">
            <v>N</v>
          </cell>
        </row>
        <row r="11503">
          <cell r="B11503">
            <v>37427</v>
          </cell>
          <cell r="C11503" t="str">
            <v>Pharmakinetics Laboratories</v>
          </cell>
          <cell r="D11503" t="str">
            <v>Bioanalytical Systems Inc</v>
          </cell>
          <cell r="E11503">
            <v>7.9359999999999999</v>
          </cell>
          <cell r="F11503" t="str">
            <v>N</v>
          </cell>
        </row>
        <row r="11504">
          <cell r="B11504">
            <v>37427</v>
          </cell>
          <cell r="C11504" t="str">
            <v>IBL Bancorp Inc,Plaquemine,LA</v>
          </cell>
          <cell r="D11504" t="str">
            <v>Shay Investment Services Inc</v>
          </cell>
          <cell r="E11504">
            <v>5.3029999999999999</v>
          </cell>
          <cell r="F11504" t="str">
            <v>N</v>
          </cell>
        </row>
        <row r="11505">
          <cell r="B11505">
            <v>37427</v>
          </cell>
          <cell r="C11505" t="str">
            <v>Canyon Resources Corp-Briggs</v>
          </cell>
          <cell r="D11505" t="str">
            <v>Corner Bay Silver Inc</v>
          </cell>
          <cell r="E11505">
            <v>3.4769999999999999</v>
          </cell>
          <cell r="F11505" t="str">
            <v>N</v>
          </cell>
        </row>
        <row r="11506">
          <cell r="B11506">
            <v>37427</v>
          </cell>
          <cell r="C11506" t="str">
            <v>Automed Technologies Inc</v>
          </cell>
          <cell r="D11506" t="str">
            <v>AmerisourceBergen Corp</v>
          </cell>
          <cell r="E11506">
            <v>120</v>
          </cell>
          <cell r="F11506" t="str">
            <v>N</v>
          </cell>
        </row>
        <row r="11507">
          <cell r="B11507">
            <v>37427</v>
          </cell>
          <cell r="C11507" t="str">
            <v>Cybercare-PT,Rehab and Pharm</v>
          </cell>
          <cell r="D11507" t="str">
            <v>iBX Group Inc</v>
          </cell>
          <cell r="E11507">
            <v>7</v>
          </cell>
          <cell r="F11507" t="str">
            <v>N</v>
          </cell>
        </row>
        <row r="11508">
          <cell r="B11508">
            <v>37426</v>
          </cell>
          <cell r="C11508" t="str">
            <v>Kubic Marketing Inc</v>
          </cell>
          <cell r="D11508" t="str">
            <v>Globe International Ltd</v>
          </cell>
          <cell r="E11508">
            <v>55.4</v>
          </cell>
          <cell r="F11508" t="str">
            <v>N</v>
          </cell>
        </row>
        <row r="11509">
          <cell r="B11509">
            <v>37426</v>
          </cell>
          <cell r="C11509" t="str">
            <v>Consumers Life Ins(Consumers)</v>
          </cell>
          <cell r="D11509" t="str">
            <v>Black Diamond Insurance Group</v>
          </cell>
          <cell r="E11509">
            <v>6</v>
          </cell>
          <cell r="F11509" t="str">
            <v>N</v>
          </cell>
        </row>
        <row r="11510">
          <cell r="B11510">
            <v>37426</v>
          </cell>
          <cell r="C11510" t="str">
            <v>Sonus Corp</v>
          </cell>
          <cell r="D11510" t="str">
            <v>Amplifon SpA</v>
          </cell>
          <cell r="E11510">
            <v>38.9</v>
          </cell>
          <cell r="F11510" t="str">
            <v>N</v>
          </cell>
        </row>
        <row r="11511">
          <cell r="B11511">
            <v>37426</v>
          </cell>
          <cell r="C11511" t="str">
            <v>Carondolet Health Systems Inc</v>
          </cell>
          <cell r="D11511" t="str">
            <v>Ascension Health</v>
          </cell>
          <cell r="E11511">
            <v>250</v>
          </cell>
          <cell r="F11511" t="str">
            <v>N</v>
          </cell>
        </row>
        <row r="11512">
          <cell r="B11512">
            <v>37426</v>
          </cell>
          <cell r="C11512" t="str">
            <v>Rio Algom Ltd-Smith Ranch</v>
          </cell>
          <cell r="D11512" t="str">
            <v>Cameco Corp</v>
          </cell>
          <cell r="E11512">
            <v>17</v>
          </cell>
          <cell r="F11512" t="str">
            <v>N</v>
          </cell>
        </row>
        <row r="11513">
          <cell r="B11513">
            <v>37426</v>
          </cell>
          <cell r="C11513" t="str">
            <v>Anritsu US-Remote Svc Test Bus</v>
          </cell>
          <cell r="D11513" t="str">
            <v>Spirent PLC</v>
          </cell>
          <cell r="E11513">
            <v>26</v>
          </cell>
          <cell r="F11513" t="str">
            <v>N</v>
          </cell>
        </row>
        <row r="11514">
          <cell r="B11514">
            <v>37425</v>
          </cell>
          <cell r="C11514" t="str">
            <v>Boston Marriott Copley Place</v>
          </cell>
          <cell r="D11514" t="str">
            <v>Host Marriott Corp</v>
          </cell>
          <cell r="E11514">
            <v>214</v>
          </cell>
          <cell r="F11514" t="str">
            <v>N</v>
          </cell>
        </row>
        <row r="11515">
          <cell r="B11515">
            <v>37425</v>
          </cell>
          <cell r="C11515" t="str">
            <v>Huntsman International LLC</v>
          </cell>
          <cell r="D11515" t="str">
            <v>CSFB Global Opportunities</v>
          </cell>
          <cell r="E11515">
            <v>430</v>
          </cell>
          <cell r="F11515" t="str">
            <v>N</v>
          </cell>
        </row>
        <row r="11516">
          <cell r="B11516">
            <v>37425</v>
          </cell>
          <cell r="C11516" t="str">
            <v>WorldCom Inc-CPE Provisioning</v>
          </cell>
          <cell r="D11516" t="str">
            <v>Allegiance Telecom Inc</v>
          </cell>
          <cell r="E11516">
            <v>30</v>
          </cell>
          <cell r="F11516" t="str">
            <v>N</v>
          </cell>
        </row>
        <row r="11517">
          <cell r="B11517">
            <v>37425</v>
          </cell>
          <cell r="C11517" t="str">
            <v>Tutor Time Learning Sys Inc</v>
          </cell>
          <cell r="D11517" t="str">
            <v>Childtime Learning Centers Inc</v>
          </cell>
          <cell r="E11517">
            <v>22.5</v>
          </cell>
          <cell r="F11517" t="str">
            <v>N</v>
          </cell>
        </row>
        <row r="11518">
          <cell r="B11518">
            <v>37425</v>
          </cell>
          <cell r="C11518" t="str">
            <v>GLOBEX Energy Inc</v>
          </cell>
          <cell r="D11518" t="str">
            <v>Marathon Oil Corp</v>
          </cell>
          <cell r="E11518">
            <v>155</v>
          </cell>
          <cell r="F11518" t="str">
            <v>N</v>
          </cell>
        </row>
        <row r="11519">
          <cell r="B11519">
            <v>37424</v>
          </cell>
          <cell r="C11519" t="str">
            <v>Wilshire Homes Inc</v>
          </cell>
          <cell r="D11519" t="str">
            <v>Investor Group</v>
          </cell>
          <cell r="E11519">
            <v>23</v>
          </cell>
          <cell r="F11519" t="str">
            <v>Y</v>
          </cell>
        </row>
        <row r="11520">
          <cell r="B11520">
            <v>37424</v>
          </cell>
          <cell r="C11520" t="str">
            <v>Proxim Corp</v>
          </cell>
          <cell r="D11520" t="str">
            <v>Investor Group</v>
          </cell>
          <cell r="E11520">
            <v>75</v>
          </cell>
          <cell r="F11520" t="str">
            <v>Y</v>
          </cell>
        </row>
        <row r="11521">
          <cell r="B11521">
            <v>37424</v>
          </cell>
          <cell r="C11521" t="str">
            <v>Boyd's Rental Tools</v>
          </cell>
          <cell r="D11521" t="str">
            <v>W-H Energy Services Inc</v>
          </cell>
          <cell r="E11521">
            <v>19.036000000000001</v>
          </cell>
          <cell r="F11521" t="str">
            <v>Y</v>
          </cell>
        </row>
        <row r="11522">
          <cell r="B11522">
            <v>37424</v>
          </cell>
          <cell r="C11522" t="str">
            <v>Texas-New Mexico Power-Fired</v>
          </cell>
          <cell r="D11522" t="str">
            <v>Sempra Energy Resources</v>
          </cell>
          <cell r="E11522">
            <v>120</v>
          </cell>
          <cell r="F11522" t="str">
            <v>N</v>
          </cell>
        </row>
        <row r="11523">
          <cell r="B11523">
            <v>37424</v>
          </cell>
          <cell r="C11523" t="str">
            <v>Marriott International-Hotels</v>
          </cell>
          <cell r="D11523" t="str">
            <v>CNL Hospitality Properties Inc</v>
          </cell>
          <cell r="E11523">
            <v>143</v>
          </cell>
          <cell r="F11523" t="str">
            <v>N</v>
          </cell>
        </row>
        <row r="11524">
          <cell r="B11524">
            <v>37424</v>
          </cell>
          <cell r="C11524" t="str">
            <v>Quisic Corp-Certain Assets</v>
          </cell>
          <cell r="D11524" t="str">
            <v>EDT Learning Inc</v>
          </cell>
          <cell r="E11524">
            <v>2.2999999999999998</v>
          </cell>
          <cell r="F11524" t="str">
            <v>N</v>
          </cell>
        </row>
        <row r="11525">
          <cell r="B11525">
            <v>37424</v>
          </cell>
          <cell r="C11525" t="str">
            <v>Valenite Inc(Milacron Inc)</v>
          </cell>
          <cell r="D11525" t="str">
            <v>Sandvik AB</v>
          </cell>
          <cell r="E11525">
            <v>175</v>
          </cell>
          <cell r="F11525" t="str">
            <v>N</v>
          </cell>
        </row>
        <row r="11526">
          <cell r="B11526">
            <v>37424</v>
          </cell>
          <cell r="C11526" t="str">
            <v>IBM Corp-Certain Wireless</v>
          </cell>
          <cell r="D11526" t="str">
            <v>TriQuint Semiconductor Inc</v>
          </cell>
          <cell r="E11526">
            <v>22</v>
          </cell>
          <cell r="F11526" t="str">
            <v>N</v>
          </cell>
        </row>
        <row r="11527">
          <cell r="B11527">
            <v>37424</v>
          </cell>
          <cell r="C11527" t="str">
            <v>AmeriChoice Corp</v>
          </cell>
          <cell r="D11527" t="str">
            <v>UnitedHealth Group Inc</v>
          </cell>
          <cell r="E11527">
            <v>517</v>
          </cell>
          <cell r="F11527" t="str">
            <v>N</v>
          </cell>
        </row>
        <row r="11528">
          <cell r="B11528">
            <v>37424</v>
          </cell>
          <cell r="C11528" t="str">
            <v>Smart Document Solutions Inc</v>
          </cell>
          <cell r="D11528" t="str">
            <v>First Islamic Invest,Bahrain</v>
          </cell>
          <cell r="E11528">
            <v>104</v>
          </cell>
          <cell r="F11528" t="str">
            <v>N</v>
          </cell>
        </row>
        <row r="11529">
          <cell r="B11529">
            <v>37424</v>
          </cell>
          <cell r="C11529" t="str">
            <v>Williams Exploration-Offshore</v>
          </cell>
          <cell r="D11529" t="str">
            <v>Energy Resources Technology</v>
          </cell>
          <cell r="E11529">
            <v>5.5</v>
          </cell>
          <cell r="F11529" t="str">
            <v>N</v>
          </cell>
        </row>
        <row r="11530">
          <cell r="B11530">
            <v>37424</v>
          </cell>
          <cell r="C11530" t="str">
            <v>Fortress Group Inc</v>
          </cell>
          <cell r="D11530" t="str">
            <v>Lennar Corp</v>
          </cell>
          <cell r="E11530">
            <v>112.18300000000001</v>
          </cell>
          <cell r="F11530" t="str">
            <v>N</v>
          </cell>
        </row>
        <row r="11531">
          <cell r="B11531">
            <v>37424</v>
          </cell>
          <cell r="C11531" t="str">
            <v>Ace Optics(Internet Business)</v>
          </cell>
          <cell r="D11531" t="str">
            <v>CRT Corp</v>
          </cell>
          <cell r="E11531">
            <v>2</v>
          </cell>
          <cell r="F11531" t="str">
            <v>N</v>
          </cell>
        </row>
        <row r="11532">
          <cell r="B11532">
            <v>37424</v>
          </cell>
          <cell r="C11532" t="str">
            <v>Agere Systems Inc-802.11</v>
          </cell>
          <cell r="D11532" t="str">
            <v>Proxim Corp</v>
          </cell>
          <cell r="E11532">
            <v>65</v>
          </cell>
          <cell r="F11532" t="str">
            <v>N</v>
          </cell>
        </row>
        <row r="11533">
          <cell r="B11533">
            <v>37424</v>
          </cell>
          <cell r="C11533" t="str">
            <v>Qualitech Steel SBQ LLC</v>
          </cell>
          <cell r="D11533" t="str">
            <v>Nucor Corp</v>
          </cell>
          <cell r="E11533">
            <v>37</v>
          </cell>
          <cell r="F11533" t="str">
            <v>N</v>
          </cell>
        </row>
        <row r="11534">
          <cell r="B11534">
            <v>37424</v>
          </cell>
          <cell r="C11534" t="str">
            <v>Fortress Group Inc</v>
          </cell>
          <cell r="D11534" t="str">
            <v>Lennar Corp</v>
          </cell>
          <cell r="E11534">
            <v>41.142000000000003</v>
          </cell>
          <cell r="F11534" t="str">
            <v>N</v>
          </cell>
        </row>
        <row r="11535">
          <cell r="B11535">
            <v>37424</v>
          </cell>
          <cell r="C11535" t="str">
            <v>Mississippi Valley Bancshares</v>
          </cell>
          <cell r="D11535" t="str">
            <v>Marshall &amp; Ilsley Corp,WI</v>
          </cell>
          <cell r="E11535">
            <v>507.50799999999998</v>
          </cell>
          <cell r="F11535" t="str">
            <v>N</v>
          </cell>
        </row>
        <row r="11536">
          <cell r="B11536">
            <v>37422</v>
          </cell>
          <cell r="C11536" t="str">
            <v>Viking Components</v>
          </cell>
          <cell r="D11536" t="str">
            <v>Sanmina-SCI Corp</v>
          </cell>
          <cell r="E11536">
            <v>10.899999999999999</v>
          </cell>
          <cell r="F11536" t="str">
            <v>N</v>
          </cell>
        </row>
        <row r="11537">
          <cell r="B11537">
            <v>37422</v>
          </cell>
          <cell r="C11537" t="str">
            <v>Natural Gas Properties,TX</v>
          </cell>
          <cell r="D11537" t="str">
            <v>North Shore Gas Co Illinois</v>
          </cell>
          <cell r="E11537">
            <v>10.299999999999999</v>
          </cell>
          <cell r="F11537" t="str">
            <v>N</v>
          </cell>
        </row>
        <row r="11538">
          <cell r="B11538">
            <v>37422</v>
          </cell>
          <cell r="C11538" t="str">
            <v>Turf Paradise Inc</v>
          </cell>
          <cell r="D11538" t="str">
            <v>Undisclosed Acquiror</v>
          </cell>
          <cell r="E11538">
            <v>53</v>
          </cell>
          <cell r="F11538" t="str">
            <v>N</v>
          </cell>
        </row>
        <row r="11539">
          <cell r="B11539">
            <v>37421</v>
          </cell>
          <cell r="C11539" t="str">
            <v>Korn/Ferry International</v>
          </cell>
          <cell r="D11539" t="str">
            <v>Friedman Fleischer &amp; Lowe LLC</v>
          </cell>
          <cell r="E11539">
            <v>50</v>
          </cell>
          <cell r="F11539" t="str">
            <v>Y</v>
          </cell>
        </row>
        <row r="11540">
          <cell r="B11540">
            <v>37421</v>
          </cell>
          <cell r="C11540" t="str">
            <v>Alemite Corp</v>
          </cell>
          <cell r="D11540" t="str">
            <v>Sentinel Capital Partners</v>
          </cell>
          <cell r="E11540">
            <v>39.299999999999997</v>
          </cell>
          <cell r="F11540" t="str">
            <v>Y</v>
          </cell>
        </row>
        <row r="11541">
          <cell r="B11541">
            <v>37421</v>
          </cell>
          <cell r="C11541" t="str">
            <v>Crenshaw/Imperial Shopping</v>
          </cell>
          <cell r="D11541" t="str">
            <v>Crenshaw Imperial Associates</v>
          </cell>
          <cell r="E11541">
            <v>9.8350000000000009</v>
          </cell>
          <cell r="F11541" t="str">
            <v>N</v>
          </cell>
        </row>
        <row r="11542">
          <cell r="B11542">
            <v>37421</v>
          </cell>
          <cell r="C11542" t="str">
            <v>Montclair Apartments,Miami</v>
          </cell>
          <cell r="D11542" t="str">
            <v>Undisclosed Acquiror</v>
          </cell>
          <cell r="E11542">
            <v>2.4500000000000002</v>
          </cell>
          <cell r="F11542" t="str">
            <v>N</v>
          </cell>
        </row>
        <row r="11543">
          <cell r="B11543">
            <v>37421</v>
          </cell>
          <cell r="C11543" t="str">
            <v>Shops at Westbury,Miami,FL</v>
          </cell>
          <cell r="D11543" t="str">
            <v>Undisclosed Acquiror</v>
          </cell>
          <cell r="E11543">
            <v>5.1999999999999993</v>
          </cell>
          <cell r="F11543" t="str">
            <v>N</v>
          </cell>
        </row>
        <row r="11544">
          <cell r="B11544">
            <v>37421</v>
          </cell>
          <cell r="C11544" t="str">
            <v>Red Star Inc</v>
          </cell>
          <cell r="D11544" t="str">
            <v>Mid-Power Service Corp</v>
          </cell>
          <cell r="E11544">
            <v>45.469000000000001</v>
          </cell>
          <cell r="F11544" t="str">
            <v>N</v>
          </cell>
        </row>
        <row r="11545">
          <cell r="B11545">
            <v>37421</v>
          </cell>
          <cell r="C11545" t="str">
            <v>American Leisure Holdings Inc</v>
          </cell>
          <cell r="D11545" t="str">
            <v>Freezway PLC(Normans Group)</v>
          </cell>
          <cell r="E11545">
            <v>13.545</v>
          </cell>
          <cell r="F11545" t="str">
            <v>N</v>
          </cell>
        </row>
        <row r="11546">
          <cell r="B11546">
            <v>37421</v>
          </cell>
          <cell r="C11546" t="str">
            <v>High Voltage Engineering-Mnfr</v>
          </cell>
          <cell r="D11546" t="str">
            <v>Undisclosed Acquiror</v>
          </cell>
          <cell r="E11546">
            <v>9.1999999999999993</v>
          </cell>
          <cell r="F11546" t="str">
            <v>N</v>
          </cell>
        </row>
        <row r="11547">
          <cell r="B11547">
            <v>37421</v>
          </cell>
          <cell r="C11547" t="str">
            <v>Nestle Ice Cream Co LLC</v>
          </cell>
          <cell r="D11547" t="str">
            <v>Dreyers Grand Ice Cream Inc</v>
          </cell>
          <cell r="E11547">
            <v>2353.5059999999999</v>
          </cell>
          <cell r="F11547" t="str">
            <v>N</v>
          </cell>
        </row>
        <row r="11548">
          <cell r="B11548">
            <v>37421</v>
          </cell>
          <cell r="C11548" t="str">
            <v>Loudcloud-Web site Mgmt Bus</v>
          </cell>
          <cell r="D11548" t="str">
            <v>Electronic Data Systems Corp</v>
          </cell>
          <cell r="E11548">
            <v>63.5</v>
          </cell>
          <cell r="F11548" t="str">
            <v>N</v>
          </cell>
        </row>
        <row r="11549">
          <cell r="B11549">
            <v>37421</v>
          </cell>
          <cell r="C11549" t="str">
            <v>Vector Research Inc(Altarum)</v>
          </cell>
          <cell r="D11549" t="str">
            <v>PEC Solutions Inc</v>
          </cell>
          <cell r="E11549">
            <v>5.6999999999999993</v>
          </cell>
          <cell r="F11549" t="str">
            <v>N</v>
          </cell>
        </row>
        <row r="11550">
          <cell r="B11550">
            <v>37421</v>
          </cell>
          <cell r="C11550" t="str">
            <v>Airshow Inc(Acterna Corp)</v>
          </cell>
          <cell r="D11550" t="str">
            <v>Rockwell Collins Inc</v>
          </cell>
          <cell r="E11550">
            <v>160</v>
          </cell>
          <cell r="F11550" t="str">
            <v>N</v>
          </cell>
        </row>
        <row r="11551">
          <cell r="B11551">
            <v>37421</v>
          </cell>
          <cell r="C11551" t="str">
            <v>Agway Insurance Co(Agway Inc)</v>
          </cell>
          <cell r="D11551" t="str">
            <v>Indiana Farm Bureaus Cos</v>
          </cell>
          <cell r="E11551">
            <v>21</v>
          </cell>
          <cell r="F11551" t="str">
            <v>N</v>
          </cell>
        </row>
        <row r="11552">
          <cell r="B11552">
            <v>37421</v>
          </cell>
          <cell r="C11552" t="str">
            <v>Syncor International Corp</v>
          </cell>
          <cell r="D11552" t="str">
            <v>Cardinal Health Inc</v>
          </cell>
          <cell r="E11552">
            <v>998.16200000000003</v>
          </cell>
          <cell r="F11552" t="str">
            <v>N</v>
          </cell>
        </row>
        <row r="11553">
          <cell r="B11553">
            <v>37420</v>
          </cell>
          <cell r="C11553" t="str">
            <v>Peregrine Systems Inc-Supply</v>
          </cell>
          <cell r="D11553" t="str">
            <v>Golden Gate Capital</v>
          </cell>
          <cell r="E11553">
            <v>35</v>
          </cell>
          <cell r="F11553" t="str">
            <v>Y</v>
          </cell>
        </row>
        <row r="11554">
          <cell r="B11554">
            <v>37420</v>
          </cell>
          <cell r="C11554" t="str">
            <v>Seabulk International Inc</v>
          </cell>
          <cell r="D11554" t="str">
            <v>Investor Group</v>
          </cell>
          <cell r="E11554">
            <v>100</v>
          </cell>
          <cell r="F11554" t="str">
            <v>Y</v>
          </cell>
        </row>
        <row r="11555">
          <cell r="B11555">
            <v>37420</v>
          </cell>
          <cell r="C11555" t="str">
            <v>Seabulk International Inc</v>
          </cell>
          <cell r="D11555" t="str">
            <v>Investor Group</v>
          </cell>
          <cell r="E11555">
            <v>41.599999999999994</v>
          </cell>
          <cell r="F11555" t="str">
            <v>Y</v>
          </cell>
        </row>
        <row r="11556">
          <cell r="B11556">
            <v>37420</v>
          </cell>
          <cell r="C11556" t="str">
            <v>Mililani Shopping Center</v>
          </cell>
          <cell r="D11556" t="str">
            <v>A&amp;B Properties Inc</v>
          </cell>
          <cell r="E11556">
            <v>30.2</v>
          </cell>
          <cell r="F11556" t="str">
            <v>N</v>
          </cell>
        </row>
        <row r="11557">
          <cell r="B11557">
            <v>37420</v>
          </cell>
          <cell r="C11557" t="str">
            <v>HJ Heinz Co-Cert NA Food Units</v>
          </cell>
          <cell r="D11557" t="str">
            <v>Del Monte Foods Co</v>
          </cell>
          <cell r="E11557">
            <v>2787.75</v>
          </cell>
          <cell r="F11557" t="str">
            <v>N</v>
          </cell>
        </row>
        <row r="11558">
          <cell r="B11558">
            <v>37420</v>
          </cell>
          <cell r="C11558" t="str">
            <v>Comworxx Inc</v>
          </cell>
          <cell r="D11558" t="str">
            <v>Tiger Telematics Inc</v>
          </cell>
          <cell r="E11558">
            <v>4.3</v>
          </cell>
          <cell r="F11558" t="str">
            <v>N</v>
          </cell>
        </row>
        <row r="11559">
          <cell r="B11559">
            <v>37420</v>
          </cell>
          <cell r="C11559" t="str">
            <v>ProCare One Nurses LLC</v>
          </cell>
          <cell r="D11559" t="str">
            <v>Horizon Health Corp</v>
          </cell>
          <cell r="E11559">
            <v>12.5</v>
          </cell>
          <cell r="F11559" t="str">
            <v>N</v>
          </cell>
        </row>
        <row r="11560">
          <cell r="B11560">
            <v>37420</v>
          </cell>
          <cell r="C11560" t="str">
            <v>Hammonds Homes</v>
          </cell>
          <cell r="D11560" t="str">
            <v>Meritage Homes Corp</v>
          </cell>
          <cell r="E11560">
            <v>82.8</v>
          </cell>
          <cell r="F11560" t="str">
            <v>N</v>
          </cell>
        </row>
        <row r="11561">
          <cell r="B11561">
            <v>37420</v>
          </cell>
          <cell r="C11561" t="str">
            <v>Vista Continental Corp</v>
          </cell>
          <cell r="D11561" t="str">
            <v>Century Laboratories Inc</v>
          </cell>
          <cell r="E11561">
            <v>19.52</v>
          </cell>
          <cell r="F11561" t="str">
            <v>N</v>
          </cell>
        </row>
        <row r="11562">
          <cell r="B11562">
            <v>37420</v>
          </cell>
          <cell r="C11562" t="str">
            <v>Card Universal Corp</v>
          </cell>
          <cell r="D11562" t="str">
            <v>Universal Communication Sys</v>
          </cell>
          <cell r="E11562">
            <v>3</v>
          </cell>
          <cell r="F11562" t="str">
            <v>N</v>
          </cell>
        </row>
        <row r="11563">
          <cell r="B11563">
            <v>37420</v>
          </cell>
          <cell r="C11563" t="str">
            <v>Medford Bancorp Inc,Medford,MA</v>
          </cell>
          <cell r="D11563" t="str">
            <v>Citizens Financial Group,RI</v>
          </cell>
          <cell r="E11563">
            <v>283.13499999999999</v>
          </cell>
          <cell r="F11563" t="str">
            <v>N</v>
          </cell>
        </row>
        <row r="11564">
          <cell r="B11564">
            <v>37420</v>
          </cell>
          <cell r="C11564" t="str">
            <v>Columbia National Inc</v>
          </cell>
          <cell r="D11564" t="str">
            <v>American Home Mtg Hldgs Inc</v>
          </cell>
          <cell r="E11564">
            <v>37</v>
          </cell>
          <cell r="F11564" t="str">
            <v>N</v>
          </cell>
        </row>
        <row r="11565">
          <cell r="B11565">
            <v>37420</v>
          </cell>
          <cell r="C11565" t="str">
            <v>Cavio Corp</v>
          </cell>
          <cell r="D11565" t="str">
            <v>Discovery Investments Inc</v>
          </cell>
          <cell r="E11565">
            <v>7</v>
          </cell>
          <cell r="F11565" t="str">
            <v>N</v>
          </cell>
        </row>
        <row r="11566">
          <cell r="B11566">
            <v>37419</v>
          </cell>
          <cell r="C11566" t="str">
            <v>Vestcom International Inc</v>
          </cell>
          <cell r="D11566" t="str">
            <v>Cornerstone Equity Investors</v>
          </cell>
          <cell r="E11566">
            <v>77.085999999999999</v>
          </cell>
          <cell r="F11566" t="str">
            <v>Y</v>
          </cell>
        </row>
        <row r="11567">
          <cell r="B11567">
            <v>37419</v>
          </cell>
          <cell r="C11567" t="str">
            <v>Hispanic Broadcasting Corp</v>
          </cell>
          <cell r="D11567" t="str">
            <v>Univision Communications Inc</v>
          </cell>
          <cell r="E11567">
            <v>3537.8670000000002</v>
          </cell>
          <cell r="F11567" t="str">
            <v>N</v>
          </cell>
        </row>
        <row r="11568">
          <cell r="B11568">
            <v>37419</v>
          </cell>
          <cell r="C11568" t="str">
            <v>TMBR/Sharp Drilling Inc</v>
          </cell>
          <cell r="D11568" t="str">
            <v>Patterson-UTI Energy Inc</v>
          </cell>
          <cell r="E11568">
            <v>15.896000000000001</v>
          </cell>
          <cell r="F11568" t="str">
            <v>N</v>
          </cell>
        </row>
        <row r="11569">
          <cell r="B11569">
            <v>37419</v>
          </cell>
          <cell r="C11569" t="str">
            <v>Warrantech Corp</v>
          </cell>
          <cell r="D11569" t="str">
            <v>Staples Inc</v>
          </cell>
          <cell r="E11569">
            <v>2</v>
          </cell>
          <cell r="F11569" t="str">
            <v>N</v>
          </cell>
        </row>
        <row r="11570">
          <cell r="B11570">
            <v>37419</v>
          </cell>
          <cell r="C11570" t="str">
            <v>Pharmacy Data Systems Inc</v>
          </cell>
          <cell r="D11570" t="str">
            <v>QuadraMed Corp</v>
          </cell>
          <cell r="E11570">
            <v>10.7</v>
          </cell>
          <cell r="F11570" t="str">
            <v>N</v>
          </cell>
        </row>
        <row r="11571">
          <cell r="B11571">
            <v>37419</v>
          </cell>
          <cell r="C11571" t="str">
            <v>NxtWave Communications Inc</v>
          </cell>
          <cell r="D11571" t="str">
            <v>ATI Technologies Inc</v>
          </cell>
          <cell r="E11571">
            <v>20</v>
          </cell>
          <cell r="F11571" t="str">
            <v>N</v>
          </cell>
        </row>
        <row r="11572">
          <cell r="B11572">
            <v>37419</v>
          </cell>
          <cell r="C11572" t="str">
            <v>Nations Holding Group</v>
          </cell>
          <cell r="D11572" t="str">
            <v>Capital Title Group Inc</v>
          </cell>
          <cell r="E11572">
            <v>35.700000000000003</v>
          </cell>
          <cell r="F11572" t="str">
            <v>N</v>
          </cell>
        </row>
        <row r="11573">
          <cell r="B11573">
            <v>37419</v>
          </cell>
          <cell r="C11573" t="str">
            <v>Swiss Army Brands Inc</v>
          </cell>
          <cell r="D11573" t="str">
            <v>Victorinox AG</v>
          </cell>
          <cell r="E11573">
            <v>25.946999999999999</v>
          </cell>
          <cell r="F11573" t="str">
            <v>N</v>
          </cell>
        </row>
        <row r="11574">
          <cell r="B11574">
            <v>37419</v>
          </cell>
          <cell r="C11574" t="str">
            <v>Thousand Oaks Mall,California</v>
          </cell>
          <cell r="D11574" t="str">
            <v>Macerich Partnership LP</v>
          </cell>
          <cell r="E11574">
            <v>108.5</v>
          </cell>
          <cell r="F11574" t="str">
            <v>N</v>
          </cell>
        </row>
        <row r="11575">
          <cell r="B11575">
            <v>37419</v>
          </cell>
          <cell r="C11575" t="str">
            <v>Newpower Holdings Inc-Georgia</v>
          </cell>
          <cell r="D11575" t="str">
            <v>Southern Co Inc</v>
          </cell>
          <cell r="E11575">
            <v>60</v>
          </cell>
          <cell r="F11575" t="str">
            <v>N</v>
          </cell>
        </row>
        <row r="11576">
          <cell r="B11576">
            <v>37418</v>
          </cell>
          <cell r="C11576" t="str">
            <v>LightChip Inc</v>
          </cell>
          <cell r="D11576" t="str">
            <v>Investor Group</v>
          </cell>
          <cell r="E11576">
            <v>20.5</v>
          </cell>
          <cell r="F11576" t="str">
            <v>Y</v>
          </cell>
        </row>
        <row r="11577">
          <cell r="B11577">
            <v>37418</v>
          </cell>
          <cell r="C11577" t="str">
            <v>Precitech Inc</v>
          </cell>
          <cell r="D11577" t="str">
            <v>American Capital Strategies</v>
          </cell>
          <cell r="E11577">
            <v>21.5</v>
          </cell>
          <cell r="F11577" t="str">
            <v>Y</v>
          </cell>
        </row>
        <row r="11578">
          <cell r="B11578">
            <v>37418</v>
          </cell>
          <cell r="C11578" t="str">
            <v>PortalPlayer Inc</v>
          </cell>
          <cell r="D11578" t="str">
            <v>Investor Group</v>
          </cell>
          <cell r="E11578">
            <v>42</v>
          </cell>
          <cell r="F11578" t="str">
            <v>Y</v>
          </cell>
        </row>
        <row r="11579">
          <cell r="B11579">
            <v>37418</v>
          </cell>
          <cell r="C11579" t="str">
            <v>Novient Inc</v>
          </cell>
          <cell r="D11579" t="str">
            <v>Solution 6 Holdings Ltd</v>
          </cell>
          <cell r="E11579">
            <v>14.19</v>
          </cell>
          <cell r="F11579" t="str">
            <v>N</v>
          </cell>
        </row>
        <row r="11580">
          <cell r="B11580">
            <v>37418</v>
          </cell>
          <cell r="C11580" t="str">
            <v>Infinity Infusion Care Ltd</v>
          </cell>
          <cell r="D11580" t="str">
            <v>Curative Health Services Inc</v>
          </cell>
          <cell r="E11580">
            <v>24</v>
          </cell>
          <cell r="F11580" t="str">
            <v>N</v>
          </cell>
        </row>
        <row r="11581">
          <cell r="B11581">
            <v>37418</v>
          </cell>
          <cell r="C11581" t="str">
            <v>AES Newenergy(AES Corp)</v>
          </cell>
          <cell r="D11581" t="str">
            <v>Constellation Energy Group Inc</v>
          </cell>
          <cell r="E11581">
            <v>260</v>
          </cell>
          <cell r="F11581" t="str">
            <v>N</v>
          </cell>
        </row>
        <row r="11582">
          <cell r="B11582">
            <v>37418</v>
          </cell>
          <cell r="C11582" t="str">
            <v>Lakeside Building Maintenance</v>
          </cell>
          <cell r="D11582" t="str">
            <v>ABM Industries Inc</v>
          </cell>
          <cell r="E11582">
            <v>55</v>
          </cell>
          <cell r="F11582" t="str">
            <v>N</v>
          </cell>
        </row>
        <row r="11583">
          <cell r="B11583">
            <v>37418</v>
          </cell>
          <cell r="C11583" t="str">
            <v>WARP Solutions Inc</v>
          </cell>
          <cell r="D11583" t="str">
            <v>Abbott Mines Ltd</v>
          </cell>
          <cell r="E11583">
            <v>25.992999999999999</v>
          </cell>
          <cell r="F11583" t="str">
            <v>N</v>
          </cell>
        </row>
        <row r="11584">
          <cell r="B11584">
            <v>37418</v>
          </cell>
          <cell r="C11584" t="str">
            <v>Technisource Inc</v>
          </cell>
          <cell r="D11584" t="str">
            <v>Intellimark Holdings Inc</v>
          </cell>
          <cell r="E11584">
            <v>42.764000000000003</v>
          </cell>
          <cell r="F11584" t="str">
            <v>N</v>
          </cell>
        </row>
        <row r="11585">
          <cell r="B11585">
            <v>37417</v>
          </cell>
          <cell r="C11585" t="str">
            <v>TechSpace Inc</v>
          </cell>
          <cell r="D11585" t="str">
            <v>Enfrastructure Inc</v>
          </cell>
          <cell r="E11585">
            <v>5.3999999999999995</v>
          </cell>
          <cell r="F11585" t="str">
            <v>N</v>
          </cell>
        </row>
        <row r="11586">
          <cell r="B11586">
            <v>37417</v>
          </cell>
          <cell r="C11586" t="str">
            <v>Carondolet Health-Santa Marta</v>
          </cell>
          <cell r="D11586" t="str">
            <v>Star Healthcare Group</v>
          </cell>
          <cell r="E11586">
            <v>4.5</v>
          </cell>
          <cell r="F11586" t="str">
            <v>N</v>
          </cell>
        </row>
        <row r="11587">
          <cell r="B11587">
            <v>37417</v>
          </cell>
          <cell r="C11587" t="str">
            <v>Wisvest Connecticut-Power(2)</v>
          </cell>
          <cell r="D11587" t="str">
            <v>PSEG Power LLC</v>
          </cell>
          <cell r="E11587">
            <v>280</v>
          </cell>
          <cell r="F11587" t="str">
            <v>N</v>
          </cell>
        </row>
        <row r="11588">
          <cell r="B11588">
            <v>37417</v>
          </cell>
          <cell r="C11588" t="str">
            <v>PeoplePC Inc</v>
          </cell>
          <cell r="D11588" t="str">
            <v>EarthLink Inc</v>
          </cell>
          <cell r="E11588">
            <v>12.201000000000001</v>
          </cell>
          <cell r="F11588" t="str">
            <v>N</v>
          </cell>
        </row>
        <row r="11589">
          <cell r="B11589">
            <v>37417</v>
          </cell>
          <cell r="C11589" t="str">
            <v>Island ECN Inc</v>
          </cell>
          <cell r="D11589" t="str">
            <v>Instinet Corp(Reuters Group)</v>
          </cell>
          <cell r="E11589">
            <v>542.84999999999991</v>
          </cell>
          <cell r="F11589" t="str">
            <v>N</v>
          </cell>
        </row>
        <row r="11590">
          <cell r="B11590">
            <v>37417</v>
          </cell>
          <cell r="C11590" t="str">
            <v>TecScan International Inc</v>
          </cell>
          <cell r="D11590" t="str">
            <v>Phoenix Media Group Ltd</v>
          </cell>
          <cell r="E11590">
            <v>16</v>
          </cell>
          <cell r="F11590" t="str">
            <v>N</v>
          </cell>
        </row>
        <row r="11591">
          <cell r="B11591">
            <v>37417</v>
          </cell>
          <cell r="C11591" t="str">
            <v>Stonehouse Technologies Inc</v>
          </cell>
          <cell r="D11591" t="str">
            <v>nStor Technologies Inc</v>
          </cell>
          <cell r="E11591">
            <v>8.9290000000000003</v>
          </cell>
          <cell r="F11591" t="str">
            <v>N</v>
          </cell>
        </row>
        <row r="11592">
          <cell r="B11592">
            <v>37417</v>
          </cell>
          <cell r="C11592" t="str">
            <v>SilverStream Software Inc</v>
          </cell>
          <cell r="D11592" t="str">
            <v>Novell Inc</v>
          </cell>
          <cell r="E11592">
            <v>212.28200000000001</v>
          </cell>
          <cell r="F11592" t="str">
            <v>N</v>
          </cell>
        </row>
        <row r="11593">
          <cell r="B11593">
            <v>37417</v>
          </cell>
          <cell r="C11593" t="str">
            <v>Techfi Corp</v>
          </cell>
          <cell r="D11593" t="str">
            <v>Advent Software Inc</v>
          </cell>
          <cell r="E11593">
            <v>23</v>
          </cell>
          <cell r="F11593" t="str">
            <v>N</v>
          </cell>
        </row>
        <row r="11594">
          <cell r="B11594">
            <v>37417</v>
          </cell>
          <cell r="C11594" t="str">
            <v>Ridgeway Shopping Center</v>
          </cell>
          <cell r="D11594" t="str">
            <v>Urstadt Biddle Properties Inc</v>
          </cell>
          <cell r="E11594">
            <v>89.3</v>
          </cell>
          <cell r="F11594" t="str">
            <v>N</v>
          </cell>
        </row>
        <row r="11595">
          <cell r="B11595">
            <v>37417</v>
          </cell>
          <cell r="C11595" t="str">
            <v>NNN Pacific Corporate Park 1</v>
          </cell>
          <cell r="D11595" t="str">
            <v>T REIT Inc</v>
          </cell>
          <cell r="E11595">
            <v>2.2000000000000002</v>
          </cell>
          <cell r="F11595" t="str">
            <v>N</v>
          </cell>
        </row>
        <row r="11596">
          <cell r="B11596">
            <v>37417</v>
          </cell>
          <cell r="C11596" t="str">
            <v>Diamond Products-PDC</v>
          </cell>
          <cell r="D11596" t="str">
            <v>NQL Drilling Tools Inc</v>
          </cell>
          <cell r="E11596">
            <v>37</v>
          </cell>
          <cell r="F11596" t="str">
            <v>N</v>
          </cell>
        </row>
        <row r="11597">
          <cell r="B11597">
            <v>37417</v>
          </cell>
          <cell r="C11597" t="str">
            <v>Wyeth-Certain ESI Lederle Asts</v>
          </cell>
          <cell r="D11597" t="str">
            <v>Baxter Healthcare Corp</v>
          </cell>
          <cell r="E11597">
            <v>305</v>
          </cell>
          <cell r="F11597" t="str">
            <v>N</v>
          </cell>
        </row>
        <row r="11598">
          <cell r="B11598">
            <v>37417</v>
          </cell>
          <cell r="C11598" t="str">
            <v>Encore Software Inc</v>
          </cell>
          <cell r="D11598" t="str">
            <v>Navarre Corp</v>
          </cell>
          <cell r="E11598">
            <v>9.5</v>
          </cell>
          <cell r="F11598" t="str">
            <v>N</v>
          </cell>
        </row>
        <row r="11599">
          <cell r="B11599">
            <v>37417</v>
          </cell>
          <cell r="C11599" t="str">
            <v>SkillSoft Corp</v>
          </cell>
          <cell r="D11599" t="str">
            <v>SmartForce PLC</v>
          </cell>
          <cell r="E11599">
            <v>231.25200000000001</v>
          </cell>
          <cell r="F11599" t="str">
            <v>N</v>
          </cell>
        </row>
        <row r="11600">
          <cell r="B11600">
            <v>37417</v>
          </cell>
          <cell r="C11600" t="str">
            <v>KTCY FM,Texas City,Texas</v>
          </cell>
          <cell r="D11600" t="str">
            <v>Entravision Commun Corp</v>
          </cell>
          <cell r="E11600">
            <v>35</v>
          </cell>
          <cell r="F11600" t="str">
            <v>N</v>
          </cell>
        </row>
        <row r="11601">
          <cell r="B11601">
            <v>37417</v>
          </cell>
          <cell r="C11601" t="str">
            <v>Rephresh Inc</v>
          </cell>
          <cell r="D11601" t="str">
            <v>Tasker Capital Corp</v>
          </cell>
          <cell r="E11601">
            <v>8.4600000000000009</v>
          </cell>
          <cell r="F11601" t="str">
            <v>N</v>
          </cell>
        </row>
        <row r="11602">
          <cell r="B11602">
            <v>37417</v>
          </cell>
          <cell r="C11602" t="str">
            <v>Sobel USA Inc(Sobel BV)</v>
          </cell>
          <cell r="D11602" t="str">
            <v>PLIVA dd</v>
          </cell>
          <cell r="E11602">
            <v>211.89999999999998</v>
          </cell>
          <cell r="F11602" t="str">
            <v>N</v>
          </cell>
        </row>
        <row r="11603">
          <cell r="B11603">
            <v>37414</v>
          </cell>
          <cell r="C11603" t="str">
            <v>Ernst &amp; Young Plaza,CA</v>
          </cell>
          <cell r="D11603" t="str">
            <v>Trizec Properties Inc</v>
          </cell>
          <cell r="E11603">
            <v>149.80000000000001</v>
          </cell>
          <cell r="F11603" t="str">
            <v>N</v>
          </cell>
        </row>
        <row r="11604">
          <cell r="B11604">
            <v>37414</v>
          </cell>
          <cell r="C11604" t="str">
            <v>Apio Inc-Fruit Processing</v>
          </cell>
          <cell r="D11604" t="str">
            <v>Undisclosed Acquiror</v>
          </cell>
          <cell r="E11604">
            <v>2.2000000000000002</v>
          </cell>
          <cell r="F11604" t="str">
            <v>N</v>
          </cell>
        </row>
        <row r="11605">
          <cell r="B11605">
            <v>37414</v>
          </cell>
          <cell r="C11605" t="str">
            <v>Nationwide Homes Inc</v>
          </cell>
          <cell r="D11605" t="str">
            <v>Palm Harbor Homes Inc</v>
          </cell>
          <cell r="E11605">
            <v>32</v>
          </cell>
          <cell r="F11605" t="str">
            <v>N</v>
          </cell>
        </row>
        <row r="11606">
          <cell r="B11606">
            <v>37414</v>
          </cell>
          <cell r="C11606" t="str">
            <v>Regen Biologics Inc</v>
          </cell>
          <cell r="D11606" t="str">
            <v>Aros Corp</v>
          </cell>
          <cell r="E11606">
            <v>9.1199999999999992</v>
          </cell>
          <cell r="F11606" t="str">
            <v>N</v>
          </cell>
        </row>
        <row r="11607">
          <cell r="B11607">
            <v>37413</v>
          </cell>
          <cell r="C11607" t="str">
            <v>Arias Acquisitions Inc</v>
          </cell>
          <cell r="D11607" t="str">
            <v>Brera Capital Partners LLC</v>
          </cell>
          <cell r="E11607">
            <v>200</v>
          </cell>
          <cell r="F11607" t="str">
            <v>Y</v>
          </cell>
        </row>
        <row r="11608">
          <cell r="B11608">
            <v>37413</v>
          </cell>
          <cell r="C11608" t="str">
            <v>Jupiter Media Metrix-Cert Asts</v>
          </cell>
          <cell r="D11608" t="str">
            <v>comScore Networks</v>
          </cell>
          <cell r="E11608">
            <v>1.5</v>
          </cell>
          <cell r="F11608" t="str">
            <v>N</v>
          </cell>
        </row>
        <row r="11609">
          <cell r="B11609">
            <v>37413</v>
          </cell>
          <cell r="C11609" t="str">
            <v>Monogram Credit Services LLC</v>
          </cell>
          <cell r="D11609" t="str">
            <v>General Electric Capital Corp</v>
          </cell>
          <cell r="E11609">
            <v>531</v>
          </cell>
          <cell r="F11609" t="str">
            <v>N</v>
          </cell>
        </row>
        <row r="11610">
          <cell r="B11610">
            <v>37413</v>
          </cell>
          <cell r="C11610" t="str">
            <v>E Commerce Group Inc</v>
          </cell>
          <cell r="D11610" t="str">
            <v>First Data Corp</v>
          </cell>
          <cell r="E11610">
            <v>121</v>
          </cell>
          <cell r="F11610" t="str">
            <v>N</v>
          </cell>
        </row>
        <row r="11611">
          <cell r="B11611">
            <v>37413</v>
          </cell>
          <cell r="C11611" t="str">
            <v>Stonehaven Apartments,WA</v>
          </cell>
          <cell r="D11611" t="str">
            <v>United Dominion Realty Trust</v>
          </cell>
          <cell r="E11611">
            <v>36.099999999999994</v>
          </cell>
          <cell r="F11611" t="str">
            <v>N</v>
          </cell>
        </row>
        <row r="11612">
          <cell r="B11612">
            <v>37413</v>
          </cell>
          <cell r="C11612" t="str">
            <v>American Home Loan Corp</v>
          </cell>
          <cell r="D11612" t="str">
            <v>FBOP Corp,Oak Park,Illinois</v>
          </cell>
          <cell r="E11612">
            <v>16</v>
          </cell>
          <cell r="F11612" t="str">
            <v>N</v>
          </cell>
        </row>
        <row r="11613">
          <cell r="B11613">
            <v>37413</v>
          </cell>
          <cell r="C11613" t="str">
            <v>Dairy Mart Con Stores(DM Asso)</v>
          </cell>
          <cell r="D11613" t="str">
            <v>Alimentation Couche-Tard Inc</v>
          </cell>
          <cell r="E11613">
            <v>80</v>
          </cell>
          <cell r="F11613" t="str">
            <v>N</v>
          </cell>
        </row>
        <row r="11614">
          <cell r="B11614">
            <v>37413</v>
          </cell>
          <cell r="C11614" t="str">
            <v>Sioux City Journal</v>
          </cell>
          <cell r="D11614" t="str">
            <v>Lee Enterprises Inc</v>
          </cell>
          <cell r="E11614">
            <v>60.3</v>
          </cell>
          <cell r="F11614" t="str">
            <v>N</v>
          </cell>
        </row>
        <row r="11615">
          <cell r="B11615">
            <v>37412</v>
          </cell>
          <cell r="C11615" t="str">
            <v>Villa La Paloma Apartments</v>
          </cell>
          <cell r="D11615" t="str">
            <v>Pacific Property Co</v>
          </cell>
          <cell r="E11615">
            <v>8</v>
          </cell>
          <cell r="F11615" t="str">
            <v>N</v>
          </cell>
        </row>
        <row r="11616">
          <cell r="B11616">
            <v>37412</v>
          </cell>
          <cell r="C11616" t="str">
            <v>American Tissue Corp-Cert Asts</v>
          </cell>
          <cell r="D11616" t="str">
            <v>Cascades Inc</v>
          </cell>
          <cell r="E11616">
            <v>33</v>
          </cell>
          <cell r="F11616" t="str">
            <v>N</v>
          </cell>
        </row>
        <row r="11617">
          <cell r="B11617">
            <v>37412</v>
          </cell>
          <cell r="C11617" t="str">
            <v>Cavallo Energy Corp</v>
          </cell>
          <cell r="D11617" t="str">
            <v>Emission Control Devices</v>
          </cell>
          <cell r="E11617">
            <v>10.441999999999998</v>
          </cell>
          <cell r="F11617" t="str">
            <v>N</v>
          </cell>
        </row>
        <row r="11618">
          <cell r="B11618">
            <v>37412</v>
          </cell>
          <cell r="C11618" t="str">
            <v>Austeel Lemont Co Inc</v>
          </cell>
          <cell r="D11618" t="str">
            <v>Slater Steel Acquisition Corp</v>
          </cell>
          <cell r="E11618">
            <v>7</v>
          </cell>
          <cell r="F11618" t="str">
            <v>N</v>
          </cell>
        </row>
        <row r="11619">
          <cell r="B11619">
            <v>37412</v>
          </cell>
          <cell r="C11619" t="str">
            <v>Westfield Homes USA Inc</v>
          </cell>
          <cell r="D11619" t="str">
            <v>Standard Pacific Corp</v>
          </cell>
          <cell r="E11619">
            <v>109</v>
          </cell>
          <cell r="F11619" t="str">
            <v>N</v>
          </cell>
        </row>
        <row r="11620">
          <cell r="B11620">
            <v>37411</v>
          </cell>
          <cell r="C11620" t="str">
            <v>Nex-Link Communications</v>
          </cell>
          <cell r="D11620" t="str">
            <v>AM Broadband Services Inc</v>
          </cell>
          <cell r="E11620">
            <v>2</v>
          </cell>
          <cell r="F11620" t="str">
            <v>N</v>
          </cell>
        </row>
        <row r="11621">
          <cell r="B11621">
            <v>37411</v>
          </cell>
          <cell r="C11621" t="str">
            <v>Surgical Dynamics-Spinal</v>
          </cell>
          <cell r="D11621" t="str">
            <v>Stryker Corp</v>
          </cell>
          <cell r="E11621">
            <v>135</v>
          </cell>
          <cell r="F11621" t="str">
            <v>N</v>
          </cell>
        </row>
        <row r="11622">
          <cell r="B11622">
            <v>37411</v>
          </cell>
          <cell r="C11622" t="str">
            <v>CNA Financial Corp-Op &amp; Admin</v>
          </cell>
          <cell r="D11622" t="str">
            <v>First Health Group Corp</v>
          </cell>
          <cell r="E11622">
            <v>20</v>
          </cell>
          <cell r="F11622" t="str">
            <v>N</v>
          </cell>
        </row>
        <row r="11623">
          <cell r="B11623">
            <v>37411</v>
          </cell>
          <cell r="C11623" t="str">
            <v>Big Basin Petroleum LLC-Bobcat</v>
          </cell>
          <cell r="D11623" t="str">
            <v>Rocky Mountain Gas Inc</v>
          </cell>
          <cell r="E11623">
            <v>1.2999999999999998</v>
          </cell>
          <cell r="F11623" t="str">
            <v>N</v>
          </cell>
        </row>
        <row r="11624">
          <cell r="B11624">
            <v>37411</v>
          </cell>
          <cell r="C11624" t="str">
            <v>Paragon Direct Inc</v>
          </cell>
          <cell r="D11624" t="str">
            <v>Outlook Group Corp</v>
          </cell>
          <cell r="E11624">
            <v>1.41</v>
          </cell>
          <cell r="F11624" t="str">
            <v>N</v>
          </cell>
        </row>
        <row r="11625">
          <cell r="B11625">
            <v>37411</v>
          </cell>
          <cell r="C11625" t="str">
            <v>Illinois Institute-Research</v>
          </cell>
          <cell r="D11625" t="str">
            <v>Alion Science &amp;Technology Corp</v>
          </cell>
          <cell r="E11625">
            <v>130.6</v>
          </cell>
          <cell r="F11625" t="str">
            <v>N</v>
          </cell>
        </row>
        <row r="11626">
          <cell r="B11626">
            <v>37411</v>
          </cell>
          <cell r="C11626" t="str">
            <v>800 Travel Systems Inc</v>
          </cell>
          <cell r="D11626" t="str">
            <v>Resort Reservations Network</v>
          </cell>
          <cell r="E11626">
            <v>2.4</v>
          </cell>
          <cell r="F11626" t="str">
            <v>N</v>
          </cell>
        </row>
        <row r="11627">
          <cell r="B11627">
            <v>37411</v>
          </cell>
          <cell r="C11627" t="str">
            <v>Diversified Holdings-XIX Inc</v>
          </cell>
          <cell r="D11627" t="str">
            <v>eLocity Networks Corp</v>
          </cell>
          <cell r="E11627">
            <v>2.0439999999999996</v>
          </cell>
          <cell r="F11627" t="str">
            <v>N</v>
          </cell>
        </row>
        <row r="11628">
          <cell r="B11628">
            <v>37411</v>
          </cell>
          <cell r="C11628" t="str">
            <v>Management Reports Inc</v>
          </cell>
          <cell r="D11628" t="str">
            <v>Intuit Inc</v>
          </cell>
          <cell r="E11628">
            <v>92</v>
          </cell>
          <cell r="F11628" t="str">
            <v>N</v>
          </cell>
        </row>
        <row r="11629">
          <cell r="B11629">
            <v>37411</v>
          </cell>
          <cell r="C11629" t="str">
            <v>Mercury Air Group Inc-Fixed</v>
          </cell>
          <cell r="D11629" t="str">
            <v>Signature Flight Support Corp</v>
          </cell>
          <cell r="E11629">
            <v>15.5</v>
          </cell>
          <cell r="F11629" t="str">
            <v>N</v>
          </cell>
        </row>
        <row r="11630">
          <cell r="B11630">
            <v>37411</v>
          </cell>
          <cell r="C11630" t="str">
            <v>PFSB Bancorp Inc,Palmyra</v>
          </cell>
          <cell r="D11630" t="str">
            <v>First Federal Bancshares,IL</v>
          </cell>
          <cell r="E11630">
            <v>8.7799999999999994</v>
          </cell>
          <cell r="F11630" t="str">
            <v>N</v>
          </cell>
        </row>
        <row r="11631">
          <cell r="B11631">
            <v>37411</v>
          </cell>
          <cell r="C11631" t="str">
            <v>MarketRing.com</v>
          </cell>
          <cell r="D11631" t="str">
            <v>Matria Healthcare Inc</v>
          </cell>
          <cell r="E11631">
            <v>6.2119999999999997</v>
          </cell>
          <cell r="F11631" t="str">
            <v>N</v>
          </cell>
        </row>
        <row r="11632">
          <cell r="B11632">
            <v>37410</v>
          </cell>
          <cell r="C11632" t="str">
            <v>Extendicare Health Services-Nu</v>
          </cell>
          <cell r="D11632" t="str">
            <v>Tandem Health Care Inc</v>
          </cell>
          <cell r="E11632">
            <v>28.599999999999998</v>
          </cell>
          <cell r="F11632" t="str">
            <v>Y</v>
          </cell>
        </row>
        <row r="11633">
          <cell r="B11633">
            <v>37410</v>
          </cell>
          <cell r="C11633" t="str">
            <v>Frontline Communications Corp</v>
          </cell>
          <cell r="D11633" t="str">
            <v>Prime Medical Services Inc</v>
          </cell>
          <cell r="E11633">
            <v>10.799999999999999</v>
          </cell>
          <cell r="F11633" t="str">
            <v>N</v>
          </cell>
        </row>
        <row r="11634">
          <cell r="B11634">
            <v>37410</v>
          </cell>
          <cell r="C11634" t="str">
            <v>Genta Inc</v>
          </cell>
          <cell r="D11634" t="str">
            <v>Aventis SA</v>
          </cell>
          <cell r="E11634">
            <v>71.921000000000006</v>
          </cell>
          <cell r="F11634" t="str">
            <v>N</v>
          </cell>
        </row>
        <row r="11635">
          <cell r="B11635">
            <v>37410</v>
          </cell>
          <cell r="C11635" t="str">
            <v>Advanced Building Networks</v>
          </cell>
          <cell r="D11635" t="str">
            <v>Cypress Communications Inc</v>
          </cell>
          <cell r="E11635">
            <v>32</v>
          </cell>
          <cell r="F11635" t="str">
            <v>N</v>
          </cell>
        </row>
        <row r="11636">
          <cell r="B11636">
            <v>37410</v>
          </cell>
          <cell r="C11636" t="str">
            <v>Quick Pak Inc</v>
          </cell>
          <cell r="D11636" t="str">
            <v>Multi-Color Corp</v>
          </cell>
          <cell r="E11636">
            <v>6.6520000000000001</v>
          </cell>
          <cell r="F11636" t="str">
            <v>N</v>
          </cell>
        </row>
        <row r="11637">
          <cell r="B11637">
            <v>37410</v>
          </cell>
          <cell r="C11637" t="str">
            <v>Codigent Solutions Group Inc</v>
          </cell>
          <cell r="D11637" t="str">
            <v>First Consulting Group Inc</v>
          </cell>
          <cell r="E11637">
            <v>5</v>
          </cell>
          <cell r="F11637" t="str">
            <v>N</v>
          </cell>
        </row>
        <row r="11638">
          <cell r="B11638">
            <v>37410</v>
          </cell>
          <cell r="C11638" t="str">
            <v>Gulf Computers Inc</v>
          </cell>
          <cell r="D11638" t="str">
            <v>HCL Technologies Ltd</v>
          </cell>
          <cell r="E11638">
            <v>9.75</v>
          </cell>
          <cell r="F11638" t="str">
            <v>N</v>
          </cell>
        </row>
        <row r="11639">
          <cell r="B11639">
            <v>37410</v>
          </cell>
          <cell r="C11639" t="str">
            <v>United Drilling Co</v>
          </cell>
          <cell r="D11639" t="str">
            <v>Pioneer Drilling Co</v>
          </cell>
          <cell r="E11639">
            <v>7</v>
          </cell>
          <cell r="F11639" t="str">
            <v>N</v>
          </cell>
        </row>
        <row r="11640">
          <cell r="B11640">
            <v>37410</v>
          </cell>
          <cell r="C11640" t="str">
            <v>Global Scheduling Solutions</v>
          </cell>
          <cell r="D11640" t="str">
            <v>Forgent Networks Inc</v>
          </cell>
          <cell r="E11640">
            <v>4.6999999999999993</v>
          </cell>
          <cell r="F11640" t="str">
            <v>N</v>
          </cell>
        </row>
        <row r="11641">
          <cell r="B11641">
            <v>37410</v>
          </cell>
          <cell r="C11641" t="str">
            <v>PDA Software Services Inc</v>
          </cell>
          <cell r="D11641" t="str">
            <v>Covansys Corp</v>
          </cell>
          <cell r="E11641">
            <v>16.5</v>
          </cell>
          <cell r="F11641" t="str">
            <v>N</v>
          </cell>
        </row>
        <row r="11642">
          <cell r="B11642">
            <v>37410</v>
          </cell>
          <cell r="C11642" t="str">
            <v>Crosswalk.com-Internet Portal</v>
          </cell>
          <cell r="D11642" t="str">
            <v>OnePlace LLC</v>
          </cell>
          <cell r="E11642">
            <v>4.0999999999999996</v>
          </cell>
          <cell r="F11642" t="str">
            <v>N</v>
          </cell>
        </row>
        <row r="11643">
          <cell r="B11643">
            <v>37410</v>
          </cell>
          <cell r="C11643" t="str">
            <v>Cascade Health Info Software</v>
          </cell>
          <cell r="D11643" t="str">
            <v>QuadraMed Corp</v>
          </cell>
          <cell r="E11643">
            <v>1.25</v>
          </cell>
          <cell r="F11643" t="str">
            <v>N</v>
          </cell>
        </row>
        <row r="11644">
          <cell r="B11644">
            <v>37410</v>
          </cell>
          <cell r="C11644" t="str">
            <v>A2D LP</v>
          </cell>
          <cell r="D11644" t="str">
            <v>TGS-NOPEC Geophysical Co LP</v>
          </cell>
          <cell r="E11644">
            <v>22</v>
          </cell>
          <cell r="F11644" t="str">
            <v>N</v>
          </cell>
        </row>
        <row r="11645">
          <cell r="B11645">
            <v>37410</v>
          </cell>
          <cell r="C11645" t="str">
            <v>Fortress Bancshares Inc,WI</v>
          </cell>
          <cell r="D11645" t="str">
            <v>Merchants,Mnfr Bancorp Inc,WI</v>
          </cell>
          <cell r="E11645">
            <v>20.279999999999998</v>
          </cell>
          <cell r="F11645" t="str">
            <v>N</v>
          </cell>
        </row>
        <row r="11646">
          <cell r="B11646">
            <v>37410</v>
          </cell>
          <cell r="C11646" t="str">
            <v>Electronic Technologies Corp</v>
          </cell>
          <cell r="D11646" t="str">
            <v>Ingersoll-Rand Co Ltd</v>
          </cell>
          <cell r="E11646">
            <v>37</v>
          </cell>
          <cell r="F11646" t="str">
            <v>N</v>
          </cell>
        </row>
        <row r="11647">
          <cell r="B11647">
            <v>37410</v>
          </cell>
          <cell r="C11647" t="str">
            <v>Stefano Foods Inc</v>
          </cell>
          <cell r="D11647" t="str">
            <v>Smithfield Foods Inc</v>
          </cell>
          <cell r="E11647">
            <v>35.799999999999997</v>
          </cell>
          <cell r="F11647" t="str">
            <v>N</v>
          </cell>
        </row>
        <row r="11648">
          <cell r="B11648">
            <v>37408</v>
          </cell>
          <cell r="C11648" t="str">
            <v>Trim Trends(Hayes-Albion)</v>
          </cell>
          <cell r="D11648" t="str">
            <v>Cortan Group</v>
          </cell>
          <cell r="E11648">
            <v>33</v>
          </cell>
          <cell r="F11648" t="str">
            <v>N</v>
          </cell>
        </row>
        <row r="11649">
          <cell r="B11649">
            <v>37408</v>
          </cell>
          <cell r="C11649" t="str">
            <v>Undisclosed Oil and Gas</v>
          </cell>
          <cell r="D11649" t="str">
            <v>Crown Energy Drilling</v>
          </cell>
          <cell r="E11649">
            <v>1.2999999999999998</v>
          </cell>
          <cell r="F11649" t="str">
            <v>N</v>
          </cell>
        </row>
        <row r="11650">
          <cell r="B11650">
            <v>37408</v>
          </cell>
          <cell r="C11650" t="str">
            <v>Universal Imaging Corp</v>
          </cell>
          <cell r="D11650" t="str">
            <v>Molecular Devices Corp</v>
          </cell>
          <cell r="E11650">
            <v>22</v>
          </cell>
          <cell r="F11650" t="str">
            <v>N</v>
          </cell>
        </row>
        <row r="11651">
          <cell r="B11651">
            <v>37407</v>
          </cell>
          <cell r="C11651" t="str">
            <v>Bluefly Inc(Soros Private)</v>
          </cell>
          <cell r="D11651" t="str">
            <v>Investor Group</v>
          </cell>
          <cell r="E11651">
            <v>1.863</v>
          </cell>
          <cell r="F11651" t="str">
            <v>N</v>
          </cell>
        </row>
        <row r="11652">
          <cell r="B11652">
            <v>37407</v>
          </cell>
          <cell r="C11652" t="str">
            <v>CFS Bancshares Inc,Alabama</v>
          </cell>
          <cell r="D11652" t="str">
            <v>Citizens Bancshares Corp,GA</v>
          </cell>
          <cell r="E11652">
            <v>9.0549999999999997</v>
          </cell>
          <cell r="F11652" t="str">
            <v>N</v>
          </cell>
        </row>
        <row r="11653">
          <cell r="B11653">
            <v>37407</v>
          </cell>
          <cell r="C11653" t="str">
            <v>Stadler Viega LLC</v>
          </cell>
          <cell r="D11653" t="str">
            <v>Viega</v>
          </cell>
          <cell r="E11653">
            <v>3</v>
          </cell>
          <cell r="F11653" t="str">
            <v>N</v>
          </cell>
        </row>
        <row r="11654">
          <cell r="B11654">
            <v>37407</v>
          </cell>
          <cell r="C11654" t="str">
            <v>NASC Enterprises Inc</v>
          </cell>
          <cell r="D11654" t="str">
            <v>ProCare Auto Svc Solutions</v>
          </cell>
          <cell r="E11654">
            <v>6.85</v>
          </cell>
          <cell r="F11654" t="str">
            <v>N</v>
          </cell>
        </row>
        <row r="11655">
          <cell r="B11655">
            <v>37407</v>
          </cell>
          <cell r="C11655" t="str">
            <v>Bryant Grinder Corp</v>
          </cell>
          <cell r="D11655" t="str">
            <v>BF Acquisition LLC</v>
          </cell>
          <cell r="E11655">
            <v>2.5</v>
          </cell>
          <cell r="F11655" t="str">
            <v>N</v>
          </cell>
        </row>
        <row r="11656">
          <cell r="B11656">
            <v>37407</v>
          </cell>
          <cell r="C11656" t="str">
            <v>Fresh Enterprises Inc</v>
          </cell>
          <cell r="D11656" t="str">
            <v>Wendys International Inc</v>
          </cell>
          <cell r="E11656">
            <v>275</v>
          </cell>
          <cell r="F11656" t="str">
            <v>N</v>
          </cell>
        </row>
        <row r="11657">
          <cell r="B11657">
            <v>37407</v>
          </cell>
          <cell r="C11657" t="str">
            <v>American Tissue-Pulp,Paper</v>
          </cell>
          <cell r="D11657" t="str">
            <v>Fraser Papers Inc</v>
          </cell>
          <cell r="E11657">
            <v>31.5</v>
          </cell>
          <cell r="F11657" t="str">
            <v>N</v>
          </cell>
        </row>
        <row r="11658">
          <cell r="B11658">
            <v>37407</v>
          </cell>
          <cell r="C11658" t="str">
            <v>Nexfor-Hydroelectric Plants(6)</v>
          </cell>
          <cell r="D11658" t="str">
            <v>Great Lakes Hydro Income Fund</v>
          </cell>
          <cell r="E11658">
            <v>31.5</v>
          </cell>
          <cell r="F11658" t="str">
            <v>N</v>
          </cell>
        </row>
        <row r="11659">
          <cell r="B11659">
            <v>37407</v>
          </cell>
          <cell r="C11659" t="str">
            <v>GKGF&amp;S-Gulfstream Aircraft</v>
          </cell>
          <cell r="D11659" t="str">
            <v>Undisclosed Acquiror</v>
          </cell>
          <cell r="E11659">
            <v>25.799999999999997</v>
          </cell>
          <cell r="F11659" t="str">
            <v>N</v>
          </cell>
        </row>
        <row r="11660">
          <cell r="B11660">
            <v>37407</v>
          </cell>
          <cell r="C11660" t="str">
            <v>D&amp;M International</v>
          </cell>
          <cell r="D11660" t="str">
            <v>Delta &amp; Pine Land Co</v>
          </cell>
          <cell r="E11660">
            <v>4.8</v>
          </cell>
          <cell r="F11660" t="str">
            <v>N</v>
          </cell>
        </row>
        <row r="11661">
          <cell r="B11661">
            <v>37407</v>
          </cell>
          <cell r="C11661" t="str">
            <v>Expedia Inc</v>
          </cell>
          <cell r="D11661" t="str">
            <v>USA Interactive</v>
          </cell>
          <cell r="E11661">
            <v>3636.3690000000001</v>
          </cell>
          <cell r="F11661" t="str">
            <v>N</v>
          </cell>
        </row>
        <row r="11662">
          <cell r="B11662">
            <v>37407</v>
          </cell>
          <cell r="C11662" t="str">
            <v>Divide Property,Nome,Alaska</v>
          </cell>
          <cell r="D11662" t="str">
            <v>Rio Fortuna Exploration Corp</v>
          </cell>
          <cell r="E11662">
            <v>1.202</v>
          </cell>
          <cell r="F11662" t="str">
            <v>N</v>
          </cell>
        </row>
        <row r="11663">
          <cell r="B11663">
            <v>37407</v>
          </cell>
          <cell r="C11663" t="str">
            <v>Ticketmaster</v>
          </cell>
          <cell r="D11663" t="str">
            <v>USA Interactive</v>
          </cell>
          <cell r="E11663">
            <v>841.05100000000004</v>
          </cell>
          <cell r="F11663" t="str">
            <v>N</v>
          </cell>
        </row>
        <row r="11664">
          <cell r="B11664">
            <v>37407</v>
          </cell>
          <cell r="C11664" t="str">
            <v>Waltham Hospital</v>
          </cell>
          <cell r="D11664" t="str">
            <v>Boulder Capital Group Inc</v>
          </cell>
          <cell r="E11664">
            <v>8.5</v>
          </cell>
          <cell r="F11664" t="str">
            <v>N</v>
          </cell>
        </row>
        <row r="11665">
          <cell r="B11665">
            <v>37407</v>
          </cell>
          <cell r="C11665" t="str">
            <v>Total Logistics Control-Refrig</v>
          </cell>
          <cell r="D11665" t="str">
            <v>Sara Lee Corp</v>
          </cell>
          <cell r="E11665">
            <v>9.8000000000000007</v>
          </cell>
          <cell r="F11665" t="str">
            <v>N</v>
          </cell>
        </row>
        <row r="11666">
          <cell r="B11666">
            <v>37407</v>
          </cell>
          <cell r="C11666" t="str">
            <v>Weitech Inc</v>
          </cell>
          <cell r="D11666" t="str">
            <v>Applica Inc</v>
          </cell>
          <cell r="E11666">
            <v>20</v>
          </cell>
          <cell r="F11666" t="str">
            <v>N</v>
          </cell>
        </row>
        <row r="11667">
          <cell r="B11667">
            <v>37407</v>
          </cell>
          <cell r="C11667" t="str">
            <v>Westcor Realty LP</v>
          </cell>
          <cell r="D11667" t="str">
            <v>Macerich Co</v>
          </cell>
          <cell r="E11667">
            <v>1475</v>
          </cell>
          <cell r="F11667" t="str">
            <v>N</v>
          </cell>
        </row>
        <row r="11668">
          <cell r="B11668">
            <v>37407</v>
          </cell>
          <cell r="C11668" t="str">
            <v>First State Wilmington JV LP</v>
          </cell>
          <cell r="D11668" t="str">
            <v>American Financial Realty</v>
          </cell>
          <cell r="E11668">
            <v>51.699999999999996</v>
          </cell>
          <cell r="F11668" t="str">
            <v>N</v>
          </cell>
        </row>
        <row r="11669">
          <cell r="B11669">
            <v>37407</v>
          </cell>
          <cell r="C11669" t="str">
            <v>Mayors Jewelers Inc</v>
          </cell>
          <cell r="D11669" t="str">
            <v>Henry Birks &amp; Sons Ltd</v>
          </cell>
          <cell r="E11669">
            <v>15</v>
          </cell>
          <cell r="F11669" t="str">
            <v>N</v>
          </cell>
        </row>
        <row r="11670">
          <cell r="B11670">
            <v>37407</v>
          </cell>
          <cell r="C11670" t="str">
            <v>Axio Research Corp</v>
          </cell>
          <cell r="D11670" t="str">
            <v>Solutia Inc</v>
          </cell>
          <cell r="E11670">
            <v>5</v>
          </cell>
          <cell r="F11670" t="str">
            <v>N</v>
          </cell>
        </row>
        <row r="11671">
          <cell r="B11671">
            <v>37407</v>
          </cell>
          <cell r="C11671" t="str">
            <v>Panama City Mall,Panama City</v>
          </cell>
          <cell r="D11671" t="str">
            <v>CBL &amp; Associates Ppty Inc</v>
          </cell>
          <cell r="E11671">
            <v>45.609000000000002</v>
          </cell>
          <cell r="F11671" t="str">
            <v>N</v>
          </cell>
        </row>
        <row r="11672">
          <cell r="B11672">
            <v>37406</v>
          </cell>
          <cell r="C11672" t="str">
            <v>Pressac Inc(Pressac PLC)</v>
          </cell>
          <cell r="D11672" t="str">
            <v>Investor Group</v>
          </cell>
          <cell r="E11672">
            <v>3.7530000000000001</v>
          </cell>
          <cell r="F11672" t="str">
            <v>Y</v>
          </cell>
        </row>
        <row r="11673">
          <cell r="B11673">
            <v>37406</v>
          </cell>
          <cell r="C11673" t="str">
            <v>PP Financial Inc</v>
          </cell>
          <cell r="D11673" t="str">
            <v>Investor Group</v>
          </cell>
          <cell r="E11673">
            <v>1</v>
          </cell>
          <cell r="F11673" t="str">
            <v>Y</v>
          </cell>
        </row>
        <row r="11674">
          <cell r="B11674">
            <v>37406</v>
          </cell>
          <cell r="C11674" t="str">
            <v>Great Outdoors Grill Co</v>
          </cell>
          <cell r="D11674" t="str">
            <v>CFM Corp</v>
          </cell>
          <cell r="E11674">
            <v>23.922999999999998</v>
          </cell>
          <cell r="F11674" t="str">
            <v>N</v>
          </cell>
        </row>
        <row r="11675">
          <cell r="B11675">
            <v>37406</v>
          </cell>
          <cell r="C11675" t="str">
            <v>DepoMed Inc</v>
          </cell>
          <cell r="D11675" t="str">
            <v>Biovail Corp</v>
          </cell>
          <cell r="E11675">
            <v>12.299999999999999</v>
          </cell>
          <cell r="F11675" t="str">
            <v>N</v>
          </cell>
        </row>
        <row r="11676">
          <cell r="B11676">
            <v>37406</v>
          </cell>
          <cell r="C11676" t="str">
            <v>Interval Acquisition Corp</v>
          </cell>
          <cell r="D11676" t="str">
            <v>USA Interactive</v>
          </cell>
          <cell r="E11676">
            <v>578</v>
          </cell>
          <cell r="F11676" t="str">
            <v>N</v>
          </cell>
        </row>
        <row r="11677">
          <cell r="B11677">
            <v>37406</v>
          </cell>
          <cell r="C11677" t="str">
            <v>Audiovox Communications Corp</v>
          </cell>
          <cell r="D11677" t="str">
            <v>Toshiba Corp</v>
          </cell>
          <cell r="E11677">
            <v>23.9</v>
          </cell>
          <cell r="F11677" t="str">
            <v>N</v>
          </cell>
        </row>
        <row r="11678">
          <cell r="B11678">
            <v>37406</v>
          </cell>
          <cell r="C11678" t="str">
            <v>ArcLight Systems-Scriptline</v>
          </cell>
          <cell r="D11678" t="str">
            <v>TechRx Corp(NDCHealth Corp)</v>
          </cell>
          <cell r="E11678">
            <v>81</v>
          </cell>
          <cell r="F11678" t="str">
            <v>N</v>
          </cell>
        </row>
        <row r="11679">
          <cell r="B11679">
            <v>37406</v>
          </cell>
          <cell r="C11679" t="str">
            <v>E.spire Communications Inc</v>
          </cell>
          <cell r="D11679" t="str">
            <v>Xspedius Mgmt Corp LLC</v>
          </cell>
          <cell r="E11679">
            <v>68</v>
          </cell>
          <cell r="F11679" t="str">
            <v>N</v>
          </cell>
        </row>
        <row r="11680">
          <cell r="B11680">
            <v>37406</v>
          </cell>
          <cell r="C11680" t="str">
            <v>Office Building,233 North</v>
          </cell>
          <cell r="D11680" t="str">
            <v>Undisclosed Acquiror</v>
          </cell>
          <cell r="E11680">
            <v>125</v>
          </cell>
          <cell r="F11680" t="str">
            <v>N</v>
          </cell>
        </row>
        <row r="11681">
          <cell r="B11681">
            <v>37406</v>
          </cell>
          <cell r="C11681" t="str">
            <v>Official Payments Corp</v>
          </cell>
          <cell r="D11681" t="str">
            <v>Tier Technologies Inc</v>
          </cell>
          <cell r="E11681">
            <v>75.781000000000006</v>
          </cell>
          <cell r="F11681" t="str">
            <v>N</v>
          </cell>
        </row>
        <row r="11682">
          <cell r="B11682">
            <v>37406</v>
          </cell>
          <cell r="C11682" t="str">
            <v>Office Building,233 North</v>
          </cell>
          <cell r="D11682" t="str">
            <v>Investcorp Bank BSC</v>
          </cell>
          <cell r="E11682">
            <v>125</v>
          </cell>
          <cell r="F11682" t="str">
            <v>N</v>
          </cell>
        </row>
        <row r="11683">
          <cell r="B11683">
            <v>37406</v>
          </cell>
          <cell r="C11683" t="str">
            <v>Miller Brewing(Philip Morris)</v>
          </cell>
          <cell r="D11683" t="str">
            <v>South African Breweries PLC</v>
          </cell>
          <cell r="E11683">
            <v>5573.8810000000003</v>
          </cell>
          <cell r="F11683" t="str">
            <v>N</v>
          </cell>
        </row>
        <row r="11684">
          <cell r="B11684">
            <v>37405</v>
          </cell>
          <cell r="C11684" t="str">
            <v>Payformance Corp</v>
          </cell>
          <cell r="D11684" t="str">
            <v>ABS Capital Partners LP</v>
          </cell>
          <cell r="E11684">
            <v>13</v>
          </cell>
          <cell r="F11684" t="str">
            <v>Y</v>
          </cell>
        </row>
        <row r="11685">
          <cell r="B11685">
            <v>37405</v>
          </cell>
          <cell r="C11685" t="str">
            <v>Cryomedical-Cryosurgical Bus</v>
          </cell>
          <cell r="D11685" t="str">
            <v>Endocare Inc</v>
          </cell>
          <cell r="E11685">
            <v>3.8559999999999999</v>
          </cell>
          <cell r="F11685" t="str">
            <v>N</v>
          </cell>
        </row>
        <row r="11686">
          <cell r="B11686">
            <v>37405</v>
          </cell>
          <cell r="C11686" t="str">
            <v>NWQ Investment Management Co</v>
          </cell>
          <cell r="D11686" t="str">
            <v>Nuveen Investments</v>
          </cell>
          <cell r="E11686">
            <v>140</v>
          </cell>
          <cell r="F11686" t="str">
            <v>N</v>
          </cell>
        </row>
        <row r="11687">
          <cell r="B11687">
            <v>37405</v>
          </cell>
          <cell r="C11687" t="str">
            <v>Sequoia Voting Systems</v>
          </cell>
          <cell r="D11687" t="str">
            <v>De La Rue PLC</v>
          </cell>
          <cell r="E11687">
            <v>35</v>
          </cell>
          <cell r="F11687" t="str">
            <v>N</v>
          </cell>
        </row>
        <row r="11688">
          <cell r="B11688">
            <v>37405</v>
          </cell>
          <cell r="C11688" t="str">
            <v>HJ Ford Associates Inc</v>
          </cell>
          <cell r="D11688" t="str">
            <v>Dynamics Research Corp</v>
          </cell>
          <cell r="E11688">
            <v>10</v>
          </cell>
          <cell r="F11688" t="str">
            <v>N</v>
          </cell>
        </row>
        <row r="11689">
          <cell r="B11689">
            <v>37405</v>
          </cell>
          <cell r="C11689" t="str">
            <v>TechRx Corp</v>
          </cell>
          <cell r="D11689" t="str">
            <v>NDCHealth Corp</v>
          </cell>
          <cell r="E11689">
            <v>110</v>
          </cell>
          <cell r="F11689" t="str">
            <v>N</v>
          </cell>
        </row>
        <row r="11690">
          <cell r="B11690">
            <v>37405</v>
          </cell>
          <cell r="C11690" t="str">
            <v>SignalSoft Corp</v>
          </cell>
          <cell r="D11690" t="str">
            <v>Openwave Systems Inc</v>
          </cell>
          <cell r="E11690">
            <v>58.807000000000002</v>
          </cell>
          <cell r="F11690" t="str">
            <v>N</v>
          </cell>
        </row>
        <row r="11691">
          <cell r="B11691">
            <v>37405</v>
          </cell>
          <cell r="C11691" t="str">
            <v>Kewill ERP Inc(Kewill Systems)</v>
          </cell>
          <cell r="D11691" t="str">
            <v>Exact Software</v>
          </cell>
          <cell r="E11691">
            <v>19</v>
          </cell>
          <cell r="F11691" t="str">
            <v>N</v>
          </cell>
        </row>
        <row r="11692">
          <cell r="B11692">
            <v>37405</v>
          </cell>
          <cell r="C11692" t="str">
            <v>Racal Instruments Inc-Global</v>
          </cell>
          <cell r="D11692" t="str">
            <v>W P Carey &amp; Co LLC</v>
          </cell>
          <cell r="E11692">
            <v>13.5</v>
          </cell>
          <cell r="F11692" t="str">
            <v>N</v>
          </cell>
        </row>
        <row r="11693">
          <cell r="B11693">
            <v>37405</v>
          </cell>
          <cell r="C11693" t="str">
            <v>Comstock Systems Corp</v>
          </cell>
          <cell r="D11693" t="str">
            <v>Hitachi Ltd</v>
          </cell>
          <cell r="E11693">
            <v>20</v>
          </cell>
          <cell r="F11693" t="str">
            <v>N</v>
          </cell>
        </row>
        <row r="11694">
          <cell r="B11694">
            <v>37405</v>
          </cell>
          <cell r="C11694" t="str">
            <v>EEX Corp(ENSERCH Corp)</v>
          </cell>
          <cell r="D11694" t="str">
            <v>Newfield Exploration Co</v>
          </cell>
          <cell r="E11694">
            <v>620.91800000000001</v>
          </cell>
          <cell r="F11694" t="str">
            <v>N</v>
          </cell>
        </row>
        <row r="11695">
          <cell r="B11695">
            <v>37405</v>
          </cell>
          <cell r="C11695" t="str">
            <v>Teachers Ins-Life Ins Business</v>
          </cell>
          <cell r="D11695" t="str">
            <v>Standard Insurance Co</v>
          </cell>
          <cell r="E11695">
            <v>75</v>
          </cell>
          <cell r="F11695" t="str">
            <v>N</v>
          </cell>
        </row>
        <row r="11696">
          <cell r="B11696">
            <v>37405</v>
          </cell>
          <cell r="C11696" t="str">
            <v>TechRx Corp</v>
          </cell>
          <cell r="D11696" t="str">
            <v>NDCHealth Corp</v>
          </cell>
          <cell r="E11696">
            <v>52</v>
          </cell>
          <cell r="F11696" t="str">
            <v>N</v>
          </cell>
        </row>
        <row r="11697">
          <cell r="B11697">
            <v>37405</v>
          </cell>
          <cell r="C11697" t="str">
            <v>Wyoming Ethanol LLC</v>
          </cell>
          <cell r="D11697" t="str">
            <v>Brunswick Renewable Resources</v>
          </cell>
          <cell r="E11697">
            <v>3.5</v>
          </cell>
          <cell r="F11697" t="str">
            <v>N</v>
          </cell>
        </row>
        <row r="11698">
          <cell r="B11698">
            <v>37405</v>
          </cell>
          <cell r="C11698" t="str">
            <v>Choctaw Inc(Amatek Holdings)</v>
          </cell>
          <cell r="D11698" t="str">
            <v>Hanson PLC</v>
          </cell>
          <cell r="E11698">
            <v>135</v>
          </cell>
          <cell r="F11698" t="str">
            <v>N</v>
          </cell>
        </row>
        <row r="11699">
          <cell r="B11699">
            <v>37405</v>
          </cell>
          <cell r="C11699" t="str">
            <v>Eagle Postal Centers-Stores,TX</v>
          </cell>
          <cell r="D11699" t="str">
            <v>Global Business Services Inc</v>
          </cell>
          <cell r="E11699">
            <v>2.5</v>
          </cell>
          <cell r="F11699" t="str">
            <v>N</v>
          </cell>
        </row>
        <row r="11700">
          <cell r="B11700">
            <v>37405</v>
          </cell>
          <cell r="C11700" t="str">
            <v>Telera Inc</v>
          </cell>
          <cell r="D11700" t="str">
            <v>Alcatel SA</v>
          </cell>
          <cell r="E11700">
            <v>136</v>
          </cell>
          <cell r="F11700" t="str">
            <v>N</v>
          </cell>
        </row>
        <row r="11701">
          <cell r="B11701">
            <v>37405</v>
          </cell>
          <cell r="C11701" t="str">
            <v>ScriptLINE</v>
          </cell>
          <cell r="D11701" t="str">
            <v>NDCHealth Corp</v>
          </cell>
          <cell r="E11701">
            <v>81</v>
          </cell>
          <cell r="F11701" t="str">
            <v>N</v>
          </cell>
        </row>
        <row r="11702">
          <cell r="B11702">
            <v>37404</v>
          </cell>
          <cell r="C11702" t="str">
            <v>Ironhide Corp</v>
          </cell>
          <cell r="D11702" t="str">
            <v>Sequoia Capital</v>
          </cell>
          <cell r="E11702">
            <v>3.75</v>
          </cell>
          <cell r="F11702" t="str">
            <v>Y</v>
          </cell>
        </row>
        <row r="11703">
          <cell r="B11703">
            <v>37404</v>
          </cell>
          <cell r="C11703" t="str">
            <v>United States Marine Repair</v>
          </cell>
          <cell r="D11703" t="str">
            <v>United Defense Industries Inc</v>
          </cell>
          <cell r="E11703">
            <v>305</v>
          </cell>
          <cell r="F11703" t="str">
            <v>Y</v>
          </cell>
        </row>
        <row r="11704">
          <cell r="B11704">
            <v>37404</v>
          </cell>
          <cell r="C11704" t="str">
            <v>Wingate Inn,Des Moines,Iowa</v>
          </cell>
          <cell r="D11704" t="str">
            <v>Investor Group</v>
          </cell>
          <cell r="E11704">
            <v>4</v>
          </cell>
          <cell r="F11704" t="str">
            <v>N</v>
          </cell>
        </row>
        <row r="11705">
          <cell r="B11705">
            <v>37404</v>
          </cell>
          <cell r="C11705" t="str">
            <v>Bio-Plexus Inc</v>
          </cell>
          <cell r="D11705" t="str">
            <v>ComVest Ventures</v>
          </cell>
          <cell r="E11705">
            <v>5</v>
          </cell>
          <cell r="F11705" t="str">
            <v>N</v>
          </cell>
        </row>
        <row r="11706">
          <cell r="B11706">
            <v>37404</v>
          </cell>
          <cell r="C11706" t="str">
            <v>Comfort Inn Executive Center</v>
          </cell>
          <cell r="D11706" t="str">
            <v>Undisclosed Acquiror</v>
          </cell>
          <cell r="E11706">
            <v>3.4</v>
          </cell>
          <cell r="F11706" t="str">
            <v>N</v>
          </cell>
        </row>
        <row r="11707">
          <cell r="B11707">
            <v>37404</v>
          </cell>
          <cell r="C11707" t="str">
            <v>Hilton-Harrison Ctr Portfolio</v>
          </cell>
          <cell r="D11707" t="str">
            <v>Aramark Corp</v>
          </cell>
          <cell r="E11707">
            <v>49</v>
          </cell>
          <cell r="F11707" t="str">
            <v>N</v>
          </cell>
        </row>
        <row r="11708">
          <cell r="B11708">
            <v>37404</v>
          </cell>
          <cell r="C11708" t="str">
            <v>Highlander Engineering Inc</v>
          </cell>
          <cell r="D11708" t="str">
            <v>Borland Software Corp</v>
          </cell>
          <cell r="E11708">
            <v>2</v>
          </cell>
          <cell r="F11708" t="str">
            <v>N</v>
          </cell>
        </row>
        <row r="11709">
          <cell r="B11709">
            <v>37404</v>
          </cell>
          <cell r="C11709" t="str">
            <v>GWB Plastics Holding Co</v>
          </cell>
          <cell r="D11709" t="str">
            <v>Spartech Corp</v>
          </cell>
          <cell r="E11709">
            <v>48.5</v>
          </cell>
          <cell r="F11709" t="str">
            <v>N</v>
          </cell>
        </row>
        <row r="11710">
          <cell r="B11710">
            <v>37404</v>
          </cell>
          <cell r="C11710" t="str">
            <v>Fellows Corp</v>
          </cell>
          <cell r="D11710" t="str">
            <v>BF Acquisition LLC</v>
          </cell>
          <cell r="E11710">
            <v>3.6999999999999997</v>
          </cell>
          <cell r="F11710" t="str">
            <v>N</v>
          </cell>
        </row>
        <row r="11711">
          <cell r="B11711">
            <v>37404</v>
          </cell>
          <cell r="C11711" t="str">
            <v>Burlington Resources-Val Verde</v>
          </cell>
          <cell r="D11711" t="str">
            <v>Texas Eastern Prod Pipeline</v>
          </cell>
          <cell r="E11711">
            <v>444</v>
          </cell>
          <cell r="F11711" t="str">
            <v>N</v>
          </cell>
        </row>
        <row r="11712">
          <cell r="B11712">
            <v>37404</v>
          </cell>
          <cell r="C11712" t="str">
            <v>MainControl Inc</v>
          </cell>
          <cell r="D11712" t="str">
            <v>MRO Software Inc</v>
          </cell>
          <cell r="E11712">
            <v>18.943999999999999</v>
          </cell>
          <cell r="F11712" t="str">
            <v>N</v>
          </cell>
        </row>
        <row r="11713">
          <cell r="B11713">
            <v>37404</v>
          </cell>
          <cell r="C11713" t="str">
            <v>US Broadcasting LP-Radio</v>
          </cell>
          <cell r="D11713" t="str">
            <v>Cumulus Media Inc</v>
          </cell>
          <cell r="E11713">
            <v>35.5</v>
          </cell>
          <cell r="F11713" t="str">
            <v>N</v>
          </cell>
        </row>
        <row r="11714">
          <cell r="B11714">
            <v>37404</v>
          </cell>
          <cell r="C11714" t="str">
            <v>Condor Systems Inc</v>
          </cell>
          <cell r="D11714" t="str">
            <v>EDO Corp</v>
          </cell>
          <cell r="E11714">
            <v>112.3</v>
          </cell>
          <cell r="F11714" t="str">
            <v>N</v>
          </cell>
        </row>
        <row r="11715">
          <cell r="B11715">
            <v>37404</v>
          </cell>
          <cell r="C11715" t="str">
            <v>Eaton Corp-Navy Controls</v>
          </cell>
          <cell r="D11715" t="str">
            <v>DRS Technologies Inc</v>
          </cell>
          <cell r="E11715">
            <v>92.199999999999989</v>
          </cell>
          <cell r="F11715" t="str">
            <v>N</v>
          </cell>
        </row>
        <row r="11716">
          <cell r="B11716">
            <v>37404</v>
          </cell>
          <cell r="C11716" t="str">
            <v>Palm Beach National Holding Co</v>
          </cell>
          <cell r="D11716" t="str">
            <v>Colonial BancGroup Inc,AL</v>
          </cell>
          <cell r="E11716">
            <v>102.889</v>
          </cell>
          <cell r="F11716" t="str">
            <v>N</v>
          </cell>
        </row>
        <row r="11717">
          <cell r="B11717">
            <v>37404</v>
          </cell>
          <cell r="C11717" t="str">
            <v>ViaFone Inc</v>
          </cell>
          <cell r="D11717" t="str">
            <v>Extended Systems Inc</v>
          </cell>
          <cell r="E11717">
            <v>11.1</v>
          </cell>
          <cell r="F11717" t="str">
            <v>N</v>
          </cell>
        </row>
        <row r="11718">
          <cell r="B11718">
            <v>37403</v>
          </cell>
          <cell r="C11718" t="str">
            <v>Berry Plastics(BPC Holdings)</v>
          </cell>
          <cell r="D11718" t="str">
            <v>Investor Group</v>
          </cell>
          <cell r="E11718">
            <v>837.5</v>
          </cell>
          <cell r="F11718" t="str">
            <v>Y</v>
          </cell>
        </row>
        <row r="11719">
          <cell r="B11719">
            <v>37403</v>
          </cell>
          <cell r="C11719" t="str">
            <v>Hanscomb Inc</v>
          </cell>
          <cell r="D11719" t="str">
            <v>WS Atkins PLC</v>
          </cell>
          <cell r="E11719">
            <v>28.75</v>
          </cell>
          <cell r="F11719" t="str">
            <v>N</v>
          </cell>
        </row>
        <row r="11720">
          <cell r="B11720">
            <v>37403</v>
          </cell>
          <cell r="C11720" t="str">
            <v>North Star-Seamless Tubular</v>
          </cell>
          <cell r="D11720" t="str">
            <v>Investor Group</v>
          </cell>
          <cell r="E11720">
            <v>380</v>
          </cell>
          <cell r="F11720" t="str">
            <v>N</v>
          </cell>
        </row>
        <row r="11721">
          <cell r="B11721">
            <v>37403</v>
          </cell>
          <cell r="C11721" t="str">
            <v>Mortgage Risk Assessment Corp</v>
          </cell>
          <cell r="D11721" t="str">
            <v>Basis100 Inc</v>
          </cell>
          <cell r="E11721">
            <v>7.5</v>
          </cell>
          <cell r="F11721" t="str">
            <v>N</v>
          </cell>
        </row>
        <row r="11722">
          <cell r="B11722">
            <v>37400</v>
          </cell>
          <cell r="C11722" t="str">
            <v>IBC Pharmaceuticals LLC</v>
          </cell>
          <cell r="D11722" t="str">
            <v>Immunomedics Inc</v>
          </cell>
          <cell r="E11722">
            <v>1.833</v>
          </cell>
          <cell r="F11722" t="str">
            <v>N</v>
          </cell>
        </row>
        <row r="11723">
          <cell r="B11723">
            <v>37400</v>
          </cell>
          <cell r="C11723" t="str">
            <v>Sweet Factory Inc</v>
          </cell>
          <cell r="D11723" t="str">
            <v>Sweet Candy LLC(RDR Group)</v>
          </cell>
          <cell r="E11723">
            <v>6.1</v>
          </cell>
          <cell r="F11723" t="str">
            <v>N</v>
          </cell>
        </row>
        <row r="11724">
          <cell r="B11724">
            <v>37400</v>
          </cell>
          <cell r="C11724" t="str">
            <v>Shops at the Meadows</v>
          </cell>
          <cell r="D11724" t="str">
            <v>Equity One Inc</v>
          </cell>
          <cell r="E11724">
            <v>8.8999999999999986</v>
          </cell>
          <cell r="F11724" t="str">
            <v>N</v>
          </cell>
        </row>
        <row r="11725">
          <cell r="B11725">
            <v>37400</v>
          </cell>
          <cell r="C11725" t="str">
            <v>Tecstar Electro Systems Inc</v>
          </cell>
          <cell r="D11725" t="str">
            <v>Firstmark Corp</v>
          </cell>
          <cell r="E11725">
            <v>3.5999999999999996</v>
          </cell>
          <cell r="F11725" t="str">
            <v>N</v>
          </cell>
        </row>
        <row r="11726">
          <cell r="B11726">
            <v>37400</v>
          </cell>
          <cell r="C11726" t="str">
            <v>Lasco Composites</v>
          </cell>
          <cell r="D11726" t="str">
            <v>Crane Co</v>
          </cell>
          <cell r="E11726">
            <v>43.5</v>
          </cell>
          <cell r="F11726" t="str">
            <v>N</v>
          </cell>
        </row>
        <row r="11727">
          <cell r="B11727">
            <v>37400</v>
          </cell>
          <cell r="C11727" t="str">
            <v>Friede &amp; Goldman Ltd</v>
          </cell>
          <cell r="D11727" t="str">
            <v>OAO OMZ</v>
          </cell>
          <cell r="E11727">
            <v>15</v>
          </cell>
          <cell r="F11727" t="str">
            <v>N</v>
          </cell>
        </row>
        <row r="11728">
          <cell r="B11728">
            <v>37399</v>
          </cell>
          <cell r="C11728" t="str">
            <v>Icarian Inc</v>
          </cell>
          <cell r="D11728" t="str">
            <v>Workstream Inc</v>
          </cell>
          <cell r="E11728">
            <v>10.649999999999999</v>
          </cell>
          <cell r="F11728" t="str">
            <v>N</v>
          </cell>
        </row>
        <row r="11729">
          <cell r="B11729">
            <v>37399</v>
          </cell>
          <cell r="C11729" t="str">
            <v>Datum Inc</v>
          </cell>
          <cell r="D11729" t="str">
            <v>SymmetriCom Inc</v>
          </cell>
          <cell r="E11729">
            <v>111.526</v>
          </cell>
          <cell r="F11729" t="str">
            <v>N</v>
          </cell>
        </row>
        <row r="11730">
          <cell r="B11730">
            <v>37399</v>
          </cell>
          <cell r="C11730" t="str">
            <v>First Cmnty Ind BK,Denver,CO</v>
          </cell>
          <cell r="D11730" t="str">
            <v>First State Bancorp,NM</v>
          </cell>
          <cell r="E11730">
            <v>67.153999999999996</v>
          </cell>
          <cell r="F11730" t="str">
            <v>N</v>
          </cell>
        </row>
        <row r="11731">
          <cell r="B11731">
            <v>37399</v>
          </cell>
          <cell r="C11731" t="str">
            <v>AnciCare PPO Inc</v>
          </cell>
          <cell r="D11731" t="str">
            <v>CorVel Corp</v>
          </cell>
          <cell r="E11731">
            <v>8</v>
          </cell>
          <cell r="F11731" t="str">
            <v>N</v>
          </cell>
        </row>
        <row r="11732">
          <cell r="B11732">
            <v>37399</v>
          </cell>
          <cell r="C11732" t="str">
            <v>Pentacon Inc-Operational Asset</v>
          </cell>
          <cell r="D11732" t="str">
            <v>Anixter International Inc</v>
          </cell>
          <cell r="E11732">
            <v>121</v>
          </cell>
          <cell r="F11732" t="str">
            <v>N</v>
          </cell>
        </row>
        <row r="11733">
          <cell r="B11733">
            <v>37399</v>
          </cell>
          <cell r="C11733" t="str">
            <v>Electronic Health Info-Certain</v>
          </cell>
          <cell r="D11733" t="str">
            <v>ChartOne Inc</v>
          </cell>
          <cell r="E11733">
            <v>8</v>
          </cell>
          <cell r="F11733" t="str">
            <v>N</v>
          </cell>
        </row>
        <row r="11734">
          <cell r="B11734">
            <v>37399</v>
          </cell>
          <cell r="C11734" t="str">
            <v>Raven Moon Entertainment Inc</v>
          </cell>
          <cell r="D11734" t="str">
            <v>Families First Charitable</v>
          </cell>
          <cell r="E11734">
            <v>4</v>
          </cell>
          <cell r="F11734" t="str">
            <v>N</v>
          </cell>
        </row>
        <row r="11735">
          <cell r="B11735">
            <v>37399</v>
          </cell>
          <cell r="C11735" t="str">
            <v>UPSHOT(HA-LO Inds)</v>
          </cell>
          <cell r="D11735" t="str">
            <v>Equity Marketing Inc</v>
          </cell>
          <cell r="E11735">
            <v>10.25</v>
          </cell>
          <cell r="F11735" t="str">
            <v>N</v>
          </cell>
        </row>
        <row r="11736">
          <cell r="B11736">
            <v>37399</v>
          </cell>
          <cell r="C11736" t="str">
            <v>New Focus Inc-Laser Tech Bus</v>
          </cell>
          <cell r="D11736" t="str">
            <v>Intel Corp</v>
          </cell>
          <cell r="E11736">
            <v>50</v>
          </cell>
          <cell r="F11736" t="str">
            <v>N</v>
          </cell>
        </row>
        <row r="11737">
          <cell r="B11737">
            <v>37399</v>
          </cell>
          <cell r="C11737" t="str">
            <v>Aladdin Temp-Rite(Enodis)</v>
          </cell>
          <cell r="D11737" t="str">
            <v>ALI SpA</v>
          </cell>
          <cell r="E11737">
            <v>39.200000000000003</v>
          </cell>
          <cell r="F11737" t="str">
            <v>N</v>
          </cell>
        </row>
        <row r="11738">
          <cell r="B11738">
            <v>37399</v>
          </cell>
          <cell r="C11738" t="str">
            <v>CJD &amp; Associates LLC</v>
          </cell>
          <cell r="D11738" t="str">
            <v>Brooke Corp</v>
          </cell>
          <cell r="E11738">
            <v>2.0249999999999999</v>
          </cell>
          <cell r="F11738" t="str">
            <v>N</v>
          </cell>
        </row>
        <row r="11739">
          <cell r="B11739">
            <v>37398</v>
          </cell>
          <cell r="C11739" t="str">
            <v>USInternetworking(Bain Capital</v>
          </cell>
          <cell r="D11739" t="str">
            <v>Interpath Communications</v>
          </cell>
          <cell r="E11739">
            <v>81.25</v>
          </cell>
          <cell r="F11739" t="str">
            <v>Y</v>
          </cell>
        </row>
        <row r="11740">
          <cell r="B11740">
            <v>37398</v>
          </cell>
          <cell r="C11740" t="str">
            <v>Decorative Surfaces Intl Inc</v>
          </cell>
          <cell r="D11740" t="str">
            <v>American Capital Strategies</v>
          </cell>
          <cell r="E11740">
            <v>38.200000000000003</v>
          </cell>
          <cell r="F11740" t="str">
            <v>Y</v>
          </cell>
        </row>
        <row r="11741">
          <cell r="B11741">
            <v>37398</v>
          </cell>
          <cell r="C11741" t="str">
            <v>Titan Winston Steel</v>
          </cell>
          <cell r="D11741" t="str">
            <v>Undisclosed Acquiror</v>
          </cell>
          <cell r="E11741">
            <v>1.3499999999999999</v>
          </cell>
          <cell r="F11741" t="str">
            <v>N</v>
          </cell>
        </row>
        <row r="11742">
          <cell r="B11742">
            <v>37398</v>
          </cell>
          <cell r="C11742" t="str">
            <v>cyberPIXIE Inc</v>
          </cell>
          <cell r="D11742" t="str">
            <v>PCTel Inc</v>
          </cell>
          <cell r="E11742">
            <v>2</v>
          </cell>
          <cell r="F11742" t="str">
            <v>N</v>
          </cell>
        </row>
        <row r="11743">
          <cell r="B11743">
            <v>37398</v>
          </cell>
          <cell r="C11743" t="str">
            <v>ENB Bankshares Inc</v>
          </cell>
          <cell r="D11743" t="str">
            <v>Sterling Bancshares,Houston,TX</v>
          </cell>
          <cell r="E11743">
            <v>10.299999999999999</v>
          </cell>
          <cell r="F11743" t="str">
            <v>N</v>
          </cell>
        </row>
        <row r="11744">
          <cell r="B11744">
            <v>37398</v>
          </cell>
          <cell r="C11744" t="str">
            <v>Z-Axis Ltd</v>
          </cell>
          <cell r="D11744" t="str">
            <v>Activision Inc</v>
          </cell>
          <cell r="E11744">
            <v>23.811</v>
          </cell>
          <cell r="F11744" t="str">
            <v>N</v>
          </cell>
        </row>
        <row r="11745">
          <cell r="B11745">
            <v>37398</v>
          </cell>
          <cell r="C11745" t="str">
            <v>Pristine Hydrochemical Inc</v>
          </cell>
          <cell r="D11745" t="str">
            <v>Met-Pro Corp</v>
          </cell>
          <cell r="E11745">
            <v>3.1999999999999997</v>
          </cell>
          <cell r="F11745" t="str">
            <v>N</v>
          </cell>
        </row>
        <row r="11746">
          <cell r="B11746">
            <v>37398</v>
          </cell>
          <cell r="C11746" t="str">
            <v>Barclays PLC-Americas Private</v>
          </cell>
          <cell r="D11746" t="str">
            <v>Royal Bank of Canada</v>
          </cell>
          <cell r="E11746">
            <v>90</v>
          </cell>
          <cell r="F11746" t="str">
            <v>N</v>
          </cell>
        </row>
        <row r="11747">
          <cell r="B11747">
            <v>37398</v>
          </cell>
          <cell r="C11747" t="str">
            <v>Redback Networks Inc</v>
          </cell>
          <cell r="D11747" t="str">
            <v>Nokia Networks</v>
          </cell>
          <cell r="E11747">
            <v>35.799999999999997</v>
          </cell>
          <cell r="F11747" t="str">
            <v>N</v>
          </cell>
        </row>
        <row r="11748">
          <cell r="B11748">
            <v>37398</v>
          </cell>
          <cell r="C11748" t="str">
            <v>Regional Finl(Regional Invest)</v>
          </cell>
          <cell r="D11748" t="str">
            <v>BB&amp;T Corp</v>
          </cell>
          <cell r="E11748">
            <v>274.61700000000002</v>
          </cell>
          <cell r="F11748" t="str">
            <v>N</v>
          </cell>
        </row>
        <row r="11749">
          <cell r="B11749">
            <v>37398</v>
          </cell>
          <cell r="C11749" t="str">
            <v>Choice Source Therapeutics</v>
          </cell>
          <cell r="D11749" t="str">
            <v>Caremark Rx Inc</v>
          </cell>
          <cell r="E11749">
            <v>48.5</v>
          </cell>
          <cell r="F11749" t="str">
            <v>N</v>
          </cell>
        </row>
        <row r="11750">
          <cell r="B11750">
            <v>37398</v>
          </cell>
          <cell r="C11750" t="str">
            <v>Monroe Finl,Greenville,WV</v>
          </cell>
          <cell r="D11750" t="str">
            <v>First Commun Bancshares Inc,VA</v>
          </cell>
          <cell r="E11750">
            <v>2</v>
          </cell>
          <cell r="F11750" t="str">
            <v>N</v>
          </cell>
        </row>
        <row r="11751">
          <cell r="B11751">
            <v>37398</v>
          </cell>
          <cell r="C11751" t="str">
            <v>Pinnacle Technologies Inc</v>
          </cell>
          <cell r="D11751" t="str">
            <v>CARBO Ceramics Inc</v>
          </cell>
          <cell r="E11751">
            <v>23.132000000000001</v>
          </cell>
          <cell r="F11751" t="str">
            <v>N</v>
          </cell>
        </row>
        <row r="11752">
          <cell r="B11752">
            <v>37398</v>
          </cell>
          <cell r="C11752" t="str">
            <v>Polymer Group Inc</v>
          </cell>
          <cell r="D11752" t="str">
            <v>Bondholders</v>
          </cell>
          <cell r="E11752">
            <v>1.0559999999999998</v>
          </cell>
          <cell r="F11752" t="str">
            <v>N</v>
          </cell>
        </row>
        <row r="11753">
          <cell r="B11753">
            <v>37398</v>
          </cell>
          <cell r="C11753" t="str">
            <v>PowerSmart Inc</v>
          </cell>
          <cell r="D11753" t="str">
            <v>Microchip Technology Inc</v>
          </cell>
          <cell r="E11753">
            <v>54</v>
          </cell>
          <cell r="F11753" t="str">
            <v>N</v>
          </cell>
        </row>
        <row r="11754">
          <cell r="B11754">
            <v>37398</v>
          </cell>
          <cell r="C11754" t="str">
            <v>Netplex Systems Inc</v>
          </cell>
          <cell r="D11754" t="str">
            <v>CGI Group Inc</v>
          </cell>
          <cell r="E11754">
            <v>4.3</v>
          </cell>
          <cell r="F11754" t="str">
            <v>N</v>
          </cell>
        </row>
        <row r="11755">
          <cell r="B11755">
            <v>37398</v>
          </cell>
          <cell r="C11755" t="str">
            <v>Gartmore Global Investments</v>
          </cell>
          <cell r="D11755" t="str">
            <v>Nationwide Corp</v>
          </cell>
          <cell r="E11755">
            <v>343.59999999999997</v>
          </cell>
          <cell r="F11755" t="str">
            <v>N</v>
          </cell>
        </row>
        <row r="11756">
          <cell r="B11756">
            <v>37398</v>
          </cell>
          <cell r="C11756" t="str">
            <v>Vanco Trailers Inc</v>
          </cell>
          <cell r="D11756" t="str">
            <v>Mobile Mini Inc</v>
          </cell>
          <cell r="E11756">
            <v>3.0999999999999996</v>
          </cell>
          <cell r="F11756" t="str">
            <v>N</v>
          </cell>
        </row>
        <row r="11757">
          <cell r="B11757">
            <v>37398</v>
          </cell>
          <cell r="C11757" t="str">
            <v>Natl Heathcare-Production</v>
          </cell>
          <cell r="D11757" t="str">
            <v>Austin Medical Technologies</v>
          </cell>
          <cell r="E11757">
            <v>3</v>
          </cell>
          <cell r="F11757" t="str">
            <v>N</v>
          </cell>
        </row>
        <row r="11758">
          <cell r="B11758">
            <v>37398</v>
          </cell>
          <cell r="C11758" t="str">
            <v>Birmingham Steel Corp</v>
          </cell>
          <cell r="D11758" t="str">
            <v>Nucor Corp</v>
          </cell>
          <cell r="E11758">
            <v>615</v>
          </cell>
          <cell r="F11758" t="str">
            <v>N</v>
          </cell>
        </row>
        <row r="11759">
          <cell r="B11759">
            <v>37398</v>
          </cell>
          <cell r="C11759" t="str">
            <v>Medlink of Ohio</v>
          </cell>
          <cell r="D11759" t="str">
            <v>Almost Family Inc</v>
          </cell>
          <cell r="E11759">
            <v>3.1999999999999997</v>
          </cell>
          <cell r="F11759" t="str">
            <v>N</v>
          </cell>
        </row>
        <row r="11760">
          <cell r="B11760">
            <v>37397</v>
          </cell>
          <cell r="C11760" t="str">
            <v>Test University Inc</v>
          </cell>
          <cell r="D11760" t="str">
            <v>Investor Group</v>
          </cell>
          <cell r="E11760">
            <v>9.5</v>
          </cell>
          <cell r="F11760" t="str">
            <v>Y</v>
          </cell>
        </row>
        <row r="11761">
          <cell r="B11761">
            <v>37397</v>
          </cell>
          <cell r="C11761" t="str">
            <v>Conagra Beef Co,Swift &amp; Co</v>
          </cell>
          <cell r="D11761" t="str">
            <v>Investor Group</v>
          </cell>
          <cell r="E11761">
            <v>1130</v>
          </cell>
          <cell r="F11761" t="str">
            <v>Y</v>
          </cell>
        </row>
        <row r="11762">
          <cell r="B11762">
            <v>37397</v>
          </cell>
          <cell r="C11762" t="str">
            <v>Morton's Restaurant Group Inc</v>
          </cell>
          <cell r="D11762" t="str">
            <v>Castle Harlan Inc</v>
          </cell>
          <cell r="E11762">
            <v>71.054000000000002</v>
          </cell>
          <cell r="F11762" t="str">
            <v>Y</v>
          </cell>
        </row>
        <row r="11763">
          <cell r="B11763">
            <v>37397</v>
          </cell>
          <cell r="C11763" t="str">
            <v>Golden State Bancorp Inc,CA</v>
          </cell>
          <cell r="D11763" t="str">
            <v>Citigroup Inc</v>
          </cell>
          <cell r="E11763">
            <v>5882.7599999999993</v>
          </cell>
          <cell r="F11763" t="str">
            <v>N</v>
          </cell>
        </row>
        <row r="11764">
          <cell r="B11764">
            <v>37397</v>
          </cell>
          <cell r="C11764" t="str">
            <v>OnCare Inc-Certain Assets</v>
          </cell>
          <cell r="D11764" t="str">
            <v>Undisclosed Acquiror</v>
          </cell>
          <cell r="E11764">
            <v>25</v>
          </cell>
          <cell r="F11764" t="str">
            <v>N</v>
          </cell>
        </row>
        <row r="11765">
          <cell r="B11765">
            <v>37397</v>
          </cell>
          <cell r="C11765" t="str">
            <v>Georgetown Steel Corp</v>
          </cell>
          <cell r="D11765" t="str">
            <v>Midcoast Industries LLC</v>
          </cell>
          <cell r="E11765">
            <v>47.25</v>
          </cell>
          <cell r="F11765" t="str">
            <v>N</v>
          </cell>
        </row>
        <row r="11766">
          <cell r="B11766">
            <v>37397</v>
          </cell>
          <cell r="C11766" t="str">
            <v>Ackrad Laboratories Inc</v>
          </cell>
          <cell r="D11766" t="str">
            <v>CooperSurgical Inc</v>
          </cell>
          <cell r="E11766">
            <v>12</v>
          </cell>
          <cell r="F11766" t="str">
            <v>N</v>
          </cell>
        </row>
        <row r="11767">
          <cell r="B11767">
            <v>37397</v>
          </cell>
          <cell r="C11767" t="str">
            <v>Insteel Ind-Cert Ind Wire Asts</v>
          </cell>
          <cell r="D11767" t="str">
            <v>Leggett &amp; Platt Inc</v>
          </cell>
          <cell r="E11767">
            <v>10.199999999999999</v>
          </cell>
          <cell r="F11767" t="str">
            <v>N</v>
          </cell>
        </row>
        <row r="11768">
          <cell r="B11768">
            <v>37396</v>
          </cell>
          <cell r="C11768" t="str">
            <v>Gulf Insurance Group</v>
          </cell>
          <cell r="D11768" t="str">
            <v>Trident II LP</v>
          </cell>
          <cell r="E11768">
            <v>125</v>
          </cell>
          <cell r="F11768" t="str">
            <v>Y</v>
          </cell>
        </row>
        <row r="11769">
          <cell r="B11769">
            <v>37396</v>
          </cell>
          <cell r="C11769" t="str">
            <v>Chart House-Restaurants(39)</v>
          </cell>
          <cell r="D11769" t="str">
            <v>Landry's Restaurants Inc</v>
          </cell>
          <cell r="E11769">
            <v>45.5</v>
          </cell>
          <cell r="F11769" t="str">
            <v>N</v>
          </cell>
        </row>
        <row r="11770">
          <cell r="B11770">
            <v>37396</v>
          </cell>
          <cell r="C11770" t="str">
            <v>Selkirk Inc(US Industries Inc)</v>
          </cell>
          <cell r="D11770" t="str">
            <v>Tinicum Capital Partners LP</v>
          </cell>
          <cell r="E11770">
            <v>40</v>
          </cell>
          <cell r="F11770" t="str">
            <v>N</v>
          </cell>
        </row>
        <row r="11771">
          <cell r="B11771">
            <v>37396</v>
          </cell>
          <cell r="C11771" t="str">
            <v>Superior Development Inc</v>
          </cell>
          <cell r="D11771" t="str">
            <v>World Associates Inc</v>
          </cell>
          <cell r="E11771">
            <v>8</v>
          </cell>
          <cell r="F11771" t="str">
            <v>N</v>
          </cell>
        </row>
        <row r="11772">
          <cell r="B11772">
            <v>37396</v>
          </cell>
          <cell r="C11772" t="str">
            <v>Hathaway-Power and Process</v>
          </cell>
          <cell r="D11772" t="str">
            <v>Danaher Corp</v>
          </cell>
          <cell r="E11772">
            <v>6.55</v>
          </cell>
          <cell r="F11772" t="str">
            <v>N</v>
          </cell>
        </row>
        <row r="11773">
          <cell r="B11773">
            <v>37396</v>
          </cell>
          <cell r="C11773" t="str">
            <v>Unisphere Networks Inc</v>
          </cell>
          <cell r="D11773" t="str">
            <v>Juniper Networks Inc</v>
          </cell>
          <cell r="E11773">
            <v>734.52499999999998</v>
          </cell>
          <cell r="F11773" t="str">
            <v>N</v>
          </cell>
        </row>
        <row r="11774">
          <cell r="B11774">
            <v>37396</v>
          </cell>
          <cell r="C11774" t="str">
            <v>Winkler Forming Inc</v>
          </cell>
          <cell r="D11774" t="str">
            <v>Pactiv Corp</v>
          </cell>
          <cell r="E11774">
            <v>72.5</v>
          </cell>
          <cell r="F11774" t="str">
            <v>N</v>
          </cell>
        </row>
        <row r="11775">
          <cell r="B11775">
            <v>37396</v>
          </cell>
          <cell r="C11775" t="str">
            <v>Odigo Inc</v>
          </cell>
          <cell r="D11775" t="str">
            <v>Comverse Inc</v>
          </cell>
          <cell r="E11775">
            <v>20</v>
          </cell>
          <cell r="F11775" t="str">
            <v>N</v>
          </cell>
        </row>
        <row r="11776">
          <cell r="B11776">
            <v>37396</v>
          </cell>
          <cell r="C11776" t="str">
            <v>Spectrian Corp</v>
          </cell>
          <cell r="D11776" t="str">
            <v>Remec Inc</v>
          </cell>
          <cell r="E11776">
            <v>39.371000000000002</v>
          </cell>
          <cell r="F11776" t="str">
            <v>N</v>
          </cell>
        </row>
        <row r="11777">
          <cell r="B11777">
            <v>37396</v>
          </cell>
          <cell r="C11777" t="str">
            <v>Easy Systems Inc</v>
          </cell>
          <cell r="D11777" t="str">
            <v>Harland Finl Solutions Inc</v>
          </cell>
          <cell r="E11777">
            <v>10.799999999999999</v>
          </cell>
          <cell r="F11777" t="str">
            <v>N</v>
          </cell>
        </row>
        <row r="11778">
          <cell r="B11778">
            <v>37393</v>
          </cell>
          <cell r="C11778" t="str">
            <v>Video Network Communications</v>
          </cell>
          <cell r="D11778" t="str">
            <v>Moneyline Telerate</v>
          </cell>
          <cell r="E11778">
            <v>15</v>
          </cell>
          <cell r="F11778" t="str">
            <v>Y</v>
          </cell>
        </row>
        <row r="11779">
          <cell r="B11779">
            <v>37393</v>
          </cell>
          <cell r="C11779" t="str">
            <v>WellCare Management Group Inc</v>
          </cell>
          <cell r="D11779" t="str">
            <v>WellCare Acquisition Co</v>
          </cell>
          <cell r="E11779">
            <v>9.6389999999999993</v>
          </cell>
          <cell r="F11779" t="str">
            <v>Y</v>
          </cell>
        </row>
        <row r="11780">
          <cell r="B11780">
            <v>37393</v>
          </cell>
          <cell r="C11780" t="str">
            <v>AAT Communications Corp</v>
          </cell>
          <cell r="D11780" t="str">
            <v>Investor Group</v>
          </cell>
          <cell r="E11780">
            <v>100</v>
          </cell>
          <cell r="F11780" t="str">
            <v>Y</v>
          </cell>
        </row>
        <row r="11781">
          <cell r="B11781">
            <v>37393</v>
          </cell>
          <cell r="C11781" t="str">
            <v>GSociety Inc</v>
          </cell>
          <cell r="D11781" t="str">
            <v>Capital Development Group Inc</v>
          </cell>
          <cell r="E11781">
            <v>15.75</v>
          </cell>
          <cell r="F11781" t="str">
            <v>N</v>
          </cell>
        </row>
        <row r="11782">
          <cell r="B11782">
            <v>37393</v>
          </cell>
          <cell r="C11782" t="str">
            <v>Video Network Communications</v>
          </cell>
          <cell r="D11782" t="str">
            <v>Investor Group</v>
          </cell>
          <cell r="E11782">
            <v>11.1</v>
          </cell>
          <cell r="F11782" t="str">
            <v>N</v>
          </cell>
        </row>
        <row r="11783">
          <cell r="B11783">
            <v>37393</v>
          </cell>
          <cell r="C11783" t="str">
            <v>FairMarket Inc</v>
          </cell>
          <cell r="D11783" t="str">
            <v>eBay Inc</v>
          </cell>
          <cell r="E11783">
            <v>2</v>
          </cell>
          <cell r="F11783" t="str">
            <v>N</v>
          </cell>
        </row>
        <row r="11784">
          <cell r="B11784">
            <v>37393</v>
          </cell>
          <cell r="C11784" t="str">
            <v>Locomotion Channel</v>
          </cell>
          <cell r="D11784" t="str">
            <v>Corus Entertainment Inc</v>
          </cell>
          <cell r="E11784">
            <v>10.5</v>
          </cell>
          <cell r="F11784" t="str">
            <v>N</v>
          </cell>
        </row>
        <row r="11785">
          <cell r="B11785">
            <v>37393</v>
          </cell>
          <cell r="C11785" t="str">
            <v>Enbridge Inc-Natural Gas</v>
          </cell>
          <cell r="D11785" t="str">
            <v>Enbridge Energy Partners LP</v>
          </cell>
          <cell r="E11785">
            <v>820</v>
          </cell>
          <cell r="F11785" t="str">
            <v>N</v>
          </cell>
        </row>
        <row r="11786">
          <cell r="B11786">
            <v>37393</v>
          </cell>
          <cell r="C11786" t="str">
            <v>B2B Video Network Corp</v>
          </cell>
          <cell r="D11786" t="str">
            <v>Video Network Communications</v>
          </cell>
          <cell r="E11786">
            <v>8.7899999999999991</v>
          </cell>
          <cell r="F11786" t="str">
            <v>N</v>
          </cell>
        </row>
        <row r="11787">
          <cell r="B11787">
            <v>37393</v>
          </cell>
          <cell r="C11787" t="str">
            <v>Marriott Intl-Assisted(5)</v>
          </cell>
          <cell r="D11787" t="str">
            <v>Byte Computer SA</v>
          </cell>
          <cell r="E11787">
            <v>59</v>
          </cell>
          <cell r="F11787" t="str">
            <v>N</v>
          </cell>
        </row>
        <row r="11788">
          <cell r="B11788">
            <v>37393</v>
          </cell>
          <cell r="C11788" t="str">
            <v>Rennhack Marketing Svcs Inc</v>
          </cell>
          <cell r="D11788" t="str">
            <v>Catarina LP</v>
          </cell>
          <cell r="E11788">
            <v>22.099999999999998</v>
          </cell>
          <cell r="F11788" t="str">
            <v>N</v>
          </cell>
        </row>
        <row r="11789">
          <cell r="B11789">
            <v>37393</v>
          </cell>
          <cell r="C11789" t="str">
            <v>Frys Metals Inc</v>
          </cell>
          <cell r="D11789" t="str">
            <v>Umicore USA Inc</v>
          </cell>
          <cell r="E11789">
            <v>2.7619999999999996</v>
          </cell>
          <cell r="F11789" t="str">
            <v>N</v>
          </cell>
        </row>
        <row r="11790">
          <cell r="B11790">
            <v>37392</v>
          </cell>
          <cell r="C11790" t="str">
            <v>Balanced Care Corp</v>
          </cell>
          <cell r="D11790" t="str">
            <v>IPC Advisors SARL</v>
          </cell>
          <cell r="E11790">
            <v>3.9899999999999998</v>
          </cell>
          <cell r="F11790" t="str">
            <v>N</v>
          </cell>
        </row>
        <row r="11791">
          <cell r="B11791">
            <v>37392</v>
          </cell>
          <cell r="C11791" t="str">
            <v>Jetstream Communications</v>
          </cell>
          <cell r="D11791" t="str">
            <v>Paradyne Networks Inc</v>
          </cell>
          <cell r="E11791">
            <v>3</v>
          </cell>
          <cell r="F11791" t="str">
            <v>N</v>
          </cell>
        </row>
        <row r="11792">
          <cell r="B11792">
            <v>37392</v>
          </cell>
          <cell r="C11792" t="str">
            <v>Aquila Southwest-Pipeline,TX</v>
          </cell>
          <cell r="D11792" t="str">
            <v>Maverick-Dimmit Pipeline Ltd</v>
          </cell>
          <cell r="E11792">
            <v>4.9000000000000004</v>
          </cell>
          <cell r="F11792" t="str">
            <v>N</v>
          </cell>
        </row>
        <row r="11793">
          <cell r="B11793">
            <v>37392</v>
          </cell>
          <cell r="C11793" t="str">
            <v>Southwest Asset Management Co</v>
          </cell>
          <cell r="D11793" t="str">
            <v>First Republic Bank,California</v>
          </cell>
          <cell r="E11793">
            <v>28.29</v>
          </cell>
          <cell r="F11793" t="str">
            <v>N</v>
          </cell>
        </row>
        <row r="11794">
          <cell r="B11794">
            <v>37392</v>
          </cell>
          <cell r="C11794" t="str">
            <v>Mt Pleasant Towne Centre,SC</v>
          </cell>
          <cell r="D11794" t="str">
            <v>DRA Advisors LLC</v>
          </cell>
          <cell r="E11794">
            <v>55.3</v>
          </cell>
          <cell r="F11794" t="str">
            <v>N</v>
          </cell>
        </row>
        <row r="11795">
          <cell r="B11795">
            <v>37392</v>
          </cell>
          <cell r="C11795" t="str">
            <v>Carlyle Industries Inc</v>
          </cell>
          <cell r="D11795" t="str">
            <v>Levcor International Inc</v>
          </cell>
          <cell r="E11795">
            <v>8.6399999999999988</v>
          </cell>
          <cell r="F11795" t="str">
            <v>N</v>
          </cell>
        </row>
        <row r="11796">
          <cell r="B11796">
            <v>37392</v>
          </cell>
          <cell r="C11796" t="str">
            <v>TM Power Ventures LLC</v>
          </cell>
          <cell r="D11796" t="str">
            <v>TECO Power Services</v>
          </cell>
          <cell r="E11796">
            <v>29.299999999999997</v>
          </cell>
          <cell r="F11796" t="str">
            <v>N</v>
          </cell>
        </row>
        <row r="11797">
          <cell r="B11797">
            <v>37392</v>
          </cell>
          <cell r="C11797" t="str">
            <v>Electric Lightwave Inc</v>
          </cell>
          <cell r="D11797" t="str">
            <v>Citizens Communications Co</v>
          </cell>
          <cell r="E11797">
            <v>5.4899999999999993</v>
          </cell>
          <cell r="F11797" t="str">
            <v>N</v>
          </cell>
        </row>
        <row r="11798">
          <cell r="B11798">
            <v>37392</v>
          </cell>
          <cell r="C11798" t="str">
            <v>Intraware Inc-Asset Management</v>
          </cell>
          <cell r="D11798" t="str">
            <v>CA</v>
          </cell>
          <cell r="E11798">
            <v>9.5</v>
          </cell>
          <cell r="F11798" t="str">
            <v>N</v>
          </cell>
        </row>
        <row r="11799">
          <cell r="B11799">
            <v>37392</v>
          </cell>
          <cell r="C11799" t="str">
            <v>CAPCO Energy Inc-Propane</v>
          </cell>
          <cell r="D11799" t="str">
            <v>Undisclosed Acquiror</v>
          </cell>
          <cell r="E11799">
            <v>2.8499999999999996</v>
          </cell>
          <cell r="F11799" t="str">
            <v>N</v>
          </cell>
        </row>
        <row r="11800">
          <cell r="B11800">
            <v>37392</v>
          </cell>
          <cell r="C11800" t="str">
            <v>CAPCO Energy Inc-Oil Producing</v>
          </cell>
          <cell r="D11800" t="str">
            <v>Undisclosed Acquiror</v>
          </cell>
          <cell r="E11800">
            <v>1.1499999999999999</v>
          </cell>
          <cell r="F11800" t="str">
            <v>N</v>
          </cell>
        </row>
        <row r="11801">
          <cell r="B11801">
            <v>37392</v>
          </cell>
          <cell r="C11801" t="str">
            <v>Bank of Tanglewood NA,TX</v>
          </cell>
          <cell r="D11801" t="str">
            <v>BOK Financial Corp,Tulsa,OK</v>
          </cell>
          <cell r="E11801">
            <v>65</v>
          </cell>
          <cell r="F11801" t="str">
            <v>N</v>
          </cell>
        </row>
        <row r="11802">
          <cell r="B11802">
            <v>37392</v>
          </cell>
          <cell r="C11802" t="str">
            <v>Liberty Bancorp,Avenel,NJ</v>
          </cell>
          <cell r="D11802" t="str">
            <v>New Southern Bank,Macon,GA</v>
          </cell>
          <cell r="E11802">
            <v>89.41</v>
          </cell>
          <cell r="F11802" t="str">
            <v>N</v>
          </cell>
        </row>
        <row r="11803">
          <cell r="B11803">
            <v>37392</v>
          </cell>
          <cell r="C11803" t="str">
            <v>AFSA Data Corp(FleetBoston)</v>
          </cell>
          <cell r="D11803" t="str">
            <v>Affiliated Computer Svcs Inc</v>
          </cell>
          <cell r="E11803">
            <v>410</v>
          </cell>
          <cell r="F11803" t="str">
            <v>N</v>
          </cell>
        </row>
        <row r="11804">
          <cell r="B11804">
            <v>37391</v>
          </cell>
          <cell r="C11804" t="str">
            <v>McLeodUSA-ILEC Ops,CLEC ops</v>
          </cell>
          <cell r="D11804" t="str">
            <v>Praire Wave Communications Inc</v>
          </cell>
          <cell r="E11804">
            <v>88</v>
          </cell>
          <cell r="F11804" t="str">
            <v>Y</v>
          </cell>
        </row>
        <row r="11805">
          <cell r="B11805">
            <v>37391</v>
          </cell>
          <cell r="C11805" t="str">
            <v>Natl Transp Exchange Inc</v>
          </cell>
          <cell r="D11805" t="str">
            <v>Generation Capital Partners LP</v>
          </cell>
          <cell r="E11805">
            <v>9.1</v>
          </cell>
          <cell r="F11805" t="str">
            <v>Y</v>
          </cell>
        </row>
        <row r="11806">
          <cell r="B11806">
            <v>37391</v>
          </cell>
          <cell r="C11806" t="str">
            <v>TriMas Corp(Metaldyne Corp)</v>
          </cell>
          <cell r="D11806" t="str">
            <v>Investor Group</v>
          </cell>
          <cell r="E11806">
            <v>840</v>
          </cell>
          <cell r="F11806" t="str">
            <v>Y</v>
          </cell>
        </row>
        <row r="11807">
          <cell r="B11807">
            <v>37391</v>
          </cell>
          <cell r="C11807" t="str">
            <v>Gerber Childrenswear(Gerber)</v>
          </cell>
          <cell r="D11807" t="str">
            <v>Kellwood Co</v>
          </cell>
          <cell r="E11807">
            <v>135.726</v>
          </cell>
          <cell r="F11807" t="str">
            <v>N</v>
          </cell>
        </row>
        <row r="11808">
          <cell r="B11808">
            <v>37391</v>
          </cell>
          <cell r="C11808" t="str">
            <v>Healthcare Value Mgmt Inc</v>
          </cell>
          <cell r="D11808" t="str">
            <v>First Health Group Corp</v>
          </cell>
          <cell r="E11808">
            <v>40</v>
          </cell>
          <cell r="F11808" t="str">
            <v>N</v>
          </cell>
        </row>
        <row r="11809">
          <cell r="B11809">
            <v>37391</v>
          </cell>
          <cell r="C11809" t="str">
            <v>North Carolina Gas(NUI Corp)</v>
          </cell>
          <cell r="D11809" t="str">
            <v>Piedmont Natural Gas Co Inc</v>
          </cell>
          <cell r="E11809">
            <v>26</v>
          </cell>
          <cell r="F11809" t="str">
            <v>N</v>
          </cell>
        </row>
        <row r="11810">
          <cell r="B11810">
            <v>37391</v>
          </cell>
          <cell r="C11810" t="str">
            <v>Alderwoods Group Inc-Certain</v>
          </cell>
          <cell r="D11810" t="str">
            <v>Denco Holdings Inc</v>
          </cell>
          <cell r="E11810">
            <v>1.3199999999999998</v>
          </cell>
          <cell r="F11810" t="str">
            <v>N</v>
          </cell>
        </row>
        <row r="11811">
          <cell r="B11811">
            <v>37391</v>
          </cell>
          <cell r="C11811" t="str">
            <v>Chiles Offshore Inc</v>
          </cell>
          <cell r="D11811" t="str">
            <v>ENSCO International Inc</v>
          </cell>
          <cell r="E11811">
            <v>730.99800000000005</v>
          </cell>
          <cell r="F11811" t="str">
            <v>N</v>
          </cell>
        </row>
        <row r="11812">
          <cell r="B11812">
            <v>37391</v>
          </cell>
          <cell r="C11812" t="str">
            <v>Iridian Asset Management LLC</v>
          </cell>
          <cell r="D11812" t="str">
            <v>Bank of Ireland Asset Mgmt</v>
          </cell>
          <cell r="E11812">
            <v>198</v>
          </cell>
          <cell r="F11812" t="str">
            <v>N</v>
          </cell>
        </row>
        <row r="11813">
          <cell r="B11813">
            <v>37391</v>
          </cell>
          <cell r="C11813" t="str">
            <v>Western Integrated-Cert Asts</v>
          </cell>
          <cell r="D11813" t="str">
            <v>SureWest Communications</v>
          </cell>
          <cell r="E11813">
            <v>12</v>
          </cell>
          <cell r="F11813" t="str">
            <v>N</v>
          </cell>
        </row>
        <row r="11814">
          <cell r="B11814">
            <v>37391</v>
          </cell>
          <cell r="C11814" t="str">
            <v>Undisclosed Telecommun Co</v>
          </cell>
          <cell r="D11814" t="str">
            <v>nStor Technologies Inc</v>
          </cell>
          <cell r="E11814">
            <v>13.2</v>
          </cell>
          <cell r="F11814" t="str">
            <v>N</v>
          </cell>
        </row>
        <row r="11815">
          <cell r="B11815">
            <v>37391</v>
          </cell>
          <cell r="C11815" t="str">
            <v>Versaform Corp</v>
          </cell>
          <cell r="D11815" t="str">
            <v>LMI Aerospace Inc</v>
          </cell>
          <cell r="E11815">
            <v>11.399999999999999</v>
          </cell>
          <cell r="F11815" t="str">
            <v>N</v>
          </cell>
        </row>
        <row r="11816">
          <cell r="B11816">
            <v>37391</v>
          </cell>
          <cell r="C11816" t="str">
            <v>Rush Creek Software Corp</v>
          </cell>
          <cell r="D11816" t="str">
            <v>Xenos Group Inc</v>
          </cell>
          <cell r="E11816">
            <v>1.6679999999999999</v>
          </cell>
          <cell r="F11816" t="str">
            <v>N</v>
          </cell>
        </row>
        <row r="11817">
          <cell r="B11817">
            <v>37391</v>
          </cell>
          <cell r="C11817" t="str">
            <v>Boron LePore &amp; Associates Inc</v>
          </cell>
          <cell r="D11817" t="str">
            <v>Cardinal Health Inc</v>
          </cell>
          <cell r="E11817">
            <v>202.79900000000001</v>
          </cell>
          <cell r="F11817" t="str">
            <v>N</v>
          </cell>
        </row>
        <row r="11818">
          <cell r="B11818">
            <v>37391</v>
          </cell>
          <cell r="C11818" t="str">
            <v>Samsar ATM Co Inc</v>
          </cell>
          <cell r="D11818" t="str">
            <v>eFunds Corp</v>
          </cell>
          <cell r="E11818">
            <v>3.3</v>
          </cell>
          <cell r="F11818" t="str">
            <v>N</v>
          </cell>
        </row>
        <row r="11819">
          <cell r="B11819">
            <v>37390</v>
          </cell>
          <cell r="C11819" t="str">
            <v>Columbia House Co</v>
          </cell>
          <cell r="D11819" t="str">
            <v>Blackstone Group LP</v>
          </cell>
          <cell r="E11819">
            <v>410</v>
          </cell>
          <cell r="F11819" t="str">
            <v>Y</v>
          </cell>
        </row>
        <row r="11820">
          <cell r="B11820">
            <v>37390</v>
          </cell>
          <cell r="C11820" t="str">
            <v>US Vision Inc</v>
          </cell>
          <cell r="D11820" t="str">
            <v>Kayak Acquisition Corp</v>
          </cell>
          <cell r="E11820">
            <v>24.502999999999997</v>
          </cell>
          <cell r="F11820" t="str">
            <v>Y</v>
          </cell>
        </row>
        <row r="11821">
          <cell r="B11821">
            <v>37390</v>
          </cell>
          <cell r="C11821" t="str">
            <v>Marathon Bancorp</v>
          </cell>
          <cell r="D11821" t="str">
            <v>First Community Bancorp Inc,CA</v>
          </cell>
          <cell r="E11821">
            <v>20.135000000000002</v>
          </cell>
          <cell r="F11821" t="str">
            <v>N</v>
          </cell>
        </row>
        <row r="11822">
          <cell r="B11822">
            <v>37390</v>
          </cell>
          <cell r="C11822" t="str">
            <v>Federal-Mogul-Cert US Ops</v>
          </cell>
          <cell r="D11822" t="str">
            <v>ASIMCO</v>
          </cell>
          <cell r="E11822">
            <v>25.7</v>
          </cell>
          <cell r="F11822" t="str">
            <v>N</v>
          </cell>
        </row>
        <row r="11823">
          <cell r="B11823">
            <v>37390</v>
          </cell>
          <cell r="C11823" t="str">
            <v>BEI Medical Systems Co</v>
          </cell>
          <cell r="D11823" t="str">
            <v>Boston Scientific Corp</v>
          </cell>
          <cell r="E11823">
            <v>95.632000000000005</v>
          </cell>
          <cell r="F11823" t="str">
            <v>N</v>
          </cell>
        </row>
        <row r="11824">
          <cell r="B11824">
            <v>37390</v>
          </cell>
          <cell r="C11824" t="str">
            <v>Q Services Inc</v>
          </cell>
          <cell r="D11824" t="str">
            <v>Key Energy Svcs Inc</v>
          </cell>
          <cell r="E11824">
            <v>225.5</v>
          </cell>
          <cell r="F11824" t="str">
            <v>N</v>
          </cell>
        </row>
        <row r="11825">
          <cell r="B11825">
            <v>37390</v>
          </cell>
          <cell r="C11825" t="str">
            <v>Servo Magentics Inc</v>
          </cell>
          <cell r="D11825" t="str">
            <v>ResMed Corp</v>
          </cell>
          <cell r="E11825">
            <v>15</v>
          </cell>
          <cell r="F11825" t="str">
            <v>N</v>
          </cell>
        </row>
        <row r="11826">
          <cell r="B11826">
            <v>37390</v>
          </cell>
          <cell r="C11826" t="str">
            <v>Wilshire Credit Corp</v>
          </cell>
          <cell r="D11826" t="str">
            <v>Wilshire Financial Services</v>
          </cell>
          <cell r="E11826">
            <v>10.5</v>
          </cell>
          <cell r="F11826" t="str">
            <v>N</v>
          </cell>
        </row>
        <row r="11827">
          <cell r="B11827">
            <v>37389</v>
          </cell>
          <cell r="C11827" t="str">
            <v>Automatic Systems Inc</v>
          </cell>
          <cell r="D11827" t="str">
            <v>Investor Group</v>
          </cell>
          <cell r="E11827">
            <v>37.4</v>
          </cell>
          <cell r="F11827" t="str">
            <v>Y</v>
          </cell>
        </row>
        <row r="11828">
          <cell r="B11828">
            <v>37389</v>
          </cell>
          <cell r="C11828" t="str">
            <v>Nordberg Capital Inc</v>
          </cell>
          <cell r="D11828" t="str">
            <v>Nordstrom Inc</v>
          </cell>
          <cell r="E11828">
            <v>70</v>
          </cell>
          <cell r="F11828" t="str">
            <v>N</v>
          </cell>
        </row>
        <row r="11829">
          <cell r="B11829">
            <v>37389</v>
          </cell>
          <cell r="C11829" t="str">
            <v>SpotLife</v>
          </cell>
          <cell r="D11829" t="str">
            <v>Logitech International SA</v>
          </cell>
          <cell r="E11829">
            <v>2.5</v>
          </cell>
          <cell r="F11829" t="str">
            <v>N</v>
          </cell>
        </row>
        <row r="11830">
          <cell r="B11830">
            <v>37389</v>
          </cell>
          <cell r="C11830" t="str">
            <v>Hobbs Group Inc</v>
          </cell>
          <cell r="D11830" t="str">
            <v>Hilb Rogal &amp; Hamilton Co</v>
          </cell>
          <cell r="E11830">
            <v>250.86799999999999</v>
          </cell>
          <cell r="F11830" t="str">
            <v>N</v>
          </cell>
        </row>
        <row r="11831">
          <cell r="B11831">
            <v>37389</v>
          </cell>
          <cell r="C11831" t="str">
            <v>Northgate Country Club</v>
          </cell>
          <cell r="D11831" t="str">
            <v>Northgate Country Club LLC</v>
          </cell>
          <cell r="E11831">
            <v>10.875</v>
          </cell>
          <cell r="F11831" t="str">
            <v>N</v>
          </cell>
        </row>
        <row r="11832">
          <cell r="B11832">
            <v>37389</v>
          </cell>
          <cell r="C11832" t="str">
            <v>Lands' End Inc</v>
          </cell>
          <cell r="D11832" t="str">
            <v>Sears Roebuck &amp; Co</v>
          </cell>
          <cell r="E11832">
            <v>1933.174</v>
          </cell>
          <cell r="F11832" t="str">
            <v>N</v>
          </cell>
        </row>
        <row r="11833">
          <cell r="B11833">
            <v>37389</v>
          </cell>
          <cell r="C11833" t="str">
            <v>Transtechnology Engineered Rin</v>
          </cell>
          <cell r="D11833" t="str">
            <v>Seaview Capital LLC</v>
          </cell>
          <cell r="E11833">
            <v>3.6999999999999997</v>
          </cell>
          <cell r="F11833" t="str">
            <v>N</v>
          </cell>
        </row>
        <row r="11834">
          <cell r="B11834">
            <v>37389</v>
          </cell>
          <cell r="C11834" t="str">
            <v>Athersys Inc</v>
          </cell>
          <cell r="D11834" t="str">
            <v>Investor Group</v>
          </cell>
          <cell r="E11834">
            <v>16.5</v>
          </cell>
          <cell r="F11834" t="str">
            <v>N</v>
          </cell>
        </row>
        <row r="11835">
          <cell r="B11835">
            <v>37389</v>
          </cell>
          <cell r="C11835" t="str">
            <v>Hunter Innovations</v>
          </cell>
          <cell r="D11835" t="str">
            <v>Watts Industries Inc</v>
          </cell>
          <cell r="E11835">
            <v>25</v>
          </cell>
          <cell r="F11835" t="str">
            <v>N</v>
          </cell>
        </row>
        <row r="11836">
          <cell r="B11836">
            <v>37389</v>
          </cell>
          <cell r="C11836" t="str">
            <v>CBK Ltd LLC</v>
          </cell>
          <cell r="D11836" t="str">
            <v>Blyth Inc</v>
          </cell>
          <cell r="E11836">
            <v>49.5</v>
          </cell>
          <cell r="F11836" t="str">
            <v>N</v>
          </cell>
        </row>
        <row r="11837">
          <cell r="B11837">
            <v>37386</v>
          </cell>
          <cell r="C11837" t="str">
            <v>Optical Solutions Inc</v>
          </cell>
          <cell r="D11837" t="str">
            <v>Investor Group</v>
          </cell>
          <cell r="E11837">
            <v>24</v>
          </cell>
          <cell r="F11837" t="str">
            <v>Y</v>
          </cell>
        </row>
        <row r="11838">
          <cell r="B11838">
            <v>37386</v>
          </cell>
          <cell r="C11838" t="str">
            <v>MSDW-Online Brokerage Accts</v>
          </cell>
          <cell r="D11838" t="str">
            <v>Bank of Montreal,Ontario,CA</v>
          </cell>
          <cell r="E11838">
            <v>106</v>
          </cell>
          <cell r="F11838" t="str">
            <v>Y</v>
          </cell>
        </row>
        <row r="11839">
          <cell r="B11839">
            <v>37386</v>
          </cell>
          <cell r="C11839" t="str">
            <v>Kramont Realty Trust</v>
          </cell>
          <cell r="D11839" t="str">
            <v>Cohen &amp; Steers Capital Mgmt</v>
          </cell>
          <cell r="E11839">
            <v>31.395</v>
          </cell>
          <cell r="F11839" t="str">
            <v>N</v>
          </cell>
        </row>
        <row r="11840">
          <cell r="B11840">
            <v>37386</v>
          </cell>
          <cell r="C11840" t="str">
            <v>MSHOW.com</v>
          </cell>
          <cell r="D11840" t="str">
            <v>Intercall Web Conferencing</v>
          </cell>
          <cell r="E11840">
            <v>6.6999999999999993</v>
          </cell>
          <cell r="F11840" t="str">
            <v>N</v>
          </cell>
        </row>
        <row r="11841">
          <cell r="B11841">
            <v>37386</v>
          </cell>
          <cell r="C11841" t="str">
            <v>Primeco Wireless-Chicago MTA</v>
          </cell>
          <cell r="D11841" t="str">
            <v>United States Cellular Corp</v>
          </cell>
          <cell r="E11841">
            <v>610</v>
          </cell>
          <cell r="F11841" t="str">
            <v>N</v>
          </cell>
        </row>
        <row r="11842">
          <cell r="B11842">
            <v>37386</v>
          </cell>
          <cell r="C11842" t="str">
            <v>Homecare Dimensions Inc</v>
          </cell>
          <cell r="D11842" t="str">
            <v>Phoenix Group Corp</v>
          </cell>
          <cell r="E11842">
            <v>5</v>
          </cell>
          <cell r="F11842" t="str">
            <v>N</v>
          </cell>
        </row>
        <row r="11843">
          <cell r="B11843">
            <v>37385</v>
          </cell>
          <cell r="C11843" t="str">
            <v>Patient Care Inc(Chemed Corp)</v>
          </cell>
          <cell r="D11843" t="str">
            <v>Investor Group</v>
          </cell>
          <cell r="E11843">
            <v>70</v>
          </cell>
          <cell r="F11843" t="str">
            <v>Y</v>
          </cell>
        </row>
        <row r="11844">
          <cell r="B11844">
            <v>37385</v>
          </cell>
          <cell r="C11844" t="str">
            <v>Alliance Resource Management</v>
          </cell>
          <cell r="D11844" t="str">
            <v>Investor Group</v>
          </cell>
          <cell r="E11844">
            <v>4.8</v>
          </cell>
          <cell r="F11844" t="str">
            <v>Y</v>
          </cell>
        </row>
        <row r="11845">
          <cell r="B11845">
            <v>37385</v>
          </cell>
          <cell r="C11845" t="str">
            <v>Dentaquest Ventures Inc</v>
          </cell>
          <cell r="D11845" t="str">
            <v>FdG Associates</v>
          </cell>
          <cell r="E11845">
            <v>12</v>
          </cell>
          <cell r="F11845" t="str">
            <v>Y</v>
          </cell>
        </row>
        <row r="11846">
          <cell r="B11846">
            <v>37385</v>
          </cell>
          <cell r="C11846" t="str">
            <v>Verisys Inc</v>
          </cell>
          <cell r="D11846" t="str">
            <v>Computer Access Technology</v>
          </cell>
          <cell r="E11846">
            <v>2.8</v>
          </cell>
          <cell r="F11846" t="str">
            <v>N</v>
          </cell>
        </row>
        <row r="11847">
          <cell r="B11847">
            <v>37385</v>
          </cell>
          <cell r="C11847" t="str">
            <v>Dynacare Inc</v>
          </cell>
          <cell r="D11847" t="str">
            <v>Laboratory Corp of America</v>
          </cell>
          <cell r="E11847">
            <v>688.83399999999995</v>
          </cell>
          <cell r="F11847" t="str">
            <v>N</v>
          </cell>
        </row>
        <row r="11848">
          <cell r="B11848">
            <v>37385</v>
          </cell>
          <cell r="C11848" t="str">
            <v>Secured Promotions LLC</v>
          </cell>
          <cell r="D11848" t="str">
            <v>Mosaic Group Inc</v>
          </cell>
          <cell r="E11848">
            <v>3.0750000000000002</v>
          </cell>
          <cell r="F11848" t="str">
            <v>N</v>
          </cell>
        </row>
        <row r="11849">
          <cell r="B11849">
            <v>37385</v>
          </cell>
          <cell r="C11849" t="str">
            <v>Wareforce Inc(Wareforce.com)</v>
          </cell>
          <cell r="D11849" t="str">
            <v>PC Mall Inc</v>
          </cell>
          <cell r="E11849">
            <v>10.6</v>
          </cell>
          <cell r="F11849" t="str">
            <v>N</v>
          </cell>
        </row>
        <row r="11850">
          <cell r="B11850">
            <v>37385</v>
          </cell>
          <cell r="C11850" t="str">
            <v>Astech Inc</v>
          </cell>
          <cell r="D11850" t="str">
            <v>GKN PLC</v>
          </cell>
          <cell r="E11850">
            <v>32</v>
          </cell>
          <cell r="F11850" t="str">
            <v>N</v>
          </cell>
        </row>
        <row r="11851">
          <cell r="B11851">
            <v>37385</v>
          </cell>
          <cell r="C11851" t="str">
            <v>Indemni-Med Management LLC</v>
          </cell>
          <cell r="D11851" t="str">
            <v>HNC Software Inc</v>
          </cell>
          <cell r="E11851">
            <v>5.25</v>
          </cell>
          <cell r="F11851" t="str">
            <v>N</v>
          </cell>
        </row>
        <row r="11852">
          <cell r="B11852">
            <v>37385</v>
          </cell>
          <cell r="C11852" t="str">
            <v>Gliatech Inc-Histamine H3,H4</v>
          </cell>
          <cell r="D11852" t="str">
            <v>Merck &amp; Co Inc</v>
          </cell>
          <cell r="E11852">
            <v>8</v>
          </cell>
          <cell r="F11852" t="str">
            <v>N</v>
          </cell>
        </row>
        <row r="11853">
          <cell r="B11853">
            <v>37385</v>
          </cell>
          <cell r="C11853" t="str">
            <v>Heartland Corp</v>
          </cell>
          <cell r="D11853" t="str">
            <v>WD-40 Co</v>
          </cell>
          <cell r="E11853">
            <v>35</v>
          </cell>
          <cell r="F11853" t="str">
            <v>N</v>
          </cell>
        </row>
        <row r="11854">
          <cell r="B11854">
            <v>37385</v>
          </cell>
          <cell r="C11854" t="str">
            <v>SILMA-Certain Cimstation Asts</v>
          </cell>
          <cell r="D11854" t="str">
            <v>Metrologic Group</v>
          </cell>
          <cell r="E11854">
            <v>2</v>
          </cell>
          <cell r="F11854" t="str">
            <v>N</v>
          </cell>
        </row>
        <row r="11855">
          <cell r="B11855">
            <v>37385</v>
          </cell>
          <cell r="C11855" t="str">
            <v>NetSchools Corp</v>
          </cell>
          <cell r="D11855" t="str">
            <v>Plato Learning Inc</v>
          </cell>
          <cell r="E11855">
            <v>22.712</v>
          </cell>
          <cell r="F11855" t="str">
            <v>N</v>
          </cell>
        </row>
        <row r="11856">
          <cell r="B11856">
            <v>37385</v>
          </cell>
          <cell r="C11856" t="str">
            <v>Flagship Group</v>
          </cell>
          <cell r="D11856" t="str">
            <v>Intuit Inc</v>
          </cell>
          <cell r="E11856">
            <v>26</v>
          </cell>
          <cell r="F11856" t="str">
            <v>N</v>
          </cell>
        </row>
        <row r="11857">
          <cell r="B11857">
            <v>37385</v>
          </cell>
          <cell r="C11857" t="str">
            <v>Terra-Mar Inc</v>
          </cell>
          <cell r="D11857" t="str">
            <v>US Laboratories Inc</v>
          </cell>
          <cell r="E11857">
            <v>8.375</v>
          </cell>
          <cell r="F11857" t="str">
            <v>N</v>
          </cell>
        </row>
        <row r="11858">
          <cell r="B11858">
            <v>37385</v>
          </cell>
          <cell r="C11858" t="str">
            <v>Alliance Resource Holdings Inc</v>
          </cell>
          <cell r="D11858" t="str">
            <v>Investor Group</v>
          </cell>
          <cell r="E11858">
            <v>103.39999999999999</v>
          </cell>
          <cell r="F11858" t="str">
            <v>N</v>
          </cell>
        </row>
        <row r="11859">
          <cell r="B11859">
            <v>37384</v>
          </cell>
          <cell r="C11859" t="str">
            <v>Thames Pharmacal Co Inc</v>
          </cell>
          <cell r="D11859" t="str">
            <v>Taro Pharmaceutical Industries</v>
          </cell>
          <cell r="E11859">
            <v>9</v>
          </cell>
          <cell r="F11859" t="str">
            <v>N</v>
          </cell>
        </row>
        <row r="11860">
          <cell r="B11860">
            <v>37384</v>
          </cell>
          <cell r="C11860" t="str">
            <v>Brekel Group Inc</v>
          </cell>
          <cell r="D11860" t="str">
            <v>Sentry Protective Alarms Inc</v>
          </cell>
          <cell r="E11860">
            <v>25.299999999999997</v>
          </cell>
          <cell r="F11860" t="str">
            <v>N</v>
          </cell>
        </row>
        <row r="11861">
          <cell r="B11861">
            <v>37384</v>
          </cell>
          <cell r="C11861" t="str">
            <v>Chase Industries Inc</v>
          </cell>
          <cell r="D11861" t="str">
            <v>Olin Corp</v>
          </cell>
          <cell r="E11861">
            <v>180.547</v>
          </cell>
          <cell r="F11861" t="str">
            <v>N</v>
          </cell>
        </row>
        <row r="11862">
          <cell r="B11862">
            <v>37384</v>
          </cell>
          <cell r="C11862" t="str">
            <v>Andersen Worldwide-Consult(23)</v>
          </cell>
          <cell r="D11862" t="str">
            <v>KPMG Consulting Inc</v>
          </cell>
          <cell r="E11862">
            <v>381.82499999999999</v>
          </cell>
          <cell r="F11862" t="str">
            <v>N</v>
          </cell>
        </row>
        <row r="11863">
          <cell r="B11863">
            <v>37384</v>
          </cell>
          <cell r="C11863" t="str">
            <v>eKnowledge Group Inc</v>
          </cell>
          <cell r="D11863" t="str">
            <v>International SynerG Commun</v>
          </cell>
          <cell r="E11863">
            <v>10</v>
          </cell>
          <cell r="F11863" t="str">
            <v>N</v>
          </cell>
        </row>
        <row r="11864">
          <cell r="B11864">
            <v>37384</v>
          </cell>
          <cell r="C11864" t="str">
            <v>745 Fifth Avenue,New York,NY</v>
          </cell>
          <cell r="D11864" t="str">
            <v>Investor Group</v>
          </cell>
          <cell r="E11864">
            <v>268.5</v>
          </cell>
          <cell r="F11864" t="str">
            <v>N</v>
          </cell>
        </row>
        <row r="11865">
          <cell r="B11865">
            <v>37384</v>
          </cell>
          <cell r="C11865" t="str">
            <v>White Wave Inc</v>
          </cell>
          <cell r="D11865" t="str">
            <v>Dean Foods Co</v>
          </cell>
          <cell r="E11865">
            <v>189</v>
          </cell>
          <cell r="F11865" t="str">
            <v>N</v>
          </cell>
        </row>
        <row r="11866">
          <cell r="B11866">
            <v>37384</v>
          </cell>
          <cell r="C11866" t="str">
            <v>OpenTV Corp</v>
          </cell>
          <cell r="D11866" t="str">
            <v>Liberty Media Corp</v>
          </cell>
          <cell r="E11866">
            <v>185</v>
          </cell>
          <cell r="F11866" t="str">
            <v>N</v>
          </cell>
        </row>
        <row r="11867">
          <cell r="B11867">
            <v>37384</v>
          </cell>
          <cell r="C11867" t="str">
            <v>CBS Employer Services Inc</v>
          </cell>
          <cell r="D11867" t="str">
            <v>Intuit Inc</v>
          </cell>
          <cell r="E11867">
            <v>78</v>
          </cell>
          <cell r="F11867" t="str">
            <v>N</v>
          </cell>
        </row>
        <row r="11868">
          <cell r="B11868">
            <v>37384</v>
          </cell>
          <cell r="C11868" t="str">
            <v>American Classic Voyages-Boats</v>
          </cell>
          <cell r="D11868" t="str">
            <v>Delaware North Cos Inc</v>
          </cell>
          <cell r="E11868">
            <v>80</v>
          </cell>
          <cell r="F11868" t="str">
            <v>N</v>
          </cell>
        </row>
        <row r="11869">
          <cell r="B11869">
            <v>37384</v>
          </cell>
          <cell r="C11869" t="str">
            <v>American Classic-Columbia</v>
          </cell>
          <cell r="D11869" t="str">
            <v>American West Steamboat Co LLC</v>
          </cell>
          <cell r="E11869">
            <v>12.1</v>
          </cell>
          <cell r="F11869" t="str">
            <v>N</v>
          </cell>
        </row>
        <row r="11870">
          <cell r="B11870">
            <v>37383</v>
          </cell>
          <cell r="C11870" t="str">
            <v>Three Rivers Bancorp Inc,PA</v>
          </cell>
          <cell r="D11870" t="str">
            <v>Sky Financial Group Inc,OH</v>
          </cell>
          <cell r="E11870">
            <v>158.72699999999998</v>
          </cell>
          <cell r="F11870" t="str">
            <v>N</v>
          </cell>
        </row>
        <row r="11871">
          <cell r="B11871">
            <v>37383</v>
          </cell>
          <cell r="C11871" t="str">
            <v>Dialtone Internet Inc</v>
          </cell>
          <cell r="D11871" t="str">
            <v>Interland Inc</v>
          </cell>
          <cell r="E11871">
            <v>15.799999999999999</v>
          </cell>
          <cell r="F11871" t="str">
            <v>N</v>
          </cell>
        </row>
        <row r="11872">
          <cell r="B11872">
            <v>37383</v>
          </cell>
          <cell r="C11872" t="str">
            <v>Unimobile Inc</v>
          </cell>
          <cell r="D11872" t="str">
            <v>Electronics for Imaging Inc</v>
          </cell>
          <cell r="E11872">
            <v>2.5</v>
          </cell>
          <cell r="F11872" t="str">
            <v>N</v>
          </cell>
        </row>
        <row r="11873">
          <cell r="B11873">
            <v>37383</v>
          </cell>
          <cell r="C11873" t="str">
            <v>Infusion Specialties</v>
          </cell>
          <cell r="D11873" t="str">
            <v>Option Care Inc</v>
          </cell>
          <cell r="E11873">
            <v>1.5999999999999999</v>
          </cell>
          <cell r="F11873" t="str">
            <v>N</v>
          </cell>
        </row>
        <row r="11874">
          <cell r="B11874">
            <v>37383</v>
          </cell>
          <cell r="C11874" t="str">
            <v>Infusion Specialties</v>
          </cell>
          <cell r="D11874" t="str">
            <v>Option Care Inc</v>
          </cell>
          <cell r="E11874">
            <v>2</v>
          </cell>
          <cell r="F11874" t="str">
            <v>N</v>
          </cell>
        </row>
        <row r="11875">
          <cell r="B11875">
            <v>37383</v>
          </cell>
          <cell r="C11875" t="str">
            <v>Chesapeake Optical Co</v>
          </cell>
          <cell r="D11875" t="str">
            <v>Aearo Corp</v>
          </cell>
          <cell r="E11875">
            <v>3.5999999999999996</v>
          </cell>
          <cell r="F11875" t="str">
            <v>N</v>
          </cell>
        </row>
        <row r="11876">
          <cell r="B11876">
            <v>37383</v>
          </cell>
          <cell r="C11876" t="str">
            <v>In-Chip Systems Inc</v>
          </cell>
          <cell r="D11876" t="str">
            <v>Virage Logic Corp</v>
          </cell>
          <cell r="E11876">
            <v>20</v>
          </cell>
          <cell r="F11876" t="str">
            <v>N</v>
          </cell>
        </row>
        <row r="11877">
          <cell r="B11877">
            <v>37383</v>
          </cell>
          <cell r="C11877" t="str">
            <v>Microsemi Corp-RF Bipolar</v>
          </cell>
          <cell r="D11877" t="str">
            <v>Advanced Power Technology Inc</v>
          </cell>
          <cell r="E11877">
            <v>12.2</v>
          </cell>
          <cell r="F11877" t="str">
            <v>N</v>
          </cell>
        </row>
        <row r="11878">
          <cell r="B11878">
            <v>37382</v>
          </cell>
          <cell r="C11878" t="str">
            <v>Consolidated Reprographics</v>
          </cell>
          <cell r="D11878" t="str">
            <v>ARC Acquisition Corp</v>
          </cell>
          <cell r="E11878">
            <v>31</v>
          </cell>
          <cell r="F11878" t="str">
            <v>Y</v>
          </cell>
        </row>
        <row r="11879">
          <cell r="B11879">
            <v>37382</v>
          </cell>
          <cell r="C11879" t="str">
            <v>Concorde Acceptance Corp</v>
          </cell>
          <cell r="D11879" t="str">
            <v>Investor Group</v>
          </cell>
          <cell r="E11879">
            <v>5</v>
          </cell>
          <cell r="F11879" t="str">
            <v>Y</v>
          </cell>
        </row>
        <row r="11880">
          <cell r="B11880">
            <v>37382</v>
          </cell>
          <cell r="C11880" t="str">
            <v>Genesis Energy LLC</v>
          </cell>
          <cell r="D11880" t="str">
            <v>Denbury Resources Inc</v>
          </cell>
          <cell r="E11880">
            <v>1.5</v>
          </cell>
          <cell r="F11880" t="str">
            <v>Y</v>
          </cell>
        </row>
        <row r="11881">
          <cell r="B11881">
            <v>37382</v>
          </cell>
          <cell r="C11881" t="str">
            <v>Popcorn Factory</v>
          </cell>
          <cell r="D11881" t="str">
            <v>1-800-Flowers.com Inc</v>
          </cell>
          <cell r="E11881">
            <v>12.242000000000001</v>
          </cell>
          <cell r="F11881" t="str">
            <v>N</v>
          </cell>
        </row>
        <row r="11882">
          <cell r="B11882">
            <v>37382</v>
          </cell>
          <cell r="C11882" t="str">
            <v>United American Freight Svcs</v>
          </cell>
          <cell r="D11882" t="str">
            <v>Stonepath Group Inc</v>
          </cell>
          <cell r="E11882">
            <v>16.100000000000001</v>
          </cell>
          <cell r="F11882" t="str">
            <v>N</v>
          </cell>
        </row>
        <row r="11883">
          <cell r="B11883">
            <v>37382</v>
          </cell>
          <cell r="C11883" t="str">
            <v>Lason Inc-Non Core Bus(9)</v>
          </cell>
          <cell r="D11883" t="str">
            <v>Undisclosed Acquiror</v>
          </cell>
          <cell r="E11883">
            <v>8.5</v>
          </cell>
          <cell r="F11883" t="str">
            <v>N</v>
          </cell>
        </row>
        <row r="11884">
          <cell r="B11884">
            <v>37382</v>
          </cell>
          <cell r="C11884" t="str">
            <v>Aurigin Systems Inc</v>
          </cell>
          <cell r="D11884" t="str">
            <v>Information Holdings Inc</v>
          </cell>
          <cell r="E11884">
            <v>12.399999999999999</v>
          </cell>
          <cell r="F11884" t="str">
            <v>N</v>
          </cell>
        </row>
        <row r="11885">
          <cell r="B11885">
            <v>37382</v>
          </cell>
          <cell r="C11885" t="str">
            <v>Benefoot,Benefoot Professnl</v>
          </cell>
          <cell r="D11885" t="str">
            <v>Langer Inc</v>
          </cell>
          <cell r="E11885">
            <v>7.3999999999999995</v>
          </cell>
          <cell r="F11885" t="str">
            <v>N</v>
          </cell>
        </row>
        <row r="11886">
          <cell r="B11886">
            <v>37382</v>
          </cell>
          <cell r="C11886" t="str">
            <v>@plan.inc(Doubleclick Inc)</v>
          </cell>
          <cell r="D11886" t="str">
            <v>NetRatings Inc</v>
          </cell>
          <cell r="E11886">
            <v>18.5</v>
          </cell>
          <cell r="F11886" t="str">
            <v>N</v>
          </cell>
        </row>
        <row r="11887">
          <cell r="B11887">
            <v>37382</v>
          </cell>
          <cell r="C11887" t="str">
            <v>Multi Marketing Concepts Inc</v>
          </cell>
          <cell r="D11887" t="str">
            <v>Oriole Systems Inc</v>
          </cell>
          <cell r="E11887">
            <v>1</v>
          </cell>
          <cell r="F11887" t="str">
            <v>N</v>
          </cell>
        </row>
        <row r="11888">
          <cell r="B11888">
            <v>37382</v>
          </cell>
          <cell r="C11888" t="str">
            <v>Riveredge Hospital</v>
          </cell>
          <cell r="D11888" t="str">
            <v>Psychiatric Solutions Inc</v>
          </cell>
          <cell r="E11888">
            <v>16.100000000000001</v>
          </cell>
          <cell r="F11888" t="str">
            <v>N</v>
          </cell>
        </row>
        <row r="11889">
          <cell r="B11889">
            <v>37382</v>
          </cell>
          <cell r="C11889" t="str">
            <v>KQQK-FM,KEYH-AM,Texas</v>
          </cell>
          <cell r="D11889" t="str">
            <v>Liberman Broadcasting Corp</v>
          </cell>
          <cell r="E11889">
            <v>30</v>
          </cell>
          <cell r="F11889" t="str">
            <v>N</v>
          </cell>
        </row>
        <row r="11890">
          <cell r="B11890">
            <v>37382</v>
          </cell>
          <cell r="C11890" t="str">
            <v>Daniel Valve Co</v>
          </cell>
          <cell r="D11890" t="str">
            <v>SPX Corp</v>
          </cell>
          <cell r="E11890">
            <v>72</v>
          </cell>
          <cell r="F11890" t="str">
            <v>N</v>
          </cell>
        </row>
        <row r="11891">
          <cell r="B11891">
            <v>37382</v>
          </cell>
          <cell r="C11891" t="str">
            <v>KenCom Commun &amp; Svcs Inc</v>
          </cell>
          <cell r="D11891" t="str">
            <v>ProxyMed Inc</v>
          </cell>
          <cell r="E11891">
            <v>3.8759999999999999</v>
          </cell>
          <cell r="F11891" t="str">
            <v>N</v>
          </cell>
        </row>
        <row r="11892">
          <cell r="B11892">
            <v>37379</v>
          </cell>
          <cell r="C11892" t="str">
            <v>Shera Optical-Network Assets</v>
          </cell>
          <cell r="D11892" t="str">
            <v>OnFiber Communications Inc</v>
          </cell>
          <cell r="E11892">
            <v>2.2999999999999998</v>
          </cell>
          <cell r="F11892" t="str">
            <v>N</v>
          </cell>
        </row>
        <row r="11893">
          <cell r="B11893">
            <v>37379</v>
          </cell>
          <cell r="C11893" t="str">
            <v>Community Bank-Branches(2)</v>
          </cell>
          <cell r="D11893" t="str">
            <v>First Southern National Banks,</v>
          </cell>
          <cell r="E11893">
            <v>1.7</v>
          </cell>
          <cell r="F11893" t="str">
            <v>N</v>
          </cell>
        </row>
        <row r="11894">
          <cell r="B11894">
            <v>37378</v>
          </cell>
          <cell r="C11894" t="str">
            <v>TradeStation Group Inc</v>
          </cell>
          <cell r="D11894" t="str">
            <v>Investor Group</v>
          </cell>
          <cell r="E11894">
            <v>4.1999999999999993</v>
          </cell>
          <cell r="F11894" t="str">
            <v>N</v>
          </cell>
        </row>
        <row r="11895">
          <cell r="B11895">
            <v>37378</v>
          </cell>
          <cell r="C11895" t="str">
            <v>Software Spectrum Inc</v>
          </cell>
          <cell r="D11895" t="str">
            <v>Level 3 Communications Inc</v>
          </cell>
          <cell r="E11895">
            <v>130.005</v>
          </cell>
          <cell r="F11895" t="str">
            <v>N</v>
          </cell>
        </row>
        <row r="11896">
          <cell r="B11896">
            <v>37378</v>
          </cell>
          <cell r="C11896" t="str">
            <v>Lightsport Products Inc</v>
          </cell>
          <cell r="D11896" t="str">
            <v>Regal One Corp</v>
          </cell>
          <cell r="E11896">
            <v>27.95</v>
          </cell>
          <cell r="F11896" t="str">
            <v>N</v>
          </cell>
        </row>
        <row r="11897">
          <cell r="B11897">
            <v>37378</v>
          </cell>
          <cell r="C11897" t="str">
            <v>Nexcom Telecommunications LLC</v>
          </cell>
          <cell r="D11897" t="str">
            <v>ITXC Corp</v>
          </cell>
          <cell r="E11897">
            <v>12.1</v>
          </cell>
          <cell r="F11897" t="str">
            <v>N</v>
          </cell>
        </row>
        <row r="11898">
          <cell r="B11898">
            <v>37378</v>
          </cell>
          <cell r="C11898" t="str">
            <v>Service and Quality Associates</v>
          </cell>
          <cell r="D11898" t="str">
            <v>Shadows Bend Development Inc</v>
          </cell>
          <cell r="E11898">
            <v>2.0999999999999996</v>
          </cell>
          <cell r="F11898" t="str">
            <v>N</v>
          </cell>
        </row>
        <row r="11899">
          <cell r="B11899">
            <v>37378</v>
          </cell>
          <cell r="C11899" t="str">
            <v>Casual Male Corp</v>
          </cell>
          <cell r="D11899" t="str">
            <v>Designs Inc</v>
          </cell>
          <cell r="E11899">
            <v>170</v>
          </cell>
          <cell r="F11899" t="str">
            <v>N</v>
          </cell>
        </row>
        <row r="11900">
          <cell r="B11900">
            <v>37378</v>
          </cell>
          <cell r="C11900" t="str">
            <v>Advanced Technical Products</v>
          </cell>
          <cell r="D11900" t="str">
            <v>General Dynamics Corp</v>
          </cell>
          <cell r="E11900">
            <v>250.98400000000001</v>
          </cell>
          <cell r="F11900" t="str">
            <v>N</v>
          </cell>
        </row>
        <row r="11901">
          <cell r="B11901">
            <v>37378</v>
          </cell>
          <cell r="C11901" t="str">
            <v>Intl Total Svcs inc-Commercial</v>
          </cell>
          <cell r="D11901" t="str">
            <v>Willard M LLC</v>
          </cell>
          <cell r="E11901">
            <v>4.8</v>
          </cell>
          <cell r="F11901" t="str">
            <v>N</v>
          </cell>
        </row>
        <row r="11902">
          <cell r="B11902">
            <v>37378</v>
          </cell>
          <cell r="C11902" t="str">
            <v>Asher Candy Acquisition Corp</v>
          </cell>
          <cell r="D11902" t="str">
            <v>Sherwood Brands Inc</v>
          </cell>
          <cell r="E11902">
            <v>1.6199999999999999</v>
          </cell>
          <cell r="F11902" t="str">
            <v>N</v>
          </cell>
        </row>
        <row r="11903">
          <cell r="B11903">
            <v>37378</v>
          </cell>
          <cell r="C11903" t="str">
            <v>King-Way Material Handling Co</v>
          </cell>
          <cell r="D11903" t="str">
            <v>Undisclosed Acquiror</v>
          </cell>
          <cell r="E11903">
            <v>32</v>
          </cell>
          <cell r="F11903" t="str">
            <v>N</v>
          </cell>
        </row>
        <row r="11904">
          <cell r="B11904">
            <v>37378</v>
          </cell>
          <cell r="C11904" t="str">
            <v>24/7 Mail(24/7 Real Media)</v>
          </cell>
          <cell r="D11904" t="str">
            <v>Naviant Inc</v>
          </cell>
          <cell r="E11904">
            <v>4</v>
          </cell>
          <cell r="F11904" t="str">
            <v>N</v>
          </cell>
        </row>
        <row r="11905">
          <cell r="B11905">
            <v>37378</v>
          </cell>
          <cell r="C11905" t="str">
            <v>Interlink Home Health Care Inc</v>
          </cell>
          <cell r="D11905" t="str">
            <v>Phoenix Group Corp</v>
          </cell>
          <cell r="E11905">
            <v>1.448</v>
          </cell>
          <cell r="F11905" t="str">
            <v>N</v>
          </cell>
        </row>
        <row r="11906">
          <cell r="B11906">
            <v>37378</v>
          </cell>
          <cell r="C11906" t="str">
            <v>Interstate Hotels Corp</v>
          </cell>
          <cell r="D11906" t="str">
            <v>MeriStar Hotels &amp; Resorts Inc</v>
          </cell>
          <cell r="E11906">
            <v>78.677000000000007</v>
          </cell>
          <cell r="F11906" t="str">
            <v>N</v>
          </cell>
        </row>
        <row r="11907">
          <cell r="B11907">
            <v>37378</v>
          </cell>
          <cell r="C11907" t="str">
            <v>Elmore Pipe Jacking-Cert Asts</v>
          </cell>
          <cell r="D11907" t="str">
            <v>Insituform Technologies Inc</v>
          </cell>
          <cell r="E11907">
            <v>12.5</v>
          </cell>
          <cell r="F11907" t="str">
            <v>N</v>
          </cell>
        </row>
        <row r="11908">
          <cell r="B11908">
            <v>37378</v>
          </cell>
          <cell r="C11908" t="str">
            <v>Retro Studios Inc</v>
          </cell>
          <cell r="D11908" t="str">
            <v>Nintendo Co Ltd</v>
          </cell>
          <cell r="E11908">
            <v>1</v>
          </cell>
          <cell r="F11908" t="str">
            <v>N</v>
          </cell>
        </row>
        <row r="11909">
          <cell r="B11909">
            <v>37378</v>
          </cell>
          <cell r="C11909" t="str">
            <v>Affordable Residential Com II</v>
          </cell>
          <cell r="D11909" t="str">
            <v>Affordable Residential IV LP</v>
          </cell>
          <cell r="E11909">
            <v>69.897000000000006</v>
          </cell>
          <cell r="F11909" t="str">
            <v>N</v>
          </cell>
        </row>
        <row r="11910">
          <cell r="B11910">
            <v>37378</v>
          </cell>
          <cell r="C11910" t="str">
            <v>Affordable Res Com LP I</v>
          </cell>
          <cell r="D11910" t="str">
            <v>Affordable Residential IV LP</v>
          </cell>
          <cell r="E11910">
            <v>28.225999999999999</v>
          </cell>
          <cell r="F11910" t="str">
            <v>N</v>
          </cell>
        </row>
        <row r="11911">
          <cell r="B11911">
            <v>37378</v>
          </cell>
          <cell r="C11911" t="str">
            <v>Affordable Residential</v>
          </cell>
          <cell r="D11911" t="str">
            <v>Affordable Residential IV LP</v>
          </cell>
          <cell r="E11911">
            <v>117.37299999999999</v>
          </cell>
          <cell r="F11911" t="str">
            <v>N</v>
          </cell>
        </row>
        <row r="11912">
          <cell r="B11912">
            <v>37378</v>
          </cell>
          <cell r="C11912" t="str">
            <v>Paradigm Bancorp Inc,Houston</v>
          </cell>
          <cell r="D11912" t="str">
            <v>Prosperity Bancshares Inc,TX</v>
          </cell>
          <cell r="E11912">
            <v>41.396000000000001</v>
          </cell>
          <cell r="F11912" t="str">
            <v>N</v>
          </cell>
        </row>
        <row r="11913">
          <cell r="B11913">
            <v>37378</v>
          </cell>
          <cell r="C11913" t="str">
            <v>Parson Group LLC</v>
          </cell>
          <cell r="D11913" t="str">
            <v>Management Consulting Grp PLC</v>
          </cell>
          <cell r="E11913">
            <v>55</v>
          </cell>
          <cell r="F11913" t="str">
            <v>N</v>
          </cell>
        </row>
        <row r="11914">
          <cell r="B11914">
            <v>37378</v>
          </cell>
          <cell r="C11914" t="str">
            <v>Immunex Corp-Leukine Business</v>
          </cell>
          <cell r="D11914" t="str">
            <v>Schering AG</v>
          </cell>
          <cell r="E11914">
            <v>380</v>
          </cell>
          <cell r="F11914" t="str">
            <v>N</v>
          </cell>
        </row>
        <row r="11915">
          <cell r="B11915">
            <v>37377</v>
          </cell>
          <cell r="C11915" t="str">
            <v>Switching Systems Intl</v>
          </cell>
          <cell r="D11915" t="str">
            <v>IFX Power Plc</v>
          </cell>
          <cell r="E11915">
            <v>9.1</v>
          </cell>
          <cell r="F11915" t="str">
            <v>N</v>
          </cell>
        </row>
        <row r="11916">
          <cell r="B11916">
            <v>37377</v>
          </cell>
          <cell r="C11916" t="str">
            <v>Angiosonics Inc-Acolysis</v>
          </cell>
          <cell r="D11916" t="str">
            <v>Vascular Solutions Inc</v>
          </cell>
          <cell r="E11916">
            <v>1.5</v>
          </cell>
          <cell r="F11916" t="str">
            <v>N</v>
          </cell>
        </row>
        <row r="11917">
          <cell r="B11917">
            <v>37377</v>
          </cell>
          <cell r="C11917" t="str">
            <v>High Street Corp,Asheville,NC</v>
          </cell>
          <cell r="D11917" t="str">
            <v>Capital Bank Corp,Raleigh,NC</v>
          </cell>
          <cell r="E11917">
            <v>20.401</v>
          </cell>
          <cell r="F11917" t="str">
            <v>N</v>
          </cell>
        </row>
        <row r="11918">
          <cell r="B11918">
            <v>37377</v>
          </cell>
          <cell r="C11918" t="str">
            <v>Three Oak Corp</v>
          </cell>
          <cell r="D11918" t="str">
            <v>Shadows Bend Development Inc</v>
          </cell>
          <cell r="E11918">
            <v>2</v>
          </cell>
          <cell r="F11918" t="str">
            <v>N</v>
          </cell>
        </row>
        <row r="11919">
          <cell r="B11919">
            <v>37377</v>
          </cell>
          <cell r="C11919" t="str">
            <v>Tristar Corp-Mass Market</v>
          </cell>
          <cell r="D11919" t="str">
            <v>Inter Parfums Inc</v>
          </cell>
          <cell r="E11919">
            <v>8.1999999999999993</v>
          </cell>
          <cell r="F11919" t="str">
            <v>N</v>
          </cell>
        </row>
        <row r="11920">
          <cell r="B11920">
            <v>37377</v>
          </cell>
          <cell r="C11920" t="str">
            <v>McCook Metals LLC-Certain</v>
          </cell>
          <cell r="D11920" t="str">
            <v>Pechiney Rolled Products</v>
          </cell>
          <cell r="E11920">
            <v>20</v>
          </cell>
          <cell r="F11920" t="str">
            <v>N</v>
          </cell>
        </row>
        <row r="11921">
          <cell r="B11921">
            <v>37377</v>
          </cell>
          <cell r="C11921" t="str">
            <v>Navarro Networks Inc</v>
          </cell>
          <cell r="D11921" t="str">
            <v>Cisco Systems Inc</v>
          </cell>
          <cell r="E11921">
            <v>85</v>
          </cell>
          <cell r="F11921" t="str">
            <v>N</v>
          </cell>
        </row>
        <row r="11922">
          <cell r="B11922">
            <v>37377</v>
          </cell>
          <cell r="C11922" t="str">
            <v>Hammerhead Networks Inc</v>
          </cell>
          <cell r="D11922" t="str">
            <v>Cisco Systems Inc</v>
          </cell>
          <cell r="E11922">
            <v>173</v>
          </cell>
          <cell r="F11922" t="str">
            <v>N</v>
          </cell>
        </row>
        <row r="11923">
          <cell r="B11923">
            <v>37376</v>
          </cell>
          <cell r="C11923" t="str">
            <v>iBiquity Digital Corp</v>
          </cell>
          <cell r="D11923" t="str">
            <v>Investor Group</v>
          </cell>
          <cell r="E11923">
            <v>45</v>
          </cell>
          <cell r="F11923" t="str">
            <v>Y</v>
          </cell>
        </row>
        <row r="11924">
          <cell r="B11924">
            <v>37376</v>
          </cell>
          <cell r="C11924" t="str">
            <v>MPO Group Inc</v>
          </cell>
          <cell r="D11924" t="str">
            <v>Focus Solutions Group PLC</v>
          </cell>
          <cell r="E11924">
            <v>6.1529999999999996</v>
          </cell>
          <cell r="F11924" t="str">
            <v>N</v>
          </cell>
        </row>
        <row r="11925">
          <cell r="B11925">
            <v>37376</v>
          </cell>
          <cell r="C11925" t="str">
            <v>Semco Corp</v>
          </cell>
          <cell r="D11925" t="str">
            <v>BOC Edwards</v>
          </cell>
          <cell r="E11925">
            <v>7</v>
          </cell>
          <cell r="F11925" t="str">
            <v>N</v>
          </cell>
        </row>
        <row r="11926">
          <cell r="B11926">
            <v>37376</v>
          </cell>
          <cell r="C11926" t="str">
            <v>Business Men's Assurance Co</v>
          </cell>
          <cell r="D11926" t="str">
            <v>Royal Bank of Canada</v>
          </cell>
          <cell r="E11926">
            <v>210</v>
          </cell>
          <cell r="F11926" t="str">
            <v>N</v>
          </cell>
        </row>
        <row r="11927">
          <cell r="B11927">
            <v>37376</v>
          </cell>
          <cell r="C11927" t="str">
            <v>MSC Pinole Point Steel-Certain</v>
          </cell>
          <cell r="D11927" t="str">
            <v>Grupo IMSA SA de CV</v>
          </cell>
          <cell r="E11927">
            <v>68</v>
          </cell>
          <cell r="F11927" t="str">
            <v>N</v>
          </cell>
        </row>
        <row r="11928">
          <cell r="B11928">
            <v>37376</v>
          </cell>
          <cell r="C11928" t="str">
            <v>Integra Integrated Sol-Rubber</v>
          </cell>
          <cell r="D11928" t="str">
            <v>INDUSCO Group</v>
          </cell>
          <cell r="E11928">
            <v>6.27</v>
          </cell>
          <cell r="F11928" t="str">
            <v>N</v>
          </cell>
        </row>
        <row r="11929">
          <cell r="B11929">
            <v>37376</v>
          </cell>
          <cell r="C11929" t="str">
            <v>Americas Fiber Network LLC</v>
          </cell>
          <cell r="D11929" t="str">
            <v>Undisclosed Acquiror</v>
          </cell>
          <cell r="E11929">
            <v>2.5999999999999996</v>
          </cell>
          <cell r="F11929" t="str">
            <v>N</v>
          </cell>
        </row>
        <row r="11930">
          <cell r="B11930">
            <v>37376</v>
          </cell>
          <cell r="C11930" t="str">
            <v>Marriott Residence Inn II LP</v>
          </cell>
          <cell r="D11930" t="str">
            <v>Apple Hospitality Two Inc</v>
          </cell>
          <cell r="E11930">
            <v>160.25</v>
          </cell>
          <cell r="F11930" t="str">
            <v>N</v>
          </cell>
        </row>
        <row r="11931">
          <cell r="B11931">
            <v>37376</v>
          </cell>
          <cell r="C11931" t="str">
            <v>New Jersey Outdoor Advertising</v>
          </cell>
          <cell r="D11931" t="str">
            <v>NextMedia Outdoor Inc</v>
          </cell>
          <cell r="E11931">
            <v>4.6999999999999993</v>
          </cell>
          <cell r="F11931" t="str">
            <v>N</v>
          </cell>
        </row>
        <row r="11932">
          <cell r="B11932">
            <v>37376</v>
          </cell>
          <cell r="C11932" t="str">
            <v>Micro General Corp(Fidelity)</v>
          </cell>
          <cell r="D11932" t="str">
            <v>Fidelity Natl Info Solutions</v>
          </cell>
          <cell r="E11932">
            <v>383.791</v>
          </cell>
          <cell r="F11932" t="str">
            <v>N</v>
          </cell>
        </row>
        <row r="11933">
          <cell r="B11933">
            <v>37376</v>
          </cell>
          <cell r="C11933" t="str">
            <v>Friendly Bear Plaza Inc</v>
          </cell>
          <cell r="D11933" t="str">
            <v>AALL Finished Construction Inc</v>
          </cell>
          <cell r="E11933">
            <v>3.8</v>
          </cell>
          <cell r="F11933" t="str">
            <v>N</v>
          </cell>
        </row>
        <row r="11934">
          <cell r="B11934">
            <v>37376</v>
          </cell>
          <cell r="C11934" t="str">
            <v>Tysons Corner Center</v>
          </cell>
          <cell r="D11934" t="str">
            <v>Wilmorite Properties Inc</v>
          </cell>
          <cell r="E11934">
            <v>525</v>
          </cell>
          <cell r="F11934" t="str">
            <v>N</v>
          </cell>
        </row>
        <row r="11935">
          <cell r="B11935">
            <v>37376</v>
          </cell>
          <cell r="C11935" t="str">
            <v>Hamilton Aerospace Tech</v>
          </cell>
          <cell r="D11935" t="str">
            <v>Renewable Energy Corp(Sun)</v>
          </cell>
          <cell r="E11935">
            <v>3.75</v>
          </cell>
          <cell r="F11935" t="str">
            <v>N</v>
          </cell>
        </row>
        <row r="11936">
          <cell r="B11936">
            <v>37376</v>
          </cell>
          <cell r="C11936" t="str">
            <v>Addis Group Inc</v>
          </cell>
          <cell r="D11936" t="str">
            <v>Susquehanna Bancshares Inc,PA</v>
          </cell>
          <cell r="E11936">
            <v>12</v>
          </cell>
          <cell r="F11936" t="str">
            <v>N</v>
          </cell>
        </row>
        <row r="11937">
          <cell r="B11937">
            <v>37376</v>
          </cell>
          <cell r="C11937" t="str">
            <v>CMI Industries Inc-Wide</v>
          </cell>
          <cell r="D11937" t="str">
            <v>EFA Holdings LLC</v>
          </cell>
          <cell r="E11937">
            <v>21.599999999999998</v>
          </cell>
          <cell r="F11937" t="str">
            <v>N</v>
          </cell>
        </row>
        <row r="11938">
          <cell r="B11938">
            <v>37376</v>
          </cell>
          <cell r="C11938" t="str">
            <v>MTL Petrolink Corp</v>
          </cell>
          <cell r="D11938" t="str">
            <v>American Eagle Tankers Inc</v>
          </cell>
          <cell r="E11938">
            <v>18</v>
          </cell>
          <cell r="F11938" t="str">
            <v>N</v>
          </cell>
        </row>
        <row r="11939">
          <cell r="B11939">
            <v>37375</v>
          </cell>
          <cell r="C11939" t="str">
            <v>Ambulatory Pharmacy Services</v>
          </cell>
          <cell r="D11939" t="str">
            <v>US Bioservices Corp</v>
          </cell>
          <cell r="E11939">
            <v>5.5</v>
          </cell>
          <cell r="F11939" t="str">
            <v>Y</v>
          </cell>
        </row>
        <row r="11940">
          <cell r="B11940">
            <v>37375</v>
          </cell>
          <cell r="C11940" t="str">
            <v>Latshaw Enterprises Inc</v>
          </cell>
          <cell r="D11940" t="str">
            <v>LatCo Inc</v>
          </cell>
          <cell r="E11940">
            <v>5.9640000000000004</v>
          </cell>
          <cell r="F11940" t="str">
            <v>Y</v>
          </cell>
        </row>
        <row r="11941">
          <cell r="B11941">
            <v>37375</v>
          </cell>
          <cell r="C11941" t="str">
            <v>Hilgenberg and Associates</v>
          </cell>
          <cell r="D11941" t="str">
            <v>Clark/Bardes Inc</v>
          </cell>
          <cell r="E11941">
            <v>2.4500000000000002</v>
          </cell>
          <cell r="F11941" t="str">
            <v>N</v>
          </cell>
        </row>
        <row r="11942">
          <cell r="B11942">
            <v>37375</v>
          </cell>
          <cell r="C11942" t="str">
            <v>Denbridge Digital</v>
          </cell>
          <cell r="D11942" t="str">
            <v>Connectivity Inc(IKON)</v>
          </cell>
          <cell r="E11942">
            <v>1</v>
          </cell>
          <cell r="F11942" t="str">
            <v>N</v>
          </cell>
        </row>
        <row r="11943">
          <cell r="B11943">
            <v>37375</v>
          </cell>
          <cell r="C11943" t="str">
            <v>CILCORP Inc</v>
          </cell>
          <cell r="D11943" t="str">
            <v>Ameren Corp</v>
          </cell>
          <cell r="E11943">
            <v>1400</v>
          </cell>
          <cell r="F11943" t="str">
            <v>N</v>
          </cell>
        </row>
        <row r="11944">
          <cell r="B11944">
            <v>37375</v>
          </cell>
          <cell r="C11944" t="str">
            <v>Gain Technology Corp</v>
          </cell>
          <cell r="D11944" t="str">
            <v>Standard Microsystems Corp</v>
          </cell>
          <cell r="E11944">
            <v>52.311</v>
          </cell>
          <cell r="F11944" t="str">
            <v>N</v>
          </cell>
        </row>
        <row r="11945">
          <cell r="B11945">
            <v>37375</v>
          </cell>
          <cell r="C11945" t="str">
            <v>Palace Laundry-Certain Assets</v>
          </cell>
          <cell r="D11945" t="str">
            <v>National Service Industries</v>
          </cell>
          <cell r="E11945">
            <v>4</v>
          </cell>
          <cell r="F11945" t="str">
            <v>N</v>
          </cell>
        </row>
        <row r="11946">
          <cell r="B11946">
            <v>37375</v>
          </cell>
          <cell r="C11946" t="str">
            <v>First National Bk,San Diego,CA</v>
          </cell>
          <cell r="D11946" t="str">
            <v>First Community Bancorp Inc,CA</v>
          </cell>
          <cell r="E11946">
            <v>118.732</v>
          </cell>
          <cell r="F11946" t="str">
            <v>N</v>
          </cell>
        </row>
        <row r="11947">
          <cell r="B11947">
            <v>37375</v>
          </cell>
          <cell r="C11947" t="str">
            <v>HNC Software Inc</v>
          </cell>
          <cell r="D11947" t="str">
            <v>Fair Isaac &amp; Co Inc</v>
          </cell>
          <cell r="E11947">
            <v>826.04200000000003</v>
          </cell>
          <cell r="F11947" t="str">
            <v>N</v>
          </cell>
        </row>
        <row r="11948">
          <cell r="B11948">
            <v>37375</v>
          </cell>
          <cell r="C11948" t="str">
            <v>Community Financial Group,TN</v>
          </cell>
          <cell r="D11948" t="str">
            <v>Synovus Financial Corp,GA</v>
          </cell>
          <cell r="E11948">
            <v>89.427000000000007</v>
          </cell>
          <cell r="F11948" t="str">
            <v>N</v>
          </cell>
        </row>
        <row r="11949">
          <cell r="B11949">
            <v>37375</v>
          </cell>
          <cell r="C11949" t="str">
            <v>Ortho-McNeil Pharmaceutical</v>
          </cell>
          <cell r="D11949" t="str">
            <v>King Pharmaceuticals Inc</v>
          </cell>
          <cell r="E11949">
            <v>115</v>
          </cell>
          <cell r="F11949" t="str">
            <v>N</v>
          </cell>
        </row>
        <row r="11950">
          <cell r="B11950">
            <v>37375</v>
          </cell>
          <cell r="C11950" t="str">
            <v>Trigon Healthcare Inc</v>
          </cell>
          <cell r="D11950" t="str">
            <v>Anthem Inc</v>
          </cell>
          <cell r="E11950">
            <v>3980.7930000000001</v>
          </cell>
          <cell r="F11950" t="str">
            <v>N</v>
          </cell>
        </row>
        <row r="11951">
          <cell r="B11951">
            <v>37375</v>
          </cell>
          <cell r="C11951" t="str">
            <v>Quality Oncology Inc</v>
          </cell>
          <cell r="D11951" t="str">
            <v>Matria Healthcare Inc</v>
          </cell>
          <cell r="E11951">
            <v>40.618000000000002</v>
          </cell>
          <cell r="F11951" t="str">
            <v>N</v>
          </cell>
        </row>
        <row r="11952">
          <cell r="B11952">
            <v>37375</v>
          </cell>
          <cell r="C11952" t="str">
            <v>PHI Healthcare Management Inc</v>
          </cell>
          <cell r="D11952" t="str">
            <v>American Hospital Resources</v>
          </cell>
          <cell r="E11952">
            <v>1</v>
          </cell>
          <cell r="F11952" t="str">
            <v>N</v>
          </cell>
        </row>
        <row r="11953">
          <cell r="B11953">
            <v>37372</v>
          </cell>
          <cell r="C11953" t="str">
            <v>Pinnacle Holdings Inc</v>
          </cell>
          <cell r="D11953" t="str">
            <v>Investor Group</v>
          </cell>
          <cell r="E11953">
            <v>205</v>
          </cell>
          <cell r="F11953" t="str">
            <v>Y</v>
          </cell>
        </row>
        <row r="11954">
          <cell r="B11954">
            <v>37372</v>
          </cell>
          <cell r="C11954" t="str">
            <v>Comdisco Inc</v>
          </cell>
          <cell r="D11954" t="str">
            <v>Creditors</v>
          </cell>
          <cell r="E11954">
            <v>3460</v>
          </cell>
          <cell r="F11954" t="str">
            <v>N</v>
          </cell>
        </row>
        <row r="11955">
          <cell r="B11955">
            <v>37372</v>
          </cell>
          <cell r="C11955" t="str">
            <v>Henry Bath Inc-US Warehousing</v>
          </cell>
          <cell r="D11955" t="str">
            <v>Sempra Energy Trading Corp</v>
          </cell>
          <cell r="E11955">
            <v>12</v>
          </cell>
          <cell r="F11955" t="str">
            <v>N</v>
          </cell>
        </row>
        <row r="11956">
          <cell r="B11956">
            <v>37372</v>
          </cell>
          <cell r="C11956" t="str">
            <v>Prime Group Realty Trust</v>
          </cell>
          <cell r="D11956" t="str">
            <v>American Realty Investors</v>
          </cell>
          <cell r="E11956">
            <v>432.77399999999994</v>
          </cell>
          <cell r="F11956" t="str">
            <v>N</v>
          </cell>
        </row>
        <row r="11957">
          <cell r="B11957">
            <v>37371</v>
          </cell>
          <cell r="C11957" t="str">
            <v>Las Americas Broadband Inc</v>
          </cell>
          <cell r="D11957" t="str">
            <v>USA Broadband Inc</v>
          </cell>
          <cell r="E11957">
            <v>14.048999999999999</v>
          </cell>
          <cell r="F11957" t="str">
            <v>N</v>
          </cell>
        </row>
        <row r="11958">
          <cell r="B11958">
            <v>37371</v>
          </cell>
          <cell r="C11958" t="str">
            <v>Intelligent Controls Inc</v>
          </cell>
          <cell r="D11958" t="str">
            <v>Franklin Electric Co</v>
          </cell>
          <cell r="E11958">
            <v>19.425000000000001</v>
          </cell>
          <cell r="F11958" t="str">
            <v>N</v>
          </cell>
        </row>
        <row r="11959">
          <cell r="B11959">
            <v>37371</v>
          </cell>
          <cell r="C11959" t="str">
            <v>Enron NA Corp-Certain Steel</v>
          </cell>
          <cell r="D11959" t="str">
            <v>Duferco Investment SA(Duferco)</v>
          </cell>
          <cell r="E11959">
            <v>24.145</v>
          </cell>
          <cell r="F11959" t="str">
            <v>N</v>
          </cell>
        </row>
        <row r="11960">
          <cell r="B11960">
            <v>37371</v>
          </cell>
          <cell r="C11960" t="str">
            <v>Compass Aerospace Corp</v>
          </cell>
          <cell r="D11960" t="str">
            <v>CSFB Global Opportunities Fund</v>
          </cell>
          <cell r="E11960">
            <v>48</v>
          </cell>
          <cell r="F11960" t="str">
            <v>N</v>
          </cell>
        </row>
        <row r="11961">
          <cell r="B11961">
            <v>37371</v>
          </cell>
          <cell r="C11961" t="str">
            <v>Maynard Oil Co</v>
          </cell>
          <cell r="D11961" t="str">
            <v>Plantation Petroleum Holdings</v>
          </cell>
          <cell r="E11961">
            <v>82.965999999999994</v>
          </cell>
          <cell r="F11961" t="str">
            <v>N</v>
          </cell>
        </row>
        <row r="11962">
          <cell r="B11962">
            <v>37371</v>
          </cell>
          <cell r="C11962" t="str">
            <v>Kaiser Alum &amp; Chem-Alum Coat</v>
          </cell>
          <cell r="D11962" t="str">
            <v>Undisclosed Acquiror</v>
          </cell>
          <cell r="E11962">
            <v>15.5</v>
          </cell>
          <cell r="F11962" t="str">
            <v>N</v>
          </cell>
        </row>
        <row r="11963">
          <cell r="B11963">
            <v>37371</v>
          </cell>
          <cell r="C11963" t="str">
            <v>Deston Songs LLC(Edel Music)</v>
          </cell>
          <cell r="D11963" t="str">
            <v>Warner Music Group</v>
          </cell>
          <cell r="E11963">
            <v>4.4880000000000004</v>
          </cell>
          <cell r="F11963" t="str">
            <v>N</v>
          </cell>
        </row>
        <row r="11964">
          <cell r="B11964">
            <v>37371</v>
          </cell>
          <cell r="C11964" t="str">
            <v>Proteo Marketing Inc</v>
          </cell>
          <cell r="D11964" t="str">
            <v>Proteo Inc(Proteo Mkgt Inc)</v>
          </cell>
          <cell r="E11964">
            <v>182.57900000000001</v>
          </cell>
          <cell r="F11964" t="str">
            <v>N</v>
          </cell>
        </row>
        <row r="11965">
          <cell r="B11965">
            <v>37371</v>
          </cell>
          <cell r="C11965" t="str">
            <v>eCompanyStore Inc</v>
          </cell>
          <cell r="D11965" t="str">
            <v>ITC Holdings</v>
          </cell>
          <cell r="E11965">
            <v>5</v>
          </cell>
          <cell r="F11965" t="str">
            <v>N</v>
          </cell>
        </row>
        <row r="11966">
          <cell r="B11966">
            <v>37371</v>
          </cell>
          <cell r="C11966" t="str">
            <v>Scion Photonics Inc</v>
          </cell>
          <cell r="D11966" t="str">
            <v>JDS Uniphase Corp</v>
          </cell>
          <cell r="E11966">
            <v>43</v>
          </cell>
          <cell r="F11966" t="str">
            <v>N</v>
          </cell>
        </row>
        <row r="11967">
          <cell r="B11967">
            <v>37371</v>
          </cell>
          <cell r="C11967" t="str">
            <v>Shiny Entertainment Inc</v>
          </cell>
          <cell r="D11967" t="str">
            <v>Infogrames Entertainment</v>
          </cell>
          <cell r="E11967">
            <v>47.188999999999993</v>
          </cell>
          <cell r="F11967" t="str">
            <v>N</v>
          </cell>
        </row>
        <row r="11968">
          <cell r="B11968">
            <v>37371</v>
          </cell>
          <cell r="C11968" t="str">
            <v>Comark Inc</v>
          </cell>
          <cell r="D11968" t="str">
            <v>Insight Enterprises Inc</v>
          </cell>
          <cell r="E11968">
            <v>150</v>
          </cell>
          <cell r="F11968" t="str">
            <v>N</v>
          </cell>
        </row>
        <row r="11969">
          <cell r="B11969">
            <v>37371</v>
          </cell>
          <cell r="C11969" t="str">
            <v>New Focus Inc-Passive Optical</v>
          </cell>
          <cell r="D11969" t="str">
            <v>Finisar Corp</v>
          </cell>
          <cell r="E11969">
            <v>12.75</v>
          </cell>
          <cell r="F11969" t="str">
            <v>N</v>
          </cell>
        </row>
        <row r="11970">
          <cell r="B11970">
            <v>37370</v>
          </cell>
          <cell r="C11970" t="str">
            <v>Republic Technologies Intl LLC</v>
          </cell>
          <cell r="D11970" t="str">
            <v>RTI Acquistion Corp</v>
          </cell>
          <cell r="E11970">
            <v>463</v>
          </cell>
          <cell r="F11970" t="str">
            <v>N</v>
          </cell>
        </row>
        <row r="11971">
          <cell r="B11971">
            <v>37370</v>
          </cell>
          <cell r="C11971" t="str">
            <v>MedAire Inc</v>
          </cell>
          <cell r="D11971" t="str">
            <v>Global Doctor Ltd</v>
          </cell>
          <cell r="E11971">
            <v>9.1869999999999994</v>
          </cell>
          <cell r="F11971" t="str">
            <v>N</v>
          </cell>
        </row>
        <row r="11972">
          <cell r="B11972">
            <v>37370</v>
          </cell>
          <cell r="C11972" t="str">
            <v>KPHN-AM,Kansas City,Kansas</v>
          </cell>
          <cell r="D11972" t="str">
            <v>Radio Disney</v>
          </cell>
          <cell r="E11972">
            <v>3.8</v>
          </cell>
          <cell r="F11972" t="str">
            <v>N</v>
          </cell>
        </row>
        <row r="11973">
          <cell r="B11973">
            <v>37370</v>
          </cell>
          <cell r="C11973" t="str">
            <v>Teachers Friend Publications</v>
          </cell>
          <cell r="D11973" t="str">
            <v>Scholastic Inc</v>
          </cell>
          <cell r="E11973">
            <v>6</v>
          </cell>
          <cell r="F11973" t="str">
            <v>N</v>
          </cell>
        </row>
        <row r="11974">
          <cell r="B11974">
            <v>37370</v>
          </cell>
          <cell r="C11974" t="str">
            <v>MicroIslet Inc</v>
          </cell>
          <cell r="D11974" t="str">
            <v>ALD Services Inc</v>
          </cell>
          <cell r="E11974">
            <v>96.885999999999996</v>
          </cell>
          <cell r="F11974" t="str">
            <v>N</v>
          </cell>
        </row>
        <row r="11975">
          <cell r="B11975">
            <v>37370</v>
          </cell>
          <cell r="C11975" t="str">
            <v>Simplex Solutions Inc</v>
          </cell>
          <cell r="D11975" t="str">
            <v>Cadence Design Systems Inc</v>
          </cell>
          <cell r="E11975">
            <v>249.51499999999999</v>
          </cell>
          <cell r="F11975" t="str">
            <v>N</v>
          </cell>
        </row>
        <row r="11976">
          <cell r="B11976">
            <v>37370</v>
          </cell>
          <cell r="C11976" t="str">
            <v>Pedricktown Cogeneration LP</v>
          </cell>
          <cell r="D11976" t="str">
            <v>TXU Corp</v>
          </cell>
          <cell r="E11976">
            <v>36</v>
          </cell>
          <cell r="F11976" t="str">
            <v>N</v>
          </cell>
        </row>
        <row r="11977">
          <cell r="B11977">
            <v>37370</v>
          </cell>
          <cell r="C11977" t="str">
            <v>Clarion Technologies Inc-Manuf</v>
          </cell>
          <cell r="D11977" t="str">
            <v>CK Technologies LLC</v>
          </cell>
          <cell r="E11977">
            <v>14</v>
          </cell>
          <cell r="F11977" t="str">
            <v>N</v>
          </cell>
        </row>
        <row r="11978">
          <cell r="B11978">
            <v>37370</v>
          </cell>
          <cell r="C11978" t="str">
            <v>Apothogen Inc</v>
          </cell>
          <cell r="D11978" t="str">
            <v>IntraBiotics Pharmaceuticals</v>
          </cell>
          <cell r="E11978">
            <v>1.8089999999999999</v>
          </cell>
          <cell r="F11978" t="str">
            <v>N</v>
          </cell>
        </row>
        <row r="11979">
          <cell r="B11979">
            <v>37370</v>
          </cell>
          <cell r="C11979" t="str">
            <v>Keptel Inc</v>
          </cell>
          <cell r="D11979" t="str">
            <v>Undisclosed Acquiror</v>
          </cell>
          <cell r="E11979">
            <v>30</v>
          </cell>
          <cell r="F11979" t="str">
            <v>N</v>
          </cell>
        </row>
        <row r="11980">
          <cell r="B11980">
            <v>37370</v>
          </cell>
          <cell r="C11980" t="str">
            <v>Belshaw Brothers Inc(Enodis)</v>
          </cell>
          <cell r="D11980" t="str">
            <v>AGA Foodservice Group PLC</v>
          </cell>
          <cell r="E11980">
            <v>24.2</v>
          </cell>
          <cell r="F11980" t="str">
            <v>N</v>
          </cell>
        </row>
        <row r="11981">
          <cell r="B11981">
            <v>37370</v>
          </cell>
          <cell r="C11981" t="str">
            <v>Unzipped Apparel LLC</v>
          </cell>
          <cell r="D11981" t="str">
            <v>Candie's Inc</v>
          </cell>
          <cell r="E11981">
            <v>19.25</v>
          </cell>
          <cell r="F11981" t="str">
            <v>N</v>
          </cell>
        </row>
        <row r="11982">
          <cell r="B11982">
            <v>37370</v>
          </cell>
          <cell r="C11982" t="str">
            <v>Paramount Dental Plan Inc</v>
          </cell>
          <cell r="D11982" t="str">
            <v>SafeGuard Health Enterprises</v>
          </cell>
          <cell r="E11982">
            <v>6.6999999999999993</v>
          </cell>
          <cell r="F11982" t="str">
            <v>N</v>
          </cell>
        </row>
        <row r="11983">
          <cell r="B11983">
            <v>37369</v>
          </cell>
          <cell r="C11983" t="str">
            <v>Core-Mark International Inc</v>
          </cell>
          <cell r="D11983" t="str">
            <v>Fleming Cos Inc</v>
          </cell>
          <cell r="E11983">
            <v>405</v>
          </cell>
          <cell r="F11983" t="str">
            <v>N</v>
          </cell>
        </row>
        <row r="11984">
          <cell r="B11984">
            <v>37369</v>
          </cell>
          <cell r="C11984" t="str">
            <v>Hilton Waikoloa Village</v>
          </cell>
          <cell r="D11984" t="str">
            <v>Hilton Hotels Corp</v>
          </cell>
          <cell r="E11984">
            <v>155.13200000000001</v>
          </cell>
          <cell r="F11984" t="str">
            <v>N</v>
          </cell>
        </row>
        <row r="11985">
          <cell r="B11985">
            <v>37369</v>
          </cell>
          <cell r="C11985" t="str">
            <v>Head Distributing</v>
          </cell>
          <cell r="D11985" t="str">
            <v>Fleming Cos Inc</v>
          </cell>
          <cell r="E11985">
            <v>40</v>
          </cell>
          <cell r="F11985" t="str">
            <v>N</v>
          </cell>
        </row>
        <row r="11986">
          <cell r="B11986">
            <v>37369</v>
          </cell>
          <cell r="C11986" t="str">
            <v>Innoveda Inc</v>
          </cell>
          <cell r="D11986" t="str">
            <v>Mentor Graphics Corp</v>
          </cell>
          <cell r="E11986">
            <v>174.98299999999998</v>
          </cell>
          <cell r="F11986" t="str">
            <v>N</v>
          </cell>
        </row>
        <row r="11987">
          <cell r="B11987">
            <v>37369</v>
          </cell>
          <cell r="C11987" t="str">
            <v>Envirowall Inc</v>
          </cell>
          <cell r="D11987" t="str">
            <v>Republic Resources Inc</v>
          </cell>
          <cell r="E11987">
            <v>2.444</v>
          </cell>
          <cell r="F11987" t="str">
            <v>N</v>
          </cell>
        </row>
        <row r="11988">
          <cell r="B11988">
            <v>37369</v>
          </cell>
          <cell r="C11988" t="str">
            <v>Unilever-Mazola Cooking Oil</v>
          </cell>
          <cell r="D11988" t="str">
            <v>ACH Food Companies Inc</v>
          </cell>
          <cell r="E11988">
            <v>360</v>
          </cell>
          <cell r="F11988" t="str">
            <v>N</v>
          </cell>
        </row>
        <row r="11989">
          <cell r="B11989">
            <v>37369</v>
          </cell>
          <cell r="C11989" t="str">
            <v>Lafarge NA Inc-Concrete Paving</v>
          </cell>
          <cell r="D11989" t="str">
            <v>Investor Group</v>
          </cell>
          <cell r="E11989">
            <v>38.136000000000003</v>
          </cell>
          <cell r="F11989" t="str">
            <v>N</v>
          </cell>
        </row>
        <row r="11990">
          <cell r="B11990">
            <v>37369</v>
          </cell>
          <cell r="C11990" t="str">
            <v>Miller Auto Group</v>
          </cell>
          <cell r="D11990" t="str">
            <v>Group 1 Automotive Inc</v>
          </cell>
          <cell r="E11990">
            <v>59.3</v>
          </cell>
          <cell r="F11990" t="str">
            <v>N</v>
          </cell>
        </row>
        <row r="11991">
          <cell r="B11991">
            <v>37369</v>
          </cell>
          <cell r="C11991" t="str">
            <v>Gray Television Inc</v>
          </cell>
          <cell r="D11991" t="str">
            <v>Investor Group</v>
          </cell>
          <cell r="E11991">
            <v>40</v>
          </cell>
          <cell r="F11991" t="str">
            <v>N</v>
          </cell>
        </row>
        <row r="11992">
          <cell r="B11992">
            <v>37368</v>
          </cell>
          <cell r="C11992" t="str">
            <v>Gas Properties,Yolo County,CA</v>
          </cell>
          <cell r="D11992" t="str">
            <v>Equity Oil Co</v>
          </cell>
          <cell r="E11992">
            <v>32</v>
          </cell>
          <cell r="F11992" t="str">
            <v>N</v>
          </cell>
        </row>
        <row r="11993">
          <cell r="B11993">
            <v>37368</v>
          </cell>
          <cell r="C11993" t="str">
            <v>Clare Inc</v>
          </cell>
          <cell r="D11993" t="str">
            <v>IXYS Corp</v>
          </cell>
          <cell r="E11993">
            <v>55.588999999999999</v>
          </cell>
          <cell r="F11993" t="str">
            <v>N</v>
          </cell>
        </row>
        <row r="11994">
          <cell r="B11994">
            <v>37368</v>
          </cell>
          <cell r="C11994" t="str">
            <v>MedLink Group Inc-Florida</v>
          </cell>
          <cell r="D11994" t="str">
            <v>Pediatric Services of America</v>
          </cell>
          <cell r="E11994">
            <v>1.9</v>
          </cell>
          <cell r="F11994" t="str">
            <v>N</v>
          </cell>
        </row>
        <row r="11995">
          <cell r="B11995">
            <v>37368</v>
          </cell>
          <cell r="C11995" t="str">
            <v>LST Inc</v>
          </cell>
          <cell r="D11995" t="str">
            <v>Princeton Mining Corp</v>
          </cell>
          <cell r="E11995">
            <v>4.8</v>
          </cell>
          <cell r="F11995" t="str">
            <v>N</v>
          </cell>
        </row>
        <row r="11996">
          <cell r="B11996">
            <v>37368</v>
          </cell>
          <cell r="C11996" t="str">
            <v>Axa Financial Center,New York</v>
          </cell>
          <cell r="D11996" t="str">
            <v>Jamestown Group</v>
          </cell>
          <cell r="E11996">
            <v>745.5</v>
          </cell>
          <cell r="F11996" t="str">
            <v>N</v>
          </cell>
        </row>
        <row r="11997">
          <cell r="B11997">
            <v>37368</v>
          </cell>
          <cell r="C11997" t="str">
            <v>Lennox International Inc-Heat</v>
          </cell>
          <cell r="D11997" t="str">
            <v>Outokumpu Oyj</v>
          </cell>
          <cell r="E11997">
            <v>55</v>
          </cell>
          <cell r="F11997" t="str">
            <v>N</v>
          </cell>
        </row>
        <row r="11998">
          <cell r="B11998">
            <v>37368</v>
          </cell>
          <cell r="C11998" t="str">
            <v>Gruntal &amp; Co Inc-Certain</v>
          </cell>
          <cell r="D11998" t="str">
            <v>Ryan Beck &amp; Co Inc</v>
          </cell>
          <cell r="E11998">
            <v>6</v>
          </cell>
          <cell r="F11998" t="str">
            <v>N</v>
          </cell>
        </row>
        <row r="11999">
          <cell r="B11999">
            <v>37368</v>
          </cell>
          <cell r="C11999" t="str">
            <v>Sierra Precision(Invivo Corp)</v>
          </cell>
          <cell r="D11999" t="str">
            <v>3D Instruments LLC</v>
          </cell>
          <cell r="E11999">
            <v>4.9000000000000004</v>
          </cell>
          <cell r="F11999" t="str">
            <v>N</v>
          </cell>
        </row>
        <row r="12000">
          <cell r="B12000">
            <v>37368</v>
          </cell>
          <cell r="C12000" t="str">
            <v>VERTEX Interactive Inc-Windows</v>
          </cell>
          <cell r="D12000" t="str">
            <v>Pitney Bowes Inc</v>
          </cell>
          <cell r="E12000">
            <v>1.65</v>
          </cell>
          <cell r="F12000" t="str">
            <v>N</v>
          </cell>
        </row>
        <row r="12001">
          <cell r="B12001">
            <v>37365</v>
          </cell>
          <cell r="C12001" t="str">
            <v>Fonovisa(Televisa SA de CV)</v>
          </cell>
          <cell r="D12001" t="str">
            <v>Univision Communications Inc</v>
          </cell>
          <cell r="E12001">
            <v>210</v>
          </cell>
          <cell r="F12001" t="str">
            <v>N</v>
          </cell>
        </row>
        <row r="12002">
          <cell r="B12002">
            <v>37365</v>
          </cell>
          <cell r="C12002" t="str">
            <v>InterAct Conferencing</v>
          </cell>
          <cell r="D12002" t="str">
            <v>Raindance Communications Inc</v>
          </cell>
          <cell r="E12002">
            <v>10</v>
          </cell>
          <cell r="F12002" t="str">
            <v>N</v>
          </cell>
        </row>
        <row r="12003">
          <cell r="B12003">
            <v>37365</v>
          </cell>
          <cell r="C12003" t="str">
            <v>Burke Indus-Engineer Polymers</v>
          </cell>
          <cell r="D12003" t="str">
            <v>Esterline Tech Corp</v>
          </cell>
          <cell r="E12003">
            <v>38</v>
          </cell>
          <cell r="F12003" t="str">
            <v>N</v>
          </cell>
        </row>
        <row r="12004">
          <cell r="B12004">
            <v>37365</v>
          </cell>
          <cell r="C12004" t="str">
            <v>WTTV-TV,WTTK-TV,Indiana</v>
          </cell>
          <cell r="D12004" t="str">
            <v>Tribune Co</v>
          </cell>
          <cell r="E12004">
            <v>125</v>
          </cell>
          <cell r="F12004" t="str">
            <v>N</v>
          </cell>
        </row>
        <row r="12005">
          <cell r="B12005">
            <v>37365</v>
          </cell>
          <cell r="C12005" t="str">
            <v>Upland Bank,Upland,California</v>
          </cell>
          <cell r="D12005" t="str">
            <v>First Community Bancorp Inc,CA</v>
          </cell>
          <cell r="E12005">
            <v>18.399999999999999</v>
          </cell>
          <cell r="F12005" t="str">
            <v>N</v>
          </cell>
        </row>
        <row r="12006">
          <cell r="B12006">
            <v>37364</v>
          </cell>
          <cell r="C12006" t="str">
            <v>Partsbase Inc</v>
          </cell>
          <cell r="D12006" t="str">
            <v>Investor Group</v>
          </cell>
          <cell r="E12006">
            <v>7.2889999999999997</v>
          </cell>
          <cell r="F12006" t="str">
            <v>Y</v>
          </cell>
        </row>
        <row r="12007">
          <cell r="B12007">
            <v>37364</v>
          </cell>
          <cell r="C12007" t="str">
            <v>Polaroid Corp</v>
          </cell>
          <cell r="D12007" t="str">
            <v>Investor Group</v>
          </cell>
          <cell r="E12007">
            <v>255</v>
          </cell>
          <cell r="F12007" t="str">
            <v>Y</v>
          </cell>
        </row>
        <row r="12008">
          <cell r="B12008">
            <v>37364</v>
          </cell>
          <cell r="C12008" t="str">
            <v>Clayton Acquisition Co</v>
          </cell>
          <cell r="D12008" t="str">
            <v>Wolseley PLC</v>
          </cell>
          <cell r="E12008">
            <v>110</v>
          </cell>
          <cell r="F12008" t="str">
            <v>N</v>
          </cell>
        </row>
        <row r="12009">
          <cell r="B12009">
            <v>37364</v>
          </cell>
          <cell r="C12009" t="str">
            <v>Piedmont Water Co Inc</v>
          </cell>
          <cell r="D12009" t="str">
            <v>Hydraulics Ltd</v>
          </cell>
          <cell r="E12009">
            <v>1.3599999999999999</v>
          </cell>
          <cell r="F12009" t="str">
            <v>N</v>
          </cell>
        </row>
        <row r="12010">
          <cell r="B12010">
            <v>37364</v>
          </cell>
          <cell r="C12010" t="str">
            <v>Elastic Fabrics of America-</v>
          </cell>
          <cell r="D12010" t="str">
            <v>Narroflex Inc</v>
          </cell>
          <cell r="E12010">
            <v>2.8</v>
          </cell>
          <cell r="F12010" t="str">
            <v>N</v>
          </cell>
        </row>
        <row r="12011">
          <cell r="B12011">
            <v>37364</v>
          </cell>
          <cell r="C12011" t="str">
            <v>AppliedTheory Corp-Network Bus</v>
          </cell>
          <cell r="D12011" t="str">
            <v>FASTNET Corp</v>
          </cell>
          <cell r="E12011">
            <v>10.67</v>
          </cell>
          <cell r="F12011" t="str">
            <v>N</v>
          </cell>
        </row>
        <row r="12012">
          <cell r="B12012">
            <v>37364</v>
          </cell>
          <cell r="C12012" t="str">
            <v>Xeragon Inc</v>
          </cell>
          <cell r="D12012" t="str">
            <v>Qiagen NV</v>
          </cell>
          <cell r="E12012">
            <v>9.4009999999999998</v>
          </cell>
          <cell r="F12012" t="str">
            <v>N</v>
          </cell>
        </row>
        <row r="12013">
          <cell r="B12013">
            <v>37364</v>
          </cell>
          <cell r="C12013" t="str">
            <v>AppliedTheory Corp-Hosting</v>
          </cell>
          <cell r="D12013" t="str">
            <v>ClearBlue Technologies Inc</v>
          </cell>
          <cell r="E12013">
            <v>25.479999999999997</v>
          </cell>
          <cell r="F12013" t="str">
            <v>N</v>
          </cell>
        </row>
        <row r="12014">
          <cell r="B12014">
            <v>37364</v>
          </cell>
          <cell r="C12014" t="str">
            <v>Healthcare Resource Management</v>
          </cell>
          <cell r="D12014" t="str">
            <v>AMN Healthcare Services Inc</v>
          </cell>
          <cell r="E12014">
            <v>9.3000000000000007</v>
          </cell>
          <cell r="F12014" t="str">
            <v>N</v>
          </cell>
        </row>
        <row r="12015">
          <cell r="B12015">
            <v>37364</v>
          </cell>
          <cell r="C12015" t="str">
            <v>Central Nevada Utilities Co</v>
          </cell>
          <cell r="D12015" t="str">
            <v>Utilities Inc</v>
          </cell>
          <cell r="E12015">
            <v>5.5</v>
          </cell>
          <cell r="F12015" t="str">
            <v>N</v>
          </cell>
        </row>
        <row r="12016">
          <cell r="B12016">
            <v>37363</v>
          </cell>
          <cell r="C12016" t="str">
            <v>PriceSmart Inc</v>
          </cell>
          <cell r="D12016" t="str">
            <v>International Finance Corp</v>
          </cell>
          <cell r="E12016">
            <v>10</v>
          </cell>
          <cell r="F12016" t="str">
            <v>Y</v>
          </cell>
        </row>
        <row r="12017">
          <cell r="B12017">
            <v>37363</v>
          </cell>
          <cell r="C12017" t="str">
            <v>NRT Inc(HFS,Apollo Management)</v>
          </cell>
          <cell r="D12017" t="str">
            <v>Cendant Corp</v>
          </cell>
          <cell r="E12017">
            <v>530</v>
          </cell>
          <cell r="F12017" t="str">
            <v>N</v>
          </cell>
        </row>
        <row r="12018">
          <cell r="B12018">
            <v>37363</v>
          </cell>
          <cell r="C12018" t="str">
            <v>IBM Corp-Hard Disk Drive</v>
          </cell>
          <cell r="D12018" t="str">
            <v>Hitachi Ltd</v>
          </cell>
          <cell r="E12018">
            <v>2050</v>
          </cell>
          <cell r="F12018" t="str">
            <v>N</v>
          </cell>
        </row>
        <row r="12019">
          <cell r="B12019">
            <v>37363</v>
          </cell>
          <cell r="C12019" t="str">
            <v>El Paso Corp-Colorado Natural</v>
          </cell>
          <cell r="D12019" t="str">
            <v>EnCana Corp</v>
          </cell>
          <cell r="E12019">
            <v>292</v>
          </cell>
          <cell r="F12019" t="str">
            <v>N</v>
          </cell>
        </row>
        <row r="12020">
          <cell r="B12020">
            <v>37363</v>
          </cell>
          <cell r="C12020" t="str">
            <v>Anderson Water Co-Retail Water</v>
          </cell>
          <cell r="D12020" t="str">
            <v>Anderson,South Carolina</v>
          </cell>
          <cell r="E12020">
            <v>16</v>
          </cell>
          <cell r="F12020" t="str">
            <v>N</v>
          </cell>
        </row>
        <row r="12021">
          <cell r="B12021">
            <v>37363</v>
          </cell>
          <cell r="C12021" t="str">
            <v>Anderson Water Co-Water</v>
          </cell>
          <cell r="D12021" t="str">
            <v>Anderson County Joint</v>
          </cell>
          <cell r="E12021">
            <v>47.5</v>
          </cell>
          <cell r="F12021" t="str">
            <v>N</v>
          </cell>
        </row>
        <row r="12022">
          <cell r="B12022">
            <v>37363</v>
          </cell>
          <cell r="C12022" t="str">
            <v>Questron Technology Inc</v>
          </cell>
          <cell r="D12022" t="str">
            <v>GE Supply(General Electric Co)</v>
          </cell>
          <cell r="E12022">
            <v>88.699999999999989</v>
          </cell>
          <cell r="F12022" t="str">
            <v>N</v>
          </cell>
        </row>
        <row r="12023">
          <cell r="B12023">
            <v>37363</v>
          </cell>
          <cell r="C12023" t="str">
            <v>GovConnect Inc</v>
          </cell>
          <cell r="D12023" t="str">
            <v>govOne Solutions LP</v>
          </cell>
          <cell r="E12023">
            <v>45</v>
          </cell>
          <cell r="F12023" t="str">
            <v>N</v>
          </cell>
        </row>
        <row r="12024">
          <cell r="B12024">
            <v>37363</v>
          </cell>
          <cell r="C12024" t="str">
            <v>Arvida Realty Services</v>
          </cell>
          <cell r="D12024" t="str">
            <v>NRT Inc(HFS,Apollo Management)</v>
          </cell>
          <cell r="E12024">
            <v>160</v>
          </cell>
          <cell r="F12024" t="str">
            <v>N</v>
          </cell>
        </row>
        <row r="12025">
          <cell r="B12025">
            <v>37363</v>
          </cell>
          <cell r="C12025" t="str">
            <v>Winstar Holdings LLC</v>
          </cell>
          <cell r="D12025" t="str">
            <v>IDT Corp</v>
          </cell>
          <cell r="E12025">
            <v>14.494999999999999</v>
          </cell>
          <cell r="F12025" t="str">
            <v>N</v>
          </cell>
        </row>
        <row r="12026">
          <cell r="B12026">
            <v>37363</v>
          </cell>
          <cell r="C12026" t="str">
            <v>450 Park Avenue,New York,NY</v>
          </cell>
          <cell r="D12026" t="str">
            <v>Investor Group</v>
          </cell>
          <cell r="E12026">
            <v>158</v>
          </cell>
          <cell r="F12026" t="str">
            <v>N</v>
          </cell>
        </row>
        <row r="12027">
          <cell r="B12027">
            <v>37363</v>
          </cell>
          <cell r="C12027" t="str">
            <v>WTU Retail Energy,CPL Retail</v>
          </cell>
          <cell r="D12027" t="str">
            <v>Centrica PLC</v>
          </cell>
          <cell r="E12027">
            <v>153</v>
          </cell>
          <cell r="F12027" t="str">
            <v>N</v>
          </cell>
        </row>
        <row r="12028">
          <cell r="B12028">
            <v>37363</v>
          </cell>
          <cell r="C12028" t="str">
            <v>Keyola Corp</v>
          </cell>
          <cell r="D12028" t="str">
            <v>Lawson Software Inc</v>
          </cell>
          <cell r="E12028">
            <v>8</v>
          </cell>
          <cell r="F12028" t="str">
            <v>N</v>
          </cell>
        </row>
        <row r="12029">
          <cell r="B12029">
            <v>37363</v>
          </cell>
          <cell r="C12029" t="str">
            <v>Wachovia Corp-Credit Card Port</v>
          </cell>
          <cell r="D12029" t="str">
            <v>MBNA America Bank NA</v>
          </cell>
          <cell r="E12029">
            <v>91</v>
          </cell>
          <cell r="F12029" t="str">
            <v>N</v>
          </cell>
        </row>
        <row r="12030">
          <cell r="B12030">
            <v>37362</v>
          </cell>
          <cell r="C12030" t="str">
            <v>First American Payment Systems</v>
          </cell>
          <cell r="D12030" t="str">
            <v>Lindsay Goldberg &amp; Bessemer</v>
          </cell>
          <cell r="E12030">
            <v>70</v>
          </cell>
          <cell r="F12030" t="str">
            <v>Y</v>
          </cell>
        </row>
        <row r="12031">
          <cell r="B12031">
            <v>37362</v>
          </cell>
          <cell r="C12031" t="str">
            <v>NTL Inc</v>
          </cell>
          <cell r="D12031" t="str">
            <v>Bondholders</v>
          </cell>
          <cell r="E12031">
            <v>1513</v>
          </cell>
          <cell r="F12031" t="str">
            <v>N</v>
          </cell>
        </row>
        <row r="12032">
          <cell r="B12032">
            <v>37362</v>
          </cell>
          <cell r="C12032" t="str">
            <v>Super1Foods-Grocery Stores(7)</v>
          </cell>
          <cell r="D12032" t="str">
            <v>Fleming Cos Inc</v>
          </cell>
          <cell r="E12032">
            <v>46</v>
          </cell>
          <cell r="F12032" t="str">
            <v>N</v>
          </cell>
        </row>
        <row r="12033">
          <cell r="B12033">
            <v>37362</v>
          </cell>
          <cell r="C12033" t="str">
            <v>Analog Integration Partners</v>
          </cell>
          <cell r="D12033" t="str">
            <v>Xicor Inc</v>
          </cell>
          <cell r="E12033">
            <v>15.09</v>
          </cell>
          <cell r="F12033" t="str">
            <v>N</v>
          </cell>
        </row>
        <row r="12034">
          <cell r="B12034">
            <v>37362</v>
          </cell>
          <cell r="C12034" t="str">
            <v>Cybrant Corp</v>
          </cell>
          <cell r="D12034" t="str">
            <v>Blue Martini Software Inc</v>
          </cell>
          <cell r="E12034">
            <v>6.84</v>
          </cell>
          <cell r="F12034" t="str">
            <v>N</v>
          </cell>
        </row>
        <row r="12035">
          <cell r="B12035">
            <v>37362</v>
          </cell>
          <cell r="C12035" t="str">
            <v>Cooper Coil Coating Inc</v>
          </cell>
          <cell r="D12035" t="str">
            <v>Cooper Coating Co LLC</v>
          </cell>
          <cell r="E12035">
            <v>3</v>
          </cell>
          <cell r="F12035" t="str">
            <v>N</v>
          </cell>
        </row>
        <row r="12036">
          <cell r="B12036">
            <v>37362</v>
          </cell>
          <cell r="C12036" t="str">
            <v>Source Enterprises Inc</v>
          </cell>
          <cell r="D12036" t="str">
            <v>Black Enterprise/Greenwich St</v>
          </cell>
          <cell r="E12036">
            <v>17</v>
          </cell>
          <cell r="F12036" t="str">
            <v>N</v>
          </cell>
        </row>
        <row r="12037">
          <cell r="B12037">
            <v>37362</v>
          </cell>
          <cell r="C12037" t="str">
            <v>Ditech Commun-Telinnovation</v>
          </cell>
          <cell r="D12037" t="str">
            <v>Texas Instruments Inc</v>
          </cell>
          <cell r="E12037">
            <v>26.799999999999997</v>
          </cell>
          <cell r="F12037" t="str">
            <v>N</v>
          </cell>
        </row>
        <row r="12038">
          <cell r="B12038">
            <v>37362</v>
          </cell>
          <cell r="C12038" t="str">
            <v>Rocky Mountain Holdings LLC</v>
          </cell>
          <cell r="D12038" t="str">
            <v>Air Methods Corp</v>
          </cell>
          <cell r="E12038">
            <v>72.400000000000006</v>
          </cell>
          <cell r="F12038" t="str">
            <v>N</v>
          </cell>
        </row>
        <row r="12039">
          <cell r="B12039">
            <v>37362</v>
          </cell>
          <cell r="C12039" t="str">
            <v>Calpine-De Pere Power Plant</v>
          </cell>
          <cell r="D12039" t="str">
            <v>Wisconsin Public Service Corp</v>
          </cell>
          <cell r="E12039">
            <v>120.39999999999999</v>
          </cell>
          <cell r="F12039" t="str">
            <v>N</v>
          </cell>
        </row>
        <row r="12040">
          <cell r="B12040">
            <v>37362</v>
          </cell>
          <cell r="C12040" t="str">
            <v>APW Ltd</v>
          </cell>
          <cell r="D12040" t="str">
            <v>Creditors</v>
          </cell>
          <cell r="E12040">
            <v>100</v>
          </cell>
          <cell r="F12040" t="str">
            <v>N</v>
          </cell>
        </row>
        <row r="12041">
          <cell r="B12041">
            <v>37362</v>
          </cell>
          <cell r="C12041" t="str">
            <v>CenterState Bank of Florida</v>
          </cell>
          <cell r="D12041" t="str">
            <v>CenterState Banks of FL Inc,Wi</v>
          </cell>
          <cell r="E12041">
            <v>13.527999999999999</v>
          </cell>
          <cell r="F12041" t="str">
            <v>N</v>
          </cell>
        </row>
        <row r="12042">
          <cell r="B12042">
            <v>37362</v>
          </cell>
          <cell r="C12042" t="str">
            <v>Undisclosed Gas Generating</v>
          </cell>
          <cell r="D12042" t="str">
            <v>Sanger Power LLC</v>
          </cell>
          <cell r="E12042">
            <v>50.244</v>
          </cell>
          <cell r="F12042" t="str">
            <v>N</v>
          </cell>
        </row>
        <row r="12043">
          <cell r="B12043">
            <v>37361</v>
          </cell>
          <cell r="C12043" t="str">
            <v>Providian Financial Corp-High</v>
          </cell>
          <cell r="D12043" t="str">
            <v>Investor Group</v>
          </cell>
          <cell r="E12043">
            <v>168</v>
          </cell>
          <cell r="F12043" t="str">
            <v>Y</v>
          </cell>
        </row>
        <row r="12044">
          <cell r="B12044">
            <v>37361</v>
          </cell>
          <cell r="C12044" t="str">
            <v>Seabrook Nuclear Power Plant</v>
          </cell>
          <cell r="D12044" t="str">
            <v>FPL Group Inc</v>
          </cell>
          <cell r="E12044">
            <v>836.59999999999991</v>
          </cell>
          <cell r="F12044" t="str">
            <v>N</v>
          </cell>
        </row>
        <row r="12045">
          <cell r="B12045">
            <v>37361</v>
          </cell>
          <cell r="C12045" t="str">
            <v>Data Communique International</v>
          </cell>
          <cell r="D12045" t="str">
            <v>Havas Advertising SA</v>
          </cell>
          <cell r="E12045">
            <v>10.015000000000001</v>
          </cell>
          <cell r="F12045" t="str">
            <v>N</v>
          </cell>
        </row>
        <row r="12046">
          <cell r="B12046">
            <v>37361</v>
          </cell>
          <cell r="C12046" t="str">
            <v>Grubb &amp; Ellis Co</v>
          </cell>
          <cell r="D12046" t="str">
            <v>Kojaian Ventures LLC</v>
          </cell>
          <cell r="E12046">
            <v>15.157999999999999</v>
          </cell>
          <cell r="F12046" t="str">
            <v>N</v>
          </cell>
        </row>
        <row r="12047">
          <cell r="B12047">
            <v>37361</v>
          </cell>
          <cell r="C12047" t="str">
            <v>La Quinta Corp-Assisted Living</v>
          </cell>
          <cell r="D12047" t="str">
            <v>Nationwide Health Properties</v>
          </cell>
          <cell r="E12047">
            <v>109</v>
          </cell>
          <cell r="F12047" t="str">
            <v>N</v>
          </cell>
        </row>
        <row r="12048">
          <cell r="B12048">
            <v>37361</v>
          </cell>
          <cell r="C12048" t="str">
            <v>Enstar IV-1 LP &amp; 2 LP-TV Asts</v>
          </cell>
          <cell r="D12048" t="str">
            <v>Poplar Bluff,Missouri</v>
          </cell>
          <cell r="E12048">
            <v>8</v>
          </cell>
          <cell r="F12048" t="str">
            <v>N</v>
          </cell>
        </row>
        <row r="12049">
          <cell r="B12049">
            <v>37361</v>
          </cell>
          <cell r="C12049" t="str">
            <v>IFR Systems</v>
          </cell>
          <cell r="D12049" t="str">
            <v>Aeroflex Inc</v>
          </cell>
          <cell r="E12049">
            <v>59.991999999999997</v>
          </cell>
          <cell r="F12049" t="str">
            <v>N</v>
          </cell>
        </row>
        <row r="12050">
          <cell r="B12050">
            <v>37361</v>
          </cell>
          <cell r="C12050" t="str">
            <v>Focal Point Architectural</v>
          </cell>
          <cell r="D12050" t="str">
            <v>American Wood Mouldings LLC</v>
          </cell>
          <cell r="E12050">
            <v>3</v>
          </cell>
          <cell r="F12050" t="str">
            <v>N</v>
          </cell>
        </row>
        <row r="12051">
          <cell r="B12051">
            <v>37361</v>
          </cell>
          <cell r="C12051" t="str">
            <v>Ormesa Geothermal Power Plant</v>
          </cell>
          <cell r="D12051" t="str">
            <v>Ormat Technologies Inc</v>
          </cell>
          <cell r="E12051">
            <v>41</v>
          </cell>
          <cell r="F12051" t="str">
            <v>N</v>
          </cell>
        </row>
        <row r="12052">
          <cell r="B12052">
            <v>37361</v>
          </cell>
          <cell r="C12052" t="str">
            <v>DDC Publishing</v>
          </cell>
          <cell r="D12052" t="str">
            <v>Pearson Education Ltd</v>
          </cell>
          <cell r="E12052">
            <v>6.4799999999999995</v>
          </cell>
          <cell r="F12052" t="str">
            <v>N</v>
          </cell>
        </row>
        <row r="12053">
          <cell r="B12053">
            <v>37359</v>
          </cell>
          <cell r="C12053" t="str">
            <v>Nortek Inc</v>
          </cell>
          <cell r="D12053" t="str">
            <v>Investor Group</v>
          </cell>
          <cell r="E12053">
            <v>525.529</v>
          </cell>
          <cell r="F12053" t="str">
            <v>Y</v>
          </cell>
        </row>
        <row r="12054">
          <cell r="B12054">
            <v>37358</v>
          </cell>
          <cell r="C12054" t="str">
            <v>Portal Publications Ltd</v>
          </cell>
          <cell r="D12054" t="str">
            <v>Lynx Private Equity II LP</v>
          </cell>
          <cell r="E12054">
            <v>33.5</v>
          </cell>
          <cell r="F12054" t="str">
            <v>Y</v>
          </cell>
        </row>
        <row r="12055">
          <cell r="B12055">
            <v>37358</v>
          </cell>
          <cell r="C12055" t="str">
            <v>International Steel Group Inc</v>
          </cell>
          <cell r="D12055" t="str">
            <v>Cleveland-Cliffs Inc</v>
          </cell>
          <cell r="E12055">
            <v>13</v>
          </cell>
          <cell r="F12055" t="str">
            <v>N</v>
          </cell>
        </row>
        <row r="12056">
          <cell r="B12056">
            <v>37358</v>
          </cell>
          <cell r="C12056" t="str">
            <v>Gilkison Patterson Invest Adv</v>
          </cell>
          <cell r="D12056" t="str">
            <v>Independent Community Bankshs</v>
          </cell>
          <cell r="E12056">
            <v>6</v>
          </cell>
          <cell r="F12056" t="str">
            <v>N</v>
          </cell>
        </row>
        <row r="12057">
          <cell r="B12057">
            <v>37358</v>
          </cell>
          <cell r="C12057" t="str">
            <v>Stewart&amp;Stevenson-Cert Asts</v>
          </cell>
          <cell r="D12057" t="str">
            <v>Cooper Cameron Corp</v>
          </cell>
          <cell r="E12057">
            <v>14.75</v>
          </cell>
          <cell r="F12057" t="str">
            <v>N</v>
          </cell>
        </row>
        <row r="12058">
          <cell r="B12058">
            <v>37358</v>
          </cell>
          <cell r="C12058" t="str">
            <v>FishSix Inc</v>
          </cell>
          <cell r="D12058" t="str">
            <v>Undisclosed Acquiror</v>
          </cell>
          <cell r="E12058">
            <v>3.5</v>
          </cell>
          <cell r="F12058" t="str">
            <v>N</v>
          </cell>
        </row>
        <row r="12059">
          <cell r="B12059">
            <v>37358</v>
          </cell>
          <cell r="C12059" t="str">
            <v>Alterra-Assisted Living(39)</v>
          </cell>
          <cell r="D12059" t="str">
            <v>Undisclosed REIT JV</v>
          </cell>
          <cell r="E12059">
            <v>91</v>
          </cell>
          <cell r="F12059" t="str">
            <v>N</v>
          </cell>
        </row>
        <row r="12060">
          <cell r="B12060">
            <v>37357</v>
          </cell>
          <cell r="C12060" t="str">
            <v>Hyperbaric Oxygenation Corp</v>
          </cell>
          <cell r="D12060" t="str">
            <v>RunCorp Inc</v>
          </cell>
          <cell r="E12060">
            <v>6.75</v>
          </cell>
          <cell r="F12060" t="str">
            <v>Y</v>
          </cell>
        </row>
        <row r="12061">
          <cell r="B12061">
            <v>37357</v>
          </cell>
          <cell r="C12061" t="str">
            <v>Herbalife International Inc</v>
          </cell>
          <cell r="D12061" t="str">
            <v>Investor Group</v>
          </cell>
          <cell r="E12061">
            <v>718.35799999999995</v>
          </cell>
          <cell r="F12061" t="str">
            <v>Y</v>
          </cell>
        </row>
        <row r="12062">
          <cell r="B12062">
            <v>37357</v>
          </cell>
          <cell r="C12062" t="str">
            <v>Kemper Insurance Co-Ppty Ins</v>
          </cell>
          <cell r="D12062" t="str">
            <v>Trinity Universal Insurance Co</v>
          </cell>
          <cell r="E12062">
            <v>45</v>
          </cell>
          <cell r="F12062" t="str">
            <v>N</v>
          </cell>
        </row>
        <row r="12063">
          <cell r="B12063">
            <v>37357</v>
          </cell>
          <cell r="C12063" t="str">
            <v>Candlewood Hotel Company Inc-C</v>
          </cell>
          <cell r="D12063" t="str">
            <v>Hospitality Properties Trust</v>
          </cell>
          <cell r="E12063">
            <v>145</v>
          </cell>
          <cell r="F12063" t="str">
            <v>N</v>
          </cell>
        </row>
        <row r="12064">
          <cell r="B12064">
            <v>37357</v>
          </cell>
          <cell r="C12064" t="str">
            <v>Glimcher Realty-Community Cntr</v>
          </cell>
          <cell r="D12064" t="str">
            <v>Undisclosed Acquiror</v>
          </cell>
          <cell r="E12064">
            <v>300</v>
          </cell>
          <cell r="F12064" t="str">
            <v>N</v>
          </cell>
        </row>
        <row r="12065">
          <cell r="B12065">
            <v>37357</v>
          </cell>
          <cell r="C12065" t="str">
            <v>CMS Energy Corp-Oil &amp; Gas,WY</v>
          </cell>
          <cell r="D12065" t="str">
            <v>XTO Energy Inc</v>
          </cell>
          <cell r="E12065">
            <v>101</v>
          </cell>
          <cell r="F12065" t="str">
            <v>N</v>
          </cell>
        </row>
        <row r="12066">
          <cell r="B12066">
            <v>37357</v>
          </cell>
          <cell r="C12066" t="str">
            <v>Marathon Oil Co-San Juan Basin</v>
          </cell>
          <cell r="D12066" t="str">
            <v>XTO Energy Inc</v>
          </cell>
          <cell r="E12066">
            <v>43</v>
          </cell>
          <cell r="F12066" t="str">
            <v>N</v>
          </cell>
        </row>
        <row r="12067">
          <cell r="B12067">
            <v>37357</v>
          </cell>
          <cell r="C12067" t="str">
            <v>Ottaway Newspapers Inc-Essex</v>
          </cell>
          <cell r="D12067" t="str">
            <v>Eagle-Tribune Publishing Co</v>
          </cell>
          <cell r="E12067">
            <v>70</v>
          </cell>
          <cell r="F12067" t="str">
            <v>N</v>
          </cell>
        </row>
        <row r="12068">
          <cell r="B12068">
            <v>37357</v>
          </cell>
          <cell r="C12068" t="str">
            <v>Wheland Auto Indus-Centrifuse</v>
          </cell>
          <cell r="D12068" t="str">
            <v>Hayes Lemmerz International</v>
          </cell>
          <cell r="E12068">
            <v>4.0999999999999996</v>
          </cell>
          <cell r="F12068" t="str">
            <v>N</v>
          </cell>
        </row>
        <row r="12069">
          <cell r="B12069">
            <v>37357</v>
          </cell>
          <cell r="C12069" t="str">
            <v>Foothills Mall,Tuscan,AZ</v>
          </cell>
          <cell r="D12069" t="str">
            <v>Investor Group</v>
          </cell>
          <cell r="E12069">
            <v>54</v>
          </cell>
          <cell r="F12069" t="str">
            <v>N</v>
          </cell>
        </row>
        <row r="12070">
          <cell r="B12070">
            <v>37357</v>
          </cell>
          <cell r="C12070" t="str">
            <v>Lockwood Sign Group Inc</v>
          </cell>
          <cell r="D12070" t="str">
            <v>Investor Group</v>
          </cell>
          <cell r="E12070">
            <v>1.5820000000000001</v>
          </cell>
          <cell r="F12070" t="str">
            <v>N</v>
          </cell>
        </row>
        <row r="12071">
          <cell r="B12071">
            <v>37357</v>
          </cell>
          <cell r="C12071" t="str">
            <v>Collectible Properties-Certain</v>
          </cell>
          <cell r="D12071" t="str">
            <v>Collectors Universe Inc</v>
          </cell>
          <cell r="E12071">
            <v>1.0339999999999998</v>
          </cell>
          <cell r="F12071" t="str">
            <v>N</v>
          </cell>
        </row>
        <row r="12072">
          <cell r="B12072">
            <v>37357</v>
          </cell>
          <cell r="C12072" t="str">
            <v>Bancorp Connecticut Inc</v>
          </cell>
          <cell r="D12072" t="str">
            <v>Banknorth Group Inc,ME</v>
          </cell>
          <cell r="E12072">
            <v>158.53399999999999</v>
          </cell>
          <cell r="F12072" t="str">
            <v>N</v>
          </cell>
        </row>
        <row r="12073">
          <cell r="B12073">
            <v>37356</v>
          </cell>
          <cell r="C12073" t="str">
            <v>Wyo-Tech Acquisition Corp</v>
          </cell>
          <cell r="D12073" t="str">
            <v>Corinthian Colleges Inc</v>
          </cell>
          <cell r="E12073">
            <v>84.399999999999991</v>
          </cell>
          <cell r="F12073" t="str">
            <v>N</v>
          </cell>
        </row>
        <row r="12074">
          <cell r="B12074">
            <v>37356</v>
          </cell>
          <cell r="C12074" t="str">
            <v>Defect &amp; Yield Mgmt(North)</v>
          </cell>
          <cell r="D12074" t="str">
            <v>HPL Technologies Inc</v>
          </cell>
          <cell r="E12074">
            <v>21.574000000000002</v>
          </cell>
          <cell r="F12074" t="str">
            <v>N</v>
          </cell>
        </row>
        <row r="12075">
          <cell r="B12075">
            <v>37356</v>
          </cell>
          <cell r="C12075" t="str">
            <v>Photocircuits Corp</v>
          </cell>
          <cell r="D12075" t="str">
            <v>CMK Corp</v>
          </cell>
          <cell r="E12075">
            <v>25</v>
          </cell>
          <cell r="F12075" t="str">
            <v>N</v>
          </cell>
        </row>
        <row r="12076">
          <cell r="B12076">
            <v>37356</v>
          </cell>
          <cell r="C12076" t="str">
            <v>Tradescape.com</v>
          </cell>
          <cell r="D12076" t="str">
            <v>E Trade Group Inc</v>
          </cell>
          <cell r="E12076">
            <v>280</v>
          </cell>
          <cell r="F12076" t="str">
            <v>N</v>
          </cell>
        </row>
        <row r="12077">
          <cell r="B12077">
            <v>37356</v>
          </cell>
          <cell r="C12077" t="str">
            <v>A B Watley Inc-Online Trading</v>
          </cell>
          <cell r="D12077" t="str">
            <v>E Trade Group Inc</v>
          </cell>
          <cell r="E12077">
            <v>5</v>
          </cell>
          <cell r="F12077" t="str">
            <v>N</v>
          </cell>
        </row>
        <row r="12078">
          <cell r="B12078">
            <v>37356</v>
          </cell>
          <cell r="C12078" t="str">
            <v>Quality Foods Inc</v>
          </cell>
          <cell r="D12078" t="str">
            <v>Performance Food Group Co</v>
          </cell>
          <cell r="E12078">
            <v>119</v>
          </cell>
          <cell r="F12078" t="str">
            <v>N</v>
          </cell>
        </row>
        <row r="12079">
          <cell r="B12079">
            <v>37356</v>
          </cell>
          <cell r="C12079" t="str">
            <v>Franklin Bank,Austin,TX</v>
          </cell>
          <cell r="D12079" t="str">
            <v>BK2 Inc</v>
          </cell>
          <cell r="E12079">
            <v>20</v>
          </cell>
          <cell r="F12079" t="str">
            <v>N</v>
          </cell>
        </row>
        <row r="12080">
          <cell r="B12080">
            <v>37356</v>
          </cell>
          <cell r="C12080" t="str">
            <v>Xenolix Technology-Cert Asts</v>
          </cell>
          <cell r="D12080" t="str">
            <v>Franklin Lake Resources Inc</v>
          </cell>
          <cell r="E12080">
            <v>1.214</v>
          </cell>
          <cell r="F12080" t="str">
            <v>N</v>
          </cell>
        </row>
        <row r="12081">
          <cell r="B12081">
            <v>37356</v>
          </cell>
          <cell r="C12081" t="str">
            <v>Glenoit Corp-Specialty Fabrics</v>
          </cell>
          <cell r="D12081" t="str">
            <v>Shanghai Haixin Group Co Ltd</v>
          </cell>
          <cell r="E12081">
            <v>14</v>
          </cell>
          <cell r="F12081" t="str">
            <v>N</v>
          </cell>
        </row>
        <row r="12082">
          <cell r="B12082">
            <v>37356</v>
          </cell>
          <cell r="C12082" t="str">
            <v>Bluegreen Corp</v>
          </cell>
          <cell r="D12082" t="str">
            <v>Levitt Cos</v>
          </cell>
          <cell r="E12082">
            <v>57</v>
          </cell>
          <cell r="F12082" t="str">
            <v>N</v>
          </cell>
        </row>
        <row r="12083">
          <cell r="B12083">
            <v>37356</v>
          </cell>
          <cell r="C12083" t="str">
            <v>Massachusetts Fincorp Inc</v>
          </cell>
          <cell r="D12083" t="str">
            <v>Abington Bancorp,Abington,MA</v>
          </cell>
          <cell r="E12083">
            <v>16.704000000000001</v>
          </cell>
          <cell r="F12083" t="str">
            <v>N</v>
          </cell>
        </row>
        <row r="12084">
          <cell r="B12084">
            <v>37356</v>
          </cell>
          <cell r="C12084" t="str">
            <v>Finova Group Inc-Franchise</v>
          </cell>
          <cell r="D12084" t="str">
            <v>Investor Group</v>
          </cell>
          <cell r="E12084">
            <v>490</v>
          </cell>
          <cell r="F12084" t="str">
            <v>-</v>
          </cell>
        </row>
        <row r="12085">
          <cell r="B12085">
            <v>37355</v>
          </cell>
          <cell r="C12085" t="str">
            <v>Precision IBC Inc</v>
          </cell>
          <cell r="D12085" t="str">
            <v>Investor Group</v>
          </cell>
          <cell r="E12085">
            <v>3.7709999999999999</v>
          </cell>
          <cell r="F12085" t="str">
            <v>Y</v>
          </cell>
        </row>
        <row r="12086">
          <cell r="B12086">
            <v>37355</v>
          </cell>
          <cell r="C12086" t="str">
            <v>Globix Corp</v>
          </cell>
          <cell r="D12086" t="str">
            <v>Bondholders</v>
          </cell>
          <cell r="E12086">
            <v>120</v>
          </cell>
          <cell r="F12086" t="str">
            <v>N</v>
          </cell>
        </row>
        <row r="12087">
          <cell r="B12087">
            <v>37355</v>
          </cell>
          <cell r="C12087" t="str">
            <v>SCB Computer Technology Inc-Co</v>
          </cell>
          <cell r="D12087" t="str">
            <v>CTI Gateway LLC</v>
          </cell>
          <cell r="E12087">
            <v>4.5999999999999996</v>
          </cell>
          <cell r="F12087" t="str">
            <v>N</v>
          </cell>
        </row>
        <row r="12088">
          <cell r="B12088">
            <v>37355</v>
          </cell>
          <cell r="C12088" t="str">
            <v>Gulfwind Marine Partners Inc</v>
          </cell>
          <cell r="D12088" t="str">
            <v>MarineMax Inc</v>
          </cell>
          <cell r="E12088">
            <v>16</v>
          </cell>
          <cell r="F12088" t="str">
            <v>N</v>
          </cell>
        </row>
        <row r="12089">
          <cell r="B12089">
            <v>37355</v>
          </cell>
          <cell r="C12089" t="str">
            <v>Roundy's Inc</v>
          </cell>
          <cell r="D12089" t="str">
            <v>Willis Stein &amp; Partners III LP</v>
          </cell>
          <cell r="E12089">
            <v>803.4</v>
          </cell>
          <cell r="F12089" t="str">
            <v>N</v>
          </cell>
        </row>
        <row r="12090">
          <cell r="B12090">
            <v>37355</v>
          </cell>
          <cell r="C12090" t="str">
            <v>Mobilink Telecom Inc</v>
          </cell>
          <cell r="D12090" t="str">
            <v>Broadcom Corp</v>
          </cell>
          <cell r="E12090">
            <v>257.56400000000002</v>
          </cell>
          <cell r="F12090" t="str">
            <v>N</v>
          </cell>
        </row>
        <row r="12091">
          <cell r="B12091">
            <v>37355</v>
          </cell>
          <cell r="C12091" t="str">
            <v>Decision Consultants Inc</v>
          </cell>
          <cell r="D12091" t="str">
            <v>CIBER Inc</v>
          </cell>
          <cell r="E12091">
            <v>60</v>
          </cell>
          <cell r="F12091" t="str">
            <v>N</v>
          </cell>
        </row>
        <row r="12092">
          <cell r="B12092">
            <v>37355</v>
          </cell>
          <cell r="C12092" t="str">
            <v>Devon Energy-NA Assets</v>
          </cell>
          <cell r="D12092" t="str">
            <v>Undisclosed Acquiror</v>
          </cell>
          <cell r="E12092">
            <v>953</v>
          </cell>
          <cell r="F12092" t="str">
            <v>N</v>
          </cell>
        </row>
        <row r="12093">
          <cell r="B12093">
            <v>37355</v>
          </cell>
          <cell r="C12093" t="str">
            <v>El Paso Production Co-Oil &amp; Ga</v>
          </cell>
          <cell r="D12093" t="str">
            <v>United Energy Corp</v>
          </cell>
          <cell r="E12093">
            <v>110</v>
          </cell>
          <cell r="F12093" t="str">
            <v>N</v>
          </cell>
        </row>
        <row r="12094">
          <cell r="B12094">
            <v>37355</v>
          </cell>
          <cell r="C12094" t="str">
            <v>AdRelevance(Media Metrix Inc)</v>
          </cell>
          <cell r="D12094" t="str">
            <v>NetRatings Inc</v>
          </cell>
          <cell r="E12094">
            <v>8.5</v>
          </cell>
          <cell r="F12094" t="str">
            <v>N</v>
          </cell>
        </row>
        <row r="12095">
          <cell r="B12095">
            <v>37355</v>
          </cell>
          <cell r="C12095" t="str">
            <v>Westbrooke Acquisition Corp</v>
          </cell>
          <cell r="D12095" t="str">
            <v>Standard Pacific Corp</v>
          </cell>
          <cell r="E12095">
            <v>95</v>
          </cell>
          <cell r="F12095" t="str">
            <v>N</v>
          </cell>
        </row>
        <row r="12096">
          <cell r="B12096">
            <v>37355</v>
          </cell>
          <cell r="C12096" t="str">
            <v>Engle Homes Inc</v>
          </cell>
          <cell r="D12096" t="str">
            <v>Newmark Homes Corp</v>
          </cell>
          <cell r="E12096">
            <v>268.46499999999997</v>
          </cell>
          <cell r="F12096" t="str">
            <v>N</v>
          </cell>
        </row>
        <row r="12097">
          <cell r="B12097">
            <v>37355</v>
          </cell>
          <cell r="C12097" t="str">
            <v>Bob Hughes &amp;  Associates-</v>
          </cell>
          <cell r="D12097" t="str">
            <v>Weingarten Realty Investors</v>
          </cell>
          <cell r="E12097">
            <v>98.466999999999999</v>
          </cell>
          <cell r="F12097" t="str">
            <v>N</v>
          </cell>
        </row>
        <row r="12098">
          <cell r="B12098">
            <v>37355</v>
          </cell>
          <cell r="C12098" t="str">
            <v>Colorado Interstate Gas-Texas</v>
          </cell>
          <cell r="D12098" t="str">
            <v>Pioneer Natural Resources Co</v>
          </cell>
          <cell r="E12098">
            <v>138</v>
          </cell>
          <cell r="F12098" t="str">
            <v>N</v>
          </cell>
        </row>
        <row r="12099">
          <cell r="B12099">
            <v>37354</v>
          </cell>
          <cell r="C12099" t="str">
            <v>Universal Technical Institute</v>
          </cell>
          <cell r="D12099" t="str">
            <v>Investor Group</v>
          </cell>
          <cell r="E12099">
            <v>45.5</v>
          </cell>
          <cell r="F12099" t="str">
            <v>Y</v>
          </cell>
        </row>
        <row r="12100">
          <cell r="B12100">
            <v>37354</v>
          </cell>
          <cell r="C12100" t="str">
            <v>Datek Online Holdings Corp</v>
          </cell>
          <cell r="D12100" t="str">
            <v>Ameritrade Holding Corp</v>
          </cell>
          <cell r="E12100">
            <v>1360.8</v>
          </cell>
          <cell r="F12100" t="str">
            <v>N</v>
          </cell>
        </row>
        <row r="12101">
          <cell r="B12101">
            <v>37354</v>
          </cell>
          <cell r="C12101" t="str">
            <v>Arthur D Little Inc-Chemical &amp;</v>
          </cell>
          <cell r="D12101" t="str">
            <v>Charles River Associates Inc</v>
          </cell>
          <cell r="E12101">
            <v>6.9969999999999999</v>
          </cell>
          <cell r="F12101" t="str">
            <v>N</v>
          </cell>
        </row>
        <row r="12102">
          <cell r="B12102">
            <v>37354</v>
          </cell>
          <cell r="C12102" t="str">
            <v>Orbital Imaging Corp</v>
          </cell>
          <cell r="D12102" t="str">
            <v>Creditors</v>
          </cell>
          <cell r="E12102">
            <v>201</v>
          </cell>
          <cell r="F12102" t="str">
            <v>N</v>
          </cell>
        </row>
        <row r="12103">
          <cell r="B12103">
            <v>37354</v>
          </cell>
          <cell r="C12103" t="str">
            <v>Arthur D Little Inc-Global</v>
          </cell>
          <cell r="D12103" t="str">
            <v>ICF Consulting Inc</v>
          </cell>
          <cell r="E12103">
            <v>4</v>
          </cell>
          <cell r="F12103" t="str">
            <v>N</v>
          </cell>
        </row>
        <row r="12104">
          <cell r="B12104">
            <v>37354</v>
          </cell>
          <cell r="C12104" t="str">
            <v>Arthur D Little Inc-Public</v>
          </cell>
          <cell r="D12104" t="str">
            <v>ICF Consulting Inc</v>
          </cell>
          <cell r="E12104">
            <v>6.5</v>
          </cell>
          <cell r="F12104" t="str">
            <v>N</v>
          </cell>
        </row>
        <row r="12105">
          <cell r="B12105">
            <v>37354</v>
          </cell>
          <cell r="C12105" t="str">
            <v>Arthur D Little Inc-Management</v>
          </cell>
          <cell r="D12105" t="str">
            <v>Navigant Consulting Inc</v>
          </cell>
          <cell r="E12105">
            <v>6.06</v>
          </cell>
          <cell r="F12105" t="str">
            <v>N</v>
          </cell>
        </row>
        <row r="12106">
          <cell r="B12106">
            <v>37354</v>
          </cell>
          <cell r="C12106" t="str">
            <v>Kaul-Tronics Inc</v>
          </cell>
          <cell r="D12106" t="str">
            <v>California Amplifier Inc</v>
          </cell>
          <cell r="E12106">
            <v>22</v>
          </cell>
          <cell r="F12106" t="str">
            <v>N</v>
          </cell>
        </row>
        <row r="12107">
          <cell r="B12107">
            <v>37354</v>
          </cell>
          <cell r="C12107" t="str">
            <v>Easetech Finl Sys-Certain Asts</v>
          </cell>
          <cell r="D12107" t="str">
            <v>Reuters Group PLC</v>
          </cell>
          <cell r="E12107">
            <v>9</v>
          </cell>
          <cell r="F12107" t="str">
            <v>N</v>
          </cell>
        </row>
        <row r="12108">
          <cell r="B12108">
            <v>37354</v>
          </cell>
          <cell r="C12108" t="str">
            <v>Vixel Corp-SAN Management</v>
          </cell>
          <cell r="D12108" t="str">
            <v>Fujitsu Software Tech Corp</v>
          </cell>
          <cell r="E12108">
            <v>10</v>
          </cell>
          <cell r="F12108" t="str">
            <v>N</v>
          </cell>
        </row>
        <row r="12109">
          <cell r="B12109">
            <v>37354</v>
          </cell>
          <cell r="C12109" t="str">
            <v>Victoria Ward Ltd</v>
          </cell>
          <cell r="D12109" t="str">
            <v>General Growth Properties Inc</v>
          </cell>
          <cell r="E12109">
            <v>250</v>
          </cell>
          <cell r="F12109" t="str">
            <v>N</v>
          </cell>
        </row>
        <row r="12110">
          <cell r="B12110">
            <v>37354</v>
          </cell>
          <cell r="C12110" t="str">
            <v>Golfgear</v>
          </cell>
          <cell r="D12110" t="str">
            <v>Wyngate Ltd</v>
          </cell>
          <cell r="E12110">
            <v>1.125</v>
          </cell>
          <cell r="F12110" t="str">
            <v>N</v>
          </cell>
        </row>
        <row r="12111">
          <cell r="B12111">
            <v>37354</v>
          </cell>
          <cell r="C12111" t="str">
            <v>Arthur D Little Inc-Technology</v>
          </cell>
          <cell r="D12111" t="str">
            <v>TIAX LLC</v>
          </cell>
          <cell r="E12111">
            <v>16.527000000000001</v>
          </cell>
          <cell r="F12111" t="str">
            <v>N</v>
          </cell>
        </row>
        <row r="12112">
          <cell r="B12112">
            <v>37351</v>
          </cell>
          <cell r="C12112" t="str">
            <v>Discovery Civilization Channel</v>
          </cell>
          <cell r="D12112" t="str">
            <v>New York Times Co</v>
          </cell>
          <cell r="E12112">
            <v>100</v>
          </cell>
          <cell r="F12112" t="str">
            <v>N</v>
          </cell>
        </row>
        <row r="12113">
          <cell r="B12113">
            <v>37351</v>
          </cell>
          <cell r="C12113" t="str">
            <v>Century Builders Group Inc</v>
          </cell>
          <cell r="D12113" t="str">
            <v>New Century Homebuilders Inc</v>
          </cell>
          <cell r="E12113">
            <v>3.5319999999999996</v>
          </cell>
          <cell r="F12113" t="str">
            <v>N</v>
          </cell>
        </row>
        <row r="12114">
          <cell r="B12114">
            <v>37351</v>
          </cell>
          <cell r="C12114" t="str">
            <v>Sandvik Publishing Ltd</v>
          </cell>
          <cell r="D12114" t="str">
            <v>Scholastic Corp</v>
          </cell>
          <cell r="E12114">
            <v>7.5</v>
          </cell>
          <cell r="F12114" t="str">
            <v>N</v>
          </cell>
        </row>
        <row r="12115">
          <cell r="B12115">
            <v>37351</v>
          </cell>
          <cell r="C12115" t="str">
            <v>Equilon Pipeline Co LLC-Crude</v>
          </cell>
          <cell r="D12115" t="str">
            <v>Plains All Amer Pipeline LP</v>
          </cell>
          <cell r="E12115">
            <v>315</v>
          </cell>
          <cell r="F12115" t="str">
            <v>N</v>
          </cell>
        </row>
        <row r="12116">
          <cell r="B12116">
            <v>37351</v>
          </cell>
          <cell r="C12116" t="str">
            <v>Beaver Valley Mall(California)</v>
          </cell>
          <cell r="D12116" t="str">
            <v>Pennsylvania Real Estate Inv</v>
          </cell>
          <cell r="E12116">
            <v>61.3</v>
          </cell>
          <cell r="F12116" t="str">
            <v>N</v>
          </cell>
        </row>
        <row r="12117">
          <cell r="B12117">
            <v>37351</v>
          </cell>
          <cell r="C12117" t="str">
            <v>Viant Corp</v>
          </cell>
          <cell r="D12117" t="str">
            <v>Divine Inc</v>
          </cell>
          <cell r="E12117">
            <v>82.653999999999996</v>
          </cell>
          <cell r="F12117" t="str">
            <v>N</v>
          </cell>
        </row>
        <row r="12118">
          <cell r="B12118">
            <v>37351</v>
          </cell>
          <cell r="C12118" t="str">
            <v>AT&amp;T Broadband-Cable TV</v>
          </cell>
          <cell r="D12118" t="str">
            <v>Bresnan Communications</v>
          </cell>
          <cell r="E12118">
            <v>675</v>
          </cell>
          <cell r="F12118" t="str">
            <v>N</v>
          </cell>
        </row>
        <row r="12119">
          <cell r="B12119">
            <v>37350</v>
          </cell>
          <cell r="C12119" t="str">
            <v>Celestry Design Technologies</v>
          </cell>
          <cell r="D12119" t="str">
            <v>Spruce Venture Capital</v>
          </cell>
          <cell r="E12119">
            <v>5.0819999999999999</v>
          </cell>
          <cell r="F12119" t="str">
            <v>Y</v>
          </cell>
        </row>
        <row r="12120">
          <cell r="B12120">
            <v>37350</v>
          </cell>
          <cell r="C12120" t="str">
            <v>CBCT Bancshares Inc</v>
          </cell>
          <cell r="D12120" t="str">
            <v>Bastrop Bancshares Inc</v>
          </cell>
          <cell r="E12120">
            <v>7.5609999999999999</v>
          </cell>
          <cell r="F12120" t="str">
            <v>N</v>
          </cell>
        </row>
        <row r="12121">
          <cell r="B12121">
            <v>37350</v>
          </cell>
          <cell r="C12121" t="str">
            <v>Manhattan National Life Insur</v>
          </cell>
          <cell r="D12121" t="str">
            <v>Great American Finl Res Inc</v>
          </cell>
          <cell r="E12121">
            <v>48.5</v>
          </cell>
          <cell r="F12121" t="str">
            <v>N</v>
          </cell>
        </row>
        <row r="12122">
          <cell r="B12122">
            <v>37350</v>
          </cell>
          <cell r="C12122" t="str">
            <v>Comdisco Inc-Certain US</v>
          </cell>
          <cell r="D12122" t="str">
            <v>General Electric Capital Corp</v>
          </cell>
          <cell r="E12122">
            <v>98</v>
          </cell>
          <cell r="F12122" t="str">
            <v>N</v>
          </cell>
        </row>
        <row r="12123">
          <cell r="B12123">
            <v>37350</v>
          </cell>
          <cell r="C12123" t="str">
            <v>Palm Coast Data Ltd</v>
          </cell>
          <cell r="D12123" t="str">
            <v>Tinicum Capital Partners LP</v>
          </cell>
          <cell r="E12123">
            <v>30</v>
          </cell>
          <cell r="F12123" t="str">
            <v>N</v>
          </cell>
        </row>
        <row r="12124">
          <cell r="B12124">
            <v>37350</v>
          </cell>
          <cell r="C12124" t="str">
            <v>CIT Group Inc-Mnfr Loan Unit</v>
          </cell>
          <cell r="D12124" t="str">
            <v>Champion Enterprises Inc</v>
          </cell>
          <cell r="E12124">
            <v>5</v>
          </cell>
          <cell r="F12124" t="str">
            <v>N</v>
          </cell>
        </row>
        <row r="12125">
          <cell r="B12125">
            <v>37350</v>
          </cell>
          <cell r="C12125" t="str">
            <v>Netaxs Inc</v>
          </cell>
          <cell r="D12125" t="str">
            <v>FASTNET Corp</v>
          </cell>
          <cell r="E12125">
            <v>7.8230000000000004</v>
          </cell>
          <cell r="F12125" t="str">
            <v>N</v>
          </cell>
        </row>
        <row r="12126">
          <cell r="B12126">
            <v>37350</v>
          </cell>
          <cell r="C12126" t="str">
            <v>Lightec Communications Inc</v>
          </cell>
          <cell r="D12126" t="str">
            <v>Security BioMetrics Inc</v>
          </cell>
          <cell r="E12126">
            <v>7.2399999999999993</v>
          </cell>
          <cell r="F12126" t="str">
            <v>N</v>
          </cell>
        </row>
        <row r="12127">
          <cell r="B12127">
            <v>37350</v>
          </cell>
          <cell r="C12127" t="str">
            <v>Keurig Inc</v>
          </cell>
          <cell r="D12127" t="str">
            <v>Green Mountain Coffee Roasters</v>
          </cell>
          <cell r="E12127">
            <v>14.415999999999999</v>
          </cell>
          <cell r="F12127" t="str">
            <v>N</v>
          </cell>
        </row>
        <row r="12128">
          <cell r="B12128">
            <v>37350</v>
          </cell>
          <cell r="C12128" t="str">
            <v>Zayante Inc</v>
          </cell>
          <cell r="D12128" t="str">
            <v>Apple Computer Inc</v>
          </cell>
          <cell r="E12128">
            <v>13</v>
          </cell>
          <cell r="F12128" t="str">
            <v>N</v>
          </cell>
        </row>
        <row r="12129">
          <cell r="B12129">
            <v>37350</v>
          </cell>
          <cell r="C12129" t="str">
            <v>Omega Group</v>
          </cell>
          <cell r="D12129" t="str">
            <v>MasterBrand Cabinets Inc</v>
          </cell>
          <cell r="E12129">
            <v>538</v>
          </cell>
          <cell r="F12129" t="str">
            <v>N</v>
          </cell>
        </row>
        <row r="12130">
          <cell r="B12130">
            <v>37350</v>
          </cell>
          <cell r="C12130" t="str">
            <v>Colony Homes</v>
          </cell>
          <cell r="D12130" t="str">
            <v>Standard Pacific Corp</v>
          </cell>
          <cell r="E12130">
            <v>35.338999999999999</v>
          </cell>
          <cell r="F12130" t="str">
            <v>N</v>
          </cell>
        </row>
        <row r="12131">
          <cell r="B12131">
            <v>37349</v>
          </cell>
          <cell r="C12131" t="str">
            <v>Pacific Business Systems Inc</v>
          </cell>
          <cell r="D12131" t="str">
            <v>PC Mall Inc</v>
          </cell>
          <cell r="E12131">
            <v>10.319999999999999</v>
          </cell>
          <cell r="F12131" t="str">
            <v>N</v>
          </cell>
        </row>
        <row r="12132">
          <cell r="B12132">
            <v>37349</v>
          </cell>
          <cell r="C12132" t="str">
            <v>Apex Innovations Inc</v>
          </cell>
          <cell r="D12132" t="str">
            <v>Torotel Inc</v>
          </cell>
          <cell r="E12132">
            <v>1</v>
          </cell>
          <cell r="F12132" t="str">
            <v>N</v>
          </cell>
        </row>
        <row r="12133">
          <cell r="B12133">
            <v>37349</v>
          </cell>
          <cell r="C12133" t="str">
            <v>Dial Communications Inc</v>
          </cell>
          <cell r="D12133" t="str">
            <v>Excelsior Radio Networks</v>
          </cell>
          <cell r="E12133">
            <v>13.559999999999999</v>
          </cell>
          <cell r="F12133" t="str">
            <v>N</v>
          </cell>
        </row>
        <row r="12134">
          <cell r="B12134">
            <v>37349</v>
          </cell>
          <cell r="C12134" t="str">
            <v>Lehman Pike Water and Sewer Co</v>
          </cell>
          <cell r="D12134" t="str">
            <v>Pennsylvania Amer Water Co</v>
          </cell>
          <cell r="E12134">
            <v>4</v>
          </cell>
          <cell r="F12134" t="str">
            <v>N</v>
          </cell>
        </row>
        <row r="12135">
          <cell r="B12135">
            <v>37349</v>
          </cell>
          <cell r="C12135" t="str">
            <v>CCNow.com</v>
          </cell>
          <cell r="D12135" t="str">
            <v>Digital River Inc</v>
          </cell>
          <cell r="E12135">
            <v>5</v>
          </cell>
          <cell r="F12135" t="str">
            <v>N</v>
          </cell>
        </row>
        <row r="12136">
          <cell r="B12136">
            <v>37348</v>
          </cell>
          <cell r="C12136" t="str">
            <v>TCI Solutions Inc</v>
          </cell>
          <cell r="D12136" t="str">
            <v>Blue Chip Venture Co</v>
          </cell>
          <cell r="E12136">
            <v>3</v>
          </cell>
          <cell r="F12136" t="str">
            <v>Y</v>
          </cell>
        </row>
        <row r="12137">
          <cell r="B12137">
            <v>37348</v>
          </cell>
          <cell r="C12137" t="str">
            <v>Rare Medium Group Inc</v>
          </cell>
          <cell r="D12137" t="str">
            <v>AP/RM Acquisition LLC</v>
          </cell>
          <cell r="E12137">
            <v>1.3440000000000001</v>
          </cell>
          <cell r="F12137" t="str">
            <v>Y</v>
          </cell>
        </row>
        <row r="12138">
          <cell r="B12138">
            <v>37348</v>
          </cell>
          <cell r="C12138" t="str">
            <v>iReady Corp</v>
          </cell>
          <cell r="D12138" t="str">
            <v>Investor Group</v>
          </cell>
          <cell r="E12138">
            <v>19</v>
          </cell>
          <cell r="F12138" t="str">
            <v>Y</v>
          </cell>
        </row>
        <row r="12139">
          <cell r="B12139">
            <v>37348</v>
          </cell>
          <cell r="C12139" t="str">
            <v>Star Theatres of Michigan Inc</v>
          </cell>
          <cell r="D12139" t="str">
            <v>Loews Cineplex Entertainment</v>
          </cell>
          <cell r="E12139">
            <v>69</v>
          </cell>
          <cell r="F12139" t="str">
            <v>N</v>
          </cell>
        </row>
        <row r="12140">
          <cell r="B12140">
            <v>37348</v>
          </cell>
          <cell r="C12140" t="str">
            <v>Unilab Corp</v>
          </cell>
          <cell r="D12140" t="str">
            <v>Quest Diagnostics Inc</v>
          </cell>
          <cell r="E12140">
            <v>885.69799999999998</v>
          </cell>
          <cell r="F12140" t="str">
            <v>N</v>
          </cell>
        </row>
        <row r="12141">
          <cell r="B12141">
            <v>37348</v>
          </cell>
          <cell r="C12141" t="str">
            <v>Intl Total Svcs Inc-Aviation</v>
          </cell>
          <cell r="D12141" t="str">
            <v>SMS Holdings Corp</v>
          </cell>
          <cell r="E12141">
            <v>1.5</v>
          </cell>
          <cell r="F12141" t="str">
            <v>N</v>
          </cell>
        </row>
        <row r="12142">
          <cell r="B12142">
            <v>37348</v>
          </cell>
          <cell r="C12142" t="str">
            <v>Burke Industries Inc-Purosil</v>
          </cell>
          <cell r="D12142" t="str">
            <v>Mission Rubber Co</v>
          </cell>
          <cell r="E12142">
            <v>2.0999999999999996</v>
          </cell>
          <cell r="F12142" t="str">
            <v>N</v>
          </cell>
        </row>
        <row r="12143">
          <cell r="B12143">
            <v>37348</v>
          </cell>
          <cell r="C12143" t="str">
            <v>Thompson Dental Co of SC</v>
          </cell>
          <cell r="D12143" t="str">
            <v>Patterson Dental Co</v>
          </cell>
          <cell r="E12143">
            <v>22</v>
          </cell>
          <cell r="F12143" t="str">
            <v>N</v>
          </cell>
        </row>
        <row r="12144">
          <cell r="B12144">
            <v>37348</v>
          </cell>
          <cell r="C12144" t="str">
            <v>Conseco Variable Ins Co-</v>
          </cell>
          <cell r="D12144" t="str">
            <v>Protective Life Insurance Co</v>
          </cell>
          <cell r="E12144">
            <v>49.5</v>
          </cell>
          <cell r="F12144" t="str">
            <v>N</v>
          </cell>
        </row>
        <row r="12145">
          <cell r="B12145">
            <v>37348</v>
          </cell>
          <cell r="C12145" t="str">
            <v>Stations Holding Co Inc</v>
          </cell>
          <cell r="D12145" t="str">
            <v>Gray Television Inc</v>
          </cell>
          <cell r="E12145">
            <v>507</v>
          </cell>
          <cell r="F12145" t="str">
            <v>N</v>
          </cell>
        </row>
        <row r="12146">
          <cell r="B12146">
            <v>37348</v>
          </cell>
          <cell r="C12146" t="str">
            <v>BindKey Technologies Inc</v>
          </cell>
          <cell r="D12146" t="str">
            <v>DuPont Photomasks Inc</v>
          </cell>
          <cell r="E12146">
            <v>4</v>
          </cell>
          <cell r="F12146" t="str">
            <v>N</v>
          </cell>
        </row>
        <row r="12147">
          <cell r="B12147">
            <v>37348</v>
          </cell>
          <cell r="C12147" t="str">
            <v>Shaba Games LLC</v>
          </cell>
          <cell r="D12147" t="str">
            <v>Activision Inc</v>
          </cell>
          <cell r="E12147">
            <v>7.694</v>
          </cell>
          <cell r="F12147" t="str">
            <v>N</v>
          </cell>
        </row>
        <row r="12148">
          <cell r="B12148">
            <v>37348</v>
          </cell>
          <cell r="C12148" t="str">
            <v>ONTRACK Data International</v>
          </cell>
          <cell r="D12148" t="str">
            <v>Kroll Inc</v>
          </cell>
          <cell r="E12148">
            <v>172.07199999999997</v>
          </cell>
          <cell r="F12148" t="str">
            <v>N</v>
          </cell>
        </row>
        <row r="12149">
          <cell r="B12149">
            <v>37348</v>
          </cell>
          <cell r="C12149" t="str">
            <v>VergeTech Inc</v>
          </cell>
          <cell r="D12149" t="str">
            <v>IPVoice.com Inc</v>
          </cell>
          <cell r="E12149">
            <v>3</v>
          </cell>
          <cell r="F12149" t="str">
            <v>N</v>
          </cell>
        </row>
        <row r="12150">
          <cell r="B12150">
            <v>37348</v>
          </cell>
          <cell r="C12150" t="str">
            <v>Arcore Technologies Inc</v>
          </cell>
          <cell r="D12150" t="str">
            <v>DICUT Inc</v>
          </cell>
          <cell r="E12150">
            <v>2</v>
          </cell>
          <cell r="F12150" t="str">
            <v>N</v>
          </cell>
        </row>
        <row r="12151">
          <cell r="B12151">
            <v>37348</v>
          </cell>
          <cell r="C12151" t="str">
            <v>Jeffrey Light MD Inc</v>
          </cell>
          <cell r="D12151" t="str">
            <v>AmeriPath Inc</v>
          </cell>
          <cell r="E12151">
            <v>5</v>
          </cell>
          <cell r="F12151" t="str">
            <v>N</v>
          </cell>
        </row>
        <row r="12152">
          <cell r="B12152">
            <v>37348</v>
          </cell>
          <cell r="C12152" t="str">
            <v>Danepath Ltd</v>
          </cell>
          <cell r="D12152" t="str">
            <v>Argosy International  Ltd</v>
          </cell>
          <cell r="E12152">
            <v>1.5</v>
          </cell>
          <cell r="F12152" t="str">
            <v>N</v>
          </cell>
        </row>
        <row r="12153">
          <cell r="B12153">
            <v>37348</v>
          </cell>
          <cell r="C12153" t="str">
            <v>Rapid Application Developers</v>
          </cell>
          <cell r="D12153" t="str">
            <v>CGI Group Inc</v>
          </cell>
          <cell r="E12153">
            <v>5.3369999999999997</v>
          </cell>
          <cell r="F12153" t="str">
            <v>N</v>
          </cell>
        </row>
        <row r="12154">
          <cell r="B12154">
            <v>37348</v>
          </cell>
          <cell r="C12154" t="str">
            <v>JWE Enterprises Inc</v>
          </cell>
          <cell r="D12154" t="str">
            <v>Cross Media Marketing Corp</v>
          </cell>
          <cell r="E12154">
            <v>12.399999999999999</v>
          </cell>
          <cell r="F12154" t="str">
            <v>N</v>
          </cell>
        </row>
        <row r="12155">
          <cell r="B12155">
            <v>37348</v>
          </cell>
          <cell r="C12155" t="str">
            <v>eGrail Inc</v>
          </cell>
          <cell r="D12155" t="str">
            <v>FileNet Corp</v>
          </cell>
          <cell r="E12155">
            <v>10</v>
          </cell>
          <cell r="F12155" t="str">
            <v>N</v>
          </cell>
        </row>
        <row r="12156">
          <cell r="B12156">
            <v>37348</v>
          </cell>
          <cell r="C12156" t="str">
            <v>Friedler-LaRocca Financial</v>
          </cell>
          <cell r="D12156" t="str">
            <v>Hibernia Corp,New Orleans,LA</v>
          </cell>
          <cell r="E12156">
            <v>2.5</v>
          </cell>
          <cell r="F12156" t="str">
            <v>N</v>
          </cell>
        </row>
        <row r="12157">
          <cell r="B12157">
            <v>37347</v>
          </cell>
          <cell r="C12157" t="str">
            <v>BMK Inc</v>
          </cell>
          <cell r="D12157" t="str">
            <v>Sun Capital Partners Inc</v>
          </cell>
          <cell r="E12157">
            <v>70</v>
          </cell>
          <cell r="F12157" t="str">
            <v>Y</v>
          </cell>
        </row>
        <row r="12158">
          <cell r="B12158">
            <v>37347</v>
          </cell>
          <cell r="C12158" t="str">
            <v>Carbide/Graphite Group Inc</v>
          </cell>
          <cell r="D12158" t="str">
            <v>Sun Capital Acquisiton Corp</v>
          </cell>
          <cell r="E12158">
            <v>50</v>
          </cell>
          <cell r="F12158" t="str">
            <v>Y</v>
          </cell>
        </row>
        <row r="12159">
          <cell r="B12159">
            <v>37347</v>
          </cell>
          <cell r="C12159" t="str">
            <v>Latah Bancorp Inc,Latah,WA</v>
          </cell>
          <cell r="D12159" t="str">
            <v>AmericanWest Bancorporation,WA</v>
          </cell>
          <cell r="E12159">
            <v>17.668999999999997</v>
          </cell>
          <cell r="F12159" t="str">
            <v>N</v>
          </cell>
        </row>
        <row r="12160">
          <cell r="B12160">
            <v>37347</v>
          </cell>
          <cell r="C12160" t="str">
            <v>Trendwest Resorts</v>
          </cell>
          <cell r="D12160" t="str">
            <v>Cendant Corp</v>
          </cell>
          <cell r="E12160">
            <v>987.21299999999997</v>
          </cell>
          <cell r="F12160" t="str">
            <v>N</v>
          </cell>
        </row>
        <row r="12161">
          <cell r="B12161">
            <v>37347</v>
          </cell>
          <cell r="C12161" t="str">
            <v>Orlando Premium Outlets</v>
          </cell>
          <cell r="D12161" t="str">
            <v>Chelsea Property Group Inc</v>
          </cell>
          <cell r="E12161">
            <v>76.3</v>
          </cell>
          <cell r="F12161" t="str">
            <v>N</v>
          </cell>
        </row>
        <row r="12162">
          <cell r="B12162">
            <v>37347</v>
          </cell>
          <cell r="C12162" t="str">
            <v>Prime Outlets at Edinburgh</v>
          </cell>
          <cell r="D12162" t="str">
            <v>Chelsea Property Group Inc</v>
          </cell>
          <cell r="E12162">
            <v>27</v>
          </cell>
          <cell r="F12162" t="str">
            <v>N</v>
          </cell>
        </row>
        <row r="12163">
          <cell r="B12163">
            <v>37347</v>
          </cell>
          <cell r="C12163" t="str">
            <v>Central California Bank</v>
          </cell>
          <cell r="D12163" t="str">
            <v>Western Sierra Bancorp,CA</v>
          </cell>
          <cell r="E12163">
            <v>9</v>
          </cell>
          <cell r="F12163" t="str">
            <v>N</v>
          </cell>
        </row>
        <row r="12164">
          <cell r="B12164">
            <v>37347</v>
          </cell>
          <cell r="C12164" t="str">
            <v>Allegria Software Inc</v>
          </cell>
          <cell r="D12164" t="str">
            <v>netGuru Inc</v>
          </cell>
          <cell r="E12164">
            <v>2.25</v>
          </cell>
          <cell r="F12164" t="str">
            <v>N</v>
          </cell>
        </row>
        <row r="12165">
          <cell r="B12165">
            <v>37347</v>
          </cell>
          <cell r="C12165" t="str">
            <v>Comark Building Systems Inc</v>
          </cell>
          <cell r="D12165" t="str">
            <v>Brazos Equity Fund LP</v>
          </cell>
          <cell r="E12165">
            <v>35</v>
          </cell>
          <cell r="F12165" t="str">
            <v>N</v>
          </cell>
        </row>
        <row r="12166">
          <cell r="B12166">
            <v>37347</v>
          </cell>
          <cell r="C12166" t="str">
            <v>Thermadyne Holdings Corp</v>
          </cell>
          <cell r="D12166" t="str">
            <v>Creditors</v>
          </cell>
          <cell r="E12166">
            <v>139.64999999999998</v>
          </cell>
          <cell r="F12166" t="str">
            <v>N</v>
          </cell>
        </row>
        <row r="12167">
          <cell r="B12167">
            <v>37347</v>
          </cell>
          <cell r="C12167" t="str">
            <v>Specialty Healthcare Services</v>
          </cell>
          <cell r="D12167" t="str">
            <v>Kindred Healthcare Inc</v>
          </cell>
          <cell r="E12167">
            <v>45</v>
          </cell>
          <cell r="F12167" t="str">
            <v>N</v>
          </cell>
        </row>
        <row r="12168">
          <cell r="B12168">
            <v>37347</v>
          </cell>
          <cell r="C12168" t="str">
            <v>El Paso Corp-Oil &amp; Gas Prop</v>
          </cell>
          <cell r="D12168" t="str">
            <v>Hunt Petroleum Corp</v>
          </cell>
          <cell r="E12168">
            <v>415</v>
          </cell>
          <cell r="F12168" t="str">
            <v>N</v>
          </cell>
        </row>
        <row r="12169">
          <cell r="B12169">
            <v>37347</v>
          </cell>
          <cell r="C12169" t="str">
            <v>OnDemand Inc</v>
          </cell>
          <cell r="D12169" t="str">
            <v>Chordiant Software Inc</v>
          </cell>
          <cell r="E12169">
            <v>12</v>
          </cell>
          <cell r="F12169" t="str">
            <v>N</v>
          </cell>
        </row>
        <row r="12170">
          <cell r="B12170">
            <v>37347</v>
          </cell>
          <cell r="C12170" t="str">
            <v>Freeport-McMoran Sulphur Inc-</v>
          </cell>
          <cell r="D12170" t="str">
            <v>Gulf Sulphur Services Ltd</v>
          </cell>
          <cell r="E12170">
            <v>58</v>
          </cell>
          <cell r="F12170" t="str">
            <v>N</v>
          </cell>
        </row>
        <row r="12171">
          <cell r="B12171">
            <v>37347</v>
          </cell>
          <cell r="C12171" t="str">
            <v>Killingly Shopping Center</v>
          </cell>
          <cell r="D12171" t="str">
            <v>Kramont Realty Trust</v>
          </cell>
          <cell r="E12171">
            <v>8.3000000000000007</v>
          </cell>
          <cell r="F12171" t="str">
            <v>N</v>
          </cell>
        </row>
        <row r="12172">
          <cell r="B12172">
            <v>37347</v>
          </cell>
          <cell r="C12172" t="str">
            <v>Innovative Resource Group Inc</v>
          </cell>
          <cell r="D12172" t="str">
            <v>APS Healthcare Bethsda</v>
          </cell>
          <cell r="E12172">
            <v>27</v>
          </cell>
          <cell r="F12172" t="str">
            <v>N</v>
          </cell>
        </row>
        <row r="12173">
          <cell r="B12173">
            <v>37347</v>
          </cell>
          <cell r="C12173" t="str">
            <v>WHPN-TV</v>
          </cell>
          <cell r="D12173" t="str">
            <v>ACME Communications Inc</v>
          </cell>
          <cell r="E12173">
            <v>5.6</v>
          </cell>
          <cell r="F12173" t="str">
            <v>N</v>
          </cell>
        </row>
        <row r="12174">
          <cell r="B12174">
            <v>37347</v>
          </cell>
          <cell r="C12174" t="str">
            <v>Fox Run Apartments,Ledyard,CN</v>
          </cell>
          <cell r="D12174" t="str">
            <v>Undisclosed Acquiror</v>
          </cell>
          <cell r="E12174">
            <v>7.8</v>
          </cell>
          <cell r="F12174" t="str">
            <v>N</v>
          </cell>
        </row>
        <row r="12175">
          <cell r="B12175">
            <v>37347</v>
          </cell>
          <cell r="C12175" t="str">
            <v>Foxon Woods Apartments,East</v>
          </cell>
          <cell r="D12175" t="str">
            <v>Undisclosed Acquiror</v>
          </cell>
          <cell r="E12175">
            <v>3.5999999999999996</v>
          </cell>
          <cell r="F12175" t="str">
            <v>N</v>
          </cell>
        </row>
        <row r="12176">
          <cell r="B12176">
            <v>37347</v>
          </cell>
          <cell r="C12176" t="str">
            <v>Celeris Corp-Clinical Ops</v>
          </cell>
          <cell r="D12176" t="str">
            <v>STATPROBE Inc</v>
          </cell>
          <cell r="E12176">
            <v>2</v>
          </cell>
          <cell r="F12176" t="str">
            <v>N</v>
          </cell>
        </row>
        <row r="12177">
          <cell r="B12177">
            <v>37347</v>
          </cell>
          <cell r="C12177" t="str">
            <v>Health Factors International</v>
          </cell>
          <cell r="D12177" t="str">
            <v>Anabolic Laboratories</v>
          </cell>
          <cell r="E12177">
            <v>2.0999999999999996</v>
          </cell>
          <cell r="F12177" t="str">
            <v>N</v>
          </cell>
        </row>
        <row r="12178">
          <cell r="B12178">
            <v>37347</v>
          </cell>
          <cell r="C12178" t="str">
            <v>Virgin Lake Development Corp</v>
          </cell>
          <cell r="D12178" t="str">
            <v>Nicholas Investment Co Inc</v>
          </cell>
          <cell r="E12178">
            <v>1.7999999999999998</v>
          </cell>
          <cell r="F12178" t="str">
            <v>N</v>
          </cell>
        </row>
        <row r="12179">
          <cell r="B12179">
            <v>37347</v>
          </cell>
          <cell r="C12179" t="str">
            <v>Williams Cos Inc-Natural Gas</v>
          </cell>
          <cell r="D12179" t="str">
            <v>Undisclosed Acquiror</v>
          </cell>
          <cell r="E12179">
            <v>73</v>
          </cell>
          <cell r="F12179" t="str">
            <v>N</v>
          </cell>
        </row>
        <row r="12180">
          <cell r="B12180">
            <v>37347</v>
          </cell>
          <cell r="C12180" t="str">
            <v>Glimcher Realty Trust-Steamboa</v>
          </cell>
          <cell r="D12180" t="str">
            <v>Undisclosed Acquiror</v>
          </cell>
          <cell r="E12180">
            <v>2.8</v>
          </cell>
          <cell r="F12180" t="str">
            <v>N</v>
          </cell>
        </row>
        <row r="12181">
          <cell r="B12181">
            <v>37347</v>
          </cell>
          <cell r="C12181" t="str">
            <v>DuPont Photomasks-Photoblanks</v>
          </cell>
          <cell r="D12181" t="str">
            <v>Schott Lithotec USA Corp</v>
          </cell>
          <cell r="E12181">
            <v>42</v>
          </cell>
          <cell r="F12181" t="str">
            <v>N</v>
          </cell>
        </row>
        <row r="12182">
          <cell r="B12182">
            <v>37347</v>
          </cell>
          <cell r="C12182" t="str">
            <v>Myriad Logic Inc</v>
          </cell>
          <cell r="D12182" t="str">
            <v>Mercury Computer Systems Inc</v>
          </cell>
          <cell r="E12182">
            <v>7.5</v>
          </cell>
          <cell r="F12182" t="str">
            <v>N</v>
          </cell>
        </row>
        <row r="12183">
          <cell r="B12183">
            <v>37347</v>
          </cell>
          <cell r="C12183" t="str">
            <v>Dixon Shane Drug Co</v>
          </cell>
          <cell r="D12183" t="str">
            <v>R&amp;S Pharma LLC</v>
          </cell>
          <cell r="E12183">
            <v>12.799999999999999</v>
          </cell>
          <cell r="F12183" t="str">
            <v>N</v>
          </cell>
        </row>
        <row r="12184">
          <cell r="B12184">
            <v>37347</v>
          </cell>
          <cell r="C12184" t="str">
            <v>Aerospace Rivet Manufacturers</v>
          </cell>
          <cell r="D12184" t="str">
            <v>AFFCO Holdings Ltd</v>
          </cell>
          <cell r="E12184">
            <v>3.1999999999999997</v>
          </cell>
          <cell r="F12184" t="str">
            <v>N</v>
          </cell>
        </row>
        <row r="12185">
          <cell r="B12185">
            <v>37347</v>
          </cell>
          <cell r="C12185" t="str">
            <v>Total eData Corp</v>
          </cell>
          <cell r="D12185" t="str">
            <v>ChoicePoint Inc</v>
          </cell>
          <cell r="E12185">
            <v>20</v>
          </cell>
          <cell r="F12185" t="str">
            <v>N</v>
          </cell>
        </row>
        <row r="12186">
          <cell r="B12186">
            <v>37346</v>
          </cell>
          <cell r="C12186" t="str">
            <v>Shepard Niles-Hoist and Crane</v>
          </cell>
          <cell r="D12186" t="str">
            <v>KCI Konecranes Oyj</v>
          </cell>
          <cell r="E12186">
            <v>3.0999999999999996</v>
          </cell>
          <cell r="F12186" t="str">
            <v>N</v>
          </cell>
        </row>
        <row r="12187">
          <cell r="B12187">
            <v>37346</v>
          </cell>
          <cell r="C12187" t="str">
            <v>Trans Union-Cert Customer Ops</v>
          </cell>
          <cell r="D12187" t="str">
            <v>Acxiom Corp</v>
          </cell>
          <cell r="E12187">
            <v>5.3</v>
          </cell>
          <cell r="F12187" t="str">
            <v>N</v>
          </cell>
        </row>
        <row r="12188">
          <cell r="B12188">
            <v>37346</v>
          </cell>
          <cell r="C12188" t="str">
            <v>Western Sugar Co(Tate &amp; Lyle)</v>
          </cell>
          <cell r="D12188" t="str">
            <v>Rocky Mountain Sugar Growers</v>
          </cell>
          <cell r="E12188">
            <v>185</v>
          </cell>
          <cell r="F12188" t="str">
            <v>N</v>
          </cell>
        </row>
        <row r="12189">
          <cell r="B12189">
            <v>37346</v>
          </cell>
          <cell r="C12189" t="str">
            <v>San Diego Health Alliance</v>
          </cell>
          <cell r="D12189" t="str">
            <v>CRC Health Corp</v>
          </cell>
          <cell r="E12189">
            <v>30</v>
          </cell>
          <cell r="F12189" t="str">
            <v>N</v>
          </cell>
        </row>
        <row r="12190">
          <cell r="B12190">
            <v>37345</v>
          </cell>
          <cell r="C12190" t="str">
            <v>Vanalco Inc-Aluminum Smelter</v>
          </cell>
          <cell r="D12190" t="str">
            <v>Glencore International AG</v>
          </cell>
          <cell r="E12190">
            <v>24.25</v>
          </cell>
          <cell r="F12190" t="str">
            <v>N</v>
          </cell>
        </row>
        <row r="12191">
          <cell r="B12191">
            <v>37345</v>
          </cell>
          <cell r="C12191" t="str">
            <v>Spectrum Healthcare Resources</v>
          </cell>
          <cell r="D12191" t="str">
            <v>Team Health Inc</v>
          </cell>
          <cell r="E12191">
            <v>147</v>
          </cell>
          <cell r="F12191" t="str">
            <v>N</v>
          </cell>
        </row>
        <row r="12192">
          <cell r="B12192">
            <v>37344</v>
          </cell>
          <cell r="C12192" t="str">
            <v>Three Eagles Communications</v>
          </cell>
          <cell r="D12192" t="str">
            <v>Investor Group</v>
          </cell>
          <cell r="E12192">
            <v>71</v>
          </cell>
          <cell r="F12192" t="str">
            <v>Y</v>
          </cell>
        </row>
        <row r="12193">
          <cell r="B12193">
            <v>37344</v>
          </cell>
          <cell r="C12193" t="str">
            <v>Grant Financial</v>
          </cell>
          <cell r="D12193" t="str">
            <v>Paymap Inc</v>
          </cell>
          <cell r="E12193">
            <v>7</v>
          </cell>
          <cell r="F12193" t="str">
            <v>N</v>
          </cell>
        </row>
        <row r="12194">
          <cell r="B12194">
            <v>37344</v>
          </cell>
          <cell r="C12194" t="str">
            <v>Elcom International-Certain</v>
          </cell>
          <cell r="D12194" t="str">
            <v>ePlus Inc</v>
          </cell>
          <cell r="E12194">
            <v>2.15</v>
          </cell>
          <cell r="F12194" t="str">
            <v>N</v>
          </cell>
        </row>
        <row r="12195">
          <cell r="B12195">
            <v>37343</v>
          </cell>
          <cell r="C12195" t="str">
            <v>Truetime Inc</v>
          </cell>
          <cell r="D12195" t="str">
            <v>SymmetriCom Inc</v>
          </cell>
          <cell r="E12195">
            <v>21.873999999999999</v>
          </cell>
          <cell r="F12195" t="str">
            <v>N</v>
          </cell>
        </row>
        <row r="12196">
          <cell r="B12196">
            <v>37343</v>
          </cell>
          <cell r="C12196" t="str">
            <v>Penn Holdings Inc-River Divisi</v>
          </cell>
          <cell r="D12196" t="str">
            <v>Argus Energy</v>
          </cell>
          <cell r="E12196">
            <v>13</v>
          </cell>
          <cell r="F12196" t="str">
            <v>N</v>
          </cell>
        </row>
        <row r="12197">
          <cell r="B12197">
            <v>37343</v>
          </cell>
          <cell r="C12197" t="str">
            <v>Circe Biomedical Inc</v>
          </cell>
          <cell r="D12197" t="str">
            <v>ICN Pharmaceuticals Inc</v>
          </cell>
          <cell r="E12197">
            <v>26</v>
          </cell>
          <cell r="F12197" t="str">
            <v>N</v>
          </cell>
        </row>
        <row r="12198">
          <cell r="B12198">
            <v>37343</v>
          </cell>
          <cell r="C12198" t="str">
            <v>Americas Car Mart Inc</v>
          </cell>
          <cell r="D12198" t="str">
            <v>Crown Group Inc</v>
          </cell>
          <cell r="E12198">
            <v>3</v>
          </cell>
          <cell r="F12198" t="str">
            <v>N</v>
          </cell>
        </row>
        <row r="12199">
          <cell r="B12199">
            <v>37343</v>
          </cell>
          <cell r="C12199" t="str">
            <v>Stelex Inc</v>
          </cell>
          <cell r="D12199" t="str">
            <v>Vital Signs Inc</v>
          </cell>
          <cell r="E12199">
            <v>13.299999999999999</v>
          </cell>
          <cell r="F12199" t="str">
            <v>N</v>
          </cell>
        </row>
        <row r="12200">
          <cell r="B12200">
            <v>37343</v>
          </cell>
          <cell r="C12200" t="str">
            <v>Outlaw Technologies</v>
          </cell>
          <cell r="D12200" t="str">
            <v>Quovadx Inc</v>
          </cell>
          <cell r="E12200">
            <v>2.7250000000000001</v>
          </cell>
          <cell r="F12200" t="str">
            <v>N</v>
          </cell>
        </row>
        <row r="12201">
          <cell r="B12201">
            <v>37343</v>
          </cell>
          <cell r="C12201" t="str">
            <v>Global Atmospherics Inc</v>
          </cell>
          <cell r="D12201" t="str">
            <v>Vaisala Oy</v>
          </cell>
          <cell r="E12201">
            <v>13.2</v>
          </cell>
          <cell r="F12201" t="str">
            <v>N</v>
          </cell>
        </row>
        <row r="12202">
          <cell r="B12202">
            <v>37343</v>
          </cell>
          <cell r="C12202" t="str">
            <v>Penn Holding-Fork Creek Assets</v>
          </cell>
          <cell r="D12202" t="str">
            <v>Penn Virginia Resource</v>
          </cell>
          <cell r="E12202">
            <v>4.8</v>
          </cell>
          <cell r="F12202" t="str">
            <v>N</v>
          </cell>
        </row>
        <row r="12203">
          <cell r="B12203">
            <v>37343</v>
          </cell>
          <cell r="C12203" t="str">
            <v>United Industrial-Transp</v>
          </cell>
          <cell r="D12203" t="str">
            <v>Alstom Transportation Inc</v>
          </cell>
          <cell r="E12203">
            <v>19.2</v>
          </cell>
          <cell r="F12203" t="str">
            <v>N</v>
          </cell>
        </row>
        <row r="12204">
          <cell r="B12204">
            <v>37343</v>
          </cell>
          <cell r="C12204" t="str">
            <v>Milne Scali &amp; Co</v>
          </cell>
          <cell r="D12204" t="str">
            <v>BNCcorp,Bismarck,ND</v>
          </cell>
          <cell r="E12204">
            <v>26.5</v>
          </cell>
          <cell r="F12204" t="str">
            <v>N</v>
          </cell>
        </row>
        <row r="12205">
          <cell r="B12205">
            <v>37343</v>
          </cell>
          <cell r="C12205" t="str">
            <v>Menerva Technologies Inc</v>
          </cell>
          <cell r="D12205" t="str">
            <v>I-Many Inc</v>
          </cell>
          <cell r="E12205">
            <v>10.739000000000001</v>
          </cell>
          <cell r="F12205" t="str">
            <v>N</v>
          </cell>
        </row>
        <row r="12206">
          <cell r="B12206">
            <v>37343</v>
          </cell>
          <cell r="C12206" t="str">
            <v>Fairchild Semiconductor Intl-</v>
          </cell>
          <cell r="D12206" t="str">
            <v>International Rectifier Corp</v>
          </cell>
          <cell r="E12206">
            <v>29.599999999999998</v>
          </cell>
          <cell r="F12206" t="str">
            <v>N</v>
          </cell>
        </row>
        <row r="12207">
          <cell r="B12207">
            <v>37343</v>
          </cell>
          <cell r="C12207" t="str">
            <v>Health Personnel Options Corp</v>
          </cell>
          <cell r="D12207" t="str">
            <v>On Assignment Inc</v>
          </cell>
          <cell r="E12207">
            <v>149.76599999999999</v>
          </cell>
          <cell r="F12207" t="str">
            <v>N</v>
          </cell>
        </row>
        <row r="12208">
          <cell r="B12208">
            <v>37343</v>
          </cell>
          <cell r="C12208" t="str">
            <v>Tilia International Inc</v>
          </cell>
          <cell r="D12208" t="str">
            <v>Alltrista Corp</v>
          </cell>
          <cell r="E12208">
            <v>185</v>
          </cell>
          <cell r="F12208" t="str">
            <v>N</v>
          </cell>
        </row>
        <row r="12209">
          <cell r="B12209">
            <v>37343</v>
          </cell>
          <cell r="C12209" t="str">
            <v>Penton Media Inc</v>
          </cell>
          <cell r="D12209" t="str">
            <v>Investor Group</v>
          </cell>
          <cell r="E12209">
            <v>10</v>
          </cell>
          <cell r="F12209" t="str">
            <v>N</v>
          </cell>
        </row>
        <row r="12210">
          <cell r="B12210">
            <v>37343</v>
          </cell>
          <cell r="C12210" t="str">
            <v>Bristol-Myers Squibb-Duricef</v>
          </cell>
          <cell r="D12210" t="str">
            <v>Galen Holdings PLC</v>
          </cell>
          <cell r="E12210">
            <v>40.44</v>
          </cell>
          <cell r="F12210" t="str">
            <v>N</v>
          </cell>
        </row>
        <row r="12211">
          <cell r="B12211">
            <v>37343</v>
          </cell>
          <cell r="C12211" t="str">
            <v>Lucent Technologies-Plant,MA</v>
          </cell>
          <cell r="D12211" t="str">
            <v>Solectron Corp</v>
          </cell>
          <cell r="E12211">
            <v>125</v>
          </cell>
          <cell r="F12211" t="str">
            <v>N</v>
          </cell>
        </row>
        <row r="12212">
          <cell r="B12212">
            <v>37342</v>
          </cell>
          <cell r="C12212" t="str">
            <v>1515 Broadway-Office Building</v>
          </cell>
          <cell r="D12212" t="str">
            <v>Investor Group</v>
          </cell>
          <cell r="E12212">
            <v>483.5</v>
          </cell>
          <cell r="F12212" t="str">
            <v>N</v>
          </cell>
        </row>
        <row r="12213">
          <cell r="B12213">
            <v>37342</v>
          </cell>
          <cell r="C12213" t="str">
            <v>Osprey Systems Inc</v>
          </cell>
          <cell r="D12213" t="str">
            <v>NIIT Ltd</v>
          </cell>
          <cell r="E12213">
            <v>3</v>
          </cell>
          <cell r="F12213" t="str">
            <v>N</v>
          </cell>
        </row>
        <row r="12214">
          <cell r="B12214">
            <v>37342</v>
          </cell>
          <cell r="C12214" t="str">
            <v>First State Bank,Maynardville</v>
          </cell>
          <cell r="D12214" t="str">
            <v>First Security Group Inc</v>
          </cell>
          <cell r="E12214">
            <v>8.1</v>
          </cell>
          <cell r="F12214" t="str">
            <v>N</v>
          </cell>
        </row>
        <row r="12215">
          <cell r="B12215">
            <v>37342</v>
          </cell>
          <cell r="C12215" t="str">
            <v>BIC Corp</v>
          </cell>
          <cell r="D12215" t="str">
            <v>BIC SA</v>
          </cell>
          <cell r="E12215">
            <v>156.81599999999997</v>
          </cell>
          <cell r="F12215" t="str">
            <v>N</v>
          </cell>
        </row>
        <row r="12216">
          <cell r="B12216">
            <v>37342</v>
          </cell>
          <cell r="C12216" t="str">
            <v>Frick Co</v>
          </cell>
          <cell r="D12216" t="str">
            <v>TALX Corp</v>
          </cell>
          <cell r="E12216">
            <v>80</v>
          </cell>
          <cell r="F12216" t="str">
            <v>N</v>
          </cell>
        </row>
        <row r="12217">
          <cell r="B12217">
            <v>37342</v>
          </cell>
          <cell r="C12217" t="str">
            <v>Barra RogerCasey Inc</v>
          </cell>
          <cell r="D12217" t="str">
            <v>Capital Resource Advisors</v>
          </cell>
          <cell r="E12217">
            <v>14</v>
          </cell>
          <cell r="F12217" t="str">
            <v>N</v>
          </cell>
        </row>
        <row r="12218">
          <cell r="B12218">
            <v>37342</v>
          </cell>
          <cell r="C12218" t="str">
            <v>Laserex Systems Inc</v>
          </cell>
          <cell r="D12218" t="str">
            <v>Ellex Medical Lasers Ltd</v>
          </cell>
          <cell r="E12218">
            <v>1.1200000000000001</v>
          </cell>
          <cell r="F12218" t="str">
            <v>N</v>
          </cell>
        </row>
        <row r="12219">
          <cell r="B12219">
            <v>37342</v>
          </cell>
          <cell r="C12219" t="str">
            <v>Meadow Valley Corp-Certain Pit</v>
          </cell>
          <cell r="D12219" t="str">
            <v>United Metro Materials Inc</v>
          </cell>
          <cell r="E12219">
            <v>5.5</v>
          </cell>
          <cell r="F12219" t="str">
            <v>N</v>
          </cell>
        </row>
        <row r="12220">
          <cell r="B12220">
            <v>37342</v>
          </cell>
          <cell r="C12220" t="str">
            <v>Gates McDonald-Unemployment</v>
          </cell>
          <cell r="D12220" t="str">
            <v>TALX Corp</v>
          </cell>
          <cell r="E12220">
            <v>43.25</v>
          </cell>
          <cell r="F12220" t="str">
            <v>N</v>
          </cell>
        </row>
        <row r="12221">
          <cell r="B12221">
            <v>37342</v>
          </cell>
          <cell r="C12221" t="str">
            <v>Resource Recov Inds-Aluminum</v>
          </cell>
          <cell r="D12221" t="str">
            <v>Alumitech Wheel Tech Inc</v>
          </cell>
          <cell r="E12221">
            <v>3.1999999999999997</v>
          </cell>
          <cell r="F12221" t="str">
            <v>N</v>
          </cell>
        </row>
        <row r="12222">
          <cell r="B12222">
            <v>37342</v>
          </cell>
          <cell r="C12222" t="str">
            <v>Crestline Capital Corp</v>
          </cell>
          <cell r="D12222" t="str">
            <v>Barcelo Hotels &amp; Resorts</v>
          </cell>
          <cell r="E12222">
            <v>570.19000000000005</v>
          </cell>
          <cell r="F12222" t="str">
            <v>N</v>
          </cell>
        </row>
        <row r="12223">
          <cell r="B12223">
            <v>37342</v>
          </cell>
          <cell r="C12223" t="str">
            <v>Pac Aerospace &amp; Electronics</v>
          </cell>
          <cell r="D12223" t="str">
            <v>Creditors</v>
          </cell>
          <cell r="E12223">
            <v>61.277000000000001</v>
          </cell>
          <cell r="F12223" t="str">
            <v>N</v>
          </cell>
        </row>
        <row r="12224">
          <cell r="B12224">
            <v>37342</v>
          </cell>
          <cell r="C12224" t="str">
            <v>AccessLan Communications Inc</v>
          </cell>
          <cell r="D12224" t="str">
            <v>Advanced Fibre Communications</v>
          </cell>
          <cell r="E12224">
            <v>47</v>
          </cell>
          <cell r="F12224" t="str">
            <v>N</v>
          </cell>
        </row>
        <row r="12225">
          <cell r="B12225">
            <v>37342</v>
          </cell>
          <cell r="C12225" t="str">
            <v>MidAmerican Energy Holdings Co</v>
          </cell>
          <cell r="D12225" t="str">
            <v>Berkshire Hathaway Inc</v>
          </cell>
          <cell r="E12225">
            <v>402</v>
          </cell>
          <cell r="F12225" t="str">
            <v>N</v>
          </cell>
        </row>
        <row r="12226">
          <cell r="B12226">
            <v>37342</v>
          </cell>
          <cell r="C12226" t="str">
            <v>SURGICOE Corp</v>
          </cell>
          <cell r="D12226" t="str">
            <v>United Surgical Partners Intl</v>
          </cell>
          <cell r="E12226">
            <v>5.3</v>
          </cell>
          <cell r="F12226" t="str">
            <v>N</v>
          </cell>
        </row>
        <row r="12227">
          <cell r="B12227">
            <v>37341</v>
          </cell>
          <cell r="C12227" t="str">
            <v>Princeton Softech Inc</v>
          </cell>
          <cell r="D12227" t="str">
            <v>Investor Group</v>
          </cell>
          <cell r="E12227">
            <v>16</v>
          </cell>
          <cell r="F12227" t="str">
            <v>Y</v>
          </cell>
        </row>
        <row r="12228">
          <cell r="B12228">
            <v>37341</v>
          </cell>
          <cell r="C12228" t="str">
            <v>PaR Systems Inc</v>
          </cell>
          <cell r="D12228" t="str">
            <v>American Capital Strategies</v>
          </cell>
          <cell r="E12228">
            <v>36</v>
          </cell>
          <cell r="F12228" t="str">
            <v>Y</v>
          </cell>
        </row>
        <row r="12229">
          <cell r="B12229">
            <v>37341</v>
          </cell>
          <cell r="C12229" t="str">
            <v>Pike Electric Inc</v>
          </cell>
          <cell r="D12229" t="str">
            <v>Lindsay Goldberg &amp; Bessemer</v>
          </cell>
          <cell r="E12229">
            <v>300</v>
          </cell>
          <cell r="F12229" t="str">
            <v>Y</v>
          </cell>
        </row>
        <row r="12230">
          <cell r="B12230">
            <v>37341</v>
          </cell>
          <cell r="C12230" t="str">
            <v>Excalibur Holdings Inc</v>
          </cell>
          <cell r="D12230" t="str">
            <v>Globalink Communications</v>
          </cell>
          <cell r="E12230">
            <v>2.6199999999999997</v>
          </cell>
          <cell r="F12230" t="str">
            <v>N</v>
          </cell>
        </row>
        <row r="12231">
          <cell r="B12231">
            <v>37341</v>
          </cell>
          <cell r="C12231" t="str">
            <v>HiEnergy Microdevices Inc</v>
          </cell>
          <cell r="D12231" t="str">
            <v>SLW Enterprises Inc</v>
          </cell>
          <cell r="E12231">
            <v>24.446000000000002</v>
          </cell>
          <cell r="F12231" t="str">
            <v>N</v>
          </cell>
        </row>
        <row r="12232">
          <cell r="B12232">
            <v>37341</v>
          </cell>
          <cell r="C12232" t="str">
            <v>Heavenly Ski Resort(Am Skiing)</v>
          </cell>
          <cell r="D12232" t="str">
            <v>Vail Resorts Inc</v>
          </cell>
          <cell r="E12232">
            <v>102</v>
          </cell>
          <cell r="F12232" t="str">
            <v>N</v>
          </cell>
        </row>
        <row r="12233">
          <cell r="B12233">
            <v>37341</v>
          </cell>
          <cell r="C12233" t="str">
            <v>J&amp;B Produce</v>
          </cell>
          <cell r="D12233" t="str">
            <v>Raptor Investments Inc</v>
          </cell>
          <cell r="E12233">
            <v>2.8</v>
          </cell>
          <cell r="F12233" t="str">
            <v>N</v>
          </cell>
        </row>
        <row r="12234">
          <cell r="B12234">
            <v>37341</v>
          </cell>
          <cell r="C12234" t="str">
            <v>Eagle Bancshares Inc,Tucker,GA</v>
          </cell>
          <cell r="D12234" t="str">
            <v>RBC Centura Banks Inc</v>
          </cell>
          <cell r="E12234">
            <v>154.172</v>
          </cell>
          <cell r="F12234" t="str">
            <v>N</v>
          </cell>
        </row>
        <row r="12235">
          <cell r="B12235">
            <v>37341</v>
          </cell>
          <cell r="C12235" t="str">
            <v>MoreDirect.com Inc</v>
          </cell>
          <cell r="D12235" t="str">
            <v>PC Connection Inc</v>
          </cell>
          <cell r="E12235">
            <v>21</v>
          </cell>
          <cell r="F12235" t="str">
            <v>N</v>
          </cell>
        </row>
        <row r="12236">
          <cell r="B12236">
            <v>37341</v>
          </cell>
          <cell r="C12236" t="str">
            <v>Putnam Energy LLC</v>
          </cell>
          <cell r="D12236" t="str">
            <v>Regent Energy Corp</v>
          </cell>
          <cell r="E12236">
            <v>35</v>
          </cell>
          <cell r="F12236" t="str">
            <v>N</v>
          </cell>
        </row>
        <row r="12237">
          <cell r="B12237">
            <v>37341</v>
          </cell>
          <cell r="C12237" t="str">
            <v>OmegaTech Inc</v>
          </cell>
          <cell r="D12237" t="str">
            <v>Martek Biosciences Corp</v>
          </cell>
          <cell r="E12237">
            <v>92.8</v>
          </cell>
          <cell r="F12237" t="str">
            <v>N</v>
          </cell>
        </row>
        <row r="12238">
          <cell r="B12238">
            <v>37341</v>
          </cell>
          <cell r="C12238" t="str">
            <v>Liqui-Box Corp</v>
          </cell>
          <cell r="D12238" t="str">
            <v>Enhance Packaging Technologies</v>
          </cell>
          <cell r="E12238">
            <v>312.74599999999998</v>
          </cell>
          <cell r="F12238" t="str">
            <v>N</v>
          </cell>
        </row>
        <row r="12239">
          <cell r="B12239">
            <v>37341</v>
          </cell>
          <cell r="C12239" t="str">
            <v>Sagem Inc-Certain Assets</v>
          </cell>
          <cell r="D12239" t="str">
            <v>Standard Motor Products Inc</v>
          </cell>
          <cell r="E12239">
            <v>11.5</v>
          </cell>
          <cell r="F12239" t="str">
            <v>N</v>
          </cell>
        </row>
        <row r="12240">
          <cell r="B12240">
            <v>37341</v>
          </cell>
          <cell r="C12240" t="str">
            <v>MedGrup Corp</v>
          </cell>
          <cell r="D12240" t="str">
            <v>Provider HealthNet Svcs Inc</v>
          </cell>
          <cell r="E12240">
            <v>12.709</v>
          </cell>
          <cell r="F12240" t="str">
            <v>N</v>
          </cell>
        </row>
        <row r="12241">
          <cell r="B12241">
            <v>37340</v>
          </cell>
          <cell r="C12241" t="str">
            <v>Welding Services Inc</v>
          </cell>
          <cell r="D12241" t="str">
            <v>Aquila Power Svcs Corp(First)</v>
          </cell>
          <cell r="E12241">
            <v>130</v>
          </cell>
          <cell r="F12241" t="str">
            <v>Y</v>
          </cell>
        </row>
        <row r="12242">
          <cell r="B12242">
            <v>37340</v>
          </cell>
          <cell r="C12242" t="str">
            <v>iGo Corp</v>
          </cell>
          <cell r="D12242" t="str">
            <v>Mobility Electronics Inc</v>
          </cell>
          <cell r="E12242">
            <v>9.1869999999999994</v>
          </cell>
          <cell r="F12242" t="str">
            <v>N</v>
          </cell>
        </row>
        <row r="12243">
          <cell r="B12243">
            <v>37340</v>
          </cell>
          <cell r="C12243" t="str">
            <v>Site59.com Inc</v>
          </cell>
          <cell r="D12243" t="str">
            <v>Travelocity.com Inc</v>
          </cell>
          <cell r="E12243">
            <v>43</v>
          </cell>
          <cell r="F12243" t="str">
            <v>N</v>
          </cell>
        </row>
        <row r="12244">
          <cell r="B12244">
            <v>37340</v>
          </cell>
          <cell r="C12244" t="str">
            <v>Dunwoody Gables,Atlanta</v>
          </cell>
          <cell r="D12244" t="str">
            <v>Undisclosed Acquiror</v>
          </cell>
          <cell r="E12244">
            <v>25</v>
          </cell>
          <cell r="F12244" t="str">
            <v>N</v>
          </cell>
        </row>
        <row r="12245">
          <cell r="B12245">
            <v>37340</v>
          </cell>
          <cell r="C12245" t="str">
            <v>Southwin Financial Ltd-Oil</v>
          </cell>
          <cell r="D12245" t="str">
            <v>Cambridge Energy Corp</v>
          </cell>
          <cell r="E12245">
            <v>7.1790000000000003</v>
          </cell>
          <cell r="F12245" t="str">
            <v>N</v>
          </cell>
        </row>
        <row r="12246">
          <cell r="B12246">
            <v>37340</v>
          </cell>
          <cell r="C12246" t="str">
            <v>Perryville Energy Partners LLC</v>
          </cell>
          <cell r="D12246" t="str">
            <v>Cleco Corp</v>
          </cell>
          <cell r="E12246">
            <v>121.89999999999999</v>
          </cell>
          <cell r="F12246" t="str">
            <v>N</v>
          </cell>
        </row>
        <row r="12247">
          <cell r="B12247">
            <v>37340</v>
          </cell>
          <cell r="C12247" t="str">
            <v>Pennzoil-Quaker State Co</v>
          </cell>
          <cell r="D12247" t="str">
            <v>Shell Oil Co</v>
          </cell>
          <cell r="E12247">
            <v>2908.7939999999999</v>
          </cell>
          <cell r="F12247" t="str">
            <v>N</v>
          </cell>
        </row>
        <row r="12248">
          <cell r="B12248">
            <v>37338</v>
          </cell>
          <cell r="C12248" t="str">
            <v>Knox Mississippi Partners LP</v>
          </cell>
          <cell r="D12248" t="str">
            <v>Expression Graphics Inc</v>
          </cell>
          <cell r="E12248">
            <v>2.7399999999999998</v>
          </cell>
          <cell r="F12248" t="str">
            <v>N</v>
          </cell>
        </row>
        <row r="12249">
          <cell r="B12249">
            <v>37337</v>
          </cell>
          <cell r="C12249" t="str">
            <v>American Senior Golf Assoc</v>
          </cell>
          <cell r="D12249" t="str">
            <v>Investor Group</v>
          </cell>
          <cell r="E12249">
            <v>1.5999999999999999</v>
          </cell>
          <cell r="F12249" t="str">
            <v>Y</v>
          </cell>
        </row>
        <row r="12250">
          <cell r="B12250">
            <v>37337</v>
          </cell>
          <cell r="C12250" t="str">
            <v>Ptek Holdings Inc-Voicecom</v>
          </cell>
          <cell r="D12250" t="str">
            <v>Gores Technology Group LLC</v>
          </cell>
          <cell r="E12250">
            <v>20</v>
          </cell>
          <cell r="F12250" t="str">
            <v>Y</v>
          </cell>
        </row>
        <row r="12251">
          <cell r="B12251">
            <v>37337</v>
          </cell>
          <cell r="C12251" t="str">
            <v>Dasibi Environmental Corp</v>
          </cell>
          <cell r="D12251" t="str">
            <v>Steven Sion</v>
          </cell>
          <cell r="E12251">
            <v>1.5</v>
          </cell>
          <cell r="F12251" t="str">
            <v>N</v>
          </cell>
        </row>
        <row r="12252">
          <cell r="B12252">
            <v>37337</v>
          </cell>
          <cell r="C12252" t="str">
            <v>Network Computing-ThinSTAR</v>
          </cell>
          <cell r="D12252" t="str">
            <v>Neoware Systems Inc</v>
          </cell>
          <cell r="E12252">
            <v>4.25</v>
          </cell>
          <cell r="F12252" t="str">
            <v>N</v>
          </cell>
        </row>
        <row r="12253">
          <cell r="B12253">
            <v>37337</v>
          </cell>
          <cell r="C12253" t="str">
            <v>Undisclosed Oil Co-Drilling</v>
          </cell>
          <cell r="D12253" t="str">
            <v>Unit Corp</v>
          </cell>
          <cell r="E12253">
            <v>132.30000000000001</v>
          </cell>
          <cell r="F12253" t="str">
            <v>N</v>
          </cell>
        </row>
        <row r="12254">
          <cell r="B12254">
            <v>37337</v>
          </cell>
          <cell r="C12254" t="str">
            <v>SpaceLabs Medical Inc</v>
          </cell>
          <cell r="D12254" t="str">
            <v>Instrumentarium Oyj</v>
          </cell>
          <cell r="E12254">
            <v>139.92400000000001</v>
          </cell>
          <cell r="F12254" t="str">
            <v>N</v>
          </cell>
        </row>
        <row r="12255">
          <cell r="B12255">
            <v>37337</v>
          </cell>
          <cell r="C12255" t="str">
            <v>MiLAN Technology Corp</v>
          </cell>
          <cell r="D12255" t="str">
            <v>Communications Systems Inc</v>
          </cell>
          <cell r="E12255">
            <v>8.1</v>
          </cell>
          <cell r="F12255" t="str">
            <v>N</v>
          </cell>
        </row>
        <row r="12256">
          <cell r="B12256">
            <v>37337</v>
          </cell>
          <cell r="C12256" t="str">
            <v>Bioglan Pharma Inc-Certain</v>
          </cell>
          <cell r="D12256" t="str">
            <v>Quintiles Transnational Corp</v>
          </cell>
          <cell r="E12256">
            <v>26.7</v>
          </cell>
          <cell r="F12256" t="str">
            <v>N</v>
          </cell>
        </row>
        <row r="12257">
          <cell r="B12257">
            <v>37336</v>
          </cell>
          <cell r="C12257" t="str">
            <v>Reiman Publications LLC</v>
          </cell>
          <cell r="D12257" t="str">
            <v>Readers Digest Association Inc</v>
          </cell>
          <cell r="E12257">
            <v>760</v>
          </cell>
          <cell r="F12257" t="str">
            <v>N</v>
          </cell>
        </row>
        <row r="12258">
          <cell r="B12258">
            <v>37336</v>
          </cell>
          <cell r="C12258" t="str">
            <v>Electronika Inc</v>
          </cell>
          <cell r="D12258" t="str">
            <v>Torotel Inc</v>
          </cell>
          <cell r="E12258">
            <v>1.978</v>
          </cell>
          <cell r="F12258" t="str">
            <v>N</v>
          </cell>
        </row>
        <row r="12259">
          <cell r="B12259">
            <v>37336</v>
          </cell>
          <cell r="C12259" t="str">
            <v>Ocean Rig ASA-Rigs(2)</v>
          </cell>
          <cell r="D12259" t="str">
            <v>Noble Corp</v>
          </cell>
          <cell r="E12259">
            <v>45</v>
          </cell>
          <cell r="F12259" t="str">
            <v>N</v>
          </cell>
        </row>
        <row r="12260">
          <cell r="B12260">
            <v>37336</v>
          </cell>
          <cell r="C12260" t="str">
            <v>EuroWeb International Corp</v>
          </cell>
          <cell r="D12260" t="str">
            <v>M&amp;A Capital Ltd</v>
          </cell>
          <cell r="E12260">
            <v>6.8550000000000004</v>
          </cell>
          <cell r="F12260" t="str">
            <v>N</v>
          </cell>
        </row>
        <row r="12261">
          <cell r="B12261">
            <v>37336</v>
          </cell>
          <cell r="C12261" t="str">
            <v>Surg II Inc</v>
          </cell>
          <cell r="D12261" t="str">
            <v>Metalclad Corp</v>
          </cell>
          <cell r="E12261">
            <v>3</v>
          </cell>
          <cell r="F12261" t="str">
            <v>N</v>
          </cell>
        </row>
        <row r="12262">
          <cell r="B12262">
            <v>37336</v>
          </cell>
          <cell r="C12262" t="str">
            <v>Stitch Networks</v>
          </cell>
          <cell r="D12262" t="str">
            <v>USA Technologies Inc</v>
          </cell>
          <cell r="E12262">
            <v>10.799999999999999</v>
          </cell>
          <cell r="F12262" t="str">
            <v>N</v>
          </cell>
        </row>
        <row r="12263">
          <cell r="B12263">
            <v>37336</v>
          </cell>
          <cell r="C12263" t="str">
            <v>Enhance Pharmaceuticals Inc</v>
          </cell>
          <cell r="D12263" t="str">
            <v>Barr Laboratories Inc</v>
          </cell>
          <cell r="E12263">
            <v>46</v>
          </cell>
          <cell r="F12263" t="str">
            <v>N</v>
          </cell>
        </row>
        <row r="12264">
          <cell r="B12264">
            <v>37336</v>
          </cell>
          <cell r="C12264" t="str">
            <v>Athena Industries Inc</v>
          </cell>
          <cell r="D12264" t="str">
            <v>Rock-Tenn Co</v>
          </cell>
          <cell r="E12264">
            <v>26.65</v>
          </cell>
          <cell r="F12264" t="str">
            <v>N</v>
          </cell>
        </row>
        <row r="12265">
          <cell r="B12265">
            <v>37336</v>
          </cell>
          <cell r="C12265" t="str">
            <v>CaptureQuest Inc</v>
          </cell>
          <cell r="D12265" t="str">
            <v>Category 5 Technologies Inc</v>
          </cell>
          <cell r="E12265">
            <v>7.0810000000000004</v>
          </cell>
          <cell r="F12265" t="str">
            <v>N</v>
          </cell>
        </row>
        <row r="12266">
          <cell r="B12266">
            <v>37336</v>
          </cell>
          <cell r="C12266" t="str">
            <v>American Hospital Resources</v>
          </cell>
          <cell r="D12266" t="str">
            <v>New Horizon Education Inc</v>
          </cell>
          <cell r="E12266">
            <v>2.8769999999999998</v>
          </cell>
          <cell r="F12266" t="str">
            <v>N</v>
          </cell>
        </row>
        <row r="12267">
          <cell r="B12267">
            <v>37336</v>
          </cell>
          <cell r="C12267" t="str">
            <v>VR Systems Inc</v>
          </cell>
          <cell r="D12267" t="str">
            <v>Enerflex Systems Ltd</v>
          </cell>
          <cell r="E12267">
            <v>2.5</v>
          </cell>
          <cell r="F12267" t="str">
            <v>N</v>
          </cell>
        </row>
        <row r="12268">
          <cell r="B12268">
            <v>37336</v>
          </cell>
          <cell r="C12268" t="str">
            <v>Gulf West Banks Inc</v>
          </cell>
          <cell r="D12268" t="str">
            <v>South Finl Group,Greenville,SC</v>
          </cell>
          <cell r="E12268">
            <v>118.13099999999999</v>
          </cell>
          <cell r="F12268" t="str">
            <v>N</v>
          </cell>
        </row>
        <row r="12269">
          <cell r="B12269">
            <v>37336</v>
          </cell>
          <cell r="C12269" t="str">
            <v>Intellon Corpotation</v>
          </cell>
          <cell r="D12269" t="str">
            <v>Hydro-Quebec Capitech Inc</v>
          </cell>
          <cell r="E12269">
            <v>1</v>
          </cell>
          <cell r="F12269" t="str">
            <v>N</v>
          </cell>
        </row>
        <row r="12270">
          <cell r="B12270">
            <v>37336</v>
          </cell>
          <cell r="C12270" t="str">
            <v>Precision Specialty Metals Inc</v>
          </cell>
          <cell r="D12270" t="str">
            <v>PSM Acquisition Corp</v>
          </cell>
          <cell r="E12270">
            <v>16.100000000000001</v>
          </cell>
          <cell r="F12270" t="str">
            <v>N</v>
          </cell>
        </row>
        <row r="12271">
          <cell r="B12271">
            <v>37335</v>
          </cell>
          <cell r="C12271" t="str">
            <v>Packaging Dynamics Corp</v>
          </cell>
          <cell r="D12271" t="str">
            <v>Shareholders</v>
          </cell>
          <cell r="E12271">
            <v>32.109000000000002</v>
          </cell>
          <cell r="F12271" t="str">
            <v>N</v>
          </cell>
        </row>
        <row r="12272">
          <cell r="B12272">
            <v>37335</v>
          </cell>
          <cell r="C12272" t="str">
            <v>Chromcraft Revington Inc</v>
          </cell>
          <cell r="D12272" t="str">
            <v>Employee Stock Ownership Plan</v>
          </cell>
          <cell r="E12272">
            <v>20</v>
          </cell>
          <cell r="F12272" t="str">
            <v>N</v>
          </cell>
        </row>
        <row r="12273">
          <cell r="B12273">
            <v>37335</v>
          </cell>
          <cell r="C12273" t="str">
            <v>LCA Group Inc</v>
          </cell>
          <cell r="D12273" t="str">
            <v>Hubbell Inc</v>
          </cell>
          <cell r="E12273">
            <v>250</v>
          </cell>
          <cell r="F12273" t="str">
            <v>N</v>
          </cell>
        </row>
        <row r="12274">
          <cell r="B12274">
            <v>37335</v>
          </cell>
          <cell r="C12274" t="str">
            <v>Primus Guaranty Ltd</v>
          </cell>
          <cell r="D12274" t="str">
            <v>XL Capital Ltd</v>
          </cell>
          <cell r="E12274">
            <v>72.75</v>
          </cell>
          <cell r="F12274" t="str">
            <v>N</v>
          </cell>
        </row>
        <row r="12275">
          <cell r="B12275">
            <v>37335</v>
          </cell>
          <cell r="C12275" t="str">
            <v>Electronic Payment Exchange</v>
          </cell>
          <cell r="D12275" t="str">
            <v>InterCept Inc</v>
          </cell>
          <cell r="E12275">
            <v>20.937000000000001</v>
          </cell>
          <cell r="F12275" t="str">
            <v>N</v>
          </cell>
        </row>
        <row r="12276">
          <cell r="B12276">
            <v>37335</v>
          </cell>
          <cell r="C12276" t="str">
            <v>Collateral Therapeutics Inc</v>
          </cell>
          <cell r="D12276" t="str">
            <v>Schering AG</v>
          </cell>
          <cell r="E12276">
            <v>140.91</v>
          </cell>
          <cell r="F12276" t="str">
            <v>N</v>
          </cell>
        </row>
        <row r="12277">
          <cell r="B12277">
            <v>37335</v>
          </cell>
          <cell r="C12277" t="str">
            <v>IBILL</v>
          </cell>
          <cell r="D12277" t="str">
            <v>InterCept Inc</v>
          </cell>
          <cell r="E12277">
            <v>112</v>
          </cell>
          <cell r="F12277" t="str">
            <v>N</v>
          </cell>
        </row>
        <row r="12278">
          <cell r="B12278">
            <v>37335</v>
          </cell>
          <cell r="C12278" t="str">
            <v>First Fidelity Bancorp Inc,CA</v>
          </cell>
          <cell r="D12278" t="str">
            <v>Hawthorne Financial Corp,CA</v>
          </cell>
          <cell r="E12278">
            <v>68.430999999999997</v>
          </cell>
          <cell r="F12278" t="str">
            <v>N</v>
          </cell>
        </row>
        <row r="12279">
          <cell r="B12279">
            <v>37335</v>
          </cell>
          <cell r="C12279" t="str">
            <v>Transocean Sedco Forex Inc-Sem</v>
          </cell>
          <cell r="D12279" t="str">
            <v>Noble Corp</v>
          </cell>
          <cell r="E12279">
            <v>31</v>
          </cell>
          <cell r="F12279" t="str">
            <v>N</v>
          </cell>
        </row>
        <row r="12280">
          <cell r="B12280">
            <v>37335</v>
          </cell>
          <cell r="C12280" t="str">
            <v>Domain Home Fashions</v>
          </cell>
          <cell r="D12280" t="str">
            <v>AGA Foodservice Group PLC</v>
          </cell>
          <cell r="E12280">
            <v>25</v>
          </cell>
          <cell r="F12280" t="str">
            <v>N</v>
          </cell>
        </row>
        <row r="12281">
          <cell r="B12281">
            <v>37335</v>
          </cell>
          <cell r="C12281" t="str">
            <v>Viasource Communications Inc</v>
          </cell>
          <cell r="D12281" t="str">
            <v>180 Connect Inc</v>
          </cell>
          <cell r="E12281">
            <v>44</v>
          </cell>
          <cell r="F12281" t="str">
            <v>N</v>
          </cell>
        </row>
        <row r="12282">
          <cell r="B12282">
            <v>37335</v>
          </cell>
          <cell r="C12282" t="str">
            <v>Peoples Financial Corp Inc</v>
          </cell>
          <cell r="D12282" t="str">
            <v>S&amp;T Bancorp Inc,Indiana,PA</v>
          </cell>
          <cell r="E12282">
            <v>87.433999999999997</v>
          </cell>
          <cell r="F12282" t="str">
            <v>N</v>
          </cell>
        </row>
        <row r="12283">
          <cell r="B12283">
            <v>37334</v>
          </cell>
          <cell r="C12283" t="str">
            <v>Riverton Investment Corp</v>
          </cell>
          <cell r="D12283" t="str">
            <v>ESSROC(Ciments Francais Intl)</v>
          </cell>
          <cell r="E12283">
            <v>107</v>
          </cell>
          <cell r="F12283" t="str">
            <v>N</v>
          </cell>
        </row>
        <row r="12284">
          <cell r="B12284">
            <v>37334</v>
          </cell>
          <cell r="C12284" t="str">
            <v>Dome Imaging Systems Inc</v>
          </cell>
          <cell r="D12284" t="str">
            <v>Planar Systems Inc</v>
          </cell>
          <cell r="E12284">
            <v>61</v>
          </cell>
          <cell r="F12284" t="str">
            <v>N</v>
          </cell>
        </row>
        <row r="12285">
          <cell r="B12285">
            <v>37334</v>
          </cell>
          <cell r="C12285" t="str">
            <v>Paracer Inc</v>
          </cell>
          <cell r="D12285" t="str">
            <v>Stratos Lightwave Inc</v>
          </cell>
          <cell r="E12285">
            <v>23.175999999999998</v>
          </cell>
          <cell r="F12285" t="str">
            <v>N</v>
          </cell>
        </row>
        <row r="12286">
          <cell r="B12286">
            <v>37334</v>
          </cell>
          <cell r="C12286" t="str">
            <v>Penton Media Inc</v>
          </cell>
          <cell r="D12286" t="str">
            <v>Investor Group</v>
          </cell>
          <cell r="E12286">
            <v>40</v>
          </cell>
          <cell r="F12286" t="str">
            <v>N</v>
          </cell>
        </row>
        <row r="12287">
          <cell r="B12287">
            <v>37334</v>
          </cell>
          <cell r="C12287" t="str">
            <v>Kimmel Automotive Inc</v>
          </cell>
          <cell r="D12287" t="str">
            <v>Monro Muffler Brake Inc</v>
          </cell>
          <cell r="E12287">
            <v>9</v>
          </cell>
          <cell r="F12287" t="str">
            <v>N</v>
          </cell>
        </row>
        <row r="12288">
          <cell r="B12288">
            <v>37334</v>
          </cell>
          <cell r="C12288" t="str">
            <v>Airgate International Corp</v>
          </cell>
          <cell r="D12288" t="str">
            <v>Pacific CMA Inc</v>
          </cell>
          <cell r="E12288">
            <v>3.3699999999999997</v>
          </cell>
          <cell r="F12288" t="str">
            <v>N</v>
          </cell>
        </row>
        <row r="12289">
          <cell r="B12289">
            <v>37334</v>
          </cell>
          <cell r="C12289" t="str">
            <v>Communications Solutions Inc</v>
          </cell>
          <cell r="D12289" t="str">
            <v>Rockwell Collins Inc</v>
          </cell>
          <cell r="E12289">
            <v>23</v>
          </cell>
          <cell r="F12289" t="str">
            <v>N</v>
          </cell>
        </row>
        <row r="12290">
          <cell r="B12290">
            <v>37334</v>
          </cell>
          <cell r="C12290" t="str">
            <v>CenturyTel Inc-Wireless Assets</v>
          </cell>
          <cell r="D12290" t="str">
            <v>ALLTEL Corp</v>
          </cell>
          <cell r="E12290">
            <v>1570</v>
          </cell>
          <cell r="F12290" t="str">
            <v>N</v>
          </cell>
        </row>
        <row r="12291">
          <cell r="B12291">
            <v>37334</v>
          </cell>
          <cell r="C12291" t="str">
            <v>SecurePay Inc</v>
          </cell>
          <cell r="D12291" t="str">
            <v>Pipeline Data Inc</v>
          </cell>
          <cell r="E12291">
            <v>3.0399999999999996</v>
          </cell>
          <cell r="F12291" t="str">
            <v>N</v>
          </cell>
        </row>
        <row r="12292">
          <cell r="B12292">
            <v>37334</v>
          </cell>
          <cell r="C12292" t="str">
            <v>United Computer Supplies Inc-</v>
          </cell>
          <cell r="D12292" t="str">
            <v>TST/Impreso Inc</v>
          </cell>
          <cell r="E12292">
            <v>3.5999999999999996</v>
          </cell>
          <cell r="F12292" t="str">
            <v>N</v>
          </cell>
        </row>
        <row r="12293">
          <cell r="B12293">
            <v>37334</v>
          </cell>
          <cell r="C12293" t="str">
            <v>United Computer Supplies-Real</v>
          </cell>
          <cell r="D12293" t="str">
            <v>TST/Impreso Inc</v>
          </cell>
          <cell r="E12293">
            <v>4</v>
          </cell>
          <cell r="F12293" t="str">
            <v>N</v>
          </cell>
        </row>
        <row r="12294">
          <cell r="B12294">
            <v>37334</v>
          </cell>
          <cell r="C12294" t="str">
            <v>Gloria Vanderbilt Apparel Corp</v>
          </cell>
          <cell r="D12294" t="str">
            <v>Jones Apparel Group Inc</v>
          </cell>
          <cell r="E12294">
            <v>144.35900000000001</v>
          </cell>
          <cell r="F12294" t="str">
            <v>N</v>
          </cell>
        </row>
        <row r="12295">
          <cell r="B12295">
            <v>37334</v>
          </cell>
          <cell r="C12295" t="str">
            <v>ConsumerInfo.com(Homestore)</v>
          </cell>
          <cell r="D12295" t="str">
            <v>Experian Corp</v>
          </cell>
          <cell r="E12295">
            <v>130</v>
          </cell>
          <cell r="F12295" t="str">
            <v>N</v>
          </cell>
        </row>
        <row r="12296">
          <cell r="B12296">
            <v>37334</v>
          </cell>
          <cell r="C12296" t="str">
            <v>Enron Metals Commodity</v>
          </cell>
          <cell r="D12296" t="str">
            <v>Sempra Energy Trading Corp</v>
          </cell>
          <cell r="E12296">
            <v>43.5</v>
          </cell>
          <cell r="F12296" t="str">
            <v>N</v>
          </cell>
        </row>
        <row r="12297">
          <cell r="B12297">
            <v>37334</v>
          </cell>
          <cell r="C12297" t="str">
            <v>MedicaLogic/Medscape-Digital</v>
          </cell>
          <cell r="D12297" t="str">
            <v>GE Medical Systems</v>
          </cell>
          <cell r="E12297">
            <v>35.299999999999997</v>
          </cell>
          <cell r="F12297" t="str">
            <v>N</v>
          </cell>
        </row>
        <row r="12298">
          <cell r="B12298">
            <v>37333</v>
          </cell>
          <cell r="C12298" t="str">
            <v>Ivex Packaging Corp(Acadia)</v>
          </cell>
          <cell r="D12298" t="str">
            <v>Alcoa Inc</v>
          </cell>
          <cell r="E12298">
            <v>451.24099999999999</v>
          </cell>
          <cell r="F12298" t="str">
            <v>N</v>
          </cell>
        </row>
        <row r="12299">
          <cell r="B12299">
            <v>37333</v>
          </cell>
          <cell r="C12299" t="str">
            <v>GreenPoint Financial Corp-Mnfr</v>
          </cell>
          <cell r="D12299" t="str">
            <v>EMC Mortgage</v>
          </cell>
          <cell r="E12299">
            <v>59.01</v>
          </cell>
          <cell r="F12299" t="str">
            <v>N</v>
          </cell>
        </row>
        <row r="12300">
          <cell r="B12300">
            <v>37333</v>
          </cell>
          <cell r="C12300" t="str">
            <v>Glen Ellen Wines(Diageo Plc)</v>
          </cell>
          <cell r="D12300" t="str">
            <v>Franzia Winery</v>
          </cell>
          <cell r="E12300">
            <v>83</v>
          </cell>
          <cell r="F12300" t="str">
            <v>N</v>
          </cell>
        </row>
        <row r="12301">
          <cell r="B12301">
            <v>37333</v>
          </cell>
          <cell r="C12301" t="str">
            <v>Potlatch Corp-Coated Paper Bus</v>
          </cell>
          <cell r="D12301" t="str">
            <v>Sappi Ltd</v>
          </cell>
          <cell r="E12301">
            <v>480</v>
          </cell>
          <cell r="F12301" t="str">
            <v>N</v>
          </cell>
        </row>
        <row r="12302">
          <cell r="B12302">
            <v>37333</v>
          </cell>
          <cell r="C12302" t="str">
            <v>Lockheed Martin Corp-World</v>
          </cell>
          <cell r="D12302" t="str">
            <v>Intelsat Ltd</v>
          </cell>
          <cell r="E12302">
            <v>120</v>
          </cell>
          <cell r="F12302" t="str">
            <v>N</v>
          </cell>
        </row>
        <row r="12303">
          <cell r="B12303">
            <v>37333</v>
          </cell>
          <cell r="C12303" t="str">
            <v>SourceSuite LLC(Source Media)</v>
          </cell>
          <cell r="D12303" t="str">
            <v>Insight Communications Co Inc</v>
          </cell>
          <cell r="E12303">
            <v>10.199999999999999</v>
          </cell>
          <cell r="F12303" t="str">
            <v>N</v>
          </cell>
        </row>
        <row r="12304">
          <cell r="B12304">
            <v>37333</v>
          </cell>
          <cell r="C12304" t="str">
            <v>Clear Thinking Group Inc</v>
          </cell>
          <cell r="D12304" t="str">
            <v>Liquidation World Inc</v>
          </cell>
          <cell r="E12304">
            <v>5.6379999999999999</v>
          </cell>
          <cell r="F12304" t="str">
            <v>N</v>
          </cell>
        </row>
        <row r="12305">
          <cell r="B12305">
            <v>37333</v>
          </cell>
          <cell r="C12305" t="str">
            <v>Thomas Packaging Corp</v>
          </cell>
          <cell r="D12305" t="str">
            <v>Wallace Computer Services Inc</v>
          </cell>
          <cell r="E12305">
            <v>5.6</v>
          </cell>
          <cell r="F12305" t="str">
            <v>N</v>
          </cell>
        </row>
        <row r="12306">
          <cell r="B12306">
            <v>37333</v>
          </cell>
          <cell r="C12306" t="str">
            <v>Mechanical Dynamics Inc</v>
          </cell>
          <cell r="D12306" t="str">
            <v>MSC Software Corp</v>
          </cell>
          <cell r="E12306">
            <v>127.57899999999999</v>
          </cell>
          <cell r="F12306" t="str">
            <v>N</v>
          </cell>
        </row>
        <row r="12307">
          <cell r="B12307">
            <v>37333</v>
          </cell>
          <cell r="C12307" t="str">
            <v>Premium Wireless Services Inc</v>
          </cell>
          <cell r="D12307" t="str">
            <v>Vivendi Universal Net USA</v>
          </cell>
          <cell r="E12307">
            <v>10</v>
          </cell>
          <cell r="F12307" t="str">
            <v>N</v>
          </cell>
        </row>
        <row r="12308">
          <cell r="B12308">
            <v>37333</v>
          </cell>
          <cell r="C12308" t="str">
            <v>Grove Worldwide(Grove Invest)</v>
          </cell>
          <cell r="D12308" t="str">
            <v>Manitowoc Co Inc</v>
          </cell>
          <cell r="E12308">
            <v>270</v>
          </cell>
          <cell r="F12308" t="str">
            <v>N</v>
          </cell>
        </row>
        <row r="12309">
          <cell r="B12309">
            <v>37333</v>
          </cell>
          <cell r="C12309" t="str">
            <v>Biometrica Systems Inc</v>
          </cell>
          <cell r="D12309" t="str">
            <v>Viisage Technology Inc</v>
          </cell>
          <cell r="E12309">
            <v>2.5</v>
          </cell>
          <cell r="F12309" t="str">
            <v>N</v>
          </cell>
        </row>
        <row r="12310">
          <cell r="B12310">
            <v>37333</v>
          </cell>
          <cell r="C12310" t="str">
            <v>Memorial Hospital,Martinsville</v>
          </cell>
          <cell r="D12310" t="str">
            <v>Province Healthcare Co</v>
          </cell>
          <cell r="E12310">
            <v>120.5</v>
          </cell>
          <cell r="F12310" t="str">
            <v>N</v>
          </cell>
        </row>
        <row r="12311">
          <cell r="B12311">
            <v>37333</v>
          </cell>
          <cell r="C12311" t="str">
            <v>Esenjay Exploration Inc</v>
          </cell>
          <cell r="D12311" t="str">
            <v>Santos Ltd</v>
          </cell>
          <cell r="E12311">
            <v>55.195999999999998</v>
          </cell>
          <cell r="F12311" t="str">
            <v>N</v>
          </cell>
        </row>
        <row r="12312">
          <cell r="B12312">
            <v>37333</v>
          </cell>
          <cell r="C12312" t="str">
            <v>Omni Services(Filuxel SA)</v>
          </cell>
          <cell r="D12312" t="str">
            <v>Cintas Corp</v>
          </cell>
          <cell r="E12312">
            <v>660</v>
          </cell>
          <cell r="F12312" t="str">
            <v>N</v>
          </cell>
        </row>
        <row r="12313">
          <cell r="B12313">
            <v>37333</v>
          </cell>
          <cell r="C12313" t="str">
            <v>iView Systems Inc</v>
          </cell>
          <cell r="D12313" t="str">
            <v>Nexus Group International Inc</v>
          </cell>
          <cell r="E12313">
            <v>1.4430000000000001</v>
          </cell>
          <cell r="F12313" t="str">
            <v>N</v>
          </cell>
        </row>
        <row r="12314">
          <cell r="B12314">
            <v>37333</v>
          </cell>
          <cell r="C12314" t="str">
            <v>McAfee.com Corp</v>
          </cell>
          <cell r="D12314" t="str">
            <v>Network Associates Inc</v>
          </cell>
          <cell r="E12314">
            <v>229.52099999999999</v>
          </cell>
          <cell r="F12314" t="str">
            <v>N</v>
          </cell>
        </row>
        <row r="12315">
          <cell r="B12315">
            <v>37333</v>
          </cell>
          <cell r="C12315" t="str">
            <v>Meemic Holdings Inc</v>
          </cell>
          <cell r="D12315" t="str">
            <v>ProAssurance Corp</v>
          </cell>
          <cell r="E12315">
            <v>35.381999999999998</v>
          </cell>
          <cell r="F12315" t="str">
            <v>N</v>
          </cell>
        </row>
        <row r="12316">
          <cell r="B12316">
            <v>37332</v>
          </cell>
          <cell r="C12316" t="str">
            <v>Associated Materials Inc</v>
          </cell>
          <cell r="D12316" t="str">
            <v>Harvest/AMI Holdings Inc</v>
          </cell>
          <cell r="E12316">
            <v>436.20800000000003</v>
          </cell>
          <cell r="F12316" t="str">
            <v>Y</v>
          </cell>
        </row>
        <row r="12317">
          <cell r="B12317">
            <v>37330</v>
          </cell>
          <cell r="C12317" t="str">
            <v>Anchor Glass Container Corp</v>
          </cell>
          <cell r="D12317" t="str">
            <v>Cerberus Capital Management LP</v>
          </cell>
          <cell r="E12317">
            <v>393</v>
          </cell>
          <cell r="F12317" t="str">
            <v>Y</v>
          </cell>
        </row>
        <row r="12318">
          <cell r="B12318">
            <v>37330</v>
          </cell>
          <cell r="C12318" t="str">
            <v>Aimta Inc</v>
          </cell>
          <cell r="D12318" t="str">
            <v>Alpha Industries Inc</v>
          </cell>
          <cell r="E12318">
            <v>7</v>
          </cell>
          <cell r="F12318" t="str">
            <v>N</v>
          </cell>
        </row>
        <row r="12319">
          <cell r="B12319">
            <v>37330</v>
          </cell>
          <cell r="C12319" t="str">
            <v>Advance Mixer Inc</v>
          </cell>
          <cell r="D12319" t="str">
            <v>Terex Corp</v>
          </cell>
          <cell r="E12319">
            <v>12.5</v>
          </cell>
          <cell r="F12319" t="str">
            <v>N</v>
          </cell>
        </row>
        <row r="12320">
          <cell r="B12320">
            <v>37330</v>
          </cell>
          <cell r="C12320" t="str">
            <v>Perceptron-Forest Prod Bus</v>
          </cell>
          <cell r="D12320" t="str">
            <v>US Natural Resources Inc</v>
          </cell>
          <cell r="E12320">
            <v>5.6</v>
          </cell>
          <cell r="F12320" t="str">
            <v>N</v>
          </cell>
        </row>
        <row r="12321">
          <cell r="B12321">
            <v>37330</v>
          </cell>
          <cell r="C12321" t="str">
            <v>At Track Commun Inc-Certain</v>
          </cell>
          <cell r="D12321" t="str">
            <v>Aether Systems Inc</v>
          </cell>
          <cell r="E12321">
            <v>15</v>
          </cell>
          <cell r="F12321" t="str">
            <v>N</v>
          </cell>
        </row>
        <row r="12322">
          <cell r="B12322">
            <v>37330</v>
          </cell>
          <cell r="C12322" t="str">
            <v>Northlake Tower Festival Mall</v>
          </cell>
          <cell r="D12322" t="str">
            <v>Banyan Strategic Realty Tr SBI</v>
          </cell>
          <cell r="E12322">
            <v>1.2999999999999998</v>
          </cell>
          <cell r="F12322" t="str">
            <v>N</v>
          </cell>
        </row>
        <row r="12323">
          <cell r="B12323">
            <v>37330</v>
          </cell>
          <cell r="C12323" t="str">
            <v>Vista Propane LLC</v>
          </cell>
          <cell r="D12323" t="str">
            <v>Texas Commercial Resources Inc</v>
          </cell>
          <cell r="E12323">
            <v>3.5</v>
          </cell>
          <cell r="F12323" t="str">
            <v>N</v>
          </cell>
        </row>
        <row r="12324">
          <cell r="B12324">
            <v>37329</v>
          </cell>
          <cell r="C12324" t="str">
            <v>Dr Leonards Healthcare Corp</v>
          </cell>
          <cell r="D12324" t="str">
            <v>Investor Group</v>
          </cell>
          <cell r="E12324">
            <v>210</v>
          </cell>
          <cell r="F12324" t="str">
            <v>Y</v>
          </cell>
        </row>
        <row r="12325">
          <cell r="B12325">
            <v>37329</v>
          </cell>
          <cell r="C12325" t="str">
            <v>SCS Transportation</v>
          </cell>
          <cell r="D12325" t="str">
            <v>Shareholders</v>
          </cell>
          <cell r="E12325">
            <v>118.26499999999999</v>
          </cell>
          <cell r="F12325" t="str">
            <v>N</v>
          </cell>
        </row>
        <row r="12326">
          <cell r="B12326">
            <v>37329</v>
          </cell>
          <cell r="C12326" t="str">
            <v>Los Alamos Medical Center</v>
          </cell>
          <cell r="D12326" t="str">
            <v>Province Healthcare Co</v>
          </cell>
          <cell r="E12326">
            <v>38</v>
          </cell>
          <cell r="F12326" t="str">
            <v>N</v>
          </cell>
        </row>
        <row r="12327">
          <cell r="B12327">
            <v>37329</v>
          </cell>
          <cell r="C12327" t="str">
            <v>KTTU-TV,Tucson,Arizona</v>
          </cell>
          <cell r="D12327" t="str">
            <v>Belo Corp</v>
          </cell>
          <cell r="E12327">
            <v>18</v>
          </cell>
          <cell r="F12327" t="str">
            <v>N</v>
          </cell>
        </row>
        <row r="12328">
          <cell r="B12328">
            <v>37329</v>
          </cell>
          <cell r="C12328" t="str">
            <v>XenoPharm Inc</v>
          </cell>
          <cell r="D12328" t="str">
            <v>Deltagen Inc</v>
          </cell>
          <cell r="E12328">
            <v>12.127999999999998</v>
          </cell>
          <cell r="F12328" t="str">
            <v>N</v>
          </cell>
        </row>
        <row r="12329">
          <cell r="B12329">
            <v>37329</v>
          </cell>
          <cell r="C12329" t="str">
            <v>Konover Property Trust Inc</v>
          </cell>
          <cell r="D12329" t="str">
            <v>Investor Group</v>
          </cell>
          <cell r="E12329">
            <v>26.559000000000001</v>
          </cell>
          <cell r="F12329" t="str">
            <v>N</v>
          </cell>
        </row>
        <row r="12330">
          <cell r="B12330">
            <v>37329</v>
          </cell>
          <cell r="C12330" t="str">
            <v>IDT Telecom Inc(IDT Corp)</v>
          </cell>
          <cell r="D12330" t="str">
            <v>Liberty Media Corp</v>
          </cell>
          <cell r="E12330">
            <v>30</v>
          </cell>
          <cell r="F12330" t="str">
            <v>N</v>
          </cell>
        </row>
        <row r="12331">
          <cell r="B12331">
            <v>37329</v>
          </cell>
          <cell r="C12331" t="str">
            <v>Travis Boats &amp; Motors Inc</v>
          </cell>
          <cell r="D12331" t="str">
            <v>Tracker Marine LP</v>
          </cell>
          <cell r="E12331">
            <v>2.0999999999999996</v>
          </cell>
          <cell r="F12331" t="str">
            <v>N</v>
          </cell>
        </row>
        <row r="12332">
          <cell r="B12332">
            <v>37329</v>
          </cell>
          <cell r="C12332" t="str">
            <v>Travis Boats &amp; Motors Inc</v>
          </cell>
          <cell r="D12332" t="str">
            <v>Tracker Marine LP</v>
          </cell>
          <cell r="E12332">
            <v>5.8999999999999995</v>
          </cell>
          <cell r="F12332" t="str">
            <v>N</v>
          </cell>
        </row>
        <row r="12333">
          <cell r="B12333">
            <v>37328</v>
          </cell>
          <cell r="C12333" t="str">
            <v>Reality Networks Inc</v>
          </cell>
          <cell r="D12333" t="str">
            <v>Reality Wireless Networks Inc</v>
          </cell>
          <cell r="E12333">
            <v>6.2399999999999993</v>
          </cell>
          <cell r="F12333" t="str">
            <v>N</v>
          </cell>
        </row>
        <row r="12334">
          <cell r="B12334">
            <v>37328</v>
          </cell>
          <cell r="C12334" t="str">
            <v>Gulf States Theatres</v>
          </cell>
          <cell r="D12334" t="str">
            <v>American Multi-Cinema Inc</v>
          </cell>
          <cell r="E12334">
            <v>45</v>
          </cell>
          <cell r="F12334" t="str">
            <v>N</v>
          </cell>
        </row>
        <row r="12335">
          <cell r="B12335">
            <v>37328</v>
          </cell>
          <cell r="C12335" t="str">
            <v>DukeSolutions Inc</v>
          </cell>
          <cell r="D12335" t="str">
            <v>Ameresco Inc</v>
          </cell>
          <cell r="E12335">
            <v>10</v>
          </cell>
          <cell r="F12335" t="str">
            <v>N</v>
          </cell>
        </row>
        <row r="12336">
          <cell r="B12336">
            <v>37328</v>
          </cell>
          <cell r="C12336" t="str">
            <v>Nettel Global Commun Corp</v>
          </cell>
          <cell r="D12336" t="str">
            <v>DataLogic International Inc</v>
          </cell>
          <cell r="E12336">
            <v>2.5</v>
          </cell>
          <cell r="F12336" t="str">
            <v>N</v>
          </cell>
        </row>
        <row r="12337">
          <cell r="B12337">
            <v>37328</v>
          </cell>
          <cell r="C12337" t="str">
            <v>Able Corp</v>
          </cell>
          <cell r="D12337" t="str">
            <v>Smiths Aerospace</v>
          </cell>
          <cell r="E12337">
            <v>27.5</v>
          </cell>
          <cell r="F12337" t="str">
            <v>N</v>
          </cell>
        </row>
        <row r="12338">
          <cell r="B12338">
            <v>37328</v>
          </cell>
          <cell r="C12338" t="str">
            <v>PW Eagle-Mnfr Facilities(4)</v>
          </cell>
          <cell r="D12338" t="str">
            <v>W P Carey &amp; Co LLC</v>
          </cell>
          <cell r="E12338">
            <v>13.7</v>
          </cell>
          <cell r="F12338" t="str">
            <v>N</v>
          </cell>
        </row>
        <row r="12339">
          <cell r="B12339">
            <v>37328</v>
          </cell>
          <cell r="C12339" t="str">
            <v>James Hardie Industries NV-US</v>
          </cell>
          <cell r="D12339" t="str">
            <v>BPB PLC</v>
          </cell>
          <cell r="E12339">
            <v>345</v>
          </cell>
          <cell r="F12339" t="str">
            <v>N</v>
          </cell>
        </row>
        <row r="12340">
          <cell r="B12340">
            <v>37327</v>
          </cell>
          <cell r="C12340" t="str">
            <v>Aetna Industries Inc,Zenith In</v>
          </cell>
          <cell r="D12340" t="str">
            <v>Questor Management Co</v>
          </cell>
          <cell r="E12340">
            <v>145</v>
          </cell>
          <cell r="F12340" t="str">
            <v>Y</v>
          </cell>
        </row>
        <row r="12341">
          <cell r="B12341">
            <v>37327</v>
          </cell>
          <cell r="C12341" t="str">
            <v>House of Lloyd Inc</v>
          </cell>
          <cell r="D12341" t="str">
            <v>Home Interiors &amp; Gifts Inc</v>
          </cell>
          <cell r="E12341">
            <v>3.86</v>
          </cell>
          <cell r="F12341" t="str">
            <v>N</v>
          </cell>
        </row>
        <row r="12342">
          <cell r="B12342">
            <v>37327</v>
          </cell>
          <cell r="C12342" t="str">
            <v>Airport Plaza Shopping Cntr,CT</v>
          </cell>
          <cell r="D12342" t="str">
            <v>Urstadt Biddle Properties Inc</v>
          </cell>
          <cell r="E12342">
            <v>7</v>
          </cell>
          <cell r="F12342" t="str">
            <v>N</v>
          </cell>
        </row>
        <row r="12343">
          <cell r="B12343">
            <v>37327</v>
          </cell>
          <cell r="C12343" t="str">
            <v>WiseNut Inc</v>
          </cell>
          <cell r="D12343" t="str">
            <v>LookSmart Ltd</v>
          </cell>
          <cell r="E12343">
            <v>9.7170000000000005</v>
          </cell>
          <cell r="F12343" t="str">
            <v>N</v>
          </cell>
        </row>
        <row r="12344">
          <cell r="B12344">
            <v>37327</v>
          </cell>
          <cell r="C12344" t="str">
            <v>Ribapharm Inc</v>
          </cell>
          <cell r="D12344" t="str">
            <v>Shareholders</v>
          </cell>
          <cell r="E12344">
            <v>147.63499999999999</v>
          </cell>
          <cell r="F12344" t="str">
            <v>N</v>
          </cell>
        </row>
        <row r="12345">
          <cell r="B12345">
            <v>37327</v>
          </cell>
          <cell r="C12345" t="str">
            <v>Javelin Technologies</v>
          </cell>
          <cell r="D12345" t="str">
            <v>NYFIX Inc</v>
          </cell>
          <cell r="E12345">
            <v>55</v>
          </cell>
          <cell r="F12345" t="str">
            <v>N</v>
          </cell>
        </row>
        <row r="12346">
          <cell r="B12346">
            <v>37327</v>
          </cell>
          <cell r="C12346" t="str">
            <v>Long John's,A&amp;W</v>
          </cell>
          <cell r="D12346" t="str">
            <v>Tricon Global Restaurants</v>
          </cell>
          <cell r="E12346">
            <v>320</v>
          </cell>
          <cell r="F12346" t="str">
            <v>N</v>
          </cell>
        </row>
        <row r="12347">
          <cell r="B12347">
            <v>37327</v>
          </cell>
          <cell r="C12347" t="str">
            <v>US Aggregates-Certain Assets</v>
          </cell>
          <cell r="D12347" t="str">
            <v>Oldcastle Materials Group</v>
          </cell>
          <cell r="E12347">
            <v>140</v>
          </cell>
          <cell r="F12347" t="str">
            <v>N</v>
          </cell>
        </row>
        <row r="12348">
          <cell r="B12348">
            <v>37327</v>
          </cell>
          <cell r="C12348" t="str">
            <v>Vality Technology Inc</v>
          </cell>
          <cell r="D12348" t="str">
            <v>Ascential Software Corp</v>
          </cell>
          <cell r="E12348">
            <v>92</v>
          </cell>
          <cell r="F12348" t="str">
            <v>N</v>
          </cell>
        </row>
        <row r="12349">
          <cell r="B12349">
            <v>37327</v>
          </cell>
          <cell r="C12349" t="str">
            <v>NetReturn LLC</v>
          </cell>
          <cell r="D12349" t="str">
            <v>I-Many Inc</v>
          </cell>
          <cell r="E12349">
            <v>3.5</v>
          </cell>
          <cell r="F12349" t="str">
            <v>N</v>
          </cell>
        </row>
        <row r="12350">
          <cell r="B12350">
            <v>37327</v>
          </cell>
          <cell r="C12350" t="str">
            <v>Odin Drilling Inc</v>
          </cell>
          <cell r="D12350" t="str">
            <v>Patterson-UTI Energy Inc</v>
          </cell>
          <cell r="E12350">
            <v>17.167000000000002</v>
          </cell>
          <cell r="F12350" t="str">
            <v>N</v>
          </cell>
        </row>
        <row r="12351">
          <cell r="B12351">
            <v>37326</v>
          </cell>
          <cell r="C12351" t="str">
            <v>Avaya Inc</v>
          </cell>
          <cell r="D12351" t="str">
            <v>Warburg Pincus Equity Partners</v>
          </cell>
          <cell r="E12351">
            <v>90.043999999999997</v>
          </cell>
          <cell r="F12351" t="str">
            <v>Y</v>
          </cell>
        </row>
        <row r="12352">
          <cell r="B12352">
            <v>37326</v>
          </cell>
          <cell r="C12352" t="str">
            <v>USABancShares.com Inc</v>
          </cell>
          <cell r="D12352" t="str">
            <v>Berkshire Financial Hldgs Inc</v>
          </cell>
          <cell r="E12352">
            <v>3.3330000000000002</v>
          </cell>
          <cell r="F12352" t="str">
            <v>N</v>
          </cell>
        </row>
        <row r="12353">
          <cell r="B12353">
            <v>37326</v>
          </cell>
          <cell r="C12353" t="str">
            <v>Be Free Inc</v>
          </cell>
          <cell r="D12353" t="str">
            <v>Valueclick Inc</v>
          </cell>
          <cell r="E12353">
            <v>132.15700000000001</v>
          </cell>
          <cell r="F12353" t="str">
            <v>N</v>
          </cell>
        </row>
        <row r="12354">
          <cell r="B12354">
            <v>37326</v>
          </cell>
          <cell r="C12354" t="str">
            <v>InfoGation Corp</v>
          </cell>
          <cell r="D12354" t="str">
            <v>BSquare Corp</v>
          </cell>
          <cell r="E12354">
            <v>8.1349999999999998</v>
          </cell>
          <cell r="F12354" t="str">
            <v>N</v>
          </cell>
        </row>
        <row r="12355">
          <cell r="B12355">
            <v>37326</v>
          </cell>
          <cell r="C12355" t="str">
            <v>Canaan Energy Corp</v>
          </cell>
          <cell r="D12355" t="str">
            <v>Chesapeake Energy Corp</v>
          </cell>
          <cell r="E12355">
            <v>133.97999999999999</v>
          </cell>
          <cell r="F12355" t="str">
            <v>N</v>
          </cell>
        </row>
        <row r="12356">
          <cell r="B12356">
            <v>37326</v>
          </cell>
          <cell r="C12356" t="str">
            <v>Citadel Security Software Inc</v>
          </cell>
          <cell r="D12356" t="str">
            <v>Shareholders</v>
          </cell>
          <cell r="E12356">
            <v>15.308999999999999</v>
          </cell>
          <cell r="F12356" t="str">
            <v>N</v>
          </cell>
        </row>
        <row r="12357">
          <cell r="B12357">
            <v>37326</v>
          </cell>
          <cell r="C12357" t="str">
            <v>DoubleClick-Email List Svcs</v>
          </cell>
          <cell r="D12357" t="str">
            <v>infoUSA Inc</v>
          </cell>
          <cell r="E12357">
            <v>2</v>
          </cell>
          <cell r="F12357" t="str">
            <v>N</v>
          </cell>
        </row>
        <row r="12358">
          <cell r="B12358">
            <v>37323</v>
          </cell>
          <cell r="C12358" t="str">
            <v>Elantec Semiconductor Inc</v>
          </cell>
          <cell r="D12358" t="str">
            <v>Intersil Corp</v>
          </cell>
          <cell r="E12358">
            <v>1431.577</v>
          </cell>
          <cell r="F12358" t="str">
            <v>N</v>
          </cell>
        </row>
        <row r="12359">
          <cell r="B12359">
            <v>37323</v>
          </cell>
          <cell r="C12359" t="str">
            <v>Wilhelm Mortuary Inc</v>
          </cell>
          <cell r="D12359" t="str">
            <v>Western Management Services</v>
          </cell>
          <cell r="E12359">
            <v>2.5</v>
          </cell>
          <cell r="F12359" t="str">
            <v>N</v>
          </cell>
        </row>
        <row r="12360">
          <cell r="B12360">
            <v>37323</v>
          </cell>
          <cell r="C12360" t="str">
            <v>Hawker Pacific Aerospace</v>
          </cell>
          <cell r="D12360" t="str">
            <v>Lufthansa Technik AG</v>
          </cell>
          <cell r="E12360">
            <v>8.5060000000000002</v>
          </cell>
          <cell r="F12360" t="str">
            <v>N</v>
          </cell>
        </row>
        <row r="12361">
          <cell r="B12361">
            <v>37323</v>
          </cell>
          <cell r="C12361" t="str">
            <v>Williams Pipe Line Co</v>
          </cell>
          <cell r="D12361" t="str">
            <v>Williams Energy Partners LP</v>
          </cell>
          <cell r="E12361">
            <v>1000</v>
          </cell>
          <cell r="F12361" t="str">
            <v>N</v>
          </cell>
        </row>
        <row r="12362">
          <cell r="B12362">
            <v>37323</v>
          </cell>
          <cell r="C12362" t="str">
            <v>Borden Chem &amp; Plastics LP-Poly</v>
          </cell>
          <cell r="D12362" t="str">
            <v>Formosa Plastics Corp</v>
          </cell>
          <cell r="E12362">
            <v>35</v>
          </cell>
          <cell r="F12362" t="str">
            <v>N</v>
          </cell>
        </row>
        <row r="12363">
          <cell r="B12363">
            <v>37323</v>
          </cell>
          <cell r="C12363" t="str">
            <v>Wackenhut Corp</v>
          </cell>
          <cell r="D12363" t="str">
            <v>Group 4 Falck A/S</v>
          </cell>
          <cell r="E12363">
            <v>539.32100000000003</v>
          </cell>
          <cell r="F12363" t="str">
            <v>N</v>
          </cell>
        </row>
        <row r="12364">
          <cell r="B12364">
            <v>37322</v>
          </cell>
          <cell r="C12364" t="str">
            <v>Tropical Sportswear Intl-Duck</v>
          </cell>
          <cell r="D12364" t="str">
            <v>Chicos FAS Inc</v>
          </cell>
          <cell r="E12364">
            <v>7.1999999999999993</v>
          </cell>
          <cell r="F12364" t="str">
            <v>N</v>
          </cell>
        </row>
        <row r="12365">
          <cell r="B12365">
            <v>37322</v>
          </cell>
          <cell r="C12365" t="str">
            <v>BCOM3 Group Inc</v>
          </cell>
          <cell r="D12365" t="str">
            <v>Dentsu Inc</v>
          </cell>
          <cell r="E12365">
            <v>500</v>
          </cell>
          <cell r="F12365" t="str">
            <v>N</v>
          </cell>
        </row>
        <row r="12366">
          <cell r="B12366">
            <v>37322</v>
          </cell>
          <cell r="C12366" t="str">
            <v>First Permian LLC-Oil &amp; Gas</v>
          </cell>
          <cell r="D12366" t="str">
            <v>Energen Resources Corp</v>
          </cell>
          <cell r="E12366">
            <v>192.89099999999999</v>
          </cell>
          <cell r="F12366" t="str">
            <v>N</v>
          </cell>
        </row>
        <row r="12367">
          <cell r="B12367">
            <v>37322</v>
          </cell>
          <cell r="C12367" t="str">
            <v>Williams Cos Inc</v>
          </cell>
          <cell r="D12367" t="str">
            <v>MidAmerican Energy Holdings Co</v>
          </cell>
          <cell r="E12367">
            <v>275</v>
          </cell>
          <cell r="F12367" t="str">
            <v>N</v>
          </cell>
        </row>
        <row r="12368">
          <cell r="B12368">
            <v>37322</v>
          </cell>
          <cell r="C12368" t="str">
            <v>Kern River Pipeline(Williams)</v>
          </cell>
          <cell r="D12368" t="str">
            <v>MidAmerican Energy Holdings Co</v>
          </cell>
          <cell r="E12368">
            <v>960</v>
          </cell>
          <cell r="F12368" t="str">
            <v>N</v>
          </cell>
        </row>
        <row r="12369">
          <cell r="B12369">
            <v>37322</v>
          </cell>
          <cell r="C12369" t="str">
            <v>BCOM3 Group Inc</v>
          </cell>
          <cell r="D12369" t="str">
            <v>Publicis Groupe SA</v>
          </cell>
          <cell r="E12369">
            <v>3306.5630000000001</v>
          </cell>
          <cell r="F12369" t="str">
            <v>N</v>
          </cell>
        </row>
        <row r="12370">
          <cell r="B12370">
            <v>37322</v>
          </cell>
          <cell r="C12370" t="str">
            <v>RREEF America Income &amp; Growth</v>
          </cell>
          <cell r="D12370" t="str">
            <v>Deutsche Ast Mgmt GmbH</v>
          </cell>
          <cell r="E12370">
            <v>490</v>
          </cell>
          <cell r="F12370" t="str">
            <v>N</v>
          </cell>
        </row>
        <row r="12371">
          <cell r="B12371">
            <v>37322</v>
          </cell>
          <cell r="C12371" t="str">
            <v>KPMG Consulting-Government</v>
          </cell>
          <cell r="D12371" t="str">
            <v>Tier Technologies Inc</v>
          </cell>
          <cell r="E12371">
            <v>16.5</v>
          </cell>
          <cell r="F12371" t="str">
            <v>N</v>
          </cell>
        </row>
        <row r="12372">
          <cell r="B12372">
            <v>37322</v>
          </cell>
          <cell r="C12372" t="str">
            <v>TRS</v>
          </cell>
          <cell r="D12372" t="str">
            <v>Whitewing Labs Inc</v>
          </cell>
          <cell r="E12372">
            <v>8.3999999999999986</v>
          </cell>
          <cell r="F12372" t="str">
            <v>N</v>
          </cell>
        </row>
        <row r="12373">
          <cell r="B12373">
            <v>37321</v>
          </cell>
          <cell r="C12373" t="str">
            <v>Jennings Ryan &amp; Kolb Inc</v>
          </cell>
          <cell r="D12373" t="str">
            <v>Cross Country Consulting Inc</v>
          </cell>
          <cell r="E12373">
            <v>3.75</v>
          </cell>
          <cell r="F12373" t="str">
            <v>N</v>
          </cell>
        </row>
        <row r="12374">
          <cell r="B12374">
            <v>37321</v>
          </cell>
          <cell r="C12374" t="str">
            <v>Kauai Elec(Citizens Commun)</v>
          </cell>
          <cell r="D12374" t="str">
            <v>Kauai Island Utility Coop</v>
          </cell>
          <cell r="E12374">
            <v>215</v>
          </cell>
          <cell r="F12374" t="str">
            <v>N</v>
          </cell>
        </row>
        <row r="12375">
          <cell r="B12375">
            <v>37321</v>
          </cell>
          <cell r="C12375" t="str">
            <v>Atlanta Falcons Football Club</v>
          </cell>
          <cell r="D12375" t="str">
            <v>Investor Group</v>
          </cell>
          <cell r="E12375">
            <v>10</v>
          </cell>
          <cell r="F12375" t="str">
            <v>N</v>
          </cell>
        </row>
        <row r="12376">
          <cell r="B12376">
            <v>37321</v>
          </cell>
          <cell r="C12376" t="str">
            <v>Lone Star Park</v>
          </cell>
          <cell r="D12376" t="str">
            <v>Magna Entertainment Corp</v>
          </cell>
          <cell r="E12376">
            <v>99</v>
          </cell>
          <cell r="F12376" t="str">
            <v>N</v>
          </cell>
        </row>
        <row r="12377">
          <cell r="B12377">
            <v>37321</v>
          </cell>
          <cell r="C12377" t="str">
            <v>Cambridge Strategic Management</v>
          </cell>
          <cell r="D12377" t="str">
            <v>Management Network Group Inc</v>
          </cell>
          <cell r="E12377">
            <v>46.075000000000003</v>
          </cell>
          <cell r="F12377" t="str">
            <v>N</v>
          </cell>
        </row>
        <row r="12378">
          <cell r="B12378">
            <v>37321</v>
          </cell>
          <cell r="C12378" t="str">
            <v>Servitrust Inc</v>
          </cell>
          <cell r="D12378" t="str">
            <v>PR Specialists Inc</v>
          </cell>
          <cell r="E12378">
            <v>14.5</v>
          </cell>
          <cell r="F12378" t="str">
            <v>N</v>
          </cell>
        </row>
        <row r="12379">
          <cell r="B12379">
            <v>37321</v>
          </cell>
          <cell r="C12379" t="str">
            <v>Global Transportation Services</v>
          </cell>
          <cell r="D12379" t="str">
            <v>Stonepath Group Inc</v>
          </cell>
          <cell r="E12379">
            <v>12</v>
          </cell>
          <cell r="F12379" t="str">
            <v>N</v>
          </cell>
        </row>
        <row r="12380">
          <cell r="B12380">
            <v>37321</v>
          </cell>
          <cell r="C12380" t="str">
            <v>TSI Telsys Inc</v>
          </cell>
          <cell r="D12380" t="str">
            <v>LJT &amp; Associates Inc</v>
          </cell>
          <cell r="E12380">
            <v>1.5</v>
          </cell>
          <cell r="F12380" t="str">
            <v>N</v>
          </cell>
        </row>
        <row r="12381">
          <cell r="B12381">
            <v>37321</v>
          </cell>
          <cell r="C12381" t="str">
            <v>Allnewsco Inc</v>
          </cell>
          <cell r="D12381" t="str">
            <v>Allbritton Communications Co</v>
          </cell>
          <cell r="E12381">
            <v>40</v>
          </cell>
          <cell r="F12381" t="str">
            <v>N</v>
          </cell>
        </row>
        <row r="12382">
          <cell r="B12382">
            <v>37321</v>
          </cell>
          <cell r="C12382" t="str">
            <v>Bon Appetit Management Co</v>
          </cell>
          <cell r="D12382" t="str">
            <v>Compass Group PLC</v>
          </cell>
          <cell r="E12382">
            <v>155.80000000000001</v>
          </cell>
          <cell r="F12382" t="str">
            <v>N</v>
          </cell>
        </row>
        <row r="12383">
          <cell r="B12383">
            <v>37320</v>
          </cell>
          <cell r="C12383" t="str">
            <v>Abbott Laboratories-Selsun</v>
          </cell>
          <cell r="D12383" t="str">
            <v>Chattem Inc</v>
          </cell>
          <cell r="E12383">
            <v>75</v>
          </cell>
          <cell r="F12383" t="str">
            <v>N</v>
          </cell>
        </row>
        <row r="12384">
          <cell r="B12384">
            <v>37320</v>
          </cell>
          <cell r="C12384" t="str">
            <v>Bristol-Myers-Pharm Prods(5)</v>
          </cell>
          <cell r="D12384" t="str">
            <v>Par Pharmaceutical Inc</v>
          </cell>
          <cell r="E12384">
            <v>3</v>
          </cell>
          <cell r="F12384" t="str">
            <v>N</v>
          </cell>
        </row>
        <row r="12385">
          <cell r="B12385">
            <v>37320</v>
          </cell>
          <cell r="C12385" t="str">
            <v>Alderwoods Group Inc-Tennessee</v>
          </cell>
          <cell r="D12385" t="str">
            <v>Cecil Lawrence Inc</v>
          </cell>
          <cell r="E12385">
            <v>1.25</v>
          </cell>
          <cell r="F12385" t="str">
            <v>N</v>
          </cell>
        </row>
        <row r="12386">
          <cell r="B12386">
            <v>37320</v>
          </cell>
          <cell r="C12386" t="str">
            <v>Providence Cabinet Inc</v>
          </cell>
          <cell r="D12386" t="str">
            <v>Nevada Holding Group Inc</v>
          </cell>
          <cell r="E12386">
            <v>1.5349999999999999</v>
          </cell>
          <cell r="F12386" t="str">
            <v>N</v>
          </cell>
        </row>
        <row r="12387">
          <cell r="B12387">
            <v>37320</v>
          </cell>
          <cell r="C12387" t="str">
            <v>National School of Technology</v>
          </cell>
          <cell r="D12387" t="str">
            <v>Corinthian Colleges Inc</v>
          </cell>
          <cell r="E12387">
            <v>14</v>
          </cell>
          <cell r="F12387" t="str">
            <v>N</v>
          </cell>
        </row>
        <row r="12388">
          <cell r="B12388">
            <v>37320</v>
          </cell>
          <cell r="C12388" t="str">
            <v>VM Labs</v>
          </cell>
          <cell r="D12388" t="str">
            <v>Genesis Pharma</v>
          </cell>
          <cell r="E12388">
            <v>13.6</v>
          </cell>
          <cell r="F12388" t="str">
            <v>N</v>
          </cell>
        </row>
        <row r="12389">
          <cell r="B12389">
            <v>37320</v>
          </cell>
          <cell r="C12389" t="str">
            <v>LBI Properties Inc</v>
          </cell>
          <cell r="D12389" t="str">
            <v>WolfStone Corp</v>
          </cell>
          <cell r="E12389">
            <v>3.5999999999999996</v>
          </cell>
          <cell r="F12389" t="str">
            <v>N</v>
          </cell>
        </row>
        <row r="12390">
          <cell r="B12390">
            <v>37319</v>
          </cell>
          <cell r="C12390" t="str">
            <v>Williams Controls Inc</v>
          </cell>
          <cell r="D12390" t="str">
            <v>American Industrial Partners</v>
          </cell>
          <cell r="E12390">
            <v>15</v>
          </cell>
          <cell r="F12390" t="str">
            <v>Y</v>
          </cell>
        </row>
        <row r="12391">
          <cell r="B12391">
            <v>37319</v>
          </cell>
          <cell r="C12391" t="str">
            <v>Hickson Danchem(Hickson Intl)</v>
          </cell>
          <cell r="D12391" t="str">
            <v>Investor Group</v>
          </cell>
          <cell r="E12391">
            <v>29</v>
          </cell>
          <cell r="F12391" t="str">
            <v>Y</v>
          </cell>
        </row>
        <row r="12392">
          <cell r="B12392">
            <v>37319</v>
          </cell>
          <cell r="C12392" t="str">
            <v>Traxsis</v>
          </cell>
          <cell r="D12392" t="str">
            <v>Axiom Navigation Inc</v>
          </cell>
          <cell r="E12392">
            <v>4</v>
          </cell>
          <cell r="F12392" t="str">
            <v>N</v>
          </cell>
        </row>
        <row r="12393">
          <cell r="B12393">
            <v>37319</v>
          </cell>
          <cell r="C12393" t="str">
            <v>Intl Microcomputer Software</v>
          </cell>
          <cell r="D12393" t="str">
            <v>Digital Creative Development</v>
          </cell>
          <cell r="E12393">
            <v>3.5999999999999996</v>
          </cell>
          <cell r="F12393" t="str">
            <v>N</v>
          </cell>
        </row>
        <row r="12394">
          <cell r="B12394">
            <v>37319</v>
          </cell>
          <cell r="C12394" t="str">
            <v>Prophet</v>
          </cell>
          <cell r="D12394" t="str">
            <v>Dentsu Inc</v>
          </cell>
          <cell r="E12394">
            <v>8.3000000000000007</v>
          </cell>
          <cell r="F12394" t="str">
            <v>N</v>
          </cell>
        </row>
        <row r="12395">
          <cell r="B12395">
            <v>37319</v>
          </cell>
          <cell r="C12395" t="str">
            <v>Klutz(Nelvana Ltd/CORUS)</v>
          </cell>
          <cell r="D12395" t="str">
            <v>Scholastic Corp</v>
          </cell>
          <cell r="E12395">
            <v>42.8</v>
          </cell>
          <cell r="F12395" t="str">
            <v>N</v>
          </cell>
        </row>
        <row r="12396">
          <cell r="B12396">
            <v>37319</v>
          </cell>
          <cell r="C12396" t="str">
            <v>JP Realty Inc</v>
          </cell>
          <cell r="D12396" t="str">
            <v>General Growth Properties Inc</v>
          </cell>
          <cell r="E12396">
            <v>1001.31</v>
          </cell>
          <cell r="F12396" t="str">
            <v>N</v>
          </cell>
        </row>
        <row r="12397">
          <cell r="B12397">
            <v>37319</v>
          </cell>
          <cell r="C12397" t="str">
            <v>First Brokers Securities Inc</v>
          </cell>
          <cell r="D12397" t="str">
            <v>ICAP PLC</v>
          </cell>
          <cell r="E12397">
            <v>113.69999999999999</v>
          </cell>
          <cell r="F12397" t="str">
            <v>N</v>
          </cell>
        </row>
        <row r="12398">
          <cell r="B12398">
            <v>37319</v>
          </cell>
          <cell r="C12398" t="str">
            <v>Hoffinger Ind-Environ Prod Div</v>
          </cell>
          <cell r="D12398" t="str">
            <v>EPD Wearnes (USA) Inc</v>
          </cell>
          <cell r="E12398">
            <v>1.4610000000000001</v>
          </cell>
          <cell r="F12398" t="str">
            <v>N</v>
          </cell>
        </row>
        <row r="12399">
          <cell r="B12399">
            <v>37319</v>
          </cell>
          <cell r="C12399" t="str">
            <v>Service Merchandise Co Inc</v>
          </cell>
          <cell r="D12399" t="str">
            <v>KL//S/ LLC</v>
          </cell>
          <cell r="E12399">
            <v>125</v>
          </cell>
          <cell r="F12399" t="str">
            <v>N</v>
          </cell>
        </row>
        <row r="12400">
          <cell r="B12400">
            <v>37319</v>
          </cell>
          <cell r="C12400" t="str">
            <v>Angelica Corp-Certain</v>
          </cell>
          <cell r="D12400" t="str">
            <v>Cintas Corp</v>
          </cell>
          <cell r="E12400">
            <v>22</v>
          </cell>
          <cell r="F12400" t="str">
            <v>N</v>
          </cell>
        </row>
        <row r="12401">
          <cell r="B12401">
            <v>37319</v>
          </cell>
          <cell r="C12401" t="str">
            <v>FTD.COM INC</v>
          </cell>
          <cell r="D12401" t="str">
            <v>IOS Brands Corp</v>
          </cell>
          <cell r="E12401">
            <v>24.622</v>
          </cell>
          <cell r="F12401" t="str">
            <v>N</v>
          </cell>
        </row>
        <row r="12402">
          <cell r="B12402">
            <v>37319</v>
          </cell>
          <cell r="C12402" t="str">
            <v>Big V SuperMarkets Inc-Superma</v>
          </cell>
          <cell r="D12402" t="str">
            <v>Investor Group</v>
          </cell>
          <cell r="E12402">
            <v>255</v>
          </cell>
          <cell r="F12402" t="str">
            <v>N</v>
          </cell>
        </row>
        <row r="12403">
          <cell r="B12403">
            <v>37319</v>
          </cell>
          <cell r="C12403" t="str">
            <v>Essential Commun Corp-Certain</v>
          </cell>
          <cell r="D12403" t="str">
            <v>SBS Technologies Inc</v>
          </cell>
          <cell r="E12403">
            <v>1</v>
          </cell>
          <cell r="F12403" t="str">
            <v>N</v>
          </cell>
        </row>
        <row r="12404">
          <cell r="B12404">
            <v>37319</v>
          </cell>
          <cell r="C12404" t="str">
            <v>Florsheim Group Inc-Domestic W</v>
          </cell>
          <cell r="D12404" t="str">
            <v>Weyco Group Inc</v>
          </cell>
          <cell r="E12404">
            <v>45.599999999999994</v>
          </cell>
          <cell r="F12404" t="str">
            <v>N</v>
          </cell>
        </row>
        <row r="12405">
          <cell r="B12405">
            <v>37319</v>
          </cell>
          <cell r="C12405" t="str">
            <v>Radian Inc</v>
          </cell>
          <cell r="D12405" t="str">
            <v>Engineered Support Systems Inc</v>
          </cell>
          <cell r="E12405">
            <v>41.699999999999996</v>
          </cell>
          <cell r="F12405" t="str">
            <v>N</v>
          </cell>
        </row>
        <row r="12406">
          <cell r="B12406">
            <v>37319</v>
          </cell>
          <cell r="C12406" t="str">
            <v>Angelcia Corp-Healthcare</v>
          </cell>
          <cell r="D12406" t="str">
            <v>Medline Industries Inc</v>
          </cell>
          <cell r="E12406">
            <v>17</v>
          </cell>
          <cell r="F12406" t="str">
            <v>N</v>
          </cell>
        </row>
        <row r="12407">
          <cell r="B12407">
            <v>37319</v>
          </cell>
          <cell r="C12407" t="str">
            <v>Riley Electric Log Inc</v>
          </cell>
          <cell r="D12407" t="str">
            <v>International Datashare Corp</v>
          </cell>
          <cell r="E12407">
            <v>3.9499999999999997</v>
          </cell>
          <cell r="F12407" t="str">
            <v>N</v>
          </cell>
        </row>
        <row r="12408">
          <cell r="B12408">
            <v>37319</v>
          </cell>
          <cell r="C12408" t="str">
            <v>Captiva Software Corp</v>
          </cell>
          <cell r="D12408" t="str">
            <v>ActionPoint Inc</v>
          </cell>
          <cell r="E12408">
            <v>10.7</v>
          </cell>
          <cell r="F12408" t="str">
            <v>N</v>
          </cell>
        </row>
        <row r="12409">
          <cell r="B12409">
            <v>37319</v>
          </cell>
          <cell r="C12409" t="str">
            <v>American Tool Cos Inc</v>
          </cell>
          <cell r="D12409" t="str">
            <v>Newell Rubbermaid Inc</v>
          </cell>
          <cell r="E12409">
            <v>419</v>
          </cell>
          <cell r="F12409" t="str">
            <v>N</v>
          </cell>
        </row>
        <row r="12410">
          <cell r="B12410">
            <v>37319</v>
          </cell>
          <cell r="C12410" t="str">
            <v>Paymentplus Inc</v>
          </cell>
          <cell r="D12410" t="str">
            <v>Retail Decisions PLC</v>
          </cell>
          <cell r="E12410">
            <v>2.25</v>
          </cell>
          <cell r="F12410" t="str">
            <v>N</v>
          </cell>
        </row>
        <row r="12411">
          <cell r="B12411">
            <v>37317</v>
          </cell>
          <cell r="C12411" t="str">
            <v>AT&amp;T Corp-Headquarters,Basking</v>
          </cell>
          <cell r="D12411" t="str">
            <v>Pharmacia Corp</v>
          </cell>
          <cell r="E12411">
            <v>200</v>
          </cell>
          <cell r="F12411" t="str">
            <v>N</v>
          </cell>
        </row>
        <row r="12412">
          <cell r="B12412">
            <v>37316</v>
          </cell>
          <cell r="C12412" t="str">
            <v>Two Flags</v>
          </cell>
          <cell r="D12412" t="str">
            <v>Cendant Corp</v>
          </cell>
          <cell r="E12412">
            <v>200</v>
          </cell>
          <cell r="F12412" t="str">
            <v>N</v>
          </cell>
        </row>
        <row r="12413">
          <cell r="B12413">
            <v>37316</v>
          </cell>
          <cell r="C12413" t="str">
            <v>AT&amp;T Wireless PCS of</v>
          </cell>
          <cell r="D12413" t="str">
            <v>AT&amp;T Wireless Services Inc</v>
          </cell>
          <cell r="E12413">
            <v>285</v>
          </cell>
          <cell r="F12413" t="str">
            <v>N</v>
          </cell>
        </row>
        <row r="12414">
          <cell r="B12414">
            <v>37316</v>
          </cell>
          <cell r="C12414" t="str">
            <v>Real Food Co Inc-Natural Food</v>
          </cell>
          <cell r="D12414" t="str">
            <v>Fresh Organics Inc</v>
          </cell>
          <cell r="E12414">
            <v>2.6999999999999997</v>
          </cell>
          <cell r="F12414" t="str">
            <v>N</v>
          </cell>
        </row>
        <row r="12415">
          <cell r="B12415">
            <v>37316</v>
          </cell>
          <cell r="C12415" t="str">
            <v>Maret Corp</v>
          </cell>
          <cell r="D12415" t="str">
            <v>Essential Therapeutics Inc</v>
          </cell>
          <cell r="E12415">
            <v>6.8199999999999994</v>
          </cell>
          <cell r="F12415" t="str">
            <v>N</v>
          </cell>
        </row>
        <row r="12416">
          <cell r="B12416">
            <v>37316</v>
          </cell>
          <cell r="C12416" t="str">
            <v>Cote,Custompact,Welkom</v>
          </cell>
          <cell r="D12416" t="str">
            <v>Uniflex Inc</v>
          </cell>
          <cell r="E12416">
            <v>3</v>
          </cell>
          <cell r="F12416" t="str">
            <v>N</v>
          </cell>
        </row>
        <row r="12417">
          <cell r="B12417">
            <v>37316</v>
          </cell>
          <cell r="C12417" t="str">
            <v>Carbon Cloth Technologies Inc</v>
          </cell>
          <cell r="D12417" t="str">
            <v>KleenAir Systems Inc</v>
          </cell>
          <cell r="E12417">
            <v>1.71</v>
          </cell>
          <cell r="F12417" t="str">
            <v>N</v>
          </cell>
        </row>
        <row r="12418">
          <cell r="B12418">
            <v>37315</v>
          </cell>
          <cell r="C12418" t="str">
            <v>Diabetic Supply of USA Inc</v>
          </cell>
          <cell r="D12418" t="str">
            <v>KRG Capital Fund II</v>
          </cell>
          <cell r="E12418">
            <v>40</v>
          </cell>
          <cell r="F12418" t="str">
            <v>Y</v>
          </cell>
        </row>
        <row r="12419">
          <cell r="B12419">
            <v>37315</v>
          </cell>
          <cell r="C12419" t="str">
            <v>F&amp;W Publications Inc</v>
          </cell>
          <cell r="D12419" t="str">
            <v>Investor Group</v>
          </cell>
          <cell r="E12419">
            <v>130</v>
          </cell>
          <cell r="F12419" t="str">
            <v>Y</v>
          </cell>
        </row>
        <row r="12420">
          <cell r="B12420">
            <v>37315</v>
          </cell>
          <cell r="C12420" t="str">
            <v>Curious Pictures Corp,DCODE</v>
          </cell>
          <cell r="D12420" t="str">
            <v>Investor Group</v>
          </cell>
          <cell r="E12420">
            <v>5.0999999999999996</v>
          </cell>
          <cell r="F12420" t="str">
            <v>Y</v>
          </cell>
        </row>
        <row r="12421">
          <cell r="B12421">
            <v>37315</v>
          </cell>
          <cell r="C12421" t="str">
            <v>Global Holdings Inc</v>
          </cell>
          <cell r="D12421" t="str">
            <v>VoIP Telecom Inc</v>
          </cell>
          <cell r="E12421">
            <v>4.9499999999999993</v>
          </cell>
          <cell r="F12421" t="str">
            <v>N</v>
          </cell>
        </row>
        <row r="12422">
          <cell r="B12422">
            <v>37315</v>
          </cell>
          <cell r="C12422" t="str">
            <v>AllBusiness.com(NBC Internet)</v>
          </cell>
          <cell r="D12422" t="str">
            <v>Centrata Inc</v>
          </cell>
          <cell r="E12422">
            <v>5</v>
          </cell>
          <cell r="F12422" t="str">
            <v>N</v>
          </cell>
        </row>
        <row r="12423">
          <cell r="B12423">
            <v>37315</v>
          </cell>
          <cell r="C12423" t="str">
            <v>Technology Info Financial Svcs</v>
          </cell>
          <cell r="D12423" t="str">
            <v>Information Leasing Corp</v>
          </cell>
          <cell r="E12423">
            <v>22</v>
          </cell>
          <cell r="F12423" t="str">
            <v>N</v>
          </cell>
        </row>
        <row r="12424">
          <cell r="B12424">
            <v>37315</v>
          </cell>
          <cell r="C12424" t="str">
            <v>Illuminating Experiences Inc</v>
          </cell>
          <cell r="D12424" t="str">
            <v>Il America Inc</v>
          </cell>
          <cell r="E12424">
            <v>5</v>
          </cell>
          <cell r="F12424" t="str">
            <v>N</v>
          </cell>
        </row>
        <row r="12425">
          <cell r="B12425">
            <v>37315</v>
          </cell>
          <cell r="C12425" t="str">
            <v>Fontera Corp</v>
          </cell>
          <cell r="D12425" t="str">
            <v>Loudcloud Inc</v>
          </cell>
          <cell r="E12425">
            <v>13</v>
          </cell>
          <cell r="F12425" t="str">
            <v>N</v>
          </cell>
        </row>
        <row r="12426">
          <cell r="B12426">
            <v>37315</v>
          </cell>
          <cell r="C12426" t="str">
            <v>CAE Ransohoff,CAE Ultrasonics</v>
          </cell>
          <cell r="D12426" t="str">
            <v>Cleaning Technologies Group</v>
          </cell>
          <cell r="E12426">
            <v>38</v>
          </cell>
          <cell r="F12426" t="str">
            <v>N</v>
          </cell>
        </row>
        <row r="12427">
          <cell r="B12427">
            <v>37315</v>
          </cell>
          <cell r="C12427" t="str">
            <v>Norland Medical Sys Inc-Bone</v>
          </cell>
          <cell r="D12427" t="str">
            <v>CooperSurgical Inc</v>
          </cell>
          <cell r="E12427">
            <v>12</v>
          </cell>
          <cell r="F12427" t="str">
            <v>N</v>
          </cell>
        </row>
        <row r="12428">
          <cell r="B12428">
            <v>37315</v>
          </cell>
          <cell r="C12428" t="str">
            <v>Fortress Pennsylvania LLC</v>
          </cell>
          <cell r="D12428" t="str">
            <v>Baker Residential of PA LLC</v>
          </cell>
          <cell r="E12428">
            <v>27</v>
          </cell>
          <cell r="F12428" t="str">
            <v>N</v>
          </cell>
        </row>
        <row r="12429">
          <cell r="B12429">
            <v>37315</v>
          </cell>
          <cell r="C12429" t="str">
            <v>Burlington Industries Inc-Bedd</v>
          </cell>
          <cell r="D12429" t="str">
            <v>Springs Industries Inc</v>
          </cell>
          <cell r="E12429">
            <v>25</v>
          </cell>
          <cell r="F12429" t="str">
            <v>N</v>
          </cell>
        </row>
        <row r="12430">
          <cell r="B12430">
            <v>37315</v>
          </cell>
          <cell r="C12430" t="str">
            <v>Sontra Medical Inc</v>
          </cell>
          <cell r="D12430" t="str">
            <v>ChoiceTel Communications Inc</v>
          </cell>
          <cell r="E12430">
            <v>7.1710000000000003</v>
          </cell>
          <cell r="F12430" t="str">
            <v>N</v>
          </cell>
        </row>
        <row r="12431">
          <cell r="B12431">
            <v>37315</v>
          </cell>
          <cell r="C12431" t="str">
            <v>Burnham Pacific Properties-CA</v>
          </cell>
          <cell r="D12431" t="str">
            <v>Developers Diversified Realty</v>
          </cell>
          <cell r="E12431">
            <v>65</v>
          </cell>
          <cell r="F12431" t="str">
            <v>N</v>
          </cell>
        </row>
        <row r="12432">
          <cell r="B12432">
            <v>37315</v>
          </cell>
          <cell r="C12432" t="str">
            <v>Star Human,Star Administrative</v>
          </cell>
          <cell r="D12432" t="str">
            <v>UICI</v>
          </cell>
          <cell r="E12432">
            <v>40</v>
          </cell>
          <cell r="F12432" t="str">
            <v>N</v>
          </cell>
        </row>
        <row r="12433">
          <cell r="B12433">
            <v>37315</v>
          </cell>
          <cell r="C12433" t="str">
            <v>Network Plus Corp</v>
          </cell>
          <cell r="D12433" t="str">
            <v>Broadview Networks Holdngs Inc</v>
          </cell>
          <cell r="E12433">
            <v>15.75</v>
          </cell>
          <cell r="F12433" t="str">
            <v>N</v>
          </cell>
        </row>
        <row r="12434">
          <cell r="B12434">
            <v>37314</v>
          </cell>
          <cell r="C12434" t="str">
            <v>LTV Corp-Cleveland Works East</v>
          </cell>
          <cell r="D12434" t="str">
            <v>WL Ross &amp; Co LLC</v>
          </cell>
          <cell r="E12434">
            <v>80</v>
          </cell>
          <cell r="F12434" t="str">
            <v>Y</v>
          </cell>
        </row>
        <row r="12435">
          <cell r="B12435">
            <v>37314</v>
          </cell>
          <cell r="C12435" t="str">
            <v>Oly Walden General Partnership</v>
          </cell>
          <cell r="D12435" t="str">
            <v>Olympus Real Estate Corp</v>
          </cell>
          <cell r="E12435">
            <v>3.0999999999999996</v>
          </cell>
          <cell r="F12435" t="str">
            <v>Y</v>
          </cell>
        </row>
        <row r="12436">
          <cell r="B12436">
            <v>37314</v>
          </cell>
          <cell r="C12436" t="str">
            <v>Oly Stratus Barton Creek</v>
          </cell>
          <cell r="D12436" t="str">
            <v>Stratus Properties Inc</v>
          </cell>
          <cell r="E12436">
            <v>2.4</v>
          </cell>
          <cell r="F12436" t="str">
            <v>N</v>
          </cell>
        </row>
        <row r="12437">
          <cell r="B12437">
            <v>37314</v>
          </cell>
          <cell r="C12437" t="str">
            <v>Stratus 7000 West(Stratus Pro)</v>
          </cell>
          <cell r="D12437" t="str">
            <v>Stratus Properties Inc</v>
          </cell>
          <cell r="E12437">
            <v>1.5</v>
          </cell>
          <cell r="F12437" t="str">
            <v>N</v>
          </cell>
        </row>
        <row r="12438">
          <cell r="B12438">
            <v>37314</v>
          </cell>
          <cell r="C12438" t="str">
            <v>WHG Bancshares Corp</v>
          </cell>
          <cell r="D12438" t="str">
            <v>BCSB Bankcorp Inc</v>
          </cell>
          <cell r="E12438">
            <v>19.457000000000001</v>
          </cell>
          <cell r="F12438" t="str">
            <v>N</v>
          </cell>
        </row>
        <row r="12439">
          <cell r="B12439">
            <v>37314</v>
          </cell>
          <cell r="C12439" t="str">
            <v>Hi Rise Recycling Sys-Solid</v>
          </cell>
          <cell r="D12439" t="str">
            <v>HRS Acquisition Co</v>
          </cell>
          <cell r="E12439">
            <v>31</v>
          </cell>
          <cell r="F12439" t="str">
            <v>N</v>
          </cell>
        </row>
        <row r="12440">
          <cell r="B12440">
            <v>37314</v>
          </cell>
          <cell r="C12440" t="str">
            <v>CC Beverage(US)-Prodn Facility</v>
          </cell>
          <cell r="D12440" t="str">
            <v>Advanced H20 Inc</v>
          </cell>
          <cell r="E12440">
            <v>4.3490000000000002</v>
          </cell>
          <cell r="F12440" t="str">
            <v>N</v>
          </cell>
        </row>
        <row r="12441">
          <cell r="B12441">
            <v>37314</v>
          </cell>
          <cell r="C12441" t="str">
            <v>CC Beverage(US)Corp-Cascade</v>
          </cell>
          <cell r="D12441" t="str">
            <v>Advanced H20 Inc</v>
          </cell>
          <cell r="E12441">
            <v>2</v>
          </cell>
          <cell r="F12441" t="str">
            <v>N</v>
          </cell>
        </row>
        <row r="12442">
          <cell r="B12442">
            <v>37314</v>
          </cell>
          <cell r="C12442" t="str">
            <v>PSINet Inc-Certain Assets</v>
          </cell>
          <cell r="D12442" t="str">
            <v>Cogent Commun Group Inc</v>
          </cell>
          <cell r="E12442">
            <v>9.5</v>
          </cell>
          <cell r="F12442" t="str">
            <v>N</v>
          </cell>
        </row>
        <row r="12443">
          <cell r="B12443">
            <v>37314</v>
          </cell>
          <cell r="C12443" t="str">
            <v>Fusion Medical Technologies</v>
          </cell>
          <cell r="D12443" t="str">
            <v>Baxter International Inc</v>
          </cell>
          <cell r="E12443">
            <v>148.91499999999999</v>
          </cell>
          <cell r="F12443" t="str">
            <v>N</v>
          </cell>
        </row>
        <row r="12444">
          <cell r="B12444">
            <v>37314</v>
          </cell>
          <cell r="C12444" t="str">
            <v>MexRail Inc(Grupo TMM,Kansas)</v>
          </cell>
          <cell r="D12444" t="str">
            <v>TFM</v>
          </cell>
          <cell r="E12444">
            <v>64</v>
          </cell>
          <cell r="F12444" t="str">
            <v>N</v>
          </cell>
        </row>
        <row r="12445">
          <cell r="B12445">
            <v>37314</v>
          </cell>
          <cell r="C12445" t="str">
            <v>Ampal-American Israel Corp</v>
          </cell>
          <cell r="D12445" t="str">
            <v>YM Noy Investments Ltd</v>
          </cell>
          <cell r="E12445">
            <v>73.127999999999986</v>
          </cell>
          <cell r="F12445" t="str">
            <v>N</v>
          </cell>
        </row>
        <row r="12446">
          <cell r="B12446">
            <v>37314</v>
          </cell>
          <cell r="C12446" t="str">
            <v>American Commercial Lines LLC</v>
          </cell>
          <cell r="D12446" t="str">
            <v>Danielson Holding Corp</v>
          </cell>
          <cell r="E12446">
            <v>837.03099999999995</v>
          </cell>
          <cell r="F12446" t="str">
            <v>N</v>
          </cell>
        </row>
        <row r="12447">
          <cell r="B12447">
            <v>37314</v>
          </cell>
          <cell r="C12447" t="str">
            <v>Mattson Technology-AG Assoc.</v>
          </cell>
          <cell r="D12447" t="str">
            <v>Metron Technology NV</v>
          </cell>
          <cell r="E12447">
            <v>3.1999999999999997</v>
          </cell>
          <cell r="F12447" t="str">
            <v>N</v>
          </cell>
        </row>
        <row r="12448">
          <cell r="B12448">
            <v>37314</v>
          </cell>
          <cell r="C12448" t="str">
            <v>Hoenig Group Inc</v>
          </cell>
          <cell r="D12448" t="str">
            <v>Investment Technology Grp Inc</v>
          </cell>
          <cell r="E12448">
            <v>89.197000000000003</v>
          </cell>
          <cell r="F12448" t="str">
            <v>N</v>
          </cell>
        </row>
        <row r="12449">
          <cell r="B12449">
            <v>37314</v>
          </cell>
          <cell r="C12449" t="str">
            <v>O2Wireless Solutions Inc</v>
          </cell>
          <cell r="D12449" t="str">
            <v>Baran Group Ltd</v>
          </cell>
          <cell r="E12449">
            <v>3.9350000000000001</v>
          </cell>
          <cell r="F12449" t="str">
            <v>N</v>
          </cell>
        </row>
        <row r="12450">
          <cell r="B12450">
            <v>37314</v>
          </cell>
          <cell r="C12450" t="str">
            <v>American Country Holdings Inc</v>
          </cell>
          <cell r="D12450" t="str">
            <v>KFS Acquisition(Kingsway Finl)</v>
          </cell>
          <cell r="E12450">
            <v>28.850999999999999</v>
          </cell>
          <cell r="F12450" t="str">
            <v>N</v>
          </cell>
        </row>
        <row r="12451">
          <cell r="B12451">
            <v>37314</v>
          </cell>
          <cell r="C12451" t="str">
            <v>Ipswich Bancshares,Ipswich,MA</v>
          </cell>
          <cell r="D12451" t="str">
            <v>Banknorth Group Inc,ME</v>
          </cell>
          <cell r="E12451">
            <v>41.441999999999993</v>
          </cell>
          <cell r="F12451" t="str">
            <v>N</v>
          </cell>
        </row>
        <row r="12452">
          <cell r="B12452">
            <v>37314</v>
          </cell>
          <cell r="C12452" t="str">
            <v>Log On America Inc-Residential</v>
          </cell>
          <cell r="D12452" t="str">
            <v>EarthLink Inc</v>
          </cell>
          <cell r="E12452">
            <v>3.8</v>
          </cell>
          <cell r="F12452" t="str">
            <v>N</v>
          </cell>
        </row>
        <row r="12453">
          <cell r="B12453">
            <v>37313</v>
          </cell>
          <cell r="C12453" t="str">
            <v>Comiskey Kaufman Inc</v>
          </cell>
          <cell r="D12453" t="str">
            <v>Clark/Bardes Inc</v>
          </cell>
          <cell r="E12453">
            <v>9.1999999999999993</v>
          </cell>
          <cell r="F12453" t="str">
            <v>N</v>
          </cell>
        </row>
        <row r="12454">
          <cell r="B12454">
            <v>37313</v>
          </cell>
          <cell r="C12454" t="str">
            <v>Mirant State Line Ventures Inc</v>
          </cell>
          <cell r="D12454" t="str">
            <v>Dominion Resources Inc</v>
          </cell>
          <cell r="E12454">
            <v>182</v>
          </cell>
          <cell r="F12454" t="str">
            <v>N</v>
          </cell>
        </row>
        <row r="12455">
          <cell r="B12455">
            <v>37313</v>
          </cell>
          <cell r="C12455" t="str">
            <v>Kerman State Bank,Kerman,CA</v>
          </cell>
          <cell r="D12455" t="str">
            <v>Westamerica Bancorp,CA</v>
          </cell>
          <cell r="E12455">
            <v>16.29</v>
          </cell>
          <cell r="F12455" t="str">
            <v>N</v>
          </cell>
        </row>
        <row r="12456">
          <cell r="B12456">
            <v>37313</v>
          </cell>
          <cell r="C12456" t="str">
            <v>Radio Metrix Inc</v>
          </cell>
          <cell r="D12456" t="str">
            <v>INVISA Inc</v>
          </cell>
          <cell r="E12456">
            <v>1.2999999999999998</v>
          </cell>
          <cell r="F12456" t="str">
            <v>N</v>
          </cell>
        </row>
        <row r="12457">
          <cell r="B12457">
            <v>37313</v>
          </cell>
          <cell r="C12457" t="str">
            <v>iMedeon Inc</v>
          </cell>
          <cell r="D12457" t="str">
            <v>ViryaNet Ltd</v>
          </cell>
          <cell r="E12457">
            <v>2.86</v>
          </cell>
          <cell r="F12457" t="str">
            <v>N</v>
          </cell>
        </row>
        <row r="12458">
          <cell r="B12458">
            <v>37313</v>
          </cell>
          <cell r="C12458" t="str">
            <v>Panasonic Disc Services Corp</v>
          </cell>
          <cell r="D12458" t="str">
            <v>Thomson Multimedia SA</v>
          </cell>
          <cell r="E12458">
            <v>265</v>
          </cell>
          <cell r="F12458" t="str">
            <v>N</v>
          </cell>
        </row>
        <row r="12459">
          <cell r="B12459">
            <v>37312</v>
          </cell>
          <cell r="C12459" t="str">
            <v>API Heat Transfer Inc</v>
          </cell>
          <cell r="D12459" t="str">
            <v>Madison Capital Partners</v>
          </cell>
          <cell r="E12459">
            <v>66</v>
          </cell>
          <cell r="F12459" t="str">
            <v>Y</v>
          </cell>
        </row>
        <row r="12460">
          <cell r="B12460">
            <v>37312</v>
          </cell>
          <cell r="C12460" t="str">
            <v>Manor Care Inc-Community</v>
          </cell>
          <cell r="D12460" t="str">
            <v>Health Management Assoc Inc</v>
          </cell>
          <cell r="E12460">
            <v>80</v>
          </cell>
          <cell r="F12460" t="str">
            <v>N</v>
          </cell>
        </row>
        <row r="12461">
          <cell r="B12461">
            <v>37312</v>
          </cell>
          <cell r="C12461" t="str">
            <v>Cimarex Energy Co</v>
          </cell>
          <cell r="D12461" t="str">
            <v>Shareholders</v>
          </cell>
          <cell r="E12461">
            <v>446.202</v>
          </cell>
          <cell r="F12461" t="str">
            <v>N</v>
          </cell>
        </row>
        <row r="12462">
          <cell r="B12462">
            <v>37312</v>
          </cell>
          <cell r="C12462" t="str">
            <v>Precom Technology Inc</v>
          </cell>
          <cell r="D12462" t="str">
            <v>CBCT Bancshares Inc</v>
          </cell>
          <cell r="E12462">
            <v>2</v>
          </cell>
          <cell r="F12462" t="str">
            <v>N</v>
          </cell>
        </row>
        <row r="12463">
          <cell r="B12463">
            <v>37312</v>
          </cell>
          <cell r="C12463" t="str">
            <v>Rowan Bancorp,China Grove,NC</v>
          </cell>
          <cell r="D12463" t="str">
            <v>FNB Corp,Asheboro,NC</v>
          </cell>
          <cell r="E12463">
            <v>21.799999999999997</v>
          </cell>
          <cell r="F12463" t="str">
            <v>N</v>
          </cell>
        </row>
        <row r="12464">
          <cell r="B12464">
            <v>37312</v>
          </cell>
          <cell r="C12464" t="str">
            <v>Safety-Kleen Corp-Chem Svcs</v>
          </cell>
          <cell r="D12464" t="str">
            <v>Clean Harbors Inc</v>
          </cell>
          <cell r="E12464">
            <v>311.29999999999995</v>
          </cell>
          <cell r="F12464" t="str">
            <v>N</v>
          </cell>
        </row>
        <row r="12465">
          <cell r="B12465">
            <v>37312</v>
          </cell>
          <cell r="C12465" t="str">
            <v>Alderwoods Group-Funeral Asts</v>
          </cell>
          <cell r="D12465" t="str">
            <v>Work &amp; Son Inc</v>
          </cell>
          <cell r="E12465">
            <v>2.3499999999999996</v>
          </cell>
          <cell r="F12465" t="str">
            <v>N</v>
          </cell>
        </row>
        <row r="12466">
          <cell r="B12466">
            <v>37312</v>
          </cell>
          <cell r="C12466" t="str">
            <v>Hawker Pacific Aerospace</v>
          </cell>
          <cell r="D12466" t="str">
            <v>Lufthansa Technik AG</v>
          </cell>
          <cell r="E12466">
            <v>2.3250000000000002</v>
          </cell>
          <cell r="F12466" t="str">
            <v>N</v>
          </cell>
        </row>
        <row r="12467">
          <cell r="B12467">
            <v>37312</v>
          </cell>
          <cell r="C12467" t="str">
            <v>Dover Downs Gaming &amp; Entertain</v>
          </cell>
          <cell r="D12467" t="str">
            <v>Shareholders</v>
          </cell>
          <cell r="E12467">
            <v>125.55</v>
          </cell>
          <cell r="F12467" t="str">
            <v>N</v>
          </cell>
        </row>
        <row r="12468">
          <cell r="B12468">
            <v>37312</v>
          </cell>
          <cell r="C12468" t="str">
            <v>Mpower Holding Corp</v>
          </cell>
          <cell r="D12468" t="str">
            <v>Creditors</v>
          </cell>
          <cell r="E12468">
            <v>71.83</v>
          </cell>
          <cell r="F12468" t="str">
            <v>N</v>
          </cell>
        </row>
        <row r="12469">
          <cell r="B12469">
            <v>37312</v>
          </cell>
          <cell r="C12469" t="str">
            <v>Corporate Software Inc</v>
          </cell>
          <cell r="D12469" t="str">
            <v>Level 3 Communications Inc</v>
          </cell>
          <cell r="E12469">
            <v>120</v>
          </cell>
          <cell r="F12469" t="str">
            <v>N</v>
          </cell>
        </row>
        <row r="12470">
          <cell r="B12470">
            <v>37312</v>
          </cell>
          <cell r="C12470" t="str">
            <v>American Machine and Tool Co</v>
          </cell>
          <cell r="D12470" t="str">
            <v>Gorman-Rupp Co</v>
          </cell>
          <cell r="E12470">
            <v>16.2</v>
          </cell>
          <cell r="F12470" t="str">
            <v>N</v>
          </cell>
        </row>
        <row r="12471">
          <cell r="B12471">
            <v>37312</v>
          </cell>
          <cell r="C12471" t="str">
            <v>Key Production Co Inc</v>
          </cell>
          <cell r="D12471" t="str">
            <v>Cimarex Energy Co</v>
          </cell>
          <cell r="E12471">
            <v>220</v>
          </cell>
          <cell r="F12471" t="str">
            <v>N</v>
          </cell>
        </row>
        <row r="12472">
          <cell r="B12472">
            <v>37309</v>
          </cell>
          <cell r="C12472" t="str">
            <v>CBNY Investment Services Corp</v>
          </cell>
          <cell r="D12472" t="str">
            <v>Investor Group</v>
          </cell>
          <cell r="E12472">
            <v>2.9049999999999998</v>
          </cell>
          <cell r="F12472" t="str">
            <v>Y</v>
          </cell>
        </row>
        <row r="12473">
          <cell r="B12473">
            <v>37309</v>
          </cell>
          <cell r="C12473" t="str">
            <v>Isochron Data Corp</v>
          </cell>
          <cell r="D12473" t="str">
            <v>Investor Group</v>
          </cell>
          <cell r="E12473">
            <v>2</v>
          </cell>
          <cell r="F12473" t="str">
            <v>Y</v>
          </cell>
        </row>
        <row r="12474">
          <cell r="B12474">
            <v>37309</v>
          </cell>
          <cell r="C12474" t="str">
            <v>Orion Food Sys,Orion Food Sys</v>
          </cell>
          <cell r="D12474" t="str">
            <v>Kohlberg Investors IV LLC</v>
          </cell>
          <cell r="E12474">
            <v>100</v>
          </cell>
          <cell r="F12474" t="str">
            <v>Y</v>
          </cell>
        </row>
        <row r="12475">
          <cell r="B12475">
            <v>37309</v>
          </cell>
          <cell r="C12475" t="str">
            <v>SMK Speedy-Car-X Business</v>
          </cell>
          <cell r="D12475" t="str">
            <v>Tuffy Associates Corp</v>
          </cell>
          <cell r="E12475">
            <v>30</v>
          </cell>
          <cell r="F12475" t="str">
            <v>N</v>
          </cell>
        </row>
        <row r="12476">
          <cell r="B12476">
            <v>37309</v>
          </cell>
          <cell r="C12476" t="str">
            <v>Billpoint Inc(eBay Inc)</v>
          </cell>
          <cell r="D12476" t="str">
            <v>eBay Inc</v>
          </cell>
          <cell r="E12476">
            <v>43.5</v>
          </cell>
          <cell r="F12476" t="str">
            <v>N</v>
          </cell>
        </row>
        <row r="12477">
          <cell r="B12477">
            <v>37309</v>
          </cell>
          <cell r="C12477" t="str">
            <v>Curtis 1000 Inc</v>
          </cell>
          <cell r="D12477" t="str">
            <v>Curtis Acquisition Corp</v>
          </cell>
          <cell r="E12477">
            <v>40</v>
          </cell>
          <cell r="F12477" t="str">
            <v>N</v>
          </cell>
        </row>
        <row r="12478">
          <cell r="B12478">
            <v>37309</v>
          </cell>
          <cell r="C12478" t="str">
            <v>Texas Guaranty Natl Bk,Texas</v>
          </cell>
          <cell r="D12478" t="str">
            <v>Prosperity Bancshares Inc,TX</v>
          </cell>
          <cell r="E12478">
            <v>11.799999999999999</v>
          </cell>
          <cell r="F12478" t="str">
            <v>N</v>
          </cell>
        </row>
        <row r="12479">
          <cell r="B12479">
            <v>37309</v>
          </cell>
          <cell r="C12479" t="str">
            <v>TRW Inc</v>
          </cell>
          <cell r="D12479" t="str">
            <v>Northrop Grumman Corp</v>
          </cell>
          <cell r="E12479">
            <v>6677.8050000000003</v>
          </cell>
          <cell r="F12479" t="str">
            <v>N</v>
          </cell>
        </row>
        <row r="12480">
          <cell r="B12480">
            <v>37309</v>
          </cell>
          <cell r="C12480" t="str">
            <v>Bowman Tool &amp; Machining Inc</v>
          </cell>
          <cell r="D12480" t="str">
            <v>W Bowman Consulting Co</v>
          </cell>
          <cell r="E12480">
            <v>7.1</v>
          </cell>
          <cell r="F12480" t="str">
            <v>N</v>
          </cell>
        </row>
        <row r="12481">
          <cell r="B12481">
            <v>37309</v>
          </cell>
          <cell r="C12481" t="str">
            <v>Transdatanet Corp</v>
          </cell>
          <cell r="D12481" t="str">
            <v>Advanced Wireless Systems Inc</v>
          </cell>
          <cell r="E12481">
            <v>4.3</v>
          </cell>
          <cell r="F12481" t="str">
            <v>N</v>
          </cell>
        </row>
        <row r="12482">
          <cell r="B12482">
            <v>37309</v>
          </cell>
          <cell r="C12482" t="str">
            <v>CarMax Group</v>
          </cell>
          <cell r="D12482" t="str">
            <v>Shareholders</v>
          </cell>
          <cell r="E12482">
            <v>1068.28</v>
          </cell>
          <cell r="F12482" t="str">
            <v>N</v>
          </cell>
        </row>
        <row r="12483">
          <cell r="B12483">
            <v>37309</v>
          </cell>
          <cell r="C12483" t="str">
            <v>Lake Arrowhead Village,CA</v>
          </cell>
          <cell r="D12483" t="str">
            <v>LAV LLC</v>
          </cell>
          <cell r="E12483">
            <v>19.100000000000001</v>
          </cell>
          <cell r="F12483" t="str">
            <v>N</v>
          </cell>
        </row>
        <row r="12484">
          <cell r="B12484">
            <v>37309</v>
          </cell>
          <cell r="C12484" t="str">
            <v>Visionics Corp</v>
          </cell>
          <cell r="D12484" t="str">
            <v>Identix Inc</v>
          </cell>
          <cell r="E12484">
            <v>301.327</v>
          </cell>
          <cell r="F12484" t="str">
            <v>N</v>
          </cell>
        </row>
        <row r="12485">
          <cell r="B12485">
            <v>37308</v>
          </cell>
          <cell r="C12485" t="str">
            <v>Solbern(Charter PLC)</v>
          </cell>
          <cell r="D12485" t="str">
            <v>Investor Group</v>
          </cell>
          <cell r="E12485">
            <v>2.6999999999999997</v>
          </cell>
          <cell r="F12485" t="str">
            <v>Y</v>
          </cell>
        </row>
        <row r="12486">
          <cell r="B12486">
            <v>37308</v>
          </cell>
          <cell r="C12486" t="str">
            <v>Valu-Bilt Tractor Parts</v>
          </cell>
          <cell r="D12486" t="str">
            <v>Alamo Group Inc</v>
          </cell>
          <cell r="E12486">
            <v>7.5</v>
          </cell>
          <cell r="F12486" t="str">
            <v>N</v>
          </cell>
        </row>
        <row r="12487">
          <cell r="B12487">
            <v>37308</v>
          </cell>
          <cell r="C12487" t="str">
            <v>Portsmith Inc</v>
          </cell>
          <cell r="D12487" t="str">
            <v>Mobility Electronics Inc</v>
          </cell>
          <cell r="E12487">
            <v>4.0999999999999996</v>
          </cell>
          <cell r="F12487" t="str">
            <v>N</v>
          </cell>
        </row>
        <row r="12488">
          <cell r="B12488">
            <v>37308</v>
          </cell>
          <cell r="C12488" t="str">
            <v>Revit Technology Corp</v>
          </cell>
          <cell r="D12488" t="str">
            <v>AutoDesk Inc</v>
          </cell>
          <cell r="E12488">
            <v>133</v>
          </cell>
          <cell r="F12488" t="str">
            <v>N</v>
          </cell>
        </row>
        <row r="12489">
          <cell r="B12489">
            <v>37308</v>
          </cell>
          <cell r="C12489" t="str">
            <v>I&amp;M Rail Link</v>
          </cell>
          <cell r="D12489" t="str">
            <v>Iowa Chicago &amp; Eastern Railrd</v>
          </cell>
          <cell r="E12489">
            <v>150</v>
          </cell>
          <cell r="F12489" t="str">
            <v>N</v>
          </cell>
        </row>
        <row r="12490">
          <cell r="B12490">
            <v>37308</v>
          </cell>
          <cell r="C12490" t="str">
            <v>Ottaway Newspapers Inc-(4)</v>
          </cell>
          <cell r="D12490" t="str">
            <v>CNHI</v>
          </cell>
          <cell r="E12490">
            <v>182</v>
          </cell>
          <cell r="F12490" t="str">
            <v>N</v>
          </cell>
        </row>
        <row r="12491">
          <cell r="B12491">
            <v>37308</v>
          </cell>
          <cell r="C12491" t="str">
            <v>TIMM Medical Technologies Inc</v>
          </cell>
          <cell r="D12491" t="str">
            <v>Endocare Inc</v>
          </cell>
          <cell r="E12491">
            <v>33.630999999999993</v>
          </cell>
          <cell r="F12491" t="str">
            <v>N</v>
          </cell>
        </row>
        <row r="12492">
          <cell r="B12492">
            <v>37308</v>
          </cell>
          <cell r="C12492" t="str">
            <v>BSI2000 Inc</v>
          </cell>
          <cell r="D12492" t="str">
            <v>Knowledge Foundations Inc</v>
          </cell>
          <cell r="E12492">
            <v>35.636000000000003</v>
          </cell>
          <cell r="F12492" t="str">
            <v>N</v>
          </cell>
        </row>
        <row r="12493">
          <cell r="B12493">
            <v>37308</v>
          </cell>
          <cell r="C12493" t="str">
            <v>Sahasra Networks</v>
          </cell>
          <cell r="D12493" t="str">
            <v>Cypress Semiconductor Corp</v>
          </cell>
          <cell r="E12493">
            <v>3</v>
          </cell>
          <cell r="F12493" t="str">
            <v>N</v>
          </cell>
        </row>
        <row r="12494">
          <cell r="B12494">
            <v>37307</v>
          </cell>
          <cell r="C12494" t="str">
            <v>Kellstrom Industries Inc-Asset</v>
          </cell>
          <cell r="D12494" t="str">
            <v>Inverness Management LLC</v>
          </cell>
          <cell r="E12494">
            <v>96</v>
          </cell>
          <cell r="F12494" t="str">
            <v>Y</v>
          </cell>
        </row>
        <row r="12495">
          <cell r="B12495">
            <v>37307</v>
          </cell>
          <cell r="C12495" t="str">
            <v>Carrizo Oil &amp; Gas Inc</v>
          </cell>
          <cell r="D12495" t="str">
            <v>Investor Group</v>
          </cell>
          <cell r="E12495">
            <v>6</v>
          </cell>
          <cell r="F12495" t="str">
            <v>Y</v>
          </cell>
        </row>
        <row r="12496">
          <cell r="B12496">
            <v>37307</v>
          </cell>
          <cell r="C12496" t="str">
            <v>MACTEC Inc</v>
          </cell>
          <cell r="D12496" t="str">
            <v>Investor Group</v>
          </cell>
          <cell r="E12496">
            <v>80</v>
          </cell>
          <cell r="F12496" t="str">
            <v>Y</v>
          </cell>
        </row>
        <row r="12497">
          <cell r="B12497">
            <v>37307</v>
          </cell>
          <cell r="C12497" t="str">
            <v>Sevenson Environmental Svcs</v>
          </cell>
          <cell r="D12497" t="str">
            <v>SCC Contracting Inc</v>
          </cell>
          <cell r="E12497">
            <v>169.88</v>
          </cell>
          <cell r="F12497" t="str">
            <v>N</v>
          </cell>
        </row>
        <row r="12498">
          <cell r="B12498">
            <v>37307</v>
          </cell>
          <cell r="C12498" t="str">
            <v>Enovate(Peoples Energy,Enron)</v>
          </cell>
          <cell r="D12498" t="str">
            <v>Peoples Energy Corp</v>
          </cell>
          <cell r="E12498">
            <v>39.5</v>
          </cell>
          <cell r="F12498" t="str">
            <v>N</v>
          </cell>
        </row>
        <row r="12499">
          <cell r="B12499">
            <v>37307</v>
          </cell>
          <cell r="C12499" t="str">
            <v>Altawave Inc</v>
          </cell>
          <cell r="D12499" t="str">
            <v>Lightbridge Inc</v>
          </cell>
          <cell r="E12499">
            <v>10</v>
          </cell>
          <cell r="F12499" t="str">
            <v>N</v>
          </cell>
        </row>
        <row r="12500">
          <cell r="B12500">
            <v>37307</v>
          </cell>
          <cell r="C12500" t="str">
            <v>Enron North America Corp-</v>
          </cell>
          <cell r="D12500" t="str">
            <v>Occidental Energy Maketing Inc</v>
          </cell>
          <cell r="E12500">
            <v>39.5</v>
          </cell>
          <cell r="F12500" t="str">
            <v>N</v>
          </cell>
        </row>
        <row r="12501">
          <cell r="B12501">
            <v>37307</v>
          </cell>
          <cell r="C12501" t="str">
            <v>Enron Wind Corp-Wind Turbine</v>
          </cell>
          <cell r="D12501" t="str">
            <v>GE Power Systems</v>
          </cell>
          <cell r="E12501">
            <v>342</v>
          </cell>
          <cell r="F12501" t="str">
            <v>N</v>
          </cell>
        </row>
        <row r="12502">
          <cell r="B12502">
            <v>37307</v>
          </cell>
          <cell r="C12502" t="str">
            <v>OTG Software Inc</v>
          </cell>
          <cell r="D12502" t="str">
            <v>Legato Systems Inc</v>
          </cell>
          <cell r="E12502">
            <v>393.30200000000002</v>
          </cell>
          <cell r="F12502" t="str">
            <v>N</v>
          </cell>
        </row>
        <row r="12503">
          <cell r="B12503">
            <v>37307</v>
          </cell>
          <cell r="C12503" t="str">
            <v>Walden University</v>
          </cell>
          <cell r="D12503" t="str">
            <v>Sylvan Ventures LLC</v>
          </cell>
          <cell r="E12503">
            <v>8</v>
          </cell>
          <cell r="F12503" t="str">
            <v>N</v>
          </cell>
        </row>
        <row r="12504">
          <cell r="B12504">
            <v>37307</v>
          </cell>
          <cell r="C12504" t="str">
            <v>RockShox Inc</v>
          </cell>
          <cell r="D12504" t="str">
            <v>SRAM Corp</v>
          </cell>
          <cell r="E12504">
            <v>5.6420000000000003</v>
          </cell>
          <cell r="F12504" t="str">
            <v>N</v>
          </cell>
        </row>
        <row r="12505">
          <cell r="B12505">
            <v>37307</v>
          </cell>
          <cell r="C12505" t="str">
            <v>A&amp;R 2KSounds Inc</v>
          </cell>
          <cell r="D12505" t="str">
            <v>Wireless Synergies Inc</v>
          </cell>
          <cell r="E12505">
            <v>39.215000000000003</v>
          </cell>
          <cell r="F12505" t="str">
            <v>N</v>
          </cell>
        </row>
        <row r="12506">
          <cell r="B12506">
            <v>37307</v>
          </cell>
          <cell r="C12506" t="str">
            <v>Osca Inc(Great Lakes Chem)</v>
          </cell>
          <cell r="D12506" t="str">
            <v>BJ Services Co</v>
          </cell>
          <cell r="E12506">
            <v>421.41699999999997</v>
          </cell>
          <cell r="F12506" t="str">
            <v>N</v>
          </cell>
        </row>
        <row r="12507">
          <cell r="B12507">
            <v>37306</v>
          </cell>
          <cell r="C12507" t="str">
            <v>FRD Acquisition Co</v>
          </cell>
          <cell r="D12507" t="str">
            <v>Creditors</v>
          </cell>
          <cell r="E12507">
            <v>32.5</v>
          </cell>
          <cell r="F12507" t="str">
            <v>N</v>
          </cell>
        </row>
        <row r="12508">
          <cell r="B12508">
            <v>37306</v>
          </cell>
          <cell r="C12508" t="str">
            <v>Simplexity Inc</v>
          </cell>
          <cell r="D12508" t="str">
            <v>Infonet Services Corp</v>
          </cell>
          <cell r="E12508">
            <v>20</v>
          </cell>
          <cell r="F12508" t="str">
            <v>N</v>
          </cell>
        </row>
        <row r="12509">
          <cell r="B12509">
            <v>37306</v>
          </cell>
          <cell r="C12509" t="str">
            <v>Expression Inc</v>
          </cell>
          <cell r="D12509" t="str">
            <v>SAP Portals Israel Inc</v>
          </cell>
          <cell r="E12509">
            <v>1.2</v>
          </cell>
          <cell r="F12509" t="str">
            <v>N</v>
          </cell>
        </row>
        <row r="12510">
          <cell r="B12510">
            <v>37306</v>
          </cell>
          <cell r="C12510" t="str">
            <v>Celiant(New Venture,Pequot)</v>
          </cell>
          <cell r="D12510" t="str">
            <v>Andrew Corp</v>
          </cell>
          <cell r="E12510">
            <v>470.09399999999999</v>
          </cell>
          <cell r="F12510" t="str">
            <v>N</v>
          </cell>
        </row>
        <row r="12511">
          <cell r="B12511">
            <v>37306</v>
          </cell>
          <cell r="C12511" t="str">
            <v>El Paso Corp-Texas Midstream</v>
          </cell>
          <cell r="D12511" t="str">
            <v>El Paso Energy Partners LP</v>
          </cell>
          <cell r="E12511">
            <v>750</v>
          </cell>
          <cell r="F12511" t="str">
            <v>N</v>
          </cell>
        </row>
        <row r="12512">
          <cell r="B12512">
            <v>37306</v>
          </cell>
          <cell r="C12512" t="str">
            <v>AmClyde Engineered Products</v>
          </cell>
          <cell r="D12512" t="str">
            <v>Hydralift AS</v>
          </cell>
          <cell r="E12512">
            <v>36</v>
          </cell>
          <cell r="F12512" t="str">
            <v>N</v>
          </cell>
        </row>
        <row r="12513">
          <cell r="B12513">
            <v>37306</v>
          </cell>
          <cell r="C12513" t="str">
            <v>CA Muer Corp</v>
          </cell>
          <cell r="D12513" t="str">
            <v>Landry's Restaurants Inc</v>
          </cell>
          <cell r="E12513">
            <v>28</v>
          </cell>
          <cell r="F12513" t="str">
            <v>N</v>
          </cell>
        </row>
        <row r="12514">
          <cell r="B12514">
            <v>37306</v>
          </cell>
          <cell r="C12514" t="str">
            <v>Intelligent Sys Software Inc</v>
          </cell>
          <cell r="D12514" t="str">
            <v>Howtek Inc</v>
          </cell>
          <cell r="E12514">
            <v>28.56</v>
          </cell>
          <cell r="F12514" t="str">
            <v>N</v>
          </cell>
        </row>
        <row r="12515">
          <cell r="B12515">
            <v>37306</v>
          </cell>
          <cell r="C12515" t="str">
            <v>Travelocity.com Inc</v>
          </cell>
          <cell r="D12515" t="str">
            <v>Sabre Holdings Corp</v>
          </cell>
          <cell r="E12515">
            <v>447.15800000000002</v>
          </cell>
          <cell r="F12515" t="str">
            <v>N</v>
          </cell>
        </row>
        <row r="12516">
          <cell r="B12516">
            <v>37306</v>
          </cell>
          <cell r="C12516" t="str">
            <v>Basalt Fiber Co</v>
          </cell>
          <cell r="D12516" t="str">
            <v>Empyrean Communications Inc</v>
          </cell>
          <cell r="E12516">
            <v>1.625</v>
          </cell>
          <cell r="F12516" t="str">
            <v>N</v>
          </cell>
        </row>
        <row r="12517">
          <cell r="B12517">
            <v>37306</v>
          </cell>
          <cell r="C12517" t="str">
            <v>Income Opportunity Realty Inv</v>
          </cell>
          <cell r="D12517" t="str">
            <v>American Realty Investors</v>
          </cell>
          <cell r="E12517">
            <v>10.962999999999999</v>
          </cell>
          <cell r="F12517" t="str">
            <v>N</v>
          </cell>
        </row>
        <row r="12518">
          <cell r="B12518">
            <v>37305</v>
          </cell>
          <cell r="C12518" t="str">
            <v>ONI Systems Corp</v>
          </cell>
          <cell r="D12518" t="str">
            <v>CIENA Corp</v>
          </cell>
          <cell r="E12518">
            <v>967.91</v>
          </cell>
          <cell r="F12518" t="str">
            <v>N</v>
          </cell>
        </row>
        <row r="12519">
          <cell r="B12519">
            <v>37305</v>
          </cell>
          <cell r="C12519" t="str">
            <v>Mid-Lands Chemical Co Inc</v>
          </cell>
          <cell r="D12519" t="str">
            <v>Tuscarora Inc</v>
          </cell>
          <cell r="E12519">
            <v>16.799999999999997</v>
          </cell>
          <cell r="F12519" t="str">
            <v>N</v>
          </cell>
        </row>
        <row r="12520">
          <cell r="B12520">
            <v>37302</v>
          </cell>
          <cell r="C12520" t="str">
            <v>NRG Energy Inc</v>
          </cell>
          <cell r="D12520" t="str">
            <v>Xcel Energy Inc</v>
          </cell>
          <cell r="E12520">
            <v>672.55600000000004</v>
          </cell>
          <cell r="F12520" t="str">
            <v>N</v>
          </cell>
        </row>
        <row r="12521">
          <cell r="B12521">
            <v>37302</v>
          </cell>
          <cell r="C12521" t="str">
            <v>Intelligent Automation Systems</v>
          </cell>
          <cell r="D12521" t="str">
            <v>Brooks Automation Inc</v>
          </cell>
          <cell r="E12521">
            <v>18.036000000000001</v>
          </cell>
          <cell r="F12521" t="str">
            <v>N</v>
          </cell>
        </row>
        <row r="12522">
          <cell r="B12522">
            <v>37302</v>
          </cell>
          <cell r="C12522" t="str">
            <v>Advanced Interconnection-Optic</v>
          </cell>
          <cell r="D12522" t="str">
            <v>Stratos Lightwave Inc</v>
          </cell>
          <cell r="E12522">
            <v>8.1</v>
          </cell>
          <cell r="F12522" t="str">
            <v>N</v>
          </cell>
        </row>
        <row r="12523">
          <cell r="B12523">
            <v>37302</v>
          </cell>
          <cell r="C12523" t="str">
            <v>American Golf Corp</v>
          </cell>
          <cell r="D12523" t="str">
            <v>National Golf Properties Inc</v>
          </cell>
          <cell r="E12523">
            <v>1.1639999999999999</v>
          </cell>
          <cell r="F12523" t="str">
            <v>N</v>
          </cell>
        </row>
        <row r="12524">
          <cell r="B12524">
            <v>37302</v>
          </cell>
          <cell r="C12524" t="str">
            <v>ImClone Systems Inc</v>
          </cell>
          <cell r="D12524" t="str">
            <v>Carl Icahn</v>
          </cell>
          <cell r="E12524">
            <v>500</v>
          </cell>
          <cell r="F12524" t="str">
            <v>N</v>
          </cell>
        </row>
        <row r="12525">
          <cell r="B12525">
            <v>37302</v>
          </cell>
          <cell r="C12525" t="str">
            <v>LineSoft Corp</v>
          </cell>
          <cell r="D12525" t="str">
            <v>Itron Inc</v>
          </cell>
          <cell r="E12525">
            <v>41.808999999999997</v>
          </cell>
          <cell r="F12525" t="str">
            <v>N</v>
          </cell>
        </row>
        <row r="12526">
          <cell r="B12526">
            <v>37302</v>
          </cell>
          <cell r="C12526" t="str">
            <v>Nidus Information Services Inc</v>
          </cell>
          <cell r="D12526" t="str">
            <v>ADAM Inc</v>
          </cell>
          <cell r="E12526">
            <v>1.079</v>
          </cell>
          <cell r="F12526" t="str">
            <v>N</v>
          </cell>
        </row>
        <row r="12527">
          <cell r="B12527">
            <v>37302</v>
          </cell>
          <cell r="C12527" t="str">
            <v>Emergisoft Holding Inc</v>
          </cell>
          <cell r="D12527" t="str">
            <v>Berlwood Five Ltd</v>
          </cell>
          <cell r="E12527">
            <v>2</v>
          </cell>
          <cell r="F12527" t="str">
            <v>N</v>
          </cell>
        </row>
        <row r="12528">
          <cell r="B12528">
            <v>37301</v>
          </cell>
          <cell r="C12528" t="str">
            <v>Green Mountain Energy Co</v>
          </cell>
          <cell r="D12528" t="str">
            <v>Investor Group</v>
          </cell>
          <cell r="E12528">
            <v>12</v>
          </cell>
          <cell r="F12528" t="str">
            <v>Y</v>
          </cell>
        </row>
        <row r="12529">
          <cell r="B12529">
            <v>37301</v>
          </cell>
          <cell r="C12529" t="str">
            <v>Oratec Interventions Inc</v>
          </cell>
          <cell r="D12529" t="str">
            <v>Smith &amp; Nephew PLC</v>
          </cell>
          <cell r="E12529">
            <v>310.67899999999997</v>
          </cell>
          <cell r="F12529" t="str">
            <v>N</v>
          </cell>
        </row>
        <row r="12530">
          <cell r="B12530">
            <v>37301</v>
          </cell>
          <cell r="C12530" t="str">
            <v>dick clark productions inc</v>
          </cell>
          <cell r="D12530" t="str">
            <v>Investor Group</v>
          </cell>
          <cell r="E12530">
            <v>150.36600000000001</v>
          </cell>
          <cell r="F12530" t="str">
            <v>N</v>
          </cell>
        </row>
        <row r="12531">
          <cell r="B12531">
            <v>37301</v>
          </cell>
          <cell r="C12531" t="str">
            <v>Empire Specialty Steel-Cert</v>
          </cell>
          <cell r="D12531" t="str">
            <v>Universal Stainless &amp; Alloy</v>
          </cell>
          <cell r="E12531">
            <v>4</v>
          </cell>
          <cell r="F12531" t="str">
            <v>N</v>
          </cell>
        </row>
        <row r="12532">
          <cell r="B12532">
            <v>37301</v>
          </cell>
          <cell r="C12532" t="str">
            <v>SMI-Owen Steel-Heavy</v>
          </cell>
          <cell r="D12532" t="str">
            <v>ADF Group Inc</v>
          </cell>
          <cell r="E12532">
            <v>19.7</v>
          </cell>
          <cell r="F12532" t="str">
            <v>N</v>
          </cell>
        </row>
        <row r="12533">
          <cell r="B12533">
            <v>37301</v>
          </cell>
          <cell r="C12533" t="str">
            <v>Jantzen Inc-Certain Assets</v>
          </cell>
          <cell r="D12533" t="str">
            <v>Perry Ellis International Inc</v>
          </cell>
          <cell r="E12533">
            <v>24</v>
          </cell>
          <cell r="F12533" t="str">
            <v>N</v>
          </cell>
        </row>
        <row r="12534">
          <cell r="B12534">
            <v>37301</v>
          </cell>
          <cell r="C12534" t="str">
            <v>US Filter Corp-Filtration</v>
          </cell>
          <cell r="D12534" t="str">
            <v>Pall Corp</v>
          </cell>
          <cell r="E12534">
            <v>360</v>
          </cell>
          <cell r="F12534" t="str">
            <v>N</v>
          </cell>
        </row>
        <row r="12535">
          <cell r="B12535">
            <v>37301</v>
          </cell>
          <cell r="C12535" t="str">
            <v>CJS Pinnacle Petroleum Svcs</v>
          </cell>
          <cell r="D12535" t="str">
            <v>Basic Energy Services Inc</v>
          </cell>
          <cell r="E12535">
            <v>3.6999999999999997</v>
          </cell>
          <cell r="F12535" t="str">
            <v>N</v>
          </cell>
        </row>
        <row r="12536">
          <cell r="B12536">
            <v>37301</v>
          </cell>
          <cell r="C12536" t="str">
            <v>WKXW-FM,WBFF-FM,WBUD-AM</v>
          </cell>
          <cell r="D12536" t="str">
            <v>Millenium Radio Group LLC</v>
          </cell>
          <cell r="E12536">
            <v>110</v>
          </cell>
          <cell r="F12536" t="str">
            <v>N</v>
          </cell>
        </row>
        <row r="12537">
          <cell r="B12537">
            <v>37301</v>
          </cell>
          <cell r="C12537" t="str">
            <v>Aspen Electronics Inc</v>
          </cell>
          <cell r="D12537" t="str">
            <v>Vitec Group PLC</v>
          </cell>
          <cell r="E12537">
            <v>2.2000000000000002</v>
          </cell>
          <cell r="F12537" t="str">
            <v>N</v>
          </cell>
        </row>
        <row r="12538">
          <cell r="B12538">
            <v>37300</v>
          </cell>
          <cell r="C12538" t="str">
            <v>Deltek Systems Inc</v>
          </cell>
          <cell r="D12538" t="str">
            <v>Investor Group</v>
          </cell>
          <cell r="E12538">
            <v>57.268000000000001</v>
          </cell>
          <cell r="F12538" t="str">
            <v>Y</v>
          </cell>
        </row>
        <row r="12539">
          <cell r="B12539">
            <v>37300</v>
          </cell>
          <cell r="C12539" t="str">
            <v>KCAL-TV(Young Broadcasting)</v>
          </cell>
          <cell r="D12539" t="str">
            <v>Viacom Inc</v>
          </cell>
          <cell r="E12539">
            <v>650</v>
          </cell>
          <cell r="F12539" t="str">
            <v>N</v>
          </cell>
        </row>
        <row r="12540">
          <cell r="B12540">
            <v>37300</v>
          </cell>
          <cell r="C12540" t="str">
            <v>Network Associates-Firewall</v>
          </cell>
          <cell r="D12540" t="str">
            <v>Secure Computing Corp</v>
          </cell>
          <cell r="E12540">
            <v>5</v>
          </cell>
          <cell r="F12540" t="str">
            <v>N</v>
          </cell>
        </row>
        <row r="12541">
          <cell r="B12541">
            <v>37300</v>
          </cell>
          <cell r="C12541" t="str">
            <v>KALC-FM,Denver,CO</v>
          </cell>
          <cell r="D12541" t="str">
            <v>Entercom Communications Corp</v>
          </cell>
          <cell r="E12541">
            <v>88</v>
          </cell>
          <cell r="F12541" t="str">
            <v>N</v>
          </cell>
        </row>
        <row r="12542">
          <cell r="B12542">
            <v>37300</v>
          </cell>
          <cell r="C12542" t="str">
            <v>Arista Laboratories Inc</v>
          </cell>
          <cell r="D12542" t="str">
            <v>Molins PLC</v>
          </cell>
          <cell r="E12542">
            <v>4.5</v>
          </cell>
          <cell r="F12542" t="str">
            <v>N</v>
          </cell>
        </row>
        <row r="12543">
          <cell r="B12543">
            <v>37300</v>
          </cell>
          <cell r="C12543" t="str">
            <v>APW Ltd-Zero Cases Division</v>
          </cell>
          <cell r="D12543" t="str">
            <v>Undisclosed Acquiror</v>
          </cell>
          <cell r="E12543">
            <v>20</v>
          </cell>
          <cell r="F12543" t="str">
            <v>N</v>
          </cell>
        </row>
        <row r="12544">
          <cell r="B12544">
            <v>37300</v>
          </cell>
          <cell r="C12544" t="str">
            <v>Industrial Minerals Inc</v>
          </cell>
          <cell r="D12544" t="str">
            <v>PNW Capital Inc</v>
          </cell>
          <cell r="E12544">
            <v>35.700000000000003</v>
          </cell>
          <cell r="F12544" t="str">
            <v>N</v>
          </cell>
        </row>
        <row r="12545">
          <cell r="B12545">
            <v>37300</v>
          </cell>
          <cell r="C12545" t="str">
            <v>KXPK-FM,Denver,CO</v>
          </cell>
          <cell r="D12545" t="str">
            <v>Entravision Commun Corp</v>
          </cell>
          <cell r="E12545">
            <v>47.5</v>
          </cell>
          <cell r="F12545" t="str">
            <v>N</v>
          </cell>
        </row>
        <row r="12546">
          <cell r="B12546">
            <v>37300</v>
          </cell>
          <cell r="C12546" t="str">
            <v>Purple Ray Inc</v>
          </cell>
          <cell r="D12546" t="str">
            <v>Integrated Silicon Solutions</v>
          </cell>
          <cell r="E12546">
            <v>5.8710000000000004</v>
          </cell>
          <cell r="F12546" t="str">
            <v>N</v>
          </cell>
        </row>
        <row r="12547">
          <cell r="B12547">
            <v>37300</v>
          </cell>
          <cell r="C12547" t="str">
            <v>FLAG Financial Corp</v>
          </cell>
          <cell r="D12547" t="str">
            <v>Charter Financial Corp</v>
          </cell>
          <cell r="E12547">
            <v>93.209000000000003</v>
          </cell>
          <cell r="F12547" t="str">
            <v>N</v>
          </cell>
        </row>
        <row r="12548">
          <cell r="B12548">
            <v>37300</v>
          </cell>
          <cell r="C12548" t="str">
            <v>Barzell-Whitmore Maroon Bells</v>
          </cell>
          <cell r="D12548" t="str">
            <v>Colorado MEDtech Inc</v>
          </cell>
          <cell r="E12548">
            <v>4.5299999999999994</v>
          </cell>
          <cell r="F12548" t="str">
            <v>N</v>
          </cell>
        </row>
        <row r="12549">
          <cell r="B12549">
            <v>37300</v>
          </cell>
          <cell r="C12549" t="str">
            <v>SignalTree Solutions Holdings</v>
          </cell>
          <cell r="D12549" t="str">
            <v>Keane Inc</v>
          </cell>
          <cell r="E12549">
            <v>62</v>
          </cell>
          <cell r="F12549" t="str">
            <v>N</v>
          </cell>
        </row>
        <row r="12550">
          <cell r="B12550">
            <v>37299</v>
          </cell>
          <cell r="C12550" t="str">
            <v>Case Financial Inc</v>
          </cell>
          <cell r="D12550" t="str">
            <v>Asia Web Holdings Inc</v>
          </cell>
          <cell r="E12550">
            <v>4.3199999999999994</v>
          </cell>
          <cell r="F12550" t="str">
            <v>N</v>
          </cell>
        </row>
        <row r="12551">
          <cell r="B12551">
            <v>37299</v>
          </cell>
          <cell r="C12551" t="str">
            <v>Comfort Sys USA Inc-Climate</v>
          </cell>
          <cell r="D12551" t="str">
            <v>EMCOR Group Inc</v>
          </cell>
          <cell r="E12551">
            <v>186.25</v>
          </cell>
          <cell r="F12551" t="str">
            <v>N</v>
          </cell>
        </row>
        <row r="12552">
          <cell r="B12552">
            <v>37299</v>
          </cell>
          <cell r="C12552" t="str">
            <v>Precision Tube Holding Corp</v>
          </cell>
          <cell r="D12552" t="str">
            <v>Maverick Tube Corp</v>
          </cell>
          <cell r="E12552">
            <v>60.879999999999995</v>
          </cell>
          <cell r="F12552" t="str">
            <v>N</v>
          </cell>
        </row>
        <row r="12553">
          <cell r="B12553">
            <v>37299</v>
          </cell>
          <cell r="C12553" t="str">
            <v>BP PLC-Refinery,Yorktown,VA</v>
          </cell>
          <cell r="D12553" t="str">
            <v>Giant Industries Inc</v>
          </cell>
          <cell r="E12553">
            <v>194.5</v>
          </cell>
          <cell r="F12553" t="str">
            <v>N</v>
          </cell>
        </row>
        <row r="12554">
          <cell r="B12554">
            <v>37299</v>
          </cell>
          <cell r="C12554" t="str">
            <v>BetzDearborn-Water Treatment</v>
          </cell>
          <cell r="D12554" t="str">
            <v>GE Specialty Materials</v>
          </cell>
          <cell r="E12554">
            <v>1800</v>
          </cell>
          <cell r="F12554" t="str">
            <v>N</v>
          </cell>
        </row>
        <row r="12555">
          <cell r="B12555">
            <v>37299</v>
          </cell>
          <cell r="C12555" t="str">
            <v>Axe-Houghton Associates Inc</v>
          </cell>
          <cell r="D12555" t="str">
            <v>Palisade Capital Management</v>
          </cell>
          <cell r="E12555">
            <v>3.25</v>
          </cell>
          <cell r="F12555" t="str">
            <v>N</v>
          </cell>
        </row>
        <row r="12556">
          <cell r="B12556">
            <v>37299</v>
          </cell>
          <cell r="C12556" t="str">
            <v>Ishoni Networks</v>
          </cell>
          <cell r="D12556" t="str">
            <v>Koninklijke Philips Electronic</v>
          </cell>
          <cell r="E12556">
            <v>25</v>
          </cell>
          <cell r="F12556" t="str">
            <v>N</v>
          </cell>
        </row>
        <row r="12557">
          <cell r="B12557">
            <v>37299</v>
          </cell>
          <cell r="C12557" t="str">
            <v>Butte Pipe Line Co</v>
          </cell>
          <cell r="D12557" t="str">
            <v>Plains All Amer Pipeline LP</v>
          </cell>
          <cell r="E12557">
            <v>8</v>
          </cell>
          <cell r="F12557" t="str">
            <v>N</v>
          </cell>
        </row>
        <row r="12558">
          <cell r="B12558">
            <v>37299</v>
          </cell>
          <cell r="C12558" t="str">
            <v>Regency Systems Inc</v>
          </cell>
          <cell r="D12558" t="str">
            <v>S1 Corp</v>
          </cell>
          <cell r="E12558">
            <v>12.036</v>
          </cell>
          <cell r="F12558" t="str">
            <v>N</v>
          </cell>
        </row>
        <row r="12559">
          <cell r="B12559">
            <v>37299</v>
          </cell>
          <cell r="C12559" t="str">
            <v>Promotions.com Inc</v>
          </cell>
          <cell r="D12559" t="str">
            <v>iVillage Inc</v>
          </cell>
          <cell r="E12559">
            <v>13.299999999999999</v>
          </cell>
          <cell r="F12559" t="str">
            <v>N</v>
          </cell>
        </row>
        <row r="12560">
          <cell r="B12560">
            <v>37299</v>
          </cell>
          <cell r="C12560" t="str">
            <v>Howard Publications Inc</v>
          </cell>
          <cell r="D12560" t="str">
            <v>Lee Enterprises Inc</v>
          </cell>
          <cell r="E12560">
            <v>694</v>
          </cell>
          <cell r="F12560" t="str">
            <v>N</v>
          </cell>
        </row>
        <row r="12561">
          <cell r="B12561">
            <v>37298</v>
          </cell>
          <cell r="C12561" t="str">
            <v>Worth Media LLC</v>
          </cell>
          <cell r="D12561" t="str">
            <v>W Randall Jones</v>
          </cell>
          <cell r="E12561">
            <v>15</v>
          </cell>
          <cell r="F12561" t="str">
            <v>Y</v>
          </cell>
        </row>
        <row r="12562">
          <cell r="B12562">
            <v>37298</v>
          </cell>
          <cell r="C12562" t="str">
            <v>Stockwalk.com Inc(Stockwalk)</v>
          </cell>
          <cell r="D12562" t="str">
            <v>JB Oxford Holdings Inc</v>
          </cell>
          <cell r="E12562">
            <v>2.0999999999999996</v>
          </cell>
          <cell r="F12562" t="str">
            <v>N</v>
          </cell>
        </row>
        <row r="12563">
          <cell r="B12563">
            <v>37298</v>
          </cell>
          <cell r="C12563" t="str">
            <v>CommuniTech.Net</v>
          </cell>
          <cell r="D12563" t="str">
            <v>Interland Inc</v>
          </cell>
          <cell r="E12563">
            <v>12.6</v>
          </cell>
          <cell r="F12563" t="str">
            <v>N</v>
          </cell>
        </row>
        <row r="12564">
          <cell r="B12564">
            <v>37298</v>
          </cell>
          <cell r="C12564" t="str">
            <v>Bristol-Myers Squibb Pharma</v>
          </cell>
          <cell r="D12564" t="str">
            <v>Deltagen Inc</v>
          </cell>
          <cell r="E12564">
            <v>23.5</v>
          </cell>
          <cell r="F12564" t="str">
            <v>N</v>
          </cell>
        </row>
        <row r="12565">
          <cell r="B12565">
            <v>37298</v>
          </cell>
          <cell r="C12565" t="str">
            <v>Cafe Express</v>
          </cell>
          <cell r="D12565" t="str">
            <v>Wendys International Inc</v>
          </cell>
          <cell r="E12565">
            <v>10</v>
          </cell>
          <cell r="F12565" t="str">
            <v>N</v>
          </cell>
        </row>
        <row r="12566">
          <cell r="B12566">
            <v>37298</v>
          </cell>
          <cell r="C12566" t="str">
            <v>Global Genomics Capital Inc</v>
          </cell>
          <cell r="D12566" t="str">
            <v>CytRx Corp</v>
          </cell>
          <cell r="E12566">
            <v>6.2750000000000004</v>
          </cell>
          <cell r="F12566" t="str">
            <v>N</v>
          </cell>
        </row>
        <row r="12567">
          <cell r="B12567">
            <v>37298</v>
          </cell>
          <cell r="C12567" t="str">
            <v>Endologix Inc</v>
          </cell>
          <cell r="D12567" t="str">
            <v>Radiance Medical Systems Inc</v>
          </cell>
          <cell r="E12567">
            <v>33.253999999999998</v>
          </cell>
          <cell r="F12567" t="str">
            <v>N</v>
          </cell>
        </row>
        <row r="12568">
          <cell r="B12568">
            <v>37298</v>
          </cell>
          <cell r="C12568" t="str">
            <v>Prestige Bancorp Inc,PA</v>
          </cell>
          <cell r="D12568" t="str">
            <v>Northwest Bancorp,Warren,PA</v>
          </cell>
          <cell r="E12568">
            <v>14.566000000000001</v>
          </cell>
          <cell r="F12568" t="str">
            <v>N</v>
          </cell>
        </row>
        <row r="12569">
          <cell r="B12569">
            <v>37298</v>
          </cell>
          <cell r="C12569" t="str">
            <v>Georgia PCS Management LLC</v>
          </cell>
          <cell r="D12569" t="str">
            <v>US Unwired Inc</v>
          </cell>
          <cell r="E12569">
            <v>90.018000000000001</v>
          </cell>
          <cell r="F12569" t="str">
            <v>N</v>
          </cell>
        </row>
        <row r="12570">
          <cell r="B12570">
            <v>37298</v>
          </cell>
          <cell r="C12570" t="str">
            <v>Monogram International Inc</v>
          </cell>
          <cell r="D12570" t="str">
            <v>V2 Development Co Ltd</v>
          </cell>
          <cell r="E12570">
            <v>2.25</v>
          </cell>
          <cell r="F12570" t="str">
            <v>N</v>
          </cell>
        </row>
        <row r="12571">
          <cell r="B12571">
            <v>37298</v>
          </cell>
          <cell r="C12571" t="str">
            <v>KMV LLC</v>
          </cell>
          <cell r="D12571" t="str">
            <v>Moodys Corp(WAS 61537A)</v>
          </cell>
          <cell r="E12571">
            <v>210</v>
          </cell>
          <cell r="F12571" t="str">
            <v>N</v>
          </cell>
        </row>
        <row r="12572">
          <cell r="B12572">
            <v>37297</v>
          </cell>
          <cell r="C12572" t="str">
            <v>Toymax International Inc</v>
          </cell>
          <cell r="D12572" t="str">
            <v>JAKKS Pacific Inc</v>
          </cell>
          <cell r="E12572">
            <v>56.359000000000002</v>
          </cell>
          <cell r="F12572" t="str">
            <v>N</v>
          </cell>
        </row>
        <row r="12573">
          <cell r="B12573">
            <v>37296</v>
          </cell>
          <cell r="C12573" t="str">
            <v>International Paper-Strand Ops</v>
          </cell>
          <cell r="D12573" t="str">
            <v>Nexfor Inc</v>
          </cell>
          <cell r="E12573">
            <v>250</v>
          </cell>
          <cell r="F12573" t="str">
            <v>N</v>
          </cell>
        </row>
        <row r="12574">
          <cell r="B12574">
            <v>37295</v>
          </cell>
          <cell r="C12574" t="str">
            <v>STC Broadcasting Inc-North Dak</v>
          </cell>
          <cell r="D12574" t="str">
            <v>Smith Television Group</v>
          </cell>
          <cell r="E12574">
            <v>36</v>
          </cell>
          <cell r="F12574" t="str">
            <v>N</v>
          </cell>
        </row>
        <row r="12575">
          <cell r="B12575">
            <v>37295</v>
          </cell>
          <cell r="C12575" t="str">
            <v>Raytel Medical Corp</v>
          </cell>
          <cell r="D12575" t="str">
            <v>SHL Telemedicine Ltd</v>
          </cell>
          <cell r="E12575">
            <v>50.363</v>
          </cell>
          <cell r="F12575" t="str">
            <v>N</v>
          </cell>
        </row>
        <row r="12576">
          <cell r="B12576">
            <v>37295</v>
          </cell>
          <cell r="C12576" t="str">
            <v>CM Offray &amp; Son Inc-Ribbon</v>
          </cell>
          <cell r="D12576" t="str">
            <v>Berwick Industries</v>
          </cell>
          <cell r="E12576">
            <v>45</v>
          </cell>
          <cell r="F12576" t="str">
            <v>N</v>
          </cell>
        </row>
        <row r="12577">
          <cell r="B12577">
            <v>37295</v>
          </cell>
          <cell r="C12577" t="str">
            <v>CalGraph Technology Services</v>
          </cell>
          <cell r="D12577" t="str">
            <v>Graphic Enterprises of Ohio</v>
          </cell>
          <cell r="E12577">
            <v>1.6749999999999998</v>
          </cell>
          <cell r="F12577" t="str">
            <v>N</v>
          </cell>
        </row>
        <row r="12578">
          <cell r="B12578">
            <v>37295</v>
          </cell>
          <cell r="C12578" t="str">
            <v>Sequiam Inc</v>
          </cell>
          <cell r="D12578" t="str">
            <v>Wedge Net Experts Inc</v>
          </cell>
          <cell r="E12578">
            <v>36</v>
          </cell>
          <cell r="F12578" t="str">
            <v>N</v>
          </cell>
        </row>
        <row r="12579">
          <cell r="B12579">
            <v>37295</v>
          </cell>
          <cell r="C12579" t="str">
            <v>Republic Resources Inc-LA</v>
          </cell>
          <cell r="D12579" t="str">
            <v>Harken Energy Corp</v>
          </cell>
          <cell r="E12579">
            <v>2.5129999999999999</v>
          </cell>
          <cell r="F12579" t="str">
            <v>N</v>
          </cell>
        </row>
        <row r="12580">
          <cell r="B12580">
            <v>37295</v>
          </cell>
          <cell r="C12580" t="str">
            <v>Capital Equities Group Inc</v>
          </cell>
          <cell r="D12580" t="str">
            <v>Silk Botanicals.Com Inc</v>
          </cell>
          <cell r="E12580">
            <v>25</v>
          </cell>
          <cell r="F12580" t="str">
            <v>N</v>
          </cell>
        </row>
        <row r="12581">
          <cell r="B12581">
            <v>37295</v>
          </cell>
          <cell r="C12581" t="str">
            <v>eCash Technologies</v>
          </cell>
          <cell r="D12581" t="str">
            <v>InfoSpace Inc</v>
          </cell>
          <cell r="E12581">
            <v>4.4889999999999999</v>
          </cell>
          <cell r="F12581" t="str">
            <v>N</v>
          </cell>
        </row>
        <row r="12582">
          <cell r="B12582">
            <v>37294</v>
          </cell>
          <cell r="C12582" t="str">
            <v>Baseline Inc(Hollywood Media)</v>
          </cell>
          <cell r="D12582" t="str">
            <v>Fountainhead Media Services</v>
          </cell>
          <cell r="E12582">
            <v>4</v>
          </cell>
          <cell r="F12582" t="str">
            <v>N</v>
          </cell>
        </row>
        <row r="12583">
          <cell r="B12583">
            <v>37294</v>
          </cell>
          <cell r="C12583" t="str">
            <v>Rapidstream Inc</v>
          </cell>
          <cell r="D12583" t="str">
            <v>Watchguard Technologies Inc</v>
          </cell>
          <cell r="E12583">
            <v>48</v>
          </cell>
          <cell r="F12583" t="str">
            <v>N</v>
          </cell>
        </row>
        <row r="12584">
          <cell r="B12584">
            <v>37294</v>
          </cell>
          <cell r="C12584" t="str">
            <v>Esprit de Corp</v>
          </cell>
          <cell r="D12584" t="str">
            <v>Esprit Holdings Ltd</v>
          </cell>
          <cell r="E12584">
            <v>150</v>
          </cell>
          <cell r="F12584" t="str">
            <v>N</v>
          </cell>
        </row>
        <row r="12585">
          <cell r="B12585">
            <v>37294</v>
          </cell>
          <cell r="C12585" t="str">
            <v>Glyko Biomedical Ltd</v>
          </cell>
          <cell r="D12585" t="str">
            <v>BioMarin Pharmaceutical Inc</v>
          </cell>
          <cell r="E12585">
            <v>143.30500000000001</v>
          </cell>
          <cell r="F12585" t="str">
            <v>N</v>
          </cell>
        </row>
        <row r="12586">
          <cell r="B12586">
            <v>37294</v>
          </cell>
          <cell r="C12586" t="str">
            <v>IGI Inc-Companion Pet Products</v>
          </cell>
          <cell r="D12586" t="str">
            <v>Vetoquinol USA Inc</v>
          </cell>
          <cell r="E12586">
            <v>16.7</v>
          </cell>
          <cell r="F12586" t="str">
            <v>N</v>
          </cell>
        </row>
        <row r="12587">
          <cell r="B12587">
            <v>37294</v>
          </cell>
          <cell r="C12587" t="str">
            <v>Serramonte Shopping Centre</v>
          </cell>
          <cell r="D12587" t="str">
            <v>Liberty International PLC</v>
          </cell>
          <cell r="E12587">
            <v>119</v>
          </cell>
          <cell r="F12587" t="str">
            <v>N</v>
          </cell>
        </row>
        <row r="12588">
          <cell r="B12588">
            <v>37294</v>
          </cell>
          <cell r="C12588" t="str">
            <v>American Medical Laboratories</v>
          </cell>
          <cell r="D12588" t="str">
            <v>Quest Diagnostics Inc</v>
          </cell>
          <cell r="E12588">
            <v>500</v>
          </cell>
          <cell r="F12588" t="str">
            <v>N</v>
          </cell>
        </row>
        <row r="12589">
          <cell r="B12589">
            <v>37293</v>
          </cell>
          <cell r="C12589" t="str">
            <v>Fed-Mogul Corp-Signal-Stat</v>
          </cell>
          <cell r="D12589" t="str">
            <v>Truck-Lite(Penske Capital)</v>
          </cell>
          <cell r="E12589">
            <v>23</v>
          </cell>
          <cell r="F12589" t="str">
            <v>Y</v>
          </cell>
        </row>
        <row r="12590">
          <cell r="B12590">
            <v>37293</v>
          </cell>
          <cell r="C12590" t="str">
            <v>Arthur D Little Inc</v>
          </cell>
          <cell r="D12590" t="str">
            <v>Cerberus Capital Management LP</v>
          </cell>
          <cell r="E12590">
            <v>71</v>
          </cell>
          <cell r="F12590" t="str">
            <v>Y</v>
          </cell>
        </row>
        <row r="12591">
          <cell r="B12591">
            <v>37293</v>
          </cell>
          <cell r="C12591" t="str">
            <v>Graham Energy of NV Inc</v>
          </cell>
          <cell r="D12591" t="str">
            <v>Silk Botanicals.Com Inc</v>
          </cell>
          <cell r="E12591">
            <v>12</v>
          </cell>
          <cell r="F12591" t="str">
            <v>N</v>
          </cell>
        </row>
        <row r="12592">
          <cell r="B12592">
            <v>37293</v>
          </cell>
          <cell r="C12592" t="str">
            <v>Monroc Inc(US Aggregates Inc)</v>
          </cell>
          <cell r="D12592" t="str">
            <v>Oldcastle Inc(CRH PLC)</v>
          </cell>
          <cell r="E12592">
            <v>4.6999999999999993</v>
          </cell>
          <cell r="F12592" t="str">
            <v>N</v>
          </cell>
        </row>
        <row r="12593">
          <cell r="B12593">
            <v>37293</v>
          </cell>
          <cell r="C12593" t="str">
            <v>Alchemy Semiconductor Inc</v>
          </cell>
          <cell r="D12593" t="str">
            <v>AMD</v>
          </cell>
          <cell r="E12593">
            <v>50</v>
          </cell>
          <cell r="F12593" t="str">
            <v>N</v>
          </cell>
        </row>
        <row r="12594">
          <cell r="B12594">
            <v>37293</v>
          </cell>
          <cell r="C12594" t="str">
            <v>AmQUEST Inc(American Software)</v>
          </cell>
          <cell r="D12594" t="str">
            <v>Infocrossing Inc</v>
          </cell>
          <cell r="E12594">
            <v>20.283000000000001</v>
          </cell>
          <cell r="F12594" t="str">
            <v>N</v>
          </cell>
        </row>
        <row r="12595">
          <cell r="B12595">
            <v>37293</v>
          </cell>
          <cell r="C12595" t="str">
            <v>TECSTAR Inc-Applied Solar Div</v>
          </cell>
          <cell r="D12595" t="str">
            <v>EMCORE Corp</v>
          </cell>
          <cell r="E12595">
            <v>21</v>
          </cell>
          <cell r="F12595" t="str">
            <v>N</v>
          </cell>
        </row>
        <row r="12596">
          <cell r="B12596">
            <v>37293</v>
          </cell>
          <cell r="C12596" t="str">
            <v>National Prescription Admin</v>
          </cell>
          <cell r="D12596" t="str">
            <v>Express Scripts Inc</v>
          </cell>
          <cell r="E12596">
            <v>454.96100000000001</v>
          </cell>
          <cell r="F12596" t="str">
            <v>N</v>
          </cell>
        </row>
        <row r="12597">
          <cell r="B12597">
            <v>37293</v>
          </cell>
          <cell r="C12597" t="str">
            <v>Three Sisters Trust-Cert Oil</v>
          </cell>
          <cell r="D12597" t="str">
            <v>Empiric Energy Inc</v>
          </cell>
          <cell r="E12597">
            <v>6</v>
          </cell>
          <cell r="F12597" t="str">
            <v>N</v>
          </cell>
        </row>
        <row r="12598">
          <cell r="B12598">
            <v>37292</v>
          </cell>
          <cell r="C12598" t="str">
            <v>Broadwing Inc-Cincinnati Bell</v>
          </cell>
          <cell r="D12598" t="str">
            <v>Investor Group</v>
          </cell>
          <cell r="E12598">
            <v>345</v>
          </cell>
          <cell r="F12598" t="str">
            <v>Y</v>
          </cell>
        </row>
        <row r="12599">
          <cell r="B12599">
            <v>37292</v>
          </cell>
          <cell r="C12599" t="str">
            <v>Enzyme Bio-System Ltd(CPC Int)</v>
          </cell>
          <cell r="D12599" t="str">
            <v>Genencor International Inc</v>
          </cell>
          <cell r="E12599">
            <v>30</v>
          </cell>
          <cell r="F12599" t="str">
            <v>N</v>
          </cell>
        </row>
        <row r="12600">
          <cell r="B12600">
            <v>37292</v>
          </cell>
          <cell r="C12600" t="str">
            <v>Infoprise Inc</v>
          </cell>
          <cell r="D12600" t="str">
            <v>NexPrise Inc</v>
          </cell>
          <cell r="E12600">
            <v>4</v>
          </cell>
          <cell r="F12600" t="str">
            <v>N</v>
          </cell>
        </row>
        <row r="12601">
          <cell r="B12601">
            <v>37292</v>
          </cell>
          <cell r="C12601" t="str">
            <v>Valero Energy Corp-Golden</v>
          </cell>
          <cell r="D12601" t="str">
            <v>Tesoro Petroleum Corp</v>
          </cell>
          <cell r="E12601">
            <v>1225</v>
          </cell>
          <cell r="F12601" t="str">
            <v>N</v>
          </cell>
        </row>
        <row r="12602">
          <cell r="B12602">
            <v>37292</v>
          </cell>
          <cell r="C12602" t="str">
            <v>Rolls Royce Oakland-Allison</v>
          </cell>
          <cell r="D12602" t="str">
            <v>Rolls Wood Group</v>
          </cell>
          <cell r="E12602">
            <v>28</v>
          </cell>
          <cell r="F12602" t="str">
            <v>N</v>
          </cell>
        </row>
        <row r="12603">
          <cell r="B12603">
            <v>37292</v>
          </cell>
          <cell r="C12603" t="str">
            <v>Internation Circuits And Compo</v>
          </cell>
          <cell r="D12603" t="str">
            <v>HSN Silver King Broadcasting</v>
          </cell>
          <cell r="E12603">
            <v>2.6949999999999998</v>
          </cell>
          <cell r="F12603" t="str">
            <v>N</v>
          </cell>
        </row>
        <row r="12604">
          <cell r="B12604">
            <v>37292</v>
          </cell>
          <cell r="C12604" t="str">
            <v>Alderwoods Grp Inc-Cemetery</v>
          </cell>
          <cell r="D12604" t="str">
            <v>Cecil Lawrence Inc</v>
          </cell>
          <cell r="E12604">
            <v>1.7999999999999998</v>
          </cell>
          <cell r="F12604" t="str">
            <v>N</v>
          </cell>
        </row>
        <row r="12605">
          <cell r="B12605">
            <v>37291</v>
          </cell>
          <cell r="C12605" t="str">
            <v>Frequency Engineering Lab</v>
          </cell>
          <cell r="D12605" t="str">
            <v>Sensytech Inc</v>
          </cell>
          <cell r="E12605">
            <v>1.8499999999999999</v>
          </cell>
          <cell r="F12605" t="str">
            <v>N</v>
          </cell>
        </row>
        <row r="12606">
          <cell r="B12606">
            <v>37291</v>
          </cell>
          <cell r="C12606" t="str">
            <v>Fort USA</v>
          </cell>
          <cell r="D12606" t="str">
            <v>Dyna Group International Inc</v>
          </cell>
          <cell r="E12606">
            <v>1.25</v>
          </cell>
          <cell r="F12606" t="str">
            <v>N</v>
          </cell>
        </row>
        <row r="12607">
          <cell r="B12607">
            <v>37291</v>
          </cell>
          <cell r="C12607" t="str">
            <v>Sulphur River Gathering-Texas</v>
          </cell>
          <cell r="D12607" t="str">
            <v>Enbridge Inc</v>
          </cell>
          <cell r="E12607">
            <v>178</v>
          </cell>
          <cell r="F12607" t="str">
            <v>N</v>
          </cell>
        </row>
        <row r="12608">
          <cell r="B12608">
            <v>37291</v>
          </cell>
          <cell r="C12608" t="str">
            <v>Kinam Gold Corp</v>
          </cell>
          <cell r="D12608" t="str">
            <v>Kinross Gold Corp</v>
          </cell>
          <cell r="E12608">
            <v>14.313999999999998</v>
          </cell>
          <cell r="F12608" t="str">
            <v>N</v>
          </cell>
        </row>
        <row r="12609">
          <cell r="B12609">
            <v>37291</v>
          </cell>
          <cell r="C12609" t="str">
            <v>W3M Inc</v>
          </cell>
          <cell r="D12609" t="str">
            <v>Greenland Corp</v>
          </cell>
          <cell r="E12609">
            <v>2.9299999999999997</v>
          </cell>
          <cell r="F12609" t="str">
            <v>N</v>
          </cell>
        </row>
        <row r="12610">
          <cell r="B12610">
            <v>37291</v>
          </cell>
          <cell r="C12610" t="str">
            <v>Keurig Inc</v>
          </cell>
          <cell r="D12610" t="str">
            <v>Van Houtte Ltd</v>
          </cell>
          <cell r="E12610">
            <v>9.5</v>
          </cell>
          <cell r="F12610" t="str">
            <v>N</v>
          </cell>
        </row>
        <row r="12611">
          <cell r="B12611">
            <v>37291</v>
          </cell>
          <cell r="C12611" t="str">
            <v>Milwhite Inc-Attapulgite Clay</v>
          </cell>
          <cell r="D12611" t="str">
            <v>Zemex Corp</v>
          </cell>
          <cell r="E12611">
            <v>12</v>
          </cell>
          <cell r="F12611" t="str">
            <v>N</v>
          </cell>
        </row>
        <row r="12612">
          <cell r="B12612">
            <v>37291</v>
          </cell>
          <cell r="C12612" t="str">
            <v>Intimate Brands Inc(Limited)</v>
          </cell>
          <cell r="D12612" t="str">
            <v>Limited Inc</v>
          </cell>
          <cell r="E12612">
            <v>1644.6999999999998</v>
          </cell>
          <cell r="F12612" t="str">
            <v>N</v>
          </cell>
        </row>
        <row r="12613">
          <cell r="B12613">
            <v>37291</v>
          </cell>
          <cell r="C12613" t="str">
            <v>Vie Financial Group Inc</v>
          </cell>
          <cell r="D12613" t="str">
            <v>OptiMark Innovations Inc</v>
          </cell>
          <cell r="E12613">
            <v>30</v>
          </cell>
          <cell r="F12613" t="str">
            <v>N</v>
          </cell>
        </row>
        <row r="12614">
          <cell r="B12614">
            <v>37291</v>
          </cell>
          <cell r="C12614" t="str">
            <v>AKI Dryer Manufacturers Inc</v>
          </cell>
          <cell r="D12614" t="str">
            <v>Grenzebach Maschinenbau GmbH</v>
          </cell>
          <cell r="E12614">
            <v>1.98</v>
          </cell>
          <cell r="F12614" t="str">
            <v>N</v>
          </cell>
        </row>
        <row r="12615">
          <cell r="B12615">
            <v>37291</v>
          </cell>
          <cell r="C12615" t="str">
            <v>Norstan Network Services Inc</v>
          </cell>
          <cell r="D12615" t="str">
            <v>NetWolves Corp</v>
          </cell>
          <cell r="E12615">
            <v>7.5</v>
          </cell>
          <cell r="F12615" t="str">
            <v>N</v>
          </cell>
        </row>
        <row r="12616">
          <cell r="B12616">
            <v>37289</v>
          </cell>
          <cell r="C12616" t="str">
            <v>Florida Marlins</v>
          </cell>
          <cell r="D12616" t="str">
            <v>Jeffrey Loria</v>
          </cell>
          <cell r="E12616">
            <v>158.5</v>
          </cell>
          <cell r="F12616" t="str">
            <v>Y</v>
          </cell>
        </row>
        <row r="12617">
          <cell r="B12617">
            <v>37288</v>
          </cell>
          <cell r="C12617" t="str">
            <v>Petaluma Poultry Processors</v>
          </cell>
          <cell r="D12617" t="str">
            <v>American Capital Strategies</v>
          </cell>
          <cell r="E12617">
            <v>8.5</v>
          </cell>
          <cell r="F12617" t="str">
            <v>Y</v>
          </cell>
        </row>
        <row r="12618">
          <cell r="B12618">
            <v>37288</v>
          </cell>
          <cell r="C12618" t="str">
            <v>Cellular Commun of Puerto Rico</v>
          </cell>
          <cell r="D12618" t="str">
            <v>Cingular Wireless LLC</v>
          </cell>
          <cell r="E12618">
            <v>106</v>
          </cell>
          <cell r="F12618" t="str">
            <v>N</v>
          </cell>
        </row>
        <row r="12619">
          <cell r="B12619">
            <v>37288</v>
          </cell>
          <cell r="C12619" t="str">
            <v>InsurQuote Systems Inc</v>
          </cell>
          <cell r="D12619" t="str">
            <v>Consumer Advocate Group LLC</v>
          </cell>
          <cell r="E12619">
            <v>1</v>
          </cell>
          <cell r="F12619" t="str">
            <v>N</v>
          </cell>
        </row>
        <row r="12620">
          <cell r="B12620">
            <v>37288</v>
          </cell>
          <cell r="C12620" t="str">
            <v>Steamboat Ski Resort</v>
          </cell>
          <cell r="D12620" t="str">
            <v>Triple Peaks LLC</v>
          </cell>
          <cell r="E12620">
            <v>91.399999999999991</v>
          </cell>
          <cell r="F12620" t="str">
            <v>N</v>
          </cell>
        </row>
        <row r="12621">
          <cell r="B12621">
            <v>37288</v>
          </cell>
          <cell r="C12621" t="str">
            <v>Nothing Real LLC</v>
          </cell>
          <cell r="D12621" t="str">
            <v>Apple Computer Inc</v>
          </cell>
          <cell r="E12621">
            <v>15</v>
          </cell>
          <cell r="F12621" t="str">
            <v>N</v>
          </cell>
        </row>
        <row r="12622">
          <cell r="B12622">
            <v>37288</v>
          </cell>
          <cell r="C12622" t="str">
            <v>Lanex Corp-Digital Video</v>
          </cell>
          <cell r="D12622" t="str">
            <v>Verint Systems Inc</v>
          </cell>
          <cell r="E12622">
            <v>11.7</v>
          </cell>
          <cell r="F12622" t="str">
            <v>N</v>
          </cell>
        </row>
        <row r="12623">
          <cell r="B12623">
            <v>37288</v>
          </cell>
          <cell r="C12623" t="str">
            <v>Battle Uniform Co</v>
          </cell>
          <cell r="D12623" t="str">
            <v>Undisclosed Acquiror</v>
          </cell>
          <cell r="E12623">
            <v>1</v>
          </cell>
          <cell r="F12623" t="str">
            <v>N</v>
          </cell>
        </row>
        <row r="12624">
          <cell r="B12624">
            <v>37288</v>
          </cell>
          <cell r="C12624" t="str">
            <v>Pitt-Des Moines Inc</v>
          </cell>
          <cell r="D12624" t="str">
            <v>Ironbridge Acquisition Corp</v>
          </cell>
          <cell r="E12624">
            <v>272.19400000000002</v>
          </cell>
          <cell r="F12624" t="str">
            <v>N</v>
          </cell>
        </row>
        <row r="12625">
          <cell r="B12625">
            <v>37288</v>
          </cell>
          <cell r="C12625" t="str">
            <v>Froley Revy Investment Co Inc</v>
          </cell>
          <cell r="D12625" t="str">
            <v>First Republic Bank,California</v>
          </cell>
          <cell r="E12625">
            <v>18.5</v>
          </cell>
          <cell r="F12625" t="str">
            <v>N</v>
          </cell>
        </row>
        <row r="12626">
          <cell r="B12626">
            <v>37288</v>
          </cell>
          <cell r="C12626" t="str">
            <v>Sierra Networks-Satcom</v>
          </cell>
          <cell r="D12626" t="str">
            <v>Paradise Datacom LLC(Intelek)</v>
          </cell>
          <cell r="E12626">
            <v>4.968</v>
          </cell>
          <cell r="F12626" t="str">
            <v>N</v>
          </cell>
        </row>
        <row r="12627">
          <cell r="B12627">
            <v>37288</v>
          </cell>
          <cell r="C12627" t="str">
            <v>Realty One(Insignia Financial)</v>
          </cell>
          <cell r="D12627" t="str">
            <v>Real Living Inc</v>
          </cell>
          <cell r="E12627">
            <v>33</v>
          </cell>
          <cell r="F12627" t="str">
            <v>N</v>
          </cell>
        </row>
        <row r="12628">
          <cell r="B12628">
            <v>37287</v>
          </cell>
          <cell r="C12628" t="str">
            <v>McLeodUSA Inc</v>
          </cell>
          <cell r="D12628" t="str">
            <v>Forstmann Little &amp; Co</v>
          </cell>
          <cell r="E12628">
            <v>175</v>
          </cell>
          <cell r="F12628" t="str">
            <v>Y</v>
          </cell>
        </row>
        <row r="12629">
          <cell r="B12629">
            <v>37287</v>
          </cell>
          <cell r="C12629" t="str">
            <v>McLeodUSA Inc</v>
          </cell>
          <cell r="D12629" t="str">
            <v>Forstmann Little &amp; Co</v>
          </cell>
          <cell r="E12629">
            <v>30</v>
          </cell>
          <cell r="F12629" t="str">
            <v>Y</v>
          </cell>
        </row>
        <row r="12630">
          <cell r="B12630">
            <v>37287</v>
          </cell>
          <cell r="C12630" t="str">
            <v>Reinsurance Grp of America Inc</v>
          </cell>
          <cell r="D12630" t="str">
            <v>MetLife Inc</v>
          </cell>
          <cell r="E12630">
            <v>125</v>
          </cell>
          <cell r="F12630" t="str">
            <v>N</v>
          </cell>
        </row>
        <row r="12631">
          <cell r="B12631">
            <v>37287</v>
          </cell>
          <cell r="C12631" t="str">
            <v>Conoco Inc-Permian Basin,TX</v>
          </cell>
          <cell r="D12631" t="str">
            <v>Encore Acquisition Co</v>
          </cell>
          <cell r="E12631">
            <v>50</v>
          </cell>
          <cell r="F12631" t="str">
            <v>N</v>
          </cell>
        </row>
        <row r="12632">
          <cell r="B12632">
            <v>37287</v>
          </cell>
          <cell r="C12632" t="str">
            <v>Irvine Networks</v>
          </cell>
          <cell r="D12632" t="str">
            <v>SimpleTech Inc</v>
          </cell>
          <cell r="E12632">
            <v>3</v>
          </cell>
          <cell r="F12632" t="str">
            <v>N</v>
          </cell>
        </row>
        <row r="12633">
          <cell r="B12633">
            <v>37287</v>
          </cell>
          <cell r="C12633" t="str">
            <v>Tropicana Enterprises</v>
          </cell>
          <cell r="D12633" t="str">
            <v>Aztar Corp</v>
          </cell>
          <cell r="E12633">
            <v>166.42099999999999</v>
          </cell>
          <cell r="F12633" t="str">
            <v>N</v>
          </cell>
        </row>
        <row r="12634">
          <cell r="B12634">
            <v>37287</v>
          </cell>
          <cell r="C12634" t="str">
            <v>Klein's Acquisition Corp</v>
          </cell>
          <cell r="D12634" t="str">
            <v>Western Media Group Corp</v>
          </cell>
          <cell r="E12634">
            <v>2.0999999999999996</v>
          </cell>
          <cell r="F12634" t="str">
            <v>N</v>
          </cell>
        </row>
        <row r="12635">
          <cell r="B12635">
            <v>37287</v>
          </cell>
          <cell r="C12635" t="str">
            <v>American Mattress Centers</v>
          </cell>
          <cell r="D12635" t="str">
            <v>Sealy Inc(Ohio Mattress Co)</v>
          </cell>
          <cell r="E12635">
            <v>1.5999999999999999</v>
          </cell>
          <cell r="F12635" t="str">
            <v>N</v>
          </cell>
        </row>
        <row r="12636">
          <cell r="B12636">
            <v>37287</v>
          </cell>
          <cell r="C12636" t="str">
            <v>Equistar Chemicals LP</v>
          </cell>
          <cell r="D12636" t="str">
            <v>Lyondell Chemical Co</v>
          </cell>
          <cell r="E12636">
            <v>433.84</v>
          </cell>
          <cell r="F12636" t="str">
            <v>N</v>
          </cell>
        </row>
        <row r="12637">
          <cell r="B12637">
            <v>37287</v>
          </cell>
          <cell r="C12637" t="str">
            <v>Aerogroup International Corp</v>
          </cell>
          <cell r="D12637" t="str">
            <v>Diversified Resources Group</v>
          </cell>
          <cell r="E12637">
            <v>26</v>
          </cell>
          <cell r="F12637" t="str">
            <v>N</v>
          </cell>
        </row>
        <row r="12638">
          <cell r="B12638">
            <v>37287</v>
          </cell>
          <cell r="C12638" t="str">
            <v>Fritz Cos Inc-Custom Clearance</v>
          </cell>
          <cell r="D12638" t="str">
            <v>Tower Group International</v>
          </cell>
          <cell r="E12638">
            <v>36.5</v>
          </cell>
          <cell r="F12638" t="str">
            <v>N</v>
          </cell>
        </row>
        <row r="12639">
          <cell r="B12639">
            <v>37287</v>
          </cell>
          <cell r="C12639" t="str">
            <v>Interstate Publishers Inc</v>
          </cell>
          <cell r="D12639" t="str">
            <v>Pearson Education Ltd</v>
          </cell>
          <cell r="E12639">
            <v>2.5599999999999996</v>
          </cell>
          <cell r="F12639" t="str">
            <v>N</v>
          </cell>
        </row>
        <row r="12640">
          <cell r="B12640">
            <v>37286</v>
          </cell>
          <cell r="C12640" t="str">
            <v>Warnaco Grp Inc-Fragrance Div</v>
          </cell>
          <cell r="D12640" t="str">
            <v>Royal Holdings Inc</v>
          </cell>
          <cell r="E12640">
            <v>11</v>
          </cell>
          <cell r="F12640" t="str">
            <v>N</v>
          </cell>
        </row>
        <row r="12641">
          <cell r="B12641">
            <v>37286</v>
          </cell>
          <cell r="C12641" t="str">
            <v>Revelation Bra Co Inc</v>
          </cell>
          <cell r="D12641" t="str">
            <v>Unity Brands Ltd</v>
          </cell>
          <cell r="E12641">
            <v>5.3999999999999995</v>
          </cell>
          <cell r="F12641" t="str">
            <v>N</v>
          </cell>
        </row>
        <row r="12642">
          <cell r="B12642">
            <v>37286</v>
          </cell>
          <cell r="C12642" t="str">
            <v>Crossmann Communities Inc</v>
          </cell>
          <cell r="D12642" t="str">
            <v>Beazer Homes USA</v>
          </cell>
          <cell r="E12642">
            <v>618.63699999999994</v>
          </cell>
          <cell r="F12642" t="str">
            <v>N</v>
          </cell>
        </row>
        <row r="12643">
          <cell r="B12643">
            <v>37286</v>
          </cell>
          <cell r="C12643" t="str">
            <v>Abbott Laboratories-Epidural</v>
          </cell>
          <cell r="D12643" t="str">
            <v>Smiths Group PLC</v>
          </cell>
          <cell r="E12643">
            <v>26</v>
          </cell>
          <cell r="F12643" t="str">
            <v>N</v>
          </cell>
        </row>
        <row r="12644">
          <cell r="B12644">
            <v>37286</v>
          </cell>
          <cell r="C12644" t="str">
            <v>Sibson &amp; Co(Segal Co)</v>
          </cell>
          <cell r="D12644" t="str">
            <v>Segal Co</v>
          </cell>
          <cell r="E12644">
            <v>16</v>
          </cell>
          <cell r="F12644" t="str">
            <v>N</v>
          </cell>
        </row>
        <row r="12645">
          <cell r="B12645">
            <v>37286</v>
          </cell>
          <cell r="C12645" t="str">
            <v>Dallas Mavericks</v>
          </cell>
          <cell r="D12645" t="str">
            <v>Mark Cuban</v>
          </cell>
          <cell r="E12645">
            <v>27</v>
          </cell>
          <cell r="F12645" t="str">
            <v>N</v>
          </cell>
        </row>
        <row r="12646">
          <cell r="B12646">
            <v>37285</v>
          </cell>
          <cell r="C12646" t="str">
            <v>1Mind Corp</v>
          </cell>
          <cell r="D12646" t="str">
            <v>Pegasystems Inc</v>
          </cell>
          <cell r="E12646">
            <v>9.6</v>
          </cell>
          <cell r="F12646" t="str">
            <v>N</v>
          </cell>
        </row>
        <row r="12647">
          <cell r="B12647">
            <v>37285</v>
          </cell>
          <cell r="C12647" t="str">
            <v>Elektryon Inc-Certain Assets</v>
          </cell>
          <cell r="D12647" t="str">
            <v>Ocean Power Corp</v>
          </cell>
          <cell r="E12647">
            <v>25</v>
          </cell>
          <cell r="F12647" t="str">
            <v>N</v>
          </cell>
        </row>
        <row r="12648">
          <cell r="B12648">
            <v>37285</v>
          </cell>
          <cell r="C12648" t="str">
            <v>Telcom Assistance Center Corp</v>
          </cell>
          <cell r="D12648" t="str">
            <v>Neoware Systems Inc</v>
          </cell>
          <cell r="E12648">
            <v>5.0399999999999991</v>
          </cell>
          <cell r="F12648" t="str">
            <v>N</v>
          </cell>
        </row>
        <row r="12649">
          <cell r="B12649">
            <v>37285</v>
          </cell>
          <cell r="C12649" t="str">
            <v>Biddeford Textile Corp</v>
          </cell>
          <cell r="D12649" t="str">
            <v>Biddeford Acquisition</v>
          </cell>
          <cell r="E12649">
            <v>5.05</v>
          </cell>
          <cell r="F12649" t="str">
            <v>N</v>
          </cell>
        </row>
        <row r="12650">
          <cell r="B12650">
            <v>37285</v>
          </cell>
          <cell r="C12650" t="str">
            <v>Suburban Lodges of America Inc</v>
          </cell>
          <cell r="D12650" t="str">
            <v>InTown Suites Management</v>
          </cell>
          <cell r="E12650">
            <v>109.79300000000001</v>
          </cell>
          <cell r="F12650" t="str">
            <v>N</v>
          </cell>
        </row>
        <row r="12651">
          <cell r="B12651">
            <v>37285</v>
          </cell>
          <cell r="C12651" t="str">
            <v>Motch Corp,Cone-Blanchard-Cert</v>
          </cell>
          <cell r="D12651" t="str">
            <v>DeVlieg-Bullard Inc</v>
          </cell>
          <cell r="E12651">
            <v>6.3</v>
          </cell>
          <cell r="F12651" t="str">
            <v>N</v>
          </cell>
        </row>
        <row r="12652">
          <cell r="B12652">
            <v>37285</v>
          </cell>
          <cell r="C12652" t="str">
            <v>Clinical and Phamalogic</v>
          </cell>
          <cell r="D12652" t="str">
            <v>Kendle International Inc</v>
          </cell>
          <cell r="E12652">
            <v>19.116</v>
          </cell>
          <cell r="F12652" t="str">
            <v>N</v>
          </cell>
        </row>
        <row r="12653">
          <cell r="B12653">
            <v>37285</v>
          </cell>
          <cell r="C12653" t="str">
            <v>Zight Corp</v>
          </cell>
          <cell r="D12653" t="str">
            <v>Three Five Systems Inc</v>
          </cell>
          <cell r="E12653">
            <v>3</v>
          </cell>
          <cell r="F12653" t="str">
            <v>N</v>
          </cell>
        </row>
        <row r="12654">
          <cell r="B12654">
            <v>37285</v>
          </cell>
          <cell r="C12654" t="str">
            <v>Dorsal Networks</v>
          </cell>
          <cell r="D12654" t="str">
            <v>Corvis Corp</v>
          </cell>
          <cell r="E12654">
            <v>90.399999999999991</v>
          </cell>
          <cell r="F12654" t="str">
            <v>N</v>
          </cell>
        </row>
        <row r="12655">
          <cell r="B12655">
            <v>37285</v>
          </cell>
          <cell r="C12655" t="str">
            <v>Coventor Inc-Coyote Systems IP</v>
          </cell>
          <cell r="D12655" t="str">
            <v>Simplex Solutions Inc</v>
          </cell>
          <cell r="E12655">
            <v>2.5</v>
          </cell>
          <cell r="F12655" t="str">
            <v>N</v>
          </cell>
        </row>
        <row r="12656">
          <cell r="B12656">
            <v>37285</v>
          </cell>
          <cell r="C12656" t="str">
            <v>Covalar Technologies Group Inc</v>
          </cell>
          <cell r="D12656" t="str">
            <v>HPL Technologies Inc</v>
          </cell>
          <cell r="E12656">
            <v>41.825000000000003</v>
          </cell>
          <cell r="F12656" t="str">
            <v>N</v>
          </cell>
        </row>
        <row r="12657">
          <cell r="B12657">
            <v>37285</v>
          </cell>
          <cell r="C12657" t="str">
            <v>Centrus(Health Solutions Ltd)</v>
          </cell>
          <cell r="D12657" t="str">
            <v>National Med Health Card Sys</v>
          </cell>
          <cell r="E12657">
            <v>44</v>
          </cell>
          <cell r="F12657" t="str">
            <v>N</v>
          </cell>
        </row>
        <row r="12658">
          <cell r="B12658">
            <v>37285</v>
          </cell>
          <cell r="C12658" t="str">
            <v>AEI Resources Inc</v>
          </cell>
          <cell r="D12658" t="str">
            <v>Bondholders</v>
          </cell>
          <cell r="E12658">
            <v>80</v>
          </cell>
          <cell r="F12658" t="str">
            <v>N</v>
          </cell>
        </row>
        <row r="12659">
          <cell r="B12659">
            <v>37284</v>
          </cell>
          <cell r="C12659" t="str">
            <v>Jenny Craig Inc</v>
          </cell>
          <cell r="D12659" t="str">
            <v>Investor Group</v>
          </cell>
          <cell r="E12659">
            <v>114.82899999999999</v>
          </cell>
          <cell r="F12659" t="str">
            <v>Y</v>
          </cell>
        </row>
        <row r="12660">
          <cell r="B12660">
            <v>37284</v>
          </cell>
          <cell r="C12660" t="str">
            <v>Medical Communication Systems</v>
          </cell>
          <cell r="D12660" t="str">
            <v>VMF Soft Tech Ltd</v>
          </cell>
          <cell r="E12660">
            <v>1.2</v>
          </cell>
          <cell r="F12660" t="str">
            <v>N</v>
          </cell>
        </row>
        <row r="12661">
          <cell r="B12661">
            <v>37284</v>
          </cell>
          <cell r="C12661" t="str">
            <v>Continental Gypsum Co</v>
          </cell>
          <cell r="D12661" t="str">
            <v>Lafarge N America Inc</v>
          </cell>
          <cell r="E12661">
            <v>27</v>
          </cell>
          <cell r="F12661" t="str">
            <v>N</v>
          </cell>
        </row>
        <row r="12662">
          <cell r="B12662">
            <v>37284</v>
          </cell>
          <cell r="C12662" t="str">
            <v>Apex Therapeutic Care Inc</v>
          </cell>
          <cell r="D12662" t="str">
            <v>Curative Health Services Inc</v>
          </cell>
          <cell r="E12662">
            <v>60</v>
          </cell>
          <cell r="F12662" t="str">
            <v>N</v>
          </cell>
        </row>
        <row r="12663">
          <cell r="B12663">
            <v>37284</v>
          </cell>
          <cell r="C12663" t="str">
            <v>Pilot Industries Inc</v>
          </cell>
          <cell r="D12663" t="str">
            <v>Cerberus Institutional Buyers</v>
          </cell>
          <cell r="E12663">
            <v>41.5</v>
          </cell>
          <cell r="F12663" t="str">
            <v>N</v>
          </cell>
        </row>
        <row r="12664">
          <cell r="B12664">
            <v>37281</v>
          </cell>
          <cell r="C12664" t="str">
            <v>Goodrich Petroleum Corp-Burw</v>
          </cell>
          <cell r="D12664" t="str">
            <v>Investor Group</v>
          </cell>
          <cell r="E12664">
            <v>12</v>
          </cell>
          <cell r="F12664" t="str">
            <v>Y</v>
          </cell>
        </row>
        <row r="12665">
          <cell r="B12665">
            <v>37281</v>
          </cell>
          <cell r="C12665" t="str">
            <v>Shoney's Inc</v>
          </cell>
          <cell r="D12665" t="str">
            <v>Lone Star Fund</v>
          </cell>
          <cell r="E12665">
            <v>245.16200000000001</v>
          </cell>
          <cell r="F12665" t="str">
            <v>Y</v>
          </cell>
        </row>
        <row r="12666">
          <cell r="B12666">
            <v>37281</v>
          </cell>
          <cell r="C12666" t="str">
            <v>AT&amp;T Corp-Small Business Web</v>
          </cell>
          <cell r="D12666" t="str">
            <v>Interland Inc</v>
          </cell>
          <cell r="E12666">
            <v>12</v>
          </cell>
          <cell r="F12666" t="str">
            <v>N</v>
          </cell>
        </row>
        <row r="12667">
          <cell r="B12667">
            <v>37281</v>
          </cell>
          <cell r="C12667" t="str">
            <v>Sonic Automotive Inc-Auto</v>
          </cell>
          <cell r="D12667" t="str">
            <v>Capital Automotive REIT</v>
          </cell>
          <cell r="E12667">
            <v>80</v>
          </cell>
          <cell r="F12667" t="str">
            <v>N</v>
          </cell>
        </row>
        <row r="12668">
          <cell r="B12668">
            <v>37281</v>
          </cell>
          <cell r="C12668" t="str">
            <v>Alloy Com Inc</v>
          </cell>
          <cell r="D12668" t="str">
            <v>Fletcher International Ltd</v>
          </cell>
          <cell r="E12668">
            <v>30</v>
          </cell>
          <cell r="F12668" t="str">
            <v>N</v>
          </cell>
        </row>
        <row r="12669">
          <cell r="B12669">
            <v>37281</v>
          </cell>
          <cell r="C12669" t="str">
            <v>Beyond.com Corp-eStores</v>
          </cell>
          <cell r="D12669" t="str">
            <v>Digital River Inc</v>
          </cell>
          <cell r="E12669">
            <v>5.8599999999999994</v>
          </cell>
          <cell r="F12669" t="str">
            <v>N</v>
          </cell>
        </row>
        <row r="12670">
          <cell r="B12670">
            <v>37280</v>
          </cell>
          <cell r="C12670" t="str">
            <v>VTEL Corp-Products Division</v>
          </cell>
          <cell r="D12670" t="str">
            <v>Undisclosed Acquiror</v>
          </cell>
          <cell r="E12670">
            <v>6.5</v>
          </cell>
          <cell r="F12670" t="str">
            <v>N</v>
          </cell>
        </row>
        <row r="12671">
          <cell r="B12671">
            <v>37280</v>
          </cell>
          <cell r="C12671" t="str">
            <v>Trajecta Inc-Virdix Software</v>
          </cell>
          <cell r="D12671" t="str">
            <v>HNC Software Inc</v>
          </cell>
          <cell r="E12671">
            <v>6</v>
          </cell>
          <cell r="F12671" t="str">
            <v>N</v>
          </cell>
        </row>
        <row r="12672">
          <cell r="B12672">
            <v>37280</v>
          </cell>
          <cell r="C12672" t="str">
            <v>Boeing-Thermal Joining Centre</v>
          </cell>
          <cell r="D12672" t="str">
            <v>GKN PLC</v>
          </cell>
          <cell r="E12672">
            <v>4.8</v>
          </cell>
          <cell r="F12672" t="str">
            <v>N</v>
          </cell>
        </row>
        <row r="12673">
          <cell r="B12673">
            <v>37280</v>
          </cell>
          <cell r="C12673" t="str">
            <v>WellComm Group Inc</v>
          </cell>
          <cell r="D12673" t="str">
            <v>I-trax Inc</v>
          </cell>
          <cell r="E12673">
            <v>11.151</v>
          </cell>
          <cell r="F12673" t="str">
            <v>N</v>
          </cell>
        </row>
        <row r="12674">
          <cell r="B12674">
            <v>37280</v>
          </cell>
          <cell r="C12674" t="str">
            <v>Stratus Services Grp-Engr Div</v>
          </cell>
          <cell r="D12674" t="str">
            <v>Sea Consulting Services Corp</v>
          </cell>
          <cell r="E12674">
            <v>2.6999999999999997</v>
          </cell>
          <cell r="F12674" t="str">
            <v>N</v>
          </cell>
        </row>
        <row r="12675">
          <cell r="B12675">
            <v>37280</v>
          </cell>
          <cell r="C12675" t="str">
            <v>DaimlerChrysler Cap-Portfolio</v>
          </cell>
          <cell r="D12675" t="str">
            <v>General Electric Capital Svcs</v>
          </cell>
          <cell r="E12675">
            <v>1200</v>
          </cell>
          <cell r="F12675" t="str">
            <v>N</v>
          </cell>
        </row>
        <row r="12676">
          <cell r="B12676">
            <v>37280</v>
          </cell>
          <cell r="C12676" t="str">
            <v>Midland Enterprises</v>
          </cell>
          <cell r="D12676" t="str">
            <v>Landgrove Corp(Ingram)</v>
          </cell>
          <cell r="E12676">
            <v>240</v>
          </cell>
          <cell r="F12676" t="str">
            <v>N</v>
          </cell>
        </row>
        <row r="12677">
          <cell r="B12677">
            <v>37280</v>
          </cell>
          <cell r="C12677" t="str">
            <v>Universal Enterprises</v>
          </cell>
          <cell r="D12677" t="str">
            <v>Universal Weather and Aviation</v>
          </cell>
          <cell r="E12677">
            <v>4.8</v>
          </cell>
          <cell r="F12677" t="str">
            <v>N</v>
          </cell>
        </row>
        <row r="12678">
          <cell r="B12678">
            <v>37280</v>
          </cell>
          <cell r="C12678" t="str">
            <v>Momentum Business Applications</v>
          </cell>
          <cell r="D12678" t="str">
            <v>PeopleSoft Inc</v>
          </cell>
          <cell r="E12678">
            <v>90</v>
          </cell>
          <cell r="F12678" t="str">
            <v>N</v>
          </cell>
        </row>
        <row r="12679">
          <cell r="B12679">
            <v>37279</v>
          </cell>
          <cell r="C12679" t="str">
            <v>Micro Robotics Systems Inc</v>
          </cell>
          <cell r="D12679" t="str">
            <v>Newport Corp</v>
          </cell>
          <cell r="E12679">
            <v>65</v>
          </cell>
          <cell r="F12679" t="str">
            <v>N</v>
          </cell>
        </row>
        <row r="12680">
          <cell r="B12680">
            <v>37279</v>
          </cell>
          <cell r="C12680" t="str">
            <v>Serrot Intl Inc(Waste Mgmt)</v>
          </cell>
          <cell r="D12680" t="str">
            <v>Gundle/SLT Environmental Inc</v>
          </cell>
          <cell r="E12680">
            <v>15.164999999999999</v>
          </cell>
          <cell r="F12680" t="str">
            <v>N</v>
          </cell>
        </row>
        <row r="12681">
          <cell r="B12681">
            <v>37279</v>
          </cell>
          <cell r="C12681" t="str">
            <v>Tsunami Optics Inc</v>
          </cell>
          <cell r="D12681" t="str">
            <v>Stratos Lightwave Inc</v>
          </cell>
          <cell r="E12681">
            <v>41.5</v>
          </cell>
          <cell r="F12681" t="str">
            <v>N</v>
          </cell>
        </row>
        <row r="12682">
          <cell r="B12682">
            <v>37279</v>
          </cell>
          <cell r="C12682" t="str">
            <v>Artesyn Technologies Inc</v>
          </cell>
          <cell r="D12682" t="str">
            <v>Bruce Cheng</v>
          </cell>
          <cell r="E12682">
            <v>50</v>
          </cell>
          <cell r="F12682" t="str">
            <v>N</v>
          </cell>
        </row>
        <row r="12683">
          <cell r="B12683">
            <v>37279</v>
          </cell>
          <cell r="C12683" t="str">
            <v>ANSYS Technologies Inc</v>
          </cell>
          <cell r="D12683" t="str">
            <v>Varian Inc</v>
          </cell>
          <cell r="E12683">
            <v>45</v>
          </cell>
          <cell r="F12683" t="str">
            <v>N</v>
          </cell>
        </row>
        <row r="12684">
          <cell r="B12684">
            <v>37279</v>
          </cell>
          <cell r="C12684" t="str">
            <v>Classic Custom Vacations</v>
          </cell>
          <cell r="D12684" t="str">
            <v>Expedia Inc</v>
          </cell>
          <cell r="E12684">
            <v>78</v>
          </cell>
          <cell r="F12684" t="str">
            <v>N</v>
          </cell>
        </row>
        <row r="12685">
          <cell r="B12685">
            <v>37279</v>
          </cell>
          <cell r="C12685" t="str">
            <v>Vertical Mix Marketing Inc</v>
          </cell>
          <cell r="D12685" t="str">
            <v>CSS-Stellar PLC</v>
          </cell>
          <cell r="E12685">
            <v>6</v>
          </cell>
          <cell r="F12685" t="str">
            <v>N</v>
          </cell>
        </row>
        <row r="12686">
          <cell r="B12686">
            <v>37278</v>
          </cell>
          <cell r="C12686" t="str">
            <v>Jaycor Inc</v>
          </cell>
          <cell r="D12686" t="str">
            <v>Titan Corp</v>
          </cell>
          <cell r="E12686">
            <v>95</v>
          </cell>
          <cell r="F12686" t="str">
            <v>N</v>
          </cell>
        </row>
        <row r="12687">
          <cell r="B12687">
            <v>37278</v>
          </cell>
          <cell r="C12687" t="str">
            <v>IMake Software &amp; Services Inc</v>
          </cell>
          <cell r="D12687" t="str">
            <v>Schaszberger Corp</v>
          </cell>
          <cell r="E12687">
            <v>10.5</v>
          </cell>
          <cell r="F12687" t="str">
            <v>N</v>
          </cell>
        </row>
        <row r="12688">
          <cell r="B12688">
            <v>37278</v>
          </cell>
          <cell r="C12688" t="str">
            <v>Capital Financial Services Inc</v>
          </cell>
          <cell r="D12688" t="str">
            <v>ND Holdings Inc</v>
          </cell>
          <cell r="E12688">
            <v>2.0799999999999996</v>
          </cell>
          <cell r="F12688" t="str">
            <v>N</v>
          </cell>
        </row>
        <row r="12689">
          <cell r="B12689">
            <v>37278</v>
          </cell>
          <cell r="C12689" t="str">
            <v>Lazare Kaplan Intl Inc</v>
          </cell>
          <cell r="D12689" t="str">
            <v>Fifth Avenue Group Inc</v>
          </cell>
          <cell r="E12689">
            <v>11.744999999999999</v>
          </cell>
          <cell r="F12689" t="str">
            <v>N</v>
          </cell>
        </row>
        <row r="12690">
          <cell r="B12690">
            <v>37278</v>
          </cell>
          <cell r="C12690" t="str">
            <v>Redline Software Inc</v>
          </cell>
          <cell r="D12690" t="str">
            <v>Borland Software Corp</v>
          </cell>
          <cell r="E12690">
            <v>8</v>
          </cell>
          <cell r="F12690" t="str">
            <v>N</v>
          </cell>
        </row>
        <row r="12691">
          <cell r="B12691">
            <v>37278</v>
          </cell>
          <cell r="C12691" t="str">
            <v>Advanced Medical Optics Inc</v>
          </cell>
          <cell r="D12691" t="str">
            <v>Shareholders</v>
          </cell>
          <cell r="E12691">
            <v>295.54799999999994</v>
          </cell>
          <cell r="F12691" t="str">
            <v>N</v>
          </cell>
        </row>
        <row r="12692">
          <cell r="B12692">
            <v>37278</v>
          </cell>
          <cell r="C12692" t="str">
            <v>George Weston Ltd-US Bakery</v>
          </cell>
          <cell r="D12692" t="str">
            <v>Grupo Bimbo SA de CV</v>
          </cell>
          <cell r="E12692">
            <v>610</v>
          </cell>
          <cell r="F12692" t="str">
            <v>N</v>
          </cell>
        </row>
        <row r="12693">
          <cell r="B12693">
            <v>37278</v>
          </cell>
          <cell r="C12693" t="str">
            <v>Astral Point Communications</v>
          </cell>
          <cell r="D12693" t="str">
            <v>Alcatel SA</v>
          </cell>
          <cell r="E12693">
            <v>141.20999999999998</v>
          </cell>
          <cell r="F12693" t="str">
            <v>N</v>
          </cell>
        </row>
        <row r="12694">
          <cell r="B12694">
            <v>37278</v>
          </cell>
          <cell r="C12694" t="str">
            <v>CoolTouch Corp</v>
          </cell>
          <cell r="D12694" t="str">
            <v>ICN Pharmaceuticals Inc</v>
          </cell>
          <cell r="E12694">
            <v>14.5</v>
          </cell>
          <cell r="F12694" t="str">
            <v>N</v>
          </cell>
        </row>
        <row r="12695">
          <cell r="B12695">
            <v>37278</v>
          </cell>
          <cell r="C12695" t="str">
            <v>Valero Energy Corp-Wichita</v>
          </cell>
          <cell r="D12695" t="str">
            <v>Valero LP</v>
          </cell>
          <cell r="E12695">
            <v>64</v>
          </cell>
          <cell r="F12695" t="str">
            <v>N</v>
          </cell>
        </row>
        <row r="12696">
          <cell r="B12696">
            <v>37278</v>
          </cell>
          <cell r="C12696" t="str">
            <v>Corbel Holdings Inc</v>
          </cell>
          <cell r="D12696" t="str">
            <v>3E International Corp</v>
          </cell>
          <cell r="E12696">
            <v>42.195999999999998</v>
          </cell>
          <cell r="F12696" t="str">
            <v>N</v>
          </cell>
        </row>
        <row r="12697">
          <cell r="B12697">
            <v>37278</v>
          </cell>
          <cell r="C12697" t="str">
            <v>Freedomstarr Communications</v>
          </cell>
          <cell r="D12697" t="str">
            <v>AmericanFone LLC</v>
          </cell>
          <cell r="E12697">
            <v>3</v>
          </cell>
          <cell r="F12697" t="str">
            <v>N</v>
          </cell>
        </row>
        <row r="12698">
          <cell r="B12698">
            <v>37278</v>
          </cell>
          <cell r="C12698" t="str">
            <v>E Mergent Inc</v>
          </cell>
          <cell r="D12698" t="str">
            <v>ClearOne Communications Inc</v>
          </cell>
          <cell r="E12698">
            <v>22.271999999999998</v>
          </cell>
          <cell r="F12698" t="str">
            <v>N</v>
          </cell>
        </row>
        <row r="12699">
          <cell r="B12699">
            <v>37278</v>
          </cell>
          <cell r="C12699" t="str">
            <v>Red Hill 1250 Inc</v>
          </cell>
          <cell r="D12699" t="str">
            <v>Investor Group</v>
          </cell>
          <cell r="E12699">
            <v>91</v>
          </cell>
          <cell r="F12699" t="str">
            <v>N</v>
          </cell>
        </row>
        <row r="12700">
          <cell r="B12700">
            <v>37278</v>
          </cell>
          <cell r="C12700" t="str">
            <v>CACI International Inc-US Mktg</v>
          </cell>
          <cell r="D12700" t="str">
            <v>ESRI Inc</v>
          </cell>
          <cell r="E12700">
            <v>3.5</v>
          </cell>
          <cell r="F12700" t="str">
            <v>N</v>
          </cell>
        </row>
        <row r="12701">
          <cell r="B12701">
            <v>37278</v>
          </cell>
          <cell r="C12701" t="str">
            <v>Spike Broadband Systems Inc</v>
          </cell>
          <cell r="D12701" t="str">
            <v>Remec Inc</v>
          </cell>
          <cell r="E12701">
            <v>4</v>
          </cell>
          <cell r="F12701" t="str">
            <v>N</v>
          </cell>
        </row>
        <row r="12702">
          <cell r="B12702">
            <v>37278</v>
          </cell>
          <cell r="C12702" t="str">
            <v>Warnaco Group Inc-GJM Sleep</v>
          </cell>
          <cell r="D12702" t="str">
            <v>Luen Thai Overseas</v>
          </cell>
          <cell r="E12702">
            <v>10</v>
          </cell>
          <cell r="F12702" t="str">
            <v>N</v>
          </cell>
        </row>
        <row r="12703">
          <cell r="B12703">
            <v>37278</v>
          </cell>
          <cell r="C12703" t="str">
            <v>Transmation Inc-Measurement</v>
          </cell>
          <cell r="D12703" t="str">
            <v>Hughes Corp</v>
          </cell>
          <cell r="E12703">
            <v>3.1850000000000001</v>
          </cell>
          <cell r="F12703" t="str">
            <v>N</v>
          </cell>
        </row>
        <row r="12704">
          <cell r="B12704">
            <v>37278</v>
          </cell>
          <cell r="C12704" t="str">
            <v>Emtech Inc</v>
          </cell>
          <cell r="D12704" t="str">
            <v>Synovis Intervention Solutions</v>
          </cell>
          <cell r="E12704">
            <v>2.15</v>
          </cell>
          <cell r="F12704" t="str">
            <v>N</v>
          </cell>
        </row>
        <row r="12705">
          <cell r="B12705">
            <v>37277</v>
          </cell>
          <cell r="C12705" t="str">
            <v>McLeodUSA Inc-Yellow Page Bus</v>
          </cell>
          <cell r="D12705" t="str">
            <v>Yell Group Plc</v>
          </cell>
          <cell r="E12705">
            <v>600</v>
          </cell>
          <cell r="F12705" t="str">
            <v>N</v>
          </cell>
        </row>
        <row r="12706">
          <cell r="B12706">
            <v>37277</v>
          </cell>
          <cell r="C12706" t="str">
            <v>Ecogen Inc-Certain Assets</v>
          </cell>
          <cell r="D12706" t="str">
            <v>Certis USA LLC</v>
          </cell>
          <cell r="E12706">
            <v>3.5999999999999996</v>
          </cell>
          <cell r="F12706" t="str">
            <v>N</v>
          </cell>
        </row>
        <row r="12707">
          <cell r="B12707">
            <v>37277</v>
          </cell>
          <cell r="C12707" t="str">
            <v>Reason Inc</v>
          </cell>
          <cell r="D12707" t="str">
            <v>Infonet Services Corp</v>
          </cell>
          <cell r="E12707">
            <v>7</v>
          </cell>
          <cell r="F12707" t="str">
            <v>N</v>
          </cell>
        </row>
        <row r="12708">
          <cell r="B12708">
            <v>37277</v>
          </cell>
          <cell r="C12708" t="str">
            <v>American Way Importing Corp</v>
          </cell>
          <cell r="D12708" t="str">
            <v>Commercial Consolidators Corp</v>
          </cell>
          <cell r="E12708">
            <v>10.936999999999999</v>
          </cell>
          <cell r="F12708" t="str">
            <v>N</v>
          </cell>
        </row>
        <row r="12709">
          <cell r="B12709">
            <v>37277</v>
          </cell>
          <cell r="C12709" t="str">
            <v>Pixel Magic</v>
          </cell>
          <cell r="D12709" t="str">
            <v>Growing Family Inc</v>
          </cell>
          <cell r="E12709">
            <v>3.9</v>
          </cell>
          <cell r="F12709" t="str">
            <v>N</v>
          </cell>
        </row>
        <row r="12710">
          <cell r="B12710">
            <v>37276</v>
          </cell>
          <cell r="C12710" t="str">
            <v>Warner Center Plaza,Woodland</v>
          </cell>
          <cell r="D12710" t="str">
            <v>Douglas Emmett Realty</v>
          </cell>
          <cell r="E12710">
            <v>340</v>
          </cell>
          <cell r="F12710" t="str">
            <v>N</v>
          </cell>
        </row>
        <row r="12711">
          <cell r="B12711">
            <v>37276</v>
          </cell>
          <cell r="C12711" t="str">
            <v>PolyDerm Inc</v>
          </cell>
          <cell r="D12711" t="str">
            <v>Space Launches Financing Inc</v>
          </cell>
          <cell r="E12711">
            <v>174.50700000000001</v>
          </cell>
          <cell r="F12711" t="str">
            <v>N</v>
          </cell>
        </row>
        <row r="12712">
          <cell r="B12712">
            <v>37274</v>
          </cell>
          <cell r="C12712" t="str">
            <v>Vermont Yankee-Megawatt Plant</v>
          </cell>
          <cell r="D12712" t="str">
            <v>Investor Group</v>
          </cell>
          <cell r="E12712">
            <v>5.3999999999999995</v>
          </cell>
          <cell r="F12712" t="str">
            <v>N</v>
          </cell>
        </row>
        <row r="12713">
          <cell r="B12713">
            <v>37274</v>
          </cell>
          <cell r="C12713" t="str">
            <v>Atlas Pipeline Partners GP LLC</v>
          </cell>
          <cell r="D12713" t="str">
            <v>New Vulcan Coal Holdings LLC</v>
          </cell>
          <cell r="E12713">
            <v>29</v>
          </cell>
          <cell r="F12713" t="str">
            <v>N</v>
          </cell>
        </row>
        <row r="12714">
          <cell r="B12714">
            <v>37274</v>
          </cell>
          <cell r="C12714" t="str">
            <v>Allied Tours</v>
          </cell>
          <cell r="D12714" t="str">
            <v>Kuoni Reisen Holding AG</v>
          </cell>
          <cell r="E12714">
            <v>3.5</v>
          </cell>
          <cell r="F12714" t="str">
            <v>N</v>
          </cell>
        </row>
        <row r="12715">
          <cell r="B12715">
            <v>37274</v>
          </cell>
          <cell r="C12715" t="str">
            <v>StairMaster Sports/Medical Inc</v>
          </cell>
          <cell r="D12715" t="str">
            <v>Direct Focus Inc</v>
          </cell>
          <cell r="E12715">
            <v>25</v>
          </cell>
          <cell r="F12715" t="str">
            <v>N</v>
          </cell>
        </row>
        <row r="12716">
          <cell r="B12716">
            <v>37274</v>
          </cell>
          <cell r="C12716" t="str">
            <v>Western Security Bancorp</v>
          </cell>
          <cell r="D12716" t="str">
            <v>CVB Financial Corp,Ontario,CA</v>
          </cell>
          <cell r="E12716">
            <v>6.2249999999999996</v>
          </cell>
          <cell r="F12716" t="str">
            <v>N</v>
          </cell>
        </row>
        <row r="12717">
          <cell r="B12717">
            <v>37274</v>
          </cell>
          <cell r="C12717" t="str">
            <v>Foto Fantasy Inc-Divisions(2)</v>
          </cell>
          <cell r="D12717" t="str">
            <v>CTM Group</v>
          </cell>
          <cell r="E12717">
            <v>18.799999999999997</v>
          </cell>
          <cell r="F12717" t="str">
            <v>N</v>
          </cell>
        </row>
        <row r="12718">
          <cell r="B12718">
            <v>37274</v>
          </cell>
          <cell r="C12718" t="str">
            <v>StoryFirst Communications Inc</v>
          </cell>
          <cell r="D12718" t="str">
            <v>Modern Times Group MTG AB</v>
          </cell>
          <cell r="E12718">
            <v>25</v>
          </cell>
          <cell r="F12718" t="str">
            <v>N</v>
          </cell>
        </row>
        <row r="12719">
          <cell r="B12719">
            <v>37274</v>
          </cell>
          <cell r="C12719" t="str">
            <v>Austenal-Partial Denture Bus</v>
          </cell>
          <cell r="D12719" t="str">
            <v>DENTSPLY Intl Inc</v>
          </cell>
          <cell r="E12719">
            <v>18.299999999999997</v>
          </cell>
          <cell r="F12719" t="str">
            <v>N</v>
          </cell>
        </row>
        <row r="12720">
          <cell r="B12720">
            <v>37274</v>
          </cell>
          <cell r="C12720" t="str">
            <v>Tax Services of American Inc</v>
          </cell>
          <cell r="D12720" t="str">
            <v>Ingersoll-Rand Co Ltd</v>
          </cell>
          <cell r="E12720">
            <v>4</v>
          </cell>
          <cell r="F12720" t="str">
            <v>N</v>
          </cell>
        </row>
        <row r="12721">
          <cell r="B12721">
            <v>37273</v>
          </cell>
          <cell r="C12721" t="str">
            <v>Cascade Corp-Hydraulic</v>
          </cell>
          <cell r="D12721" t="str">
            <v>Precision Hydraulic Cylinder</v>
          </cell>
          <cell r="E12721">
            <v>14.45</v>
          </cell>
          <cell r="F12721" t="str">
            <v>Y</v>
          </cell>
        </row>
        <row r="12722">
          <cell r="B12722">
            <v>37273</v>
          </cell>
          <cell r="C12722" t="str">
            <v>IQBiometrix California Inc</v>
          </cell>
          <cell r="D12722" t="str">
            <v>JVWeb Inc</v>
          </cell>
          <cell r="E12722">
            <v>22.452999999999999</v>
          </cell>
          <cell r="F12722" t="str">
            <v>N</v>
          </cell>
        </row>
        <row r="12723">
          <cell r="B12723">
            <v>37273</v>
          </cell>
          <cell r="C12723" t="str">
            <v>Polyfoam Packers Corp</v>
          </cell>
          <cell r="D12723" t="str">
            <v>Tuscarora Inc</v>
          </cell>
          <cell r="E12723">
            <v>22</v>
          </cell>
          <cell r="F12723" t="str">
            <v>N</v>
          </cell>
        </row>
        <row r="12724">
          <cell r="B12724">
            <v>37273</v>
          </cell>
          <cell r="C12724" t="str">
            <v>Frontier Energy Inc</v>
          </cell>
          <cell r="D12724" t="str">
            <v>Wyoming Oil &amp; Minerals Inc</v>
          </cell>
          <cell r="E12724">
            <v>24.815000000000001</v>
          </cell>
          <cell r="F12724" t="str">
            <v>N</v>
          </cell>
        </row>
        <row r="12725">
          <cell r="B12725">
            <v>37273</v>
          </cell>
          <cell r="C12725" t="str">
            <v>Marquette Bancshares-Rochester</v>
          </cell>
          <cell r="D12725" t="str">
            <v>First Federal Capital Corp,WI</v>
          </cell>
          <cell r="E12725">
            <v>27</v>
          </cell>
          <cell r="F12725" t="str">
            <v>N</v>
          </cell>
        </row>
        <row r="12726">
          <cell r="B12726">
            <v>37273</v>
          </cell>
          <cell r="C12726" t="str">
            <v>Proxim Inc</v>
          </cell>
          <cell r="D12726" t="str">
            <v>Western Multiplex Corp</v>
          </cell>
          <cell r="E12726">
            <v>252.76199999999997</v>
          </cell>
          <cell r="F12726" t="str">
            <v>N</v>
          </cell>
        </row>
        <row r="12727">
          <cell r="B12727">
            <v>37273</v>
          </cell>
          <cell r="C12727" t="str">
            <v>Instant Insurance Holdings Inc</v>
          </cell>
          <cell r="D12727" t="str">
            <v>Vesta Insurance Group Inc</v>
          </cell>
          <cell r="E12727">
            <v>10.845000000000001</v>
          </cell>
          <cell r="F12727" t="str">
            <v>N</v>
          </cell>
        </row>
        <row r="12728">
          <cell r="B12728">
            <v>37273</v>
          </cell>
          <cell r="C12728" t="str">
            <v>Hartle Industries-Certain</v>
          </cell>
          <cell r="D12728" t="str">
            <v>Standard Motor Products Inc</v>
          </cell>
          <cell r="E12728">
            <v>4.8</v>
          </cell>
          <cell r="F12728" t="str">
            <v>N</v>
          </cell>
        </row>
        <row r="12729">
          <cell r="B12729">
            <v>37273</v>
          </cell>
          <cell r="C12729" t="str">
            <v>Peoples Bank of Imboden</v>
          </cell>
          <cell r="D12729" t="str">
            <v>First Community Bank,AK</v>
          </cell>
          <cell r="E12729">
            <v>8.3999999999999986</v>
          </cell>
          <cell r="F12729" t="str">
            <v>N</v>
          </cell>
        </row>
        <row r="12730">
          <cell r="B12730">
            <v>37273</v>
          </cell>
          <cell r="C12730" t="str">
            <v>Publishers Group West</v>
          </cell>
          <cell r="D12730" t="str">
            <v>Advanced Marketing Services</v>
          </cell>
          <cell r="E12730">
            <v>38</v>
          </cell>
          <cell r="F12730" t="str">
            <v>N</v>
          </cell>
        </row>
        <row r="12731">
          <cell r="B12731">
            <v>37272</v>
          </cell>
          <cell r="C12731" t="str">
            <v>Strategic Industries Inc</v>
          </cell>
          <cell r="D12731" t="str">
            <v>Citicorp Venture Capital Ltd</v>
          </cell>
          <cell r="E12731">
            <v>107</v>
          </cell>
          <cell r="F12731" t="str">
            <v>Y</v>
          </cell>
        </row>
        <row r="12732">
          <cell r="B12732">
            <v>37272</v>
          </cell>
          <cell r="C12732" t="str">
            <v>Don Bell Industries Inc</v>
          </cell>
          <cell r="D12732" t="str">
            <v>Don Bell Signs LLC</v>
          </cell>
          <cell r="E12732">
            <v>2.4</v>
          </cell>
          <cell r="F12732" t="str">
            <v>Y</v>
          </cell>
        </row>
        <row r="12733">
          <cell r="B12733">
            <v>37272</v>
          </cell>
          <cell r="C12733" t="str">
            <v>Quality Dining Inc-Grady's</v>
          </cell>
          <cell r="D12733" t="str">
            <v>Darden Restaurants Inc</v>
          </cell>
          <cell r="E12733">
            <v>10.45</v>
          </cell>
          <cell r="F12733" t="str">
            <v>N</v>
          </cell>
        </row>
        <row r="12734">
          <cell r="B12734">
            <v>37272</v>
          </cell>
          <cell r="C12734" t="str">
            <v>PriceSmart Inc</v>
          </cell>
          <cell r="D12734" t="str">
            <v>Grupo Gigante SA de CV</v>
          </cell>
          <cell r="E12734">
            <v>15</v>
          </cell>
          <cell r="F12734" t="str">
            <v>N</v>
          </cell>
        </row>
        <row r="12735">
          <cell r="B12735">
            <v>37272</v>
          </cell>
          <cell r="C12735" t="str">
            <v>IT Group Inc</v>
          </cell>
          <cell r="D12735" t="str">
            <v>Shaw Group Inc</v>
          </cell>
          <cell r="E12735">
            <v>106.39100000000001</v>
          </cell>
          <cell r="F12735" t="str">
            <v>N</v>
          </cell>
        </row>
        <row r="12736">
          <cell r="B12736">
            <v>37272</v>
          </cell>
          <cell r="C12736" t="str">
            <v>SpatialMetrix</v>
          </cell>
          <cell r="D12736" t="str">
            <v>FARO Technologies Inc</v>
          </cell>
          <cell r="E12736">
            <v>6.7960000000000003</v>
          </cell>
          <cell r="F12736" t="str">
            <v>N</v>
          </cell>
        </row>
        <row r="12737">
          <cell r="B12737">
            <v>37272</v>
          </cell>
          <cell r="C12737" t="str">
            <v>Castle Energy Corp-Gas And Oil</v>
          </cell>
          <cell r="D12737" t="str">
            <v>Delta Petroleum Corp</v>
          </cell>
          <cell r="E12737">
            <v>58.264000000000003</v>
          </cell>
          <cell r="F12737" t="str">
            <v>N</v>
          </cell>
        </row>
        <row r="12738">
          <cell r="B12738">
            <v>37272</v>
          </cell>
          <cell r="C12738" t="str">
            <v>Providian Master Trust</v>
          </cell>
          <cell r="D12738" t="str">
            <v>JP Morgan Chase &amp; Co</v>
          </cell>
          <cell r="E12738">
            <v>2870</v>
          </cell>
          <cell r="F12738" t="str">
            <v>N</v>
          </cell>
        </row>
        <row r="12739">
          <cell r="B12739">
            <v>37272</v>
          </cell>
          <cell r="C12739" t="str">
            <v>Allied Med Inc</v>
          </cell>
          <cell r="D12739" t="str">
            <v>Amexdrug Corp</v>
          </cell>
          <cell r="E12739">
            <v>25.299999999999997</v>
          </cell>
          <cell r="F12739" t="str">
            <v>N</v>
          </cell>
        </row>
        <row r="12740">
          <cell r="B12740">
            <v>37272</v>
          </cell>
          <cell r="C12740" t="str">
            <v>Argus Software Inc</v>
          </cell>
          <cell r="D12740" t="str">
            <v>Varian Medical Systems Inc</v>
          </cell>
          <cell r="E12740">
            <v>3.1999999999999997</v>
          </cell>
          <cell r="F12740" t="str">
            <v>N</v>
          </cell>
        </row>
        <row r="12741">
          <cell r="B12741">
            <v>37271</v>
          </cell>
          <cell r="C12741" t="str">
            <v>Clinton Group Inc</v>
          </cell>
          <cell r="D12741" t="str">
            <v>TA Associates Inc</v>
          </cell>
          <cell r="E12741">
            <v>110</v>
          </cell>
          <cell r="F12741" t="str">
            <v>Y</v>
          </cell>
        </row>
        <row r="12742">
          <cell r="B12742">
            <v>37271</v>
          </cell>
          <cell r="C12742" t="str">
            <v>Bottomline Technologies Inc</v>
          </cell>
          <cell r="D12742" t="str">
            <v>General Atlantic Partners LLC</v>
          </cell>
          <cell r="E12742">
            <v>22.299999999999997</v>
          </cell>
          <cell r="F12742" t="str">
            <v>Y</v>
          </cell>
        </row>
        <row r="12743">
          <cell r="B12743">
            <v>37271</v>
          </cell>
          <cell r="C12743" t="str">
            <v>NextTech Card Services Inc</v>
          </cell>
          <cell r="D12743" t="str">
            <v>Emergent Financial Group Inc</v>
          </cell>
          <cell r="E12743">
            <v>5</v>
          </cell>
          <cell r="F12743" t="str">
            <v>N</v>
          </cell>
        </row>
        <row r="12744">
          <cell r="B12744">
            <v>37271</v>
          </cell>
          <cell r="C12744" t="str">
            <v>Bion Environmental Tech Inc</v>
          </cell>
          <cell r="D12744" t="str">
            <v>Centerpoint Corp</v>
          </cell>
          <cell r="E12744">
            <v>14.25</v>
          </cell>
          <cell r="F12744" t="str">
            <v>N</v>
          </cell>
        </row>
        <row r="12745">
          <cell r="B12745">
            <v>37271</v>
          </cell>
          <cell r="C12745" t="str">
            <v>Hillcrest High Fidelity Inc</v>
          </cell>
          <cell r="D12745" t="str">
            <v>Tweeter Home Ent Group Inc</v>
          </cell>
          <cell r="E12745">
            <v>5.2290000000000001</v>
          </cell>
          <cell r="F12745" t="str">
            <v>N</v>
          </cell>
        </row>
        <row r="12746">
          <cell r="B12746">
            <v>37271</v>
          </cell>
          <cell r="C12746" t="str">
            <v>Real-Time USA Inc</v>
          </cell>
          <cell r="D12746" t="str">
            <v>SS&amp;C Technologies Inc</v>
          </cell>
          <cell r="E12746">
            <v>5.6999999999999993</v>
          </cell>
          <cell r="F12746" t="str">
            <v>N</v>
          </cell>
        </row>
        <row r="12747">
          <cell r="B12747">
            <v>37271</v>
          </cell>
          <cell r="C12747" t="str">
            <v>Centerpoint Corp</v>
          </cell>
          <cell r="D12747" t="str">
            <v>Bion Environmental Tech Inc</v>
          </cell>
          <cell r="E12747">
            <v>4.68</v>
          </cell>
          <cell r="F12747" t="str">
            <v>N</v>
          </cell>
        </row>
        <row r="12748">
          <cell r="B12748">
            <v>37271</v>
          </cell>
          <cell r="C12748" t="str">
            <v>Energy Professional Marketing</v>
          </cell>
          <cell r="D12748" t="str">
            <v>Innovative Software Tech Inc</v>
          </cell>
          <cell r="E12748">
            <v>13.5</v>
          </cell>
          <cell r="F12748" t="str">
            <v>N</v>
          </cell>
        </row>
        <row r="12749">
          <cell r="B12749">
            <v>37271</v>
          </cell>
          <cell r="C12749" t="str">
            <v>NetGenics Inc</v>
          </cell>
          <cell r="D12749" t="str">
            <v>Lion Bioscience AG</v>
          </cell>
          <cell r="E12749">
            <v>17.584</v>
          </cell>
          <cell r="F12749" t="str">
            <v>N</v>
          </cell>
        </row>
        <row r="12750">
          <cell r="B12750">
            <v>37271</v>
          </cell>
          <cell r="C12750" t="str">
            <v>Massey Cadillac Inc</v>
          </cell>
          <cell r="D12750" t="str">
            <v>Sonic Automotive Inc</v>
          </cell>
          <cell r="E12750">
            <v>36.618000000000002</v>
          </cell>
          <cell r="F12750" t="str">
            <v>N</v>
          </cell>
        </row>
        <row r="12751">
          <cell r="B12751">
            <v>37271</v>
          </cell>
          <cell r="C12751" t="str">
            <v>Colvico Inc</v>
          </cell>
          <cell r="D12751" t="str">
            <v>Energy Flow Management Inc</v>
          </cell>
          <cell r="E12751">
            <v>4</v>
          </cell>
          <cell r="F12751" t="str">
            <v>N</v>
          </cell>
        </row>
        <row r="12752">
          <cell r="B12752">
            <v>37271</v>
          </cell>
          <cell r="C12752" t="str">
            <v>Lot 21 Inc</v>
          </cell>
          <cell r="D12752" t="str">
            <v>Aegis Group PLC</v>
          </cell>
          <cell r="E12752">
            <v>2.0159999999999996</v>
          </cell>
          <cell r="F12752" t="str">
            <v>N</v>
          </cell>
        </row>
        <row r="12753">
          <cell r="B12753">
            <v>37271</v>
          </cell>
          <cell r="C12753" t="str">
            <v>AT&amp;T Wireless Svcs Inc-Fixed</v>
          </cell>
          <cell r="D12753" t="str">
            <v>Netro Corp</v>
          </cell>
          <cell r="E12753">
            <v>45.11</v>
          </cell>
          <cell r="F12753" t="str">
            <v>N</v>
          </cell>
        </row>
        <row r="12754">
          <cell r="B12754">
            <v>37270</v>
          </cell>
          <cell r="C12754" t="str">
            <v>DNA Enterprises Inc-Design</v>
          </cell>
          <cell r="D12754" t="str">
            <v>Flextronics Design SD Inc</v>
          </cell>
          <cell r="E12754">
            <v>2.8</v>
          </cell>
          <cell r="F12754" t="str">
            <v>N</v>
          </cell>
        </row>
        <row r="12755">
          <cell r="B12755">
            <v>37270</v>
          </cell>
          <cell r="C12755" t="str">
            <v>Modern Bride Group(Primedia)</v>
          </cell>
          <cell r="D12755" t="str">
            <v>Conde Nast Publications Inc</v>
          </cell>
          <cell r="E12755">
            <v>52</v>
          </cell>
          <cell r="F12755" t="str">
            <v>N</v>
          </cell>
        </row>
        <row r="12756">
          <cell r="B12756">
            <v>37270</v>
          </cell>
          <cell r="C12756" t="str">
            <v>American Health and Diet Ctr</v>
          </cell>
          <cell r="D12756" t="str">
            <v>Joshua Tree Construction Inc</v>
          </cell>
          <cell r="E12756">
            <v>3</v>
          </cell>
          <cell r="F12756" t="str">
            <v>N</v>
          </cell>
        </row>
        <row r="12757">
          <cell r="B12757">
            <v>37270</v>
          </cell>
          <cell r="C12757" t="str">
            <v>Comdisco Inc-Elec,Lab Leasing</v>
          </cell>
          <cell r="D12757" t="str">
            <v>General Electric Capital Corp</v>
          </cell>
          <cell r="E12757">
            <v>309</v>
          </cell>
          <cell r="F12757" t="str">
            <v>N</v>
          </cell>
        </row>
        <row r="12758">
          <cell r="B12758">
            <v>37270</v>
          </cell>
          <cell r="C12758" t="str">
            <v>Gray Matter Interactive</v>
          </cell>
          <cell r="D12758" t="str">
            <v>Activision Inc</v>
          </cell>
          <cell r="E12758">
            <v>3.21</v>
          </cell>
          <cell r="F12758" t="str">
            <v>N</v>
          </cell>
        </row>
        <row r="12759">
          <cell r="B12759">
            <v>37270</v>
          </cell>
          <cell r="C12759" t="str">
            <v>ThoughtWare Technologies Inc</v>
          </cell>
          <cell r="D12759" t="str">
            <v>EDT Learning Inc</v>
          </cell>
          <cell r="E12759">
            <v>3.0999999999999996</v>
          </cell>
          <cell r="F12759" t="str">
            <v>N</v>
          </cell>
        </row>
        <row r="12760">
          <cell r="B12760">
            <v>37270</v>
          </cell>
          <cell r="C12760" t="str">
            <v>Raytheon Co-Aircraft Intgrtion</v>
          </cell>
          <cell r="D12760" t="str">
            <v>L-3 Communications Hldg Inc</v>
          </cell>
          <cell r="E12760">
            <v>1130</v>
          </cell>
          <cell r="F12760" t="str">
            <v>N</v>
          </cell>
        </row>
        <row r="12761">
          <cell r="B12761">
            <v>37270</v>
          </cell>
          <cell r="C12761" t="str">
            <v>Rodamco-Real Estate Assets</v>
          </cell>
          <cell r="D12761" t="str">
            <v>Investor Group</v>
          </cell>
          <cell r="E12761">
            <v>5337.777</v>
          </cell>
          <cell r="F12761" t="str">
            <v>N</v>
          </cell>
        </row>
        <row r="12762">
          <cell r="B12762">
            <v>37270</v>
          </cell>
          <cell r="C12762" t="str">
            <v>USA Education-Student Info</v>
          </cell>
          <cell r="D12762" t="str">
            <v>Systems &amp; Computer Technology</v>
          </cell>
          <cell r="E12762">
            <v>15.5</v>
          </cell>
          <cell r="F12762" t="str">
            <v>N</v>
          </cell>
        </row>
        <row r="12763">
          <cell r="B12763">
            <v>37270</v>
          </cell>
          <cell r="C12763" t="str">
            <v>CenterAmerica-Shopping(92)</v>
          </cell>
          <cell r="D12763" t="str">
            <v>New Plan Excel Realty Trust</v>
          </cell>
          <cell r="E12763">
            <v>654</v>
          </cell>
          <cell r="F12763" t="str">
            <v>N</v>
          </cell>
        </row>
        <row r="12764">
          <cell r="B12764">
            <v>37268</v>
          </cell>
          <cell r="C12764" t="str">
            <v>Kropp Forge-Forge Facility,ILL</v>
          </cell>
          <cell r="D12764" t="str">
            <v>Park-Ohio Holdings Corp</v>
          </cell>
          <cell r="E12764">
            <v>4.3</v>
          </cell>
          <cell r="F12764" t="str">
            <v>N</v>
          </cell>
        </row>
        <row r="12765">
          <cell r="B12765">
            <v>37267</v>
          </cell>
          <cell r="C12765" t="str">
            <v>Market America Inc</v>
          </cell>
          <cell r="D12765" t="str">
            <v>Investor Group</v>
          </cell>
          <cell r="E12765">
            <v>35.732999999999997</v>
          </cell>
          <cell r="F12765" t="str">
            <v>Y</v>
          </cell>
        </row>
        <row r="12766">
          <cell r="B12766">
            <v>37267</v>
          </cell>
          <cell r="C12766" t="str">
            <v>Ranpak Corp</v>
          </cell>
          <cell r="D12766" t="str">
            <v>First Atlantic Capital Ltd</v>
          </cell>
          <cell r="E12766">
            <v>100</v>
          </cell>
          <cell r="F12766" t="str">
            <v>Y</v>
          </cell>
        </row>
        <row r="12767">
          <cell r="B12767">
            <v>37267</v>
          </cell>
          <cell r="C12767" t="str">
            <v>LAU Security Systems(LAU)</v>
          </cell>
          <cell r="D12767" t="str">
            <v>Viisage Technology Inc</v>
          </cell>
          <cell r="E12767">
            <v>27.5</v>
          </cell>
          <cell r="F12767" t="str">
            <v>N</v>
          </cell>
        </row>
        <row r="12768">
          <cell r="B12768">
            <v>37267</v>
          </cell>
          <cell r="C12768" t="str">
            <v>Pulaski Bancorp Inc,NJ</v>
          </cell>
          <cell r="D12768" t="str">
            <v>Kearny Financial Corp,Kearny</v>
          </cell>
          <cell r="E12768">
            <v>64.424000000000007</v>
          </cell>
          <cell r="F12768" t="str">
            <v>N</v>
          </cell>
        </row>
        <row r="12769">
          <cell r="B12769">
            <v>37267</v>
          </cell>
          <cell r="C12769" t="str">
            <v>Westchester Gas Co</v>
          </cell>
          <cell r="D12769" t="str">
            <v>Progress Ventures(Progress)</v>
          </cell>
          <cell r="E12769">
            <v>148</v>
          </cell>
          <cell r="F12769" t="str">
            <v>N</v>
          </cell>
        </row>
        <row r="12770">
          <cell r="B12770">
            <v>37267</v>
          </cell>
          <cell r="C12770" t="str">
            <v>Don Massey-Dealerships(10)</v>
          </cell>
          <cell r="D12770" t="str">
            <v>Sonic Automotive Inc</v>
          </cell>
          <cell r="E12770">
            <v>204.6</v>
          </cell>
          <cell r="F12770" t="str">
            <v>N</v>
          </cell>
        </row>
        <row r="12771">
          <cell r="B12771">
            <v>37267</v>
          </cell>
          <cell r="C12771" t="str">
            <v>2 Gateway Center,Newark,NJ</v>
          </cell>
          <cell r="D12771" t="str">
            <v>American Landmark Ppty</v>
          </cell>
          <cell r="E12771">
            <v>100</v>
          </cell>
          <cell r="F12771" t="str">
            <v>N</v>
          </cell>
        </row>
        <row r="12772">
          <cell r="B12772">
            <v>37267</v>
          </cell>
          <cell r="C12772" t="str">
            <v>Celebrity Inc</v>
          </cell>
          <cell r="D12772" t="str">
            <v>Sun Celebrity Holdings LLC</v>
          </cell>
          <cell r="E12772">
            <v>3</v>
          </cell>
          <cell r="F12772" t="str">
            <v>N</v>
          </cell>
        </row>
        <row r="12773">
          <cell r="B12773">
            <v>37267</v>
          </cell>
          <cell r="C12773" t="str">
            <v>Arngar Inc</v>
          </cell>
          <cell r="D12773" t="str">
            <v>Sonic Automotive Inc</v>
          </cell>
          <cell r="E12773">
            <v>14.299999999999999</v>
          </cell>
          <cell r="F12773" t="str">
            <v>N</v>
          </cell>
        </row>
        <row r="12774">
          <cell r="B12774">
            <v>37267</v>
          </cell>
          <cell r="C12774" t="str">
            <v>MAN Resources Inc</v>
          </cell>
          <cell r="D12774" t="str">
            <v>Nevada Star Resource Corp</v>
          </cell>
          <cell r="E12774">
            <v>5.75</v>
          </cell>
          <cell r="F12774" t="str">
            <v>N</v>
          </cell>
        </row>
        <row r="12775">
          <cell r="B12775">
            <v>37266</v>
          </cell>
          <cell r="C12775" t="str">
            <v>Global Commun Semiconductors</v>
          </cell>
          <cell r="D12775" t="str">
            <v>AsiaVest Partners TCW/YFY Ltd</v>
          </cell>
          <cell r="E12775">
            <v>6</v>
          </cell>
          <cell r="F12775" t="str">
            <v>Y</v>
          </cell>
        </row>
        <row r="12776">
          <cell r="B12776">
            <v>37266</v>
          </cell>
          <cell r="C12776" t="str">
            <v>Express Bank,Brazoria Cnty,TX</v>
          </cell>
          <cell r="D12776" t="str">
            <v>First Community Capital,TX</v>
          </cell>
          <cell r="E12776">
            <v>15</v>
          </cell>
          <cell r="F12776" t="str">
            <v>N</v>
          </cell>
        </row>
        <row r="12777">
          <cell r="B12777">
            <v>37266</v>
          </cell>
          <cell r="C12777" t="str">
            <v>Vitality Pharmaceutical Svcs</v>
          </cell>
          <cell r="D12777" t="str">
            <v>MIM Corp</v>
          </cell>
          <cell r="E12777">
            <v>45</v>
          </cell>
          <cell r="F12777" t="str">
            <v>N</v>
          </cell>
        </row>
        <row r="12778">
          <cell r="B12778">
            <v>37266</v>
          </cell>
          <cell r="C12778" t="str">
            <v>Cellit Inc</v>
          </cell>
          <cell r="D12778" t="str">
            <v>Davox Corp</v>
          </cell>
          <cell r="E12778">
            <v>15.374000000000001</v>
          </cell>
          <cell r="F12778" t="str">
            <v>N</v>
          </cell>
        </row>
        <row r="12779">
          <cell r="B12779">
            <v>37266</v>
          </cell>
          <cell r="C12779" t="str">
            <v>National Syndications Inc</v>
          </cell>
          <cell r="D12779" t="str">
            <v>Cross Media Marketing Corp</v>
          </cell>
          <cell r="E12779">
            <v>19.600000000000001</v>
          </cell>
          <cell r="F12779" t="str">
            <v>N</v>
          </cell>
        </row>
        <row r="12780">
          <cell r="B12780">
            <v>37266</v>
          </cell>
          <cell r="C12780" t="str">
            <v>Marconi Data Sys(Marconi PLC)</v>
          </cell>
          <cell r="D12780" t="str">
            <v>Danaher Corp</v>
          </cell>
          <cell r="E12780">
            <v>400</v>
          </cell>
          <cell r="F12780" t="str">
            <v>N</v>
          </cell>
        </row>
        <row r="12781">
          <cell r="B12781">
            <v>37266</v>
          </cell>
          <cell r="C12781" t="str">
            <v>Cypress Communications Inc</v>
          </cell>
          <cell r="D12781" t="str">
            <v>US RealTel Inc</v>
          </cell>
          <cell r="E12781">
            <v>28.018999999999998</v>
          </cell>
          <cell r="F12781" t="str">
            <v>N</v>
          </cell>
        </row>
        <row r="12782">
          <cell r="B12782">
            <v>37266</v>
          </cell>
          <cell r="C12782" t="str">
            <v>Hi-Rise-Architectural Div</v>
          </cell>
          <cell r="D12782" t="str">
            <v>Wilkinson-Hi-Rise LLC</v>
          </cell>
          <cell r="E12782">
            <v>15</v>
          </cell>
          <cell r="F12782" t="str">
            <v>N</v>
          </cell>
        </row>
        <row r="12783">
          <cell r="B12783">
            <v>37266</v>
          </cell>
          <cell r="C12783" t="str">
            <v>Grand Bancorp Inc,Grand Bay,AL</v>
          </cell>
          <cell r="D12783" t="str">
            <v>Bancorp of Lucedale,MS</v>
          </cell>
          <cell r="E12783">
            <v>5.3</v>
          </cell>
          <cell r="F12783" t="str">
            <v>N</v>
          </cell>
        </row>
        <row r="12784">
          <cell r="B12784">
            <v>37266</v>
          </cell>
          <cell r="C12784" t="str">
            <v>Prospect Gaming Enter-Certain</v>
          </cell>
          <cell r="D12784" t="str">
            <v>Sands Regent</v>
          </cell>
          <cell r="E12784">
            <v>1.0179999999999998</v>
          </cell>
          <cell r="F12784" t="str">
            <v>N</v>
          </cell>
        </row>
        <row r="12785">
          <cell r="B12785">
            <v>37266</v>
          </cell>
          <cell r="C12785" t="str">
            <v>Stardust Technologies Inc</v>
          </cell>
          <cell r="D12785" t="str">
            <v>Gold Bond Resources Inc</v>
          </cell>
          <cell r="E12785">
            <v>5.3940000000000001</v>
          </cell>
          <cell r="F12785" t="str">
            <v>N</v>
          </cell>
        </row>
        <row r="12786">
          <cell r="B12786">
            <v>37265</v>
          </cell>
          <cell r="C12786" t="str">
            <v>Water Star Bottling Inc</v>
          </cell>
          <cell r="D12786" t="str">
            <v>American Career Centers Inc</v>
          </cell>
          <cell r="E12786">
            <v>7.1999999999999993</v>
          </cell>
          <cell r="F12786" t="str">
            <v>Y</v>
          </cell>
        </row>
        <row r="12787">
          <cell r="B12787">
            <v>37265</v>
          </cell>
          <cell r="C12787" t="str">
            <v>Cornerstone Propane-Crude Oil</v>
          </cell>
          <cell r="D12787" t="str">
            <v>Plains All Amer Pipeline LP</v>
          </cell>
          <cell r="E12787">
            <v>8.1999999999999993</v>
          </cell>
          <cell r="F12787" t="str">
            <v>N</v>
          </cell>
        </row>
        <row r="12788">
          <cell r="B12788">
            <v>37265</v>
          </cell>
          <cell r="C12788" t="str">
            <v>Chaparral Pipeline,Quanah Pipe</v>
          </cell>
          <cell r="D12788" t="str">
            <v>TEPPCO Partners LP</v>
          </cell>
          <cell r="E12788">
            <v>132</v>
          </cell>
          <cell r="F12788" t="str">
            <v>N</v>
          </cell>
        </row>
        <row r="12789">
          <cell r="B12789">
            <v>37265</v>
          </cell>
          <cell r="C12789" t="str">
            <v>Provisional Employ Soln-Ind</v>
          </cell>
          <cell r="D12789" t="str">
            <v>Stratus Services Group Inc</v>
          </cell>
          <cell r="E12789">
            <v>2.3499999999999996</v>
          </cell>
          <cell r="F12789" t="str">
            <v>N</v>
          </cell>
        </row>
        <row r="12790">
          <cell r="B12790">
            <v>37264</v>
          </cell>
          <cell r="C12790" t="str">
            <v>Network for Med Comm,Research</v>
          </cell>
          <cell r="D12790" t="str">
            <v>American Capital Strategies</v>
          </cell>
          <cell r="E12790">
            <v>22</v>
          </cell>
          <cell r="F12790" t="str">
            <v>Y</v>
          </cell>
        </row>
        <row r="12791">
          <cell r="B12791">
            <v>37264</v>
          </cell>
          <cell r="C12791" t="str">
            <v>Martha Stewart Living</v>
          </cell>
          <cell r="D12791" t="str">
            <v>ValueAct Capital Partners LP</v>
          </cell>
          <cell r="E12791">
            <v>45</v>
          </cell>
          <cell r="F12791" t="str">
            <v>Y</v>
          </cell>
        </row>
        <row r="12792">
          <cell r="B12792">
            <v>37264</v>
          </cell>
          <cell r="C12792" t="str">
            <v>Fujant Inc</v>
          </cell>
          <cell r="D12792" t="str">
            <v>Celiant(New Venture,Pequot)</v>
          </cell>
          <cell r="E12792">
            <v>1.5</v>
          </cell>
          <cell r="F12792" t="str">
            <v>N</v>
          </cell>
        </row>
        <row r="12793">
          <cell r="B12793">
            <v>37264</v>
          </cell>
          <cell r="C12793" t="str">
            <v>Three Ravinia Drive,Atlanta,GA</v>
          </cell>
          <cell r="D12793" t="str">
            <v>Koger Equity Inc</v>
          </cell>
          <cell r="E12793">
            <v>125</v>
          </cell>
          <cell r="F12793" t="str">
            <v>N</v>
          </cell>
        </row>
        <row r="12794">
          <cell r="B12794">
            <v>37264</v>
          </cell>
          <cell r="C12794" t="str">
            <v>Cozint Inc</v>
          </cell>
          <cell r="D12794" t="str">
            <v>NOP World</v>
          </cell>
          <cell r="E12794">
            <v>10.5</v>
          </cell>
          <cell r="F12794" t="str">
            <v>N</v>
          </cell>
        </row>
        <row r="12795">
          <cell r="B12795">
            <v>37264</v>
          </cell>
          <cell r="C12795" t="str">
            <v>IGC-APD Cryogenics</v>
          </cell>
          <cell r="D12795" t="str">
            <v>Sumitomo Heavy Industries Ltd</v>
          </cell>
          <cell r="E12795">
            <v>12.6</v>
          </cell>
          <cell r="F12795" t="str">
            <v>N</v>
          </cell>
        </row>
        <row r="12796">
          <cell r="B12796">
            <v>37264</v>
          </cell>
          <cell r="C12796" t="str">
            <v>Gulf States Theatres</v>
          </cell>
          <cell r="D12796" t="str">
            <v>Entertainment Properties Trust</v>
          </cell>
          <cell r="E12796">
            <v>15</v>
          </cell>
          <cell r="F12796" t="str">
            <v>N</v>
          </cell>
        </row>
        <row r="12797">
          <cell r="B12797">
            <v>37264</v>
          </cell>
          <cell r="C12797" t="str">
            <v>Tamtron Corp</v>
          </cell>
          <cell r="D12797" t="str">
            <v>Impath Inc</v>
          </cell>
          <cell r="E12797">
            <v>25.9</v>
          </cell>
          <cell r="F12797" t="str">
            <v>N</v>
          </cell>
        </row>
        <row r="12798">
          <cell r="B12798">
            <v>37264</v>
          </cell>
          <cell r="C12798" t="str">
            <v>Enron-Office Functions &amp; Info</v>
          </cell>
          <cell r="D12798" t="str">
            <v>BP PLC</v>
          </cell>
          <cell r="E12798">
            <v>25</v>
          </cell>
          <cell r="F12798" t="str">
            <v>N</v>
          </cell>
        </row>
        <row r="12799">
          <cell r="B12799">
            <v>37264</v>
          </cell>
          <cell r="C12799" t="str">
            <v>IBM-NetVista Ops</v>
          </cell>
          <cell r="D12799" t="str">
            <v>Sanmina-SCI Corp</v>
          </cell>
          <cell r="E12799">
            <v>176.6</v>
          </cell>
          <cell r="F12799" t="str">
            <v>N</v>
          </cell>
        </row>
        <row r="12800">
          <cell r="B12800">
            <v>37264</v>
          </cell>
          <cell r="C12800" t="str">
            <v>Hemophilia Access Inc</v>
          </cell>
          <cell r="D12800" t="str">
            <v>Curative Health Services Inc</v>
          </cell>
          <cell r="E12800">
            <v>2.65</v>
          </cell>
          <cell r="F12800" t="str">
            <v>N</v>
          </cell>
        </row>
        <row r="12801">
          <cell r="B12801">
            <v>37264</v>
          </cell>
          <cell r="C12801" t="str">
            <v>iDVDBox Inc</v>
          </cell>
          <cell r="D12801" t="str">
            <v>BY&amp;C Management Inc</v>
          </cell>
          <cell r="E12801">
            <v>1.196</v>
          </cell>
          <cell r="F12801" t="str">
            <v>N</v>
          </cell>
        </row>
        <row r="12802">
          <cell r="B12802">
            <v>37264</v>
          </cell>
          <cell r="C12802" t="str">
            <v>MediChem Life Sciences Inc</v>
          </cell>
          <cell r="D12802" t="str">
            <v>deCode Genetics Inc</v>
          </cell>
          <cell r="E12802">
            <v>83.627999999999986</v>
          </cell>
          <cell r="F12802" t="str">
            <v>N</v>
          </cell>
        </row>
        <row r="12803">
          <cell r="B12803">
            <v>37264</v>
          </cell>
          <cell r="C12803" t="str">
            <v>Jordan Controls Inc</v>
          </cell>
          <cell r="D12803" t="str">
            <v>Rotork PLC</v>
          </cell>
          <cell r="E12803">
            <v>10.399999999999999</v>
          </cell>
          <cell r="F12803" t="str">
            <v>N</v>
          </cell>
        </row>
        <row r="12804">
          <cell r="B12804">
            <v>37263</v>
          </cell>
          <cell r="C12804" t="str">
            <v>Allied Bronze Corporation</v>
          </cell>
          <cell r="D12804" t="str">
            <v>Permasteelisa SpA</v>
          </cell>
          <cell r="E12804">
            <v>2</v>
          </cell>
          <cell r="F12804" t="str">
            <v>N</v>
          </cell>
        </row>
        <row r="12805">
          <cell r="B12805">
            <v>37263</v>
          </cell>
          <cell r="C12805" t="str">
            <v>Code-Alarm Inc</v>
          </cell>
          <cell r="D12805" t="str">
            <v>Audiovox Electronics Corp</v>
          </cell>
          <cell r="E12805">
            <v>7.1</v>
          </cell>
          <cell r="F12805" t="str">
            <v>N</v>
          </cell>
        </row>
        <row r="12806">
          <cell r="B12806">
            <v>37263</v>
          </cell>
          <cell r="C12806" t="str">
            <v>Cellect LLC-Foam Sheet Bus</v>
          </cell>
          <cell r="D12806" t="str">
            <v>Rogers Corp</v>
          </cell>
          <cell r="E12806">
            <v>10</v>
          </cell>
          <cell r="F12806" t="str">
            <v>N</v>
          </cell>
        </row>
        <row r="12807">
          <cell r="B12807">
            <v>37263</v>
          </cell>
          <cell r="C12807" t="str">
            <v>KRLH-AM,San Bernardino,CA</v>
          </cell>
          <cell r="D12807" t="str">
            <v>Salem Communications Corp</v>
          </cell>
          <cell r="E12807">
            <v>5</v>
          </cell>
          <cell r="F12807" t="str">
            <v>N</v>
          </cell>
        </row>
        <row r="12808">
          <cell r="B12808">
            <v>37263</v>
          </cell>
          <cell r="C12808" t="str">
            <v>SY Technology</v>
          </cell>
          <cell r="D12808" t="str">
            <v>L-3 Communications Hldg Inc</v>
          </cell>
          <cell r="E12808">
            <v>48</v>
          </cell>
          <cell r="F12808" t="str">
            <v>N</v>
          </cell>
        </row>
        <row r="12809">
          <cell r="B12809">
            <v>37263</v>
          </cell>
          <cell r="C12809" t="str">
            <v>CompuTrac Inc</v>
          </cell>
          <cell r="D12809" t="str">
            <v>RainMaker Software Inc</v>
          </cell>
          <cell r="E12809">
            <v>3.0779999999999998</v>
          </cell>
          <cell r="F12809" t="str">
            <v>N</v>
          </cell>
        </row>
        <row r="12810">
          <cell r="B12810">
            <v>37263</v>
          </cell>
          <cell r="C12810" t="str">
            <v>Stearns &amp; Lehman Inc</v>
          </cell>
          <cell r="D12810" t="str">
            <v>Kerry Group PLC</v>
          </cell>
          <cell r="E12810">
            <v>26</v>
          </cell>
          <cell r="F12810" t="str">
            <v>N</v>
          </cell>
        </row>
        <row r="12811">
          <cell r="B12811">
            <v>37263</v>
          </cell>
          <cell r="C12811" t="str">
            <v>GlobalNet Inc</v>
          </cell>
          <cell r="D12811" t="str">
            <v>Titan Corp</v>
          </cell>
          <cell r="E12811">
            <v>24.165999999999997</v>
          </cell>
          <cell r="F12811" t="str">
            <v>N</v>
          </cell>
        </row>
        <row r="12812">
          <cell r="B12812">
            <v>37263</v>
          </cell>
          <cell r="C12812" t="str">
            <v>Inhale Therapeutic Systems Inc</v>
          </cell>
          <cell r="D12812" t="str">
            <v>Enzon Inc</v>
          </cell>
          <cell r="E12812">
            <v>40</v>
          </cell>
          <cell r="F12812" t="str">
            <v>N</v>
          </cell>
        </row>
        <row r="12813">
          <cell r="B12813">
            <v>37263</v>
          </cell>
          <cell r="C12813" t="str">
            <v>Matrix Pharmaceutical Inc</v>
          </cell>
          <cell r="D12813" t="str">
            <v>Chiron Corp</v>
          </cell>
          <cell r="E12813">
            <v>58.994999999999997</v>
          </cell>
          <cell r="F12813" t="str">
            <v>N</v>
          </cell>
        </row>
        <row r="12814">
          <cell r="B12814">
            <v>37263</v>
          </cell>
          <cell r="C12814" t="str">
            <v>Arguss Communications Inc</v>
          </cell>
          <cell r="D12814" t="str">
            <v>Dycom Industries Inc</v>
          </cell>
          <cell r="E12814">
            <v>149.244</v>
          </cell>
          <cell r="F12814" t="str">
            <v>N</v>
          </cell>
        </row>
        <row r="12815">
          <cell r="B12815">
            <v>37263</v>
          </cell>
          <cell r="C12815" t="str">
            <v>H O Systems Inc</v>
          </cell>
          <cell r="D12815" t="str">
            <v>VeriSign Inc</v>
          </cell>
          <cell r="E12815">
            <v>340</v>
          </cell>
          <cell r="F12815" t="str">
            <v>N</v>
          </cell>
        </row>
        <row r="12816">
          <cell r="B12816">
            <v>37261</v>
          </cell>
          <cell r="C12816" t="str">
            <v>Talarian Corp</v>
          </cell>
          <cell r="D12816" t="str">
            <v>TIBCO Software Inc</v>
          </cell>
          <cell r="E12816">
            <v>109.63500000000001</v>
          </cell>
          <cell r="F12816" t="str">
            <v>N</v>
          </cell>
        </row>
        <row r="12817">
          <cell r="B12817">
            <v>37260</v>
          </cell>
          <cell r="C12817" t="str">
            <v>LiveCapsule Inc</v>
          </cell>
          <cell r="D12817" t="str">
            <v>GMC Holding Corp</v>
          </cell>
          <cell r="E12817">
            <v>7</v>
          </cell>
          <cell r="F12817" t="str">
            <v>N</v>
          </cell>
        </row>
        <row r="12818">
          <cell r="B12818">
            <v>37260</v>
          </cell>
          <cell r="C12818" t="str">
            <v>InternetConnect Inc</v>
          </cell>
          <cell r="D12818" t="str">
            <v>Covad Communs Grp Inc</v>
          </cell>
          <cell r="E12818">
            <v>7.35</v>
          </cell>
          <cell r="F12818" t="str">
            <v>N</v>
          </cell>
        </row>
        <row r="12819">
          <cell r="B12819">
            <v>37260</v>
          </cell>
          <cell r="C12819" t="str">
            <v>eModel.com Inc</v>
          </cell>
          <cell r="D12819" t="str">
            <v>Sector Communications Inc</v>
          </cell>
          <cell r="E12819">
            <v>2</v>
          </cell>
          <cell r="F12819" t="str">
            <v>N</v>
          </cell>
        </row>
        <row r="12820">
          <cell r="B12820">
            <v>37260</v>
          </cell>
          <cell r="C12820" t="str">
            <v>KNOU-FM,New Orleans,Louisiana</v>
          </cell>
          <cell r="D12820" t="str">
            <v>On Top Communications LLC</v>
          </cell>
          <cell r="E12820">
            <v>8.5</v>
          </cell>
          <cell r="F12820" t="str">
            <v>N</v>
          </cell>
        </row>
        <row r="12821">
          <cell r="B12821">
            <v>37260</v>
          </cell>
          <cell r="C12821" t="str">
            <v>Inprimis Inc</v>
          </cell>
          <cell r="D12821" t="str">
            <v>Ener1 Group Inc</v>
          </cell>
          <cell r="E12821">
            <v>1</v>
          </cell>
          <cell r="F12821" t="str">
            <v>N</v>
          </cell>
        </row>
        <row r="12822">
          <cell r="B12822">
            <v>37260</v>
          </cell>
          <cell r="C12822" t="str">
            <v>First Colony Bancshares Inc,OH</v>
          </cell>
          <cell r="D12822" t="str">
            <v>Peoples Bancorp,Marietta,OH</v>
          </cell>
          <cell r="E12822">
            <v>18</v>
          </cell>
          <cell r="F12822" t="str">
            <v>N</v>
          </cell>
        </row>
        <row r="12823">
          <cell r="B12823">
            <v>37259</v>
          </cell>
          <cell r="C12823" t="str">
            <v>Lucent New Ventures Group</v>
          </cell>
          <cell r="D12823" t="str">
            <v>Coller Capital Ltd</v>
          </cell>
          <cell r="E12823">
            <v>93</v>
          </cell>
          <cell r="F12823" t="str">
            <v>Y</v>
          </cell>
        </row>
        <row r="12824">
          <cell r="B12824">
            <v>37259</v>
          </cell>
          <cell r="C12824" t="str">
            <v>NovaPro</v>
          </cell>
          <cell r="D12824" t="str">
            <v>Cross Country Inc</v>
          </cell>
          <cell r="E12824">
            <v>7.125</v>
          </cell>
          <cell r="F12824" t="str">
            <v>N</v>
          </cell>
        </row>
        <row r="12825">
          <cell r="B12825">
            <v>37259</v>
          </cell>
          <cell r="C12825" t="str">
            <v>Air Products and Chem-Gas Bus</v>
          </cell>
          <cell r="D12825" t="str">
            <v>Airgas Inc</v>
          </cell>
          <cell r="E12825">
            <v>270</v>
          </cell>
          <cell r="F12825" t="str">
            <v>N</v>
          </cell>
        </row>
        <row r="12826">
          <cell r="B12826">
            <v>37259</v>
          </cell>
          <cell r="C12826" t="str">
            <v>Comcap Holdings Corp</v>
          </cell>
          <cell r="D12826" t="str">
            <v>NewTek Capital Inc</v>
          </cell>
          <cell r="E12826">
            <v>1.946</v>
          </cell>
          <cell r="F12826" t="str">
            <v>N</v>
          </cell>
        </row>
        <row r="12827">
          <cell r="B12827">
            <v>37259</v>
          </cell>
          <cell r="C12827" t="str">
            <v>Voltarc Technologies Inc</v>
          </cell>
          <cell r="D12827" t="str">
            <v>Innovative Technologies PLC</v>
          </cell>
          <cell r="E12827">
            <v>22</v>
          </cell>
          <cell r="F12827" t="str">
            <v>N</v>
          </cell>
        </row>
        <row r="12828">
          <cell r="B12828">
            <v>37259</v>
          </cell>
          <cell r="C12828" t="str">
            <v>Gentiva Health Svcs-Specialty</v>
          </cell>
          <cell r="D12828" t="str">
            <v>Accredo Health Inc</v>
          </cell>
          <cell r="E12828">
            <v>470.41800000000001</v>
          </cell>
          <cell r="F12828" t="str">
            <v>N</v>
          </cell>
        </row>
        <row r="12829">
          <cell r="B12829">
            <v>37259</v>
          </cell>
          <cell r="C12829" t="str">
            <v>Printcafe Inc</v>
          </cell>
          <cell r="D12829" t="str">
            <v>Creo Products Inc</v>
          </cell>
          <cell r="E12829">
            <v>23.599999999999998</v>
          </cell>
          <cell r="F12829" t="str">
            <v>N</v>
          </cell>
        </row>
        <row r="12830">
          <cell r="B12830">
            <v>37259</v>
          </cell>
          <cell r="C12830" t="str">
            <v>StorageSoft Inc</v>
          </cell>
          <cell r="D12830" t="str">
            <v>Phoenix Technologies Ltd</v>
          </cell>
          <cell r="E12830">
            <v>12</v>
          </cell>
          <cell r="F12830" t="str">
            <v>N</v>
          </cell>
        </row>
        <row r="12831">
          <cell r="B12831">
            <v>37259</v>
          </cell>
          <cell r="C12831" t="str">
            <v>Sabertooth Games</v>
          </cell>
          <cell r="D12831" t="str">
            <v>Games Workshop Group PLC</v>
          </cell>
          <cell r="E12831">
            <v>3</v>
          </cell>
          <cell r="F12831" t="str">
            <v>N</v>
          </cell>
        </row>
        <row r="12832">
          <cell r="B12832">
            <v>37259</v>
          </cell>
          <cell r="C12832" t="str">
            <v>EliteAgents Inc</v>
          </cell>
          <cell r="D12832" t="str">
            <v>Milestone Capital Inc</v>
          </cell>
          <cell r="E12832">
            <v>10.799999999999999</v>
          </cell>
          <cell r="F12832" t="str">
            <v>N</v>
          </cell>
        </row>
        <row r="12833">
          <cell r="B12833">
            <v>37259</v>
          </cell>
          <cell r="C12833" t="str">
            <v>Virtual Financial Services Inc</v>
          </cell>
          <cell r="D12833" t="str">
            <v>Digital Insight Corp</v>
          </cell>
          <cell r="E12833">
            <v>51</v>
          </cell>
          <cell r="F12833" t="str">
            <v>N</v>
          </cell>
        </row>
        <row r="12834">
          <cell r="B12834">
            <v>37258</v>
          </cell>
          <cell r="C12834" t="str">
            <v>Clean Earth Inc</v>
          </cell>
          <cell r="D12834" t="str">
            <v>New CEI Inc</v>
          </cell>
          <cell r="E12834">
            <v>55.5</v>
          </cell>
          <cell r="F12834" t="str">
            <v>Y</v>
          </cell>
        </row>
        <row r="12835">
          <cell r="B12835">
            <v>37258</v>
          </cell>
          <cell r="C12835" t="str">
            <v>Merrill Lynch-Securities Unit</v>
          </cell>
          <cell r="D12835" t="str">
            <v>Interactive Data Corp</v>
          </cell>
          <cell r="E12835">
            <v>48</v>
          </cell>
          <cell r="F12835" t="str">
            <v>N</v>
          </cell>
        </row>
        <row r="12836">
          <cell r="B12836">
            <v>37258</v>
          </cell>
          <cell r="C12836" t="str">
            <v>PerkinElmer Inc-Detection</v>
          </cell>
          <cell r="D12836" t="str">
            <v>L-3 Communications Hldg Inc</v>
          </cell>
          <cell r="E12836">
            <v>100</v>
          </cell>
          <cell r="F12836" t="str">
            <v>N</v>
          </cell>
        </row>
        <row r="12837">
          <cell r="B12837">
            <v>37258</v>
          </cell>
          <cell r="C12837" t="str">
            <v>Marriott Intl Inc-Hotels(8)</v>
          </cell>
          <cell r="D12837" t="str">
            <v>CNL Hospitality Properties Inc</v>
          </cell>
          <cell r="E12837">
            <v>181</v>
          </cell>
          <cell r="F12837" t="str">
            <v>N</v>
          </cell>
        </row>
        <row r="12838">
          <cell r="B12838">
            <v>37258</v>
          </cell>
          <cell r="C12838" t="str">
            <v>eKnowledge Group Inc</v>
          </cell>
          <cell r="D12838" t="str">
            <v>Penny King Holdings Corp</v>
          </cell>
          <cell r="E12838">
            <v>1.5</v>
          </cell>
          <cell r="F12838" t="str">
            <v>N</v>
          </cell>
        </row>
        <row r="12839">
          <cell r="B12839">
            <v>37258</v>
          </cell>
          <cell r="C12839" t="str">
            <v>AUX Sable Liquid-NG Liquids</v>
          </cell>
          <cell r="D12839" t="str">
            <v>Williams Energy Partners LP</v>
          </cell>
          <cell r="E12839">
            <v>8.8999999999999986</v>
          </cell>
          <cell r="F12839" t="str">
            <v>N</v>
          </cell>
        </row>
        <row r="12840">
          <cell r="B12840">
            <v>37258</v>
          </cell>
          <cell r="C12840" t="str">
            <v>American Roller Co</v>
          </cell>
          <cell r="D12840" t="str">
            <v>CM Acquisitions</v>
          </cell>
          <cell r="E12840">
            <v>15</v>
          </cell>
          <cell r="F12840" t="str">
            <v>N</v>
          </cell>
        </row>
        <row r="12841">
          <cell r="B12841">
            <v>37258</v>
          </cell>
          <cell r="C12841" t="str">
            <v>Thomas Enter-Shopping Centers</v>
          </cell>
          <cell r="D12841" t="str">
            <v>Inland Retail Real Estate</v>
          </cell>
          <cell r="E12841">
            <v>316</v>
          </cell>
          <cell r="F12841" t="str">
            <v>N</v>
          </cell>
        </row>
        <row r="12842">
          <cell r="B12842">
            <v>37258</v>
          </cell>
          <cell r="C12842" t="str">
            <v>Claims Services Resource Grp</v>
          </cell>
          <cell r="D12842" t="str">
            <v>Perot Systems Corp</v>
          </cell>
          <cell r="E12842">
            <v>62.75</v>
          </cell>
          <cell r="F12842" t="str">
            <v>N</v>
          </cell>
        </row>
        <row r="12843">
          <cell r="B12843">
            <v>37258</v>
          </cell>
          <cell r="C12843" t="str">
            <v>FootageQuest(eMotion Inc)</v>
          </cell>
          <cell r="D12843" t="str">
            <v>Newsplayer Group PLC</v>
          </cell>
          <cell r="E12843">
            <v>7.5</v>
          </cell>
          <cell r="F12843" t="str">
            <v>N</v>
          </cell>
        </row>
        <row r="12844">
          <cell r="B12844">
            <v>37257</v>
          </cell>
          <cell r="C12844" t="str">
            <v>Houston RE Income Properties</v>
          </cell>
          <cell r="D12844" t="str">
            <v>Hartman REIT Operating</v>
          </cell>
          <cell r="E12844">
            <v>5.3</v>
          </cell>
          <cell r="F12844" t="str">
            <v>N</v>
          </cell>
        </row>
        <row r="12845">
          <cell r="B12845">
            <v>37257</v>
          </cell>
          <cell r="C12845" t="str">
            <v>Houston RE Income Ppty XI Inc</v>
          </cell>
          <cell r="D12845" t="str">
            <v>Hartman Commercial Properties</v>
          </cell>
          <cell r="E12845">
            <v>2</v>
          </cell>
          <cell r="F12845" t="str">
            <v>N</v>
          </cell>
        </row>
        <row r="12846">
          <cell r="B12846">
            <v>37257</v>
          </cell>
          <cell r="C12846" t="str">
            <v>Houston RE Income Ppty XV</v>
          </cell>
          <cell r="D12846" t="str">
            <v>Hartman Commercial Properties</v>
          </cell>
          <cell r="E12846">
            <v>10</v>
          </cell>
          <cell r="F12846" t="str">
            <v>N</v>
          </cell>
        </row>
        <row r="12847">
          <cell r="B12847">
            <v>37257</v>
          </cell>
          <cell r="C12847" t="str">
            <v>Houston RE Income Properties</v>
          </cell>
          <cell r="D12847" t="str">
            <v>Hartman Commercial Properties</v>
          </cell>
          <cell r="E12847">
            <v>8.3000000000000007</v>
          </cell>
          <cell r="F12847" t="str">
            <v>N</v>
          </cell>
        </row>
        <row r="12848">
          <cell r="B12848">
            <v>37257</v>
          </cell>
          <cell r="C12848" t="str">
            <v>Houston RE Income Properties</v>
          </cell>
          <cell r="D12848" t="str">
            <v>Hartman REIT Operating</v>
          </cell>
          <cell r="E12848">
            <v>4</v>
          </cell>
          <cell r="F12848" t="str">
            <v>N</v>
          </cell>
        </row>
        <row r="12849">
          <cell r="B12849">
            <v>37257</v>
          </cell>
          <cell r="C12849" t="str">
            <v>Silicon Consulting</v>
          </cell>
          <cell r="D12849" t="str">
            <v>Segal Co</v>
          </cell>
          <cell r="E12849">
            <v>15</v>
          </cell>
          <cell r="F12849" t="str">
            <v>N</v>
          </cell>
        </row>
        <row r="12850">
          <cell r="B12850">
            <v>37257</v>
          </cell>
          <cell r="C12850" t="str">
            <v>Brambles Industries Ltd-North</v>
          </cell>
          <cell r="D12850" t="str">
            <v>National Equipment Services</v>
          </cell>
          <cell r="E12850">
            <v>122</v>
          </cell>
          <cell r="F12850" t="str">
            <v>N</v>
          </cell>
        </row>
        <row r="12852">
          <cell r="D12852" t="str">
            <v>Buyout</v>
          </cell>
          <cell r="E12852">
            <v>50089.663999999982</v>
          </cell>
        </row>
        <row r="12853">
          <cell r="D12853" t="str">
            <v>Other</v>
          </cell>
          <cell r="E12853">
            <v>376504.57299999887</v>
          </cell>
        </row>
        <row r="12858">
          <cell r="B12858">
            <v>37256</v>
          </cell>
          <cell r="C12858" t="str">
            <v>Monarch Dental Corp-Wisconsin</v>
          </cell>
          <cell r="D12858" t="str">
            <v>Investor Group</v>
          </cell>
          <cell r="E12858">
            <v>9.6999999999999993</v>
          </cell>
          <cell r="F12858" t="str">
            <v>Y</v>
          </cell>
        </row>
        <row r="12859">
          <cell r="B12859">
            <v>37256</v>
          </cell>
          <cell r="C12859" t="str">
            <v>Port Royal Cement Co LLC</v>
          </cell>
          <cell r="D12859" t="str">
            <v>Cementos del Caribe SA</v>
          </cell>
          <cell r="E12859">
            <v>6.5</v>
          </cell>
          <cell r="F12859" t="str">
            <v>N</v>
          </cell>
        </row>
        <row r="12860">
          <cell r="B12860">
            <v>37256</v>
          </cell>
          <cell r="C12860" t="str">
            <v>Old Lyme Ins RI,Old Lyme Ins</v>
          </cell>
          <cell r="D12860" t="str">
            <v>Fairfax Financial Holdings Ltd</v>
          </cell>
          <cell r="E12860">
            <v>42</v>
          </cell>
          <cell r="F12860" t="str">
            <v>N</v>
          </cell>
        </row>
        <row r="12861">
          <cell r="B12861">
            <v>37256</v>
          </cell>
          <cell r="C12861" t="str">
            <v>Sterling Medivations Inc</v>
          </cell>
          <cell r="D12861" t="str">
            <v>SpectRx Inc</v>
          </cell>
          <cell r="E12861">
            <v>12.739999999999998</v>
          </cell>
          <cell r="F12861" t="str">
            <v>N</v>
          </cell>
        </row>
        <row r="12862">
          <cell r="B12862">
            <v>37256</v>
          </cell>
          <cell r="C12862" t="str">
            <v>.tv Corp International(Tuvalu)</v>
          </cell>
          <cell r="D12862" t="str">
            <v>VeriSign Inc</v>
          </cell>
          <cell r="E12862">
            <v>45</v>
          </cell>
          <cell r="F12862" t="str">
            <v>N</v>
          </cell>
        </row>
        <row r="12863">
          <cell r="B12863">
            <v>37256</v>
          </cell>
          <cell r="C12863" t="str">
            <v>PetSmart.com Inc</v>
          </cell>
          <cell r="D12863" t="str">
            <v>PetSmart Inc</v>
          </cell>
          <cell r="E12863">
            <v>9.5</v>
          </cell>
          <cell r="F12863" t="str">
            <v>N</v>
          </cell>
        </row>
        <row r="12864">
          <cell r="B12864">
            <v>37256</v>
          </cell>
          <cell r="C12864" t="str">
            <v>Jore Group Inc</v>
          </cell>
          <cell r="D12864" t="str">
            <v>Northland Holdings</v>
          </cell>
          <cell r="E12864">
            <v>7.0299999999999994</v>
          </cell>
          <cell r="F12864" t="str">
            <v>N</v>
          </cell>
        </row>
        <row r="12865">
          <cell r="B12865">
            <v>37256</v>
          </cell>
          <cell r="C12865" t="str">
            <v>Resource Opportunities Inc</v>
          </cell>
          <cell r="D12865" t="str">
            <v>Genex Services(UnumProvident)</v>
          </cell>
          <cell r="E12865">
            <v>9</v>
          </cell>
          <cell r="F12865" t="str">
            <v>N</v>
          </cell>
        </row>
        <row r="12866">
          <cell r="B12866">
            <v>37256</v>
          </cell>
          <cell r="C12866" t="str">
            <v>Kinexus Corp</v>
          </cell>
          <cell r="D12866" t="str">
            <v>Advent Software Inc</v>
          </cell>
          <cell r="E12866">
            <v>152.78200000000001</v>
          </cell>
          <cell r="F12866" t="str">
            <v>N</v>
          </cell>
        </row>
        <row r="12867">
          <cell r="B12867">
            <v>37255</v>
          </cell>
          <cell r="C12867" t="str">
            <v>Atlas Commerce</v>
          </cell>
          <cell r="D12867" t="str">
            <v>VerticalNet Inc</v>
          </cell>
          <cell r="E12867">
            <v>24.234999999999999</v>
          </cell>
          <cell r="F12867" t="str">
            <v>N</v>
          </cell>
        </row>
        <row r="12868">
          <cell r="B12868">
            <v>37253</v>
          </cell>
          <cell r="C12868" t="str">
            <v>Lakes Gaming Inc-Polo Plaza</v>
          </cell>
          <cell r="D12868" t="str">
            <v>Metroflag Polo LLC</v>
          </cell>
          <cell r="E12868">
            <v>31.799999999999997</v>
          </cell>
          <cell r="F12868" t="str">
            <v>N</v>
          </cell>
        </row>
        <row r="12869">
          <cell r="B12869">
            <v>37253</v>
          </cell>
          <cell r="C12869" t="str">
            <v>Sunrise Assisted-Living Comm</v>
          </cell>
          <cell r="D12869" t="str">
            <v>Investor Group</v>
          </cell>
          <cell r="E12869">
            <v>198</v>
          </cell>
          <cell r="F12869" t="str">
            <v>N</v>
          </cell>
        </row>
        <row r="12870">
          <cell r="B12870">
            <v>37253</v>
          </cell>
          <cell r="C12870" t="str">
            <v>Tellurian Inc</v>
          </cell>
          <cell r="D12870" t="str">
            <v>Winston/Thayer</v>
          </cell>
          <cell r="E12870">
            <v>11</v>
          </cell>
          <cell r="F12870" t="str">
            <v>N</v>
          </cell>
        </row>
        <row r="12871">
          <cell r="B12871">
            <v>37253</v>
          </cell>
          <cell r="C12871" t="str">
            <v>Global Intelligence &amp; Security</v>
          </cell>
          <cell r="D12871" t="str">
            <v>Incepta Group PLC</v>
          </cell>
          <cell r="E12871">
            <v>44</v>
          </cell>
          <cell r="F12871" t="str">
            <v>N</v>
          </cell>
        </row>
        <row r="12872">
          <cell r="B12872">
            <v>37253</v>
          </cell>
          <cell r="C12872" t="str">
            <v>Elastic Networks Inc</v>
          </cell>
          <cell r="D12872" t="str">
            <v>Paradyne Networks Inc</v>
          </cell>
          <cell r="E12872">
            <v>27.191999999999997</v>
          </cell>
          <cell r="F12872" t="str">
            <v>N</v>
          </cell>
        </row>
        <row r="12873">
          <cell r="B12873">
            <v>37253</v>
          </cell>
          <cell r="C12873" t="str">
            <v>Azul Holdings Inc</v>
          </cell>
          <cell r="D12873" t="str">
            <v>Tudor Trust</v>
          </cell>
          <cell r="E12873">
            <v>6.9799999999999995</v>
          </cell>
          <cell r="F12873" t="str">
            <v>N</v>
          </cell>
        </row>
        <row r="12874">
          <cell r="B12874">
            <v>37253</v>
          </cell>
          <cell r="C12874" t="str">
            <v>SyntheSys Secure Technologies</v>
          </cell>
          <cell r="D12874" t="str">
            <v>AUG Corp</v>
          </cell>
          <cell r="E12874">
            <v>19.326000000000001</v>
          </cell>
          <cell r="F12874" t="str">
            <v>N</v>
          </cell>
        </row>
        <row r="12875">
          <cell r="B12875">
            <v>37253</v>
          </cell>
          <cell r="C12875" t="str">
            <v>Sunrise Assisted-Living Commun</v>
          </cell>
          <cell r="D12875" t="str">
            <v>Christopher Place Inc</v>
          </cell>
          <cell r="E12875">
            <v>25</v>
          </cell>
          <cell r="F12875" t="str">
            <v>N</v>
          </cell>
        </row>
        <row r="12876">
          <cell r="B12876">
            <v>37253</v>
          </cell>
          <cell r="C12876" t="str">
            <v>Enron Wind-Wind Facilities,TX</v>
          </cell>
          <cell r="D12876" t="str">
            <v>American Electric Power Co Inc</v>
          </cell>
          <cell r="E12876">
            <v>175</v>
          </cell>
          <cell r="F12876" t="str">
            <v>N</v>
          </cell>
        </row>
        <row r="12877">
          <cell r="B12877">
            <v>37252</v>
          </cell>
          <cell r="C12877" t="str">
            <v>Convera Corp</v>
          </cell>
          <cell r="D12877" t="str">
            <v>Allen Holding Co</v>
          </cell>
          <cell r="E12877">
            <v>34.037999999999997</v>
          </cell>
          <cell r="F12877" t="str">
            <v>N</v>
          </cell>
        </row>
        <row r="12878">
          <cell r="B12878">
            <v>37252</v>
          </cell>
          <cell r="C12878" t="str">
            <v>Microlab/FXR</v>
          </cell>
          <cell r="D12878" t="str">
            <v>Wireless Telecom Group Inc</v>
          </cell>
          <cell r="E12878">
            <v>3.8</v>
          </cell>
          <cell r="F12878" t="str">
            <v>N</v>
          </cell>
        </row>
        <row r="12879">
          <cell r="B12879">
            <v>37252</v>
          </cell>
          <cell r="C12879" t="str">
            <v>Sunlink Hlth Sys-Home,Jspr,GA</v>
          </cell>
          <cell r="D12879" t="str">
            <v>UHS-Pruitt Corp</v>
          </cell>
          <cell r="E12879">
            <v>1.5499999999999998</v>
          </cell>
          <cell r="F12879" t="str">
            <v>N</v>
          </cell>
        </row>
        <row r="12880">
          <cell r="B12880">
            <v>37252</v>
          </cell>
          <cell r="C12880" t="str">
            <v>Poore Brothers Inc</v>
          </cell>
          <cell r="D12880" t="str">
            <v>Renaissance Capital Group Inc</v>
          </cell>
          <cell r="E12880">
            <v>1.25</v>
          </cell>
          <cell r="F12880" t="str">
            <v>N</v>
          </cell>
        </row>
        <row r="12881">
          <cell r="B12881">
            <v>37252</v>
          </cell>
          <cell r="C12881" t="str">
            <v>Metrobility Optical Sys-Op Tec</v>
          </cell>
          <cell r="D12881" t="str">
            <v>Vina Technologies Inc</v>
          </cell>
          <cell r="E12881">
            <v>2.6399999999999997</v>
          </cell>
          <cell r="F12881" t="str">
            <v>N</v>
          </cell>
        </row>
        <row r="12882">
          <cell r="B12882">
            <v>37252</v>
          </cell>
          <cell r="C12882" t="str">
            <v>Proximity Inc(VueCom Inc)</v>
          </cell>
          <cell r="D12882" t="str">
            <v>ACT Teleconferencing Inc</v>
          </cell>
          <cell r="E12882">
            <v>4.0549999999999997</v>
          </cell>
          <cell r="F12882" t="str">
            <v>N</v>
          </cell>
        </row>
        <row r="12883">
          <cell r="B12883">
            <v>37252</v>
          </cell>
          <cell r="C12883" t="str">
            <v>Adamatic Corp(Hobart)</v>
          </cell>
          <cell r="D12883" t="str">
            <v>AGA Foodservice Group PLC</v>
          </cell>
          <cell r="E12883">
            <v>5.1999999999999993</v>
          </cell>
          <cell r="F12883" t="str">
            <v>N</v>
          </cell>
        </row>
        <row r="12884">
          <cell r="B12884">
            <v>37252</v>
          </cell>
          <cell r="C12884" t="str">
            <v>Cleere Drilling Co-(17) Land</v>
          </cell>
          <cell r="D12884" t="str">
            <v>Patterson-UTI Energy Inc</v>
          </cell>
          <cell r="E12884">
            <v>24.417000000000002</v>
          </cell>
          <cell r="F12884" t="str">
            <v>N</v>
          </cell>
        </row>
        <row r="12885">
          <cell r="B12885">
            <v>37251</v>
          </cell>
          <cell r="C12885" t="str">
            <v>W&amp;B Refrigeration-Trailer Asts</v>
          </cell>
          <cell r="D12885" t="str">
            <v>W&amp;B Newco LP</v>
          </cell>
          <cell r="E12885">
            <v>13.899999999999999</v>
          </cell>
          <cell r="F12885" t="str">
            <v>Y</v>
          </cell>
        </row>
        <row r="12886">
          <cell r="B12886">
            <v>37251</v>
          </cell>
          <cell r="C12886" t="str">
            <v>Wayne Hummer Investments LLC</v>
          </cell>
          <cell r="D12886" t="str">
            <v>Wintrust Financial Corp</v>
          </cell>
          <cell r="E12886">
            <v>28.774000000000001</v>
          </cell>
          <cell r="F12886" t="str">
            <v>N</v>
          </cell>
        </row>
        <row r="12887">
          <cell r="B12887">
            <v>37251</v>
          </cell>
          <cell r="C12887" t="str">
            <v>Tribune-Radio Stations,CO(3)</v>
          </cell>
          <cell r="D12887" t="str">
            <v>Entercom Communications Corp</v>
          </cell>
          <cell r="E12887">
            <v>180</v>
          </cell>
          <cell r="F12887" t="str">
            <v>N</v>
          </cell>
        </row>
        <row r="12888">
          <cell r="B12888">
            <v>37251</v>
          </cell>
          <cell r="C12888" t="str">
            <v>Independence Bank of Houston</v>
          </cell>
          <cell r="D12888" t="str">
            <v>Regions Financial Corp,AL</v>
          </cell>
          <cell r="E12888">
            <v>20</v>
          </cell>
          <cell r="F12888" t="str">
            <v>N</v>
          </cell>
        </row>
        <row r="12889">
          <cell r="B12889">
            <v>37251</v>
          </cell>
          <cell r="C12889" t="str">
            <v>Altek Industries(Transmation)</v>
          </cell>
          <cell r="D12889" t="str">
            <v>Fluke Electronics Corp</v>
          </cell>
          <cell r="E12889">
            <v>10.5</v>
          </cell>
          <cell r="F12889" t="str">
            <v>N</v>
          </cell>
        </row>
        <row r="12890">
          <cell r="B12890">
            <v>37251</v>
          </cell>
          <cell r="C12890" t="str">
            <v>Coats Kenney Inc</v>
          </cell>
          <cell r="D12890" t="str">
            <v>Clark/Bardes Consulting CRG</v>
          </cell>
          <cell r="E12890">
            <v>1.2</v>
          </cell>
          <cell r="F12890" t="str">
            <v>N</v>
          </cell>
        </row>
        <row r="12891">
          <cell r="B12891">
            <v>37251</v>
          </cell>
          <cell r="C12891" t="str">
            <v>MedicaLogic/Medscape-Portal</v>
          </cell>
          <cell r="D12891" t="str">
            <v>WebMD Corp</v>
          </cell>
          <cell r="E12891">
            <v>10</v>
          </cell>
          <cell r="F12891" t="str">
            <v>N</v>
          </cell>
        </row>
        <row r="12892">
          <cell r="B12892">
            <v>37251</v>
          </cell>
          <cell r="C12892" t="str">
            <v>Next Inc</v>
          </cell>
          <cell r="D12892" t="str">
            <v>Sporting Magic Inc</v>
          </cell>
          <cell r="E12892">
            <v>5.4950000000000001</v>
          </cell>
          <cell r="F12892" t="str">
            <v>N</v>
          </cell>
        </row>
        <row r="12893">
          <cell r="B12893">
            <v>37251</v>
          </cell>
          <cell r="C12893" t="str">
            <v>Equity Office Ppty Trust-Ind</v>
          </cell>
          <cell r="D12893" t="str">
            <v>RREEF America Income &amp; Growth</v>
          </cell>
          <cell r="E12893">
            <v>212.89999999999998</v>
          </cell>
          <cell r="F12893" t="str">
            <v>N</v>
          </cell>
        </row>
        <row r="12894">
          <cell r="B12894">
            <v>37249</v>
          </cell>
          <cell r="C12894" t="str">
            <v>True Temper Hardware</v>
          </cell>
          <cell r="D12894" t="str">
            <v>Wind Point Partners</v>
          </cell>
          <cell r="E12894">
            <v>165</v>
          </cell>
          <cell r="F12894" t="str">
            <v>Y</v>
          </cell>
        </row>
        <row r="12895">
          <cell r="B12895">
            <v>37249</v>
          </cell>
          <cell r="C12895" t="str">
            <v>Tradenable Inc-Certain Assets</v>
          </cell>
          <cell r="D12895" t="str">
            <v>ValiCert Inc</v>
          </cell>
          <cell r="E12895">
            <v>1.8399999999999999</v>
          </cell>
          <cell r="F12895" t="str">
            <v>N</v>
          </cell>
        </row>
        <row r="12896">
          <cell r="B12896">
            <v>37249</v>
          </cell>
          <cell r="C12896" t="str">
            <v>Reckson Associates-Office Bldg</v>
          </cell>
          <cell r="D12896" t="str">
            <v>New York State Teachers</v>
          </cell>
          <cell r="E12896">
            <v>221</v>
          </cell>
          <cell r="F12896" t="str">
            <v>N</v>
          </cell>
        </row>
        <row r="12897">
          <cell r="B12897">
            <v>37249</v>
          </cell>
          <cell r="C12897" t="str">
            <v>AT Plastics Inc-Flexet Bus</v>
          </cell>
          <cell r="D12897" t="str">
            <v>Undisclosed Acquiror</v>
          </cell>
          <cell r="E12897">
            <v>3.5750000000000002</v>
          </cell>
          <cell r="F12897" t="str">
            <v>N</v>
          </cell>
        </row>
        <row r="12898">
          <cell r="B12898">
            <v>37247</v>
          </cell>
          <cell r="C12898" t="str">
            <v>CH Resources Inc</v>
          </cell>
          <cell r="D12898" t="str">
            <v>WPS Power Development Inc</v>
          </cell>
          <cell r="E12898">
            <v>58</v>
          </cell>
          <cell r="F12898" t="str">
            <v>N</v>
          </cell>
        </row>
        <row r="12899">
          <cell r="B12899">
            <v>37247</v>
          </cell>
          <cell r="C12899" t="str">
            <v>Kenan Systems Corp(Lucent)</v>
          </cell>
          <cell r="D12899" t="str">
            <v>CSG Systems International Inc</v>
          </cell>
          <cell r="E12899">
            <v>300</v>
          </cell>
          <cell r="F12899" t="str">
            <v>N</v>
          </cell>
        </row>
        <row r="12900">
          <cell r="B12900">
            <v>37246</v>
          </cell>
          <cell r="C12900" t="str">
            <v>Notiva Corp</v>
          </cell>
          <cell r="D12900" t="str">
            <v>Investor Group</v>
          </cell>
          <cell r="E12900">
            <v>13</v>
          </cell>
          <cell r="F12900" t="str">
            <v>Y</v>
          </cell>
        </row>
        <row r="12901">
          <cell r="B12901">
            <v>37246</v>
          </cell>
          <cell r="C12901" t="str">
            <v>Paralex Inc</v>
          </cell>
          <cell r="D12901" t="str">
            <v>Cardiome Pharma Corp</v>
          </cell>
          <cell r="E12901">
            <v>17.390999999999998</v>
          </cell>
          <cell r="F12901" t="str">
            <v>N</v>
          </cell>
        </row>
        <row r="12902">
          <cell r="B12902">
            <v>37246</v>
          </cell>
          <cell r="C12902" t="str">
            <v>C&amp;K Auto Imports Inc</v>
          </cell>
          <cell r="D12902" t="str">
            <v>Associated Automotive Group</v>
          </cell>
          <cell r="E12902">
            <v>1</v>
          </cell>
          <cell r="F12902" t="str">
            <v>N</v>
          </cell>
        </row>
        <row r="12903">
          <cell r="B12903">
            <v>37246</v>
          </cell>
          <cell r="C12903" t="str">
            <v>Tom Snyder Prodn(Harlequin)</v>
          </cell>
          <cell r="D12903" t="str">
            <v>Scholastic Corp</v>
          </cell>
          <cell r="E12903">
            <v>9</v>
          </cell>
          <cell r="F12903" t="str">
            <v>N</v>
          </cell>
        </row>
        <row r="12904">
          <cell r="B12904">
            <v>37246</v>
          </cell>
          <cell r="C12904" t="str">
            <v>Univision Communications Inc</v>
          </cell>
          <cell r="D12904" t="str">
            <v>Grupo Televisa SA de CV</v>
          </cell>
          <cell r="E12904">
            <v>375</v>
          </cell>
          <cell r="F12904" t="str">
            <v>N</v>
          </cell>
        </row>
        <row r="12905">
          <cell r="B12905">
            <v>37246</v>
          </cell>
          <cell r="C12905" t="str">
            <v>Cunningham Motor Co</v>
          </cell>
          <cell r="D12905" t="str">
            <v>General Motors Corp</v>
          </cell>
          <cell r="E12905">
            <v>2</v>
          </cell>
          <cell r="F12905" t="str">
            <v>N</v>
          </cell>
        </row>
        <row r="12906">
          <cell r="B12906">
            <v>37246</v>
          </cell>
          <cell r="C12906" t="str">
            <v>BioDisplay Technologies Inc</v>
          </cell>
          <cell r="D12906" t="str">
            <v>Abbott Laboratories</v>
          </cell>
          <cell r="E12906">
            <v>7</v>
          </cell>
          <cell r="F12906" t="str">
            <v>N</v>
          </cell>
        </row>
        <row r="12907">
          <cell r="B12907">
            <v>37246</v>
          </cell>
          <cell r="C12907" t="str">
            <v>Eagle-Picher Industries-Constr</v>
          </cell>
          <cell r="D12907" t="str">
            <v>Construction Equipment Direct</v>
          </cell>
          <cell r="E12907">
            <v>6.1</v>
          </cell>
          <cell r="F12907" t="str">
            <v>N</v>
          </cell>
        </row>
        <row r="12908">
          <cell r="B12908">
            <v>37246</v>
          </cell>
          <cell r="C12908" t="str">
            <v>Outsource Intl-Cert Bus Ops</v>
          </cell>
          <cell r="D12908" t="str">
            <v>Cerberus Outsource SPV LLC</v>
          </cell>
          <cell r="E12908">
            <v>40.25</v>
          </cell>
          <cell r="F12908" t="str">
            <v>N</v>
          </cell>
        </row>
        <row r="12909">
          <cell r="B12909">
            <v>37246</v>
          </cell>
          <cell r="C12909" t="str">
            <v>Cox Kraay &amp; Associates</v>
          </cell>
          <cell r="D12909" t="str">
            <v>Offshore Logistics Inc</v>
          </cell>
          <cell r="E12909">
            <v>6.2249999999999996</v>
          </cell>
          <cell r="F12909" t="str">
            <v>N</v>
          </cell>
        </row>
        <row r="12910">
          <cell r="B12910">
            <v>37246</v>
          </cell>
          <cell r="C12910" t="str">
            <v>MedSpan Inc</v>
          </cell>
          <cell r="D12910" t="str">
            <v>Oxford Health Plans Inc</v>
          </cell>
          <cell r="E12910">
            <v>18</v>
          </cell>
          <cell r="F12910" t="str">
            <v>N</v>
          </cell>
        </row>
        <row r="12911">
          <cell r="B12911">
            <v>37246</v>
          </cell>
          <cell r="C12911" t="str">
            <v>Don Galloway Homes,Landmark</v>
          </cell>
          <cell r="D12911" t="str">
            <v>Lennar Corp</v>
          </cell>
          <cell r="E12911">
            <v>50</v>
          </cell>
          <cell r="F12911" t="str">
            <v>N</v>
          </cell>
        </row>
        <row r="12912">
          <cell r="B12912">
            <v>37245</v>
          </cell>
          <cell r="C12912" t="str">
            <v>Marconi Commerce Systems</v>
          </cell>
          <cell r="D12912" t="str">
            <v>Danaher Corp</v>
          </cell>
          <cell r="E12912">
            <v>325</v>
          </cell>
          <cell r="F12912" t="str">
            <v>N</v>
          </cell>
        </row>
        <row r="12913">
          <cell r="B12913">
            <v>37245</v>
          </cell>
          <cell r="C12913" t="str">
            <v>Boston Red Sox</v>
          </cell>
          <cell r="D12913" t="str">
            <v>New England Sports Ventures</v>
          </cell>
          <cell r="E12913">
            <v>700</v>
          </cell>
          <cell r="F12913" t="str">
            <v>N</v>
          </cell>
        </row>
        <row r="12914">
          <cell r="B12914">
            <v>37245</v>
          </cell>
          <cell r="C12914" t="str">
            <v>Frontier Pipeline Co</v>
          </cell>
          <cell r="D12914" t="str">
            <v>Enbridge Inc</v>
          </cell>
          <cell r="E12914">
            <v>28.9</v>
          </cell>
          <cell r="F12914" t="str">
            <v>N</v>
          </cell>
        </row>
        <row r="12915">
          <cell r="B12915">
            <v>37245</v>
          </cell>
          <cell r="C12915" t="str">
            <v>IWO Holdings Inc</v>
          </cell>
          <cell r="D12915" t="str">
            <v>US Unwired Inc</v>
          </cell>
          <cell r="E12915">
            <v>558.59999999999991</v>
          </cell>
          <cell r="F12915" t="str">
            <v>N</v>
          </cell>
        </row>
        <row r="12916">
          <cell r="B12916">
            <v>37245</v>
          </cell>
          <cell r="C12916" t="str">
            <v>BioPartners In Care Inc</v>
          </cell>
          <cell r="D12916" t="str">
            <v>Accredo Health Inc</v>
          </cell>
          <cell r="E12916">
            <v>37</v>
          </cell>
          <cell r="F12916" t="str">
            <v>N</v>
          </cell>
        </row>
        <row r="12917">
          <cell r="B12917">
            <v>37245</v>
          </cell>
          <cell r="C12917" t="str">
            <v>TXU Corp-Power Plants(2),TX</v>
          </cell>
          <cell r="D12917" t="str">
            <v>Exelon Corp</v>
          </cell>
          <cell r="E12917">
            <v>443</v>
          </cell>
          <cell r="F12917" t="str">
            <v>N</v>
          </cell>
        </row>
        <row r="12918">
          <cell r="B12918">
            <v>37245</v>
          </cell>
          <cell r="C12918" t="str">
            <v>Micro Networks Corp</v>
          </cell>
          <cell r="D12918" t="str">
            <v>Integrated Circuit Systems Inc</v>
          </cell>
          <cell r="E12918">
            <v>77</v>
          </cell>
          <cell r="F12918" t="str">
            <v>N</v>
          </cell>
        </row>
        <row r="12919">
          <cell r="B12919">
            <v>37245</v>
          </cell>
          <cell r="C12919" t="str">
            <v>Advanced Casino Systems Corp</v>
          </cell>
          <cell r="D12919" t="str">
            <v>Bally Gaming International Inc</v>
          </cell>
          <cell r="E12919">
            <v>14.6</v>
          </cell>
          <cell r="F12919" t="str">
            <v>N</v>
          </cell>
        </row>
        <row r="12920">
          <cell r="B12920">
            <v>37244</v>
          </cell>
          <cell r="C12920" t="str">
            <v>Netreon Inc</v>
          </cell>
          <cell r="D12920" t="str">
            <v>Investor Group</v>
          </cell>
          <cell r="E12920">
            <v>1</v>
          </cell>
          <cell r="F12920" t="str">
            <v>Y</v>
          </cell>
        </row>
        <row r="12921">
          <cell r="B12921">
            <v>37244</v>
          </cell>
          <cell r="C12921" t="str">
            <v>Kraft Foods-Knox Nutrajoint</v>
          </cell>
          <cell r="D12921" t="str">
            <v>NBTY Inc</v>
          </cell>
          <cell r="E12921">
            <v>4</v>
          </cell>
          <cell r="F12921" t="str">
            <v>N</v>
          </cell>
        </row>
        <row r="12922">
          <cell r="B12922">
            <v>37244</v>
          </cell>
          <cell r="C12922" t="str">
            <v>Phoenix Marketing Group Hldgs</v>
          </cell>
          <cell r="D12922" t="str">
            <v>Express Scripts Inc</v>
          </cell>
          <cell r="E12922">
            <v>33</v>
          </cell>
          <cell r="F12922" t="str">
            <v>N</v>
          </cell>
        </row>
        <row r="12923">
          <cell r="B12923">
            <v>37244</v>
          </cell>
          <cell r="C12923" t="str">
            <v>US Monolithics LLC</v>
          </cell>
          <cell r="D12923" t="str">
            <v>ViaSat Inc</v>
          </cell>
          <cell r="E12923">
            <v>17.672999999999998</v>
          </cell>
          <cell r="F12923" t="str">
            <v>N</v>
          </cell>
        </row>
        <row r="12924">
          <cell r="B12924">
            <v>37244</v>
          </cell>
          <cell r="C12924" t="str">
            <v>Independence Bank Kernersville</v>
          </cell>
          <cell r="D12924" t="str">
            <v>Bank of North Carolina,NC</v>
          </cell>
          <cell r="E12924">
            <v>5.7549999999999999</v>
          </cell>
          <cell r="F12924" t="str">
            <v>N</v>
          </cell>
        </row>
        <row r="12925">
          <cell r="B12925">
            <v>37244</v>
          </cell>
          <cell r="C12925" t="str">
            <v>First Western Bank,CA</v>
          </cell>
          <cell r="D12925" t="str">
            <v>UnionBanCal Corp,CA</v>
          </cell>
          <cell r="E12925">
            <v>44.274999999999999</v>
          </cell>
          <cell r="F12925" t="str">
            <v>N</v>
          </cell>
        </row>
        <row r="12926">
          <cell r="B12926">
            <v>37244</v>
          </cell>
          <cell r="C12926" t="str">
            <v>Polaroid Digital Solutions Inc</v>
          </cell>
          <cell r="D12926" t="str">
            <v>Appareo Software Inc</v>
          </cell>
          <cell r="E12926">
            <v>4.5629999999999997</v>
          </cell>
          <cell r="F12926" t="str">
            <v>N</v>
          </cell>
        </row>
        <row r="12927">
          <cell r="B12927">
            <v>37244</v>
          </cell>
          <cell r="C12927" t="str">
            <v>Independent Propane Co</v>
          </cell>
          <cell r="D12927" t="str">
            <v>Inergy LP</v>
          </cell>
          <cell r="E12927">
            <v>96.699999999999989</v>
          </cell>
          <cell r="F12927" t="str">
            <v>N</v>
          </cell>
        </row>
        <row r="12928">
          <cell r="B12928">
            <v>37244</v>
          </cell>
          <cell r="C12928" t="str">
            <v>Irish Echo</v>
          </cell>
          <cell r="D12928" t="str">
            <v>Investor</v>
          </cell>
          <cell r="E12928">
            <v>2.2000000000000002</v>
          </cell>
          <cell r="F12928" t="str">
            <v>N</v>
          </cell>
        </row>
        <row r="12929">
          <cell r="B12929">
            <v>37244</v>
          </cell>
          <cell r="C12929" t="str">
            <v>Bulova Technologies-Defense</v>
          </cell>
          <cell r="D12929" t="str">
            <v>L-3 Communications Hldg Inc</v>
          </cell>
          <cell r="E12929">
            <v>44</v>
          </cell>
          <cell r="F12929" t="str">
            <v>N</v>
          </cell>
        </row>
        <row r="12930">
          <cell r="B12930">
            <v>37244</v>
          </cell>
          <cell r="C12930" t="str">
            <v>IBM Corp-Optical Transceiver</v>
          </cell>
          <cell r="D12930" t="str">
            <v>JDS Uniphase Corp</v>
          </cell>
          <cell r="E12930">
            <v>425</v>
          </cell>
          <cell r="F12930" t="str">
            <v>N</v>
          </cell>
        </row>
        <row r="12931">
          <cell r="B12931">
            <v>37244</v>
          </cell>
          <cell r="C12931" t="str">
            <v>Crown Group Inc,Orlando,FL</v>
          </cell>
          <cell r="D12931" t="str">
            <v>R&amp;G Financial Corp</v>
          </cell>
          <cell r="E12931">
            <v>105</v>
          </cell>
          <cell r="F12931" t="str">
            <v>N</v>
          </cell>
        </row>
        <row r="12932">
          <cell r="B12932">
            <v>37244</v>
          </cell>
          <cell r="C12932" t="str">
            <v>ABD Insurance &amp; Financial Svcs</v>
          </cell>
          <cell r="D12932" t="str">
            <v>Greater Bay Bancorp,Palo Alto</v>
          </cell>
          <cell r="E12932">
            <v>193.6</v>
          </cell>
          <cell r="F12932" t="str">
            <v>N</v>
          </cell>
        </row>
        <row r="12933">
          <cell r="B12933">
            <v>37244</v>
          </cell>
          <cell r="C12933" t="str">
            <v>Travelers Property Casualty</v>
          </cell>
          <cell r="D12933" t="str">
            <v>Shareholders</v>
          </cell>
          <cell r="E12933">
            <v>12213</v>
          </cell>
          <cell r="F12933" t="str">
            <v>N</v>
          </cell>
        </row>
        <row r="12934">
          <cell r="B12934">
            <v>37244</v>
          </cell>
          <cell r="C12934" t="str">
            <v>Forecast Group LP-California</v>
          </cell>
          <cell r="D12934" t="str">
            <v>Hovnanian Enterprises Inc</v>
          </cell>
          <cell r="E12934">
            <v>255</v>
          </cell>
          <cell r="F12934" t="str">
            <v>N</v>
          </cell>
        </row>
        <row r="12935">
          <cell r="B12935">
            <v>37244</v>
          </cell>
          <cell r="C12935" t="str">
            <v>GiantBear Inc</v>
          </cell>
          <cell r="D12935" t="str">
            <v>InfoSpace Inc</v>
          </cell>
          <cell r="E12935">
            <v>5.9790000000000001</v>
          </cell>
          <cell r="F12935" t="str">
            <v>N</v>
          </cell>
        </row>
        <row r="12936">
          <cell r="B12936">
            <v>37243</v>
          </cell>
          <cell r="C12936" t="str">
            <v>Interlogix Inc</v>
          </cell>
          <cell r="D12936" t="str">
            <v>GE Industrial Systems</v>
          </cell>
          <cell r="E12936">
            <v>1012.801</v>
          </cell>
          <cell r="F12936" t="str">
            <v>N</v>
          </cell>
        </row>
        <row r="12937">
          <cell r="B12937">
            <v>37243</v>
          </cell>
          <cell r="C12937" t="str">
            <v>P2i Inc</v>
          </cell>
          <cell r="D12937" t="str">
            <v>ProtoSource Corp</v>
          </cell>
          <cell r="E12937">
            <v>5.8150000000000004</v>
          </cell>
          <cell r="F12937" t="str">
            <v>N</v>
          </cell>
        </row>
        <row r="12938">
          <cell r="B12938">
            <v>37243</v>
          </cell>
          <cell r="C12938" t="str">
            <v>Simuflite Training Intl Inc</v>
          </cell>
          <cell r="D12938" t="str">
            <v>CAE Inc</v>
          </cell>
          <cell r="E12938">
            <v>247</v>
          </cell>
          <cell r="F12938" t="str">
            <v>N</v>
          </cell>
        </row>
        <row r="12939">
          <cell r="B12939">
            <v>37243</v>
          </cell>
          <cell r="C12939" t="str">
            <v>Paracelsus Healthcare Corp of</v>
          </cell>
          <cell r="D12939" t="str">
            <v>MeritCare Health Systems</v>
          </cell>
          <cell r="E12939">
            <v>32.950000000000003</v>
          </cell>
          <cell r="F12939" t="str">
            <v>N</v>
          </cell>
        </row>
        <row r="12940">
          <cell r="B12940">
            <v>37243</v>
          </cell>
          <cell r="C12940" t="str">
            <v>Prize Energy Corp</v>
          </cell>
          <cell r="D12940" t="str">
            <v>Magnum Hunter Resources Inc</v>
          </cell>
          <cell r="E12940">
            <v>366.24099999999999</v>
          </cell>
          <cell r="F12940" t="str">
            <v>N</v>
          </cell>
        </row>
        <row r="12941">
          <cell r="B12941">
            <v>37243</v>
          </cell>
          <cell r="C12941" t="str">
            <v>Dominion Semiconductor LLC</v>
          </cell>
          <cell r="D12941" t="str">
            <v>Micron Technology Inc</v>
          </cell>
          <cell r="E12941">
            <v>302.95</v>
          </cell>
          <cell r="F12941" t="str">
            <v>N</v>
          </cell>
        </row>
        <row r="12942">
          <cell r="B12942">
            <v>37243</v>
          </cell>
          <cell r="C12942" t="str">
            <v>PerkinElmer Instruments Inc</v>
          </cell>
          <cell r="D12942" t="str">
            <v>AMETEK Inc</v>
          </cell>
          <cell r="E12942">
            <v>63</v>
          </cell>
          <cell r="F12942" t="str">
            <v>N</v>
          </cell>
        </row>
        <row r="12943">
          <cell r="B12943">
            <v>37243</v>
          </cell>
          <cell r="C12943" t="str">
            <v>Color Prelude-Certain Assets</v>
          </cell>
          <cell r="D12943" t="str">
            <v>IST Corp</v>
          </cell>
          <cell r="E12943">
            <v>19.399999999999999</v>
          </cell>
          <cell r="F12943" t="str">
            <v>N</v>
          </cell>
        </row>
        <row r="12944">
          <cell r="B12944">
            <v>37243</v>
          </cell>
          <cell r="C12944" t="str">
            <v>Robotic Vision Sys-Material</v>
          </cell>
          <cell r="D12944" t="str">
            <v>Sick AG</v>
          </cell>
          <cell r="E12944">
            <v>11.5</v>
          </cell>
          <cell r="F12944" t="str">
            <v>N</v>
          </cell>
        </row>
        <row r="12945">
          <cell r="B12945">
            <v>37243</v>
          </cell>
          <cell r="C12945" t="str">
            <v>WinStar Communications Inc</v>
          </cell>
          <cell r="D12945" t="str">
            <v>IDT Corp</v>
          </cell>
          <cell r="E12945">
            <v>42.5</v>
          </cell>
          <cell r="F12945" t="str">
            <v>N</v>
          </cell>
        </row>
        <row r="12946">
          <cell r="B12946">
            <v>37243</v>
          </cell>
          <cell r="C12946" t="str">
            <v>AK Steel Holding Corp-Sawhill</v>
          </cell>
          <cell r="D12946" t="str">
            <v>John Maneely Co</v>
          </cell>
          <cell r="E12946">
            <v>50</v>
          </cell>
          <cell r="F12946" t="str">
            <v>N</v>
          </cell>
        </row>
        <row r="12947">
          <cell r="B12947">
            <v>37243</v>
          </cell>
          <cell r="C12947" t="str">
            <v>Sensys Instruments Corp</v>
          </cell>
          <cell r="D12947" t="str">
            <v>Therma-Wave Inc</v>
          </cell>
          <cell r="E12947">
            <v>81.825000000000003</v>
          </cell>
          <cell r="F12947" t="str">
            <v>N</v>
          </cell>
        </row>
        <row r="12948">
          <cell r="B12948">
            <v>37243</v>
          </cell>
          <cell r="C12948" t="str">
            <v>Novametrix Medical Systems Inc</v>
          </cell>
          <cell r="D12948" t="str">
            <v>Respironics Inc</v>
          </cell>
          <cell r="E12948">
            <v>83.891999999999996</v>
          </cell>
          <cell r="F12948" t="str">
            <v>N</v>
          </cell>
        </row>
        <row r="12949">
          <cell r="B12949">
            <v>37243</v>
          </cell>
          <cell r="C12949" t="str">
            <v>Cemex SA-Hard Rock Quarries(5)</v>
          </cell>
          <cell r="D12949" t="str">
            <v>Rinker Materials Corp</v>
          </cell>
          <cell r="E12949">
            <v>42</v>
          </cell>
          <cell r="F12949" t="str">
            <v>N</v>
          </cell>
        </row>
        <row r="12950">
          <cell r="B12950">
            <v>37242</v>
          </cell>
          <cell r="C12950" t="str">
            <v>Equivest Finance</v>
          </cell>
          <cell r="D12950" t="str">
            <v>Cendant Corp</v>
          </cell>
          <cell r="E12950">
            <v>99.037999999999997</v>
          </cell>
          <cell r="F12950" t="str">
            <v>N</v>
          </cell>
        </row>
        <row r="12951">
          <cell r="B12951">
            <v>37242</v>
          </cell>
          <cell r="C12951" t="str">
            <v>Hall-Houston Oil Co</v>
          </cell>
          <cell r="D12951" t="str">
            <v>Energy Partners Ltd</v>
          </cell>
          <cell r="E12951">
            <v>88.5</v>
          </cell>
          <cell r="F12951" t="str">
            <v>N</v>
          </cell>
        </row>
        <row r="12952">
          <cell r="B12952">
            <v>37242</v>
          </cell>
          <cell r="C12952" t="str">
            <v>PCS Securities Inc</v>
          </cell>
          <cell r="D12952" t="str">
            <v>DirectPlacement Inc</v>
          </cell>
          <cell r="E12952">
            <v>26</v>
          </cell>
          <cell r="F12952" t="str">
            <v>N</v>
          </cell>
        </row>
        <row r="12953">
          <cell r="B12953">
            <v>37242</v>
          </cell>
          <cell r="C12953" t="str">
            <v>Reliant Pharmaceuticals Inc</v>
          </cell>
          <cell r="D12953" t="str">
            <v>Alkermes Inc</v>
          </cell>
          <cell r="E12953">
            <v>100</v>
          </cell>
          <cell r="F12953" t="str">
            <v>N</v>
          </cell>
        </row>
        <row r="12954">
          <cell r="B12954">
            <v>37242</v>
          </cell>
          <cell r="C12954" t="str">
            <v>Alpha Industries Inc</v>
          </cell>
          <cell r="D12954" t="str">
            <v>Conexant Systems Inc-Wireless</v>
          </cell>
          <cell r="E12954">
            <v>2159.3490000000002</v>
          </cell>
          <cell r="F12954" t="str">
            <v>N</v>
          </cell>
        </row>
        <row r="12955">
          <cell r="B12955">
            <v>37242</v>
          </cell>
          <cell r="C12955" t="str">
            <v>Immunex Corp</v>
          </cell>
          <cell r="D12955" t="str">
            <v>Amgen Inc</v>
          </cell>
          <cell r="E12955">
            <v>16900.013999999999</v>
          </cell>
          <cell r="F12955" t="str">
            <v>N</v>
          </cell>
        </row>
        <row r="12956">
          <cell r="B12956">
            <v>37242</v>
          </cell>
          <cell r="C12956" t="str">
            <v>Vinny Testas Restaurants</v>
          </cell>
          <cell r="D12956" t="str">
            <v>Buca Inc</v>
          </cell>
          <cell r="E12956">
            <v>18</v>
          </cell>
          <cell r="F12956" t="str">
            <v>N</v>
          </cell>
        </row>
        <row r="12957">
          <cell r="B12957">
            <v>37242</v>
          </cell>
          <cell r="C12957" t="str">
            <v>KNTV-TV,San Jose,CA(Granite)</v>
          </cell>
          <cell r="D12957" t="str">
            <v>NBC</v>
          </cell>
          <cell r="E12957">
            <v>230</v>
          </cell>
          <cell r="F12957" t="str">
            <v>N</v>
          </cell>
        </row>
        <row r="12958">
          <cell r="B12958">
            <v>37242</v>
          </cell>
          <cell r="C12958" t="str">
            <v>KARA-FM,San Jose,California</v>
          </cell>
          <cell r="D12958" t="str">
            <v>Hispanic Broadcasting Corp</v>
          </cell>
          <cell r="E12958">
            <v>58</v>
          </cell>
          <cell r="F12958" t="str">
            <v>N</v>
          </cell>
        </row>
        <row r="12959">
          <cell r="B12959">
            <v>37242</v>
          </cell>
          <cell r="C12959" t="str">
            <v>Tejas Gas LLC</v>
          </cell>
          <cell r="D12959" t="str">
            <v>Kinder Morgan Energy Partners</v>
          </cell>
          <cell r="E12959">
            <v>755.53399999999999</v>
          </cell>
          <cell r="F12959" t="str">
            <v>N</v>
          </cell>
        </row>
        <row r="12960">
          <cell r="B12960">
            <v>37242</v>
          </cell>
          <cell r="C12960" t="str">
            <v>Starbuck Tisdale &amp; Associates</v>
          </cell>
          <cell r="D12960" t="str">
            <v>First Republic Bank Corp</v>
          </cell>
          <cell r="E12960">
            <v>14.7</v>
          </cell>
          <cell r="F12960" t="str">
            <v>N</v>
          </cell>
        </row>
        <row r="12961">
          <cell r="B12961">
            <v>37242</v>
          </cell>
          <cell r="C12961" t="str">
            <v>Fairpoint Comm Sol Grp-Certain</v>
          </cell>
          <cell r="D12961" t="str">
            <v>Advanced TelCom Grp Inc</v>
          </cell>
          <cell r="E12961">
            <v>3.8</v>
          </cell>
          <cell r="F12961" t="str">
            <v>N</v>
          </cell>
        </row>
        <row r="12962">
          <cell r="B12962">
            <v>37242</v>
          </cell>
          <cell r="C12962" t="str">
            <v>Parentech Inc</v>
          </cell>
          <cell r="D12962" t="str">
            <v>Premier Classic Art Inc</v>
          </cell>
          <cell r="E12962">
            <v>11.709999999999999</v>
          </cell>
          <cell r="F12962" t="str">
            <v>N</v>
          </cell>
        </row>
        <row r="12963">
          <cell r="B12963">
            <v>37242</v>
          </cell>
          <cell r="C12963" t="str">
            <v>Albecca Inc</v>
          </cell>
          <cell r="D12963" t="str">
            <v>Berkshire Hathaway Inc</v>
          </cell>
          <cell r="E12963">
            <v>223.39999999999998</v>
          </cell>
          <cell r="F12963" t="str">
            <v>N</v>
          </cell>
        </row>
        <row r="12964">
          <cell r="B12964">
            <v>37239</v>
          </cell>
          <cell r="C12964" t="str">
            <v>Vinings Industries</v>
          </cell>
          <cell r="D12964" t="str">
            <v>Kemira Oyj</v>
          </cell>
          <cell r="E12964">
            <v>138</v>
          </cell>
          <cell r="F12964" t="str">
            <v>N</v>
          </cell>
        </row>
        <row r="12965">
          <cell r="B12965">
            <v>37239</v>
          </cell>
          <cell r="C12965" t="str">
            <v>Zygo Corp- Automation Systems</v>
          </cell>
          <cell r="D12965" t="str">
            <v>Brooks Automation Inc</v>
          </cell>
          <cell r="E12965">
            <v>11</v>
          </cell>
          <cell r="F12965" t="str">
            <v>N</v>
          </cell>
        </row>
        <row r="12966">
          <cell r="B12966">
            <v>37239</v>
          </cell>
          <cell r="C12966" t="str">
            <v>Brookhollow Bancshares,Dallas</v>
          </cell>
          <cell r="D12966" t="str">
            <v>Regions Financial Corp,AL</v>
          </cell>
          <cell r="E12966">
            <v>26.599999999999998</v>
          </cell>
          <cell r="F12966" t="str">
            <v>N</v>
          </cell>
        </row>
        <row r="12967">
          <cell r="B12967">
            <v>37239</v>
          </cell>
          <cell r="C12967" t="str">
            <v>Security Capital Group Inc</v>
          </cell>
          <cell r="D12967" t="str">
            <v>General Electric Capital Corp</v>
          </cell>
          <cell r="E12967">
            <v>5541.9210000000003</v>
          </cell>
          <cell r="F12967" t="str">
            <v>N</v>
          </cell>
        </row>
        <row r="12968">
          <cell r="B12968">
            <v>37239</v>
          </cell>
          <cell r="C12968" t="str">
            <v>EchoStar Commus Corp</v>
          </cell>
          <cell r="D12968" t="str">
            <v>Vivendi Universal SA</v>
          </cell>
          <cell r="E12968">
            <v>1500</v>
          </cell>
          <cell r="F12968" t="str">
            <v>N</v>
          </cell>
        </row>
        <row r="12969">
          <cell r="B12969">
            <v>37239</v>
          </cell>
          <cell r="C12969" t="str">
            <v>Grass Valley Group Inc</v>
          </cell>
          <cell r="D12969" t="str">
            <v>Thomson Multimedia SA</v>
          </cell>
          <cell r="E12969">
            <v>172</v>
          </cell>
          <cell r="F12969" t="str">
            <v>N</v>
          </cell>
        </row>
        <row r="12970">
          <cell r="B12970">
            <v>37239</v>
          </cell>
          <cell r="C12970" t="str">
            <v>ALPNET Inc</v>
          </cell>
          <cell r="D12970" t="str">
            <v>SDL PLC</v>
          </cell>
          <cell r="E12970">
            <v>7.2750000000000004</v>
          </cell>
          <cell r="F12970" t="str">
            <v>N</v>
          </cell>
        </row>
        <row r="12971">
          <cell r="B12971">
            <v>37239</v>
          </cell>
          <cell r="C12971" t="str">
            <v>USA Networks Inc-Ent Asts</v>
          </cell>
          <cell r="D12971" t="str">
            <v>Vivendi Universal SA</v>
          </cell>
          <cell r="E12971">
            <v>10749.48</v>
          </cell>
          <cell r="F12971" t="str">
            <v>N</v>
          </cell>
        </row>
        <row r="12972">
          <cell r="B12972">
            <v>37239</v>
          </cell>
          <cell r="C12972" t="str">
            <v>Pijnenburg Securealink Inc</v>
          </cell>
          <cell r="D12972" t="str">
            <v>SafeNet Inc</v>
          </cell>
          <cell r="E12972">
            <v>11.446999999999999</v>
          </cell>
          <cell r="F12972" t="str">
            <v>N</v>
          </cell>
        </row>
        <row r="12973">
          <cell r="B12973">
            <v>37238</v>
          </cell>
          <cell r="C12973" t="str">
            <v>Decora Industries Inc</v>
          </cell>
          <cell r="D12973" t="str">
            <v>Pliant Corp</v>
          </cell>
          <cell r="E12973">
            <v>18</v>
          </cell>
          <cell r="F12973" t="str">
            <v>Y</v>
          </cell>
        </row>
        <row r="12974">
          <cell r="B12974">
            <v>37238</v>
          </cell>
          <cell r="C12974" t="str">
            <v>Tejas Bancshares Inc,Amarillo,</v>
          </cell>
          <cell r="D12974" t="str">
            <v>Wells Fargo &amp; Co,California</v>
          </cell>
          <cell r="E12974">
            <v>82.5</v>
          </cell>
          <cell r="F12974" t="str">
            <v>Y</v>
          </cell>
        </row>
        <row r="12975">
          <cell r="B12975">
            <v>37238</v>
          </cell>
          <cell r="C12975" t="str">
            <v>Environmental Protection Intl</v>
          </cell>
          <cell r="D12975" t="str">
            <v>Phon-Net.com Inc</v>
          </cell>
          <cell r="E12975">
            <v>1.69</v>
          </cell>
          <cell r="F12975" t="str">
            <v>N</v>
          </cell>
        </row>
        <row r="12976">
          <cell r="B12976">
            <v>37238</v>
          </cell>
          <cell r="C12976" t="str">
            <v>Scarab Systems Inc</v>
          </cell>
          <cell r="D12976" t="str">
            <v>iRV Inc</v>
          </cell>
          <cell r="E12976">
            <v>4.9499999999999993</v>
          </cell>
          <cell r="F12976" t="str">
            <v>N</v>
          </cell>
        </row>
        <row r="12977">
          <cell r="B12977">
            <v>37238</v>
          </cell>
          <cell r="C12977" t="str">
            <v>Technicoil Integrated Services</v>
          </cell>
          <cell r="D12977" t="str">
            <v>Cancoil Integrated Services</v>
          </cell>
          <cell r="E12977">
            <v>1.1180000000000001</v>
          </cell>
          <cell r="F12977" t="str">
            <v>N</v>
          </cell>
        </row>
        <row r="12978">
          <cell r="B12978">
            <v>37238</v>
          </cell>
          <cell r="C12978" t="str">
            <v>Technology Systems Intl Inc</v>
          </cell>
          <cell r="D12978" t="str">
            <v>Alanco Technologies Inc</v>
          </cell>
          <cell r="E12978">
            <v>4.0199999999999996</v>
          </cell>
          <cell r="F12978" t="str">
            <v>N</v>
          </cell>
        </row>
        <row r="12979">
          <cell r="B12979">
            <v>37238</v>
          </cell>
          <cell r="C12979" t="str">
            <v>Calico Commerce-Certain Assets</v>
          </cell>
          <cell r="D12979" t="str">
            <v>PeopleSoft Inc</v>
          </cell>
          <cell r="E12979">
            <v>5</v>
          </cell>
          <cell r="F12979" t="str">
            <v>N</v>
          </cell>
        </row>
        <row r="12980">
          <cell r="B12980">
            <v>37238</v>
          </cell>
          <cell r="C12980" t="str">
            <v>Crown Cork &amp; Seal Co-Fragrance</v>
          </cell>
          <cell r="D12980" t="str">
            <v>Rexam PLC</v>
          </cell>
          <cell r="E12980">
            <v>107</v>
          </cell>
          <cell r="F12980" t="str">
            <v>N</v>
          </cell>
        </row>
        <row r="12981">
          <cell r="B12981">
            <v>37238</v>
          </cell>
          <cell r="C12981" t="str">
            <v>Earth Satellite Corp</v>
          </cell>
          <cell r="D12981" t="str">
            <v>MacDonald Dettwiler &amp; Assoc</v>
          </cell>
          <cell r="E12981">
            <v>30</v>
          </cell>
          <cell r="F12981" t="str">
            <v>N</v>
          </cell>
        </row>
        <row r="12982">
          <cell r="B12982">
            <v>37238</v>
          </cell>
          <cell r="C12982" t="str">
            <v>Enron Corp-Fiber Routes</v>
          </cell>
          <cell r="D12982" t="str">
            <v>Qwest Commun Intl Inc</v>
          </cell>
          <cell r="E12982">
            <v>300</v>
          </cell>
          <cell r="F12982" t="str">
            <v>N</v>
          </cell>
        </row>
        <row r="12983">
          <cell r="B12983">
            <v>37238</v>
          </cell>
          <cell r="C12983" t="str">
            <v>Universal Fidelity Life Ins Co</v>
          </cell>
          <cell r="D12983" t="str">
            <v>Universal Fidelity Holding</v>
          </cell>
          <cell r="E12983">
            <v>1.2</v>
          </cell>
          <cell r="F12983" t="str">
            <v>N</v>
          </cell>
        </row>
        <row r="12984">
          <cell r="B12984">
            <v>37238</v>
          </cell>
          <cell r="C12984" t="str">
            <v>Aspect Energy-Oil Well Assets</v>
          </cell>
          <cell r="D12984" t="str">
            <v>Samedan Oil(Noble Affiliates)</v>
          </cell>
          <cell r="E12984">
            <v>125</v>
          </cell>
          <cell r="F12984" t="str">
            <v>N</v>
          </cell>
        </row>
        <row r="12985">
          <cell r="B12985">
            <v>37238</v>
          </cell>
          <cell r="C12985" t="str">
            <v>VitalStream Inc</v>
          </cell>
          <cell r="D12985" t="str">
            <v>Sensar Corp</v>
          </cell>
          <cell r="E12985">
            <v>5.7850000000000001</v>
          </cell>
          <cell r="F12985" t="str">
            <v>N</v>
          </cell>
        </row>
        <row r="12986">
          <cell r="B12986">
            <v>37238</v>
          </cell>
          <cell r="C12986" t="str">
            <v>Skyy Spirits Inc</v>
          </cell>
          <cell r="D12986" t="str">
            <v>Davide Campari-Milano SpA</v>
          </cell>
          <cell r="E12986">
            <v>207.5</v>
          </cell>
          <cell r="F12986" t="str">
            <v>N</v>
          </cell>
        </row>
        <row r="12987">
          <cell r="B12987">
            <v>37237</v>
          </cell>
          <cell r="C12987" t="str">
            <v>US Wireless Corp</v>
          </cell>
          <cell r="D12987" t="str">
            <v>Teletrac Inc(Trafficmaster)</v>
          </cell>
          <cell r="E12987">
            <v>2</v>
          </cell>
          <cell r="F12987" t="str">
            <v>N</v>
          </cell>
        </row>
        <row r="12988">
          <cell r="B12988">
            <v>37237</v>
          </cell>
          <cell r="C12988" t="str">
            <v>Cumulus Media-Radio Stns(3</v>
          </cell>
          <cell r="D12988" t="str">
            <v>Hometown Broadcasting Inc</v>
          </cell>
          <cell r="E12988">
            <v>1.9</v>
          </cell>
          <cell r="F12988" t="str">
            <v>N</v>
          </cell>
        </row>
        <row r="12989">
          <cell r="B12989">
            <v>37237</v>
          </cell>
          <cell r="C12989" t="str">
            <v>SM&amp;P Utility Resources Inc</v>
          </cell>
          <cell r="D12989" t="str">
            <v>Laclede Group Inc</v>
          </cell>
          <cell r="E12989">
            <v>43</v>
          </cell>
          <cell r="F12989" t="str">
            <v>N</v>
          </cell>
        </row>
        <row r="12990">
          <cell r="B12990">
            <v>37237</v>
          </cell>
          <cell r="C12990" t="str">
            <v>Cemplank Inc(Etex Group SA)</v>
          </cell>
          <cell r="D12990" t="str">
            <v>James Hardie Building Products</v>
          </cell>
          <cell r="E12990">
            <v>39</v>
          </cell>
          <cell r="F12990" t="str">
            <v>N</v>
          </cell>
        </row>
        <row r="12991">
          <cell r="B12991">
            <v>37237</v>
          </cell>
          <cell r="C12991" t="str">
            <v>King Packaging Co(Imperial)</v>
          </cell>
          <cell r="D12991" t="str">
            <v>Tyco International</v>
          </cell>
          <cell r="E12991">
            <v>28</v>
          </cell>
          <cell r="F12991" t="str">
            <v>N</v>
          </cell>
        </row>
        <row r="12992">
          <cell r="B12992">
            <v>37237</v>
          </cell>
          <cell r="C12992" t="str">
            <v>Gray Funeral Services Inc</v>
          </cell>
          <cell r="D12992" t="str">
            <v>Gray Family Services Inc</v>
          </cell>
          <cell r="E12992">
            <v>1.2999999999999998</v>
          </cell>
          <cell r="F12992" t="str">
            <v>N</v>
          </cell>
        </row>
        <row r="12993">
          <cell r="B12993">
            <v>37237</v>
          </cell>
          <cell r="C12993" t="str">
            <v>Sunset Memorial Gardens Inc</v>
          </cell>
          <cell r="D12993" t="str">
            <v>Sunset Services Inc</v>
          </cell>
          <cell r="E12993">
            <v>1.2839999999999998</v>
          </cell>
          <cell r="F12993" t="str">
            <v>N</v>
          </cell>
        </row>
        <row r="12994">
          <cell r="B12994">
            <v>37237</v>
          </cell>
          <cell r="C12994" t="str">
            <v>Astralis Ltd</v>
          </cell>
          <cell r="D12994" t="str">
            <v>SkyePharma PLC</v>
          </cell>
          <cell r="E12994">
            <v>20</v>
          </cell>
          <cell r="F12994" t="str">
            <v>N</v>
          </cell>
        </row>
        <row r="12995">
          <cell r="B12995">
            <v>37237</v>
          </cell>
          <cell r="C12995" t="str">
            <v>Trailblazer Pipeline</v>
          </cell>
          <cell r="D12995" t="str">
            <v>Kinder Morgan Energy Partners</v>
          </cell>
          <cell r="E12995">
            <v>68</v>
          </cell>
          <cell r="F12995" t="str">
            <v>N</v>
          </cell>
        </row>
        <row r="12996">
          <cell r="B12996">
            <v>37237</v>
          </cell>
          <cell r="C12996" t="str">
            <v>HotJobs.com Ltd</v>
          </cell>
          <cell r="D12996" t="str">
            <v>Yahoo! Inc</v>
          </cell>
          <cell r="E12996">
            <v>435.76400000000001</v>
          </cell>
          <cell r="F12996" t="str">
            <v>N</v>
          </cell>
        </row>
        <row r="12997">
          <cell r="B12997">
            <v>37237</v>
          </cell>
          <cell r="C12997" t="str">
            <v>ThinAirApps Inc</v>
          </cell>
          <cell r="D12997" t="str">
            <v>Palm Inc</v>
          </cell>
          <cell r="E12997">
            <v>19</v>
          </cell>
          <cell r="F12997" t="str">
            <v>N</v>
          </cell>
        </row>
        <row r="12998">
          <cell r="B12998">
            <v>37236</v>
          </cell>
          <cell r="C12998" t="str">
            <v>Health Care Microsystems Inc</v>
          </cell>
          <cell r="D12998" t="str">
            <v>Investor Group</v>
          </cell>
          <cell r="E12998">
            <v>9.8000000000000007</v>
          </cell>
          <cell r="F12998" t="str">
            <v>Y</v>
          </cell>
        </row>
        <row r="12999">
          <cell r="B12999">
            <v>37236</v>
          </cell>
          <cell r="C12999" t="str">
            <v>HomeSide International Inc</v>
          </cell>
          <cell r="D12999" t="str">
            <v>Washington Mutual,Seattle,WA</v>
          </cell>
          <cell r="E12999">
            <v>2125</v>
          </cell>
          <cell r="F12999" t="str">
            <v>N</v>
          </cell>
        </row>
        <row r="13000">
          <cell r="B13000">
            <v>37236</v>
          </cell>
          <cell r="C13000" t="str">
            <v>Choctaw II Oil &amp; Gas-Certain</v>
          </cell>
          <cell r="D13000" t="str">
            <v>Nance Petroleum Corp</v>
          </cell>
          <cell r="E13000">
            <v>40.599999999999994</v>
          </cell>
          <cell r="F13000" t="str">
            <v>N</v>
          </cell>
        </row>
        <row r="13001">
          <cell r="B13001">
            <v>37236</v>
          </cell>
          <cell r="C13001" t="str">
            <v>Holland Anchorlok,Neway Anchor</v>
          </cell>
          <cell r="D13001" t="str">
            <v>Haldex AB</v>
          </cell>
          <cell r="E13001">
            <v>21.5</v>
          </cell>
          <cell r="F13001" t="str">
            <v>N</v>
          </cell>
        </row>
        <row r="13002">
          <cell r="B13002">
            <v>37236</v>
          </cell>
          <cell r="C13002" t="str">
            <v>Metro Two Hotel LLC</v>
          </cell>
          <cell r="D13002" t="str">
            <v>Hersha Hospitality Trust</v>
          </cell>
          <cell r="E13002">
            <v>8.5</v>
          </cell>
          <cell r="F13002" t="str">
            <v>N</v>
          </cell>
        </row>
        <row r="13003">
          <cell r="B13003">
            <v>37235</v>
          </cell>
          <cell r="C13003" t="str">
            <v>PXRE Group Ltd</v>
          </cell>
          <cell r="D13003" t="str">
            <v>Investor Group</v>
          </cell>
          <cell r="E13003">
            <v>150</v>
          </cell>
          <cell r="F13003" t="str">
            <v>Y</v>
          </cell>
        </row>
        <row r="13004">
          <cell r="B13004">
            <v>37235</v>
          </cell>
          <cell r="C13004" t="str">
            <v>Carvel Corp</v>
          </cell>
          <cell r="D13004" t="str">
            <v>Roark Capital Corp</v>
          </cell>
          <cell r="E13004">
            <v>48</v>
          </cell>
          <cell r="F13004" t="str">
            <v>Y</v>
          </cell>
        </row>
        <row r="13005">
          <cell r="B13005">
            <v>37235</v>
          </cell>
          <cell r="C13005" t="str">
            <v>TSI Telecommun Svcs Inc</v>
          </cell>
          <cell r="D13005" t="str">
            <v>GTCR Golder Rauner LLC</v>
          </cell>
          <cell r="E13005">
            <v>800</v>
          </cell>
          <cell r="F13005" t="str">
            <v>Y</v>
          </cell>
        </row>
        <row r="13006">
          <cell r="B13006">
            <v>37235</v>
          </cell>
          <cell r="C13006" t="str">
            <v>Luminant Worldwide Corp-Cert</v>
          </cell>
          <cell r="D13006" t="str">
            <v>Lante Corp</v>
          </cell>
          <cell r="E13006">
            <v>5.1999999999999993</v>
          </cell>
          <cell r="F13006" t="str">
            <v>N</v>
          </cell>
        </row>
        <row r="13007">
          <cell r="B13007">
            <v>37235</v>
          </cell>
          <cell r="C13007" t="str">
            <v>HealthCentral.com Inc-Crt Asts</v>
          </cell>
          <cell r="D13007" t="str">
            <v>NBTY Inc</v>
          </cell>
          <cell r="E13007">
            <v>2.8</v>
          </cell>
          <cell r="F13007" t="str">
            <v>N</v>
          </cell>
        </row>
        <row r="13008">
          <cell r="B13008">
            <v>37235</v>
          </cell>
          <cell r="C13008" t="str">
            <v>Agere Systems Inc-Field</v>
          </cell>
          <cell r="D13008" t="str">
            <v>Lattice Semiconductor Corp</v>
          </cell>
          <cell r="E13008">
            <v>250</v>
          </cell>
          <cell r="F13008" t="str">
            <v>N</v>
          </cell>
        </row>
        <row r="13009">
          <cell r="B13009">
            <v>37235</v>
          </cell>
          <cell r="C13009" t="str">
            <v>TheOne Technology Group Inc</v>
          </cell>
          <cell r="D13009" t="str">
            <v>Dynalab (S) Ltd</v>
          </cell>
          <cell r="E13009">
            <v>5</v>
          </cell>
          <cell r="F13009" t="str">
            <v>N</v>
          </cell>
        </row>
        <row r="13010">
          <cell r="B13010">
            <v>37235</v>
          </cell>
          <cell r="C13010" t="str">
            <v>Gen-Probe Inc</v>
          </cell>
          <cell r="D13010" t="str">
            <v>Shareholders</v>
          </cell>
          <cell r="E13010">
            <v>328.43200000000002</v>
          </cell>
          <cell r="F13010" t="str">
            <v>N</v>
          </cell>
        </row>
        <row r="13011">
          <cell r="B13011">
            <v>37235</v>
          </cell>
          <cell r="C13011" t="str">
            <v>Gila River Cellular General</v>
          </cell>
          <cell r="D13011" t="str">
            <v>Verizon Wireless Inc</v>
          </cell>
          <cell r="E13011">
            <v>85</v>
          </cell>
          <cell r="F13011" t="str">
            <v>N</v>
          </cell>
        </row>
        <row r="13012">
          <cell r="B13012">
            <v>37235</v>
          </cell>
          <cell r="C13012" t="str">
            <v>nDSP Corp</v>
          </cell>
          <cell r="D13012" t="str">
            <v>Pixelworks Inc</v>
          </cell>
          <cell r="E13012">
            <v>21.299999999999997</v>
          </cell>
          <cell r="F13012" t="str">
            <v>N</v>
          </cell>
        </row>
        <row r="13013">
          <cell r="B13013">
            <v>37235</v>
          </cell>
          <cell r="C13013" t="str">
            <v>North Electric Co Inc</v>
          </cell>
          <cell r="D13013" t="str">
            <v>DataMEG Corp</v>
          </cell>
          <cell r="E13013">
            <v>1.25</v>
          </cell>
          <cell r="F13013" t="str">
            <v>N</v>
          </cell>
        </row>
        <row r="13014">
          <cell r="B13014">
            <v>37235</v>
          </cell>
          <cell r="C13014" t="str">
            <v>Rae Systems Inc</v>
          </cell>
          <cell r="D13014" t="str">
            <v>NetTaxi Inc</v>
          </cell>
          <cell r="E13014">
            <v>3.4550000000000001</v>
          </cell>
          <cell r="F13014" t="str">
            <v>N</v>
          </cell>
        </row>
        <row r="13015">
          <cell r="B13015">
            <v>37235</v>
          </cell>
          <cell r="C13015" t="str">
            <v>United California Bank,LA,CA</v>
          </cell>
          <cell r="D13015" t="str">
            <v>BNP Paribas SA</v>
          </cell>
          <cell r="E13015">
            <v>2400</v>
          </cell>
          <cell r="F13015" t="str">
            <v>N</v>
          </cell>
        </row>
        <row r="13016">
          <cell r="B13016">
            <v>37235</v>
          </cell>
          <cell r="C13016" t="str">
            <v>ISOGEN International</v>
          </cell>
          <cell r="D13016" t="str">
            <v>Innodata Corp</v>
          </cell>
          <cell r="E13016">
            <v>1.2999999999999998</v>
          </cell>
          <cell r="F13016" t="str">
            <v>N</v>
          </cell>
        </row>
        <row r="13017">
          <cell r="B13017">
            <v>37232</v>
          </cell>
          <cell r="C13017" t="str">
            <v>System Integrators Inc</v>
          </cell>
          <cell r="D13017" t="str">
            <v>Raven Industries Inc</v>
          </cell>
          <cell r="E13017">
            <v>2</v>
          </cell>
          <cell r="F13017" t="str">
            <v>N</v>
          </cell>
        </row>
        <row r="13018">
          <cell r="B13018">
            <v>37232</v>
          </cell>
          <cell r="C13018" t="str">
            <v>Omnisky-Subscriber Base,Assets</v>
          </cell>
          <cell r="D13018" t="str">
            <v>EarthLink Inc</v>
          </cell>
          <cell r="E13018">
            <v>5</v>
          </cell>
          <cell r="F13018" t="str">
            <v>N</v>
          </cell>
        </row>
        <row r="13019">
          <cell r="B13019">
            <v>37232</v>
          </cell>
          <cell r="C13019" t="str">
            <v>SunTrust Banks Inc-Central (7)</v>
          </cell>
          <cell r="D13019" t="str">
            <v>FloridaFirst Bancorp Inc,FL</v>
          </cell>
          <cell r="E13019">
            <v>12.5</v>
          </cell>
          <cell r="F13019" t="str">
            <v>N</v>
          </cell>
        </row>
        <row r="13020">
          <cell r="B13020">
            <v>37232</v>
          </cell>
          <cell r="C13020" t="str">
            <v>NeuroSupplies Inc</v>
          </cell>
          <cell r="D13020" t="str">
            <v>Integra LifeSciences Hldg Corp</v>
          </cell>
          <cell r="E13020">
            <v>4.2770000000000001</v>
          </cell>
          <cell r="F13020" t="str">
            <v>N</v>
          </cell>
        </row>
        <row r="13021">
          <cell r="B13021">
            <v>37232</v>
          </cell>
          <cell r="C13021" t="str">
            <v>IKOS Systems Inc</v>
          </cell>
          <cell r="D13021" t="str">
            <v>Mentor Graphics Corp</v>
          </cell>
          <cell r="E13021">
            <v>114.529</v>
          </cell>
          <cell r="F13021" t="str">
            <v>N</v>
          </cell>
        </row>
        <row r="13022">
          <cell r="B13022">
            <v>37232</v>
          </cell>
          <cell r="C13022" t="str">
            <v>InNexus Corp</v>
          </cell>
          <cell r="D13022" t="str">
            <v>Cusil Venture Corp</v>
          </cell>
          <cell r="E13022">
            <v>3.0999999999999996</v>
          </cell>
          <cell r="F13022" t="str">
            <v>N</v>
          </cell>
        </row>
        <row r="13023">
          <cell r="B13023">
            <v>37232</v>
          </cell>
          <cell r="C13023" t="str">
            <v>Landmark Systems Corp</v>
          </cell>
          <cell r="D13023" t="str">
            <v>ASG</v>
          </cell>
          <cell r="E13023">
            <v>60.061</v>
          </cell>
          <cell r="F13023" t="str">
            <v>N</v>
          </cell>
        </row>
        <row r="13024">
          <cell r="B13024">
            <v>37232</v>
          </cell>
          <cell r="C13024" t="str">
            <v>ABC-NACO Inc</v>
          </cell>
          <cell r="D13024" t="str">
            <v>TCF Railco Acquisition Corp</v>
          </cell>
          <cell r="E13024">
            <v>75</v>
          </cell>
          <cell r="F13024" t="str">
            <v>N</v>
          </cell>
        </row>
        <row r="13025">
          <cell r="B13025">
            <v>37232</v>
          </cell>
          <cell r="C13025" t="str">
            <v>GHz Technology Inc</v>
          </cell>
          <cell r="D13025" t="str">
            <v>Advanced Power Technology Inc</v>
          </cell>
          <cell r="E13025">
            <v>28.988</v>
          </cell>
          <cell r="F13025" t="str">
            <v>N</v>
          </cell>
        </row>
        <row r="13026">
          <cell r="B13026">
            <v>37232</v>
          </cell>
          <cell r="C13026" t="str">
            <v>LinkUp Systems Corp</v>
          </cell>
          <cell r="D13026" t="str">
            <v>NeoMagic Corp</v>
          </cell>
          <cell r="E13026">
            <v>4.9740000000000002</v>
          </cell>
          <cell r="F13026" t="str">
            <v>N</v>
          </cell>
        </row>
        <row r="13027">
          <cell r="B13027">
            <v>37232</v>
          </cell>
          <cell r="C13027" t="str">
            <v>McleodUSA Inc-Dial Up Internet</v>
          </cell>
          <cell r="D13027" t="str">
            <v>Level 3 Communications Inc</v>
          </cell>
          <cell r="E13027">
            <v>55</v>
          </cell>
          <cell r="F13027" t="str">
            <v>N</v>
          </cell>
        </row>
        <row r="13028">
          <cell r="B13028">
            <v>37232</v>
          </cell>
          <cell r="C13028" t="str">
            <v>Ram Energy Inc-Mid-Continent</v>
          </cell>
          <cell r="D13028" t="str">
            <v>Carmen Acquisition</v>
          </cell>
          <cell r="E13028">
            <v>76</v>
          </cell>
          <cell r="F13028" t="str">
            <v>N</v>
          </cell>
        </row>
        <row r="13029">
          <cell r="B13029">
            <v>37232</v>
          </cell>
          <cell r="C13029" t="str">
            <v>Books24x7.com Inc</v>
          </cell>
          <cell r="D13029" t="str">
            <v>SkillSoft Corp</v>
          </cell>
          <cell r="E13029">
            <v>25.751000000000001</v>
          </cell>
          <cell r="F13029" t="str">
            <v>N</v>
          </cell>
        </row>
        <row r="13030">
          <cell r="B13030">
            <v>37232</v>
          </cell>
          <cell r="C13030" t="str">
            <v>Artesyn Solutions Inc</v>
          </cell>
          <cell r="D13030" t="str">
            <v>Solectron Corp</v>
          </cell>
          <cell r="E13030">
            <v>33.5</v>
          </cell>
          <cell r="F13030" t="str">
            <v>N</v>
          </cell>
        </row>
        <row r="13031">
          <cell r="B13031">
            <v>37232</v>
          </cell>
          <cell r="C13031" t="str">
            <v>Ins News Network-Cert Assets</v>
          </cell>
          <cell r="D13031" t="str">
            <v>Quotesmith.com Inc</v>
          </cell>
          <cell r="E13031">
            <v>1.4</v>
          </cell>
          <cell r="F13031" t="str">
            <v>N</v>
          </cell>
        </row>
        <row r="13032">
          <cell r="B13032">
            <v>37231</v>
          </cell>
          <cell r="C13032" t="str">
            <v>Cybergate Inc</v>
          </cell>
          <cell r="D13032" t="str">
            <v>Geroge F Schmitt</v>
          </cell>
          <cell r="E13032">
            <v>23</v>
          </cell>
          <cell r="F13032" t="str">
            <v>Y</v>
          </cell>
        </row>
        <row r="13033">
          <cell r="B13033">
            <v>37231</v>
          </cell>
          <cell r="C13033" t="str">
            <v>American Pharmaceutical Svcs</v>
          </cell>
          <cell r="D13033" t="str">
            <v>Omnicare Inc</v>
          </cell>
          <cell r="E13033">
            <v>115</v>
          </cell>
          <cell r="F13033" t="str">
            <v>N</v>
          </cell>
        </row>
        <row r="13034">
          <cell r="B13034">
            <v>37231</v>
          </cell>
          <cell r="C13034" t="str">
            <v>Management Network Group Inc</v>
          </cell>
          <cell r="D13034" t="str">
            <v>Wipro Ltd</v>
          </cell>
          <cell r="E13034">
            <v>80</v>
          </cell>
          <cell r="F13034" t="str">
            <v>N</v>
          </cell>
        </row>
        <row r="13035">
          <cell r="B13035">
            <v>37231</v>
          </cell>
          <cell r="C13035" t="str">
            <v>COR Therapeutics Inc</v>
          </cell>
          <cell r="D13035" t="str">
            <v>Millennium Pharmaceuticals Inc</v>
          </cell>
          <cell r="E13035">
            <v>2416.8290000000002</v>
          </cell>
          <cell r="F13035" t="str">
            <v>N</v>
          </cell>
        </row>
        <row r="13036">
          <cell r="B13036">
            <v>37231</v>
          </cell>
          <cell r="C13036" t="str">
            <v>Starlink Inc</v>
          </cell>
          <cell r="D13036" t="str">
            <v>Raven Industries Inc</v>
          </cell>
          <cell r="E13036">
            <v>8</v>
          </cell>
          <cell r="F13036" t="str">
            <v>N</v>
          </cell>
        </row>
        <row r="13037">
          <cell r="B13037">
            <v>37231</v>
          </cell>
          <cell r="C13037" t="str">
            <v>Wise Net Communications</v>
          </cell>
          <cell r="D13037" t="str">
            <v>InvestAmerica Inc</v>
          </cell>
          <cell r="E13037">
            <v>5.6999999999999993</v>
          </cell>
          <cell r="F13037" t="str">
            <v>N</v>
          </cell>
        </row>
        <row r="13038">
          <cell r="B13038">
            <v>37231</v>
          </cell>
          <cell r="C13038" t="str">
            <v>VidaMed Inc</v>
          </cell>
          <cell r="D13038" t="str">
            <v>Medtronic Inc</v>
          </cell>
          <cell r="E13038">
            <v>256.95499999999998</v>
          </cell>
          <cell r="F13038" t="str">
            <v>N</v>
          </cell>
        </row>
        <row r="13039">
          <cell r="B13039">
            <v>37231</v>
          </cell>
          <cell r="C13039" t="str">
            <v>K-Tronik International Corp</v>
          </cell>
          <cell r="D13039" t="str">
            <v>LMC Capital Corp</v>
          </cell>
          <cell r="E13039">
            <v>10</v>
          </cell>
          <cell r="F13039" t="str">
            <v>N</v>
          </cell>
        </row>
        <row r="13040">
          <cell r="B13040">
            <v>37231</v>
          </cell>
          <cell r="C13040" t="str">
            <v>Albertsons Inc-NE Osco Outlets</v>
          </cell>
          <cell r="D13040" t="str">
            <v>Brooks Pharmacy(Maxi Drug)</v>
          </cell>
          <cell r="E13040">
            <v>240</v>
          </cell>
          <cell r="F13040" t="str">
            <v>N</v>
          </cell>
        </row>
        <row r="13041">
          <cell r="B13041">
            <v>37231</v>
          </cell>
          <cell r="C13041" t="str">
            <v>Foster Wheeler-Power Plant</v>
          </cell>
          <cell r="D13041" t="str">
            <v>Undisclosed Acquiror</v>
          </cell>
          <cell r="E13041">
            <v>40</v>
          </cell>
          <cell r="F13041" t="str">
            <v>N</v>
          </cell>
        </row>
        <row r="13042">
          <cell r="B13042">
            <v>37231</v>
          </cell>
          <cell r="C13042" t="str">
            <v>Atlanta Falcons Football Club</v>
          </cell>
          <cell r="D13042" t="str">
            <v>Arthur M Blank</v>
          </cell>
          <cell r="E13042">
            <v>545</v>
          </cell>
          <cell r="F13042" t="str">
            <v>N</v>
          </cell>
        </row>
        <row r="13043">
          <cell r="B13043">
            <v>37230</v>
          </cell>
          <cell r="C13043" t="str">
            <v>Lifestyle Furnishings-Div(3)</v>
          </cell>
          <cell r="D13043" t="str">
            <v>Furniture Brands International</v>
          </cell>
          <cell r="E13043">
            <v>275</v>
          </cell>
          <cell r="F13043" t="str">
            <v>N</v>
          </cell>
        </row>
        <row r="13044">
          <cell r="B13044">
            <v>37230</v>
          </cell>
          <cell r="C13044" t="str">
            <v>BHP Copper Inc-Florence Copper</v>
          </cell>
          <cell r="D13044" t="str">
            <v>Merrill Mining LLC</v>
          </cell>
          <cell r="E13044">
            <v>6</v>
          </cell>
          <cell r="F13044" t="str">
            <v>N</v>
          </cell>
        </row>
        <row r="13045">
          <cell r="B13045">
            <v>37230</v>
          </cell>
          <cell r="C13045" t="str">
            <v>Canyon Offshore Inc</v>
          </cell>
          <cell r="D13045" t="str">
            <v>Cal Dive International Inc</v>
          </cell>
          <cell r="E13045">
            <v>74</v>
          </cell>
          <cell r="F13045" t="str">
            <v>N</v>
          </cell>
        </row>
        <row r="13046">
          <cell r="B13046">
            <v>37230</v>
          </cell>
          <cell r="C13046" t="str">
            <v>FabCentric Inc</v>
          </cell>
          <cell r="D13046" t="str">
            <v>HPL Technologies Inc</v>
          </cell>
          <cell r="E13046">
            <v>10.733000000000001</v>
          </cell>
          <cell r="F13046" t="str">
            <v>N</v>
          </cell>
        </row>
        <row r="13047">
          <cell r="B13047">
            <v>37230</v>
          </cell>
          <cell r="C13047" t="str">
            <v>Richard E Jacobs-Malls(9)</v>
          </cell>
          <cell r="D13047" t="str">
            <v>Westfield America Trust</v>
          </cell>
          <cell r="E13047">
            <v>756</v>
          </cell>
          <cell r="F13047" t="str">
            <v>N</v>
          </cell>
        </row>
        <row r="13048">
          <cell r="B13048">
            <v>37229</v>
          </cell>
          <cell r="C13048" t="str">
            <v>CIIT Holdings Inc(Code)</v>
          </cell>
          <cell r="D13048" t="str">
            <v>Tyco International Ltd</v>
          </cell>
          <cell r="E13048">
            <v>310</v>
          </cell>
          <cell r="F13048" t="str">
            <v>N</v>
          </cell>
        </row>
        <row r="13049">
          <cell r="B13049">
            <v>37229</v>
          </cell>
          <cell r="C13049" t="str">
            <v>Atlanta Signal Processors Inc</v>
          </cell>
          <cell r="D13049" t="str">
            <v>Polycom Inc</v>
          </cell>
          <cell r="E13049">
            <v>5</v>
          </cell>
          <cell r="F13049" t="str">
            <v>N</v>
          </cell>
        </row>
        <row r="13050">
          <cell r="B13050">
            <v>37229</v>
          </cell>
          <cell r="C13050" t="str">
            <v>Borden Chem-Polyvinyl Chloride</v>
          </cell>
          <cell r="D13050" t="str">
            <v>Shintech Louisiana LLC</v>
          </cell>
          <cell r="E13050">
            <v>38</v>
          </cell>
          <cell r="F13050" t="str">
            <v>N</v>
          </cell>
        </row>
        <row r="13051">
          <cell r="B13051">
            <v>37229</v>
          </cell>
          <cell r="C13051" t="str">
            <v>Dana Corp-Kirkstall Forging</v>
          </cell>
          <cell r="D13051" t="str">
            <v>Bharat Forge Ltd</v>
          </cell>
          <cell r="E13051">
            <v>6</v>
          </cell>
          <cell r="F13051" t="str">
            <v>N</v>
          </cell>
        </row>
        <row r="13052">
          <cell r="B13052">
            <v>37229</v>
          </cell>
          <cell r="C13052" t="str">
            <v>Conoco-South Texas Gas Ppty</v>
          </cell>
          <cell r="D13052" t="str">
            <v>Houston Exploration Co</v>
          </cell>
          <cell r="E13052">
            <v>69</v>
          </cell>
          <cell r="F13052" t="str">
            <v>N</v>
          </cell>
        </row>
        <row r="13053">
          <cell r="B13053">
            <v>37229</v>
          </cell>
          <cell r="C13053" t="str">
            <v>Casden Properties Inc</v>
          </cell>
          <cell r="D13053" t="str">
            <v>Apartment Invest &amp; Mgmt Co</v>
          </cell>
          <cell r="E13053">
            <v>1510</v>
          </cell>
          <cell r="F13053" t="str">
            <v>N</v>
          </cell>
        </row>
        <row r="13054">
          <cell r="B13054">
            <v>37229</v>
          </cell>
          <cell r="C13054" t="str">
            <v>Qorus.com Inc</v>
          </cell>
          <cell r="D13054" t="str">
            <v>Avery Communications Inc</v>
          </cell>
          <cell r="E13054">
            <v>4.0999999999999996</v>
          </cell>
          <cell r="F13054" t="str">
            <v>N</v>
          </cell>
        </row>
        <row r="13055">
          <cell r="B13055">
            <v>37229</v>
          </cell>
          <cell r="C13055" t="str">
            <v>Century Bancshares Inc</v>
          </cell>
          <cell r="D13055" t="str">
            <v>Marshall &amp; Ilsley Corp,WI</v>
          </cell>
          <cell r="E13055">
            <v>66</v>
          </cell>
          <cell r="F13055" t="str">
            <v>N</v>
          </cell>
        </row>
        <row r="13056">
          <cell r="B13056">
            <v>37229</v>
          </cell>
          <cell r="C13056" t="str">
            <v>Celera Genomics Corp-Agri</v>
          </cell>
          <cell r="D13056" t="str">
            <v>Paradigm Genetics Inc</v>
          </cell>
          <cell r="E13056">
            <v>2.0569999999999999</v>
          </cell>
          <cell r="F13056" t="str">
            <v>N</v>
          </cell>
        </row>
        <row r="13057">
          <cell r="B13057">
            <v>37229</v>
          </cell>
          <cell r="C13057" t="str">
            <v>PlanetCAD Inc</v>
          </cell>
          <cell r="D13057" t="str">
            <v>PCD Investments LLC</v>
          </cell>
          <cell r="E13057">
            <v>3.1689999999999996</v>
          </cell>
          <cell r="F13057" t="str">
            <v>N</v>
          </cell>
        </row>
        <row r="13058">
          <cell r="B13058">
            <v>37229</v>
          </cell>
          <cell r="C13058" t="str">
            <v>Egghead.com Inc</v>
          </cell>
          <cell r="D13058" t="str">
            <v>Amazon.com Inc</v>
          </cell>
          <cell r="E13058">
            <v>6.1</v>
          </cell>
          <cell r="F13058" t="str">
            <v>N</v>
          </cell>
        </row>
        <row r="13059">
          <cell r="B13059">
            <v>37228</v>
          </cell>
          <cell r="C13059" t="str">
            <v>Metawave Communications Corp</v>
          </cell>
          <cell r="D13059" t="str">
            <v>Oak Investment Partners</v>
          </cell>
          <cell r="E13059">
            <v>20</v>
          </cell>
          <cell r="F13059" t="str">
            <v>Y</v>
          </cell>
        </row>
        <row r="13060">
          <cell r="B13060">
            <v>37228</v>
          </cell>
          <cell r="C13060" t="str">
            <v>Paragon Trade Brands Inc</v>
          </cell>
          <cell r="D13060" t="str">
            <v>Tyco International Ltd</v>
          </cell>
          <cell r="E13060">
            <v>662.06299999999999</v>
          </cell>
          <cell r="F13060" t="str">
            <v>N</v>
          </cell>
        </row>
        <row r="13061">
          <cell r="B13061">
            <v>37228</v>
          </cell>
          <cell r="C13061" t="str">
            <v>Capo Smith LLC</v>
          </cell>
          <cell r="D13061" t="str">
            <v>West Coast Signs LLC(Dee Sign)</v>
          </cell>
          <cell r="E13061">
            <v>1.869</v>
          </cell>
          <cell r="F13061" t="str">
            <v>N</v>
          </cell>
        </row>
        <row r="13062">
          <cell r="B13062">
            <v>37228</v>
          </cell>
          <cell r="C13062" t="str">
            <v>Unionville Water Co</v>
          </cell>
          <cell r="D13062" t="str">
            <v>Connecticut Water Service Inc</v>
          </cell>
          <cell r="E13062">
            <v>6.3</v>
          </cell>
          <cell r="F13062" t="str">
            <v>N</v>
          </cell>
        </row>
        <row r="13063">
          <cell r="B13063">
            <v>37228</v>
          </cell>
          <cell r="C13063" t="str">
            <v>Emons Transportation Group Inc</v>
          </cell>
          <cell r="D13063" t="str">
            <v>Genesee &amp; Wyoming Inc</v>
          </cell>
          <cell r="E13063">
            <v>29.718</v>
          </cell>
          <cell r="F13063" t="str">
            <v>N</v>
          </cell>
        </row>
        <row r="13064">
          <cell r="B13064">
            <v>37228</v>
          </cell>
          <cell r="C13064" t="str">
            <v>Identicator Inc</v>
          </cell>
          <cell r="D13064" t="str">
            <v>Armor Holdings Inc</v>
          </cell>
          <cell r="E13064">
            <v>4.9640000000000004</v>
          </cell>
          <cell r="F13064" t="str">
            <v>N</v>
          </cell>
        </row>
        <row r="13065">
          <cell r="B13065">
            <v>37228</v>
          </cell>
          <cell r="C13065" t="str">
            <v>Pen Bay Foods Inc</v>
          </cell>
          <cell r="D13065" t="str">
            <v>Stonepoint Group Ltd</v>
          </cell>
          <cell r="E13065">
            <v>1.9239999999999999</v>
          </cell>
          <cell r="F13065" t="str">
            <v>N</v>
          </cell>
        </row>
        <row r="13066">
          <cell r="B13066">
            <v>37228</v>
          </cell>
          <cell r="C13066" t="str">
            <v>BrightStreet.com Inc-Certain</v>
          </cell>
          <cell r="D13066" t="str">
            <v>E-centives Inc</v>
          </cell>
          <cell r="E13066">
            <v>1.65</v>
          </cell>
          <cell r="F13066" t="str">
            <v>N</v>
          </cell>
        </row>
        <row r="13067">
          <cell r="B13067">
            <v>37228</v>
          </cell>
          <cell r="C13067" t="str">
            <v>Pennsylvania Culinary</v>
          </cell>
          <cell r="D13067" t="str">
            <v>Career Education Corp</v>
          </cell>
          <cell r="E13067">
            <v>44</v>
          </cell>
          <cell r="F13067" t="str">
            <v>N</v>
          </cell>
        </row>
        <row r="13068">
          <cell r="B13068">
            <v>37228</v>
          </cell>
          <cell r="C13068" t="str">
            <v>Polaroid Corp-Identification</v>
          </cell>
          <cell r="D13068" t="str">
            <v>Digimarc Corp</v>
          </cell>
          <cell r="E13068">
            <v>56.5</v>
          </cell>
          <cell r="F13068" t="str">
            <v>N</v>
          </cell>
        </row>
        <row r="13069">
          <cell r="B13069">
            <v>37228</v>
          </cell>
          <cell r="C13069" t="str">
            <v>Ionics Inc-Aqua Cool Pure</v>
          </cell>
          <cell r="D13069" t="str">
            <v>Perrier Vittel SA</v>
          </cell>
          <cell r="E13069">
            <v>220</v>
          </cell>
          <cell r="F13069" t="str">
            <v>N</v>
          </cell>
        </row>
        <row r="13070">
          <cell r="B13070">
            <v>37228</v>
          </cell>
          <cell r="C13070" t="str">
            <v>Integrative Medicine Comm</v>
          </cell>
          <cell r="D13070" t="str">
            <v>ADAM.com</v>
          </cell>
          <cell r="E13070">
            <v>18.248999999999999</v>
          </cell>
          <cell r="F13070" t="str">
            <v>N</v>
          </cell>
        </row>
        <row r="13071">
          <cell r="B13071">
            <v>37228</v>
          </cell>
          <cell r="C13071" t="str">
            <v>Summitek Instruments Inc</v>
          </cell>
          <cell r="D13071" t="str">
            <v>Smiths Group PLC</v>
          </cell>
          <cell r="E13071">
            <v>10</v>
          </cell>
          <cell r="F13071" t="str">
            <v>N</v>
          </cell>
        </row>
        <row r="13072">
          <cell r="B13072">
            <v>37228</v>
          </cell>
          <cell r="C13072" t="str">
            <v>Emergency Response Staffing</v>
          </cell>
          <cell r="D13072" t="str">
            <v>Kforce Inc</v>
          </cell>
          <cell r="E13072">
            <v>6.3999999999999995</v>
          </cell>
          <cell r="F13072" t="str">
            <v>N</v>
          </cell>
        </row>
        <row r="13073">
          <cell r="B13073">
            <v>37228</v>
          </cell>
          <cell r="C13073" t="str">
            <v>Aviron</v>
          </cell>
          <cell r="D13073" t="str">
            <v>MedImmune Inc</v>
          </cell>
          <cell r="E13073">
            <v>1665.4699999999998</v>
          </cell>
          <cell r="F13073" t="str">
            <v>N</v>
          </cell>
        </row>
        <row r="13074">
          <cell r="B13074">
            <v>37228</v>
          </cell>
          <cell r="C13074" t="str">
            <v>First Mercantile Bk of Dallas</v>
          </cell>
          <cell r="D13074" t="str">
            <v>Colonial BancGroup Inc,AL</v>
          </cell>
          <cell r="E13074">
            <v>67</v>
          </cell>
          <cell r="F13074" t="str">
            <v>N</v>
          </cell>
        </row>
        <row r="13075">
          <cell r="B13075">
            <v>37228</v>
          </cell>
          <cell r="C13075" t="str">
            <v>Avant! Corp</v>
          </cell>
          <cell r="D13075" t="str">
            <v>Synopsys Inc</v>
          </cell>
          <cell r="E13075">
            <v>827.27200000000005</v>
          </cell>
          <cell r="F13075" t="str">
            <v>N</v>
          </cell>
        </row>
        <row r="13076">
          <cell r="B13076">
            <v>37226</v>
          </cell>
          <cell r="C13076" t="str">
            <v>Star Leasing Co</v>
          </cell>
          <cell r="D13076" t="str">
            <v>Mobile Mini Inc</v>
          </cell>
          <cell r="E13076">
            <v>2</v>
          </cell>
          <cell r="F13076" t="str">
            <v>N</v>
          </cell>
        </row>
        <row r="13077">
          <cell r="B13077">
            <v>37225</v>
          </cell>
          <cell r="C13077" t="str">
            <v>Pharmedica Communications Inc</v>
          </cell>
          <cell r="D13077" t="str">
            <v>Parthenon Capital LLC</v>
          </cell>
          <cell r="E13077">
            <v>75</v>
          </cell>
          <cell r="F13077" t="str">
            <v>Y</v>
          </cell>
        </row>
        <row r="13078">
          <cell r="B13078">
            <v>37225</v>
          </cell>
          <cell r="C13078" t="str">
            <v>C&amp;W Fabricators Inc</v>
          </cell>
          <cell r="D13078" t="str">
            <v>Aquila Power Svcs Corp(First)</v>
          </cell>
          <cell r="E13078">
            <v>60</v>
          </cell>
          <cell r="F13078" t="str">
            <v>Y</v>
          </cell>
        </row>
        <row r="13079">
          <cell r="B13079">
            <v>37225</v>
          </cell>
          <cell r="C13079" t="str">
            <v>Investment Counselors of MD</v>
          </cell>
          <cell r="D13079" t="str">
            <v>Investor Group</v>
          </cell>
          <cell r="E13079">
            <v>20</v>
          </cell>
          <cell r="F13079" t="str">
            <v>Y</v>
          </cell>
        </row>
        <row r="13080">
          <cell r="B13080">
            <v>37225</v>
          </cell>
          <cell r="C13080" t="str">
            <v>HomeLife Corp-Stores(4)</v>
          </cell>
          <cell r="D13080" t="str">
            <v>Haverty Furniture Cos Inc</v>
          </cell>
          <cell r="E13080">
            <v>11</v>
          </cell>
          <cell r="F13080" t="str">
            <v>N</v>
          </cell>
        </row>
        <row r="13081">
          <cell r="B13081">
            <v>37225</v>
          </cell>
          <cell r="C13081" t="str">
            <v>Ocular Networks</v>
          </cell>
          <cell r="D13081" t="str">
            <v>Tellabs Inc</v>
          </cell>
          <cell r="E13081">
            <v>355</v>
          </cell>
          <cell r="F13081" t="str">
            <v>N</v>
          </cell>
        </row>
        <row r="13082">
          <cell r="B13082">
            <v>37225</v>
          </cell>
          <cell r="C13082" t="str">
            <v>WKSI FM,Greensboro, NC,WPET AM</v>
          </cell>
          <cell r="D13082" t="str">
            <v>Entercom Communications Corp</v>
          </cell>
          <cell r="E13082">
            <v>20.5</v>
          </cell>
          <cell r="F13082" t="str">
            <v>N</v>
          </cell>
        </row>
        <row r="13083">
          <cell r="B13083">
            <v>37225</v>
          </cell>
          <cell r="C13083" t="str">
            <v>ECI(Teligent Inc)</v>
          </cell>
          <cell r="D13083" t="str">
            <v>Investcorp Bank BSC</v>
          </cell>
          <cell r="E13083">
            <v>60</v>
          </cell>
          <cell r="F13083" t="str">
            <v>N</v>
          </cell>
        </row>
        <row r="13084">
          <cell r="B13084">
            <v>37225</v>
          </cell>
          <cell r="C13084" t="str">
            <v>Daniel Green Co-Daniel Green</v>
          </cell>
          <cell r="D13084" t="str">
            <v>Elan-Polo Inc</v>
          </cell>
          <cell r="E13084">
            <v>4.6999999999999993</v>
          </cell>
          <cell r="F13084" t="str">
            <v>N</v>
          </cell>
        </row>
        <row r="13085">
          <cell r="B13085">
            <v>37225</v>
          </cell>
          <cell r="C13085" t="str">
            <v>Exodus Commun Inc-Web-Hosting</v>
          </cell>
          <cell r="D13085" t="str">
            <v>Cable &amp; Wireless PLC</v>
          </cell>
          <cell r="E13085">
            <v>755</v>
          </cell>
          <cell r="F13085" t="str">
            <v>N</v>
          </cell>
        </row>
        <row r="13086">
          <cell r="B13086">
            <v>37225</v>
          </cell>
          <cell r="C13086" t="str">
            <v>MediaDNA-eLuminator Technology</v>
          </cell>
          <cell r="D13086" t="str">
            <v>Inceptor Inc</v>
          </cell>
          <cell r="E13086">
            <v>1.5</v>
          </cell>
          <cell r="F13086" t="str">
            <v>N</v>
          </cell>
        </row>
        <row r="13087">
          <cell r="B13087">
            <v>37225</v>
          </cell>
          <cell r="C13087" t="str">
            <v>Incomnet Communications Corp</v>
          </cell>
          <cell r="D13087" t="str">
            <v>CCC Globalcom Corp</v>
          </cell>
          <cell r="E13087">
            <v>3</v>
          </cell>
          <cell r="F13087" t="str">
            <v>N</v>
          </cell>
        </row>
        <row r="13088">
          <cell r="B13088">
            <v>37225</v>
          </cell>
          <cell r="C13088" t="str">
            <v>Fieldstone Inc</v>
          </cell>
          <cell r="D13088" t="str">
            <v>Gensec Bank(Sanlam Ltd)</v>
          </cell>
          <cell r="E13088">
            <v>6.8159999999999998</v>
          </cell>
          <cell r="F13088" t="str">
            <v>N</v>
          </cell>
        </row>
        <row r="13089">
          <cell r="B13089">
            <v>37224</v>
          </cell>
          <cell r="C13089" t="str">
            <v>Emerson-Chromalox Industrial</v>
          </cell>
          <cell r="D13089" t="str">
            <v>JP Morgan Partners LLC</v>
          </cell>
          <cell r="E13089">
            <v>165</v>
          </cell>
          <cell r="F13089" t="str">
            <v>Y</v>
          </cell>
        </row>
        <row r="13090">
          <cell r="B13090">
            <v>37224</v>
          </cell>
          <cell r="C13090" t="str">
            <v>UNIFI Network(PWC LLP)</v>
          </cell>
          <cell r="D13090" t="str">
            <v>Mellon Financial,Pittsburgh,PA</v>
          </cell>
          <cell r="E13090">
            <v>275</v>
          </cell>
          <cell r="F13090" t="str">
            <v>N</v>
          </cell>
        </row>
        <row r="13091">
          <cell r="B13091">
            <v>37224</v>
          </cell>
          <cell r="C13091" t="str">
            <v>Axe-Houghton Assn Inc-ADR</v>
          </cell>
          <cell r="D13091" t="str">
            <v>Bank of New York Co Inc,NY</v>
          </cell>
          <cell r="E13091">
            <v>4.75</v>
          </cell>
          <cell r="F13091" t="str">
            <v>N</v>
          </cell>
        </row>
        <row r="13092">
          <cell r="B13092">
            <v>37224</v>
          </cell>
          <cell r="C13092" t="str">
            <v>Sequoia Instruments Inc</v>
          </cell>
          <cell r="D13092" t="str">
            <v>Garmin Ltd</v>
          </cell>
          <cell r="E13092">
            <v>5</v>
          </cell>
          <cell r="F13092" t="str">
            <v>N</v>
          </cell>
        </row>
        <row r="13093">
          <cell r="B13093">
            <v>37224</v>
          </cell>
          <cell r="C13093" t="str">
            <v>Chattanooga Group Inc</v>
          </cell>
          <cell r="D13093" t="str">
            <v>Encore Medical Corp</v>
          </cell>
          <cell r="E13093">
            <v>37</v>
          </cell>
          <cell r="F13093" t="str">
            <v>N</v>
          </cell>
        </row>
        <row r="13094">
          <cell r="B13094">
            <v>37223</v>
          </cell>
          <cell r="C13094" t="str">
            <v>MCMS(Cornerstone Equity Invst)</v>
          </cell>
          <cell r="D13094" t="str">
            <v>Plexus Corp</v>
          </cell>
          <cell r="E13094">
            <v>45</v>
          </cell>
          <cell r="F13094" t="str">
            <v>N</v>
          </cell>
        </row>
        <row r="13095">
          <cell r="B13095">
            <v>37223</v>
          </cell>
          <cell r="C13095" t="str">
            <v>Cadant Inc</v>
          </cell>
          <cell r="D13095" t="str">
            <v>Arris Group Inc</v>
          </cell>
          <cell r="E13095">
            <v>82.25</v>
          </cell>
          <cell r="F13095" t="str">
            <v>N</v>
          </cell>
        </row>
        <row r="13096">
          <cell r="B13096">
            <v>37223</v>
          </cell>
          <cell r="C13096" t="str">
            <v>Northland Cable Ppty-Cert Asts</v>
          </cell>
          <cell r="D13096" t="str">
            <v>Northland Cable Properties Inc</v>
          </cell>
          <cell r="E13096">
            <v>11.399999999999999</v>
          </cell>
          <cell r="F13096" t="str">
            <v>N</v>
          </cell>
        </row>
        <row r="13097">
          <cell r="B13097">
            <v>37223</v>
          </cell>
          <cell r="C13097" t="str">
            <v>Northland Cable Ppty-Cert Asts</v>
          </cell>
          <cell r="D13097" t="str">
            <v>Northland Cable Networks LLC</v>
          </cell>
          <cell r="E13097">
            <v>7.9499999999999993</v>
          </cell>
          <cell r="F13097" t="str">
            <v>N</v>
          </cell>
        </row>
        <row r="13098">
          <cell r="B13098">
            <v>37223</v>
          </cell>
          <cell r="C13098" t="str">
            <v>Northland Cable Ppty 6-Certain</v>
          </cell>
          <cell r="D13098" t="str">
            <v>Northland Cable Television</v>
          </cell>
          <cell r="E13098">
            <v>4.5999999999999996</v>
          </cell>
          <cell r="F13098" t="str">
            <v>N</v>
          </cell>
        </row>
        <row r="13099">
          <cell r="B13099">
            <v>37223</v>
          </cell>
          <cell r="C13099" t="str">
            <v>Auxiliary Health Benefits Corp</v>
          </cell>
          <cell r="D13099" t="str">
            <v>Helix Hearing Care of America</v>
          </cell>
          <cell r="E13099">
            <v>3.5</v>
          </cell>
          <cell r="F13099" t="str">
            <v>N</v>
          </cell>
        </row>
        <row r="13100">
          <cell r="B13100">
            <v>37223</v>
          </cell>
          <cell r="C13100" t="str">
            <v>Marriott Residence Inn LP</v>
          </cell>
          <cell r="D13100" t="str">
            <v>Apple Hospitality Two Inc</v>
          </cell>
          <cell r="E13100">
            <v>135.94999999999999</v>
          </cell>
          <cell r="F13100" t="str">
            <v>N</v>
          </cell>
        </row>
        <row r="13101">
          <cell r="B13101">
            <v>37223</v>
          </cell>
          <cell r="C13101" t="str">
            <v>Monsanto Co</v>
          </cell>
          <cell r="D13101" t="str">
            <v>Shareholders</v>
          </cell>
          <cell r="E13101">
            <v>3731.5729999999999</v>
          </cell>
          <cell r="F13101" t="str">
            <v>N</v>
          </cell>
        </row>
        <row r="13102">
          <cell r="B13102">
            <v>37223</v>
          </cell>
          <cell r="C13102" t="str">
            <v>CSFBdirect</v>
          </cell>
          <cell r="D13102" t="str">
            <v>Bank of Montreal,Ontario,CA</v>
          </cell>
          <cell r="E13102">
            <v>830</v>
          </cell>
          <cell r="F13102" t="str">
            <v>N</v>
          </cell>
        </row>
        <row r="13103">
          <cell r="B13103">
            <v>37223</v>
          </cell>
          <cell r="C13103" t="str">
            <v>Torrent Systems Inc</v>
          </cell>
          <cell r="D13103" t="str">
            <v>Ascential Software Corp</v>
          </cell>
          <cell r="E13103">
            <v>46</v>
          </cell>
          <cell r="F13103" t="str">
            <v>N</v>
          </cell>
        </row>
        <row r="13104">
          <cell r="B13104">
            <v>37223</v>
          </cell>
          <cell r="C13104" t="str">
            <v>Nasco International(Geneve)</v>
          </cell>
          <cell r="D13104" t="str">
            <v>Aristotle Corp</v>
          </cell>
          <cell r="E13104">
            <v>96</v>
          </cell>
          <cell r="F13104" t="str">
            <v>N</v>
          </cell>
        </row>
        <row r="13105">
          <cell r="B13105">
            <v>37223</v>
          </cell>
          <cell r="C13105" t="str">
            <v>Cypress Creek Country Club</v>
          </cell>
          <cell r="D13105" t="str">
            <v>True Shot LLC</v>
          </cell>
          <cell r="E13105">
            <v>4.0999999999999996</v>
          </cell>
          <cell r="F13105" t="str">
            <v>N</v>
          </cell>
        </row>
        <row r="13106">
          <cell r="B13106">
            <v>37223</v>
          </cell>
          <cell r="C13106" t="str">
            <v>Dermatopathology Services PC</v>
          </cell>
          <cell r="D13106" t="str">
            <v>AmeriPath Inc</v>
          </cell>
          <cell r="E13106">
            <v>10</v>
          </cell>
          <cell r="F13106" t="str">
            <v>N</v>
          </cell>
        </row>
        <row r="13107">
          <cell r="B13107">
            <v>37223</v>
          </cell>
          <cell r="C13107" t="str">
            <v>Northern Natural Gas</v>
          </cell>
          <cell r="D13107" t="str">
            <v>Dynegy Inc</v>
          </cell>
          <cell r="E13107">
            <v>2473</v>
          </cell>
          <cell r="F13107" t="str">
            <v>N</v>
          </cell>
        </row>
        <row r="13108">
          <cell r="B13108">
            <v>37222</v>
          </cell>
          <cell r="C13108" t="str">
            <v>Market Source Corp-360 Youth</v>
          </cell>
          <cell r="D13108" t="str">
            <v>Alloy Com Inc</v>
          </cell>
          <cell r="E13108">
            <v>42.883999999999993</v>
          </cell>
          <cell r="F13108" t="str">
            <v>N</v>
          </cell>
        </row>
        <row r="13109">
          <cell r="B13109">
            <v>37222</v>
          </cell>
          <cell r="C13109" t="str">
            <v>BEVsystems International Ltd</v>
          </cell>
          <cell r="D13109" t="str">
            <v>Aqua Clara Bottling &amp; Distr</v>
          </cell>
          <cell r="E13109">
            <v>3.6520000000000001</v>
          </cell>
          <cell r="F13109" t="str">
            <v>N</v>
          </cell>
        </row>
        <row r="13110">
          <cell r="B13110">
            <v>37222</v>
          </cell>
          <cell r="C13110" t="str">
            <v>Beasley Food Service Inc</v>
          </cell>
          <cell r="D13110" t="str">
            <v>Syndicated Food Svc Intl Inc</v>
          </cell>
          <cell r="E13110">
            <v>7.5</v>
          </cell>
          <cell r="F13110" t="str">
            <v>N</v>
          </cell>
        </row>
        <row r="13111">
          <cell r="B13111">
            <v>37222</v>
          </cell>
          <cell r="C13111" t="str">
            <v>Axxis-Technologies Division</v>
          </cell>
          <cell r="D13111" t="str">
            <v>Wire One Technologies Inc</v>
          </cell>
          <cell r="E13111">
            <v>2.1659999999999999</v>
          </cell>
          <cell r="F13111" t="str">
            <v>N</v>
          </cell>
        </row>
        <row r="13112">
          <cell r="B13112">
            <v>37222</v>
          </cell>
          <cell r="C13112" t="str">
            <v>SBC Financial Corp</v>
          </cell>
          <cell r="D13112" t="str">
            <v>Oneida Financial Corp,NY</v>
          </cell>
          <cell r="E13112">
            <v>11.899999999999999</v>
          </cell>
          <cell r="F13112" t="str">
            <v>N</v>
          </cell>
        </row>
        <row r="13113">
          <cell r="B13113">
            <v>37222</v>
          </cell>
          <cell r="C13113" t="str">
            <v>Amaroq Inc</v>
          </cell>
          <cell r="D13113" t="str">
            <v>TH Lehman &amp; Co Inc</v>
          </cell>
          <cell r="E13113">
            <v>12.5</v>
          </cell>
          <cell r="F13113" t="str">
            <v>N</v>
          </cell>
        </row>
        <row r="13114">
          <cell r="B13114">
            <v>37222</v>
          </cell>
          <cell r="C13114" t="str">
            <v>Pace Packaging Corp</v>
          </cell>
          <cell r="D13114" t="str">
            <v>Cornerstone Capital Holdings</v>
          </cell>
          <cell r="E13114">
            <v>5</v>
          </cell>
          <cell r="F13114" t="str">
            <v>N</v>
          </cell>
        </row>
        <row r="13115">
          <cell r="B13115">
            <v>37221</v>
          </cell>
          <cell r="C13115" t="str">
            <v>Gilead Sciences Inc-Oncology A</v>
          </cell>
          <cell r="D13115" t="str">
            <v>OSI Pharmaceuticals Inc</v>
          </cell>
          <cell r="E13115">
            <v>200</v>
          </cell>
          <cell r="F13115" t="str">
            <v>N</v>
          </cell>
        </row>
        <row r="13116">
          <cell r="B13116">
            <v>37221</v>
          </cell>
          <cell r="C13116" t="str">
            <v>Spacelogix Inc</v>
          </cell>
          <cell r="D13116" t="str">
            <v>Vizacom Inc</v>
          </cell>
          <cell r="E13116">
            <v>1.4630000000000001</v>
          </cell>
          <cell r="F13116" t="str">
            <v>N</v>
          </cell>
        </row>
        <row r="13117">
          <cell r="B13117">
            <v>37221</v>
          </cell>
          <cell r="C13117" t="str">
            <v>Diamond Koch III LP-Propylene</v>
          </cell>
          <cell r="D13117" t="str">
            <v>Enterprise Products Partners</v>
          </cell>
          <cell r="E13117">
            <v>231.5</v>
          </cell>
          <cell r="F13117" t="str">
            <v>N</v>
          </cell>
        </row>
        <row r="13118">
          <cell r="B13118">
            <v>37221</v>
          </cell>
          <cell r="C13118" t="str">
            <v>Food &amp; Culinary Technology</v>
          </cell>
          <cell r="D13118" t="str">
            <v>Capital Reserve Corp</v>
          </cell>
          <cell r="E13118">
            <v>4.38</v>
          </cell>
          <cell r="F13118" t="str">
            <v>N</v>
          </cell>
        </row>
        <row r="13119">
          <cell r="B13119">
            <v>37221</v>
          </cell>
          <cell r="C13119" t="str">
            <v>Combined,Lifeline Underwriters</v>
          </cell>
          <cell r="D13119" t="str">
            <v>Citizens Inc</v>
          </cell>
          <cell r="E13119">
            <v>12.1</v>
          </cell>
          <cell r="F13119" t="str">
            <v>N</v>
          </cell>
        </row>
        <row r="13120">
          <cell r="B13120">
            <v>37221</v>
          </cell>
          <cell r="C13120" t="str">
            <v>FIND/SVP Inc</v>
          </cell>
          <cell r="D13120" t="str">
            <v>Investor Group</v>
          </cell>
          <cell r="E13120">
            <v>4.1509999999999998</v>
          </cell>
          <cell r="F13120" t="str">
            <v>N</v>
          </cell>
        </row>
        <row r="13121">
          <cell r="B13121">
            <v>37221</v>
          </cell>
          <cell r="C13121" t="str">
            <v>Word Entertainment</v>
          </cell>
          <cell r="D13121" t="str">
            <v>Warner Music Group</v>
          </cell>
          <cell r="E13121">
            <v>84.1</v>
          </cell>
          <cell r="F13121" t="str">
            <v>N</v>
          </cell>
        </row>
        <row r="13122">
          <cell r="B13122">
            <v>37218</v>
          </cell>
          <cell r="C13122" t="str">
            <v>Novasoft Information Tech</v>
          </cell>
          <cell r="D13122" t="str">
            <v>Chambal Fertilisers &amp; Chem Ltd</v>
          </cell>
          <cell r="E13122">
            <v>4</v>
          </cell>
          <cell r="F13122" t="str">
            <v>N</v>
          </cell>
        </row>
        <row r="13123">
          <cell r="B13123">
            <v>37218</v>
          </cell>
          <cell r="C13123" t="str">
            <v>Rotech Medical Corp</v>
          </cell>
          <cell r="D13123" t="str">
            <v>Bondholders</v>
          </cell>
          <cell r="E13123">
            <v>1313.25</v>
          </cell>
          <cell r="F13123" t="str">
            <v>N</v>
          </cell>
        </row>
        <row r="13124">
          <cell r="B13124">
            <v>37218</v>
          </cell>
          <cell r="C13124" t="str">
            <v>Brooks Brothers(Marks&amp;Spencer)</v>
          </cell>
          <cell r="D13124" t="str">
            <v>Retail Brand Alliance Inc</v>
          </cell>
          <cell r="E13124">
            <v>225</v>
          </cell>
          <cell r="F13124" t="str">
            <v>N</v>
          </cell>
        </row>
        <row r="13125">
          <cell r="B13125">
            <v>37218</v>
          </cell>
          <cell r="C13125" t="str">
            <v>Aerojet Fine Chemicals LLC</v>
          </cell>
          <cell r="D13125" t="str">
            <v>GenCorp Inc</v>
          </cell>
          <cell r="E13125">
            <v>13</v>
          </cell>
          <cell r="F13125" t="str">
            <v>N</v>
          </cell>
        </row>
        <row r="13126">
          <cell r="B13126">
            <v>37218</v>
          </cell>
          <cell r="C13126" t="str">
            <v>Dialpad Communications Inc</v>
          </cell>
          <cell r="D13126" t="str">
            <v>Oh Sang Su</v>
          </cell>
          <cell r="E13126">
            <v>5</v>
          </cell>
          <cell r="F13126" t="str">
            <v>N</v>
          </cell>
        </row>
        <row r="13127">
          <cell r="B13127">
            <v>37217</v>
          </cell>
          <cell r="C13127" t="str">
            <v>Santa Fe Natural Tobacco Co</v>
          </cell>
          <cell r="D13127" t="str">
            <v>RJ Reynolds Tobacco Holdings</v>
          </cell>
          <cell r="E13127">
            <v>340</v>
          </cell>
          <cell r="F13127" t="str">
            <v>N</v>
          </cell>
        </row>
        <row r="13128">
          <cell r="B13128">
            <v>37217</v>
          </cell>
          <cell r="C13128" t="str">
            <v>Catoh Inc</v>
          </cell>
          <cell r="D13128" t="str">
            <v>Hayward Baker(Keller Group)</v>
          </cell>
          <cell r="E13128">
            <v>2.5</v>
          </cell>
          <cell r="F13128" t="str">
            <v>N</v>
          </cell>
        </row>
        <row r="13129">
          <cell r="B13129">
            <v>37216</v>
          </cell>
          <cell r="C13129" t="str">
            <v>Armstrong/Robitaille Business</v>
          </cell>
          <cell r="D13129" t="str">
            <v>Union Bank of California NA,CA</v>
          </cell>
          <cell r="E13129">
            <v>48</v>
          </cell>
          <cell r="F13129" t="str">
            <v>N</v>
          </cell>
        </row>
        <row r="13130">
          <cell r="B13130">
            <v>37216</v>
          </cell>
          <cell r="C13130" t="str">
            <v>BC Rogers Poultry Inc</v>
          </cell>
          <cell r="D13130" t="str">
            <v>Koch Foods of Mississippi LLC</v>
          </cell>
          <cell r="E13130">
            <v>42</v>
          </cell>
          <cell r="F13130" t="str">
            <v>N</v>
          </cell>
        </row>
        <row r="13131">
          <cell r="B13131">
            <v>37216</v>
          </cell>
          <cell r="C13131" t="str">
            <v>Stardrive Solutions Inc</v>
          </cell>
          <cell r="D13131" t="str">
            <v>Chell Group Corp</v>
          </cell>
          <cell r="E13131">
            <v>1.625</v>
          </cell>
          <cell r="F13131" t="str">
            <v>N</v>
          </cell>
        </row>
        <row r="13132">
          <cell r="B13132">
            <v>37216</v>
          </cell>
          <cell r="C13132" t="str">
            <v>America's PEO Holdings Inc</v>
          </cell>
          <cell r="D13132" t="str">
            <v>Certified Services Inc</v>
          </cell>
          <cell r="E13132">
            <v>17.5</v>
          </cell>
          <cell r="F13132" t="str">
            <v>N</v>
          </cell>
        </row>
        <row r="13133">
          <cell r="B13133">
            <v>37216</v>
          </cell>
          <cell r="C13133" t="str">
            <v>Trico Steel Co LLC</v>
          </cell>
          <cell r="D13133" t="str">
            <v>Nucor Corp</v>
          </cell>
          <cell r="E13133">
            <v>116.69999999999999</v>
          </cell>
          <cell r="F13133" t="str">
            <v>N</v>
          </cell>
        </row>
        <row r="13134">
          <cell r="B13134">
            <v>37216</v>
          </cell>
          <cell r="C13134" t="str">
            <v>Ridgeway Bancshares Inc</v>
          </cell>
          <cell r="D13134" t="str">
            <v>Community Bankshares Inc</v>
          </cell>
          <cell r="E13134">
            <v>15.95</v>
          </cell>
          <cell r="F13134" t="str">
            <v>N</v>
          </cell>
        </row>
        <row r="13135">
          <cell r="B13135">
            <v>37216</v>
          </cell>
          <cell r="C13135" t="str">
            <v>Conestoga Enterprises Inc</v>
          </cell>
          <cell r="D13135" t="str">
            <v>D&amp;E Communications Inc</v>
          </cell>
          <cell r="E13135">
            <v>273.01100000000002</v>
          </cell>
          <cell r="F13135" t="str">
            <v>N</v>
          </cell>
        </row>
        <row r="13136">
          <cell r="B13136">
            <v>37216</v>
          </cell>
          <cell r="C13136" t="str">
            <v>JM Stewart Corp</v>
          </cell>
          <cell r="D13136" t="str">
            <v>JM Stewart Acquisition Inc</v>
          </cell>
          <cell r="E13136">
            <v>2.5499999999999998</v>
          </cell>
          <cell r="F13136" t="str">
            <v>N</v>
          </cell>
        </row>
        <row r="13137">
          <cell r="B13137">
            <v>37216</v>
          </cell>
          <cell r="C13137" t="str">
            <v>Telex Communications Inc</v>
          </cell>
          <cell r="D13137" t="str">
            <v>Creditors</v>
          </cell>
          <cell r="E13137">
            <v>10</v>
          </cell>
          <cell r="F13137" t="str">
            <v>N</v>
          </cell>
        </row>
        <row r="13138">
          <cell r="B13138">
            <v>37216</v>
          </cell>
          <cell r="C13138" t="str">
            <v>Encore Paper Co</v>
          </cell>
          <cell r="D13138" t="str">
            <v>Svenska Cellulosa AB</v>
          </cell>
          <cell r="E13138">
            <v>92</v>
          </cell>
          <cell r="F13138" t="str">
            <v>N</v>
          </cell>
        </row>
        <row r="13139">
          <cell r="B13139">
            <v>37216</v>
          </cell>
          <cell r="C13139" t="str">
            <v>Grand Bank Finl Corp,Grand</v>
          </cell>
          <cell r="D13139" t="str">
            <v>Macatawa Bank Corp,Holland,MI</v>
          </cell>
          <cell r="E13139">
            <v>47.024999999999999</v>
          </cell>
          <cell r="F13139" t="str">
            <v>N</v>
          </cell>
        </row>
        <row r="13140">
          <cell r="B13140">
            <v>37215</v>
          </cell>
          <cell r="C13140" t="str">
            <v>Homestead Village Inc</v>
          </cell>
          <cell r="D13140" t="str">
            <v>Blackstone Real Estate Advisor</v>
          </cell>
          <cell r="E13140">
            <v>740</v>
          </cell>
          <cell r="F13140" t="str">
            <v>Y</v>
          </cell>
        </row>
        <row r="13141">
          <cell r="B13141">
            <v>37215</v>
          </cell>
          <cell r="C13141" t="str">
            <v>Fresh Meadows Apartments</v>
          </cell>
          <cell r="D13141" t="str">
            <v>Queens Fresh Meadows LLC</v>
          </cell>
          <cell r="E13141">
            <v>270</v>
          </cell>
          <cell r="F13141" t="str">
            <v>N</v>
          </cell>
        </row>
        <row r="13142">
          <cell r="B13142">
            <v>37215</v>
          </cell>
          <cell r="C13142" t="str">
            <v>RMED Intl-Certain Assets</v>
          </cell>
          <cell r="D13142" t="str">
            <v>Presto Disposable Products Inc</v>
          </cell>
          <cell r="E13142">
            <v>7.0590000000000002</v>
          </cell>
          <cell r="F13142" t="str">
            <v>N</v>
          </cell>
        </row>
        <row r="13143">
          <cell r="B13143">
            <v>37215</v>
          </cell>
          <cell r="C13143" t="str">
            <v>Rexam PLC-Flexible Plastic Pkg</v>
          </cell>
          <cell r="D13143" t="str">
            <v>Sunbelt Manufacturing Co</v>
          </cell>
          <cell r="E13143">
            <v>12</v>
          </cell>
          <cell r="F13143" t="str">
            <v>N</v>
          </cell>
        </row>
        <row r="13144">
          <cell r="B13144">
            <v>37215</v>
          </cell>
          <cell r="C13144" t="str">
            <v>Vista Bancorp,Phillipsburg,NJ</v>
          </cell>
          <cell r="D13144" t="str">
            <v>United National Bancorp,NJ</v>
          </cell>
          <cell r="E13144">
            <v>151.82799999999997</v>
          </cell>
          <cell r="F13144" t="str">
            <v>N</v>
          </cell>
        </row>
        <row r="13145">
          <cell r="B13145">
            <v>37215</v>
          </cell>
          <cell r="C13145" t="str">
            <v>Alien Technology Corp</v>
          </cell>
          <cell r="D13145" t="str">
            <v>UPM-Kymmene Oyj</v>
          </cell>
          <cell r="E13145">
            <v>5</v>
          </cell>
          <cell r="F13145" t="str">
            <v>N</v>
          </cell>
        </row>
        <row r="13146">
          <cell r="B13146">
            <v>37215</v>
          </cell>
          <cell r="C13146" t="str">
            <v>Troy Systems Inc</v>
          </cell>
          <cell r="D13146" t="str">
            <v>PEC Solutions Inc</v>
          </cell>
          <cell r="E13146">
            <v>19.799999999999997</v>
          </cell>
          <cell r="F13146" t="str">
            <v>N</v>
          </cell>
        </row>
        <row r="13147">
          <cell r="B13147">
            <v>37215</v>
          </cell>
          <cell r="C13147" t="str">
            <v>Itec Steel Inc</v>
          </cell>
          <cell r="D13147" t="str">
            <v>Nucor Corp</v>
          </cell>
          <cell r="E13147">
            <v>9</v>
          </cell>
          <cell r="F13147" t="str">
            <v>N</v>
          </cell>
        </row>
        <row r="13148">
          <cell r="B13148">
            <v>37215</v>
          </cell>
          <cell r="C13148" t="str">
            <v>Applications Technology Inc</v>
          </cell>
          <cell r="D13148" t="str">
            <v>AppTek Partners LLC</v>
          </cell>
          <cell r="E13148">
            <v>1.25</v>
          </cell>
          <cell r="F13148" t="str">
            <v>N</v>
          </cell>
        </row>
        <row r="13149">
          <cell r="B13149">
            <v>37215</v>
          </cell>
          <cell r="C13149" t="str">
            <v>Stonys Trucking Co Inc</v>
          </cell>
          <cell r="D13149" t="str">
            <v>Corporate Vision Inc</v>
          </cell>
          <cell r="E13149">
            <v>3.5999999999999996</v>
          </cell>
          <cell r="F13149" t="str">
            <v>N</v>
          </cell>
        </row>
        <row r="13150">
          <cell r="B13150">
            <v>37215</v>
          </cell>
          <cell r="C13150" t="str">
            <v>HomeSeekers.com Inc-Certain</v>
          </cell>
          <cell r="D13150" t="str">
            <v>Fidelity Natl Info Solutions</v>
          </cell>
          <cell r="E13150">
            <v>2</v>
          </cell>
          <cell r="F13150" t="str">
            <v>N</v>
          </cell>
        </row>
        <row r="13151">
          <cell r="B13151">
            <v>37215</v>
          </cell>
          <cell r="C13151" t="str">
            <v>North Arkansas Bancshares,AR</v>
          </cell>
          <cell r="D13151" t="str">
            <v>Pocahontas Bancorp,AR</v>
          </cell>
          <cell r="E13151">
            <v>8.4799999999999986</v>
          </cell>
          <cell r="F13151" t="str">
            <v>N</v>
          </cell>
        </row>
        <row r="13152">
          <cell r="B13152">
            <v>37214</v>
          </cell>
          <cell r="C13152" t="str">
            <v>IPC Trading Systems</v>
          </cell>
          <cell r="D13152" t="str">
            <v>Investor Group</v>
          </cell>
          <cell r="E13152">
            <v>360</v>
          </cell>
          <cell r="F13152" t="str">
            <v>Y</v>
          </cell>
        </row>
        <row r="13153">
          <cell r="B13153">
            <v>37214</v>
          </cell>
          <cell r="C13153" t="str">
            <v>Transtechnology Engineered</v>
          </cell>
          <cell r="D13153" t="str">
            <v>Kohlberg &amp; Co LP</v>
          </cell>
          <cell r="E13153">
            <v>98.5</v>
          </cell>
          <cell r="F13153" t="str">
            <v>Y</v>
          </cell>
        </row>
        <row r="13154">
          <cell r="B13154">
            <v>37214</v>
          </cell>
          <cell r="C13154" t="str">
            <v>Club House Where You Belong</v>
          </cell>
          <cell r="D13154" t="str">
            <v>Clever Ideas Inc</v>
          </cell>
          <cell r="E13154">
            <v>11.399999999999999</v>
          </cell>
          <cell r="F13154" t="str">
            <v>N</v>
          </cell>
        </row>
        <row r="13155">
          <cell r="B13155">
            <v>37214</v>
          </cell>
          <cell r="C13155" t="str">
            <v>Dal-Tile International Inc</v>
          </cell>
          <cell r="D13155" t="str">
            <v>Mohawk Industries Inc</v>
          </cell>
          <cell r="E13155">
            <v>2023.886</v>
          </cell>
          <cell r="F13155" t="str">
            <v>N</v>
          </cell>
        </row>
        <row r="13156">
          <cell r="B13156">
            <v>37214</v>
          </cell>
          <cell r="C13156" t="str">
            <v>Aurora Communications LLC</v>
          </cell>
          <cell r="D13156" t="str">
            <v>Cumulus Media Inc</v>
          </cell>
          <cell r="E13156">
            <v>220.2</v>
          </cell>
          <cell r="F13156" t="str">
            <v>N</v>
          </cell>
        </row>
        <row r="13157">
          <cell r="B13157">
            <v>37214</v>
          </cell>
          <cell r="C13157" t="str">
            <v>Runnels Field</v>
          </cell>
          <cell r="D13157" t="str">
            <v>Santos USA Corp(Santos Ltd)</v>
          </cell>
          <cell r="E13157">
            <v>20.25</v>
          </cell>
          <cell r="F13157" t="str">
            <v>N</v>
          </cell>
        </row>
        <row r="13158">
          <cell r="B13158">
            <v>37214</v>
          </cell>
          <cell r="C13158" t="str">
            <v>Transmission Technology Corp</v>
          </cell>
          <cell r="D13158" t="str">
            <v>Eldorado Financial Group Inc</v>
          </cell>
          <cell r="E13158">
            <v>172.63800000000001</v>
          </cell>
          <cell r="F13158" t="str">
            <v>N</v>
          </cell>
        </row>
        <row r="13159">
          <cell r="B13159">
            <v>37214</v>
          </cell>
          <cell r="C13159" t="str">
            <v>Transmission Technology Corp</v>
          </cell>
          <cell r="D13159" t="str">
            <v>Eldorado Financial Group Inc</v>
          </cell>
          <cell r="E13159">
            <v>7.6349999999999998</v>
          </cell>
          <cell r="F13159" t="str">
            <v>N</v>
          </cell>
        </row>
        <row r="13160">
          <cell r="B13160">
            <v>37214</v>
          </cell>
          <cell r="C13160" t="str">
            <v>MFN Financial Corp</v>
          </cell>
          <cell r="D13160" t="str">
            <v>Consumer Portfolio Services</v>
          </cell>
          <cell r="E13160">
            <v>102.69199999999999</v>
          </cell>
          <cell r="F13160" t="str">
            <v>N</v>
          </cell>
        </row>
        <row r="13161">
          <cell r="B13161">
            <v>37214</v>
          </cell>
          <cell r="C13161" t="str">
            <v>FAO Schwarz-Certain Assets</v>
          </cell>
          <cell r="D13161" t="str">
            <v>Right Start Inc</v>
          </cell>
          <cell r="E13161">
            <v>44.25</v>
          </cell>
          <cell r="F13161" t="str">
            <v>N</v>
          </cell>
        </row>
        <row r="13162">
          <cell r="B13162">
            <v>37214</v>
          </cell>
          <cell r="C13162" t="str">
            <v>Novasoft Information Tech</v>
          </cell>
          <cell r="D13162" t="str">
            <v>Chambal Fertilisers &amp; Chem Ltd</v>
          </cell>
          <cell r="E13162">
            <v>6</v>
          </cell>
          <cell r="F13162" t="str">
            <v>N</v>
          </cell>
        </row>
        <row r="13163">
          <cell r="B13163">
            <v>37214</v>
          </cell>
          <cell r="C13163" t="str">
            <v>WQQK-FM,WNPL-FM,WRQQ-FM,</v>
          </cell>
          <cell r="D13163" t="str">
            <v>Cumulus Media Inc</v>
          </cell>
          <cell r="E13163">
            <v>84</v>
          </cell>
          <cell r="F13163" t="str">
            <v>N</v>
          </cell>
        </row>
        <row r="13164">
          <cell r="B13164">
            <v>37214</v>
          </cell>
          <cell r="C13164" t="str">
            <v>Genomica Corp</v>
          </cell>
          <cell r="D13164" t="str">
            <v>Exelixis Inc</v>
          </cell>
          <cell r="E13164">
            <v>107.88500000000001</v>
          </cell>
          <cell r="F13164" t="str">
            <v>N</v>
          </cell>
        </row>
        <row r="13165">
          <cell r="B13165">
            <v>37214</v>
          </cell>
          <cell r="C13165" t="str">
            <v>Santa Barbara Restaurant Group</v>
          </cell>
          <cell r="D13165" t="str">
            <v>CKE Restaurants Inc</v>
          </cell>
          <cell r="E13165">
            <v>72.386999999999986</v>
          </cell>
          <cell r="F13165" t="str">
            <v>N</v>
          </cell>
        </row>
        <row r="13166">
          <cell r="B13166">
            <v>37214</v>
          </cell>
          <cell r="C13166" t="str">
            <v>Net2000 Communications-Video</v>
          </cell>
          <cell r="D13166" t="str">
            <v>Visual Systems Group Inc</v>
          </cell>
          <cell r="E13166">
            <v>3.5</v>
          </cell>
          <cell r="F13166" t="str">
            <v>N</v>
          </cell>
        </row>
        <row r="13167">
          <cell r="B13167">
            <v>37214</v>
          </cell>
          <cell r="C13167" t="str">
            <v>Civic Bancorp,Oakland,CA</v>
          </cell>
          <cell r="D13167" t="str">
            <v>City National Corp</v>
          </cell>
          <cell r="E13167">
            <v>110.851</v>
          </cell>
          <cell r="F13167" t="str">
            <v>N</v>
          </cell>
        </row>
        <row r="13168">
          <cell r="B13168">
            <v>37214</v>
          </cell>
          <cell r="C13168" t="str">
            <v>Richfield State Agency Inc</v>
          </cell>
          <cell r="D13168" t="str">
            <v>Marshall &amp; Ilsley Corp,WI</v>
          </cell>
          <cell r="E13168">
            <v>150</v>
          </cell>
          <cell r="F13168" t="str">
            <v>N</v>
          </cell>
        </row>
        <row r="13169">
          <cell r="B13169">
            <v>37214</v>
          </cell>
          <cell r="C13169" t="str">
            <v>Government Services Group</v>
          </cell>
          <cell r="D13169" t="str">
            <v>L-3 Communications Hldg Inc</v>
          </cell>
          <cell r="E13169">
            <v>39.799999999999997</v>
          </cell>
          <cell r="F13169" t="str">
            <v>N</v>
          </cell>
        </row>
        <row r="13170">
          <cell r="B13170">
            <v>37214</v>
          </cell>
          <cell r="C13170" t="str">
            <v>Resource Bancshares Mtg Grp,SC</v>
          </cell>
          <cell r="D13170" t="str">
            <v>NetBank Inc,Alpharetta,GA</v>
          </cell>
          <cell r="E13170">
            <v>154.47699999999998</v>
          </cell>
          <cell r="F13170" t="str">
            <v>N</v>
          </cell>
        </row>
        <row r="13171">
          <cell r="B13171">
            <v>37214</v>
          </cell>
          <cell r="C13171" t="str">
            <v>Synchronous Communications Inc</v>
          </cell>
          <cell r="D13171" t="str">
            <v>Motorola Inc</v>
          </cell>
          <cell r="E13171">
            <v>260</v>
          </cell>
          <cell r="F13171" t="str">
            <v>N</v>
          </cell>
        </row>
        <row r="13172">
          <cell r="B13172">
            <v>37213</v>
          </cell>
          <cell r="C13172" t="str">
            <v>Conoco Inc</v>
          </cell>
          <cell r="D13172" t="str">
            <v>Phillips Petroleum Co Inc</v>
          </cell>
          <cell r="E13172">
            <v>15348.528</v>
          </cell>
          <cell r="F13172" t="str">
            <v>N</v>
          </cell>
        </row>
        <row r="13173">
          <cell r="B13173">
            <v>37211</v>
          </cell>
          <cell r="C13173" t="str">
            <v>Cerritos Valley Bancorp,CA</v>
          </cell>
          <cell r="D13173" t="str">
            <v>Bank of Orange County,Orange,</v>
          </cell>
          <cell r="E13173">
            <v>10.686</v>
          </cell>
          <cell r="F13173" t="str">
            <v>Y</v>
          </cell>
        </row>
        <row r="13174">
          <cell r="B13174">
            <v>37211</v>
          </cell>
          <cell r="C13174" t="str">
            <v>eTranslate</v>
          </cell>
          <cell r="D13174" t="str">
            <v>Investor Group</v>
          </cell>
          <cell r="E13174">
            <v>18</v>
          </cell>
          <cell r="F13174" t="str">
            <v>Y</v>
          </cell>
        </row>
        <row r="13175">
          <cell r="B13175">
            <v>37211</v>
          </cell>
          <cell r="C13175" t="str">
            <v>Sun Community Bancorp Ltd</v>
          </cell>
          <cell r="D13175" t="str">
            <v>Capitol Bancorp Ltd,Lansing,MI</v>
          </cell>
          <cell r="E13175">
            <v>33.844000000000001</v>
          </cell>
          <cell r="F13175" t="str">
            <v>N</v>
          </cell>
        </row>
        <row r="13176">
          <cell r="B13176">
            <v>37211</v>
          </cell>
          <cell r="C13176" t="str">
            <v>Ambassadors Group Inc</v>
          </cell>
          <cell r="D13176" t="str">
            <v>Shareholders</v>
          </cell>
          <cell r="E13176">
            <v>119.72</v>
          </cell>
          <cell r="F13176" t="str">
            <v>N</v>
          </cell>
        </row>
        <row r="13177">
          <cell r="B13177">
            <v>37211</v>
          </cell>
          <cell r="C13177" t="str">
            <v>Big V SuperMarkets Inc</v>
          </cell>
          <cell r="D13177" t="str">
            <v>Wakefern Food Corp</v>
          </cell>
          <cell r="E13177">
            <v>185</v>
          </cell>
          <cell r="F13177" t="str">
            <v>N</v>
          </cell>
        </row>
        <row r="13178">
          <cell r="B13178">
            <v>37211</v>
          </cell>
          <cell r="C13178" t="str">
            <v>Birmingham Steel Co-Southeast</v>
          </cell>
          <cell r="D13178" t="str">
            <v>AmeriSteel Corp(Gerdau Group)</v>
          </cell>
          <cell r="E13178">
            <v>48.8</v>
          </cell>
          <cell r="F13178" t="str">
            <v>N</v>
          </cell>
        </row>
        <row r="13179">
          <cell r="B13179">
            <v>37211</v>
          </cell>
          <cell r="C13179" t="str">
            <v>Omnitrix Technologies Inc</v>
          </cell>
          <cell r="D13179" t="str">
            <v>DP Charters Inc</v>
          </cell>
          <cell r="E13179">
            <v>5.6</v>
          </cell>
          <cell r="F13179" t="str">
            <v>N</v>
          </cell>
        </row>
        <row r="13180">
          <cell r="B13180">
            <v>37211</v>
          </cell>
          <cell r="C13180" t="str">
            <v>Net2000 Commun-Telecom Svcs</v>
          </cell>
          <cell r="D13180" t="str">
            <v>Cavalier East(Cavalier)</v>
          </cell>
          <cell r="E13180">
            <v>25</v>
          </cell>
          <cell r="F13180" t="str">
            <v>N</v>
          </cell>
        </row>
        <row r="13181">
          <cell r="B13181">
            <v>37211</v>
          </cell>
          <cell r="C13181" t="str">
            <v>Ugly Duckling Corp</v>
          </cell>
          <cell r="D13181" t="str">
            <v>Ernest C Garcia II</v>
          </cell>
          <cell r="E13181">
            <v>16.995999999999999</v>
          </cell>
          <cell r="F13181" t="str">
            <v>N</v>
          </cell>
        </row>
        <row r="13182">
          <cell r="B13182">
            <v>37210</v>
          </cell>
          <cell r="C13182" t="str">
            <v>West Pharma Svcs Lakewood Inc</v>
          </cell>
          <cell r="D13182" t="str">
            <v>DPT Laboratories Ltd</v>
          </cell>
          <cell r="E13182">
            <v>30</v>
          </cell>
          <cell r="F13182" t="str">
            <v>N</v>
          </cell>
        </row>
        <row r="13183">
          <cell r="B13183">
            <v>37210</v>
          </cell>
          <cell r="C13183" t="str">
            <v>Martek Biosciences Corp-Stable</v>
          </cell>
          <cell r="D13183" t="str">
            <v>Spectra Gases Inc</v>
          </cell>
          <cell r="E13183">
            <v>1.2999999999999998</v>
          </cell>
          <cell r="F13183" t="str">
            <v>N</v>
          </cell>
        </row>
        <row r="13184">
          <cell r="B13184">
            <v>37210</v>
          </cell>
          <cell r="C13184" t="str">
            <v>Marley Mouldings(ETEX Group)</v>
          </cell>
          <cell r="D13184" t="str">
            <v>Royal Group Technologies Ltd</v>
          </cell>
          <cell r="E13184">
            <v>88</v>
          </cell>
          <cell r="F13184" t="str">
            <v>N</v>
          </cell>
        </row>
        <row r="13185">
          <cell r="B13185">
            <v>37210</v>
          </cell>
          <cell r="C13185" t="str">
            <v>J&amp;R International Power Inc</v>
          </cell>
          <cell r="D13185" t="str">
            <v>Hanover Compressor Co</v>
          </cell>
          <cell r="E13185">
            <v>4.3540000000000001</v>
          </cell>
          <cell r="F13185" t="str">
            <v>N</v>
          </cell>
        </row>
        <row r="13186">
          <cell r="B13186">
            <v>37210</v>
          </cell>
          <cell r="C13186" t="str">
            <v>Digital Visions Inc</v>
          </cell>
          <cell r="D13186" t="str">
            <v>SS&amp;C Technologies Inc</v>
          </cell>
          <cell r="E13186">
            <v>1.3499999999999999</v>
          </cell>
          <cell r="F13186" t="str">
            <v>N</v>
          </cell>
        </row>
        <row r="13187">
          <cell r="B13187">
            <v>37210</v>
          </cell>
          <cell r="C13187" t="str">
            <v>Bryan-College Sta Financial</v>
          </cell>
          <cell r="D13187" t="str">
            <v>Texas United Bk,La Grange,TX</v>
          </cell>
          <cell r="E13187">
            <v>2.8</v>
          </cell>
          <cell r="F13187" t="str">
            <v>N</v>
          </cell>
        </row>
        <row r="13188">
          <cell r="B13188">
            <v>37210</v>
          </cell>
          <cell r="C13188" t="str">
            <v>ENCAD Inc</v>
          </cell>
          <cell r="D13188" t="str">
            <v>Eastman Kodak Co</v>
          </cell>
          <cell r="E13188">
            <v>24.364000000000001</v>
          </cell>
          <cell r="F13188" t="str">
            <v>N</v>
          </cell>
        </row>
        <row r="13189">
          <cell r="B13189">
            <v>37209</v>
          </cell>
          <cell r="C13189" t="str">
            <v>Primix Solutions-New England</v>
          </cell>
          <cell r="D13189" t="str">
            <v>Burntsand Solutions Inc</v>
          </cell>
          <cell r="E13189">
            <v>9.3999999999999986</v>
          </cell>
          <cell r="F13189" t="str">
            <v>N</v>
          </cell>
        </row>
        <row r="13190">
          <cell r="B13190">
            <v>37209</v>
          </cell>
          <cell r="C13190" t="str">
            <v>Catalyst</v>
          </cell>
          <cell r="D13190" t="str">
            <v>HealthExtras Inc</v>
          </cell>
          <cell r="E13190">
            <v>13.364999999999998</v>
          </cell>
          <cell r="F13190" t="str">
            <v>N</v>
          </cell>
        </row>
        <row r="13191">
          <cell r="B13191">
            <v>37209</v>
          </cell>
          <cell r="C13191" t="str">
            <v>Troy Financial Corp,Troy,NY</v>
          </cell>
          <cell r="D13191" t="str">
            <v>TrustCo Bank Corp,NY</v>
          </cell>
          <cell r="E13191">
            <v>290.67299999999994</v>
          </cell>
          <cell r="F13191" t="str">
            <v>N</v>
          </cell>
        </row>
        <row r="13192">
          <cell r="B13192">
            <v>37209</v>
          </cell>
          <cell r="C13192" t="str">
            <v>Bacon's Information</v>
          </cell>
          <cell r="D13192" t="str">
            <v>Observer AB</v>
          </cell>
          <cell r="E13192">
            <v>90</v>
          </cell>
          <cell r="F13192" t="str">
            <v>N</v>
          </cell>
        </row>
        <row r="13193">
          <cell r="B13193">
            <v>37209</v>
          </cell>
          <cell r="C13193" t="str">
            <v>NeoGenomics Inc</v>
          </cell>
          <cell r="D13193" t="str">
            <v>American Commun Entrp Inc</v>
          </cell>
          <cell r="E13193">
            <v>3.5779999999999998</v>
          </cell>
          <cell r="F13193" t="str">
            <v>N</v>
          </cell>
        </row>
        <row r="13194">
          <cell r="B13194">
            <v>37209</v>
          </cell>
          <cell r="C13194" t="str">
            <v>Medallion Co Inc</v>
          </cell>
          <cell r="D13194" t="str">
            <v>Vector Group Ltd</v>
          </cell>
          <cell r="E13194">
            <v>110</v>
          </cell>
          <cell r="F13194" t="str">
            <v>N</v>
          </cell>
        </row>
        <row r="13195">
          <cell r="B13195">
            <v>37209</v>
          </cell>
          <cell r="C13195" t="str">
            <v>Emerson Bennett-Certain Assets</v>
          </cell>
          <cell r="D13195" t="str">
            <v>Cardinal Capital Mgmt Inc</v>
          </cell>
          <cell r="E13195">
            <v>4.5</v>
          </cell>
          <cell r="F13195" t="str">
            <v>N</v>
          </cell>
        </row>
        <row r="13196">
          <cell r="B13196">
            <v>37209</v>
          </cell>
          <cell r="C13196" t="str">
            <v>Reichhold Inc-Swift Adhesives</v>
          </cell>
          <cell r="D13196" t="str">
            <v>Forbo International SA</v>
          </cell>
          <cell r="E13196">
            <v>210</v>
          </cell>
          <cell r="F13196" t="str">
            <v>N</v>
          </cell>
        </row>
        <row r="13197">
          <cell r="B13197">
            <v>37209</v>
          </cell>
          <cell r="C13197" t="str">
            <v>Yonkers Financial Corp,NY</v>
          </cell>
          <cell r="D13197" t="str">
            <v>Atlantic Bank of New York,NY</v>
          </cell>
          <cell r="E13197">
            <v>67.286000000000001</v>
          </cell>
          <cell r="F13197" t="str">
            <v>N</v>
          </cell>
        </row>
        <row r="13198">
          <cell r="B13198">
            <v>37209</v>
          </cell>
          <cell r="C13198" t="str">
            <v>Bank Of America-Certain Assets</v>
          </cell>
          <cell r="D13198" t="str">
            <v>BCE Emergis Inc</v>
          </cell>
          <cell r="E13198">
            <v>8.5</v>
          </cell>
          <cell r="F13198" t="str">
            <v>N</v>
          </cell>
        </row>
        <row r="13199">
          <cell r="B13199">
            <v>37209</v>
          </cell>
          <cell r="C13199" t="str">
            <v>Liquent Inc</v>
          </cell>
          <cell r="D13199" t="str">
            <v>Information Holdings Inc</v>
          </cell>
          <cell r="E13199">
            <v>42.584000000000003</v>
          </cell>
          <cell r="F13199" t="str">
            <v>N</v>
          </cell>
        </row>
        <row r="13200">
          <cell r="B13200">
            <v>37209</v>
          </cell>
          <cell r="C13200" t="str">
            <v>InternetLOTO Inc</v>
          </cell>
          <cell r="D13200" t="str">
            <v>Rimpac Resources Ltd</v>
          </cell>
          <cell r="E13200">
            <v>16.029999999999998</v>
          </cell>
          <cell r="F13200" t="str">
            <v>N</v>
          </cell>
        </row>
        <row r="13201">
          <cell r="B13201">
            <v>37208</v>
          </cell>
          <cell r="C13201" t="str">
            <v>Amer Safety Razor-Cotton</v>
          </cell>
          <cell r="D13201" t="str">
            <v>US Cotton LLC</v>
          </cell>
          <cell r="E13201">
            <v>18</v>
          </cell>
          <cell r="F13201" t="str">
            <v>N</v>
          </cell>
        </row>
        <row r="13202">
          <cell r="B13202">
            <v>37208</v>
          </cell>
          <cell r="C13202" t="str">
            <v>First Finan Corp,Providence,RI</v>
          </cell>
          <cell r="D13202" t="str">
            <v>Washington Trust Bancorp,RI</v>
          </cell>
          <cell r="E13202">
            <v>40.268000000000001</v>
          </cell>
          <cell r="F13202" t="str">
            <v>N</v>
          </cell>
        </row>
        <row r="13203">
          <cell r="B13203">
            <v>37208</v>
          </cell>
          <cell r="C13203" t="str">
            <v>Loewen Group Intl-Michigan</v>
          </cell>
          <cell r="D13203" t="str">
            <v>Investor Group</v>
          </cell>
          <cell r="E13203">
            <v>22</v>
          </cell>
          <cell r="F13203" t="str">
            <v>N</v>
          </cell>
        </row>
        <row r="13204">
          <cell r="B13204">
            <v>37208</v>
          </cell>
          <cell r="C13204" t="str">
            <v>General Mills Inc-Plant,Toledo</v>
          </cell>
          <cell r="D13204" t="str">
            <v>International Multifoods Corp</v>
          </cell>
          <cell r="E13204">
            <v>11.5</v>
          </cell>
          <cell r="F13204" t="str">
            <v>N</v>
          </cell>
        </row>
        <row r="13205">
          <cell r="B13205">
            <v>37208</v>
          </cell>
          <cell r="C13205" t="str">
            <v>Gigaplan Inc</v>
          </cell>
          <cell r="D13205" t="str">
            <v>Meridian Project Systems</v>
          </cell>
          <cell r="E13205">
            <v>1</v>
          </cell>
          <cell r="F13205" t="str">
            <v>N</v>
          </cell>
        </row>
        <row r="13206">
          <cell r="B13206">
            <v>37208</v>
          </cell>
          <cell r="C13206" t="str">
            <v>M-Wave-Facility,Frisco,Texas</v>
          </cell>
          <cell r="D13206" t="str">
            <v>Performance Interconnect Corp</v>
          </cell>
          <cell r="E13206">
            <v>2.355</v>
          </cell>
          <cell r="F13206" t="str">
            <v>N</v>
          </cell>
        </row>
        <row r="13207">
          <cell r="B13207">
            <v>37208</v>
          </cell>
          <cell r="C13207" t="str">
            <v>Hesed Biomed Inc</v>
          </cell>
          <cell r="D13207" t="str">
            <v>Abgenix Inc</v>
          </cell>
          <cell r="E13207">
            <v>17.885000000000002</v>
          </cell>
          <cell r="F13207" t="str">
            <v>N</v>
          </cell>
        </row>
        <row r="13208">
          <cell r="B13208">
            <v>37208</v>
          </cell>
          <cell r="C13208" t="str">
            <v>WHEC Inc</v>
          </cell>
          <cell r="D13208" t="str">
            <v>First Community Bancorp Inc,CA</v>
          </cell>
          <cell r="E13208">
            <v>21.071000000000002</v>
          </cell>
          <cell r="F13208" t="str">
            <v>N</v>
          </cell>
        </row>
        <row r="13209">
          <cell r="B13209">
            <v>37208</v>
          </cell>
          <cell r="C13209" t="str">
            <v>Capstar Partners LLC</v>
          </cell>
          <cell r="D13209" t="str">
            <v>BNP Paribas SA</v>
          </cell>
          <cell r="E13209">
            <v>50</v>
          </cell>
          <cell r="F13209" t="str">
            <v>N</v>
          </cell>
        </row>
        <row r="13210">
          <cell r="B13210">
            <v>37208</v>
          </cell>
          <cell r="C13210" t="str">
            <v>Premier Agendas,Premier School</v>
          </cell>
          <cell r="D13210" t="str">
            <v>School Specialty Inc</v>
          </cell>
          <cell r="E13210">
            <v>156.5</v>
          </cell>
          <cell r="F13210" t="str">
            <v>N</v>
          </cell>
        </row>
        <row r="13211">
          <cell r="B13211">
            <v>37207</v>
          </cell>
          <cell r="C13211" t="str">
            <v>Dura Automotive Syst-Plastic</v>
          </cell>
          <cell r="D13211" t="str">
            <v>Investor Group</v>
          </cell>
          <cell r="E13211">
            <v>41</v>
          </cell>
          <cell r="F13211" t="str">
            <v>Y</v>
          </cell>
        </row>
        <row r="13212">
          <cell r="B13212">
            <v>37207</v>
          </cell>
          <cell r="C13212" t="str">
            <v>JM Ney Co(Andersen Group Inc)</v>
          </cell>
          <cell r="D13212" t="str">
            <v>Deringer Manufacturing Co</v>
          </cell>
          <cell r="E13212">
            <v>10.899999999999999</v>
          </cell>
          <cell r="F13212" t="str">
            <v>N</v>
          </cell>
        </row>
        <row r="13213">
          <cell r="B13213">
            <v>37207</v>
          </cell>
          <cell r="C13213" t="str">
            <v>Sylva Engineering Corp</v>
          </cell>
          <cell r="D13213" t="str">
            <v>Reynolds Smith &amp; Hills Inc</v>
          </cell>
          <cell r="E13213">
            <v>2.1449999999999996</v>
          </cell>
          <cell r="F13213" t="str">
            <v>N</v>
          </cell>
        </row>
        <row r="13214">
          <cell r="B13214">
            <v>37207</v>
          </cell>
          <cell r="C13214" t="str">
            <v>Fairfield Resources Intl</v>
          </cell>
          <cell r="D13214" t="str">
            <v>Scipher PLC</v>
          </cell>
          <cell r="E13214">
            <v>4.6580000000000004</v>
          </cell>
          <cell r="F13214" t="str">
            <v>N</v>
          </cell>
        </row>
        <row r="13215">
          <cell r="B13215">
            <v>37207</v>
          </cell>
          <cell r="C13215" t="str">
            <v>National Flora Inc(Gerald)</v>
          </cell>
          <cell r="D13215" t="str">
            <v>FTD.COM INC</v>
          </cell>
          <cell r="E13215">
            <v>9</v>
          </cell>
          <cell r="F13215" t="str">
            <v>N</v>
          </cell>
        </row>
        <row r="13216">
          <cell r="B13216">
            <v>37207</v>
          </cell>
          <cell r="C13216" t="str">
            <v>Pacific Broadband Comm</v>
          </cell>
          <cell r="D13216" t="str">
            <v>Juniper Networks Inc</v>
          </cell>
          <cell r="E13216">
            <v>200</v>
          </cell>
          <cell r="F13216" t="str">
            <v>N</v>
          </cell>
        </row>
        <row r="13217">
          <cell r="B13217">
            <v>37207</v>
          </cell>
          <cell r="C13217" t="str">
            <v>Xtrana Inc-Biopool Hemostasis</v>
          </cell>
          <cell r="D13217" t="str">
            <v>Trinity Biotech PLC</v>
          </cell>
          <cell r="E13217">
            <v>6.25</v>
          </cell>
          <cell r="F13217" t="str">
            <v>N</v>
          </cell>
        </row>
        <row r="13218">
          <cell r="B13218">
            <v>37205</v>
          </cell>
          <cell r="C13218" t="str">
            <v>Swerdlow Real Estate-Cross</v>
          </cell>
          <cell r="D13218" t="str">
            <v>Price Legacy Corp</v>
          </cell>
          <cell r="E13218">
            <v>242</v>
          </cell>
          <cell r="F13218" t="str">
            <v>N</v>
          </cell>
        </row>
        <row r="13219">
          <cell r="B13219">
            <v>37205</v>
          </cell>
          <cell r="C13219" t="str">
            <v>At Home Corp-Certain Assets</v>
          </cell>
          <cell r="D13219" t="str">
            <v>InfoSpace Inc</v>
          </cell>
          <cell r="E13219">
            <v>6.6999999999999993</v>
          </cell>
          <cell r="F13219" t="str">
            <v>N</v>
          </cell>
        </row>
        <row r="13220">
          <cell r="B13220">
            <v>37204</v>
          </cell>
          <cell r="C13220" t="str">
            <v>eDevice Inc</v>
          </cell>
          <cell r="D13220" t="str">
            <v>Investor Group</v>
          </cell>
          <cell r="E13220">
            <v>11.629999999999999</v>
          </cell>
          <cell r="F13220" t="str">
            <v>Y</v>
          </cell>
        </row>
        <row r="13221">
          <cell r="B13221">
            <v>37204</v>
          </cell>
          <cell r="C13221" t="str">
            <v>Critical Path Inc</v>
          </cell>
          <cell r="D13221" t="str">
            <v>Investor Group</v>
          </cell>
          <cell r="E13221">
            <v>95</v>
          </cell>
          <cell r="F13221" t="str">
            <v>Y</v>
          </cell>
        </row>
        <row r="13222">
          <cell r="B13222">
            <v>37204</v>
          </cell>
          <cell r="C13222" t="str">
            <v>Internet Commerce &amp; Commun</v>
          </cell>
          <cell r="D13222" t="str">
            <v>ICC Speed Cell LLC</v>
          </cell>
          <cell r="E13222">
            <v>1.1000000000000001</v>
          </cell>
          <cell r="F13222" t="str">
            <v>N</v>
          </cell>
        </row>
        <row r="13223">
          <cell r="B13223">
            <v>37204</v>
          </cell>
          <cell r="C13223" t="str">
            <v>eMachines Inc</v>
          </cell>
          <cell r="D13223" t="str">
            <v>EM Holdings Inc</v>
          </cell>
          <cell r="E13223">
            <v>154.63699999999997</v>
          </cell>
          <cell r="F13223" t="str">
            <v>N</v>
          </cell>
        </row>
        <row r="13224">
          <cell r="B13224">
            <v>37204</v>
          </cell>
          <cell r="C13224" t="str">
            <v>Adelphia Business Solutions</v>
          </cell>
          <cell r="D13224" t="str">
            <v>Shareholders</v>
          </cell>
          <cell r="E13224">
            <v>24.441999999999997</v>
          </cell>
          <cell r="F13224" t="str">
            <v>N</v>
          </cell>
        </row>
        <row r="13225">
          <cell r="B13225">
            <v>37204</v>
          </cell>
          <cell r="C13225" t="str">
            <v>Sanitec Services of Hawaii Inc</v>
          </cell>
          <cell r="D13225" t="str">
            <v>Stein's Holdings Inc</v>
          </cell>
          <cell r="E13225">
            <v>4</v>
          </cell>
          <cell r="F13225" t="str">
            <v>N</v>
          </cell>
        </row>
        <row r="13226">
          <cell r="B13226">
            <v>37204</v>
          </cell>
          <cell r="C13226" t="str">
            <v>Litho Group Inc(Integrated)</v>
          </cell>
          <cell r="D13226" t="str">
            <v>Healthtronics Surgical Svcs</v>
          </cell>
          <cell r="E13226">
            <v>45.3</v>
          </cell>
          <cell r="F13226" t="str">
            <v>N</v>
          </cell>
        </row>
        <row r="13227">
          <cell r="B13227">
            <v>37204</v>
          </cell>
          <cell r="C13227" t="str">
            <v>Thermo Fibergen Inc</v>
          </cell>
          <cell r="D13227" t="str">
            <v>Kadant Inc</v>
          </cell>
          <cell r="E13227">
            <v>2.6689999999999996</v>
          </cell>
          <cell r="F13227" t="str">
            <v>N</v>
          </cell>
        </row>
        <row r="13228">
          <cell r="B13228">
            <v>37204</v>
          </cell>
          <cell r="C13228" t="str">
            <v>Nutrastar Inc</v>
          </cell>
          <cell r="D13228" t="str">
            <v>Alliance Consumer</v>
          </cell>
          <cell r="E13228">
            <v>5.0999999999999996</v>
          </cell>
          <cell r="F13228" t="str">
            <v>N</v>
          </cell>
        </row>
        <row r="13229">
          <cell r="B13229">
            <v>37204</v>
          </cell>
          <cell r="C13229" t="str">
            <v>Gensym Corp-NetCure Product</v>
          </cell>
          <cell r="D13229" t="str">
            <v>Rocket Software Inc</v>
          </cell>
          <cell r="E13229">
            <v>2.5</v>
          </cell>
          <cell r="F13229" t="str">
            <v>N</v>
          </cell>
        </row>
        <row r="13230">
          <cell r="B13230">
            <v>37204</v>
          </cell>
          <cell r="C13230" t="str">
            <v>Netpoint International</v>
          </cell>
          <cell r="D13230" t="str">
            <v>ScanSource Inc</v>
          </cell>
          <cell r="E13230">
            <v>2.8</v>
          </cell>
          <cell r="F13230" t="str">
            <v>N</v>
          </cell>
        </row>
        <row r="13231">
          <cell r="B13231">
            <v>37203</v>
          </cell>
          <cell r="C13231" t="str">
            <v>GeoLogistics Corp</v>
          </cell>
          <cell r="D13231" t="str">
            <v>Questor Partners Fund II LP</v>
          </cell>
          <cell r="E13231">
            <v>67.5</v>
          </cell>
          <cell r="F13231" t="str">
            <v>Y</v>
          </cell>
        </row>
        <row r="13232">
          <cell r="B13232">
            <v>37203</v>
          </cell>
          <cell r="C13232" t="str">
            <v>B C &amp; D Operating Co-Hauspaugh</v>
          </cell>
          <cell r="D13232" t="str">
            <v>Regent Energy Corp</v>
          </cell>
          <cell r="E13232">
            <v>6.5</v>
          </cell>
          <cell r="F13232" t="str">
            <v>N</v>
          </cell>
        </row>
        <row r="13233">
          <cell r="B13233">
            <v>37203</v>
          </cell>
          <cell r="C13233" t="str">
            <v>Comcam International Inc</v>
          </cell>
          <cell r="D13233" t="str">
            <v>Bullet Environmental</v>
          </cell>
          <cell r="E13233">
            <v>4.0399999999999991</v>
          </cell>
          <cell r="F13233" t="str">
            <v>N</v>
          </cell>
        </row>
        <row r="13234">
          <cell r="B13234">
            <v>37203</v>
          </cell>
          <cell r="C13234" t="str">
            <v>Theatrical Entertainment Svcs</v>
          </cell>
          <cell r="D13234" t="str">
            <v>Taylor Nelson Sofres PLC</v>
          </cell>
          <cell r="E13234">
            <v>75.599999999999994</v>
          </cell>
          <cell r="F13234" t="str">
            <v>N</v>
          </cell>
        </row>
        <row r="13235">
          <cell r="B13235">
            <v>37203</v>
          </cell>
          <cell r="C13235" t="str">
            <v>HGM Medical Laser Systems Inc</v>
          </cell>
          <cell r="D13235" t="str">
            <v>Lumenis Ltd</v>
          </cell>
          <cell r="E13235">
            <v>9.6999999999999993</v>
          </cell>
          <cell r="F13235" t="str">
            <v>N</v>
          </cell>
        </row>
        <row r="13236">
          <cell r="B13236">
            <v>37203</v>
          </cell>
          <cell r="C13236" t="str">
            <v>Area Bancshares Corp,Kentucky</v>
          </cell>
          <cell r="D13236" t="str">
            <v>BB&amp;T Corp</v>
          </cell>
          <cell r="E13236">
            <v>457.07</v>
          </cell>
          <cell r="F13236" t="str">
            <v>N</v>
          </cell>
        </row>
        <row r="13237">
          <cell r="B13237">
            <v>37203</v>
          </cell>
          <cell r="C13237" t="str">
            <v>MidAmerica Bancorp,Louisville</v>
          </cell>
          <cell r="D13237" t="str">
            <v>BB&amp;T Corp</v>
          </cell>
          <cell r="E13237">
            <v>366.01199999999994</v>
          </cell>
          <cell r="F13237" t="str">
            <v>N</v>
          </cell>
        </row>
        <row r="13238">
          <cell r="B13238">
            <v>37203</v>
          </cell>
          <cell r="C13238" t="str">
            <v>Fleming Packaging(Goldfarb)</v>
          </cell>
          <cell r="D13238" t="str">
            <v>Goldfarb Corp</v>
          </cell>
          <cell r="E13238">
            <v>1.7999999999999998</v>
          </cell>
          <cell r="F13238" t="str">
            <v>N</v>
          </cell>
        </row>
        <row r="13239">
          <cell r="B13239">
            <v>37203</v>
          </cell>
          <cell r="C13239" t="str">
            <v>Ugly Duckling Corp</v>
          </cell>
          <cell r="D13239" t="str">
            <v>Ernest C Garcia II</v>
          </cell>
          <cell r="E13239">
            <v>1.444</v>
          </cell>
          <cell r="F13239" t="str">
            <v>N</v>
          </cell>
        </row>
        <row r="13240">
          <cell r="B13240">
            <v>37203</v>
          </cell>
          <cell r="C13240" t="str">
            <v>Pittencrieff America Inc-West</v>
          </cell>
          <cell r="D13240" t="str">
            <v>SPA Production Parks LP</v>
          </cell>
          <cell r="E13240">
            <v>3</v>
          </cell>
          <cell r="F13240" t="str">
            <v>N</v>
          </cell>
        </row>
        <row r="13241">
          <cell r="B13241">
            <v>37203</v>
          </cell>
          <cell r="C13241" t="str">
            <v>Geonet Gathering Inc-Crude Oil</v>
          </cell>
          <cell r="D13241" t="str">
            <v>Williams Energy Partners LP</v>
          </cell>
          <cell r="E13241">
            <v>20</v>
          </cell>
          <cell r="F13241" t="str">
            <v>N</v>
          </cell>
        </row>
        <row r="13242">
          <cell r="B13242">
            <v>37202</v>
          </cell>
          <cell r="C13242" t="str">
            <v>Scientific Learning Corp</v>
          </cell>
          <cell r="D13242" t="str">
            <v>Warburg Pincus LLC</v>
          </cell>
          <cell r="E13242">
            <v>5</v>
          </cell>
          <cell r="F13242" t="str">
            <v>Y</v>
          </cell>
        </row>
        <row r="13243">
          <cell r="B13243">
            <v>37202</v>
          </cell>
          <cell r="C13243" t="str">
            <v>Fairpoint Comm Solutions-Cert</v>
          </cell>
          <cell r="D13243" t="str">
            <v>Choice One Communications</v>
          </cell>
          <cell r="E13243">
            <v>8.5649999999999995</v>
          </cell>
          <cell r="F13243" t="str">
            <v>N</v>
          </cell>
        </row>
        <row r="13244">
          <cell r="B13244">
            <v>37202</v>
          </cell>
          <cell r="C13244" t="str">
            <v>Loewen Goup Intl-Hawaii Asts</v>
          </cell>
          <cell r="D13244" t="str">
            <v>Rightstar International Inc</v>
          </cell>
          <cell r="E13244">
            <v>35.25</v>
          </cell>
          <cell r="F13244" t="str">
            <v>N</v>
          </cell>
        </row>
        <row r="13245">
          <cell r="B13245">
            <v>37202</v>
          </cell>
          <cell r="C13245" t="str">
            <v>Rainbow Studios</v>
          </cell>
          <cell r="D13245" t="str">
            <v>THQ Inc</v>
          </cell>
          <cell r="E13245">
            <v>58.8</v>
          </cell>
          <cell r="F13245" t="str">
            <v>N</v>
          </cell>
        </row>
        <row r="13246">
          <cell r="B13246">
            <v>37202</v>
          </cell>
          <cell r="C13246" t="str">
            <v>Firebrand Financial Group Inc</v>
          </cell>
          <cell r="D13246" t="str">
            <v>Sutter Capital Management LLC</v>
          </cell>
          <cell r="E13246">
            <v>4.0289999999999999</v>
          </cell>
          <cell r="F13246" t="str">
            <v>N</v>
          </cell>
        </row>
        <row r="13247">
          <cell r="B13247">
            <v>37202</v>
          </cell>
          <cell r="C13247" t="str">
            <v>Pro-Form Inc-certain assets</v>
          </cell>
          <cell r="D13247" t="str">
            <v>Spartech Corp</v>
          </cell>
          <cell r="E13247">
            <v>2.5</v>
          </cell>
          <cell r="F13247" t="str">
            <v>N</v>
          </cell>
        </row>
        <row r="13248">
          <cell r="B13248">
            <v>37202</v>
          </cell>
          <cell r="C13248" t="str">
            <v>WTLZ-FM(Cumulus Media Inc)</v>
          </cell>
          <cell r="D13248" t="str">
            <v>Wilks Broadcasting LLC</v>
          </cell>
          <cell r="E13248">
            <v>3.75</v>
          </cell>
          <cell r="F13248" t="str">
            <v>N</v>
          </cell>
        </row>
        <row r="13249">
          <cell r="B13249">
            <v>37202</v>
          </cell>
          <cell r="C13249" t="str">
            <v>Xcel Healthcare Inc</v>
          </cell>
          <cell r="D13249" t="str">
            <v>Health Sciences Group Inc</v>
          </cell>
          <cell r="E13249">
            <v>2.5</v>
          </cell>
          <cell r="F13249" t="str">
            <v>N</v>
          </cell>
        </row>
        <row r="13250">
          <cell r="B13250">
            <v>37202</v>
          </cell>
          <cell r="C13250" t="str">
            <v>Aquila Inc(Utilicorp United)</v>
          </cell>
          <cell r="D13250" t="str">
            <v>UtiliCorp United Inc</v>
          </cell>
          <cell r="E13250">
            <v>414.17399999999998</v>
          </cell>
          <cell r="F13250" t="str">
            <v>N</v>
          </cell>
        </row>
        <row r="13251">
          <cell r="B13251">
            <v>37201</v>
          </cell>
          <cell r="C13251" t="str">
            <v>Leapnet Inc</v>
          </cell>
          <cell r="D13251" t="str">
            <v>Investor Group</v>
          </cell>
          <cell r="E13251">
            <v>10.01</v>
          </cell>
          <cell r="F13251" t="str">
            <v>Y</v>
          </cell>
        </row>
        <row r="13252">
          <cell r="B13252">
            <v>37201</v>
          </cell>
          <cell r="C13252" t="str">
            <v>Northland Cranberries Inc</v>
          </cell>
          <cell r="D13252" t="str">
            <v>Sun Capital Partners Inc</v>
          </cell>
          <cell r="E13252">
            <v>94</v>
          </cell>
          <cell r="F13252" t="str">
            <v>Y</v>
          </cell>
        </row>
        <row r="13253">
          <cell r="B13253">
            <v>37201</v>
          </cell>
          <cell r="C13253" t="str">
            <v>Universal Premium Acceptance</v>
          </cell>
          <cell r="D13253" t="str">
            <v>Commercial Equity Group Ltd</v>
          </cell>
          <cell r="E13253">
            <v>13.2</v>
          </cell>
          <cell r="F13253" t="str">
            <v>N</v>
          </cell>
        </row>
        <row r="13254">
          <cell r="B13254">
            <v>37201</v>
          </cell>
          <cell r="C13254" t="str">
            <v>Forest Oil Corp-Proved Reserve</v>
          </cell>
          <cell r="D13254" t="str">
            <v>Unocal Corp</v>
          </cell>
          <cell r="E13254">
            <v>120</v>
          </cell>
          <cell r="F13254" t="str">
            <v>N</v>
          </cell>
        </row>
        <row r="13255">
          <cell r="B13255">
            <v>37201</v>
          </cell>
          <cell r="C13255" t="str">
            <v>Caimis Inc</v>
          </cell>
          <cell r="D13255" t="str">
            <v>IXIA</v>
          </cell>
          <cell r="E13255">
            <v>2</v>
          </cell>
          <cell r="F13255" t="str">
            <v>N</v>
          </cell>
        </row>
        <row r="13256">
          <cell r="B13256">
            <v>37201</v>
          </cell>
          <cell r="C13256" t="str">
            <v>Monroe,Tiger Creek Power Plant</v>
          </cell>
          <cell r="D13256" t="str">
            <v>Progress Ventures(Progress)</v>
          </cell>
          <cell r="E13256">
            <v>345</v>
          </cell>
          <cell r="F13256" t="str">
            <v>N</v>
          </cell>
        </row>
        <row r="13257">
          <cell r="B13257">
            <v>37201</v>
          </cell>
          <cell r="C13257" t="str">
            <v>Lucas Truck &amp; Equipment Sales</v>
          </cell>
          <cell r="D13257" t="str">
            <v>TS&amp;B Holdings Inc</v>
          </cell>
          <cell r="E13257">
            <v>1.5</v>
          </cell>
          <cell r="F13257" t="str">
            <v>N</v>
          </cell>
        </row>
        <row r="13258">
          <cell r="B13258">
            <v>37201</v>
          </cell>
          <cell r="C13258" t="str">
            <v>JV-Calpine Corp,Bechtel Group</v>
          </cell>
          <cell r="D13258" t="str">
            <v>Calpine Corp</v>
          </cell>
          <cell r="E13258">
            <v>295</v>
          </cell>
          <cell r="F13258" t="str">
            <v>N</v>
          </cell>
        </row>
        <row r="13259">
          <cell r="B13259">
            <v>37201</v>
          </cell>
          <cell r="C13259" t="str">
            <v>Storage USA Inc</v>
          </cell>
          <cell r="D13259" t="str">
            <v>Security Capital Group Inc</v>
          </cell>
          <cell r="E13259">
            <v>1644.1590000000001</v>
          </cell>
          <cell r="F13259" t="str">
            <v>N</v>
          </cell>
        </row>
        <row r="13260">
          <cell r="B13260">
            <v>37201</v>
          </cell>
          <cell r="C13260" t="str">
            <v>Intergen Co</v>
          </cell>
          <cell r="D13260" t="str">
            <v>Serologicals Corp</v>
          </cell>
          <cell r="E13260">
            <v>45</v>
          </cell>
          <cell r="F13260" t="str">
            <v>N</v>
          </cell>
        </row>
        <row r="13261">
          <cell r="B13261">
            <v>37201</v>
          </cell>
          <cell r="C13261" t="str">
            <v>Digital Angel Corp</v>
          </cell>
          <cell r="D13261" t="str">
            <v>Medical Advisory Systems Inc</v>
          </cell>
          <cell r="E13261">
            <v>85.084999999999994</v>
          </cell>
          <cell r="F13261" t="str">
            <v>N</v>
          </cell>
        </row>
        <row r="13262">
          <cell r="B13262">
            <v>37201</v>
          </cell>
          <cell r="C13262" t="str">
            <v>Greenwich Holdings Inc</v>
          </cell>
          <cell r="D13262" t="str">
            <v>Immunex Corp</v>
          </cell>
          <cell r="E13262">
            <v>468.38299999999998</v>
          </cell>
          <cell r="F13262" t="str">
            <v>N</v>
          </cell>
        </row>
        <row r="13263">
          <cell r="B13263">
            <v>37200</v>
          </cell>
          <cell r="C13263" t="str">
            <v>Thomson Learning-Education</v>
          </cell>
          <cell r="D13263" t="str">
            <v>John Wiley &amp; Sons Inc</v>
          </cell>
          <cell r="E13263">
            <v>16</v>
          </cell>
          <cell r="F13263" t="str">
            <v>N</v>
          </cell>
        </row>
        <row r="13264">
          <cell r="B13264">
            <v>37200</v>
          </cell>
          <cell r="C13264" t="str">
            <v>Keystone Ppty Trust-McBride</v>
          </cell>
          <cell r="D13264" t="str">
            <v>Kushner Cos</v>
          </cell>
          <cell r="E13264">
            <v>78</v>
          </cell>
          <cell r="F13264" t="str">
            <v>N</v>
          </cell>
        </row>
        <row r="13265">
          <cell r="B13265">
            <v>37200</v>
          </cell>
          <cell r="C13265" t="str">
            <v>Freedom Commercial Credit LLC</v>
          </cell>
          <cell r="D13265" t="str">
            <v>FirstPlus Financial Group Inc</v>
          </cell>
          <cell r="E13265">
            <v>7.2249999999999996</v>
          </cell>
          <cell r="F13265" t="str">
            <v>N</v>
          </cell>
        </row>
        <row r="13266">
          <cell r="B13266">
            <v>37200</v>
          </cell>
          <cell r="C13266" t="str">
            <v>Gulf Coast Com Bancshares</v>
          </cell>
          <cell r="D13266" t="str">
            <v>South Alabama Bancorp,AL</v>
          </cell>
          <cell r="E13266">
            <v>4.5</v>
          </cell>
          <cell r="F13266" t="str">
            <v>N</v>
          </cell>
        </row>
        <row r="13267">
          <cell r="B13267">
            <v>37200</v>
          </cell>
          <cell r="C13267" t="str">
            <v>Davidson Industries Inc</v>
          </cell>
          <cell r="D13267" t="str">
            <v>Tembec Industries Inc</v>
          </cell>
          <cell r="E13267">
            <v>17.697999999999997</v>
          </cell>
          <cell r="F13267" t="str">
            <v>N</v>
          </cell>
        </row>
        <row r="13268">
          <cell r="B13268">
            <v>37200</v>
          </cell>
          <cell r="C13268" t="str">
            <v>DAP Technologies</v>
          </cell>
          <cell r="D13268" t="str">
            <v>Investcorp Bank BSC</v>
          </cell>
          <cell r="E13268">
            <v>6</v>
          </cell>
          <cell r="F13268" t="str">
            <v>N</v>
          </cell>
        </row>
        <row r="13269">
          <cell r="B13269">
            <v>37200</v>
          </cell>
          <cell r="C13269" t="str">
            <v>Boston Probes Inc(Dako A/S)</v>
          </cell>
          <cell r="D13269" t="str">
            <v>Applied Biosystems Group</v>
          </cell>
          <cell r="E13269">
            <v>32.799999999999997</v>
          </cell>
          <cell r="F13269" t="str">
            <v>N</v>
          </cell>
        </row>
        <row r="13270">
          <cell r="B13270">
            <v>37200</v>
          </cell>
          <cell r="C13270" t="str">
            <v>Metricom Inc</v>
          </cell>
          <cell r="D13270" t="str">
            <v>Aerie Networks</v>
          </cell>
          <cell r="E13270">
            <v>8.25</v>
          </cell>
          <cell r="F13270" t="str">
            <v>N</v>
          </cell>
        </row>
        <row r="13271">
          <cell r="B13271">
            <v>37200</v>
          </cell>
          <cell r="C13271" t="str">
            <v>Carter &amp; Crawley Inc</v>
          </cell>
          <cell r="D13271" t="str">
            <v>AZZ Inc</v>
          </cell>
          <cell r="E13271">
            <v>13</v>
          </cell>
          <cell r="F13271" t="str">
            <v>N</v>
          </cell>
        </row>
        <row r="13272">
          <cell r="B13272">
            <v>37200</v>
          </cell>
          <cell r="C13272" t="str">
            <v>National Bank of Florida, NY</v>
          </cell>
          <cell r="D13272" t="str">
            <v>Provident Bancorp Inc,NY</v>
          </cell>
          <cell r="E13272">
            <v>28.099999999999998</v>
          </cell>
          <cell r="F13272" t="str">
            <v>N</v>
          </cell>
        </row>
        <row r="13273">
          <cell r="B13273">
            <v>37200</v>
          </cell>
          <cell r="C13273" t="str">
            <v>Omega Optical Turnstiles</v>
          </cell>
          <cell r="D13273" t="str">
            <v>Gunnebo Industrier AB</v>
          </cell>
          <cell r="E13273">
            <v>1.1220000000000001</v>
          </cell>
          <cell r="F13273" t="str">
            <v>N</v>
          </cell>
        </row>
        <row r="13274">
          <cell r="B13274">
            <v>37197</v>
          </cell>
          <cell r="C13274" t="str">
            <v>WEBix Inc</v>
          </cell>
          <cell r="D13274" t="str">
            <v>X-Change Corp</v>
          </cell>
          <cell r="E13274">
            <v>16</v>
          </cell>
          <cell r="F13274" t="str">
            <v>Y</v>
          </cell>
        </row>
        <row r="13275">
          <cell r="B13275">
            <v>37197</v>
          </cell>
          <cell r="C13275" t="str">
            <v>Ventek Inc(Advanced Machine)</v>
          </cell>
          <cell r="D13275" t="str">
            <v>Veneer Technology Inc</v>
          </cell>
          <cell r="E13275">
            <v>6.5</v>
          </cell>
          <cell r="F13275" t="str">
            <v>Y</v>
          </cell>
        </row>
        <row r="13276">
          <cell r="B13276">
            <v>37197</v>
          </cell>
          <cell r="C13276" t="str">
            <v>WRNO-FM,KMEZ-FM,New Orleans</v>
          </cell>
          <cell r="D13276" t="str">
            <v>Wilks Broadcasting</v>
          </cell>
          <cell r="E13276">
            <v>23</v>
          </cell>
          <cell r="F13276" t="str">
            <v>N</v>
          </cell>
        </row>
        <row r="13277">
          <cell r="B13277">
            <v>37197</v>
          </cell>
          <cell r="C13277" t="str">
            <v>Highway 101 Shopping Center</v>
          </cell>
          <cell r="D13277" t="str">
            <v>Undisclosed Acquiror</v>
          </cell>
          <cell r="E13277">
            <v>4.5</v>
          </cell>
          <cell r="F13277" t="str">
            <v>N</v>
          </cell>
        </row>
        <row r="13278">
          <cell r="B13278">
            <v>37197</v>
          </cell>
          <cell r="C13278" t="str">
            <v>Order People-Salisbury</v>
          </cell>
          <cell r="D13278" t="str">
            <v>1 800 Bar None</v>
          </cell>
          <cell r="E13278">
            <v>1.5</v>
          </cell>
          <cell r="F13278" t="str">
            <v>N</v>
          </cell>
        </row>
        <row r="13279">
          <cell r="B13279">
            <v>37197</v>
          </cell>
          <cell r="C13279" t="str">
            <v>Asahi Bank California(Asahi)</v>
          </cell>
          <cell r="D13279" t="str">
            <v>Imperial Capital Bank</v>
          </cell>
          <cell r="E13279">
            <v>14.899999999999999</v>
          </cell>
          <cell r="F13279" t="str">
            <v>N</v>
          </cell>
        </row>
        <row r="13280">
          <cell r="B13280">
            <v>37197</v>
          </cell>
          <cell r="C13280" t="str">
            <v>On Site Trading Inc</v>
          </cell>
          <cell r="D13280" t="str">
            <v>A B Watley Group Inc</v>
          </cell>
          <cell r="E13280">
            <v>5.6059999999999999</v>
          </cell>
          <cell r="F13280" t="str">
            <v>N</v>
          </cell>
        </row>
        <row r="13281">
          <cell r="B13281">
            <v>37197</v>
          </cell>
          <cell r="C13281" t="str">
            <v>Tilden Mine,MI(Cannelton)</v>
          </cell>
          <cell r="D13281" t="str">
            <v>Cleveland-Cliffs Inc</v>
          </cell>
          <cell r="E13281">
            <v>15</v>
          </cell>
          <cell r="F13281" t="str">
            <v>N</v>
          </cell>
        </row>
        <row r="13282">
          <cell r="B13282">
            <v>37197</v>
          </cell>
          <cell r="C13282" t="str">
            <v>Equipment Finance Inc</v>
          </cell>
          <cell r="D13282" t="str">
            <v>Sterling Financial Corp</v>
          </cell>
          <cell r="E13282">
            <v>29.902000000000001</v>
          </cell>
          <cell r="F13282" t="str">
            <v>N</v>
          </cell>
        </row>
        <row r="13283">
          <cell r="B13283">
            <v>37197</v>
          </cell>
          <cell r="C13283" t="str">
            <v>Data Return Corp</v>
          </cell>
          <cell r="D13283" t="str">
            <v>Divine Inc</v>
          </cell>
          <cell r="E13283">
            <v>37.322999999999993</v>
          </cell>
          <cell r="F13283" t="str">
            <v>N</v>
          </cell>
        </row>
        <row r="13284">
          <cell r="B13284">
            <v>37197</v>
          </cell>
          <cell r="C13284" t="str">
            <v>High Plains Corp</v>
          </cell>
          <cell r="D13284" t="str">
            <v>Abengoa SA</v>
          </cell>
          <cell r="E13284">
            <v>114.321</v>
          </cell>
          <cell r="F13284" t="str">
            <v>N</v>
          </cell>
        </row>
        <row r="13285">
          <cell r="B13285">
            <v>37197</v>
          </cell>
          <cell r="C13285" t="str">
            <v>Adaptive Broadband Corp</v>
          </cell>
          <cell r="D13285" t="str">
            <v>Moseley Associates Inc</v>
          </cell>
          <cell r="E13285">
            <v>7.5</v>
          </cell>
          <cell r="F13285" t="str">
            <v>N</v>
          </cell>
        </row>
        <row r="13286">
          <cell r="B13286">
            <v>37197</v>
          </cell>
          <cell r="C13286" t="str">
            <v>Griffin Services Inc</v>
          </cell>
          <cell r="D13286" t="str">
            <v>Vosper Thornycroft Holdings</v>
          </cell>
          <cell r="E13286">
            <v>31</v>
          </cell>
          <cell r="F13286" t="str">
            <v>N</v>
          </cell>
        </row>
        <row r="13287">
          <cell r="B13287">
            <v>37196</v>
          </cell>
          <cell r="C13287" t="str">
            <v>Omega Healthcare Investors Inc</v>
          </cell>
          <cell r="D13287" t="str">
            <v>Explorer Holdings LP</v>
          </cell>
          <cell r="E13287">
            <v>50</v>
          </cell>
          <cell r="F13287" t="str">
            <v>Y</v>
          </cell>
        </row>
        <row r="13288">
          <cell r="B13288">
            <v>37196</v>
          </cell>
          <cell r="C13288" t="str">
            <v>ADC Telecom Inc-Enhanced Svcs</v>
          </cell>
          <cell r="D13288" t="str">
            <v>SS8 Networks Inc</v>
          </cell>
          <cell r="E13288">
            <v>45</v>
          </cell>
          <cell r="F13288" t="str">
            <v>N</v>
          </cell>
        </row>
        <row r="13289">
          <cell r="B13289">
            <v>37196</v>
          </cell>
          <cell r="C13289" t="str">
            <v>Hard Disc Cafe Inc</v>
          </cell>
          <cell r="D13289" t="str">
            <v>World Wide Wireless Comm Inc</v>
          </cell>
          <cell r="E13289">
            <v>1</v>
          </cell>
          <cell r="F13289" t="str">
            <v>N</v>
          </cell>
        </row>
        <row r="13290">
          <cell r="B13290">
            <v>37196</v>
          </cell>
          <cell r="C13290" t="str">
            <v>Independent Community Banc</v>
          </cell>
          <cell r="D13290" t="str">
            <v>First Citizens Banc Corp</v>
          </cell>
          <cell r="E13290">
            <v>23.606000000000002</v>
          </cell>
          <cell r="F13290" t="str">
            <v>N</v>
          </cell>
        </row>
        <row r="13291">
          <cell r="B13291">
            <v>37196</v>
          </cell>
          <cell r="C13291" t="str">
            <v>Chalfont Borough-Water Systems</v>
          </cell>
          <cell r="D13291" t="str">
            <v>Philadelphia Water Co</v>
          </cell>
          <cell r="E13291">
            <v>4.5999999999999996</v>
          </cell>
          <cell r="F13291" t="str">
            <v>N</v>
          </cell>
        </row>
        <row r="13292">
          <cell r="B13292">
            <v>37196</v>
          </cell>
          <cell r="C13292" t="str">
            <v>Renewable Energy Corp</v>
          </cell>
          <cell r="D13292" t="str">
            <v>Sun Power Corp</v>
          </cell>
          <cell r="E13292">
            <v>10.899999999999999</v>
          </cell>
          <cell r="F13292" t="str">
            <v>N</v>
          </cell>
        </row>
        <row r="13293">
          <cell r="B13293">
            <v>37196</v>
          </cell>
          <cell r="C13293" t="str">
            <v>Paradise Valley Hospital</v>
          </cell>
          <cell r="D13293" t="str">
            <v>Vanguard Health Systems Inc</v>
          </cell>
          <cell r="E13293">
            <v>59.8</v>
          </cell>
          <cell r="F13293" t="str">
            <v>N</v>
          </cell>
        </row>
        <row r="13294">
          <cell r="B13294">
            <v>37196</v>
          </cell>
          <cell r="C13294" t="str">
            <v>R&amp;F Products Inc</v>
          </cell>
          <cell r="D13294" t="str">
            <v>Laird Technologies Inc</v>
          </cell>
          <cell r="E13294">
            <v>6.5</v>
          </cell>
          <cell r="F13294" t="str">
            <v>N</v>
          </cell>
        </row>
        <row r="13295">
          <cell r="B13295">
            <v>37196</v>
          </cell>
          <cell r="C13295" t="str">
            <v>Lamaur Corp-Willow Lake Brand</v>
          </cell>
          <cell r="D13295" t="str">
            <v>Alleghany Pharmcal Corp</v>
          </cell>
          <cell r="E13295">
            <v>1</v>
          </cell>
          <cell r="F13295" t="str">
            <v>N</v>
          </cell>
        </row>
        <row r="13296">
          <cell r="B13296">
            <v>37196</v>
          </cell>
          <cell r="C13296" t="str">
            <v>Bivona Medical Technologies</v>
          </cell>
          <cell r="D13296" t="str">
            <v>Smiths Group PLC</v>
          </cell>
          <cell r="E13296">
            <v>35.599999999999994</v>
          </cell>
          <cell r="F13296" t="str">
            <v>N</v>
          </cell>
        </row>
        <row r="13297">
          <cell r="B13297">
            <v>37196</v>
          </cell>
          <cell r="C13297" t="str">
            <v>Analex Corp</v>
          </cell>
          <cell r="D13297" t="str">
            <v>Hadron Inc</v>
          </cell>
          <cell r="E13297">
            <v>19.100000000000001</v>
          </cell>
          <cell r="F13297" t="str">
            <v>N</v>
          </cell>
        </row>
        <row r="13298">
          <cell r="B13298">
            <v>37196</v>
          </cell>
          <cell r="C13298" t="str">
            <v>Fruit of the Loom Inc</v>
          </cell>
          <cell r="D13298" t="str">
            <v>Berkshire Hathaway Inc</v>
          </cell>
          <cell r="E13298">
            <v>835</v>
          </cell>
          <cell r="F13298" t="str">
            <v>N</v>
          </cell>
        </row>
        <row r="13299">
          <cell r="B13299">
            <v>37195</v>
          </cell>
          <cell r="C13299" t="str">
            <v>Arch Capital Group Ltd</v>
          </cell>
          <cell r="D13299" t="str">
            <v>Hellman &amp; Friedman LLC</v>
          </cell>
          <cell r="E13299">
            <v>250</v>
          </cell>
          <cell r="F13299" t="str">
            <v>Y</v>
          </cell>
        </row>
        <row r="13300">
          <cell r="B13300">
            <v>37195</v>
          </cell>
          <cell r="C13300" t="str">
            <v>Superior Federal Bank,Chicago</v>
          </cell>
          <cell r="D13300" t="str">
            <v>Charter One Bank FSB</v>
          </cell>
          <cell r="E13300">
            <v>52.4</v>
          </cell>
          <cell r="F13300" t="str">
            <v>N</v>
          </cell>
        </row>
        <row r="13301">
          <cell r="B13301">
            <v>37195</v>
          </cell>
          <cell r="C13301" t="str">
            <v>Keystone RV Co</v>
          </cell>
          <cell r="D13301" t="str">
            <v>Thor Industries Inc</v>
          </cell>
          <cell r="E13301">
            <v>154.06599999999997</v>
          </cell>
          <cell r="F13301" t="str">
            <v>N</v>
          </cell>
        </row>
        <row r="13302">
          <cell r="B13302">
            <v>37195</v>
          </cell>
          <cell r="C13302" t="str">
            <v>Spectera Inc</v>
          </cell>
          <cell r="D13302" t="str">
            <v>Specialized Care Services</v>
          </cell>
          <cell r="E13302">
            <v>142.196</v>
          </cell>
          <cell r="F13302" t="str">
            <v>N</v>
          </cell>
        </row>
        <row r="13303">
          <cell r="B13303">
            <v>37195</v>
          </cell>
          <cell r="C13303" t="str">
            <v>Robert W Hunt Co</v>
          </cell>
          <cell r="D13303" t="str">
            <v>US Laboratories Inc</v>
          </cell>
          <cell r="E13303">
            <v>13</v>
          </cell>
          <cell r="F13303" t="str">
            <v>N</v>
          </cell>
        </row>
        <row r="13304">
          <cell r="B13304">
            <v>37195</v>
          </cell>
          <cell r="C13304" t="str">
            <v>Thomas Weisel Partners LLC</v>
          </cell>
          <cell r="D13304" t="str">
            <v>Nomura Holdings Inc</v>
          </cell>
          <cell r="E13304">
            <v>75</v>
          </cell>
          <cell r="F13304" t="str">
            <v>N</v>
          </cell>
        </row>
        <row r="13305">
          <cell r="B13305">
            <v>37195</v>
          </cell>
          <cell r="C13305" t="str">
            <v>ENI(Emerson Electric Co)</v>
          </cell>
          <cell r="D13305" t="str">
            <v>MKS Instruments Inc</v>
          </cell>
          <cell r="E13305">
            <v>254.42</v>
          </cell>
          <cell r="F13305" t="str">
            <v>N</v>
          </cell>
        </row>
        <row r="13306">
          <cell r="B13306">
            <v>37195</v>
          </cell>
          <cell r="C13306" t="str">
            <v>RisComp Ind Inc-Certain Assets</v>
          </cell>
          <cell r="D13306" t="str">
            <v>Team Mucho Inc</v>
          </cell>
          <cell r="E13306">
            <v>1.2999999999999998</v>
          </cell>
          <cell r="F13306" t="str">
            <v>N</v>
          </cell>
        </row>
        <row r="13307">
          <cell r="B13307">
            <v>37195</v>
          </cell>
          <cell r="C13307" t="str">
            <v>BrightCube Inc-Certain Assets</v>
          </cell>
          <cell r="D13307" t="str">
            <v>Canon USA Inc</v>
          </cell>
          <cell r="E13307">
            <v>1.2</v>
          </cell>
          <cell r="F13307" t="str">
            <v>N</v>
          </cell>
        </row>
        <row r="13308">
          <cell r="B13308">
            <v>37195</v>
          </cell>
          <cell r="C13308" t="str">
            <v>International Wireless Inc</v>
          </cell>
          <cell r="D13308" t="str">
            <v>Origin Investment Group Inc</v>
          </cell>
          <cell r="E13308">
            <v>1.944</v>
          </cell>
          <cell r="F13308" t="str">
            <v>N</v>
          </cell>
        </row>
        <row r="13309">
          <cell r="B13309">
            <v>37195</v>
          </cell>
          <cell r="C13309" t="str">
            <v>Transport Capital</v>
          </cell>
          <cell r="D13309" t="str">
            <v>Trinity Industries Inc</v>
          </cell>
          <cell r="E13309">
            <v>5</v>
          </cell>
          <cell r="F13309" t="str">
            <v>N</v>
          </cell>
        </row>
        <row r="13310">
          <cell r="B13310">
            <v>37195</v>
          </cell>
          <cell r="C13310" t="str">
            <v>Verizon Commun-101 Local Tele</v>
          </cell>
          <cell r="D13310" t="str">
            <v>ALLTEL Corp</v>
          </cell>
          <cell r="E13310">
            <v>1907</v>
          </cell>
          <cell r="F13310" t="str">
            <v>N</v>
          </cell>
        </row>
        <row r="13311">
          <cell r="B13311">
            <v>37194</v>
          </cell>
          <cell r="C13311" t="str">
            <v>Astro Air Coils Inc,Snowmax</v>
          </cell>
          <cell r="D13311" t="str">
            <v>Investor</v>
          </cell>
          <cell r="E13311">
            <v>9.9499999999999993</v>
          </cell>
          <cell r="F13311" t="str">
            <v>Y</v>
          </cell>
        </row>
        <row r="13312">
          <cell r="B13312">
            <v>37194</v>
          </cell>
          <cell r="C13312" t="str">
            <v>NetSilicon Inc</v>
          </cell>
          <cell r="D13312" t="str">
            <v>Digi International Inc</v>
          </cell>
          <cell r="E13312">
            <v>50.316000000000003</v>
          </cell>
          <cell r="F13312" t="str">
            <v>N</v>
          </cell>
        </row>
        <row r="13313">
          <cell r="B13313">
            <v>37194</v>
          </cell>
          <cell r="C13313" t="str">
            <v>Gel Tech LLC(Zensano Inc)</v>
          </cell>
          <cell r="D13313" t="str">
            <v>Gum Tech International Inc</v>
          </cell>
          <cell r="E13313">
            <v>17.100000000000001</v>
          </cell>
          <cell r="F13313" t="str">
            <v>N</v>
          </cell>
        </row>
        <row r="13314">
          <cell r="B13314">
            <v>37194</v>
          </cell>
          <cell r="C13314" t="str">
            <v>National Leisure Group Inc</v>
          </cell>
          <cell r="D13314" t="str">
            <v>USA Networks Inc</v>
          </cell>
          <cell r="E13314">
            <v>20</v>
          </cell>
          <cell r="F13314" t="str">
            <v>N</v>
          </cell>
        </row>
        <row r="13315">
          <cell r="B13315">
            <v>37194</v>
          </cell>
          <cell r="C13315" t="str">
            <v>CrossWorlds Software Inc</v>
          </cell>
          <cell r="D13315" t="str">
            <v>IBM Corp</v>
          </cell>
          <cell r="E13315">
            <v>126.101</v>
          </cell>
          <cell r="F13315" t="str">
            <v>N</v>
          </cell>
        </row>
        <row r="13316">
          <cell r="B13316">
            <v>37194</v>
          </cell>
          <cell r="C13316" t="str">
            <v>Odwalla Inc</v>
          </cell>
          <cell r="D13316" t="str">
            <v>Coca-Cola Co</v>
          </cell>
          <cell r="E13316">
            <v>180.69300000000001</v>
          </cell>
          <cell r="F13316" t="str">
            <v>N</v>
          </cell>
        </row>
        <row r="13317">
          <cell r="B13317">
            <v>37194</v>
          </cell>
          <cell r="C13317" t="str">
            <v>Real Media Inc</v>
          </cell>
          <cell r="D13317" t="str">
            <v>24/7 Media Inc</v>
          </cell>
          <cell r="E13317">
            <v>1.9089999999999998</v>
          </cell>
          <cell r="F13317" t="str">
            <v>N</v>
          </cell>
        </row>
        <row r="13318">
          <cell r="B13318">
            <v>37194</v>
          </cell>
          <cell r="C13318" t="str">
            <v>driversshield.com Corp-Fleet</v>
          </cell>
          <cell r="D13318" t="str">
            <v>PHH Arval</v>
          </cell>
          <cell r="E13318">
            <v>6.3</v>
          </cell>
          <cell r="F13318" t="str">
            <v>N</v>
          </cell>
        </row>
        <row r="13319">
          <cell r="B13319">
            <v>37194</v>
          </cell>
          <cell r="C13319" t="str">
            <v>Convert-Tech Inc</v>
          </cell>
          <cell r="D13319" t="str">
            <v>SynGas Systems Inc</v>
          </cell>
          <cell r="E13319">
            <v>1</v>
          </cell>
          <cell r="F13319" t="str">
            <v>N</v>
          </cell>
        </row>
        <row r="13320">
          <cell r="B13320">
            <v>37194</v>
          </cell>
          <cell r="C13320" t="str">
            <v>Automotive Technical Resources</v>
          </cell>
          <cell r="D13320" t="str">
            <v>Delphi Automotive Systems Corp</v>
          </cell>
          <cell r="E13320">
            <v>15</v>
          </cell>
          <cell r="F13320" t="str">
            <v>N</v>
          </cell>
        </row>
        <row r="13321">
          <cell r="B13321">
            <v>37194</v>
          </cell>
          <cell r="C13321" t="str">
            <v>Redcreek Communications Inc</v>
          </cell>
          <cell r="D13321" t="str">
            <v>SonicWALL Inc</v>
          </cell>
          <cell r="E13321">
            <v>12.5</v>
          </cell>
          <cell r="F13321" t="str">
            <v>N</v>
          </cell>
        </row>
        <row r="13322">
          <cell r="B13322">
            <v>37194</v>
          </cell>
          <cell r="C13322" t="str">
            <v>NaviSite Inc</v>
          </cell>
          <cell r="D13322" t="str">
            <v>Compaq Computer Corp</v>
          </cell>
          <cell r="E13322">
            <v>20</v>
          </cell>
          <cell r="F13322" t="str">
            <v>N</v>
          </cell>
        </row>
        <row r="13323">
          <cell r="B13323">
            <v>37194</v>
          </cell>
          <cell r="C13323" t="str">
            <v>CoPharma Inc</v>
          </cell>
          <cell r="D13323" t="str">
            <v>Cambrex Corp</v>
          </cell>
          <cell r="E13323">
            <v>26</v>
          </cell>
          <cell r="F13323" t="str">
            <v>N</v>
          </cell>
        </row>
        <row r="13324">
          <cell r="B13324">
            <v>37194</v>
          </cell>
          <cell r="C13324" t="str">
            <v>Sprayroq Inc</v>
          </cell>
          <cell r="D13324" t="str">
            <v>Sprayroq of Ohio Inc</v>
          </cell>
          <cell r="E13324">
            <v>1.974</v>
          </cell>
          <cell r="F13324" t="str">
            <v>N</v>
          </cell>
        </row>
        <row r="13325">
          <cell r="B13325">
            <v>37194</v>
          </cell>
          <cell r="C13325" t="str">
            <v>AutoNation Inc</v>
          </cell>
          <cell r="D13325" t="str">
            <v>ESL Partners LP</v>
          </cell>
          <cell r="E13325">
            <v>270</v>
          </cell>
          <cell r="F13325" t="str">
            <v>N</v>
          </cell>
        </row>
        <row r="13326">
          <cell r="B13326">
            <v>37194</v>
          </cell>
          <cell r="C13326" t="str">
            <v>Pittencrieff America,St Mary</v>
          </cell>
          <cell r="D13326" t="str">
            <v>Lario Oil &amp; Gas Co</v>
          </cell>
          <cell r="E13326">
            <v>3</v>
          </cell>
          <cell r="F13326" t="str">
            <v>N</v>
          </cell>
        </row>
        <row r="13327">
          <cell r="B13327">
            <v>37194</v>
          </cell>
          <cell r="C13327" t="str">
            <v>Income Opportunity Realty Inv</v>
          </cell>
          <cell r="D13327" t="str">
            <v>Sutter Capital Management LLC</v>
          </cell>
          <cell r="E13327">
            <v>38.444999999999993</v>
          </cell>
          <cell r="F13327" t="str">
            <v>N</v>
          </cell>
        </row>
        <row r="13328">
          <cell r="B13328">
            <v>37193</v>
          </cell>
          <cell r="C13328" t="str">
            <v>Tekgraf Inc-Cert Channels Asts</v>
          </cell>
          <cell r="D13328" t="str">
            <v>TK Acquisition Corp</v>
          </cell>
          <cell r="E13328">
            <v>10.1</v>
          </cell>
          <cell r="F13328" t="str">
            <v>N</v>
          </cell>
        </row>
        <row r="13329">
          <cell r="B13329">
            <v>37193</v>
          </cell>
          <cell r="C13329" t="str">
            <v>FMC Technologies Inc</v>
          </cell>
          <cell r="D13329" t="str">
            <v>Shareholders</v>
          </cell>
          <cell r="E13329">
            <v>887.47799999999995</v>
          </cell>
          <cell r="F13329" t="str">
            <v>N</v>
          </cell>
        </row>
        <row r="13330">
          <cell r="B13330">
            <v>37193</v>
          </cell>
          <cell r="C13330" t="str">
            <v>Transilica Inc</v>
          </cell>
          <cell r="D13330" t="str">
            <v>Microtune Inc</v>
          </cell>
          <cell r="E13330">
            <v>154.55399999999997</v>
          </cell>
          <cell r="F13330" t="str">
            <v>N</v>
          </cell>
        </row>
        <row r="13331">
          <cell r="B13331">
            <v>37193</v>
          </cell>
          <cell r="C13331" t="str">
            <v>Premiere Labels Inc</v>
          </cell>
          <cell r="D13331" t="str">
            <v>Multi-Color Corp</v>
          </cell>
          <cell r="E13331">
            <v>5.3059999999999992</v>
          </cell>
          <cell r="F13331" t="str">
            <v>N</v>
          </cell>
        </row>
        <row r="13332">
          <cell r="B13332">
            <v>37193</v>
          </cell>
          <cell r="C13332" t="str">
            <v>Cabot Industrial Trust</v>
          </cell>
          <cell r="D13332" t="str">
            <v>CalWest Industrial Ppty</v>
          </cell>
          <cell r="E13332">
            <v>1927.825</v>
          </cell>
          <cell r="F13332" t="str">
            <v>N</v>
          </cell>
        </row>
        <row r="13333">
          <cell r="B13333">
            <v>37193</v>
          </cell>
          <cell r="C13333" t="str">
            <v>Diamond-Koch III LP-Liquid</v>
          </cell>
          <cell r="D13333" t="str">
            <v>Enterprise Products Partners</v>
          </cell>
          <cell r="E13333">
            <v>129</v>
          </cell>
          <cell r="F13333" t="str">
            <v>N</v>
          </cell>
        </row>
        <row r="13334">
          <cell r="B13334">
            <v>37193</v>
          </cell>
          <cell r="C13334" t="str">
            <v>Javelin Solutions Inc</v>
          </cell>
          <cell r="D13334" t="str">
            <v>Perficient Inc</v>
          </cell>
          <cell r="E13334">
            <v>5.2670000000000003</v>
          </cell>
          <cell r="F13334" t="str">
            <v>N</v>
          </cell>
        </row>
        <row r="13335">
          <cell r="B13335">
            <v>37193</v>
          </cell>
          <cell r="C13335" t="str">
            <v>Quintiles Transnational Corp-</v>
          </cell>
          <cell r="D13335" t="str">
            <v>Bio-Imaging Technologies Inc</v>
          </cell>
          <cell r="E13335">
            <v>1</v>
          </cell>
          <cell r="F13335" t="str">
            <v>N</v>
          </cell>
        </row>
        <row r="13336">
          <cell r="B13336">
            <v>37193</v>
          </cell>
          <cell r="C13336" t="str">
            <v>net.Genesis Corp</v>
          </cell>
          <cell r="D13336" t="str">
            <v>SPSS Inc</v>
          </cell>
          <cell r="E13336">
            <v>43.027999999999999</v>
          </cell>
          <cell r="F13336" t="str">
            <v>N</v>
          </cell>
        </row>
        <row r="13337">
          <cell r="B13337">
            <v>37193</v>
          </cell>
          <cell r="C13337" t="str">
            <v>Medbiquitous Services Inc</v>
          </cell>
          <cell r="D13337" t="str">
            <v>Satyam Computer Services Ltd</v>
          </cell>
          <cell r="E13337">
            <v>1</v>
          </cell>
          <cell r="F13337" t="str">
            <v>N</v>
          </cell>
        </row>
        <row r="13338">
          <cell r="B13338">
            <v>37193</v>
          </cell>
          <cell r="C13338" t="str">
            <v>Pulsecore Semiconductor Inc</v>
          </cell>
          <cell r="D13338" t="str">
            <v>Alliance Semiconductor Corp</v>
          </cell>
          <cell r="E13338">
            <v>5</v>
          </cell>
          <cell r="F13338" t="str">
            <v>N</v>
          </cell>
        </row>
        <row r="13339">
          <cell r="B13339">
            <v>37192</v>
          </cell>
          <cell r="C13339" t="str">
            <v>AmTrust Capital Corp,Peru,IN</v>
          </cell>
          <cell r="D13339" t="str">
            <v>First Mutual of Richmond Inc</v>
          </cell>
          <cell r="E13339">
            <v>4.2720000000000002</v>
          </cell>
          <cell r="F13339" t="str">
            <v>N</v>
          </cell>
        </row>
        <row r="13340">
          <cell r="B13340">
            <v>37190</v>
          </cell>
          <cell r="C13340" t="str">
            <v>Emergisoft Holding Inc</v>
          </cell>
          <cell r="D13340" t="str">
            <v>Berlwood Five Ltd</v>
          </cell>
          <cell r="E13340">
            <v>2</v>
          </cell>
          <cell r="F13340" t="str">
            <v>N</v>
          </cell>
        </row>
        <row r="13341">
          <cell r="B13341">
            <v>37190</v>
          </cell>
          <cell r="C13341" t="str">
            <v>Wireless Matrix Corp</v>
          </cell>
          <cell r="D13341" t="str">
            <v>Telenor Mobile Commun AS</v>
          </cell>
          <cell r="E13341">
            <v>3.4229999999999996</v>
          </cell>
          <cell r="F13341" t="str">
            <v>N</v>
          </cell>
        </row>
        <row r="13342">
          <cell r="B13342">
            <v>37190</v>
          </cell>
          <cell r="C13342" t="str">
            <v>PW Funding Inc</v>
          </cell>
          <cell r="D13342" t="str">
            <v>Charter Municipal Mortgage Co</v>
          </cell>
          <cell r="E13342">
            <v>47</v>
          </cell>
          <cell r="F13342" t="str">
            <v>N</v>
          </cell>
        </row>
        <row r="13343">
          <cell r="B13343">
            <v>37190</v>
          </cell>
          <cell r="C13343" t="str">
            <v>Undisclosed Real Estate Soft</v>
          </cell>
          <cell r="D13343" t="str">
            <v>Appareo Software Inc</v>
          </cell>
          <cell r="E13343">
            <v>5</v>
          </cell>
          <cell r="F13343" t="str">
            <v>N</v>
          </cell>
        </row>
        <row r="13344">
          <cell r="B13344">
            <v>37190</v>
          </cell>
          <cell r="C13344" t="str">
            <v>Narco Medical Services</v>
          </cell>
          <cell r="D13344" t="str">
            <v>Universal Hospital Services</v>
          </cell>
          <cell r="E13344">
            <v>8.1</v>
          </cell>
          <cell r="F13344" t="str">
            <v>N</v>
          </cell>
        </row>
        <row r="13345">
          <cell r="B13345">
            <v>37189</v>
          </cell>
          <cell r="C13345" t="str">
            <v>Health Network Systems LLC</v>
          </cell>
          <cell r="D13345" t="str">
            <v>Concentra Operating Corp</v>
          </cell>
          <cell r="E13345">
            <v>31</v>
          </cell>
          <cell r="F13345" t="str">
            <v>Y</v>
          </cell>
        </row>
        <row r="13346">
          <cell r="B13346">
            <v>37189</v>
          </cell>
          <cell r="C13346" t="str">
            <v>National Healthcare Resources</v>
          </cell>
          <cell r="D13346" t="str">
            <v>Concentra Operating Corp</v>
          </cell>
          <cell r="E13346">
            <v>141</v>
          </cell>
          <cell r="F13346" t="str">
            <v>Y</v>
          </cell>
        </row>
        <row r="13347">
          <cell r="B13347">
            <v>37189</v>
          </cell>
          <cell r="C13347" t="str">
            <v>Ecometry Corp</v>
          </cell>
          <cell r="D13347" t="str">
            <v>SG Merger Corp</v>
          </cell>
          <cell r="E13347">
            <v>21.937999999999999</v>
          </cell>
          <cell r="F13347" t="str">
            <v>Y</v>
          </cell>
        </row>
        <row r="13348">
          <cell r="B13348">
            <v>37189</v>
          </cell>
          <cell r="C13348" t="str">
            <v>Juki Automation Systems</v>
          </cell>
          <cell r="D13348" t="str">
            <v>Juki Corp</v>
          </cell>
          <cell r="E13348">
            <v>8.4799999999999986</v>
          </cell>
          <cell r="F13348" t="str">
            <v>N</v>
          </cell>
        </row>
        <row r="13349">
          <cell r="B13349">
            <v>37189</v>
          </cell>
          <cell r="C13349" t="str">
            <v>Questar Baseline Industries</v>
          </cell>
          <cell r="D13349" t="str">
            <v>Mocon Inc</v>
          </cell>
          <cell r="E13349">
            <v>3.4</v>
          </cell>
          <cell r="F13349" t="str">
            <v>N</v>
          </cell>
        </row>
        <row r="13350">
          <cell r="B13350">
            <v>37189</v>
          </cell>
          <cell r="C13350" t="str">
            <v>Lau Defense Systems LLC</v>
          </cell>
          <cell r="D13350" t="str">
            <v>Curtiss Wright Corp</v>
          </cell>
          <cell r="E13350">
            <v>41</v>
          </cell>
          <cell r="F13350" t="str">
            <v>N</v>
          </cell>
        </row>
        <row r="13351">
          <cell r="B13351">
            <v>37189</v>
          </cell>
          <cell r="C13351" t="str">
            <v>Century Electronics Mnfg-Crt</v>
          </cell>
          <cell r="D13351" t="str">
            <v>SMTEK International Inc</v>
          </cell>
          <cell r="E13351">
            <v>3.0999999999999996</v>
          </cell>
          <cell r="F13351" t="str">
            <v>N</v>
          </cell>
        </row>
        <row r="13352">
          <cell r="B13352">
            <v>37189</v>
          </cell>
          <cell r="C13352" t="str">
            <v>Wire One Tech-Voice Comm Bus</v>
          </cell>
          <cell r="D13352" t="str">
            <v>PhoneXtra Inc</v>
          </cell>
          <cell r="E13352">
            <v>2.0169999999999999</v>
          </cell>
          <cell r="F13352" t="str">
            <v>N</v>
          </cell>
        </row>
        <row r="13353">
          <cell r="B13353">
            <v>37189</v>
          </cell>
          <cell r="C13353" t="str">
            <v>Intl Mnfr Gateway Inc</v>
          </cell>
          <cell r="D13353" t="str">
            <v>Copper Valley Minerals Ltd</v>
          </cell>
          <cell r="E13353">
            <v>17.412999999999997</v>
          </cell>
          <cell r="F13353" t="str">
            <v>N</v>
          </cell>
        </row>
        <row r="13354">
          <cell r="B13354">
            <v>37189</v>
          </cell>
          <cell r="C13354" t="str">
            <v>Ardent Communications-DSL Bus</v>
          </cell>
          <cell r="D13354" t="str">
            <v>Network Access Solutions Corp</v>
          </cell>
          <cell r="E13354">
            <v>4.6999999999999993</v>
          </cell>
          <cell r="F13354" t="str">
            <v>N</v>
          </cell>
        </row>
        <row r="13355">
          <cell r="B13355">
            <v>37189</v>
          </cell>
          <cell r="C13355" t="str">
            <v>Aradigm Corp</v>
          </cell>
          <cell r="D13355" t="str">
            <v>Novo Nordisk A/S</v>
          </cell>
          <cell r="E13355">
            <v>20</v>
          </cell>
          <cell r="F13355" t="str">
            <v>N</v>
          </cell>
        </row>
        <row r="13356">
          <cell r="B13356">
            <v>37189</v>
          </cell>
          <cell r="C13356" t="str">
            <v>Enex Resources Corp</v>
          </cell>
          <cell r="D13356" t="str">
            <v>3TEC Energy Corp</v>
          </cell>
          <cell r="E13356">
            <v>3.7589999999999999</v>
          </cell>
          <cell r="F13356" t="str">
            <v>N</v>
          </cell>
        </row>
        <row r="13357">
          <cell r="B13357">
            <v>37189</v>
          </cell>
          <cell r="C13357" t="str">
            <v>Michigan Electric Transmission</v>
          </cell>
          <cell r="D13357" t="str">
            <v>Trans-Elect Inc</v>
          </cell>
          <cell r="E13357">
            <v>290</v>
          </cell>
          <cell r="F13357" t="str">
            <v>N</v>
          </cell>
        </row>
        <row r="13358">
          <cell r="B13358">
            <v>37189</v>
          </cell>
          <cell r="C13358" t="str">
            <v>Loewen Grp Int'l-Funeral Homes</v>
          </cell>
          <cell r="D13358" t="str">
            <v>Glendon Toler Family LP</v>
          </cell>
          <cell r="E13358">
            <v>1.1499999999999999</v>
          </cell>
          <cell r="F13358" t="str">
            <v>N</v>
          </cell>
        </row>
        <row r="13359">
          <cell r="B13359">
            <v>37189</v>
          </cell>
          <cell r="C13359" t="str">
            <v>Leadtech Corp</v>
          </cell>
          <cell r="D13359" t="str">
            <v>MEDTOX Scientific Inc</v>
          </cell>
          <cell r="E13359">
            <v>6.1999999999999993</v>
          </cell>
          <cell r="F13359" t="str">
            <v>N</v>
          </cell>
        </row>
        <row r="13360">
          <cell r="B13360">
            <v>37189</v>
          </cell>
          <cell r="C13360" t="str">
            <v>Blount-Ammunition Business</v>
          </cell>
          <cell r="D13360" t="str">
            <v>Alliant Techsystems Inc</v>
          </cell>
          <cell r="E13360">
            <v>262.20499999999998</v>
          </cell>
          <cell r="F13360" t="str">
            <v>N</v>
          </cell>
        </row>
        <row r="13361">
          <cell r="B13361">
            <v>37189</v>
          </cell>
          <cell r="C13361" t="str">
            <v>Essential Reality LLC</v>
          </cell>
          <cell r="D13361" t="str">
            <v>JPAL Inc</v>
          </cell>
          <cell r="E13361">
            <v>41.139999999999993</v>
          </cell>
          <cell r="F13361" t="str">
            <v>N</v>
          </cell>
        </row>
        <row r="13362">
          <cell r="B13362">
            <v>37189</v>
          </cell>
          <cell r="C13362" t="str">
            <v>ACNielsen eRatings.com</v>
          </cell>
          <cell r="D13362" t="str">
            <v>NetRatings Inc</v>
          </cell>
          <cell r="E13362">
            <v>8.9619999999999997</v>
          </cell>
          <cell r="F13362" t="str">
            <v>N</v>
          </cell>
        </row>
        <row r="13363">
          <cell r="B13363">
            <v>37189</v>
          </cell>
          <cell r="C13363" t="str">
            <v>Adept Technology Inc</v>
          </cell>
          <cell r="D13363" t="str">
            <v>JDS Uniphase Corp</v>
          </cell>
          <cell r="E13363">
            <v>25</v>
          </cell>
          <cell r="F13363" t="str">
            <v>N</v>
          </cell>
        </row>
        <row r="13364">
          <cell r="B13364">
            <v>37189</v>
          </cell>
          <cell r="C13364" t="str">
            <v>Koch Midstream Svcs Co-Natural</v>
          </cell>
          <cell r="D13364" t="str">
            <v>Enbridge Energy Partners LP</v>
          </cell>
          <cell r="E13364">
            <v>230.5</v>
          </cell>
          <cell r="F13364" t="str">
            <v>N</v>
          </cell>
        </row>
        <row r="13365">
          <cell r="B13365">
            <v>37188</v>
          </cell>
          <cell r="C13365" t="str">
            <v>Arch Capital Group Ltd</v>
          </cell>
          <cell r="D13365" t="str">
            <v>Warburg Pincus LLC</v>
          </cell>
          <cell r="E13365">
            <v>500</v>
          </cell>
          <cell r="F13365" t="str">
            <v>Y</v>
          </cell>
        </row>
        <row r="13366">
          <cell r="B13366">
            <v>37188</v>
          </cell>
          <cell r="C13366" t="str">
            <v>Hatteras Yachts Inc</v>
          </cell>
          <cell r="D13366" t="str">
            <v>Brunswick Corp</v>
          </cell>
          <cell r="E13366">
            <v>100</v>
          </cell>
          <cell r="F13366" t="str">
            <v>N</v>
          </cell>
        </row>
        <row r="13367">
          <cell r="B13367">
            <v>37188</v>
          </cell>
          <cell r="C13367" t="str">
            <v>Howard Johnson &amp; Co-Health</v>
          </cell>
          <cell r="D13367" t="str">
            <v>Ebenx Inc</v>
          </cell>
          <cell r="E13367">
            <v>12</v>
          </cell>
          <cell r="F13367" t="str">
            <v>N</v>
          </cell>
        </row>
        <row r="13368">
          <cell r="B13368">
            <v>37188</v>
          </cell>
          <cell r="C13368" t="str">
            <v>Vysis Inc(BP PLC)</v>
          </cell>
          <cell r="D13368" t="str">
            <v>Abbott Laboratories</v>
          </cell>
          <cell r="E13368">
            <v>364.78800000000001</v>
          </cell>
          <cell r="F13368" t="str">
            <v>N</v>
          </cell>
        </row>
        <row r="13369">
          <cell r="B13369">
            <v>37188</v>
          </cell>
          <cell r="C13369" t="str">
            <v>CiDRA Corp-Optical Sensing Sys</v>
          </cell>
          <cell r="D13369" t="str">
            <v>Weatherford International Inc</v>
          </cell>
          <cell r="E13369">
            <v>131.25</v>
          </cell>
          <cell r="F13369" t="str">
            <v>N</v>
          </cell>
        </row>
        <row r="13370">
          <cell r="B13370">
            <v>37188</v>
          </cell>
          <cell r="C13370" t="str">
            <v>Johnson Screens(Vivendi)</v>
          </cell>
          <cell r="D13370" t="str">
            <v>Weatherford International Inc</v>
          </cell>
          <cell r="E13370">
            <v>110</v>
          </cell>
          <cell r="F13370" t="str">
            <v>N</v>
          </cell>
        </row>
        <row r="13371">
          <cell r="B13371">
            <v>37188</v>
          </cell>
          <cell r="C13371" t="str">
            <v>Village West Shopping Center</v>
          </cell>
          <cell r="D13371" t="str">
            <v>Kramont Realty Trust</v>
          </cell>
          <cell r="E13371">
            <v>18.899999999999999</v>
          </cell>
          <cell r="F13371" t="str">
            <v>N</v>
          </cell>
        </row>
        <row r="13372">
          <cell r="B13372">
            <v>37188</v>
          </cell>
          <cell r="C13372" t="str">
            <v>Group Management Services Inc</v>
          </cell>
          <cell r="D13372" t="str">
            <v>IWN Inc(NTN Communications)</v>
          </cell>
          <cell r="E13372">
            <v>4.3</v>
          </cell>
          <cell r="F13372" t="str">
            <v>N</v>
          </cell>
        </row>
        <row r="13373">
          <cell r="B13373">
            <v>37188</v>
          </cell>
          <cell r="C13373" t="str">
            <v>PRI Automation Inc</v>
          </cell>
          <cell r="D13373" t="str">
            <v>Brooks Automation Inc</v>
          </cell>
          <cell r="E13373">
            <v>440.69099999999997</v>
          </cell>
          <cell r="F13373" t="str">
            <v>N</v>
          </cell>
        </row>
        <row r="13374">
          <cell r="B13374">
            <v>37188</v>
          </cell>
          <cell r="C13374" t="str">
            <v>DataChannel Inc</v>
          </cell>
          <cell r="D13374" t="str">
            <v>Netegrity Inc</v>
          </cell>
          <cell r="E13374">
            <v>52.5</v>
          </cell>
          <cell r="F13374" t="str">
            <v>N</v>
          </cell>
        </row>
        <row r="13375">
          <cell r="B13375">
            <v>37187</v>
          </cell>
          <cell r="C13375" t="str">
            <v>Harcros Chemicals(Elementis)</v>
          </cell>
          <cell r="D13375" t="str">
            <v>Investor Group</v>
          </cell>
          <cell r="E13375">
            <v>32.856000000000002</v>
          </cell>
          <cell r="F13375" t="str">
            <v>Y</v>
          </cell>
        </row>
        <row r="13376">
          <cell r="B13376">
            <v>37187</v>
          </cell>
          <cell r="C13376" t="str">
            <v>Interfoods of America Inc</v>
          </cell>
          <cell r="D13376" t="str">
            <v>Interfoods Acquisition Corp</v>
          </cell>
          <cell r="E13376">
            <v>7.2670000000000003</v>
          </cell>
          <cell r="F13376" t="str">
            <v>Y</v>
          </cell>
        </row>
        <row r="13377">
          <cell r="B13377">
            <v>37187</v>
          </cell>
          <cell r="C13377" t="str">
            <v>Foundstone Inc</v>
          </cell>
          <cell r="D13377" t="str">
            <v>Articon-Integralis AG</v>
          </cell>
          <cell r="E13377">
            <v>2.5</v>
          </cell>
          <cell r="F13377" t="str">
            <v>N</v>
          </cell>
        </row>
        <row r="13378">
          <cell r="B13378">
            <v>37187</v>
          </cell>
          <cell r="C13378" t="str">
            <v>Rotman Collectibles Inc</v>
          </cell>
          <cell r="D13378" t="str">
            <v>Sales Online Direct Inc</v>
          </cell>
          <cell r="E13378">
            <v>1</v>
          </cell>
          <cell r="F13378" t="str">
            <v>N</v>
          </cell>
        </row>
        <row r="13379">
          <cell r="B13379">
            <v>37187</v>
          </cell>
          <cell r="C13379" t="str">
            <v>Mosler Inc</v>
          </cell>
          <cell r="D13379" t="str">
            <v>Diebold Inc</v>
          </cell>
          <cell r="E13379">
            <v>28</v>
          </cell>
          <cell r="F13379" t="str">
            <v>N</v>
          </cell>
        </row>
        <row r="13380">
          <cell r="B13380">
            <v>37187</v>
          </cell>
          <cell r="C13380" t="str">
            <v>CMI International</v>
          </cell>
          <cell r="D13380" t="str">
            <v>Oxford Instr Measurement LLC</v>
          </cell>
          <cell r="E13380">
            <v>2.15</v>
          </cell>
          <cell r="F13380" t="str">
            <v>N</v>
          </cell>
        </row>
        <row r="13381">
          <cell r="B13381">
            <v>37187</v>
          </cell>
          <cell r="C13381" t="str">
            <v>Quitman Bancorp Inc</v>
          </cell>
          <cell r="D13381" t="str">
            <v>Colony Bankcorp,Fitzgerald,GA</v>
          </cell>
          <cell r="E13381">
            <v>6.8280000000000003</v>
          </cell>
          <cell r="F13381" t="str">
            <v>N</v>
          </cell>
        </row>
        <row r="13382">
          <cell r="B13382">
            <v>37187</v>
          </cell>
          <cell r="C13382" t="str">
            <v>OAO Technology Solutions Inc</v>
          </cell>
          <cell r="D13382" t="str">
            <v>Terrapin Partners LLC</v>
          </cell>
          <cell r="E13382">
            <v>11.399999999999999</v>
          </cell>
          <cell r="F13382" t="str">
            <v>N</v>
          </cell>
        </row>
        <row r="13383">
          <cell r="B13383">
            <v>37187</v>
          </cell>
          <cell r="C13383" t="str">
            <v>KKWB-TV,El Paso,TX(White)</v>
          </cell>
          <cell r="D13383" t="str">
            <v>Entravision Commun Corp</v>
          </cell>
          <cell r="E13383">
            <v>18</v>
          </cell>
          <cell r="F13383" t="str">
            <v>N</v>
          </cell>
        </row>
        <row r="13384">
          <cell r="B13384">
            <v>37187</v>
          </cell>
          <cell r="C13384" t="str">
            <v>Schuler Homes Inc</v>
          </cell>
          <cell r="D13384" t="str">
            <v>DR Horton Inc</v>
          </cell>
          <cell r="E13384">
            <v>1516.134</v>
          </cell>
          <cell r="F13384" t="str">
            <v>N</v>
          </cell>
        </row>
        <row r="13385">
          <cell r="B13385">
            <v>37187</v>
          </cell>
          <cell r="C13385" t="str">
            <v>Perfection Equipment Co Inc</v>
          </cell>
          <cell r="D13385" t="str">
            <v>Rush Enterprises Inc</v>
          </cell>
          <cell r="E13385">
            <v>4.1999999999999993</v>
          </cell>
          <cell r="F13385" t="str">
            <v>N</v>
          </cell>
        </row>
        <row r="13386">
          <cell r="B13386">
            <v>37186</v>
          </cell>
          <cell r="C13386" t="str">
            <v>Verizon Comm-MO Access Lines</v>
          </cell>
          <cell r="D13386" t="str">
            <v>CenturyTel Inc</v>
          </cell>
          <cell r="E13386">
            <v>1159</v>
          </cell>
          <cell r="F13386" t="str">
            <v>N</v>
          </cell>
        </row>
        <row r="13387">
          <cell r="B13387">
            <v>37186</v>
          </cell>
          <cell r="C13387" t="str">
            <v>Verizon Comm-AL Access Line</v>
          </cell>
          <cell r="D13387" t="str">
            <v>CenturyTel Inc</v>
          </cell>
          <cell r="E13387">
            <v>1000</v>
          </cell>
          <cell r="F13387" t="str">
            <v>N</v>
          </cell>
        </row>
        <row r="13388">
          <cell r="B13388">
            <v>37186</v>
          </cell>
          <cell r="C13388" t="str">
            <v>SPaCE BV</v>
          </cell>
          <cell r="D13388" t="str">
            <v>Microtune Inc</v>
          </cell>
          <cell r="E13388">
            <v>6.1</v>
          </cell>
          <cell r="F13388" t="str">
            <v>N</v>
          </cell>
        </row>
        <row r="13389">
          <cell r="B13389">
            <v>37186</v>
          </cell>
          <cell r="C13389" t="str">
            <v>Liquid Audio Inc</v>
          </cell>
          <cell r="D13389" t="str">
            <v>Steel Partners II LP</v>
          </cell>
          <cell r="E13389">
            <v>62.755000000000003</v>
          </cell>
          <cell r="F13389" t="str">
            <v>N</v>
          </cell>
        </row>
        <row r="13390">
          <cell r="B13390">
            <v>37186</v>
          </cell>
          <cell r="C13390" t="str">
            <v>InsureOne-Certain Assets</v>
          </cell>
          <cell r="D13390" t="str">
            <v>Vesta Insurance Group Inc</v>
          </cell>
          <cell r="E13390">
            <v>14</v>
          </cell>
          <cell r="F13390" t="str">
            <v>N</v>
          </cell>
        </row>
        <row r="13391">
          <cell r="B13391">
            <v>37186</v>
          </cell>
          <cell r="C13391" t="str">
            <v>Capital Cable LP-Certain</v>
          </cell>
          <cell r="D13391" t="str">
            <v>Galaxy American Communications</v>
          </cell>
          <cell r="E13391">
            <v>1.2</v>
          </cell>
          <cell r="F13391" t="str">
            <v>N</v>
          </cell>
        </row>
        <row r="13392">
          <cell r="B13392">
            <v>37186</v>
          </cell>
          <cell r="C13392" t="str">
            <v>Devx Energy Inc</v>
          </cell>
          <cell r="D13392" t="str">
            <v>Comstock Resources Inc</v>
          </cell>
          <cell r="E13392">
            <v>93.546999999999997</v>
          </cell>
          <cell r="F13392" t="str">
            <v>N</v>
          </cell>
        </row>
        <row r="13393">
          <cell r="B13393">
            <v>37186</v>
          </cell>
          <cell r="C13393" t="str">
            <v>West Shore Pipe Line Co</v>
          </cell>
          <cell r="D13393" t="str">
            <v>Buckeye Pipe Line Co</v>
          </cell>
          <cell r="E13393">
            <v>23.099999999999998</v>
          </cell>
          <cell r="F13393" t="str">
            <v>N</v>
          </cell>
        </row>
        <row r="13394">
          <cell r="B13394">
            <v>37184</v>
          </cell>
          <cell r="C13394" t="str">
            <v>Charles E Smith Commercial</v>
          </cell>
          <cell r="D13394" t="str">
            <v>Vornado Realty Trust</v>
          </cell>
          <cell r="E13394">
            <v>1602.01</v>
          </cell>
          <cell r="F13394" t="str">
            <v>N</v>
          </cell>
        </row>
        <row r="13395">
          <cell r="B13395">
            <v>37183</v>
          </cell>
          <cell r="C13395" t="str">
            <v>eSpecialty Brands</v>
          </cell>
          <cell r="D13395" t="str">
            <v>Centre Partners</v>
          </cell>
          <cell r="E13395">
            <v>20</v>
          </cell>
          <cell r="F13395" t="str">
            <v>Y</v>
          </cell>
        </row>
        <row r="13396">
          <cell r="B13396">
            <v>37183</v>
          </cell>
          <cell r="C13396" t="str">
            <v>NMT Medical Inc-Vena Cava</v>
          </cell>
          <cell r="D13396" t="str">
            <v>CR Bard Inc</v>
          </cell>
          <cell r="E13396">
            <v>34</v>
          </cell>
          <cell r="F13396" t="str">
            <v>N</v>
          </cell>
        </row>
        <row r="13397">
          <cell r="B13397">
            <v>37183</v>
          </cell>
          <cell r="C13397" t="str">
            <v>EarthCare Co-Solid Waste Div</v>
          </cell>
          <cell r="D13397" t="str">
            <v>General Waste Corp</v>
          </cell>
          <cell r="E13397">
            <v>60.099999999999994</v>
          </cell>
          <cell r="F13397" t="str">
            <v>N</v>
          </cell>
        </row>
        <row r="13398">
          <cell r="B13398">
            <v>37183</v>
          </cell>
          <cell r="C13398" t="str">
            <v>Quaker Coal Co</v>
          </cell>
          <cell r="D13398" t="str">
            <v>American Electric Power Co Inc</v>
          </cell>
          <cell r="E13398">
            <v>148</v>
          </cell>
          <cell r="F13398" t="str">
            <v>N</v>
          </cell>
        </row>
        <row r="13399">
          <cell r="B13399">
            <v>37182</v>
          </cell>
          <cell r="C13399" t="str">
            <v>Red Lions Hotels Inc</v>
          </cell>
          <cell r="D13399" t="str">
            <v>WestCoast Hospitality Corp</v>
          </cell>
          <cell r="E13399">
            <v>50.599999999999994</v>
          </cell>
          <cell r="F13399" t="str">
            <v>N</v>
          </cell>
        </row>
        <row r="13400">
          <cell r="B13400">
            <v>37182</v>
          </cell>
          <cell r="C13400" t="str">
            <v>CIDCO Inc</v>
          </cell>
          <cell r="D13400" t="str">
            <v>EarthLink Inc</v>
          </cell>
          <cell r="E13400">
            <v>5.0330000000000004</v>
          </cell>
          <cell r="F13400" t="str">
            <v>N</v>
          </cell>
        </row>
        <row r="13401">
          <cell r="B13401">
            <v>37182</v>
          </cell>
          <cell r="C13401" t="str">
            <v>Imation Corp-Color Proofing</v>
          </cell>
          <cell r="D13401" t="str">
            <v>Kodak Polychrome Graphics LLC</v>
          </cell>
          <cell r="E13401">
            <v>50</v>
          </cell>
          <cell r="F13401" t="str">
            <v>N</v>
          </cell>
        </row>
        <row r="13402">
          <cell r="B13402">
            <v>37182</v>
          </cell>
          <cell r="C13402" t="str">
            <v>International Importers Inc</v>
          </cell>
          <cell r="D13402" t="str">
            <v>Oak Tree Medical Systems Inc</v>
          </cell>
          <cell r="E13402">
            <v>2.4750000000000001</v>
          </cell>
          <cell r="F13402" t="str">
            <v>N</v>
          </cell>
        </row>
        <row r="13403">
          <cell r="B13403">
            <v>37182</v>
          </cell>
          <cell r="C13403" t="str">
            <v>Amer Retirement Villas Ppty</v>
          </cell>
          <cell r="D13403" t="str">
            <v>ARV Assisted Living Inc</v>
          </cell>
          <cell r="E13403">
            <v>7.4660000000000002</v>
          </cell>
          <cell r="F13403" t="str">
            <v>N</v>
          </cell>
        </row>
        <row r="13404">
          <cell r="B13404">
            <v>37182</v>
          </cell>
          <cell r="C13404" t="str">
            <v>Spartan Steel Products Inc</v>
          </cell>
          <cell r="D13404" t="str">
            <v>Russel Metals Inc</v>
          </cell>
          <cell r="E13404">
            <v>3.9899999999999998</v>
          </cell>
          <cell r="F13404" t="str">
            <v>N</v>
          </cell>
        </row>
        <row r="13405">
          <cell r="B13405">
            <v>37182</v>
          </cell>
          <cell r="C13405" t="str">
            <v>NEC Eluminant Technologies Inc</v>
          </cell>
          <cell r="D13405" t="str">
            <v>Itochu Corp</v>
          </cell>
          <cell r="E13405">
            <v>18</v>
          </cell>
          <cell r="F13405" t="str">
            <v>N</v>
          </cell>
        </row>
        <row r="13406">
          <cell r="B13406">
            <v>37182</v>
          </cell>
          <cell r="C13406" t="str">
            <v>Industrial Computer Source Inc</v>
          </cell>
          <cell r="D13406" t="str">
            <v>Kontron Embedded Computers AG</v>
          </cell>
          <cell r="E13406">
            <v>23</v>
          </cell>
          <cell r="F13406" t="str">
            <v>N</v>
          </cell>
        </row>
        <row r="13407">
          <cell r="B13407">
            <v>37182</v>
          </cell>
          <cell r="C13407" t="str">
            <v>Capital Management of LI,NY</v>
          </cell>
          <cell r="D13407" t="str">
            <v>FHG Acquisition LLC</v>
          </cell>
          <cell r="E13407">
            <v>13</v>
          </cell>
          <cell r="F13407" t="str">
            <v>N</v>
          </cell>
        </row>
        <row r="13408">
          <cell r="B13408">
            <v>37182</v>
          </cell>
          <cell r="C13408" t="str">
            <v>Leftbid.Com Inc</v>
          </cell>
          <cell r="D13408" t="str">
            <v>Spicology Inc</v>
          </cell>
          <cell r="E13408">
            <v>20</v>
          </cell>
          <cell r="F13408" t="str">
            <v>N</v>
          </cell>
        </row>
        <row r="13409">
          <cell r="B13409">
            <v>37182</v>
          </cell>
          <cell r="C13409" t="str">
            <v>PCS One(D&amp;E Comm,Omnipoint)</v>
          </cell>
          <cell r="D13409" t="str">
            <v>Omnipoint Corp</v>
          </cell>
          <cell r="E13409">
            <v>75</v>
          </cell>
          <cell r="F13409" t="str">
            <v>N</v>
          </cell>
        </row>
        <row r="13410">
          <cell r="B13410">
            <v>37182</v>
          </cell>
          <cell r="C13410" t="str">
            <v>Elk River Basin Field</v>
          </cell>
          <cell r="D13410" t="str">
            <v>Howell Corp</v>
          </cell>
          <cell r="E13410">
            <v>26</v>
          </cell>
          <cell r="F13410" t="str">
            <v>N</v>
          </cell>
        </row>
        <row r="13411">
          <cell r="B13411">
            <v>37182</v>
          </cell>
          <cell r="C13411" t="str">
            <v>Martin Industries-Broilmaster</v>
          </cell>
          <cell r="D13411" t="str">
            <v>Empire Comfort Systems</v>
          </cell>
          <cell r="E13411">
            <v>5</v>
          </cell>
          <cell r="F13411" t="str">
            <v>N</v>
          </cell>
        </row>
        <row r="13412">
          <cell r="B13412">
            <v>37182</v>
          </cell>
          <cell r="C13412" t="str">
            <v>Pro Duct Health Inc</v>
          </cell>
          <cell r="D13412" t="str">
            <v>Cytyc Corp</v>
          </cell>
          <cell r="E13412">
            <v>167.45</v>
          </cell>
          <cell r="F13412" t="str">
            <v>N</v>
          </cell>
        </row>
        <row r="13413">
          <cell r="B13413">
            <v>37182</v>
          </cell>
          <cell r="C13413" t="str">
            <v>RightCHOICE Managed Care Inc</v>
          </cell>
          <cell r="D13413" t="str">
            <v>WellPoint Health Networks Inc</v>
          </cell>
          <cell r="E13413">
            <v>1346.85</v>
          </cell>
          <cell r="F13413" t="str">
            <v>N</v>
          </cell>
        </row>
        <row r="13414">
          <cell r="B13414">
            <v>37181</v>
          </cell>
          <cell r="C13414" t="str">
            <v>Lexor International</v>
          </cell>
          <cell r="D13414" t="str">
            <v>PanAmerican Automotive Corp</v>
          </cell>
          <cell r="E13414">
            <v>6.0519999999999996</v>
          </cell>
          <cell r="F13414" t="str">
            <v>Y</v>
          </cell>
        </row>
        <row r="13415">
          <cell r="B13415">
            <v>37181</v>
          </cell>
          <cell r="C13415" t="str">
            <v>Ritz Carlton Resort,Rancho</v>
          </cell>
          <cell r="D13415" t="str">
            <v>Vail Resorts Inc</v>
          </cell>
          <cell r="E13415">
            <v>45</v>
          </cell>
          <cell r="F13415" t="str">
            <v>N</v>
          </cell>
        </row>
        <row r="13416">
          <cell r="B13416">
            <v>37181</v>
          </cell>
          <cell r="C13416" t="str">
            <v>RockResorts Inc</v>
          </cell>
          <cell r="D13416" t="str">
            <v>Vail Resorts Inc</v>
          </cell>
          <cell r="E13416">
            <v>7.5</v>
          </cell>
          <cell r="F13416" t="str">
            <v>N</v>
          </cell>
        </row>
        <row r="13417">
          <cell r="B13417">
            <v>37181</v>
          </cell>
          <cell r="C13417" t="str">
            <v>gForce Systems Inc</v>
          </cell>
          <cell r="D13417" t="str">
            <v>Docent Inc</v>
          </cell>
          <cell r="E13417">
            <v>4.1449999999999996</v>
          </cell>
          <cell r="F13417" t="str">
            <v>N</v>
          </cell>
        </row>
        <row r="13418">
          <cell r="B13418">
            <v>37181</v>
          </cell>
          <cell r="C13418" t="str">
            <v>Med-Link USA</v>
          </cell>
          <cell r="D13418" t="str">
            <v>Western Media Group Corp</v>
          </cell>
          <cell r="E13418">
            <v>2.0999999999999996</v>
          </cell>
          <cell r="F13418" t="str">
            <v>N</v>
          </cell>
        </row>
        <row r="13419">
          <cell r="B13419">
            <v>37181</v>
          </cell>
          <cell r="C13419" t="str">
            <v>1010WallStreet.com</v>
          </cell>
          <cell r="D13419" t="str">
            <v>BeyondTheBull.com</v>
          </cell>
          <cell r="E13419">
            <v>12</v>
          </cell>
          <cell r="F13419" t="str">
            <v>N</v>
          </cell>
        </row>
        <row r="13420">
          <cell r="B13420">
            <v>37181</v>
          </cell>
          <cell r="C13420" t="str">
            <v>Charis Hospital,Baton Rouge,LA</v>
          </cell>
          <cell r="D13420" t="str">
            <v>Dynacq International Inc</v>
          </cell>
          <cell r="E13420">
            <v>3.4</v>
          </cell>
          <cell r="F13420" t="str">
            <v>N</v>
          </cell>
        </row>
        <row r="13421">
          <cell r="B13421">
            <v>37181</v>
          </cell>
          <cell r="C13421" t="str">
            <v>Snapp's Rest Inc-60 Rest</v>
          </cell>
          <cell r="D13421" t="str">
            <v>SETLA LLC(ALTES LLC)</v>
          </cell>
          <cell r="E13421">
            <v>5.0999999999999996</v>
          </cell>
          <cell r="F13421" t="str">
            <v>N</v>
          </cell>
        </row>
        <row r="13422">
          <cell r="B13422">
            <v>37181</v>
          </cell>
          <cell r="C13422" t="str">
            <v>Associated Automotive Group</v>
          </cell>
          <cell r="D13422" t="str">
            <v>Uniservice Corp</v>
          </cell>
          <cell r="E13422">
            <v>28</v>
          </cell>
          <cell r="F13422" t="str">
            <v>N</v>
          </cell>
        </row>
        <row r="13423">
          <cell r="B13423">
            <v>37180</v>
          </cell>
          <cell r="C13423" t="str">
            <v>iMaternity</v>
          </cell>
          <cell r="D13423" t="str">
            <v>Mothers Work Inc</v>
          </cell>
          <cell r="E13423">
            <v>19.5</v>
          </cell>
          <cell r="F13423" t="str">
            <v>N</v>
          </cell>
        </row>
        <row r="13424">
          <cell r="B13424">
            <v>37180</v>
          </cell>
          <cell r="C13424" t="str">
            <v>Citizens National Bank &amp; Trust</v>
          </cell>
          <cell r="D13424" t="str">
            <v>Community Trust Bancorp,KY</v>
          </cell>
          <cell r="E13424">
            <v>4.9450000000000003</v>
          </cell>
          <cell r="F13424" t="str">
            <v>N</v>
          </cell>
        </row>
        <row r="13425">
          <cell r="B13425">
            <v>37180</v>
          </cell>
          <cell r="C13425" t="str">
            <v>Telmax Comm Corp-Certain Asset</v>
          </cell>
          <cell r="D13425" t="str">
            <v>SymmetriCom Inc</v>
          </cell>
          <cell r="E13425">
            <v>1</v>
          </cell>
          <cell r="F13425" t="str">
            <v>N</v>
          </cell>
        </row>
        <row r="13426">
          <cell r="B13426">
            <v>37180</v>
          </cell>
          <cell r="C13426" t="str">
            <v>Stolt-Nielson-Liquids</v>
          </cell>
          <cell r="D13426" t="str">
            <v>Kinder Morgan Energy Partners</v>
          </cell>
          <cell r="E13426">
            <v>70</v>
          </cell>
          <cell r="F13426" t="str">
            <v>N</v>
          </cell>
        </row>
        <row r="13427">
          <cell r="B13427">
            <v>37180</v>
          </cell>
          <cell r="C13427" t="str">
            <v>Scanning Systems</v>
          </cell>
          <cell r="D13427" t="str">
            <v>Scan-Tron Corp(John H Harland)</v>
          </cell>
          <cell r="E13427">
            <v>6</v>
          </cell>
          <cell r="F13427" t="str">
            <v>N</v>
          </cell>
        </row>
        <row r="13428">
          <cell r="B13428">
            <v>37180</v>
          </cell>
          <cell r="C13428" t="str">
            <v>Concert-Asia/Pacific Assets</v>
          </cell>
          <cell r="D13428" t="str">
            <v>AT&amp;T Corp</v>
          </cell>
          <cell r="E13428">
            <v>400</v>
          </cell>
          <cell r="F13428" t="str">
            <v>N</v>
          </cell>
        </row>
        <row r="13429">
          <cell r="B13429">
            <v>37179</v>
          </cell>
          <cell r="C13429" t="str">
            <v>IMC Global Inc-Salt &amp; Ogden</v>
          </cell>
          <cell r="D13429" t="str">
            <v>Compass Minerals Group Inc</v>
          </cell>
          <cell r="E13429">
            <v>640</v>
          </cell>
          <cell r="F13429" t="str">
            <v>Y</v>
          </cell>
        </row>
        <row r="13430">
          <cell r="B13430">
            <v>37179</v>
          </cell>
          <cell r="C13430" t="str">
            <v>IIC Industries Inc</v>
          </cell>
          <cell r="D13430" t="str">
            <v>CP Holdings Ltd</v>
          </cell>
          <cell r="E13430">
            <v>11.956</v>
          </cell>
          <cell r="F13430" t="str">
            <v>N</v>
          </cell>
        </row>
        <row r="13431">
          <cell r="B13431">
            <v>37179</v>
          </cell>
          <cell r="C13431" t="str">
            <v>ParkSierra Corp</v>
          </cell>
          <cell r="D13431" t="str">
            <v>RailAmerica Inc</v>
          </cell>
          <cell r="E13431">
            <v>48</v>
          </cell>
          <cell r="F13431" t="str">
            <v>N</v>
          </cell>
        </row>
        <row r="13432">
          <cell r="B13432">
            <v>37179</v>
          </cell>
          <cell r="C13432" t="str">
            <v>StatesRail</v>
          </cell>
          <cell r="D13432" t="str">
            <v>RailAmerica Inc</v>
          </cell>
          <cell r="E13432">
            <v>90</v>
          </cell>
          <cell r="F13432" t="str">
            <v>N</v>
          </cell>
        </row>
        <row r="13433">
          <cell r="B13433">
            <v>37179</v>
          </cell>
          <cell r="C13433" t="str">
            <v>Crunch Fitness</v>
          </cell>
          <cell r="D13433" t="str">
            <v>Bally Total Fitness Holding</v>
          </cell>
          <cell r="E13433">
            <v>90</v>
          </cell>
          <cell r="F13433" t="str">
            <v>N</v>
          </cell>
        </row>
        <row r="13434">
          <cell r="B13434">
            <v>37179</v>
          </cell>
          <cell r="C13434" t="str">
            <v>Motor Cargo Industries</v>
          </cell>
          <cell r="D13434" t="str">
            <v>Overnite Transportation Co</v>
          </cell>
          <cell r="E13434">
            <v>81.260000000000005</v>
          </cell>
          <cell r="F13434" t="str">
            <v>N</v>
          </cell>
        </row>
        <row r="13435">
          <cell r="B13435">
            <v>37179</v>
          </cell>
          <cell r="C13435" t="str">
            <v>Lucent Tech Inc-Voice Enhance</v>
          </cell>
          <cell r="D13435" t="str">
            <v>NMS Communications Corp</v>
          </cell>
          <cell r="E13435">
            <v>60</v>
          </cell>
          <cell r="F13435" t="str">
            <v>N</v>
          </cell>
        </row>
        <row r="13436">
          <cell r="B13436">
            <v>37179</v>
          </cell>
          <cell r="C13436" t="str">
            <v>Lafayette Bancorp,Lafayette,IN</v>
          </cell>
          <cell r="D13436" t="str">
            <v>First Merchants,Muncie,IN</v>
          </cell>
          <cell r="E13436">
            <v>105.666</v>
          </cell>
          <cell r="F13436" t="str">
            <v>N</v>
          </cell>
        </row>
        <row r="13437">
          <cell r="B13437">
            <v>37179</v>
          </cell>
          <cell r="C13437" t="str">
            <v>Altra Energy Technologies LLC-</v>
          </cell>
          <cell r="D13437" t="str">
            <v>Caminus Corp</v>
          </cell>
          <cell r="E13437">
            <v>56.699999999999996</v>
          </cell>
          <cell r="F13437" t="str">
            <v>N</v>
          </cell>
        </row>
        <row r="13438">
          <cell r="B13438">
            <v>37179</v>
          </cell>
          <cell r="C13438" t="str">
            <v>e2 Communications</v>
          </cell>
          <cell r="D13438" t="str">
            <v>eSynergies Inc</v>
          </cell>
          <cell r="E13438">
            <v>2.6349999999999998</v>
          </cell>
          <cell r="F13438" t="str">
            <v>N</v>
          </cell>
        </row>
        <row r="13439">
          <cell r="B13439">
            <v>37179</v>
          </cell>
          <cell r="C13439" t="str">
            <v>Think Direct Marketing Inc</v>
          </cell>
          <cell r="D13439" t="str">
            <v>IMX Pharmaceuticals Inc</v>
          </cell>
          <cell r="E13439">
            <v>16.799999999999997</v>
          </cell>
          <cell r="F13439" t="str">
            <v>N</v>
          </cell>
        </row>
        <row r="13440">
          <cell r="B13440">
            <v>37179</v>
          </cell>
          <cell r="C13440" t="str">
            <v>ASD Group Inc</v>
          </cell>
          <cell r="D13440" t="str">
            <v>Technology Outsource Solutions</v>
          </cell>
          <cell r="E13440">
            <v>1.3499999999999999</v>
          </cell>
          <cell r="F13440" t="str">
            <v>N</v>
          </cell>
        </row>
        <row r="13441">
          <cell r="B13441">
            <v>37178</v>
          </cell>
          <cell r="C13441" t="str">
            <v>Rainin Instrument Co Inc</v>
          </cell>
          <cell r="D13441" t="str">
            <v>Mettler-Toledo International</v>
          </cell>
          <cell r="E13441">
            <v>374.58800000000002</v>
          </cell>
          <cell r="F13441" t="str">
            <v>N</v>
          </cell>
        </row>
        <row r="13442">
          <cell r="B13442">
            <v>37177</v>
          </cell>
          <cell r="C13442" t="str">
            <v>Oasis Information Systems Inc</v>
          </cell>
          <cell r="D13442" t="str">
            <v>Investor Group</v>
          </cell>
          <cell r="E13442">
            <v>5</v>
          </cell>
          <cell r="F13442" t="str">
            <v>N</v>
          </cell>
        </row>
        <row r="13443">
          <cell r="B13443">
            <v>37176</v>
          </cell>
          <cell r="C13443" t="str">
            <v>Liberty Digital Inc</v>
          </cell>
          <cell r="D13443" t="str">
            <v>Liberty Media Corp</v>
          </cell>
          <cell r="E13443">
            <v>69.108000000000004</v>
          </cell>
          <cell r="F13443" t="str">
            <v>N</v>
          </cell>
        </row>
        <row r="13444">
          <cell r="B13444">
            <v>37176</v>
          </cell>
          <cell r="C13444" t="str">
            <v>Comdisco Disaster Recovery Svc</v>
          </cell>
          <cell r="D13444" t="str">
            <v>SunGard Data Systems Inc</v>
          </cell>
          <cell r="E13444">
            <v>825</v>
          </cell>
          <cell r="F13444" t="str">
            <v>N</v>
          </cell>
        </row>
        <row r="13445">
          <cell r="B13445">
            <v>37176</v>
          </cell>
          <cell r="C13445" t="str">
            <v>Orbit Inc</v>
          </cell>
          <cell r="D13445" t="str">
            <v>Circuit Research Laboratories</v>
          </cell>
          <cell r="E13445">
            <v>10.5</v>
          </cell>
          <cell r="F13445" t="str">
            <v>N</v>
          </cell>
        </row>
        <row r="13446">
          <cell r="B13446">
            <v>37176</v>
          </cell>
          <cell r="C13446" t="str">
            <v>Assisted Living Concepts Inc</v>
          </cell>
          <cell r="D13446" t="str">
            <v>Creditors</v>
          </cell>
          <cell r="E13446">
            <v>74.22</v>
          </cell>
          <cell r="F13446" t="str">
            <v>N</v>
          </cell>
        </row>
        <row r="13447">
          <cell r="B13447">
            <v>37176</v>
          </cell>
          <cell r="C13447" t="str">
            <v>Conoco Inc-Oil &amp; Gas Ppty</v>
          </cell>
          <cell r="D13447" t="str">
            <v>Stone Energy Corp</v>
          </cell>
          <cell r="E13447">
            <v>300</v>
          </cell>
          <cell r="F13447" t="str">
            <v>N</v>
          </cell>
        </row>
        <row r="13448">
          <cell r="B13448">
            <v>37176</v>
          </cell>
          <cell r="C13448" t="str">
            <v>Great Northern Paper-Hydroelec</v>
          </cell>
          <cell r="D13448" t="str">
            <v>Great Lakes Hydro Income Fund</v>
          </cell>
          <cell r="E13448">
            <v>156.5</v>
          </cell>
          <cell r="F13448" t="str">
            <v>N</v>
          </cell>
        </row>
        <row r="13449">
          <cell r="B13449">
            <v>37175</v>
          </cell>
          <cell r="C13449" t="str">
            <v>USInternetworking Inc</v>
          </cell>
          <cell r="D13449" t="str">
            <v>Bain Capital Inc</v>
          </cell>
          <cell r="E13449">
            <v>106</v>
          </cell>
          <cell r="F13449" t="str">
            <v>Y</v>
          </cell>
        </row>
        <row r="13450">
          <cell r="B13450">
            <v>37175</v>
          </cell>
          <cell r="C13450" t="str">
            <v>Heartland Payment Systems Inc</v>
          </cell>
          <cell r="D13450" t="str">
            <v>Investor Group</v>
          </cell>
          <cell r="E13450">
            <v>40</v>
          </cell>
          <cell r="F13450" t="str">
            <v>Y</v>
          </cell>
        </row>
        <row r="13451">
          <cell r="B13451">
            <v>37175</v>
          </cell>
          <cell r="C13451" t="str">
            <v>Telemundo Communications Group</v>
          </cell>
          <cell r="D13451" t="str">
            <v>NBC</v>
          </cell>
          <cell r="E13451">
            <v>2680</v>
          </cell>
          <cell r="F13451" t="str">
            <v>N</v>
          </cell>
        </row>
        <row r="13452">
          <cell r="B13452">
            <v>37175</v>
          </cell>
          <cell r="C13452" t="str">
            <v>Liberty Bank &amp; Trust Co,Boston</v>
          </cell>
          <cell r="D13452" t="str">
            <v>GBC Bancorp,Los Angeles,CA</v>
          </cell>
          <cell r="E13452">
            <v>11.899999999999999</v>
          </cell>
          <cell r="F13452" t="str">
            <v>N</v>
          </cell>
        </row>
        <row r="13453">
          <cell r="B13453">
            <v>37175</v>
          </cell>
          <cell r="C13453" t="str">
            <v>World Duty Free Americas Inc</v>
          </cell>
          <cell r="D13453" t="str">
            <v>Duty Free Acquisition Corp</v>
          </cell>
          <cell r="E13453">
            <v>121</v>
          </cell>
          <cell r="F13453" t="str">
            <v>N</v>
          </cell>
        </row>
        <row r="13454">
          <cell r="B13454">
            <v>37175</v>
          </cell>
          <cell r="C13454" t="str">
            <v>Casella Waste Systems-Energy</v>
          </cell>
          <cell r="D13454" t="str">
            <v>Undisclosed Acquiror</v>
          </cell>
          <cell r="E13454">
            <v>5.6999999999999993</v>
          </cell>
          <cell r="F13454" t="str">
            <v>N</v>
          </cell>
        </row>
        <row r="13455">
          <cell r="B13455">
            <v>37175</v>
          </cell>
          <cell r="C13455" t="str">
            <v>Asurent Technologies-Cert Asst</v>
          </cell>
          <cell r="D13455" t="str">
            <v>Somera Communications Inc</v>
          </cell>
          <cell r="E13455">
            <v>6</v>
          </cell>
          <cell r="F13455" t="str">
            <v>N</v>
          </cell>
        </row>
        <row r="13456">
          <cell r="B13456">
            <v>37175</v>
          </cell>
          <cell r="C13456" t="str">
            <v>iBEAM Broadcasting-Certain</v>
          </cell>
          <cell r="D13456" t="str">
            <v>Williams Communications Group</v>
          </cell>
          <cell r="E13456">
            <v>25</v>
          </cell>
          <cell r="F13456" t="str">
            <v>N</v>
          </cell>
        </row>
        <row r="13457">
          <cell r="B13457">
            <v>37175</v>
          </cell>
          <cell r="C13457" t="str">
            <v>Williams Cos Inc-Natural Gas</v>
          </cell>
          <cell r="D13457" t="str">
            <v>Enbridge Inc</v>
          </cell>
          <cell r="E13457">
            <v>50</v>
          </cell>
          <cell r="F13457" t="str">
            <v>N</v>
          </cell>
        </row>
        <row r="13458">
          <cell r="B13458">
            <v>37175</v>
          </cell>
          <cell r="C13458" t="str">
            <v>Bio Balance Corp</v>
          </cell>
          <cell r="D13458" t="str">
            <v>New York Health Care Inc</v>
          </cell>
          <cell r="E13458">
            <v>103.43300000000001</v>
          </cell>
          <cell r="F13458" t="str">
            <v>N</v>
          </cell>
        </row>
        <row r="13459">
          <cell r="B13459">
            <v>37175</v>
          </cell>
          <cell r="C13459" t="str">
            <v>Imperial Bancorp-Bankruptcy</v>
          </cell>
          <cell r="D13459" t="str">
            <v>EPIQ Systems Inc</v>
          </cell>
          <cell r="E13459">
            <v>12</v>
          </cell>
          <cell r="F13459" t="str">
            <v>N</v>
          </cell>
        </row>
        <row r="13460">
          <cell r="B13460">
            <v>37174</v>
          </cell>
          <cell r="C13460" t="str">
            <v>Breco Couplings Inc</v>
          </cell>
          <cell r="D13460" t="str">
            <v>Nitto Kohki USA Inc</v>
          </cell>
          <cell r="E13460">
            <v>2</v>
          </cell>
          <cell r="F13460" t="str">
            <v>N</v>
          </cell>
        </row>
        <row r="13461">
          <cell r="B13461">
            <v>37174</v>
          </cell>
          <cell r="C13461" t="str">
            <v>Sparta Olsen Electrosurgical</v>
          </cell>
          <cell r="D13461" t="str">
            <v>Kentucky Packaging Service LP</v>
          </cell>
          <cell r="E13461">
            <v>1.8859999999999999</v>
          </cell>
          <cell r="F13461" t="str">
            <v>N</v>
          </cell>
        </row>
        <row r="13462">
          <cell r="B13462">
            <v>37174</v>
          </cell>
          <cell r="C13462" t="str">
            <v>Pharmos-Lotemax&amp;Alrex Products</v>
          </cell>
          <cell r="D13462" t="str">
            <v>Bausch &amp; Lomb Inc</v>
          </cell>
          <cell r="E13462">
            <v>25</v>
          </cell>
          <cell r="F13462" t="str">
            <v>N</v>
          </cell>
        </row>
        <row r="13463">
          <cell r="B13463">
            <v>37174</v>
          </cell>
          <cell r="C13463" t="str">
            <v>TD Waterhouse Group Inc</v>
          </cell>
          <cell r="D13463" t="str">
            <v>Toronto-Dominion Bank</v>
          </cell>
          <cell r="E13463">
            <v>402.55599999999998</v>
          </cell>
          <cell r="F13463" t="str">
            <v>N</v>
          </cell>
        </row>
        <row r="13464">
          <cell r="B13464">
            <v>37174</v>
          </cell>
          <cell r="C13464" t="str">
            <v>Procter &amp; Gamble-Jif &amp; Crisco</v>
          </cell>
          <cell r="D13464" t="str">
            <v>JM Smucker Co</v>
          </cell>
          <cell r="E13464">
            <v>671.11699999999996</v>
          </cell>
          <cell r="F13464" t="str">
            <v>N</v>
          </cell>
        </row>
        <row r="13465">
          <cell r="B13465">
            <v>37174</v>
          </cell>
          <cell r="C13465" t="str">
            <v>Ontario Foods Inc</v>
          </cell>
          <cell r="D13465" t="str">
            <v>Associated Brands</v>
          </cell>
          <cell r="E13465">
            <v>27</v>
          </cell>
          <cell r="F13465" t="str">
            <v>N</v>
          </cell>
        </row>
        <row r="13466">
          <cell r="B13466">
            <v>37174</v>
          </cell>
          <cell r="C13466" t="str">
            <v>Carnegie Financial Corp,PA</v>
          </cell>
          <cell r="D13466" t="str">
            <v>Fidelity Bancorp,Pittsburgh,PA</v>
          </cell>
          <cell r="E13466">
            <v>3.4180000000000001</v>
          </cell>
          <cell r="F13466" t="str">
            <v>N</v>
          </cell>
        </row>
        <row r="13467">
          <cell r="B13467">
            <v>37174</v>
          </cell>
          <cell r="C13467" t="str">
            <v>American Pharmaceutical Svcs</v>
          </cell>
          <cell r="D13467" t="str">
            <v>NeighborCare Pharmacy Svcs</v>
          </cell>
          <cell r="E13467">
            <v>60</v>
          </cell>
          <cell r="F13467" t="str">
            <v>N</v>
          </cell>
        </row>
        <row r="13468">
          <cell r="B13468">
            <v>37173</v>
          </cell>
          <cell r="C13468" t="str">
            <v>Red Butte Financial-Columbia</v>
          </cell>
          <cell r="D13468" t="str">
            <v>Denstone Ventures Ltd</v>
          </cell>
          <cell r="E13468">
            <v>7</v>
          </cell>
          <cell r="F13468" t="str">
            <v>N</v>
          </cell>
        </row>
        <row r="13469">
          <cell r="B13469">
            <v>37173</v>
          </cell>
          <cell r="C13469" t="str">
            <v>Motiva Enterprises LLC</v>
          </cell>
          <cell r="D13469" t="str">
            <v>Investor Group</v>
          </cell>
          <cell r="E13469">
            <v>3860</v>
          </cell>
          <cell r="F13469" t="str">
            <v>N</v>
          </cell>
        </row>
        <row r="13470">
          <cell r="B13470">
            <v>37173</v>
          </cell>
          <cell r="C13470" t="str">
            <v>Wireless Telecom-Certain Asset</v>
          </cell>
          <cell r="D13470" t="str">
            <v>WinBeam Inc</v>
          </cell>
          <cell r="E13470">
            <v>4</v>
          </cell>
          <cell r="F13470" t="str">
            <v>N</v>
          </cell>
        </row>
        <row r="13471">
          <cell r="B13471">
            <v>37173</v>
          </cell>
          <cell r="C13471" t="str">
            <v>Ash Brokerage Corp</v>
          </cell>
          <cell r="D13471" t="str">
            <v>Clarica Life Insurance Co US</v>
          </cell>
          <cell r="E13471">
            <v>25</v>
          </cell>
          <cell r="F13471" t="str">
            <v>N</v>
          </cell>
        </row>
        <row r="13472">
          <cell r="B13472">
            <v>37173</v>
          </cell>
          <cell r="C13472" t="str">
            <v>Lebenthal &amp; Co Inc</v>
          </cell>
          <cell r="D13472" t="str">
            <v>MONY Group Inc</v>
          </cell>
          <cell r="E13472">
            <v>25</v>
          </cell>
          <cell r="F13472" t="str">
            <v>N</v>
          </cell>
        </row>
        <row r="13473">
          <cell r="B13473">
            <v>37172</v>
          </cell>
          <cell r="C13473" t="str">
            <v>Port Los Angeles Distn Ctr</v>
          </cell>
          <cell r="D13473" t="str">
            <v>SSR Realty Advisor Inc</v>
          </cell>
          <cell r="E13473">
            <v>130</v>
          </cell>
          <cell r="F13473" t="str">
            <v>N</v>
          </cell>
        </row>
        <row r="13474">
          <cell r="B13474">
            <v>37172</v>
          </cell>
          <cell r="C13474" t="str">
            <v>PictureTel-Worldwide Video</v>
          </cell>
          <cell r="D13474" t="str">
            <v>ACT Teleconferencing Inc</v>
          </cell>
          <cell r="E13474">
            <v>8.1150000000000002</v>
          </cell>
          <cell r="F13474" t="str">
            <v>N</v>
          </cell>
        </row>
        <row r="13475">
          <cell r="B13475">
            <v>37172</v>
          </cell>
          <cell r="C13475" t="str">
            <v>Applied Extrusion Tech-Special</v>
          </cell>
          <cell r="D13475" t="str">
            <v>Delstar Technologies Inc</v>
          </cell>
          <cell r="E13475">
            <v>23</v>
          </cell>
          <cell r="F13475" t="str">
            <v>N</v>
          </cell>
        </row>
        <row r="13476">
          <cell r="B13476">
            <v>37172</v>
          </cell>
          <cell r="C13476" t="str">
            <v>Morgan Stanley-745 Seventh Ave</v>
          </cell>
          <cell r="D13476" t="str">
            <v>Lehman Brothers Holdings Inc</v>
          </cell>
          <cell r="E13476">
            <v>650</v>
          </cell>
          <cell r="F13476" t="str">
            <v>N</v>
          </cell>
        </row>
        <row r="13477">
          <cell r="B13477">
            <v>37172</v>
          </cell>
          <cell r="C13477" t="str">
            <v>First Consumer Credit Inc</v>
          </cell>
          <cell r="D13477" t="str">
            <v>US Home Systems Inc</v>
          </cell>
          <cell r="E13477">
            <v>3.7690000000000001</v>
          </cell>
          <cell r="F13477" t="str">
            <v>N</v>
          </cell>
        </row>
        <row r="13478">
          <cell r="B13478">
            <v>37172</v>
          </cell>
          <cell r="C13478" t="str">
            <v>Ackerley Group Inc</v>
          </cell>
          <cell r="D13478" t="str">
            <v>Clear Channel Commun Inc</v>
          </cell>
          <cell r="E13478">
            <v>798.16300000000001</v>
          </cell>
          <cell r="F13478" t="str">
            <v>N</v>
          </cell>
        </row>
        <row r="13479">
          <cell r="B13479">
            <v>37172</v>
          </cell>
          <cell r="C13479" t="str">
            <v>TeleCorp PCS Inc</v>
          </cell>
          <cell r="D13479" t="str">
            <v>AT&amp;T Wireless Services Inc</v>
          </cell>
          <cell r="E13479">
            <v>4785.3220000000001</v>
          </cell>
          <cell r="F13479" t="str">
            <v>N</v>
          </cell>
        </row>
        <row r="13480">
          <cell r="B13480">
            <v>37172</v>
          </cell>
          <cell r="C13480" t="str">
            <v>Hanson Distributing Co</v>
          </cell>
          <cell r="D13480" t="str">
            <v>Aristocrat Technologies Inc</v>
          </cell>
          <cell r="E13480">
            <v>15</v>
          </cell>
          <cell r="F13480" t="str">
            <v>N</v>
          </cell>
        </row>
        <row r="13481">
          <cell r="B13481">
            <v>37172</v>
          </cell>
          <cell r="C13481" t="str">
            <v>Blimpie International Inc</v>
          </cell>
          <cell r="D13481" t="str">
            <v>Investor Group</v>
          </cell>
          <cell r="E13481">
            <v>25.812999999999999</v>
          </cell>
          <cell r="F13481" t="str">
            <v>N</v>
          </cell>
        </row>
        <row r="13482">
          <cell r="B13482">
            <v>37170</v>
          </cell>
          <cell r="C13482" t="str">
            <v>Vectoria Inc</v>
          </cell>
          <cell r="D13482" t="str">
            <v>Vanadium International Inc</v>
          </cell>
          <cell r="E13482">
            <v>13</v>
          </cell>
          <cell r="F13482" t="str">
            <v>N</v>
          </cell>
        </row>
        <row r="13483">
          <cell r="B13483">
            <v>37169</v>
          </cell>
          <cell r="C13483" t="str">
            <v>Salisbury Water Supply</v>
          </cell>
          <cell r="D13483" t="str">
            <v>Salisbury,Massachusetts</v>
          </cell>
          <cell r="E13483">
            <v>11.5</v>
          </cell>
          <cell r="F13483" t="str">
            <v>N</v>
          </cell>
        </row>
        <row r="13484">
          <cell r="B13484">
            <v>37169</v>
          </cell>
          <cell r="C13484" t="str">
            <v>Gadgetspace Inc</v>
          </cell>
          <cell r="D13484" t="str">
            <v>Infonet Services Corp</v>
          </cell>
          <cell r="E13484">
            <v>10</v>
          </cell>
          <cell r="F13484" t="str">
            <v>N</v>
          </cell>
        </row>
        <row r="13485">
          <cell r="B13485">
            <v>37169</v>
          </cell>
          <cell r="C13485" t="str">
            <v>Zengine Inc</v>
          </cell>
          <cell r="D13485" t="str">
            <v>MCSi Inc</v>
          </cell>
          <cell r="E13485">
            <v>24.456</v>
          </cell>
          <cell r="F13485" t="str">
            <v>N</v>
          </cell>
        </row>
        <row r="13486">
          <cell r="B13486">
            <v>37169</v>
          </cell>
          <cell r="C13486" t="str">
            <v>IGC Advanced Superconductors</v>
          </cell>
          <cell r="D13486" t="str">
            <v>Outokumpo Copper Products Oy</v>
          </cell>
          <cell r="E13486">
            <v>38.087000000000003</v>
          </cell>
          <cell r="F13486" t="str">
            <v>N</v>
          </cell>
        </row>
        <row r="13487">
          <cell r="B13487">
            <v>37169</v>
          </cell>
          <cell r="C13487" t="str">
            <v>CD Warehouse Inc</v>
          </cell>
          <cell r="D13487" t="str">
            <v>Djangos.com Inc</v>
          </cell>
          <cell r="E13487">
            <v>5.5110000000000001</v>
          </cell>
          <cell r="F13487" t="str">
            <v>N</v>
          </cell>
        </row>
        <row r="13488">
          <cell r="B13488">
            <v>37169</v>
          </cell>
          <cell r="C13488" t="str">
            <v>First Community Financial Corp</v>
          </cell>
          <cell r="D13488" t="str">
            <v>Capital Bank Corp,Raleigh,NC</v>
          </cell>
          <cell r="E13488">
            <v>51.543999999999997</v>
          </cell>
          <cell r="F13488" t="str">
            <v>N</v>
          </cell>
        </row>
        <row r="13489">
          <cell r="B13489">
            <v>37169</v>
          </cell>
          <cell r="C13489" t="str">
            <v>Sarnia Corp</v>
          </cell>
          <cell r="D13489" t="str">
            <v>Bresler and Reiner Inc</v>
          </cell>
          <cell r="E13489">
            <v>20</v>
          </cell>
          <cell r="F13489" t="str">
            <v>N</v>
          </cell>
        </row>
        <row r="13490">
          <cell r="B13490">
            <v>37169</v>
          </cell>
          <cell r="C13490" t="str">
            <v>Ocean National Corp,Maine</v>
          </cell>
          <cell r="D13490" t="str">
            <v>Chittenden Corp,Burlington,VT</v>
          </cell>
          <cell r="E13490">
            <v>53.25</v>
          </cell>
          <cell r="F13490" t="str">
            <v>N</v>
          </cell>
        </row>
        <row r="13491">
          <cell r="B13491">
            <v>37168</v>
          </cell>
          <cell r="C13491" t="str">
            <v>Crown Bank NA</v>
          </cell>
          <cell r="D13491" t="str">
            <v>Investor Group</v>
          </cell>
          <cell r="E13491">
            <v>10.5</v>
          </cell>
          <cell r="F13491" t="str">
            <v>Y</v>
          </cell>
        </row>
        <row r="13492">
          <cell r="B13492">
            <v>37168</v>
          </cell>
          <cell r="C13492" t="str">
            <v>Profit Recovery-Logistics Mgmt</v>
          </cell>
          <cell r="D13492" t="str">
            <v>Platinum Equity LLC</v>
          </cell>
          <cell r="E13492">
            <v>10</v>
          </cell>
          <cell r="F13492" t="str">
            <v>Y</v>
          </cell>
        </row>
        <row r="13493">
          <cell r="B13493">
            <v>37168</v>
          </cell>
          <cell r="C13493" t="str">
            <v>Sterling Foods Inc</v>
          </cell>
          <cell r="D13493" t="str">
            <v>Investor Group</v>
          </cell>
          <cell r="E13493">
            <v>35</v>
          </cell>
          <cell r="F13493" t="str">
            <v>Y</v>
          </cell>
        </row>
        <row r="13494">
          <cell r="B13494">
            <v>37168</v>
          </cell>
          <cell r="C13494" t="str">
            <v>ServiceMaster Mmgt Svcs</v>
          </cell>
          <cell r="D13494" t="str">
            <v>Aramark Worldwide Corp</v>
          </cell>
          <cell r="E13494">
            <v>790</v>
          </cell>
          <cell r="F13494" t="str">
            <v>N</v>
          </cell>
        </row>
        <row r="13495">
          <cell r="B13495">
            <v>37168</v>
          </cell>
          <cell r="C13495" t="str">
            <v>Chaco Cryogenic Natural Gas</v>
          </cell>
          <cell r="D13495" t="str">
            <v>El Paso Energy Partners LP</v>
          </cell>
          <cell r="E13495">
            <v>198.5</v>
          </cell>
          <cell r="F13495" t="str">
            <v>N</v>
          </cell>
        </row>
        <row r="13496">
          <cell r="B13496">
            <v>37168</v>
          </cell>
          <cell r="C13496" t="str">
            <v>Ambassador Casino Cruises Inc</v>
          </cell>
          <cell r="D13496" t="str">
            <v>Tropical Plant Rentals</v>
          </cell>
          <cell r="E13496">
            <v>15</v>
          </cell>
          <cell r="F13496" t="str">
            <v>N</v>
          </cell>
        </row>
        <row r="13497">
          <cell r="B13497">
            <v>37168</v>
          </cell>
          <cell r="C13497" t="str">
            <v>Intl Technology Marketing Inc</v>
          </cell>
          <cell r="D13497" t="str">
            <v>IVP Technology Corp</v>
          </cell>
          <cell r="E13497">
            <v>4</v>
          </cell>
          <cell r="F13497" t="str">
            <v>N</v>
          </cell>
        </row>
        <row r="13498">
          <cell r="B13498">
            <v>37168</v>
          </cell>
          <cell r="C13498" t="str">
            <v>Medical Center of Southern IN</v>
          </cell>
          <cell r="D13498" t="str">
            <v>Province Healthcare Co</v>
          </cell>
          <cell r="E13498">
            <v>16</v>
          </cell>
          <cell r="F13498" t="str">
            <v>N</v>
          </cell>
        </row>
        <row r="13499">
          <cell r="B13499">
            <v>37168</v>
          </cell>
          <cell r="C13499" t="str">
            <v>Deepwater Holdings LLC</v>
          </cell>
          <cell r="D13499" t="str">
            <v>El Paso Energy Partners LP</v>
          </cell>
          <cell r="E13499">
            <v>85</v>
          </cell>
          <cell r="F13499" t="str">
            <v>N</v>
          </cell>
        </row>
        <row r="13500">
          <cell r="B13500">
            <v>37167</v>
          </cell>
          <cell r="C13500" t="str">
            <v>Dan's Competition Inc</v>
          </cell>
          <cell r="D13500" t="str">
            <v>Alloy Com Inc</v>
          </cell>
          <cell r="E13500">
            <v>38.656999999999996</v>
          </cell>
          <cell r="F13500" t="str">
            <v>N</v>
          </cell>
        </row>
        <row r="13501">
          <cell r="B13501">
            <v>37167</v>
          </cell>
          <cell r="C13501" t="str">
            <v>videoNEXT Inc</v>
          </cell>
          <cell r="D13501" t="str">
            <v>NetVoice Technologies Corp</v>
          </cell>
          <cell r="E13501">
            <v>4.1399999999999997</v>
          </cell>
          <cell r="F13501" t="str">
            <v>N</v>
          </cell>
        </row>
        <row r="13502">
          <cell r="B13502">
            <v>37167</v>
          </cell>
          <cell r="C13502" t="str">
            <v>Embark.com Inc.</v>
          </cell>
          <cell r="D13502" t="str">
            <v>Princeton Review Inc</v>
          </cell>
          <cell r="E13502">
            <v>9.2270000000000003</v>
          </cell>
          <cell r="F13502" t="str">
            <v>N</v>
          </cell>
        </row>
        <row r="13503">
          <cell r="B13503">
            <v>37167</v>
          </cell>
          <cell r="C13503" t="str">
            <v>Peoples Financial Corp,Ohio</v>
          </cell>
          <cell r="D13503" t="str">
            <v>Natl Bancshrs Corp,Orville,OH</v>
          </cell>
          <cell r="E13503">
            <v>15.165999999999999</v>
          </cell>
          <cell r="F13503" t="str">
            <v>N</v>
          </cell>
        </row>
        <row r="13504">
          <cell r="B13504">
            <v>37167</v>
          </cell>
          <cell r="C13504" t="str">
            <v>dotnow.com Inc</v>
          </cell>
          <cell r="D13504" t="str">
            <v>Trivia Group Inc</v>
          </cell>
          <cell r="E13504">
            <v>2.4</v>
          </cell>
          <cell r="F13504" t="str">
            <v>N</v>
          </cell>
        </row>
        <row r="13505">
          <cell r="B13505">
            <v>37167</v>
          </cell>
          <cell r="C13505" t="str">
            <v>World Services Inc</v>
          </cell>
          <cell r="D13505" t="str">
            <v>Super 8 Motel Developers Inc</v>
          </cell>
          <cell r="E13505">
            <v>2.2440000000000002</v>
          </cell>
          <cell r="F13505" t="str">
            <v>N</v>
          </cell>
        </row>
        <row r="13506">
          <cell r="B13506">
            <v>37167</v>
          </cell>
          <cell r="C13506" t="str">
            <v>Treyarch Invention</v>
          </cell>
          <cell r="D13506" t="str">
            <v>Activision Inc</v>
          </cell>
          <cell r="E13506">
            <v>19.829000000000001</v>
          </cell>
          <cell r="F13506" t="str">
            <v>N</v>
          </cell>
        </row>
        <row r="13507">
          <cell r="B13507">
            <v>37167</v>
          </cell>
          <cell r="C13507" t="str">
            <v>Premier Aviation</v>
          </cell>
          <cell r="D13507" t="str">
            <v>Bell Helicopter</v>
          </cell>
          <cell r="E13507">
            <v>2</v>
          </cell>
          <cell r="F13507" t="str">
            <v>N</v>
          </cell>
        </row>
        <row r="13508">
          <cell r="B13508">
            <v>37167</v>
          </cell>
          <cell r="C13508" t="str">
            <v>Nortel Networks-Advanced</v>
          </cell>
          <cell r="D13508" t="str">
            <v>C-Mac Industries Inc</v>
          </cell>
          <cell r="E13508">
            <v>130</v>
          </cell>
          <cell r="F13508" t="str">
            <v>N</v>
          </cell>
        </row>
        <row r="13509">
          <cell r="B13509">
            <v>37167</v>
          </cell>
          <cell r="C13509" t="str">
            <v>Janus Capital Corp</v>
          </cell>
          <cell r="D13509" t="str">
            <v>Stilwell Financial Inc</v>
          </cell>
          <cell r="E13509">
            <v>603</v>
          </cell>
          <cell r="F13509" t="str">
            <v>N</v>
          </cell>
        </row>
        <row r="13510">
          <cell r="B13510">
            <v>37167</v>
          </cell>
          <cell r="C13510" t="str">
            <v>Vertecon Inc</v>
          </cell>
          <cell r="D13510" t="str">
            <v>Perficient Inc</v>
          </cell>
          <cell r="E13510">
            <v>1.65</v>
          </cell>
          <cell r="F13510" t="str">
            <v>N</v>
          </cell>
        </row>
        <row r="13511">
          <cell r="B13511">
            <v>37167</v>
          </cell>
          <cell r="C13511" t="str">
            <v>Stylecraft Lamps Inc</v>
          </cell>
          <cell r="D13511" t="str">
            <v>Undisclosed Acquiror</v>
          </cell>
          <cell r="E13511">
            <v>26.5</v>
          </cell>
          <cell r="F13511" t="str">
            <v>N</v>
          </cell>
        </row>
        <row r="13512">
          <cell r="B13512">
            <v>37166</v>
          </cell>
          <cell r="C13512" t="str">
            <v>Clarify Inc(Nortel Networks)</v>
          </cell>
          <cell r="D13512" t="str">
            <v>Amdocs Ltd</v>
          </cell>
          <cell r="E13512">
            <v>200</v>
          </cell>
          <cell r="F13512" t="str">
            <v>N</v>
          </cell>
        </row>
        <row r="13513">
          <cell r="B13513">
            <v>37166</v>
          </cell>
          <cell r="C13513" t="str">
            <v>Xerox Corp-Office Copier</v>
          </cell>
          <cell r="D13513" t="str">
            <v>Flextronics International Ltd</v>
          </cell>
          <cell r="E13513">
            <v>220</v>
          </cell>
          <cell r="F13513" t="str">
            <v>N</v>
          </cell>
        </row>
        <row r="13514">
          <cell r="B13514">
            <v>37166</v>
          </cell>
          <cell r="C13514" t="str">
            <v>Rapid Link Inc-Certain Assets</v>
          </cell>
          <cell r="D13514" t="str">
            <v>Dial-Thru International Corp</v>
          </cell>
          <cell r="E13514">
            <v>2.5760000000000001</v>
          </cell>
          <cell r="F13514" t="str">
            <v>N</v>
          </cell>
        </row>
        <row r="13515">
          <cell r="B13515">
            <v>37166</v>
          </cell>
          <cell r="C13515" t="str">
            <v>Ecostar Electric Drive Systems</v>
          </cell>
          <cell r="D13515" t="str">
            <v>Ballard Power Systems Inc</v>
          </cell>
          <cell r="E13515">
            <v>352.66500000000002</v>
          </cell>
          <cell r="F13515" t="str">
            <v>N</v>
          </cell>
        </row>
        <row r="13516">
          <cell r="B13516">
            <v>37165</v>
          </cell>
          <cell r="C13516" t="str">
            <v>Peoples Bancshares Inc</v>
          </cell>
          <cell r="D13516" t="str">
            <v>FirstFed Amer Bancorp Inc,MA</v>
          </cell>
          <cell r="E13516">
            <v>77.805000000000007</v>
          </cell>
          <cell r="F13516" t="str">
            <v>N</v>
          </cell>
        </row>
        <row r="13517">
          <cell r="B13517">
            <v>37165</v>
          </cell>
          <cell r="C13517" t="str">
            <v>Bluebook International Inc</v>
          </cell>
          <cell r="D13517" t="str">
            <v>Gama Computer Corp</v>
          </cell>
          <cell r="E13517">
            <v>95.74</v>
          </cell>
          <cell r="F13517" t="str">
            <v>N</v>
          </cell>
        </row>
        <row r="13518">
          <cell r="B13518">
            <v>37165</v>
          </cell>
          <cell r="C13518" t="str">
            <v>Addressing Your Needs Inc</v>
          </cell>
          <cell r="D13518" t="str">
            <v>COMAC Inc(Iron Mountain Inc)</v>
          </cell>
          <cell r="E13518">
            <v>1.5999999999999999</v>
          </cell>
          <cell r="F13518" t="str">
            <v>N</v>
          </cell>
        </row>
        <row r="13519">
          <cell r="B13519">
            <v>37165</v>
          </cell>
          <cell r="C13519" t="str">
            <v>Equifax Inc-Polk City</v>
          </cell>
          <cell r="D13519" t="str">
            <v>infoUSA Inc</v>
          </cell>
          <cell r="E13519">
            <v>6</v>
          </cell>
          <cell r="F13519" t="str">
            <v>N</v>
          </cell>
        </row>
        <row r="13520">
          <cell r="B13520">
            <v>37165</v>
          </cell>
          <cell r="C13520" t="str">
            <v>Soma Networks Inc</v>
          </cell>
          <cell r="D13520" t="str">
            <v>Zentek Technology Japan Inc</v>
          </cell>
          <cell r="E13520">
            <v>3</v>
          </cell>
          <cell r="F13520" t="str">
            <v>N</v>
          </cell>
        </row>
        <row r="13521">
          <cell r="B13521">
            <v>37165</v>
          </cell>
          <cell r="C13521" t="str">
            <v>South Buffalo Railway Co</v>
          </cell>
          <cell r="D13521" t="str">
            <v>Genesee &amp; Wyoming Inc</v>
          </cell>
          <cell r="E13521">
            <v>36.4</v>
          </cell>
          <cell r="F13521" t="str">
            <v>N</v>
          </cell>
        </row>
        <row r="13522">
          <cell r="B13522">
            <v>37165</v>
          </cell>
          <cell r="C13522" t="str">
            <v>Woodstock Pizza Affiliates</v>
          </cell>
          <cell r="D13522" t="str">
            <v>Woodstock Pizza</v>
          </cell>
          <cell r="E13522">
            <v>2.8</v>
          </cell>
          <cell r="F13522" t="str">
            <v>N</v>
          </cell>
        </row>
        <row r="13523">
          <cell r="B13523">
            <v>37165</v>
          </cell>
          <cell r="C13523" t="str">
            <v>Georgia Southwestern Railroad</v>
          </cell>
          <cell r="D13523" t="str">
            <v>Undisclosed Acquiror</v>
          </cell>
          <cell r="E13523">
            <v>1.7</v>
          </cell>
          <cell r="F13523" t="str">
            <v>N</v>
          </cell>
        </row>
        <row r="13524">
          <cell r="B13524">
            <v>37165</v>
          </cell>
          <cell r="C13524" t="str">
            <v>Georgia Southwestern RR-Cert</v>
          </cell>
          <cell r="D13524" t="str">
            <v>Georgia</v>
          </cell>
          <cell r="E13524">
            <v>5.3999999999999995</v>
          </cell>
          <cell r="F13524" t="str">
            <v>N</v>
          </cell>
        </row>
        <row r="13525">
          <cell r="B13525">
            <v>37165</v>
          </cell>
          <cell r="C13525" t="str">
            <v>NCH Corp</v>
          </cell>
          <cell r="D13525" t="str">
            <v>Investor Group</v>
          </cell>
          <cell r="E13525">
            <v>121.53899999999999</v>
          </cell>
          <cell r="F13525" t="str">
            <v>N</v>
          </cell>
        </row>
        <row r="13526">
          <cell r="B13526">
            <v>37165</v>
          </cell>
          <cell r="C13526" t="str">
            <v>Virata Corp</v>
          </cell>
          <cell r="D13526" t="str">
            <v>GlobeSpan Inc</v>
          </cell>
          <cell r="E13526">
            <v>629.85400000000004</v>
          </cell>
          <cell r="F13526" t="str">
            <v>N</v>
          </cell>
        </row>
        <row r="13527">
          <cell r="B13527">
            <v>37165</v>
          </cell>
          <cell r="C13527" t="str">
            <v>Clayton Williams Energy-Texas</v>
          </cell>
          <cell r="D13527" t="str">
            <v>Samson Investment Co</v>
          </cell>
          <cell r="E13527">
            <v>80</v>
          </cell>
          <cell r="F13527" t="str">
            <v>N</v>
          </cell>
        </row>
        <row r="13528">
          <cell r="B13528">
            <v>37165</v>
          </cell>
          <cell r="C13528" t="str">
            <v>LifeCodes Corp</v>
          </cell>
          <cell r="D13528" t="str">
            <v>Orchid BioSciences Inc</v>
          </cell>
          <cell r="E13528">
            <v>14.234999999999999</v>
          </cell>
          <cell r="F13528" t="str">
            <v>N</v>
          </cell>
        </row>
        <row r="13529">
          <cell r="B13529">
            <v>37165</v>
          </cell>
          <cell r="C13529" t="str">
            <v>Pacer Tech-Cook Bates Prod</v>
          </cell>
          <cell r="D13529" t="str">
            <v>We Bassett Co</v>
          </cell>
          <cell r="E13529">
            <v>5.5</v>
          </cell>
          <cell r="F13529" t="str">
            <v>N</v>
          </cell>
        </row>
        <row r="13530">
          <cell r="B13530">
            <v>37165</v>
          </cell>
          <cell r="C13530" t="str">
            <v>Blackstone Winery-Cert Asts</v>
          </cell>
          <cell r="D13530" t="str">
            <v>Pacific Wine Partners</v>
          </cell>
          <cell r="E13530">
            <v>140</v>
          </cell>
          <cell r="F13530" t="str">
            <v>N</v>
          </cell>
        </row>
        <row r="13531">
          <cell r="B13531">
            <v>37165</v>
          </cell>
          <cell r="C13531" t="str">
            <v>Hunter Panels LLC</v>
          </cell>
          <cell r="D13531" t="str">
            <v>Building Materials Corp</v>
          </cell>
          <cell r="E13531">
            <v>7</v>
          </cell>
          <cell r="F13531" t="str">
            <v>N</v>
          </cell>
        </row>
        <row r="13532">
          <cell r="B13532">
            <v>37165</v>
          </cell>
          <cell r="C13532" t="str">
            <v>WBOY-TV,Clarksburg,WV</v>
          </cell>
          <cell r="D13532" t="str">
            <v>West Virginia Media Holdings</v>
          </cell>
          <cell r="E13532">
            <v>20</v>
          </cell>
          <cell r="F13532" t="str">
            <v>N</v>
          </cell>
        </row>
        <row r="13533">
          <cell r="B13533">
            <v>37165</v>
          </cell>
          <cell r="C13533" t="str">
            <v>Orbit Commerce Inc</v>
          </cell>
          <cell r="D13533" t="str">
            <v>Digital River Inc</v>
          </cell>
          <cell r="E13533">
            <v>6.3879999999999999</v>
          </cell>
          <cell r="F13533" t="str">
            <v>N</v>
          </cell>
        </row>
        <row r="13534">
          <cell r="B13534">
            <v>37165</v>
          </cell>
          <cell r="C13534" t="str">
            <v>Tri-State Insurance Agency Inc</v>
          </cell>
          <cell r="D13534" t="str">
            <v>Sussex Bancorp,Franklin,NJ</v>
          </cell>
          <cell r="E13534">
            <v>2.4500000000000002</v>
          </cell>
          <cell r="F13534" t="str">
            <v>N</v>
          </cell>
        </row>
        <row r="13535">
          <cell r="B13535">
            <v>37165</v>
          </cell>
          <cell r="C13535" t="str">
            <v>Wood Oil Co</v>
          </cell>
          <cell r="D13535" t="str">
            <v>Panhandle Royalty Co</v>
          </cell>
          <cell r="E13535">
            <v>22.603000000000002</v>
          </cell>
          <cell r="F13535" t="str">
            <v>N</v>
          </cell>
        </row>
        <row r="13536">
          <cell r="B13536">
            <v>37165</v>
          </cell>
          <cell r="C13536" t="str">
            <v>Ascent Pediatrics Inc</v>
          </cell>
          <cell r="D13536" t="str">
            <v>Medicis Pharmaceutical Corp</v>
          </cell>
          <cell r="E13536">
            <v>110</v>
          </cell>
          <cell r="F13536" t="str">
            <v>N</v>
          </cell>
        </row>
        <row r="13537">
          <cell r="B13537">
            <v>37165</v>
          </cell>
          <cell r="C13537" t="str">
            <v>IFCO Systems-Pallet Units(21)</v>
          </cell>
          <cell r="D13537" t="str">
            <v>PalletOne Inc</v>
          </cell>
          <cell r="E13537">
            <v>48.25</v>
          </cell>
          <cell r="F13537" t="str">
            <v>N</v>
          </cell>
        </row>
        <row r="13538">
          <cell r="B13538">
            <v>37165</v>
          </cell>
          <cell r="C13538" t="str">
            <v>Sunsource Technology Services</v>
          </cell>
          <cell r="D13538" t="str">
            <v>STS Operating Inc</v>
          </cell>
          <cell r="E13538">
            <v>25</v>
          </cell>
          <cell r="F13538" t="str">
            <v>N</v>
          </cell>
        </row>
        <row r="13539">
          <cell r="B13539">
            <v>37164</v>
          </cell>
          <cell r="C13539" t="str">
            <v>Trifinitiy Inc</v>
          </cell>
          <cell r="D13539" t="str">
            <v>Visual Pak Co</v>
          </cell>
          <cell r="E13539">
            <v>1.1950000000000001</v>
          </cell>
          <cell r="F13539" t="str">
            <v>N</v>
          </cell>
        </row>
        <row r="13540">
          <cell r="B13540">
            <v>37162</v>
          </cell>
          <cell r="C13540" t="str">
            <v>Astralis LLC</v>
          </cell>
          <cell r="D13540" t="str">
            <v>Hercules Development Group Inc</v>
          </cell>
          <cell r="E13540">
            <v>110.6</v>
          </cell>
          <cell r="F13540" t="str">
            <v>N</v>
          </cell>
        </row>
        <row r="13541">
          <cell r="B13541">
            <v>37162</v>
          </cell>
          <cell r="C13541" t="str">
            <v>Sage Inc</v>
          </cell>
          <cell r="D13541" t="str">
            <v>Genesis Microchip Inc</v>
          </cell>
          <cell r="E13541">
            <v>237.56800000000001</v>
          </cell>
          <cell r="F13541" t="str">
            <v>N</v>
          </cell>
        </row>
        <row r="13542">
          <cell r="B13542">
            <v>37162</v>
          </cell>
          <cell r="C13542" t="str">
            <v>Printware Inc-Certain Assets</v>
          </cell>
          <cell r="D13542" t="str">
            <v>Printware Acquisitions</v>
          </cell>
          <cell r="E13542">
            <v>2.25</v>
          </cell>
          <cell r="F13542" t="str">
            <v>N</v>
          </cell>
        </row>
        <row r="13543">
          <cell r="B13543">
            <v>37162</v>
          </cell>
          <cell r="C13543" t="str">
            <v>Avon Rubber-Automotive</v>
          </cell>
          <cell r="D13543" t="str">
            <v>Par Industries Inc</v>
          </cell>
          <cell r="E13543">
            <v>3.6999999999999997</v>
          </cell>
          <cell r="F13543" t="str">
            <v>N</v>
          </cell>
        </row>
        <row r="13544">
          <cell r="B13544">
            <v>37162</v>
          </cell>
          <cell r="C13544" t="str">
            <v>Devo Holdings Co</v>
          </cell>
          <cell r="D13544" t="str">
            <v>Ascent Energy Inc</v>
          </cell>
          <cell r="E13544">
            <v>72.199999999999989</v>
          </cell>
          <cell r="F13544" t="str">
            <v>N</v>
          </cell>
        </row>
        <row r="13545">
          <cell r="B13545">
            <v>37162</v>
          </cell>
          <cell r="C13545" t="str">
            <v>Crossvue Inc</v>
          </cell>
          <cell r="D13545" t="str">
            <v>ATPOS.COM INC</v>
          </cell>
          <cell r="E13545">
            <v>2.1629999999999998</v>
          </cell>
          <cell r="F13545" t="str">
            <v>N</v>
          </cell>
        </row>
        <row r="13546">
          <cell r="B13546">
            <v>37162</v>
          </cell>
          <cell r="C13546" t="str">
            <v>Lucent Technologies Inc-MTL</v>
          </cell>
          <cell r="D13546" t="str">
            <v>Tollgrade Communications Inc</v>
          </cell>
          <cell r="E13546">
            <v>60</v>
          </cell>
          <cell r="F13546" t="str">
            <v>N</v>
          </cell>
        </row>
        <row r="13547">
          <cell r="B13547">
            <v>37162</v>
          </cell>
          <cell r="C13547" t="str">
            <v>Crestline Capital Corp-Hotels</v>
          </cell>
          <cell r="D13547" t="str">
            <v>Apple Hospitality Two Inc</v>
          </cell>
          <cell r="E13547">
            <v>119</v>
          </cell>
          <cell r="F13547" t="str">
            <v>N</v>
          </cell>
        </row>
        <row r="13548">
          <cell r="B13548">
            <v>37161</v>
          </cell>
          <cell r="C13548" t="str">
            <v>Orion Power Holdings Inc</v>
          </cell>
          <cell r="D13548" t="str">
            <v>Reliant Resources Inc</v>
          </cell>
          <cell r="E13548">
            <v>4705.4570000000003</v>
          </cell>
          <cell r="F13548" t="str">
            <v>N</v>
          </cell>
        </row>
        <row r="13549">
          <cell r="B13549">
            <v>37161</v>
          </cell>
          <cell r="C13549" t="str">
            <v>KeyCom Inc</v>
          </cell>
          <cell r="D13549" t="str">
            <v>Emergent Financial Group Inc</v>
          </cell>
          <cell r="E13549">
            <v>26</v>
          </cell>
          <cell r="F13549" t="str">
            <v>N</v>
          </cell>
        </row>
        <row r="13550">
          <cell r="B13550">
            <v>37161</v>
          </cell>
          <cell r="C13550" t="str">
            <v>Gaylord Container Corp</v>
          </cell>
          <cell r="D13550" t="str">
            <v>Temple-Inland Inc</v>
          </cell>
          <cell r="E13550">
            <v>848.48099999999999</v>
          </cell>
          <cell r="F13550" t="str">
            <v>N</v>
          </cell>
        </row>
        <row r="13551">
          <cell r="B13551">
            <v>37160</v>
          </cell>
          <cell r="C13551" t="str">
            <v>Aero Systems Engineering Inc</v>
          </cell>
          <cell r="D13551" t="str">
            <v>Minnesota ASE LLC</v>
          </cell>
          <cell r="E13551">
            <v>1.9079999999999999</v>
          </cell>
          <cell r="F13551" t="str">
            <v>Y</v>
          </cell>
        </row>
        <row r="13552">
          <cell r="B13552">
            <v>37160</v>
          </cell>
          <cell r="C13552" t="str">
            <v>Day Runner Inc</v>
          </cell>
          <cell r="D13552" t="str">
            <v>KAYSUN Holdings LLC</v>
          </cell>
          <cell r="E13552">
            <v>26.920999999999999</v>
          </cell>
          <cell r="F13552" t="str">
            <v>Y</v>
          </cell>
        </row>
        <row r="13553">
          <cell r="B13553">
            <v>37160</v>
          </cell>
          <cell r="C13553" t="str">
            <v>Oregon Business Bank,Oswego,OR</v>
          </cell>
          <cell r="D13553" t="str">
            <v>Banner Corp,Walla Walla,WA</v>
          </cell>
          <cell r="E13553">
            <v>10</v>
          </cell>
          <cell r="F13553" t="str">
            <v>N</v>
          </cell>
        </row>
        <row r="13554">
          <cell r="B13554">
            <v>37160</v>
          </cell>
          <cell r="C13554" t="str">
            <v>Beehive Homes of Bountiful</v>
          </cell>
          <cell r="D13554" t="str">
            <v>Clear Capital Holdings Inc</v>
          </cell>
          <cell r="E13554">
            <v>1.5999999999999999</v>
          </cell>
          <cell r="F13554" t="str">
            <v>N</v>
          </cell>
        </row>
        <row r="13555">
          <cell r="B13555">
            <v>37160</v>
          </cell>
          <cell r="C13555" t="str">
            <v>Electron Economy</v>
          </cell>
          <cell r="D13555" t="str">
            <v>Viewlocity Inc</v>
          </cell>
          <cell r="E13555">
            <v>10</v>
          </cell>
          <cell r="F13555" t="str">
            <v>N</v>
          </cell>
        </row>
        <row r="13556">
          <cell r="B13556">
            <v>37160</v>
          </cell>
          <cell r="C13556" t="str">
            <v>Huntington Bancshares Inc-FL</v>
          </cell>
          <cell r="D13556" t="str">
            <v>SunTrust Banks Inc,Atlanta,GA</v>
          </cell>
          <cell r="E13556">
            <v>705</v>
          </cell>
          <cell r="F13556" t="str">
            <v>N</v>
          </cell>
        </row>
        <row r="13557">
          <cell r="B13557">
            <v>37160</v>
          </cell>
          <cell r="C13557" t="str">
            <v>Regent Las Vegas</v>
          </cell>
          <cell r="D13557" t="str">
            <v>Hotspur Resorts Nevada Inc</v>
          </cell>
          <cell r="E13557">
            <v>80</v>
          </cell>
          <cell r="F13557" t="str">
            <v>N</v>
          </cell>
        </row>
        <row r="13558">
          <cell r="B13558">
            <v>37160</v>
          </cell>
          <cell r="C13558" t="str">
            <v>Autologic Information Intl Inc</v>
          </cell>
          <cell r="D13558" t="str">
            <v>Agfa-Gevaert NV</v>
          </cell>
          <cell r="E13558">
            <v>41.774999999999999</v>
          </cell>
          <cell r="F13558" t="str">
            <v>N</v>
          </cell>
        </row>
        <row r="13559">
          <cell r="B13559">
            <v>37159</v>
          </cell>
          <cell r="C13559" t="str">
            <v>Activate.Net Corp</v>
          </cell>
          <cell r="D13559" t="str">
            <v>Loudeye Technologies Inc</v>
          </cell>
          <cell r="E13559">
            <v>4</v>
          </cell>
          <cell r="F13559" t="str">
            <v>N</v>
          </cell>
        </row>
        <row r="13560">
          <cell r="B13560">
            <v>37159</v>
          </cell>
          <cell r="C13560" t="str">
            <v>Equifax Secure-Digital Certifi</v>
          </cell>
          <cell r="D13560" t="str">
            <v>GeoTrust Inc</v>
          </cell>
          <cell r="E13560">
            <v>5.3</v>
          </cell>
          <cell r="F13560" t="str">
            <v>N</v>
          </cell>
        </row>
        <row r="13561">
          <cell r="B13561">
            <v>37159</v>
          </cell>
          <cell r="C13561" t="str">
            <v>Micro Information Products Inc</v>
          </cell>
          <cell r="D13561" t="str">
            <v>Sage Group PLC</v>
          </cell>
          <cell r="E13561">
            <v>20.149999999999999</v>
          </cell>
          <cell r="F13561" t="str">
            <v>N</v>
          </cell>
        </row>
        <row r="13562">
          <cell r="B13562">
            <v>37159</v>
          </cell>
          <cell r="C13562" t="str">
            <v>Rhythms NetConnections Inc-Cer</v>
          </cell>
          <cell r="D13562" t="str">
            <v>WorldCom Inc</v>
          </cell>
          <cell r="E13562">
            <v>40</v>
          </cell>
          <cell r="F13562" t="str">
            <v>N</v>
          </cell>
        </row>
        <row r="13563">
          <cell r="B13563">
            <v>37159</v>
          </cell>
          <cell r="C13563" t="str">
            <v>Greater SE Community Hospital</v>
          </cell>
          <cell r="D13563" t="str">
            <v>Health Care Institute Inc</v>
          </cell>
          <cell r="E13563">
            <v>9</v>
          </cell>
          <cell r="F13563" t="str">
            <v>N</v>
          </cell>
        </row>
        <row r="13564">
          <cell r="B13564">
            <v>37159</v>
          </cell>
          <cell r="C13564" t="str">
            <v>Gala Entertainment Inc</v>
          </cell>
          <cell r="D13564" t="str">
            <v>Xpedian Inc</v>
          </cell>
          <cell r="E13564">
            <v>2.0399999999999996</v>
          </cell>
          <cell r="F13564" t="str">
            <v>N</v>
          </cell>
        </row>
        <row r="13565">
          <cell r="B13565">
            <v>37159</v>
          </cell>
          <cell r="C13565" t="str">
            <v>Polar Corp</v>
          </cell>
          <cell r="D13565" t="str">
            <v>Cott Corp</v>
          </cell>
          <cell r="E13565">
            <v>29.5</v>
          </cell>
          <cell r="F13565" t="str">
            <v>N</v>
          </cell>
        </row>
        <row r="13566">
          <cell r="B13566">
            <v>37159</v>
          </cell>
          <cell r="C13566" t="str">
            <v>American First Mortgage Adviso</v>
          </cell>
          <cell r="D13566" t="str">
            <v>America First Mortgage</v>
          </cell>
          <cell r="E13566">
            <v>10.042999999999999</v>
          </cell>
          <cell r="F13566" t="str">
            <v>N</v>
          </cell>
        </row>
        <row r="13567">
          <cell r="B13567">
            <v>37158</v>
          </cell>
          <cell r="C13567" t="str">
            <v>LGC Wireless Inc</v>
          </cell>
          <cell r="D13567" t="str">
            <v>Crystal Internet Venture Fund</v>
          </cell>
          <cell r="E13567">
            <v>5</v>
          </cell>
          <cell r="F13567" t="str">
            <v>Y</v>
          </cell>
        </row>
        <row r="13568">
          <cell r="B13568">
            <v>37158</v>
          </cell>
          <cell r="C13568" t="str">
            <v>Ventureone Corp(Reuters Group)</v>
          </cell>
          <cell r="D13568" t="str">
            <v>Wicks Business Information LLC</v>
          </cell>
          <cell r="E13568">
            <v>30.707999999999998</v>
          </cell>
          <cell r="F13568" t="str">
            <v>Y</v>
          </cell>
        </row>
        <row r="13569">
          <cell r="B13569">
            <v>37158</v>
          </cell>
          <cell r="C13569" t="str">
            <v>Proquest Co-Bell &amp; Howell</v>
          </cell>
          <cell r="D13569" t="str">
            <v>Glencoe Capital LLC</v>
          </cell>
          <cell r="E13569">
            <v>145</v>
          </cell>
          <cell r="F13569" t="str">
            <v>Y</v>
          </cell>
        </row>
        <row r="13570">
          <cell r="B13570">
            <v>37158</v>
          </cell>
          <cell r="C13570" t="str">
            <v>Genesis Worldwide II Inc</v>
          </cell>
          <cell r="D13570" t="str">
            <v>Investor Group</v>
          </cell>
          <cell r="E13570">
            <v>20.5</v>
          </cell>
          <cell r="F13570" t="str">
            <v>N</v>
          </cell>
        </row>
        <row r="13571">
          <cell r="B13571">
            <v>37158</v>
          </cell>
          <cell r="C13571" t="str">
            <v>Illuminet Holdings Inc</v>
          </cell>
          <cell r="D13571" t="str">
            <v>VeriSign Inc</v>
          </cell>
          <cell r="E13571">
            <v>1256.6699999999998</v>
          </cell>
          <cell r="F13571" t="str">
            <v>N</v>
          </cell>
        </row>
        <row r="13572">
          <cell r="B13572">
            <v>37158</v>
          </cell>
          <cell r="C13572" t="str">
            <v>OMware Inc</v>
          </cell>
          <cell r="D13572" t="str">
            <v>Intuit Inc</v>
          </cell>
          <cell r="E13572">
            <v>42</v>
          </cell>
          <cell r="F13572" t="str">
            <v>N</v>
          </cell>
        </row>
        <row r="13573">
          <cell r="B13573">
            <v>37158</v>
          </cell>
          <cell r="C13573" t="str">
            <v>Apollo Paper Co</v>
          </cell>
          <cell r="D13573" t="str">
            <v>Amcor Ltd</v>
          </cell>
          <cell r="E13573">
            <v>25.515999999999998</v>
          </cell>
          <cell r="F13573" t="str">
            <v>N</v>
          </cell>
        </row>
        <row r="13574">
          <cell r="B13574">
            <v>37158</v>
          </cell>
          <cell r="C13574" t="str">
            <v>E-M-Solutions</v>
          </cell>
          <cell r="D13574" t="str">
            <v>Sanmina Corp</v>
          </cell>
          <cell r="E13574">
            <v>110.64999999999999</v>
          </cell>
          <cell r="F13574" t="str">
            <v>N</v>
          </cell>
        </row>
        <row r="13575">
          <cell r="B13575">
            <v>37158</v>
          </cell>
          <cell r="C13575" t="str">
            <v>Airflash Inc</v>
          </cell>
          <cell r="D13575" t="str">
            <v>Webraska Mobile Technologies</v>
          </cell>
          <cell r="E13575">
            <v>20</v>
          </cell>
          <cell r="F13575" t="str">
            <v>N</v>
          </cell>
        </row>
        <row r="13576">
          <cell r="B13576">
            <v>37158</v>
          </cell>
          <cell r="C13576" t="str">
            <v>Mississippi Valley Gas Co</v>
          </cell>
          <cell r="D13576" t="str">
            <v>Atmos Energy Corp</v>
          </cell>
          <cell r="E13576">
            <v>195</v>
          </cell>
          <cell r="F13576" t="str">
            <v>N</v>
          </cell>
        </row>
        <row r="13577">
          <cell r="B13577">
            <v>37158</v>
          </cell>
          <cell r="C13577" t="str">
            <v>Imatron Inc</v>
          </cell>
          <cell r="D13577" t="str">
            <v>GE Medical Systems</v>
          </cell>
          <cell r="E13577">
            <v>202.69800000000001</v>
          </cell>
          <cell r="F13577" t="str">
            <v>N</v>
          </cell>
        </row>
        <row r="13578">
          <cell r="B13578">
            <v>37158</v>
          </cell>
          <cell r="C13578" t="str">
            <v>Zurich Scudder Investments Inc</v>
          </cell>
          <cell r="D13578" t="str">
            <v>Deutsche Bank AG</v>
          </cell>
          <cell r="E13578">
            <v>2500</v>
          </cell>
          <cell r="F13578" t="str">
            <v>N</v>
          </cell>
        </row>
        <row r="13579">
          <cell r="B13579">
            <v>37158</v>
          </cell>
          <cell r="C13579" t="str">
            <v>Access Cash International Inc</v>
          </cell>
          <cell r="D13579" t="str">
            <v>eFunds Corp</v>
          </cell>
          <cell r="E13579">
            <v>43.9</v>
          </cell>
          <cell r="F13579" t="str">
            <v>N</v>
          </cell>
        </row>
        <row r="13580">
          <cell r="B13580">
            <v>37155</v>
          </cell>
          <cell r="C13580" t="str">
            <v>Geotrac of America Inc</v>
          </cell>
          <cell r="D13580" t="str">
            <v>Geotrac Holdings Inc</v>
          </cell>
          <cell r="E13580">
            <v>19.97</v>
          </cell>
          <cell r="F13580" t="str">
            <v>Y</v>
          </cell>
        </row>
        <row r="13581">
          <cell r="B13581">
            <v>37155</v>
          </cell>
          <cell r="C13581" t="str">
            <v>Red Sky Interactive Inc</v>
          </cell>
          <cell r="D13581" t="str">
            <v>Seneca Investments LLC</v>
          </cell>
          <cell r="E13581">
            <v>3.0999999999999996</v>
          </cell>
          <cell r="F13581" t="str">
            <v>Y</v>
          </cell>
        </row>
        <row r="13582">
          <cell r="B13582">
            <v>37155</v>
          </cell>
          <cell r="C13582" t="str">
            <v>PeopleFirst Inc</v>
          </cell>
          <cell r="D13582" t="str">
            <v>Capital One Financial Corp</v>
          </cell>
          <cell r="E13582">
            <v>147.815</v>
          </cell>
          <cell r="F13582" t="str">
            <v>Y</v>
          </cell>
        </row>
        <row r="13583">
          <cell r="B13583">
            <v>37155</v>
          </cell>
          <cell r="C13583" t="str">
            <v>Vie Financial Group Inc</v>
          </cell>
          <cell r="D13583" t="str">
            <v>Jameson Drive LLC</v>
          </cell>
          <cell r="E13583">
            <v>1.2</v>
          </cell>
          <cell r="F13583" t="str">
            <v>N</v>
          </cell>
        </row>
        <row r="13584">
          <cell r="B13584">
            <v>37155</v>
          </cell>
          <cell r="C13584" t="str">
            <v>Prodigy Communications Corp</v>
          </cell>
          <cell r="D13584" t="str">
            <v>SBC Communications Inc</v>
          </cell>
          <cell r="E13584">
            <v>467.11799999999999</v>
          </cell>
          <cell r="F13584" t="str">
            <v>N</v>
          </cell>
        </row>
        <row r="13585">
          <cell r="B13585">
            <v>37155</v>
          </cell>
          <cell r="C13585" t="str">
            <v>Software Support Team Inc</v>
          </cell>
          <cell r="D13585" t="str">
            <v>Marex Inc</v>
          </cell>
          <cell r="E13585">
            <v>2.4</v>
          </cell>
          <cell r="F13585" t="str">
            <v>N</v>
          </cell>
        </row>
        <row r="13586">
          <cell r="B13586">
            <v>37155</v>
          </cell>
          <cell r="C13586" t="str">
            <v>Great Lake Chemical Corp-Lab</v>
          </cell>
          <cell r="D13586" t="str">
            <v>Albany Molecular Research Inc</v>
          </cell>
          <cell r="E13586">
            <v>10</v>
          </cell>
          <cell r="F13586" t="str">
            <v>N</v>
          </cell>
        </row>
        <row r="13587">
          <cell r="B13587">
            <v>37155</v>
          </cell>
          <cell r="C13587" t="str">
            <v>IVC Industries Inc</v>
          </cell>
          <cell r="D13587" t="str">
            <v>Inverness Medical Innovations</v>
          </cell>
          <cell r="E13587">
            <v>5.2480000000000002</v>
          </cell>
          <cell r="F13587" t="str">
            <v>N</v>
          </cell>
        </row>
        <row r="13588">
          <cell r="B13588">
            <v>37154</v>
          </cell>
          <cell r="C13588" t="str">
            <v>BTG Inc</v>
          </cell>
          <cell r="D13588" t="str">
            <v>Titan Corp</v>
          </cell>
          <cell r="E13588">
            <v>165.58600000000001</v>
          </cell>
          <cell r="F13588" t="str">
            <v>N</v>
          </cell>
        </row>
        <row r="13589">
          <cell r="B13589">
            <v>37154</v>
          </cell>
          <cell r="C13589" t="str">
            <v>Active Voice Corp-Messaging</v>
          </cell>
          <cell r="D13589" t="str">
            <v>NEC America Inc</v>
          </cell>
          <cell r="E13589">
            <v>15</v>
          </cell>
          <cell r="F13589" t="str">
            <v>N</v>
          </cell>
        </row>
        <row r="13590">
          <cell r="B13590">
            <v>37154</v>
          </cell>
          <cell r="C13590" t="str">
            <v>Thermal Industries-Extrusion</v>
          </cell>
          <cell r="D13590" t="str">
            <v>Royal Group Technologies Ltd</v>
          </cell>
          <cell r="E13590">
            <v>3.8</v>
          </cell>
          <cell r="F13590" t="str">
            <v>N</v>
          </cell>
        </row>
        <row r="13591">
          <cell r="B13591">
            <v>37154</v>
          </cell>
          <cell r="C13591" t="str">
            <v>Wildwood Harvest Foods Inc</v>
          </cell>
          <cell r="D13591" t="str">
            <v>Tecterra Food Capital Fund I</v>
          </cell>
          <cell r="E13591">
            <v>1.75</v>
          </cell>
          <cell r="F13591" t="str">
            <v>N</v>
          </cell>
        </row>
        <row r="13592">
          <cell r="B13592">
            <v>37154</v>
          </cell>
          <cell r="C13592" t="str">
            <v>Laser Wireless Inc</v>
          </cell>
          <cell r="D13592" t="str">
            <v>Plaintree Systems Inc</v>
          </cell>
          <cell r="E13592">
            <v>1.9850000000000001</v>
          </cell>
          <cell r="F13592" t="str">
            <v>N</v>
          </cell>
        </row>
        <row r="13593">
          <cell r="B13593">
            <v>37154</v>
          </cell>
          <cell r="C13593" t="str">
            <v>Loewen Group-Louisiana Assets</v>
          </cell>
          <cell r="D13593" t="str">
            <v>Letum Inc</v>
          </cell>
          <cell r="E13593">
            <v>1.7609999999999999</v>
          </cell>
          <cell r="F13593" t="str">
            <v>N</v>
          </cell>
        </row>
        <row r="13594">
          <cell r="B13594">
            <v>37154</v>
          </cell>
          <cell r="C13594" t="str">
            <v>Luminate Software Corporation</v>
          </cell>
          <cell r="D13594" t="str">
            <v>EMC Corp</v>
          </cell>
          <cell r="E13594">
            <v>50</v>
          </cell>
          <cell r="F13594" t="str">
            <v>N</v>
          </cell>
        </row>
        <row r="13595">
          <cell r="B13595">
            <v>37154</v>
          </cell>
          <cell r="C13595" t="str">
            <v>Castle BancGroup Inc,IL</v>
          </cell>
          <cell r="D13595" t="str">
            <v>First Natl of Nebraska Inc,NE</v>
          </cell>
          <cell r="E13595">
            <v>82.013000000000005</v>
          </cell>
          <cell r="F13595" t="str">
            <v>N</v>
          </cell>
        </row>
        <row r="13596">
          <cell r="B13596">
            <v>37154</v>
          </cell>
          <cell r="C13596" t="str">
            <v>6FigureJobs.com Inc</v>
          </cell>
          <cell r="D13596" t="str">
            <v>E-Cruiter.com Inc</v>
          </cell>
          <cell r="E13596">
            <v>5.1489999999999991</v>
          </cell>
          <cell r="F13596" t="str">
            <v>N</v>
          </cell>
        </row>
        <row r="13597">
          <cell r="B13597">
            <v>37153</v>
          </cell>
          <cell r="C13597" t="str">
            <v>Synergetic Micro Systems Inc</v>
          </cell>
          <cell r="D13597" t="str">
            <v>Lantronix Inc</v>
          </cell>
          <cell r="E13597">
            <v>16.5</v>
          </cell>
          <cell r="F13597" t="str">
            <v>N</v>
          </cell>
        </row>
        <row r="13598">
          <cell r="B13598">
            <v>37153</v>
          </cell>
          <cell r="C13598" t="str">
            <v>Mallon Resources Corp-Certain</v>
          </cell>
          <cell r="D13598" t="str">
            <v>Magnum Hunter Resources Inc</v>
          </cell>
          <cell r="E13598">
            <v>31.299999999999997</v>
          </cell>
          <cell r="F13598" t="str">
            <v>N</v>
          </cell>
        </row>
        <row r="13599">
          <cell r="B13599">
            <v>37153</v>
          </cell>
          <cell r="C13599" t="str">
            <v>ImClone Systems Inc</v>
          </cell>
          <cell r="D13599" t="str">
            <v>Bristol-Myers Squibb Co</v>
          </cell>
          <cell r="E13599">
            <v>2007.4399999999998</v>
          </cell>
          <cell r="F13599" t="str">
            <v>N</v>
          </cell>
        </row>
        <row r="13600">
          <cell r="B13600">
            <v>37153</v>
          </cell>
          <cell r="C13600" t="str">
            <v>Cayman Systems Inc</v>
          </cell>
          <cell r="D13600" t="str">
            <v>Netopia Inc</v>
          </cell>
          <cell r="E13600">
            <v>11</v>
          </cell>
          <cell r="F13600" t="str">
            <v>N</v>
          </cell>
        </row>
        <row r="13601">
          <cell r="B13601">
            <v>37153</v>
          </cell>
          <cell r="C13601" t="str">
            <v>Viral Genetics Inc</v>
          </cell>
          <cell r="D13601" t="str">
            <v>5 Star Living Online Inc</v>
          </cell>
          <cell r="E13601">
            <v>34.213000000000001</v>
          </cell>
          <cell r="F13601" t="str">
            <v>N</v>
          </cell>
        </row>
        <row r="13602">
          <cell r="B13602">
            <v>37153</v>
          </cell>
          <cell r="C13602" t="str">
            <v>Teachmaster Technologies Inc</v>
          </cell>
          <cell r="D13602" t="str">
            <v>Plato Learning Inc</v>
          </cell>
          <cell r="E13602">
            <v>2.6509999999999998</v>
          </cell>
          <cell r="F13602" t="str">
            <v>N</v>
          </cell>
        </row>
        <row r="13603">
          <cell r="B13603">
            <v>37153</v>
          </cell>
          <cell r="C13603" t="str">
            <v>Axis Corp</v>
          </cell>
          <cell r="D13603" t="str">
            <v>Department 56 Inc</v>
          </cell>
          <cell r="E13603">
            <v>20</v>
          </cell>
          <cell r="F13603" t="str">
            <v>N</v>
          </cell>
        </row>
        <row r="13604">
          <cell r="B13604">
            <v>37153</v>
          </cell>
          <cell r="C13604" t="str">
            <v>Hanson PLC-Las Vegas Quarry</v>
          </cell>
          <cell r="D13604" t="str">
            <v>Rinker Materials Corp</v>
          </cell>
          <cell r="E13604">
            <v>24</v>
          </cell>
          <cell r="F13604" t="str">
            <v>N</v>
          </cell>
        </row>
        <row r="13605">
          <cell r="B13605">
            <v>37152</v>
          </cell>
          <cell r="C13605" t="str">
            <v>LSQ Holdings LLC</v>
          </cell>
          <cell r="D13605" t="str">
            <v>Wentworth Holding Co</v>
          </cell>
          <cell r="E13605">
            <v>6.4020000000000001</v>
          </cell>
          <cell r="F13605" t="str">
            <v>N</v>
          </cell>
        </row>
        <row r="13606">
          <cell r="B13606">
            <v>37152</v>
          </cell>
          <cell r="C13606" t="str">
            <v>Riverway Holdings Inc</v>
          </cell>
          <cell r="D13606" t="str">
            <v>Texas Regional Bancshares,TX</v>
          </cell>
          <cell r="E13606">
            <v>45.523000000000003</v>
          </cell>
          <cell r="F13606" t="str">
            <v>N</v>
          </cell>
        </row>
        <row r="13607">
          <cell r="B13607">
            <v>37152</v>
          </cell>
          <cell r="C13607" t="str">
            <v>Eprise Corp</v>
          </cell>
          <cell r="D13607" t="str">
            <v>Divine Inc</v>
          </cell>
          <cell r="E13607">
            <v>44.835999999999999</v>
          </cell>
          <cell r="F13607" t="str">
            <v>N</v>
          </cell>
        </row>
        <row r="13608">
          <cell r="B13608">
            <v>37152</v>
          </cell>
          <cell r="C13608" t="str">
            <v>Teoma Technologies Inc</v>
          </cell>
          <cell r="D13608" t="str">
            <v>Ask Jeeves Inc</v>
          </cell>
          <cell r="E13608">
            <v>1.67</v>
          </cell>
          <cell r="F13608" t="str">
            <v>N</v>
          </cell>
        </row>
        <row r="13609">
          <cell r="B13609">
            <v>37152</v>
          </cell>
          <cell r="C13609" t="str">
            <v>SRS/EDJ Communications</v>
          </cell>
          <cell r="D13609" t="str">
            <v>AM Communications Inc</v>
          </cell>
          <cell r="E13609">
            <v>6.8999999999999995</v>
          </cell>
          <cell r="F13609" t="str">
            <v>N</v>
          </cell>
        </row>
        <row r="13610">
          <cell r="B13610">
            <v>37152</v>
          </cell>
          <cell r="C13610" t="str">
            <v>Hunt Corp-Graphics Products</v>
          </cell>
          <cell r="D13610" t="str">
            <v>Neschen AG</v>
          </cell>
          <cell r="E13610">
            <v>33</v>
          </cell>
          <cell r="F13610" t="str">
            <v>N</v>
          </cell>
        </row>
        <row r="13611">
          <cell r="B13611">
            <v>37152</v>
          </cell>
          <cell r="C13611" t="str">
            <v>Williams Commun-Headquarters</v>
          </cell>
          <cell r="D13611" t="str">
            <v>Williams Cos Inc</v>
          </cell>
          <cell r="E13611">
            <v>276</v>
          </cell>
          <cell r="F13611" t="str">
            <v>N</v>
          </cell>
        </row>
        <row r="13612">
          <cell r="B13612">
            <v>37152</v>
          </cell>
          <cell r="C13612" t="str">
            <v>Cinagro Inc(Organic Holdings)</v>
          </cell>
          <cell r="D13612" t="str">
            <v>Seneca Investments LLC</v>
          </cell>
          <cell r="E13612">
            <v>15.899999999999999</v>
          </cell>
          <cell r="F13612" t="str">
            <v>N</v>
          </cell>
        </row>
        <row r="13613">
          <cell r="B13613">
            <v>37152</v>
          </cell>
          <cell r="C13613" t="str">
            <v>Organic Inc</v>
          </cell>
          <cell r="D13613" t="str">
            <v>Seneca Investments LLC</v>
          </cell>
          <cell r="E13613">
            <v>5.7539999999999996</v>
          </cell>
          <cell r="F13613" t="str">
            <v>N</v>
          </cell>
        </row>
        <row r="13614">
          <cell r="B13614">
            <v>37151</v>
          </cell>
          <cell r="C13614" t="str">
            <v>Olympic Cascade Financial Corp</v>
          </cell>
          <cell r="D13614" t="str">
            <v>Lonpac Investment LLC</v>
          </cell>
          <cell r="E13614">
            <v>4.68</v>
          </cell>
          <cell r="F13614" t="str">
            <v>N</v>
          </cell>
        </row>
        <row r="13615">
          <cell r="B13615">
            <v>37151</v>
          </cell>
          <cell r="C13615" t="str">
            <v>Olympic Cascade Financial Corp</v>
          </cell>
          <cell r="D13615" t="str">
            <v>Lonpac Investment LLC</v>
          </cell>
          <cell r="E13615">
            <v>8.6999999999999993</v>
          </cell>
          <cell r="F13615" t="str">
            <v>N</v>
          </cell>
        </row>
        <row r="13616">
          <cell r="B13616">
            <v>37151</v>
          </cell>
          <cell r="C13616" t="str">
            <v>HCC Insce-Aviation Loss Adjust</v>
          </cell>
          <cell r="D13616" t="str">
            <v>Charles Taylor Consulting PLC</v>
          </cell>
          <cell r="E13616">
            <v>7.8</v>
          </cell>
          <cell r="F13616" t="str">
            <v>N</v>
          </cell>
        </row>
        <row r="13617">
          <cell r="B13617">
            <v>37151</v>
          </cell>
          <cell r="C13617" t="str">
            <v>American Water Works Co Inc</v>
          </cell>
          <cell r="D13617" t="str">
            <v>RWE AG</v>
          </cell>
          <cell r="E13617">
            <v>7726.4830000000002</v>
          </cell>
          <cell r="F13617" t="str">
            <v>N</v>
          </cell>
        </row>
        <row r="13618">
          <cell r="B13618">
            <v>37151</v>
          </cell>
          <cell r="C13618" t="str">
            <v>Paul E Volpp Tractor Parts Inc</v>
          </cell>
          <cell r="D13618" t="str">
            <v>Diploma PLC</v>
          </cell>
          <cell r="E13618">
            <v>4.3499999999999996</v>
          </cell>
          <cell r="F13618" t="str">
            <v>N</v>
          </cell>
        </row>
        <row r="13619">
          <cell r="B13619">
            <v>37151</v>
          </cell>
          <cell r="C13619" t="str">
            <v>Dobson Communications-Certain</v>
          </cell>
          <cell r="D13619" t="str">
            <v>Verizon Wireless Inc</v>
          </cell>
          <cell r="E13619">
            <v>465</v>
          </cell>
          <cell r="F13619" t="str">
            <v>N</v>
          </cell>
        </row>
        <row r="13620">
          <cell r="B13620">
            <v>37151</v>
          </cell>
          <cell r="C13620" t="str">
            <v>GC Technologies Ltd(Genesis)</v>
          </cell>
          <cell r="D13620" t="str">
            <v>Valdor Corp</v>
          </cell>
          <cell r="E13620">
            <v>2.992</v>
          </cell>
          <cell r="F13620" t="str">
            <v>N</v>
          </cell>
        </row>
        <row r="13621">
          <cell r="B13621">
            <v>37151</v>
          </cell>
          <cell r="C13621" t="str">
            <v>PMC International Inc</v>
          </cell>
          <cell r="D13621" t="str">
            <v>EnvestNet Group Inc</v>
          </cell>
          <cell r="E13621">
            <v>11.5</v>
          </cell>
          <cell r="F13621" t="str">
            <v>N</v>
          </cell>
        </row>
        <row r="13622">
          <cell r="B13622">
            <v>37151</v>
          </cell>
          <cell r="C13622" t="str">
            <v>State Industries Inc</v>
          </cell>
          <cell r="D13622" t="str">
            <v>AO Smith Corp</v>
          </cell>
          <cell r="E13622">
            <v>114.1</v>
          </cell>
          <cell r="F13622" t="str">
            <v>N</v>
          </cell>
        </row>
        <row r="13623">
          <cell r="B13623">
            <v>37151</v>
          </cell>
          <cell r="C13623" t="str">
            <v>Hammond Surgical Care Center</v>
          </cell>
          <cell r="D13623" t="str">
            <v>Surgery Center of Hammond LLC</v>
          </cell>
          <cell r="E13623">
            <v>1</v>
          </cell>
          <cell r="F13623" t="str">
            <v>N</v>
          </cell>
        </row>
        <row r="13624">
          <cell r="B13624">
            <v>37151</v>
          </cell>
          <cell r="C13624" t="str">
            <v>One World Networks Integrated</v>
          </cell>
          <cell r="D13624" t="str">
            <v>Thinka Weight-Loss Corp</v>
          </cell>
          <cell r="E13624">
            <v>2.75</v>
          </cell>
          <cell r="F13624" t="str">
            <v>N</v>
          </cell>
        </row>
        <row r="13625">
          <cell r="B13625">
            <v>37151</v>
          </cell>
          <cell r="C13625" t="str">
            <v>Nexell of California-Cell Proc</v>
          </cell>
          <cell r="D13625" t="str">
            <v>Baxter Healthcare Corp</v>
          </cell>
          <cell r="E13625">
            <v>4.3</v>
          </cell>
          <cell r="F13625" t="str">
            <v>N</v>
          </cell>
        </row>
        <row r="13626">
          <cell r="B13626">
            <v>37151</v>
          </cell>
          <cell r="C13626" t="str">
            <v>Ashford.Com Inc</v>
          </cell>
          <cell r="D13626" t="str">
            <v>Global Sports Inc</v>
          </cell>
          <cell r="E13626">
            <v>13.470999999999998</v>
          </cell>
          <cell r="F13626" t="str">
            <v>N</v>
          </cell>
        </row>
        <row r="13627">
          <cell r="B13627">
            <v>37149</v>
          </cell>
          <cell r="C13627" t="str">
            <v>nSyndicate</v>
          </cell>
          <cell r="D13627" t="str">
            <v>Mediaspan Group Inc</v>
          </cell>
          <cell r="E13627">
            <v>5</v>
          </cell>
          <cell r="F13627" t="str">
            <v>N</v>
          </cell>
        </row>
        <row r="13628">
          <cell r="B13628">
            <v>37147</v>
          </cell>
          <cell r="C13628" t="str">
            <v>Bluemountain.com(At Home Corp)</v>
          </cell>
          <cell r="D13628" t="str">
            <v>American Greetings Corp</v>
          </cell>
          <cell r="E13628">
            <v>35</v>
          </cell>
          <cell r="F13628" t="str">
            <v>N</v>
          </cell>
        </row>
        <row r="13629">
          <cell r="B13629">
            <v>37147</v>
          </cell>
          <cell r="C13629" t="str">
            <v>Luminent Inc(MRV Comm)</v>
          </cell>
          <cell r="D13629" t="str">
            <v>MRV Communications Inc</v>
          </cell>
          <cell r="E13629">
            <v>15.082000000000001</v>
          </cell>
          <cell r="F13629" t="str">
            <v>N</v>
          </cell>
        </row>
        <row r="13630">
          <cell r="B13630">
            <v>37147</v>
          </cell>
          <cell r="C13630" t="str">
            <v>Enstar Income Program II 2LP</v>
          </cell>
          <cell r="D13630" t="str">
            <v>Charter Communications Inc</v>
          </cell>
          <cell r="E13630">
            <v>48</v>
          </cell>
          <cell r="F13630" t="str">
            <v>N</v>
          </cell>
        </row>
        <row r="13631">
          <cell r="B13631">
            <v>37146</v>
          </cell>
          <cell r="C13631" t="str">
            <v>Gyyr Inc-CCTV Products</v>
          </cell>
          <cell r="D13631" t="str">
            <v>Silent Witness Enterprises Ltd</v>
          </cell>
          <cell r="E13631">
            <v>9.8999999999999986</v>
          </cell>
          <cell r="F13631" t="str">
            <v>N</v>
          </cell>
        </row>
        <row r="13632">
          <cell r="B13632">
            <v>37146</v>
          </cell>
          <cell r="C13632" t="str">
            <v>Undisclosed Power Generation</v>
          </cell>
          <cell r="D13632" t="str">
            <v>Boralex Inc</v>
          </cell>
          <cell r="E13632">
            <v>26.5</v>
          </cell>
          <cell r="F13632" t="str">
            <v>N</v>
          </cell>
        </row>
        <row r="13633">
          <cell r="B13633">
            <v>37145</v>
          </cell>
          <cell r="C13633" t="str">
            <v>Schwinn/GT Corp-Cycling Div</v>
          </cell>
          <cell r="D13633" t="str">
            <v>Pacific Cycle LLC</v>
          </cell>
          <cell r="E13633">
            <v>86</v>
          </cell>
          <cell r="F13633" t="str">
            <v>Y</v>
          </cell>
        </row>
        <row r="13634">
          <cell r="B13634">
            <v>37145</v>
          </cell>
          <cell r="C13634" t="str">
            <v>Advanced Health Care-Clinics</v>
          </cell>
          <cell r="D13634" t="str">
            <v>Chiropractic USA Inc(Banyan)</v>
          </cell>
          <cell r="E13634">
            <v>1</v>
          </cell>
          <cell r="F13634" t="str">
            <v>N</v>
          </cell>
        </row>
        <row r="13635">
          <cell r="B13635">
            <v>37145</v>
          </cell>
          <cell r="C13635" t="str">
            <v>Mbrane</v>
          </cell>
          <cell r="D13635" t="str">
            <v>Birdstep Technology ASA</v>
          </cell>
          <cell r="E13635">
            <v>1.7999999999999998</v>
          </cell>
          <cell r="F13635" t="str">
            <v>N</v>
          </cell>
        </row>
        <row r="13636">
          <cell r="B13636">
            <v>37145</v>
          </cell>
          <cell r="C13636" t="str">
            <v>Crazy Shirts Inc</v>
          </cell>
          <cell r="D13636" t="str">
            <v>Big Dog Holdings Inc</v>
          </cell>
          <cell r="E13636">
            <v>10</v>
          </cell>
          <cell r="F13636" t="str">
            <v>N</v>
          </cell>
        </row>
        <row r="13637">
          <cell r="B13637">
            <v>37145</v>
          </cell>
          <cell r="C13637" t="str">
            <v>DNA Technologies Inc</v>
          </cell>
          <cell r="D13637" t="str">
            <v>CrossOff Inc</v>
          </cell>
          <cell r="E13637">
            <v>4.3680000000000003</v>
          </cell>
          <cell r="F13637" t="str">
            <v>N</v>
          </cell>
        </row>
        <row r="13638">
          <cell r="B13638">
            <v>37145</v>
          </cell>
          <cell r="C13638" t="str">
            <v>BCR Enterprises Inc-Trade Show</v>
          </cell>
          <cell r="D13638" t="str">
            <v>Key3Media Group Inc</v>
          </cell>
          <cell r="E13638">
            <v>58.347999999999999</v>
          </cell>
          <cell r="F13638" t="str">
            <v>N</v>
          </cell>
        </row>
        <row r="13639">
          <cell r="B13639">
            <v>37145</v>
          </cell>
          <cell r="C13639" t="str">
            <v>Pulver.com Inc-Event Brands(2)</v>
          </cell>
          <cell r="D13639" t="str">
            <v>Key3Media Group Inc</v>
          </cell>
          <cell r="E13639">
            <v>66</v>
          </cell>
          <cell r="F13639" t="str">
            <v>N</v>
          </cell>
        </row>
        <row r="13640">
          <cell r="B13640">
            <v>37144</v>
          </cell>
          <cell r="C13640" t="str">
            <v>American Coin Merchandising</v>
          </cell>
          <cell r="D13640" t="str">
            <v>Investor Group</v>
          </cell>
          <cell r="E13640">
            <v>58.947999999999993</v>
          </cell>
          <cell r="F13640" t="str">
            <v>Y</v>
          </cell>
        </row>
        <row r="13641">
          <cell r="B13641">
            <v>37144</v>
          </cell>
          <cell r="C13641" t="str">
            <v>Worldwide Flight Services</v>
          </cell>
          <cell r="D13641" t="str">
            <v>Vinci SA</v>
          </cell>
          <cell r="E13641">
            <v>295</v>
          </cell>
          <cell r="F13641" t="str">
            <v>N</v>
          </cell>
        </row>
        <row r="13642">
          <cell r="B13642">
            <v>37144</v>
          </cell>
          <cell r="C13642" t="str">
            <v>Community Savings Bankshares</v>
          </cell>
          <cell r="D13642" t="str">
            <v>BankAtlantic Bancorp.FL</v>
          </cell>
          <cell r="E13642">
            <v>171.20099999999999</v>
          </cell>
          <cell r="F13642" t="str">
            <v>N</v>
          </cell>
        </row>
        <row r="13643">
          <cell r="B13643">
            <v>37144</v>
          </cell>
          <cell r="C13643" t="str">
            <v>E3 Corp</v>
          </cell>
          <cell r="D13643" t="str">
            <v>JDA Software Group Inc</v>
          </cell>
          <cell r="E13643">
            <v>45.599999999999994</v>
          </cell>
          <cell r="F13643" t="str">
            <v>N</v>
          </cell>
        </row>
        <row r="13644">
          <cell r="B13644">
            <v>37144</v>
          </cell>
          <cell r="C13644" t="str">
            <v>Signal Financial Corp</v>
          </cell>
          <cell r="D13644" t="str">
            <v>Associated Banc,Green Bay,WI</v>
          </cell>
          <cell r="E13644">
            <v>176</v>
          </cell>
          <cell r="F13644" t="str">
            <v>N</v>
          </cell>
        </row>
        <row r="13645">
          <cell r="B13645">
            <v>37144</v>
          </cell>
          <cell r="C13645" t="str">
            <v>Delsys Pharmaceutical Corp</v>
          </cell>
          <cell r="D13645" t="str">
            <v>Elan Corp PLC</v>
          </cell>
          <cell r="E13645">
            <v>10</v>
          </cell>
          <cell r="F13645" t="str">
            <v>N</v>
          </cell>
        </row>
        <row r="13646">
          <cell r="B13646">
            <v>37144</v>
          </cell>
          <cell r="C13646" t="str">
            <v>Brandt Filtration,MacLellan</v>
          </cell>
          <cell r="D13646" t="str">
            <v>MacLellan Acquisition Co</v>
          </cell>
          <cell r="E13646">
            <v>2.2000000000000002</v>
          </cell>
          <cell r="F13646" t="str">
            <v>N</v>
          </cell>
        </row>
        <row r="13647">
          <cell r="B13647">
            <v>37144</v>
          </cell>
          <cell r="C13647" t="str">
            <v>Jonah Gas Gathering Co</v>
          </cell>
          <cell r="D13647" t="str">
            <v>TEPPCO Partners LP</v>
          </cell>
          <cell r="E13647">
            <v>360</v>
          </cell>
          <cell r="F13647" t="str">
            <v>N</v>
          </cell>
        </row>
        <row r="13648">
          <cell r="B13648">
            <v>37144</v>
          </cell>
          <cell r="C13648" t="str">
            <v>Metamor Industry,Metamor Govt</v>
          </cell>
          <cell r="D13648" t="str">
            <v>CIBER Inc</v>
          </cell>
          <cell r="E13648">
            <v>37.5</v>
          </cell>
          <cell r="F13648" t="str">
            <v>N</v>
          </cell>
        </row>
        <row r="13649">
          <cell r="B13649">
            <v>37142</v>
          </cell>
          <cell r="C13649" t="str">
            <v>SAPET Development Corp</v>
          </cell>
          <cell r="D13649" t="str">
            <v>Goldstein International Ltd</v>
          </cell>
          <cell r="E13649">
            <v>15.481</v>
          </cell>
          <cell r="F13649" t="str">
            <v>N</v>
          </cell>
        </row>
        <row r="13650">
          <cell r="B13650">
            <v>37141</v>
          </cell>
          <cell r="C13650" t="str">
            <v>ON Semiconductor Corp</v>
          </cell>
          <cell r="D13650" t="str">
            <v>Texas Pacific Group Inc</v>
          </cell>
          <cell r="E13650">
            <v>100</v>
          </cell>
          <cell r="F13650" t="str">
            <v>Y</v>
          </cell>
        </row>
        <row r="13651">
          <cell r="B13651">
            <v>37141</v>
          </cell>
          <cell r="C13651" t="str">
            <v>Nashoba Bancshares Inc</v>
          </cell>
          <cell r="D13651" t="str">
            <v>Trustmark Corp,Jackson,MS</v>
          </cell>
          <cell r="E13651">
            <v>27.549999999999997</v>
          </cell>
          <cell r="F13651" t="str">
            <v>N</v>
          </cell>
        </row>
        <row r="13652">
          <cell r="B13652">
            <v>37141</v>
          </cell>
          <cell r="C13652" t="str">
            <v>Louis Dreyfus Natural Gas</v>
          </cell>
          <cell r="D13652" t="str">
            <v>Dominion Resources Inc</v>
          </cell>
          <cell r="E13652">
            <v>2264.4279999999999</v>
          </cell>
          <cell r="F13652" t="str">
            <v>N</v>
          </cell>
        </row>
        <row r="13653">
          <cell r="B13653">
            <v>37141</v>
          </cell>
          <cell r="C13653" t="str">
            <v>Cartesian Technologies Inc</v>
          </cell>
          <cell r="D13653" t="str">
            <v>Genomic Solutions Inc</v>
          </cell>
          <cell r="E13653">
            <v>16.167999999999999</v>
          </cell>
          <cell r="F13653" t="str">
            <v>N</v>
          </cell>
        </row>
        <row r="13654">
          <cell r="B13654">
            <v>37141</v>
          </cell>
          <cell r="C13654" t="str">
            <v>Qode.com Inc</v>
          </cell>
          <cell r="D13654" t="str">
            <v>Finx Group Inc</v>
          </cell>
          <cell r="E13654">
            <v>6.6</v>
          </cell>
          <cell r="F13654" t="str">
            <v>N</v>
          </cell>
        </row>
        <row r="13655">
          <cell r="B13655">
            <v>37141</v>
          </cell>
          <cell r="C13655" t="str">
            <v>Applied Epi Inc</v>
          </cell>
          <cell r="D13655" t="str">
            <v>Veeco Instruments Inc</v>
          </cell>
          <cell r="E13655">
            <v>132.19999999999999</v>
          </cell>
          <cell r="F13655" t="str">
            <v>N</v>
          </cell>
        </row>
        <row r="13656">
          <cell r="B13656">
            <v>37141</v>
          </cell>
          <cell r="C13656" t="str">
            <v>William Lans-Scrapyard</v>
          </cell>
          <cell r="D13656" t="str">
            <v>Joseph Behr &amp; Sons</v>
          </cell>
          <cell r="E13656">
            <v>2</v>
          </cell>
          <cell r="F13656" t="str">
            <v>N</v>
          </cell>
        </row>
        <row r="13657">
          <cell r="B13657">
            <v>37141</v>
          </cell>
          <cell r="C13657" t="str">
            <v>Augusta Newsprint Co</v>
          </cell>
          <cell r="D13657" t="str">
            <v>Woodbridge Co Ltd</v>
          </cell>
          <cell r="E13657">
            <v>190</v>
          </cell>
          <cell r="F13657" t="str">
            <v>N</v>
          </cell>
        </row>
        <row r="13658">
          <cell r="B13658">
            <v>37141</v>
          </cell>
          <cell r="C13658" t="str">
            <v>Suncoast Post-Tension Inc</v>
          </cell>
          <cell r="D13658" t="str">
            <v>Keller Group PLC</v>
          </cell>
          <cell r="E13658">
            <v>95</v>
          </cell>
          <cell r="F13658" t="str">
            <v>N</v>
          </cell>
        </row>
        <row r="13659">
          <cell r="B13659">
            <v>37141</v>
          </cell>
          <cell r="C13659" t="str">
            <v>Packerland Packing Co</v>
          </cell>
          <cell r="D13659" t="str">
            <v>Smithfield Foods Inc</v>
          </cell>
          <cell r="E13659">
            <v>246.76799999999997</v>
          </cell>
          <cell r="F13659" t="str">
            <v>N</v>
          </cell>
        </row>
        <row r="13660">
          <cell r="B13660">
            <v>37141</v>
          </cell>
          <cell r="C13660" t="str">
            <v>MediaSite Inc</v>
          </cell>
          <cell r="D13660" t="str">
            <v>Sonic Foundry Inc</v>
          </cell>
          <cell r="E13660">
            <v>6.1989999999999998</v>
          </cell>
          <cell r="F13660" t="str">
            <v>N</v>
          </cell>
        </row>
        <row r="13661">
          <cell r="B13661">
            <v>37140</v>
          </cell>
          <cell r="C13661" t="str">
            <v>Learning Co-Education Assets</v>
          </cell>
          <cell r="D13661" t="str">
            <v>Riverdeep Group PLC</v>
          </cell>
          <cell r="E13661">
            <v>60</v>
          </cell>
          <cell r="F13661" t="str">
            <v>N</v>
          </cell>
        </row>
        <row r="13662">
          <cell r="B13662">
            <v>37140</v>
          </cell>
          <cell r="C13662" t="str">
            <v>Dynamic Healthcare Technologie</v>
          </cell>
          <cell r="D13662" t="str">
            <v>Cerner Corp</v>
          </cell>
          <cell r="E13662">
            <v>23.542000000000002</v>
          </cell>
          <cell r="F13662" t="str">
            <v>N</v>
          </cell>
        </row>
        <row r="13663">
          <cell r="B13663">
            <v>37140</v>
          </cell>
          <cell r="C13663" t="str">
            <v>Sydran Group LLC-Chili's Grill</v>
          </cell>
          <cell r="D13663" t="str">
            <v>Brinker International Inc</v>
          </cell>
          <cell r="E13663">
            <v>55</v>
          </cell>
          <cell r="F13663" t="str">
            <v>N</v>
          </cell>
        </row>
        <row r="13664">
          <cell r="B13664">
            <v>37140</v>
          </cell>
          <cell r="C13664" t="str">
            <v>Beacon Manufacturing Co</v>
          </cell>
          <cell r="D13664" t="str">
            <v>Beacon Acquisition Corp</v>
          </cell>
          <cell r="E13664">
            <v>16.84</v>
          </cell>
          <cell r="F13664" t="str">
            <v>N</v>
          </cell>
        </row>
        <row r="13665">
          <cell r="B13665">
            <v>37140</v>
          </cell>
          <cell r="C13665" t="str">
            <v>Potters Financial Corp</v>
          </cell>
          <cell r="D13665" t="str">
            <v>United Community Finl Corp,OH</v>
          </cell>
          <cell r="E13665">
            <v>23.456</v>
          </cell>
          <cell r="F13665" t="str">
            <v>N</v>
          </cell>
        </row>
        <row r="13666">
          <cell r="B13666">
            <v>37140</v>
          </cell>
          <cell r="C13666" t="str">
            <v>Health Network</v>
          </cell>
          <cell r="D13666" t="str">
            <v>Discovery Communications Inc</v>
          </cell>
          <cell r="E13666">
            <v>155</v>
          </cell>
          <cell r="F13666" t="str">
            <v>N</v>
          </cell>
        </row>
        <row r="13667">
          <cell r="B13667">
            <v>37140</v>
          </cell>
          <cell r="C13667" t="str">
            <v>Impala Linear Corp</v>
          </cell>
          <cell r="D13667" t="str">
            <v>Fairchild Semiconductor Intl</v>
          </cell>
          <cell r="E13667">
            <v>6</v>
          </cell>
          <cell r="F13667" t="str">
            <v>N</v>
          </cell>
        </row>
        <row r="13668">
          <cell r="B13668">
            <v>37140</v>
          </cell>
          <cell r="C13668" t="str">
            <v>Petroleum Helicopters Inc</v>
          </cell>
          <cell r="D13668" t="str">
            <v>Al Gonsoulin</v>
          </cell>
          <cell r="E13668">
            <v>30.4</v>
          </cell>
          <cell r="F13668" t="str">
            <v>N</v>
          </cell>
        </row>
        <row r="13669">
          <cell r="B13669">
            <v>37140</v>
          </cell>
          <cell r="C13669" t="str">
            <v>Schwinn/GT Corp-Fitness</v>
          </cell>
          <cell r="D13669" t="str">
            <v>Direct Focus Inc</v>
          </cell>
          <cell r="E13669">
            <v>65</v>
          </cell>
          <cell r="F13669" t="str">
            <v>N</v>
          </cell>
        </row>
        <row r="13670">
          <cell r="B13670">
            <v>37140</v>
          </cell>
          <cell r="C13670" t="str">
            <v>BancFirst Ohio Corp,OH</v>
          </cell>
          <cell r="D13670" t="str">
            <v>UNB Corp,Canton,Ohio</v>
          </cell>
          <cell r="E13670">
            <v>219.6</v>
          </cell>
          <cell r="F13670" t="str">
            <v>N</v>
          </cell>
        </row>
        <row r="13671">
          <cell r="B13671">
            <v>37140</v>
          </cell>
          <cell r="C13671" t="str">
            <v>Farmers National Bancshares</v>
          </cell>
          <cell r="D13671" t="str">
            <v>Alabama Natl BanCorp,AL</v>
          </cell>
          <cell r="E13671">
            <v>17.390999999999998</v>
          </cell>
          <cell r="F13671" t="str">
            <v>N</v>
          </cell>
        </row>
        <row r="13672">
          <cell r="B13672">
            <v>37139</v>
          </cell>
          <cell r="C13672" t="str">
            <v>Big City Radio Inc-Radio</v>
          </cell>
          <cell r="D13672" t="str">
            <v>Hispanic Broadcasting Corp</v>
          </cell>
          <cell r="E13672">
            <v>34</v>
          </cell>
          <cell r="F13672" t="str">
            <v>N</v>
          </cell>
        </row>
        <row r="13673">
          <cell r="B13673">
            <v>37139</v>
          </cell>
          <cell r="C13673" t="str">
            <v>Gen Cable Corp-Bldg Wire Asset</v>
          </cell>
          <cell r="D13673" t="str">
            <v>Southwire</v>
          </cell>
          <cell r="E13673">
            <v>91</v>
          </cell>
          <cell r="F13673" t="str">
            <v>N</v>
          </cell>
        </row>
        <row r="13674">
          <cell r="B13674">
            <v>37139</v>
          </cell>
          <cell r="C13674" t="str">
            <v>Vaughan Regional Medical</v>
          </cell>
          <cell r="D13674" t="str">
            <v>Province Healthcare Co</v>
          </cell>
          <cell r="E13674">
            <v>28</v>
          </cell>
          <cell r="F13674" t="str">
            <v>N</v>
          </cell>
        </row>
        <row r="13675">
          <cell r="B13675">
            <v>37139</v>
          </cell>
          <cell r="C13675" t="str">
            <v>Winstar Radio,Global Media</v>
          </cell>
          <cell r="D13675" t="str">
            <v>Franklin Capital Corp</v>
          </cell>
          <cell r="E13675">
            <v>6.25</v>
          </cell>
          <cell r="F13675" t="str">
            <v>N</v>
          </cell>
        </row>
        <row r="13676">
          <cell r="B13676">
            <v>37139</v>
          </cell>
          <cell r="C13676" t="str">
            <v>Clarent Corp</v>
          </cell>
          <cell r="D13676" t="str">
            <v>IPI Inc</v>
          </cell>
          <cell r="E13676">
            <v>12.484999999999999</v>
          </cell>
          <cell r="F13676" t="str">
            <v>N</v>
          </cell>
        </row>
        <row r="13677">
          <cell r="B13677">
            <v>37139</v>
          </cell>
          <cell r="C13677" t="str">
            <v>W Quinn Associates</v>
          </cell>
          <cell r="D13677" t="str">
            <v>Precise Software Solutions Ltd</v>
          </cell>
          <cell r="E13677">
            <v>35</v>
          </cell>
          <cell r="F13677" t="str">
            <v>N</v>
          </cell>
        </row>
        <row r="13678">
          <cell r="B13678">
            <v>37139</v>
          </cell>
          <cell r="C13678" t="str">
            <v>Evans &amp; Sutherland Comp Corp</v>
          </cell>
          <cell r="D13678" t="str">
            <v>RealVision Inc</v>
          </cell>
          <cell r="E13678">
            <v>18</v>
          </cell>
          <cell r="F13678" t="str">
            <v>N</v>
          </cell>
        </row>
        <row r="13679">
          <cell r="B13679">
            <v>37139</v>
          </cell>
          <cell r="C13679" t="str">
            <v>Chex Services Inc</v>
          </cell>
          <cell r="D13679" t="str">
            <v>Equitex Inc</v>
          </cell>
          <cell r="E13679">
            <v>6.5739999999999998</v>
          </cell>
          <cell r="F13679" t="str">
            <v>N</v>
          </cell>
        </row>
        <row r="13680">
          <cell r="B13680">
            <v>37139</v>
          </cell>
          <cell r="C13680" t="str">
            <v>West Digital Corp-Storage Area</v>
          </cell>
          <cell r="D13680" t="str">
            <v>McDATA Corp</v>
          </cell>
          <cell r="E13680">
            <v>29.75</v>
          </cell>
          <cell r="F13680" t="str">
            <v>N</v>
          </cell>
        </row>
        <row r="13681">
          <cell r="B13681">
            <v>37139</v>
          </cell>
          <cell r="C13681" t="str">
            <v>Bruno's Supermarkets</v>
          </cell>
          <cell r="D13681" t="str">
            <v>Koninklijke Ahold NV</v>
          </cell>
          <cell r="E13681">
            <v>500</v>
          </cell>
          <cell r="F13681" t="str">
            <v>N</v>
          </cell>
        </row>
        <row r="13682">
          <cell r="B13682">
            <v>37138</v>
          </cell>
          <cell r="C13682" t="str">
            <v>Cole-Parmer Instrument Co</v>
          </cell>
          <cell r="D13682" t="str">
            <v>Fisher Scientific Intl Inc</v>
          </cell>
          <cell r="E13682">
            <v>205</v>
          </cell>
          <cell r="F13682" t="str">
            <v>Y</v>
          </cell>
        </row>
        <row r="13683">
          <cell r="B13683">
            <v>37138</v>
          </cell>
          <cell r="C13683" t="str">
            <v>Alliant Exchange Inc(Clayton)</v>
          </cell>
          <cell r="D13683" t="str">
            <v>Koninklijke Ahold NV</v>
          </cell>
          <cell r="E13683">
            <v>2200</v>
          </cell>
          <cell r="F13683" t="str">
            <v>N</v>
          </cell>
        </row>
        <row r="13684">
          <cell r="B13684">
            <v>37138</v>
          </cell>
          <cell r="C13684" t="str">
            <v>Global Marine Inc</v>
          </cell>
          <cell r="D13684" t="str">
            <v>Santa Fe International Corp</v>
          </cell>
          <cell r="E13684">
            <v>4043.6509999999998</v>
          </cell>
          <cell r="F13684" t="str">
            <v>N</v>
          </cell>
        </row>
        <row r="13685">
          <cell r="B13685">
            <v>37138</v>
          </cell>
          <cell r="C13685" t="str">
            <v>North Florida Consulting Inc</v>
          </cell>
          <cell r="D13685" t="str">
            <v>Whitemark Homes Inc</v>
          </cell>
          <cell r="E13685">
            <v>30</v>
          </cell>
          <cell r="F13685" t="str">
            <v>N</v>
          </cell>
        </row>
        <row r="13686">
          <cell r="B13686">
            <v>37138</v>
          </cell>
          <cell r="C13686" t="str">
            <v>Central Electric Co</v>
          </cell>
          <cell r="D13686" t="str">
            <v>AZZ Inc</v>
          </cell>
          <cell r="E13686">
            <v>27.799999999999997</v>
          </cell>
          <cell r="F13686" t="str">
            <v>N</v>
          </cell>
        </row>
        <row r="13687">
          <cell r="B13687">
            <v>37138</v>
          </cell>
          <cell r="C13687" t="str">
            <v>Ambanc Holding Co Inc</v>
          </cell>
          <cell r="D13687" t="str">
            <v>Hudson River Bancorp Inc,NY</v>
          </cell>
          <cell r="E13687">
            <v>100.41699999999999</v>
          </cell>
          <cell r="F13687" t="str">
            <v>N</v>
          </cell>
        </row>
        <row r="13688">
          <cell r="B13688">
            <v>37138</v>
          </cell>
          <cell r="C13688" t="str">
            <v>CompUSA Inc</v>
          </cell>
          <cell r="D13688" t="str">
            <v>Shareholders</v>
          </cell>
          <cell r="E13688">
            <v>607.4</v>
          </cell>
          <cell r="F13688" t="str">
            <v>N</v>
          </cell>
        </row>
        <row r="13689">
          <cell r="B13689">
            <v>37138</v>
          </cell>
          <cell r="C13689" t="str">
            <v>ENVISIONet Computer Services</v>
          </cell>
          <cell r="D13689" t="str">
            <v>Microdyne Outsourcing Inc</v>
          </cell>
          <cell r="E13689">
            <v>10.7</v>
          </cell>
          <cell r="F13689" t="str">
            <v>N</v>
          </cell>
        </row>
        <row r="13690">
          <cell r="B13690">
            <v>37138</v>
          </cell>
          <cell r="C13690" t="str">
            <v>Goodrich Corp-Engineered Ind</v>
          </cell>
          <cell r="D13690" t="str">
            <v>Shareholders</v>
          </cell>
          <cell r="E13690">
            <v>142.91699999999997</v>
          </cell>
          <cell r="F13690" t="str">
            <v>N</v>
          </cell>
        </row>
        <row r="13691">
          <cell r="B13691">
            <v>37138</v>
          </cell>
          <cell r="C13691" t="str">
            <v>Hoffman Air &amp; Filtration Sys</v>
          </cell>
          <cell r="D13691" t="str">
            <v>Gardner Denver Inc</v>
          </cell>
          <cell r="E13691">
            <v>45</v>
          </cell>
          <cell r="F13691" t="str">
            <v>N</v>
          </cell>
        </row>
        <row r="13692">
          <cell r="B13692">
            <v>37138</v>
          </cell>
          <cell r="C13692" t="str">
            <v>Champion Business Systems</v>
          </cell>
          <cell r="D13692" t="str">
            <v>Active IQ Technologies Inc</v>
          </cell>
          <cell r="E13692">
            <v>3</v>
          </cell>
          <cell r="F13692" t="str">
            <v>N</v>
          </cell>
        </row>
        <row r="13693">
          <cell r="B13693">
            <v>37138</v>
          </cell>
          <cell r="C13693" t="str">
            <v>Lyons Compensation &amp; Benefits</v>
          </cell>
          <cell r="D13693" t="str">
            <v>Clark/Bardes Inc</v>
          </cell>
          <cell r="E13693">
            <v>12</v>
          </cell>
          <cell r="F13693" t="str">
            <v>N</v>
          </cell>
        </row>
        <row r="13694">
          <cell r="B13694">
            <v>37138</v>
          </cell>
          <cell r="C13694" t="str">
            <v>Ameritrend Corp</v>
          </cell>
          <cell r="D13694" t="str">
            <v>Method Products Corp</v>
          </cell>
          <cell r="E13694">
            <v>1.5999999999999999</v>
          </cell>
          <cell r="F13694" t="str">
            <v>N</v>
          </cell>
        </row>
        <row r="13695">
          <cell r="B13695">
            <v>37138</v>
          </cell>
          <cell r="C13695" t="str">
            <v>Amserv Healthcare of New Jers</v>
          </cell>
          <cell r="D13695" t="str">
            <v>Premier Home HealthCare Svcs</v>
          </cell>
          <cell r="E13695">
            <v>4</v>
          </cell>
          <cell r="F13695" t="str">
            <v>N</v>
          </cell>
        </row>
        <row r="13696">
          <cell r="B13696">
            <v>37138</v>
          </cell>
          <cell r="C13696" t="str">
            <v>Compaq Computer Corp</v>
          </cell>
          <cell r="D13696" t="str">
            <v>Hewlett-Packard Co</v>
          </cell>
          <cell r="E13696">
            <v>25263.447</v>
          </cell>
          <cell r="F13696" t="str">
            <v>N</v>
          </cell>
        </row>
        <row r="13697">
          <cell r="B13697">
            <v>37138</v>
          </cell>
          <cell r="C13697" t="str">
            <v>QC Optics Inc</v>
          </cell>
          <cell r="D13697" t="str">
            <v>KLA-Tencor Corp</v>
          </cell>
          <cell r="E13697">
            <v>2.9940000000000002</v>
          </cell>
          <cell r="F13697" t="str">
            <v>N</v>
          </cell>
        </row>
        <row r="13698">
          <cell r="B13698">
            <v>37137</v>
          </cell>
          <cell r="C13698" t="str">
            <v>Cyberian Outpost</v>
          </cell>
          <cell r="D13698" t="str">
            <v>Frys Electronics</v>
          </cell>
          <cell r="E13698">
            <v>20.617000000000001</v>
          </cell>
          <cell r="F13698" t="str">
            <v>N</v>
          </cell>
        </row>
        <row r="13699">
          <cell r="B13699">
            <v>37136</v>
          </cell>
          <cell r="C13699" t="str">
            <v>WellWorld Partners Ltd</v>
          </cell>
          <cell r="D13699" t="str">
            <v>Blagman Media International</v>
          </cell>
          <cell r="E13699">
            <v>1.5</v>
          </cell>
          <cell r="F13699" t="str">
            <v>N</v>
          </cell>
        </row>
        <row r="13700">
          <cell r="B13700">
            <v>37135</v>
          </cell>
          <cell r="C13700" t="str">
            <v>Redcreek Inc</v>
          </cell>
          <cell r="D13700" t="str">
            <v>Red Leaf Inc</v>
          </cell>
          <cell r="E13700">
            <v>1.5</v>
          </cell>
          <cell r="F13700" t="str">
            <v>N</v>
          </cell>
        </row>
        <row r="13701">
          <cell r="B13701">
            <v>37135</v>
          </cell>
          <cell r="C13701" t="str">
            <v>Xanboo</v>
          </cell>
          <cell r="D13701" t="str">
            <v>Lantronix Inc</v>
          </cell>
          <cell r="E13701">
            <v>7</v>
          </cell>
          <cell r="F13701" t="str">
            <v>N</v>
          </cell>
        </row>
        <row r="13702">
          <cell r="B13702">
            <v>37135</v>
          </cell>
          <cell r="C13702" t="str">
            <v>Metro Sloan</v>
          </cell>
          <cell r="D13702" t="str">
            <v>Parksite Inc</v>
          </cell>
          <cell r="E13702">
            <v>6.5</v>
          </cell>
          <cell r="F13702" t="str">
            <v>N</v>
          </cell>
        </row>
        <row r="13703">
          <cell r="B13703">
            <v>37135</v>
          </cell>
          <cell r="C13703" t="str">
            <v>Mail Box Capital Corp</v>
          </cell>
          <cell r="D13703" t="str">
            <v>Alliance Data Systems Corp</v>
          </cell>
          <cell r="E13703">
            <v>32.5</v>
          </cell>
          <cell r="F13703" t="str">
            <v>N</v>
          </cell>
        </row>
        <row r="13704">
          <cell r="B13704">
            <v>37134</v>
          </cell>
          <cell r="C13704" t="str">
            <v>Bank of Tidewater,VA Beach,VA</v>
          </cell>
          <cell r="D13704" t="str">
            <v>SouthTrust Corp,Birmingham,AL</v>
          </cell>
          <cell r="E13704">
            <v>63.088999999999999</v>
          </cell>
          <cell r="F13704" t="str">
            <v>N</v>
          </cell>
        </row>
        <row r="13705">
          <cell r="B13705">
            <v>37134</v>
          </cell>
          <cell r="C13705" t="str">
            <v>PrimeSource Corp</v>
          </cell>
          <cell r="D13705" t="str">
            <v>Fuji Photo Film USA Inc</v>
          </cell>
          <cell r="E13705">
            <v>64.525000000000006</v>
          </cell>
          <cell r="F13705" t="str">
            <v>N</v>
          </cell>
        </row>
        <row r="13706">
          <cell r="B13706">
            <v>37134</v>
          </cell>
          <cell r="C13706" t="str">
            <v>GS Blodgett Co(Maytag Co)</v>
          </cell>
          <cell r="D13706" t="str">
            <v>Middleby Corp</v>
          </cell>
          <cell r="E13706">
            <v>95</v>
          </cell>
          <cell r="F13706" t="str">
            <v>N</v>
          </cell>
        </row>
        <row r="13707">
          <cell r="B13707">
            <v>37134</v>
          </cell>
          <cell r="C13707" t="str">
            <v>Manor,Silver Spring,Maryland</v>
          </cell>
          <cell r="D13707" t="str">
            <v>Home Properties Inc</v>
          </cell>
          <cell r="E13707">
            <v>36.4</v>
          </cell>
          <cell r="F13707" t="str">
            <v>N</v>
          </cell>
        </row>
        <row r="13708">
          <cell r="B13708">
            <v>37134</v>
          </cell>
          <cell r="C13708" t="str">
            <v>Wolverine Brass Inc</v>
          </cell>
          <cell r="D13708" t="str">
            <v>Bradford Ventures Ltd</v>
          </cell>
          <cell r="E13708">
            <v>28</v>
          </cell>
          <cell r="F13708" t="str">
            <v>N</v>
          </cell>
        </row>
        <row r="13709">
          <cell r="B13709">
            <v>37134</v>
          </cell>
          <cell r="C13709" t="str">
            <v>Osborn Group Inc</v>
          </cell>
          <cell r="D13709" t="str">
            <v>LabOne Inc</v>
          </cell>
          <cell r="E13709">
            <v>49</v>
          </cell>
          <cell r="F13709" t="str">
            <v>N</v>
          </cell>
        </row>
        <row r="13710">
          <cell r="B13710">
            <v>37134</v>
          </cell>
          <cell r="C13710" t="str">
            <v>Epexegy Corp</v>
          </cell>
          <cell r="D13710" t="str">
            <v>Finet Holdings Corp</v>
          </cell>
          <cell r="E13710">
            <v>3</v>
          </cell>
          <cell r="F13710" t="str">
            <v>N</v>
          </cell>
        </row>
        <row r="13711">
          <cell r="B13711">
            <v>37134</v>
          </cell>
          <cell r="C13711" t="str">
            <v>Gulf Coast Intl Inspection Inc</v>
          </cell>
          <cell r="D13711" t="str">
            <v>Oceaneering International Inc</v>
          </cell>
          <cell r="E13711">
            <v>5</v>
          </cell>
          <cell r="F13711" t="str">
            <v>N</v>
          </cell>
        </row>
        <row r="13712">
          <cell r="B13712">
            <v>37134</v>
          </cell>
          <cell r="C13712" t="str">
            <v>Gulf Publishing Co</v>
          </cell>
          <cell r="D13712" t="str">
            <v>Euromoney Institutional Inv</v>
          </cell>
          <cell r="E13712">
            <v>10</v>
          </cell>
          <cell r="F13712" t="str">
            <v>N</v>
          </cell>
        </row>
        <row r="13713">
          <cell r="B13713">
            <v>37133</v>
          </cell>
          <cell r="C13713" t="str">
            <v>Oasis Group Inc</v>
          </cell>
          <cell r="D13713" t="str">
            <v>Rainwire Partners Inc</v>
          </cell>
          <cell r="E13713">
            <v>1.6289999999999998</v>
          </cell>
          <cell r="F13713" t="str">
            <v>N</v>
          </cell>
        </row>
        <row r="13714">
          <cell r="B13714">
            <v>37133</v>
          </cell>
          <cell r="C13714" t="str">
            <v>Colorado Gaming &amp; Ent-Casino</v>
          </cell>
          <cell r="D13714" t="str">
            <v>Penn National Gaming Inc</v>
          </cell>
          <cell r="E13714">
            <v>6.5</v>
          </cell>
          <cell r="F13714" t="str">
            <v>N</v>
          </cell>
        </row>
        <row r="13715">
          <cell r="B13715">
            <v>37133</v>
          </cell>
          <cell r="C13715" t="str">
            <v>Innovative Clinical-Oncology</v>
          </cell>
          <cell r="D13715" t="str">
            <v>Impath Inc</v>
          </cell>
          <cell r="E13715">
            <v>2.5</v>
          </cell>
          <cell r="F13715" t="str">
            <v>N</v>
          </cell>
        </row>
        <row r="13716">
          <cell r="B13716">
            <v>37133</v>
          </cell>
          <cell r="C13716" t="str">
            <v>Burnham Pacific Properties</v>
          </cell>
          <cell r="D13716" t="str">
            <v>Pacific Retail LP</v>
          </cell>
          <cell r="E13716">
            <v>158.47</v>
          </cell>
          <cell r="F13716" t="str">
            <v>N</v>
          </cell>
        </row>
        <row r="13717">
          <cell r="B13717">
            <v>37133</v>
          </cell>
          <cell r="C13717" t="str">
            <v>Air Plus Ltd</v>
          </cell>
          <cell r="D13717" t="str">
            <v>Stonepath Group Inc</v>
          </cell>
          <cell r="E13717">
            <v>34.5</v>
          </cell>
          <cell r="F13717" t="str">
            <v>N</v>
          </cell>
        </row>
        <row r="13718">
          <cell r="B13718">
            <v>37133</v>
          </cell>
          <cell r="C13718" t="str">
            <v>American Water Works Co Inc</v>
          </cell>
          <cell r="D13718" t="str">
            <v>Aquarion Co</v>
          </cell>
          <cell r="E13718">
            <v>224</v>
          </cell>
          <cell r="F13718" t="str">
            <v>N</v>
          </cell>
        </row>
        <row r="13719">
          <cell r="B13719">
            <v>37133</v>
          </cell>
          <cell r="C13719" t="str">
            <v>Surface Systems Inc</v>
          </cell>
          <cell r="D13719" t="str">
            <v>Quixote Corp</v>
          </cell>
          <cell r="E13719">
            <v>11.5</v>
          </cell>
          <cell r="F13719" t="str">
            <v>N</v>
          </cell>
        </row>
        <row r="13720">
          <cell r="B13720">
            <v>37133</v>
          </cell>
          <cell r="C13720" t="str">
            <v>Media 100 Inc-Software Product</v>
          </cell>
          <cell r="D13720" t="str">
            <v>AutoDesk Inc</v>
          </cell>
          <cell r="E13720">
            <v>16</v>
          </cell>
          <cell r="F13720" t="str">
            <v>N</v>
          </cell>
        </row>
        <row r="13721">
          <cell r="B13721">
            <v>37133</v>
          </cell>
          <cell r="C13721" t="str">
            <v>SOnics &amp; Materials-Mnfr Facili</v>
          </cell>
          <cell r="D13721" t="str">
            <v>Acme Realty Inc</v>
          </cell>
          <cell r="E13721">
            <v>4</v>
          </cell>
          <cell r="F13721" t="str">
            <v>N</v>
          </cell>
        </row>
        <row r="13722">
          <cell r="B13722">
            <v>37133</v>
          </cell>
          <cell r="C13722" t="str">
            <v>Concordia Capital Association</v>
          </cell>
          <cell r="D13722" t="str">
            <v>Affiliated Managers Group Inc</v>
          </cell>
          <cell r="E13722">
            <v>2</v>
          </cell>
          <cell r="F13722" t="str">
            <v>N</v>
          </cell>
        </row>
        <row r="13723">
          <cell r="B13723">
            <v>37133</v>
          </cell>
          <cell r="C13723" t="str">
            <v>Oasis Information Systems Inc</v>
          </cell>
          <cell r="D13723" t="str">
            <v>1st Genx.com Inc</v>
          </cell>
          <cell r="E13723">
            <v>2.92</v>
          </cell>
          <cell r="F13723" t="str">
            <v>N</v>
          </cell>
        </row>
        <row r="13724">
          <cell r="B13724">
            <v>37133</v>
          </cell>
          <cell r="C13724" t="str">
            <v>Houston Galleria,Houston,Texas</v>
          </cell>
          <cell r="D13724" t="str">
            <v>CalPERS</v>
          </cell>
          <cell r="E13724">
            <v>65</v>
          </cell>
          <cell r="F13724" t="str">
            <v>N</v>
          </cell>
        </row>
        <row r="13725">
          <cell r="B13725">
            <v>37133</v>
          </cell>
          <cell r="C13725" t="str">
            <v>NetRadio Corp</v>
          </cell>
          <cell r="D13725" t="str">
            <v>Advisory Board Inc</v>
          </cell>
          <cell r="E13725">
            <v>1.4109999999999998</v>
          </cell>
          <cell r="F13725" t="str">
            <v>N</v>
          </cell>
        </row>
        <row r="13726">
          <cell r="B13726">
            <v>37132</v>
          </cell>
          <cell r="C13726" t="str">
            <v>Total eMed</v>
          </cell>
          <cell r="D13726" t="str">
            <v>Parthenon Capital LLC</v>
          </cell>
          <cell r="E13726">
            <v>6</v>
          </cell>
          <cell r="F13726" t="str">
            <v>Y</v>
          </cell>
        </row>
        <row r="13727">
          <cell r="B13727">
            <v>37132</v>
          </cell>
          <cell r="C13727" t="str">
            <v>IPCS Inc</v>
          </cell>
          <cell r="D13727" t="str">
            <v>AirGate PCS Inc</v>
          </cell>
          <cell r="E13727">
            <v>834.428</v>
          </cell>
          <cell r="F13727" t="str">
            <v>N</v>
          </cell>
        </row>
        <row r="13728">
          <cell r="B13728">
            <v>37132</v>
          </cell>
          <cell r="C13728" t="str">
            <v>Renaissance Worldwide Inc</v>
          </cell>
          <cell r="D13728" t="str">
            <v>Aquent</v>
          </cell>
          <cell r="E13728">
            <v>106.211</v>
          </cell>
          <cell r="F13728" t="str">
            <v>N</v>
          </cell>
        </row>
        <row r="13729">
          <cell r="B13729">
            <v>37132</v>
          </cell>
          <cell r="C13729" t="str">
            <v>Friess Associates Inc</v>
          </cell>
          <cell r="D13729" t="str">
            <v>Affiliated Managers Group Inc</v>
          </cell>
          <cell r="E13729">
            <v>247</v>
          </cell>
          <cell r="F13729" t="str">
            <v>N</v>
          </cell>
        </row>
        <row r="13730">
          <cell r="B13730">
            <v>37132</v>
          </cell>
          <cell r="C13730" t="str">
            <v>Clare Inc-Reed Switch Business</v>
          </cell>
          <cell r="D13730" t="str">
            <v>Sumida Corp</v>
          </cell>
          <cell r="E13730">
            <v>8</v>
          </cell>
          <cell r="F13730" t="str">
            <v>N</v>
          </cell>
        </row>
        <row r="13731">
          <cell r="B13731">
            <v>37132</v>
          </cell>
          <cell r="C13731" t="str">
            <v>Nippisun Indiana-Compound Prod</v>
          </cell>
          <cell r="D13731" t="str">
            <v>Toray Resin(Toray Industries)</v>
          </cell>
          <cell r="E13731">
            <v>8</v>
          </cell>
          <cell r="F13731" t="str">
            <v>N</v>
          </cell>
        </row>
        <row r="13732">
          <cell r="B13732">
            <v>37132</v>
          </cell>
          <cell r="C13732" t="str">
            <v>Comcorp Inc-Radio Stations(7)</v>
          </cell>
          <cell r="D13732" t="str">
            <v>Regent Broadcasting Inc</v>
          </cell>
          <cell r="E13732">
            <v>39.599999999999994</v>
          </cell>
          <cell r="F13732" t="str">
            <v>N</v>
          </cell>
        </row>
        <row r="13733">
          <cell r="B13733">
            <v>37132</v>
          </cell>
          <cell r="C13733" t="str">
            <v>Westvaco Corp</v>
          </cell>
          <cell r="D13733" t="str">
            <v>Mead Corp</v>
          </cell>
          <cell r="E13733">
            <v>2960.6120000000001</v>
          </cell>
          <cell r="F13733" t="str">
            <v>N</v>
          </cell>
        </row>
        <row r="13734">
          <cell r="B13734">
            <v>37132</v>
          </cell>
          <cell r="C13734" t="str">
            <v>Dempsey &amp; Co LLC</v>
          </cell>
          <cell r="D13734" t="str">
            <v>E Trade Group Inc</v>
          </cell>
          <cell r="E13734">
            <v>173.5</v>
          </cell>
          <cell r="F13734" t="str">
            <v>N</v>
          </cell>
        </row>
        <row r="13735">
          <cell r="B13735">
            <v>37132</v>
          </cell>
          <cell r="C13735" t="str">
            <v>Strategy.com Inc</v>
          </cell>
          <cell r="D13735" t="str">
            <v>MicroStrategy Inc</v>
          </cell>
          <cell r="E13735">
            <v>8.3650000000000002</v>
          </cell>
          <cell r="F13735" t="str">
            <v>N</v>
          </cell>
        </row>
        <row r="13736">
          <cell r="B13736">
            <v>37131</v>
          </cell>
          <cell r="C13736" t="str">
            <v>Bellsouth Intl Wireless Svcs</v>
          </cell>
          <cell r="D13736" t="str">
            <v>Illuminet Holdings Inc</v>
          </cell>
          <cell r="E13736">
            <v>25</v>
          </cell>
          <cell r="F13736" t="str">
            <v>N</v>
          </cell>
        </row>
        <row r="13737">
          <cell r="B13737">
            <v>37131</v>
          </cell>
          <cell r="C13737" t="str">
            <v>Condor Technology Solution-SAP</v>
          </cell>
          <cell r="D13737" t="str">
            <v>Answerthink Inc</v>
          </cell>
          <cell r="E13737">
            <v>2.75</v>
          </cell>
          <cell r="F13737" t="str">
            <v>N</v>
          </cell>
        </row>
        <row r="13738">
          <cell r="B13738">
            <v>37131</v>
          </cell>
          <cell r="C13738" t="str">
            <v>First Western Bank,NC</v>
          </cell>
          <cell r="D13738" t="str">
            <v>MountainBank Financial Corp</v>
          </cell>
          <cell r="E13738">
            <v>21.071000000000002</v>
          </cell>
          <cell r="F13738" t="str">
            <v>N</v>
          </cell>
        </row>
        <row r="13739">
          <cell r="B13739">
            <v>37131</v>
          </cell>
          <cell r="C13739" t="str">
            <v>Tender Loving Care Health Svcs</v>
          </cell>
          <cell r="D13739" t="str">
            <v>e-MedSoft.com</v>
          </cell>
          <cell r="E13739">
            <v>13.784000000000001</v>
          </cell>
          <cell r="F13739" t="str">
            <v>N</v>
          </cell>
        </row>
        <row r="13740">
          <cell r="B13740">
            <v>37130</v>
          </cell>
          <cell r="C13740" t="str">
            <v>Impaxselling.com</v>
          </cell>
          <cell r="D13740" t="str">
            <v>SmartForce PLC</v>
          </cell>
          <cell r="E13740">
            <v>2.8759999999999999</v>
          </cell>
          <cell r="F13740" t="str">
            <v>N</v>
          </cell>
        </row>
        <row r="13741">
          <cell r="B13741">
            <v>37130</v>
          </cell>
          <cell r="C13741" t="str">
            <v>CanFibre Riverside-Riverside</v>
          </cell>
          <cell r="D13741" t="str">
            <v>CFR Holdings Inc</v>
          </cell>
          <cell r="E13741">
            <v>44</v>
          </cell>
          <cell r="F13741" t="str">
            <v>N</v>
          </cell>
        </row>
        <row r="13742">
          <cell r="B13742">
            <v>37130</v>
          </cell>
          <cell r="C13742" t="str">
            <v>Mox-Med Inc</v>
          </cell>
          <cell r="D13742" t="str">
            <v>Saint-Gobain Performance</v>
          </cell>
          <cell r="E13742">
            <v>40</v>
          </cell>
          <cell r="F13742" t="str">
            <v>N</v>
          </cell>
        </row>
        <row r="13743">
          <cell r="B13743">
            <v>37130</v>
          </cell>
          <cell r="C13743" t="str">
            <v>Valley Bancorp Inc, MD</v>
          </cell>
          <cell r="D13743" t="str">
            <v>American Home Mtg Hldgs Inc</v>
          </cell>
          <cell r="E13743">
            <v>5.5</v>
          </cell>
          <cell r="F13743" t="str">
            <v>N</v>
          </cell>
        </row>
        <row r="13744">
          <cell r="B13744">
            <v>37130</v>
          </cell>
          <cell r="C13744" t="str">
            <v>thePit.com</v>
          </cell>
          <cell r="D13744" t="str">
            <v>Topps Co Inc</v>
          </cell>
          <cell r="E13744">
            <v>5.6999999999999993</v>
          </cell>
          <cell r="F13744" t="str">
            <v>N</v>
          </cell>
        </row>
        <row r="13745">
          <cell r="B13745">
            <v>37130</v>
          </cell>
          <cell r="C13745" t="str">
            <v>PolyVision Corp</v>
          </cell>
          <cell r="D13745" t="str">
            <v>Steelcase Inc</v>
          </cell>
          <cell r="E13745">
            <v>181.40600000000001</v>
          </cell>
          <cell r="F13745" t="str">
            <v>N</v>
          </cell>
        </row>
        <row r="13746">
          <cell r="B13746">
            <v>37130</v>
          </cell>
          <cell r="C13746" t="str">
            <v>Laser Vision Centers Inc</v>
          </cell>
          <cell r="D13746" t="str">
            <v>TLC Laser Eye Centers</v>
          </cell>
          <cell r="E13746">
            <v>179.06700000000001</v>
          </cell>
          <cell r="F13746" t="str">
            <v>N</v>
          </cell>
        </row>
        <row r="13747">
          <cell r="B13747">
            <v>37127</v>
          </cell>
          <cell r="C13747" t="str">
            <v>Ensera Inc</v>
          </cell>
          <cell r="D13747" t="str">
            <v>Mitchell International Inc</v>
          </cell>
          <cell r="E13747">
            <v>14</v>
          </cell>
          <cell r="F13747" t="str">
            <v>Y</v>
          </cell>
        </row>
        <row r="13748">
          <cell r="B13748">
            <v>37127</v>
          </cell>
          <cell r="C13748" t="str">
            <v>Triangle Pharmaceuticals Inc</v>
          </cell>
          <cell r="D13748" t="str">
            <v>Investor Group</v>
          </cell>
          <cell r="E13748">
            <v>75</v>
          </cell>
          <cell r="F13748" t="str">
            <v>Y</v>
          </cell>
        </row>
        <row r="13749">
          <cell r="B13749">
            <v>37127</v>
          </cell>
          <cell r="C13749" t="str">
            <v>Medical Staffing Network Inc</v>
          </cell>
          <cell r="D13749" t="str">
            <v>Investor Group</v>
          </cell>
          <cell r="E13749">
            <v>185</v>
          </cell>
          <cell r="F13749" t="str">
            <v>Y</v>
          </cell>
        </row>
        <row r="13750">
          <cell r="B13750">
            <v>37127</v>
          </cell>
          <cell r="C13750" t="str">
            <v>Excel Commun-North American Op</v>
          </cell>
          <cell r="D13750" t="str">
            <v>VarTec Telecom Inc</v>
          </cell>
          <cell r="E13750">
            <v>250</v>
          </cell>
          <cell r="F13750" t="str">
            <v>N</v>
          </cell>
        </row>
        <row r="13751">
          <cell r="B13751">
            <v>37127</v>
          </cell>
          <cell r="C13751" t="str">
            <v>Insulated Shipping Containers</v>
          </cell>
          <cell r="D13751" t="str">
            <v>Svenska Cellulosa AB</v>
          </cell>
          <cell r="E13751">
            <v>10</v>
          </cell>
          <cell r="F13751" t="str">
            <v>N</v>
          </cell>
        </row>
        <row r="13752">
          <cell r="B13752">
            <v>37127</v>
          </cell>
          <cell r="C13752" t="str">
            <v>Headhunter.net Inc</v>
          </cell>
          <cell r="D13752" t="str">
            <v>Career Holdings Inc</v>
          </cell>
          <cell r="E13752">
            <v>199.00800000000001</v>
          </cell>
          <cell r="F13752" t="str">
            <v>N</v>
          </cell>
        </row>
        <row r="13753">
          <cell r="B13753">
            <v>37127</v>
          </cell>
          <cell r="C13753" t="str">
            <v>Level 3 Commun-Trans</v>
          </cell>
          <cell r="D13753" t="str">
            <v>Level 3 Communications Inc</v>
          </cell>
          <cell r="E13753">
            <v>9.1</v>
          </cell>
          <cell r="F13753" t="str">
            <v>N</v>
          </cell>
        </row>
        <row r="13754">
          <cell r="B13754">
            <v>37127</v>
          </cell>
          <cell r="C13754" t="str">
            <v>Teligent Inc-Fixed Wireless</v>
          </cell>
          <cell r="D13754" t="str">
            <v>Undisclosed Acquiror</v>
          </cell>
          <cell r="E13754">
            <v>115</v>
          </cell>
          <cell r="F13754" t="str">
            <v>N</v>
          </cell>
        </row>
        <row r="13755">
          <cell r="B13755">
            <v>37127</v>
          </cell>
          <cell r="C13755" t="str">
            <v>Bridge Information Systems Inc</v>
          </cell>
          <cell r="D13755" t="str">
            <v>Moneyline Network Inc</v>
          </cell>
          <cell r="E13755">
            <v>10</v>
          </cell>
          <cell r="F13755" t="str">
            <v>N</v>
          </cell>
        </row>
        <row r="13756">
          <cell r="B13756">
            <v>37126</v>
          </cell>
          <cell r="C13756" t="str">
            <v>Nu Visions Manufacturing Inc</v>
          </cell>
          <cell r="D13756" t="str">
            <v>Golden Gate Capital</v>
          </cell>
          <cell r="E13756">
            <v>31.5</v>
          </cell>
          <cell r="F13756" t="str">
            <v>Y</v>
          </cell>
        </row>
        <row r="13757">
          <cell r="B13757">
            <v>37126</v>
          </cell>
          <cell r="C13757" t="str">
            <v>Ecrix Corp</v>
          </cell>
          <cell r="D13757" t="str">
            <v>Exabyte Corp</v>
          </cell>
          <cell r="E13757">
            <v>7.3</v>
          </cell>
          <cell r="F13757" t="str">
            <v>N</v>
          </cell>
        </row>
        <row r="13758">
          <cell r="B13758">
            <v>37126</v>
          </cell>
          <cell r="C13758" t="str">
            <v>Net Connection Corp</v>
          </cell>
          <cell r="D13758" t="str">
            <v>DataMEG Corp</v>
          </cell>
          <cell r="E13758">
            <v>2.2000000000000002</v>
          </cell>
          <cell r="F13758" t="str">
            <v>N</v>
          </cell>
        </row>
        <row r="13759">
          <cell r="B13759">
            <v>37126</v>
          </cell>
          <cell r="C13759" t="str">
            <v>Natl Engineering &amp; Contracting</v>
          </cell>
          <cell r="D13759" t="str">
            <v>Balfour Beatty PLC</v>
          </cell>
          <cell r="E13759">
            <v>25</v>
          </cell>
          <cell r="F13759" t="str">
            <v>N</v>
          </cell>
        </row>
        <row r="13760">
          <cell r="B13760">
            <v>37126</v>
          </cell>
          <cell r="C13760" t="str">
            <v>Western Hub Properties LLC</v>
          </cell>
          <cell r="D13760" t="str">
            <v>Investor Group</v>
          </cell>
          <cell r="E13760">
            <v>220</v>
          </cell>
          <cell r="F13760" t="str">
            <v>N</v>
          </cell>
        </row>
        <row r="13761">
          <cell r="B13761">
            <v>37126</v>
          </cell>
          <cell r="C13761" t="str">
            <v>Stage II Apparel Corp</v>
          </cell>
          <cell r="D13761" t="str">
            <v>Alpha Omega Group Inc</v>
          </cell>
          <cell r="E13761">
            <v>1.5</v>
          </cell>
          <cell r="F13761" t="str">
            <v>N</v>
          </cell>
        </row>
        <row r="13762">
          <cell r="B13762">
            <v>37126</v>
          </cell>
          <cell r="C13762" t="str">
            <v>Jacobson Metal Co</v>
          </cell>
          <cell r="D13762" t="str">
            <v>Mercer Wrecker Recycling Corp</v>
          </cell>
          <cell r="E13762">
            <v>3.3</v>
          </cell>
          <cell r="F13762" t="str">
            <v>N</v>
          </cell>
        </row>
        <row r="13763">
          <cell r="B13763">
            <v>37126</v>
          </cell>
          <cell r="C13763" t="str">
            <v>Koger Equity-Properties(10)</v>
          </cell>
          <cell r="D13763" t="str">
            <v>AREIF Realty Trust Inc</v>
          </cell>
          <cell r="E13763">
            <v>304.46699999999998</v>
          </cell>
          <cell r="F13763" t="str">
            <v>N</v>
          </cell>
        </row>
        <row r="13764">
          <cell r="B13764">
            <v>37126</v>
          </cell>
          <cell r="C13764" t="str">
            <v>Kenwood Bancorp Inc</v>
          </cell>
          <cell r="D13764" t="str">
            <v>Peoples Community Bancorp,OH</v>
          </cell>
          <cell r="E13764">
            <v>7.2569999999999997</v>
          </cell>
          <cell r="F13764" t="str">
            <v>N</v>
          </cell>
        </row>
        <row r="13765">
          <cell r="B13765">
            <v>37125</v>
          </cell>
          <cell r="C13765" t="str">
            <v>Arnold Indus-Logistics Unit</v>
          </cell>
          <cell r="D13765" t="str">
            <v>Investor Group</v>
          </cell>
          <cell r="E13765">
            <v>105</v>
          </cell>
          <cell r="F13765" t="str">
            <v>Y</v>
          </cell>
        </row>
        <row r="13766">
          <cell r="B13766">
            <v>37125</v>
          </cell>
          <cell r="C13766" t="str">
            <v>Cirrus Industries Inc</v>
          </cell>
          <cell r="D13766" t="str">
            <v>Crescent Capital Invest Inc</v>
          </cell>
          <cell r="E13766">
            <v>143</v>
          </cell>
          <cell r="F13766" t="str">
            <v>Y</v>
          </cell>
        </row>
        <row r="13767">
          <cell r="B13767">
            <v>37125</v>
          </cell>
          <cell r="C13767" t="str">
            <v>Epsilon Data Management Inc</v>
          </cell>
          <cell r="D13767" t="str">
            <v>Relizon Co</v>
          </cell>
          <cell r="E13767">
            <v>189</v>
          </cell>
          <cell r="F13767" t="str">
            <v>Y</v>
          </cell>
        </row>
        <row r="13768">
          <cell r="B13768">
            <v>37125</v>
          </cell>
          <cell r="C13768" t="str">
            <v>Arnold Industries Inc</v>
          </cell>
          <cell r="D13768" t="str">
            <v>Roadway Express Inc</v>
          </cell>
          <cell r="E13768">
            <v>553.68200000000002</v>
          </cell>
          <cell r="F13768" t="str">
            <v>N</v>
          </cell>
        </row>
        <row r="13769">
          <cell r="B13769">
            <v>37125</v>
          </cell>
          <cell r="C13769" t="str">
            <v>VP Buildings Inc(LTV Corp)</v>
          </cell>
          <cell r="D13769" t="str">
            <v>Grupo IMSA SA de CV</v>
          </cell>
          <cell r="E13769">
            <v>102</v>
          </cell>
          <cell r="F13769" t="str">
            <v>N</v>
          </cell>
        </row>
        <row r="13770">
          <cell r="B13770">
            <v>37125</v>
          </cell>
          <cell r="C13770" t="str">
            <v>Hesta Corp</v>
          </cell>
          <cell r="D13770" t="str">
            <v>Mi Services Group Ltd</v>
          </cell>
          <cell r="E13770">
            <v>17.5</v>
          </cell>
          <cell r="F13770" t="str">
            <v>N</v>
          </cell>
        </row>
        <row r="13771">
          <cell r="B13771">
            <v>37125</v>
          </cell>
          <cell r="C13771" t="str">
            <v>Addus Healthcare Inc</v>
          </cell>
          <cell r="D13771" t="str">
            <v>e-MedSoft.com</v>
          </cell>
          <cell r="E13771">
            <v>62.5</v>
          </cell>
          <cell r="F13771" t="str">
            <v>N</v>
          </cell>
        </row>
        <row r="13772">
          <cell r="B13772">
            <v>37125</v>
          </cell>
          <cell r="C13772" t="str">
            <v>KPXC-FM,Indians Springs,NV</v>
          </cell>
          <cell r="D13772" t="str">
            <v>Hispanic Broadcasting Corp</v>
          </cell>
          <cell r="E13772">
            <v>16</v>
          </cell>
          <cell r="F13772" t="str">
            <v>N</v>
          </cell>
        </row>
        <row r="13773">
          <cell r="B13773">
            <v>37125</v>
          </cell>
          <cell r="C13773" t="str">
            <v>Pacific Western National Bank</v>
          </cell>
          <cell r="D13773" t="str">
            <v>First Community Bancorp Inc</v>
          </cell>
          <cell r="E13773">
            <v>32.581000000000003</v>
          </cell>
          <cell r="F13773" t="str">
            <v>N</v>
          </cell>
        </row>
        <row r="13774">
          <cell r="B13774">
            <v>37125</v>
          </cell>
          <cell r="C13774" t="str">
            <v>Proligo LLC</v>
          </cell>
          <cell r="D13774" t="str">
            <v>Degussa AG</v>
          </cell>
          <cell r="E13774">
            <v>14.299999999999999</v>
          </cell>
          <cell r="F13774" t="str">
            <v>N</v>
          </cell>
        </row>
        <row r="13775">
          <cell r="B13775">
            <v>37125</v>
          </cell>
          <cell r="C13775" t="str">
            <v>American Hearing Aid Assoc Inc</v>
          </cell>
          <cell r="D13775" t="str">
            <v>William Demant Holdings A/S</v>
          </cell>
          <cell r="E13775">
            <v>50</v>
          </cell>
          <cell r="F13775" t="str">
            <v>N</v>
          </cell>
        </row>
        <row r="13776">
          <cell r="B13776">
            <v>37125</v>
          </cell>
          <cell r="C13776" t="str">
            <v>Vector Group Ltd</v>
          </cell>
          <cell r="D13776" t="str">
            <v>Carl Icahn</v>
          </cell>
          <cell r="E13776">
            <v>48</v>
          </cell>
          <cell r="F13776" t="str">
            <v>N</v>
          </cell>
        </row>
        <row r="13777">
          <cell r="B13777">
            <v>37125</v>
          </cell>
          <cell r="C13777" t="str">
            <v>El Paso Great Basin Trucks Inc</v>
          </cell>
          <cell r="D13777" t="str">
            <v>Rush Enterprises Inc</v>
          </cell>
          <cell r="E13777">
            <v>2.5</v>
          </cell>
          <cell r="F13777" t="str">
            <v>N</v>
          </cell>
        </row>
        <row r="13778">
          <cell r="B13778">
            <v>37125</v>
          </cell>
          <cell r="C13778" t="str">
            <v>Homeservices Com Inc</v>
          </cell>
          <cell r="D13778" t="str">
            <v>MidAmerican Energy Holdings Co</v>
          </cell>
          <cell r="E13778">
            <v>32.941000000000003</v>
          </cell>
          <cell r="F13778" t="str">
            <v>N</v>
          </cell>
        </row>
        <row r="13779">
          <cell r="B13779">
            <v>37125</v>
          </cell>
          <cell r="C13779" t="str">
            <v>Isis Pharmaceuticals Inc</v>
          </cell>
          <cell r="D13779" t="str">
            <v>Eli Lilly &amp; Co</v>
          </cell>
          <cell r="E13779">
            <v>68.441999999999993</v>
          </cell>
          <cell r="F13779" t="str">
            <v>N</v>
          </cell>
        </row>
        <row r="13780">
          <cell r="B13780">
            <v>37124</v>
          </cell>
          <cell r="C13780" t="str">
            <v>Spotlight Solutions Inc</v>
          </cell>
          <cell r="D13780" t="str">
            <v>Blue Chip Venture Co</v>
          </cell>
          <cell r="E13780">
            <v>12</v>
          </cell>
          <cell r="F13780" t="str">
            <v>Y</v>
          </cell>
        </row>
        <row r="13781">
          <cell r="B13781">
            <v>37124</v>
          </cell>
          <cell r="C13781" t="str">
            <v>Biomedical Diagnostics LLC</v>
          </cell>
          <cell r="D13781" t="str">
            <v>Genesis Bioventures Inc</v>
          </cell>
          <cell r="E13781">
            <v>11.672000000000001</v>
          </cell>
          <cell r="F13781" t="str">
            <v>Y</v>
          </cell>
        </row>
        <row r="13782">
          <cell r="B13782">
            <v>37124</v>
          </cell>
          <cell r="C13782" t="str">
            <v>Devro PLC-Cellulose Business</v>
          </cell>
          <cell r="D13782" t="str">
            <v>Investor Group</v>
          </cell>
          <cell r="E13782">
            <v>47.949999999999996</v>
          </cell>
          <cell r="F13782" t="str">
            <v>Y</v>
          </cell>
        </row>
        <row r="13783">
          <cell r="B13783">
            <v>37124</v>
          </cell>
          <cell r="C13783" t="str">
            <v>Pharmaceutical Resources Inc</v>
          </cell>
          <cell r="D13783" t="str">
            <v>Investor Group</v>
          </cell>
          <cell r="E13783">
            <v>329.75799999999998</v>
          </cell>
          <cell r="F13783" t="str">
            <v>N</v>
          </cell>
        </row>
        <row r="13784">
          <cell r="B13784">
            <v>37124</v>
          </cell>
          <cell r="C13784" t="str">
            <v>Spectra Physics Inc</v>
          </cell>
          <cell r="D13784" t="str">
            <v>Thermo Electron Corp</v>
          </cell>
          <cell r="E13784">
            <v>70.921000000000006</v>
          </cell>
          <cell r="F13784" t="str">
            <v>N</v>
          </cell>
        </row>
        <row r="13785">
          <cell r="B13785">
            <v>37124</v>
          </cell>
          <cell r="C13785" t="str">
            <v>Linn-Benton Bank,Albany,Oregon</v>
          </cell>
          <cell r="D13785" t="str">
            <v>Umpqua Holdings Corp</v>
          </cell>
          <cell r="E13785">
            <v>20.155999999999999</v>
          </cell>
          <cell r="F13785" t="str">
            <v>N</v>
          </cell>
        </row>
        <row r="13786">
          <cell r="B13786">
            <v>37124</v>
          </cell>
          <cell r="C13786" t="str">
            <v>Crown Pacific Partners-Sawmill</v>
          </cell>
          <cell r="D13786" t="str">
            <v>Louisiana-Pacific Corp</v>
          </cell>
          <cell r="E13786">
            <v>40</v>
          </cell>
          <cell r="F13786" t="str">
            <v>N</v>
          </cell>
        </row>
        <row r="13787">
          <cell r="B13787">
            <v>37124</v>
          </cell>
          <cell r="C13787" t="str">
            <v>MAII Holdings Inc</v>
          </cell>
          <cell r="D13787" t="str">
            <v>GenesisIntermedia.com Inc</v>
          </cell>
          <cell r="E13787">
            <v>11.2</v>
          </cell>
          <cell r="F13787" t="str">
            <v>N</v>
          </cell>
        </row>
        <row r="13788">
          <cell r="B13788">
            <v>37124</v>
          </cell>
          <cell r="C13788" t="str">
            <v>Starcradt Corp-Certain Assets</v>
          </cell>
          <cell r="D13788" t="str">
            <v>Forest River Inc</v>
          </cell>
          <cell r="E13788">
            <v>13.299999999999999</v>
          </cell>
          <cell r="F13788" t="str">
            <v>N</v>
          </cell>
        </row>
        <row r="13789">
          <cell r="B13789">
            <v>37124</v>
          </cell>
          <cell r="C13789" t="str">
            <v>Metro Information Services Inc</v>
          </cell>
          <cell r="D13789" t="str">
            <v>Keane Inc</v>
          </cell>
          <cell r="E13789">
            <v>205.07900000000001</v>
          </cell>
          <cell r="F13789" t="str">
            <v>N</v>
          </cell>
        </row>
        <row r="13790">
          <cell r="B13790">
            <v>37123</v>
          </cell>
          <cell r="C13790" t="str">
            <v>InSystem Design Inc</v>
          </cell>
          <cell r="D13790" t="str">
            <v>Cypress Semiconductor Corp</v>
          </cell>
          <cell r="E13790">
            <v>45</v>
          </cell>
          <cell r="F13790" t="str">
            <v>N</v>
          </cell>
        </row>
        <row r="13791">
          <cell r="B13791">
            <v>37123</v>
          </cell>
          <cell r="C13791" t="str">
            <v>Propelis Software Inc-Certain</v>
          </cell>
          <cell r="D13791" t="str">
            <v>Jacada Ltd</v>
          </cell>
          <cell r="E13791">
            <v>6</v>
          </cell>
          <cell r="F13791" t="str">
            <v>N</v>
          </cell>
        </row>
        <row r="13792">
          <cell r="B13792">
            <v>37123</v>
          </cell>
          <cell r="C13792" t="str">
            <v>Card Access Inc</v>
          </cell>
          <cell r="D13792" t="str">
            <v>Proxim Inc</v>
          </cell>
          <cell r="E13792">
            <v>6.452</v>
          </cell>
          <cell r="F13792" t="str">
            <v>N</v>
          </cell>
        </row>
        <row r="13793">
          <cell r="B13793">
            <v>37123</v>
          </cell>
          <cell r="C13793" t="str">
            <v>KeyStone Analytical Lab Inc</v>
          </cell>
          <cell r="D13793" t="str">
            <v>SFBC International Inc</v>
          </cell>
          <cell r="E13793">
            <v>5.9309999999999992</v>
          </cell>
          <cell r="F13793" t="str">
            <v>N</v>
          </cell>
        </row>
        <row r="13794">
          <cell r="B13794">
            <v>37120</v>
          </cell>
          <cell r="C13794" t="str">
            <v>Tuscon Mall,Tuscon,Arizona</v>
          </cell>
          <cell r="D13794" t="str">
            <v>General Growth Properties Inc</v>
          </cell>
          <cell r="E13794">
            <v>180</v>
          </cell>
          <cell r="F13794" t="str">
            <v>N</v>
          </cell>
        </row>
        <row r="13795">
          <cell r="B13795">
            <v>37120</v>
          </cell>
          <cell r="C13795" t="str">
            <v>Onex Communications Corp</v>
          </cell>
          <cell r="D13795" t="str">
            <v>TranSwitch Corp</v>
          </cell>
          <cell r="E13795">
            <v>75.319999999999993</v>
          </cell>
          <cell r="F13795" t="str">
            <v>N</v>
          </cell>
        </row>
        <row r="13796">
          <cell r="B13796">
            <v>37120</v>
          </cell>
          <cell r="C13796" t="str">
            <v>NextWave Telecom Inc</v>
          </cell>
          <cell r="D13796" t="str">
            <v>QUALCOMM Inc</v>
          </cell>
          <cell r="E13796">
            <v>300</v>
          </cell>
          <cell r="F13796" t="str">
            <v>N</v>
          </cell>
        </row>
        <row r="13797">
          <cell r="B13797">
            <v>37120</v>
          </cell>
          <cell r="C13797" t="str">
            <v>Car Rental Direct.com Inc</v>
          </cell>
          <cell r="D13797" t="str">
            <v>MAII Holdings Inc</v>
          </cell>
          <cell r="E13797">
            <v>11.6</v>
          </cell>
          <cell r="F13797" t="str">
            <v>N</v>
          </cell>
        </row>
        <row r="13798">
          <cell r="B13798">
            <v>37120</v>
          </cell>
          <cell r="C13798" t="str">
            <v>Unilever-N American Seafood</v>
          </cell>
          <cell r="D13798" t="str">
            <v>Nippon Suisan USA Inc</v>
          </cell>
          <cell r="E13798">
            <v>175</v>
          </cell>
          <cell r="F13798" t="str">
            <v>N</v>
          </cell>
        </row>
        <row r="13799">
          <cell r="B13799">
            <v>37120</v>
          </cell>
          <cell r="C13799" t="str">
            <v>Azteca Production-Knit Apparel</v>
          </cell>
          <cell r="D13799" t="str">
            <v>Innovo Group Inc</v>
          </cell>
          <cell r="E13799">
            <v>7.5030000000000001</v>
          </cell>
          <cell r="F13799" t="str">
            <v>N</v>
          </cell>
        </row>
        <row r="13800">
          <cell r="B13800">
            <v>37120</v>
          </cell>
          <cell r="C13800" t="str">
            <v>R&amp;B Falcon Corp-Drilling Units</v>
          </cell>
          <cell r="D13800" t="str">
            <v>Transocean Offshore Intl</v>
          </cell>
          <cell r="E13800">
            <v>1615</v>
          </cell>
          <cell r="F13800" t="str">
            <v>N</v>
          </cell>
        </row>
        <row r="13801">
          <cell r="B13801">
            <v>37119</v>
          </cell>
          <cell r="C13801" t="str">
            <v>Haden International Group Inc</v>
          </cell>
          <cell r="D13801" t="str">
            <v>Palladium Equity Partners LLC</v>
          </cell>
          <cell r="E13801">
            <v>40</v>
          </cell>
          <cell r="F13801" t="str">
            <v>Y</v>
          </cell>
        </row>
        <row r="13802">
          <cell r="B13802">
            <v>37119</v>
          </cell>
          <cell r="C13802" t="str">
            <v>Thrift Management Inc-Retail</v>
          </cell>
          <cell r="D13802" t="str">
            <v>Thrift Ventures Inc</v>
          </cell>
          <cell r="E13802">
            <v>1.1749999999999998</v>
          </cell>
          <cell r="F13802" t="str">
            <v>Y</v>
          </cell>
        </row>
        <row r="13803">
          <cell r="B13803">
            <v>37119</v>
          </cell>
          <cell r="C13803" t="str">
            <v>ArvinMeritor Inc-Certain Auto</v>
          </cell>
          <cell r="D13803" t="str">
            <v>Johnson Electric Holdings Ltd</v>
          </cell>
          <cell r="E13803">
            <v>11.7</v>
          </cell>
          <cell r="F13803" t="str">
            <v>N</v>
          </cell>
        </row>
        <row r="13804">
          <cell r="B13804">
            <v>37119</v>
          </cell>
          <cell r="C13804" t="str">
            <v>Ascent Entertainment Group Inc</v>
          </cell>
          <cell r="D13804" t="str">
            <v>Liberty Satellite &amp; Tech Inc</v>
          </cell>
          <cell r="E13804">
            <v>204</v>
          </cell>
          <cell r="F13804" t="str">
            <v>N</v>
          </cell>
        </row>
        <row r="13805">
          <cell r="B13805">
            <v>37119</v>
          </cell>
          <cell r="C13805" t="str">
            <v>MCB Financial Corp,California</v>
          </cell>
          <cell r="D13805" t="str">
            <v>Business Bancorp,California</v>
          </cell>
          <cell r="E13805">
            <v>30.366</v>
          </cell>
          <cell r="F13805" t="str">
            <v>N</v>
          </cell>
        </row>
        <row r="13806">
          <cell r="B13806">
            <v>37119</v>
          </cell>
          <cell r="C13806" t="str">
            <v>Frontier Bank, Del Amo Bank,CA</v>
          </cell>
          <cell r="D13806" t="str">
            <v>FirstFed Financial Corp</v>
          </cell>
          <cell r="E13806">
            <v>23</v>
          </cell>
          <cell r="F13806" t="str">
            <v>N</v>
          </cell>
        </row>
        <row r="13807">
          <cell r="B13807">
            <v>37119</v>
          </cell>
          <cell r="C13807" t="str">
            <v>Open Market Inc</v>
          </cell>
          <cell r="D13807" t="str">
            <v>Divine Inc</v>
          </cell>
          <cell r="E13807">
            <v>57.664999999999999</v>
          </cell>
          <cell r="F13807" t="str">
            <v>N</v>
          </cell>
        </row>
        <row r="13808">
          <cell r="B13808">
            <v>37119</v>
          </cell>
          <cell r="C13808" t="str">
            <v>Right Start Inc</v>
          </cell>
          <cell r="D13808" t="str">
            <v>Waterton Management</v>
          </cell>
          <cell r="E13808">
            <v>20</v>
          </cell>
          <cell r="F13808" t="str">
            <v>N</v>
          </cell>
        </row>
        <row r="13809">
          <cell r="B13809">
            <v>37119</v>
          </cell>
          <cell r="C13809" t="str">
            <v>Zany Brainy Inc</v>
          </cell>
          <cell r="D13809" t="str">
            <v>Right Start Inc</v>
          </cell>
          <cell r="E13809">
            <v>99.427999999999997</v>
          </cell>
          <cell r="F13809" t="str">
            <v>N</v>
          </cell>
        </row>
        <row r="13810">
          <cell r="B13810">
            <v>37119</v>
          </cell>
          <cell r="C13810" t="str">
            <v>Marotz Inc</v>
          </cell>
          <cell r="D13810" t="str">
            <v>Hansen Corp Pty Ltd</v>
          </cell>
          <cell r="E13810">
            <v>13.5</v>
          </cell>
          <cell r="F13810" t="str">
            <v>N</v>
          </cell>
        </row>
        <row r="13811">
          <cell r="B13811">
            <v>37119</v>
          </cell>
          <cell r="C13811" t="str">
            <v>Leeds Federal Bankshares Inc</v>
          </cell>
          <cell r="D13811" t="str">
            <v>Northwest Bancorp,Warren,PA</v>
          </cell>
          <cell r="E13811">
            <v>42.957000000000001</v>
          </cell>
          <cell r="F13811" t="str">
            <v>N</v>
          </cell>
        </row>
        <row r="13812">
          <cell r="B13812">
            <v>37119</v>
          </cell>
          <cell r="C13812" t="str">
            <v>QuadraMed Corp-EZ-CAP</v>
          </cell>
          <cell r="D13812" t="str">
            <v>OAO Technology Solutions Inc</v>
          </cell>
          <cell r="E13812">
            <v>9</v>
          </cell>
          <cell r="F13812" t="str">
            <v>N</v>
          </cell>
        </row>
        <row r="13813">
          <cell r="B13813">
            <v>37119</v>
          </cell>
          <cell r="C13813" t="str">
            <v>Ocumed Group Inc</v>
          </cell>
          <cell r="D13813" t="str">
            <v>Archer Systems Ltd Inc</v>
          </cell>
          <cell r="E13813">
            <v>5.6</v>
          </cell>
          <cell r="F13813" t="str">
            <v>N</v>
          </cell>
        </row>
        <row r="13814">
          <cell r="B13814">
            <v>37119</v>
          </cell>
          <cell r="C13814" t="str">
            <v>Delphi Automotive Sys-Cable</v>
          </cell>
          <cell r="D13814" t="str">
            <v>Ducommun Inc</v>
          </cell>
          <cell r="E13814">
            <v>5</v>
          </cell>
          <cell r="F13814" t="str">
            <v>N</v>
          </cell>
        </row>
        <row r="13815">
          <cell r="B13815">
            <v>37119</v>
          </cell>
          <cell r="C13815" t="str">
            <v>Alliant Partners</v>
          </cell>
          <cell r="D13815" t="str">
            <v>SVB Securities Inc</v>
          </cell>
          <cell r="E13815">
            <v>185</v>
          </cell>
          <cell r="F13815" t="str">
            <v>N</v>
          </cell>
        </row>
        <row r="13816">
          <cell r="B13816">
            <v>37118</v>
          </cell>
          <cell r="C13816" t="str">
            <v>Blaze Advisor-Certain Assets</v>
          </cell>
          <cell r="D13816" t="str">
            <v>HNC Software Inc</v>
          </cell>
          <cell r="E13816">
            <v>20</v>
          </cell>
          <cell r="F13816" t="str">
            <v>N</v>
          </cell>
        </row>
        <row r="13817">
          <cell r="B13817">
            <v>37118</v>
          </cell>
          <cell r="C13817" t="str">
            <v>Broadbay Networks Inc</v>
          </cell>
          <cell r="D13817" t="str">
            <v>Harvey Nash Group PLC</v>
          </cell>
          <cell r="E13817">
            <v>3.1749999999999998</v>
          </cell>
          <cell r="F13817" t="str">
            <v>N</v>
          </cell>
        </row>
        <row r="13818">
          <cell r="B13818">
            <v>37118</v>
          </cell>
          <cell r="C13818" t="str">
            <v>Carmax Group-Auto Ret Prop(5)</v>
          </cell>
          <cell r="D13818" t="str">
            <v>Capital Automotive REIT</v>
          </cell>
          <cell r="E13818">
            <v>102.39999999999999</v>
          </cell>
          <cell r="F13818" t="str">
            <v>N</v>
          </cell>
        </row>
        <row r="13819">
          <cell r="B13819">
            <v>37118</v>
          </cell>
          <cell r="C13819" t="str">
            <v>Fieldturf Holdings Inc</v>
          </cell>
          <cell r="D13819" t="str">
            <v>AIG-Horizon Partners LLC</v>
          </cell>
          <cell r="E13819">
            <v>12.5</v>
          </cell>
          <cell r="F13819" t="str">
            <v>N</v>
          </cell>
        </row>
        <row r="13820">
          <cell r="B13820">
            <v>37118</v>
          </cell>
          <cell r="C13820" t="str">
            <v>Priester Aviation Inc</v>
          </cell>
          <cell r="D13820" t="str">
            <v>Signature Flight Support Corp</v>
          </cell>
          <cell r="E13820">
            <v>16</v>
          </cell>
          <cell r="F13820" t="str">
            <v>N</v>
          </cell>
        </row>
        <row r="13821">
          <cell r="B13821">
            <v>37118</v>
          </cell>
          <cell r="C13821" t="str">
            <v>Baseview Products,Harris</v>
          </cell>
          <cell r="D13821" t="str">
            <v>Community Software Acquisition</v>
          </cell>
          <cell r="E13821">
            <v>8.5</v>
          </cell>
          <cell r="F13821" t="str">
            <v>N</v>
          </cell>
        </row>
        <row r="13822">
          <cell r="B13822">
            <v>37118</v>
          </cell>
          <cell r="C13822" t="str">
            <v>Youcentric Inc</v>
          </cell>
          <cell r="D13822" t="str">
            <v>JD Edwards &amp; Co</v>
          </cell>
          <cell r="E13822">
            <v>86</v>
          </cell>
          <cell r="F13822" t="str">
            <v>N</v>
          </cell>
        </row>
        <row r="13823">
          <cell r="B13823">
            <v>37118</v>
          </cell>
          <cell r="C13823" t="str">
            <v>Equity Office Prop-Warehouses</v>
          </cell>
          <cell r="D13823" t="str">
            <v>Undisclosed Acquiror</v>
          </cell>
          <cell r="E13823">
            <v>156.89999999999998</v>
          </cell>
          <cell r="F13823" t="str">
            <v>N</v>
          </cell>
        </row>
        <row r="13824">
          <cell r="B13824">
            <v>37117</v>
          </cell>
          <cell r="C13824" t="str">
            <v>VI Technologies Inc-Plasma Uni</v>
          </cell>
          <cell r="D13824" t="str">
            <v>Investor Group</v>
          </cell>
          <cell r="E13824">
            <v>32</v>
          </cell>
          <cell r="F13824" t="str">
            <v>Y</v>
          </cell>
        </row>
        <row r="13825">
          <cell r="B13825">
            <v>37117</v>
          </cell>
          <cell r="C13825" t="str">
            <v>Eagle Family Foods-ReaLemon</v>
          </cell>
          <cell r="D13825" t="str">
            <v>Mott's Inc</v>
          </cell>
          <cell r="E13825">
            <v>128.39999999999998</v>
          </cell>
          <cell r="F13825" t="str">
            <v>N</v>
          </cell>
        </row>
        <row r="13826">
          <cell r="B13826">
            <v>37117</v>
          </cell>
          <cell r="C13826" t="str">
            <v>Elektryon</v>
          </cell>
          <cell r="D13826" t="str">
            <v>Solo Energy Corp</v>
          </cell>
          <cell r="E13826">
            <v>5</v>
          </cell>
          <cell r="F13826" t="str">
            <v>N</v>
          </cell>
        </row>
        <row r="13827">
          <cell r="B13827">
            <v>37117</v>
          </cell>
          <cell r="C13827" t="str">
            <v>Mountain Safety Research</v>
          </cell>
          <cell r="D13827" t="str">
            <v>Recreational Equipment Inc</v>
          </cell>
          <cell r="E13827">
            <v>10</v>
          </cell>
          <cell r="F13827" t="str">
            <v>N</v>
          </cell>
        </row>
        <row r="13828">
          <cell r="B13828">
            <v>37117</v>
          </cell>
          <cell r="C13828" t="str">
            <v>Accu Chek Inc</v>
          </cell>
          <cell r="D13828" t="str">
            <v>Certegy Check Services Inc</v>
          </cell>
          <cell r="E13828">
            <v>25</v>
          </cell>
          <cell r="F13828" t="str">
            <v>N</v>
          </cell>
        </row>
        <row r="13829">
          <cell r="B13829">
            <v>37117</v>
          </cell>
          <cell r="C13829" t="str">
            <v>Broadband Services-Equipment</v>
          </cell>
          <cell r="D13829" t="str">
            <v>A Novo Broadband Inc</v>
          </cell>
          <cell r="E13829">
            <v>8</v>
          </cell>
          <cell r="F13829" t="str">
            <v>N</v>
          </cell>
        </row>
        <row r="13830">
          <cell r="B13830">
            <v>37117</v>
          </cell>
          <cell r="C13830" t="str">
            <v>Advantage Business Svcs Hldgs</v>
          </cell>
          <cell r="D13830" t="str">
            <v>New England Bus Service Inc</v>
          </cell>
          <cell r="E13830">
            <v>17.7</v>
          </cell>
          <cell r="F13830" t="str">
            <v>N</v>
          </cell>
        </row>
        <row r="13831">
          <cell r="B13831">
            <v>37117</v>
          </cell>
          <cell r="C13831" t="str">
            <v>Learningbyte International</v>
          </cell>
          <cell r="D13831" t="str">
            <v>DigitalThink Inc</v>
          </cell>
          <cell r="E13831">
            <v>61.616999999999997</v>
          </cell>
          <cell r="F13831" t="str">
            <v>N</v>
          </cell>
        </row>
        <row r="13832">
          <cell r="B13832">
            <v>37117</v>
          </cell>
          <cell r="C13832" t="str">
            <v>Mitchell Energy &amp; Development</v>
          </cell>
          <cell r="D13832" t="str">
            <v>Devon Energy Corp</v>
          </cell>
          <cell r="E13832">
            <v>3486.5140000000001</v>
          </cell>
          <cell r="F13832" t="str">
            <v>N</v>
          </cell>
        </row>
        <row r="13833">
          <cell r="B13833">
            <v>37117</v>
          </cell>
          <cell r="C13833" t="str">
            <v>Superior Air Parts Inc-Reg(5)</v>
          </cell>
          <cell r="D13833" t="str">
            <v>Aerospace Prods Intl Inc</v>
          </cell>
          <cell r="E13833">
            <v>4.5999999999999996</v>
          </cell>
          <cell r="F13833" t="str">
            <v>N</v>
          </cell>
        </row>
        <row r="13834">
          <cell r="B13834">
            <v>37116</v>
          </cell>
          <cell r="C13834" t="str">
            <v>Mark IV Industries Inc-Dayco</v>
          </cell>
          <cell r="D13834" t="str">
            <v>Carlisle Cos Inc</v>
          </cell>
          <cell r="E13834">
            <v>150</v>
          </cell>
          <cell r="F13834" t="str">
            <v>N</v>
          </cell>
        </row>
        <row r="13835">
          <cell r="B13835">
            <v>37116</v>
          </cell>
          <cell r="C13835" t="str">
            <v>Castleworks LLC,E-Focus West</v>
          </cell>
          <cell r="D13835" t="str">
            <v>Imageware Systems Inc</v>
          </cell>
          <cell r="E13835">
            <v>2.2000000000000002</v>
          </cell>
          <cell r="F13835" t="str">
            <v>N</v>
          </cell>
        </row>
        <row r="13836">
          <cell r="B13836">
            <v>37116</v>
          </cell>
          <cell r="C13836" t="str">
            <v>Century Media Inc</v>
          </cell>
          <cell r="D13836" t="str">
            <v>Blagman Media International</v>
          </cell>
          <cell r="E13836">
            <v>1.1599999999999999</v>
          </cell>
          <cell r="F13836" t="str">
            <v>N</v>
          </cell>
        </row>
        <row r="13837">
          <cell r="B13837">
            <v>37116</v>
          </cell>
          <cell r="C13837" t="str">
            <v>Catskill Development-Casino</v>
          </cell>
          <cell r="D13837" t="str">
            <v>Alpha Hospitality Corp</v>
          </cell>
          <cell r="E13837">
            <v>6.0579999999999998</v>
          </cell>
          <cell r="F13837" t="str">
            <v>N</v>
          </cell>
        </row>
        <row r="13838">
          <cell r="B13838">
            <v>37116</v>
          </cell>
          <cell r="C13838" t="str">
            <v>IMA-Selected Assets</v>
          </cell>
          <cell r="D13838" t="str">
            <v>AIT Group Plc</v>
          </cell>
          <cell r="E13838">
            <v>16.5</v>
          </cell>
          <cell r="F13838" t="str">
            <v>N</v>
          </cell>
        </row>
        <row r="13839">
          <cell r="B13839">
            <v>37116</v>
          </cell>
          <cell r="C13839" t="str">
            <v>Digital Systems Int'l Corp</v>
          </cell>
          <cell r="D13839" t="str">
            <v>CACI International Inc</v>
          </cell>
          <cell r="E13839">
            <v>40.401000000000003</v>
          </cell>
          <cell r="F13839" t="str">
            <v>N</v>
          </cell>
        </row>
        <row r="13840">
          <cell r="B13840">
            <v>37116</v>
          </cell>
          <cell r="C13840" t="str">
            <v>Canadian-Elaine Hilburn</v>
          </cell>
          <cell r="D13840" t="str">
            <v>Westfort Energy Ltd</v>
          </cell>
          <cell r="E13840">
            <v>182</v>
          </cell>
          <cell r="F13840" t="str">
            <v>N</v>
          </cell>
        </row>
        <row r="13841">
          <cell r="B13841">
            <v>37116</v>
          </cell>
          <cell r="C13841" t="str">
            <v>Thrall Car Manufacturing Co</v>
          </cell>
          <cell r="D13841" t="str">
            <v>Trinity Industries Inc</v>
          </cell>
          <cell r="E13841">
            <v>409.12799999999999</v>
          </cell>
          <cell r="F13841" t="str">
            <v>N</v>
          </cell>
        </row>
        <row r="13842">
          <cell r="B13842">
            <v>37116</v>
          </cell>
          <cell r="C13842" t="str">
            <v>Programmable Life Inc</v>
          </cell>
          <cell r="D13842" t="str">
            <v>Greenchip Investments PLC</v>
          </cell>
          <cell r="E13842">
            <v>13.079999999999998</v>
          </cell>
          <cell r="F13842" t="str">
            <v>N</v>
          </cell>
        </row>
        <row r="13843">
          <cell r="B13843">
            <v>37116</v>
          </cell>
          <cell r="C13843" t="str">
            <v>Cheap Tickets Inc</v>
          </cell>
          <cell r="D13843" t="str">
            <v>Cendant Corp</v>
          </cell>
          <cell r="E13843">
            <v>413.33699999999999</v>
          </cell>
          <cell r="F13843" t="str">
            <v>N</v>
          </cell>
        </row>
        <row r="13844">
          <cell r="B13844">
            <v>37116</v>
          </cell>
          <cell r="C13844" t="str">
            <v>Hungry Minds Inc</v>
          </cell>
          <cell r="D13844" t="str">
            <v>John Wiley &amp; Sons Inc</v>
          </cell>
          <cell r="E13844">
            <v>182.34399999999999</v>
          </cell>
          <cell r="F13844" t="str">
            <v>N</v>
          </cell>
        </row>
        <row r="13845">
          <cell r="B13845">
            <v>37116</v>
          </cell>
          <cell r="C13845" t="str">
            <v>Uniroyal Tech Corp-Spec Adhes</v>
          </cell>
          <cell r="D13845" t="str">
            <v>Quest Specialty Chemicals Inc</v>
          </cell>
          <cell r="E13845">
            <v>21.599999999999998</v>
          </cell>
          <cell r="F13845" t="str">
            <v>N</v>
          </cell>
        </row>
        <row r="13846">
          <cell r="B13846">
            <v>37116</v>
          </cell>
          <cell r="C13846" t="str">
            <v>First Bancshares of Texas,TX</v>
          </cell>
          <cell r="D13846" t="str">
            <v>Regions Financial Corp,AL</v>
          </cell>
          <cell r="E13846">
            <v>32</v>
          </cell>
          <cell r="F13846" t="str">
            <v>N</v>
          </cell>
        </row>
        <row r="13847">
          <cell r="B13847">
            <v>37116</v>
          </cell>
          <cell r="C13847" t="str">
            <v>Inertial Airlines Services Inc</v>
          </cell>
          <cell r="D13847" t="str">
            <v>HEICO Corp</v>
          </cell>
          <cell r="E13847">
            <v>30.850999999999999</v>
          </cell>
          <cell r="F13847" t="str">
            <v>N</v>
          </cell>
        </row>
        <row r="13848">
          <cell r="B13848">
            <v>37113</v>
          </cell>
          <cell r="C13848" t="str">
            <v>Accelent Systems Inc</v>
          </cell>
          <cell r="D13848" t="str">
            <v>Panpal Technology Corp</v>
          </cell>
          <cell r="E13848">
            <v>3.1999999999999997</v>
          </cell>
          <cell r="F13848" t="str">
            <v>Y</v>
          </cell>
        </row>
        <row r="13849">
          <cell r="B13849">
            <v>37113</v>
          </cell>
          <cell r="C13849" t="str">
            <v>Focal Communications Corp</v>
          </cell>
          <cell r="D13849" t="str">
            <v>Madison Dearborn Partners LLC</v>
          </cell>
          <cell r="E13849">
            <v>120</v>
          </cell>
          <cell r="F13849" t="str">
            <v>Y</v>
          </cell>
        </row>
        <row r="13850">
          <cell r="B13850">
            <v>37113</v>
          </cell>
          <cell r="C13850" t="str">
            <v>Cahners Travel Group</v>
          </cell>
          <cell r="D13850" t="str">
            <v>Boston Ventures</v>
          </cell>
          <cell r="E13850">
            <v>70</v>
          </cell>
          <cell r="F13850" t="str">
            <v>Y</v>
          </cell>
        </row>
        <row r="13851">
          <cell r="B13851">
            <v>37113</v>
          </cell>
          <cell r="C13851" t="str">
            <v>SimonDelivers.com Inc</v>
          </cell>
          <cell r="D13851" t="str">
            <v>Blue Chip Venture Co</v>
          </cell>
          <cell r="E13851">
            <v>10</v>
          </cell>
          <cell r="F13851" t="str">
            <v>Y</v>
          </cell>
        </row>
        <row r="13852">
          <cell r="B13852">
            <v>37113</v>
          </cell>
          <cell r="C13852" t="str">
            <v>Apache Corp-Stratton &amp; Magnet</v>
          </cell>
          <cell r="D13852" t="str">
            <v>Novus Petroleum Ltd</v>
          </cell>
          <cell r="E13852">
            <v>58</v>
          </cell>
          <cell r="F13852" t="str">
            <v>N</v>
          </cell>
        </row>
        <row r="13853">
          <cell r="B13853">
            <v>37113</v>
          </cell>
          <cell r="C13853" t="str">
            <v>Stream Machine Co</v>
          </cell>
          <cell r="D13853" t="str">
            <v>Cirrus Logic Inc</v>
          </cell>
          <cell r="E13853">
            <v>83.699999999999989</v>
          </cell>
          <cell r="F13853" t="str">
            <v>N</v>
          </cell>
        </row>
        <row r="13854">
          <cell r="B13854">
            <v>37113</v>
          </cell>
          <cell r="C13854" t="str">
            <v>Philip Services Corp</v>
          </cell>
          <cell r="D13854" t="str">
            <v>Investor Group</v>
          </cell>
          <cell r="E13854">
            <v>2.234</v>
          </cell>
          <cell r="F13854" t="str">
            <v>N</v>
          </cell>
        </row>
        <row r="13855">
          <cell r="B13855">
            <v>37113</v>
          </cell>
          <cell r="C13855" t="str">
            <v>Buy.com Inc</v>
          </cell>
          <cell r="D13855" t="str">
            <v>Scott Blum</v>
          </cell>
          <cell r="E13855">
            <v>15.298999999999999</v>
          </cell>
          <cell r="F13855" t="str">
            <v>N</v>
          </cell>
        </row>
        <row r="13856">
          <cell r="B13856">
            <v>37113</v>
          </cell>
          <cell r="C13856" t="str">
            <v>M &amp; M Aerospace Hardware Inc</v>
          </cell>
          <cell r="D13856" t="str">
            <v>BE Aerospace Inc</v>
          </cell>
          <cell r="E13856">
            <v>200</v>
          </cell>
          <cell r="F13856" t="str">
            <v>N</v>
          </cell>
        </row>
        <row r="13857">
          <cell r="B13857">
            <v>37113</v>
          </cell>
          <cell r="C13857" t="str">
            <v>Chilmark Shopping Center,NY</v>
          </cell>
          <cell r="D13857" t="str">
            <v>Urstadt Biddle Properties Inc</v>
          </cell>
          <cell r="E13857">
            <v>7.1</v>
          </cell>
          <cell r="F13857" t="str">
            <v>N</v>
          </cell>
        </row>
        <row r="13858">
          <cell r="B13858">
            <v>37113</v>
          </cell>
          <cell r="C13858" t="str">
            <v>FRI-M Corp(Koo Koo Roo)</v>
          </cell>
          <cell r="D13858" t="str">
            <v>Lyon's of California Inc</v>
          </cell>
          <cell r="E13858">
            <v>84.899999999999991</v>
          </cell>
          <cell r="F13858" t="str">
            <v>N</v>
          </cell>
        </row>
        <row r="13859">
          <cell r="B13859">
            <v>37113</v>
          </cell>
          <cell r="C13859" t="str">
            <v>Be Inc</v>
          </cell>
          <cell r="D13859" t="str">
            <v>Palm Inc</v>
          </cell>
          <cell r="E13859">
            <v>11</v>
          </cell>
          <cell r="F13859" t="str">
            <v>N</v>
          </cell>
        </row>
        <row r="13860">
          <cell r="B13860">
            <v>37113</v>
          </cell>
          <cell r="C13860" t="str">
            <v>iPlace inc(Memberworks Inc)</v>
          </cell>
          <cell r="D13860" t="str">
            <v>Homestore.com Inc</v>
          </cell>
          <cell r="E13860">
            <v>150</v>
          </cell>
          <cell r="F13860" t="str">
            <v>N</v>
          </cell>
        </row>
        <row r="13861">
          <cell r="B13861">
            <v>37112</v>
          </cell>
          <cell r="C13861" t="str">
            <v>United Cementing &amp; Acid Co Inc</v>
          </cell>
          <cell r="D13861" t="str">
            <v>Aspen Group Resources Corp</v>
          </cell>
          <cell r="E13861">
            <v>1.2899999999999998</v>
          </cell>
          <cell r="F13861" t="str">
            <v>N</v>
          </cell>
        </row>
        <row r="13862">
          <cell r="B13862">
            <v>37112</v>
          </cell>
          <cell r="C13862" t="str">
            <v>Admaster,MSI Strategic</v>
          </cell>
          <cell r="D13862" t="str">
            <v>Incepta Group PLC</v>
          </cell>
          <cell r="E13862">
            <v>8.1999999999999993</v>
          </cell>
          <cell r="F13862" t="str">
            <v>N</v>
          </cell>
        </row>
        <row r="13863">
          <cell r="B13863">
            <v>37112</v>
          </cell>
          <cell r="C13863" t="str">
            <v>Bristol-Myers Squibb-US Rights</v>
          </cell>
          <cell r="D13863" t="str">
            <v>King Pharmaceuticals Inc</v>
          </cell>
          <cell r="E13863">
            <v>285</v>
          </cell>
          <cell r="F13863" t="str">
            <v>N</v>
          </cell>
        </row>
        <row r="13864">
          <cell r="B13864">
            <v>37112</v>
          </cell>
          <cell r="C13864" t="str">
            <v>RSPNet.com(Virtual Fund.com)</v>
          </cell>
          <cell r="D13864" t="str">
            <v>RSP Acquisitions LLC</v>
          </cell>
          <cell r="E13864">
            <v>1</v>
          </cell>
          <cell r="F13864" t="str">
            <v>N</v>
          </cell>
        </row>
        <row r="13865">
          <cell r="B13865">
            <v>37112</v>
          </cell>
          <cell r="C13865" t="str">
            <v>Crestline Capital-Senior Livin</v>
          </cell>
          <cell r="D13865" t="str">
            <v>Senior Housing Properties</v>
          </cell>
          <cell r="E13865">
            <v>600</v>
          </cell>
          <cell r="F13865" t="str">
            <v>N</v>
          </cell>
        </row>
        <row r="13866">
          <cell r="B13866">
            <v>37112</v>
          </cell>
          <cell r="C13866" t="str">
            <v>Intellectual Capital Mgmt</v>
          </cell>
          <cell r="D13866" t="str">
            <v>Acorn Technologies Inc</v>
          </cell>
          <cell r="E13866">
            <v>2</v>
          </cell>
          <cell r="F13866" t="str">
            <v>N</v>
          </cell>
        </row>
        <row r="13867">
          <cell r="B13867">
            <v>37112</v>
          </cell>
          <cell r="C13867" t="str">
            <v>Mid-State Auto Distributors</v>
          </cell>
          <cell r="D13867" t="str">
            <v>O'Reilly Automotive Inc</v>
          </cell>
          <cell r="E13867">
            <v>46.199999999999996</v>
          </cell>
          <cell r="F13867" t="str">
            <v>N</v>
          </cell>
        </row>
        <row r="13868">
          <cell r="B13868">
            <v>37112</v>
          </cell>
          <cell r="C13868" t="str">
            <v>ClearVision Laser Centers Inc</v>
          </cell>
          <cell r="D13868" t="str">
            <v>Laser Vision Centers Inc</v>
          </cell>
          <cell r="E13868">
            <v>11.305</v>
          </cell>
          <cell r="F13868" t="str">
            <v>N</v>
          </cell>
        </row>
        <row r="13869">
          <cell r="B13869">
            <v>37112</v>
          </cell>
          <cell r="C13869" t="str">
            <v>Fresh Express Inc</v>
          </cell>
          <cell r="D13869" t="str">
            <v>Performance Food Group Co</v>
          </cell>
          <cell r="E13869">
            <v>312.60000000000002</v>
          </cell>
          <cell r="F13869" t="str">
            <v>N</v>
          </cell>
        </row>
        <row r="13870">
          <cell r="B13870">
            <v>37112</v>
          </cell>
          <cell r="C13870" t="str">
            <v>Bridge Info Sys-New-Svcs</v>
          </cell>
          <cell r="D13870" t="str">
            <v>Dow Jones Newswires</v>
          </cell>
          <cell r="E13870">
            <v>6.5</v>
          </cell>
          <cell r="F13870" t="str">
            <v>N</v>
          </cell>
        </row>
        <row r="13871">
          <cell r="B13871">
            <v>37112</v>
          </cell>
          <cell r="C13871" t="str">
            <v>Post &amp; Partners</v>
          </cell>
          <cell r="D13871" t="str">
            <v>Cossette Communication Grp Inc</v>
          </cell>
          <cell r="E13871">
            <v>7.5</v>
          </cell>
          <cell r="F13871" t="str">
            <v>N</v>
          </cell>
        </row>
        <row r="13872">
          <cell r="B13872">
            <v>37112</v>
          </cell>
          <cell r="C13872" t="str">
            <v>GlobalNetFinancial.com Inc</v>
          </cell>
          <cell r="D13872" t="str">
            <v>AISoftw@re SpA</v>
          </cell>
          <cell r="E13872">
            <v>10.34</v>
          </cell>
          <cell r="F13872" t="str">
            <v>N</v>
          </cell>
        </row>
        <row r="13873">
          <cell r="B13873">
            <v>37112</v>
          </cell>
          <cell r="C13873" t="str">
            <v>Children's Comprehensive Svcs</v>
          </cell>
          <cell r="D13873" t="str">
            <v>Ameris Acquisition Inc</v>
          </cell>
          <cell r="E13873">
            <v>44.116</v>
          </cell>
          <cell r="F13873" t="str">
            <v>N</v>
          </cell>
        </row>
        <row r="13874">
          <cell r="B13874">
            <v>37112</v>
          </cell>
          <cell r="C13874" t="str">
            <v>Source One Personnel Inc</v>
          </cell>
          <cell r="D13874" t="str">
            <v>Stratus Services Group Inc</v>
          </cell>
          <cell r="E13874">
            <v>3.4</v>
          </cell>
          <cell r="F13874" t="str">
            <v>N</v>
          </cell>
        </row>
        <row r="13875">
          <cell r="B13875">
            <v>37112</v>
          </cell>
          <cell r="C13875" t="str">
            <v>Harry's Farmer Mkt-Megastores</v>
          </cell>
          <cell r="D13875" t="str">
            <v>Whole Foods Market Inc</v>
          </cell>
          <cell r="E13875">
            <v>35</v>
          </cell>
          <cell r="F13875" t="str">
            <v>N</v>
          </cell>
        </row>
        <row r="13876">
          <cell r="B13876">
            <v>37111</v>
          </cell>
          <cell r="C13876" t="str">
            <v>Hogue Cellars</v>
          </cell>
          <cell r="D13876" t="str">
            <v>Vincor International Inc</v>
          </cell>
          <cell r="E13876">
            <v>36.4</v>
          </cell>
          <cell r="F13876" t="str">
            <v>N</v>
          </cell>
        </row>
        <row r="13877">
          <cell r="B13877">
            <v>37111</v>
          </cell>
          <cell r="C13877" t="str">
            <v>Connex Inc-Certain Assets</v>
          </cell>
          <cell r="D13877" t="str">
            <v>Quantum Corp</v>
          </cell>
          <cell r="E13877">
            <v>11</v>
          </cell>
          <cell r="F13877" t="str">
            <v>N</v>
          </cell>
        </row>
        <row r="13878">
          <cell r="B13878">
            <v>37111</v>
          </cell>
          <cell r="C13878" t="str">
            <v>El Paso Corp-Power Plants(2)</v>
          </cell>
          <cell r="D13878" t="str">
            <v>Mirant Corp</v>
          </cell>
          <cell r="E13878">
            <v>480</v>
          </cell>
          <cell r="F13878" t="str">
            <v>N</v>
          </cell>
        </row>
        <row r="13879">
          <cell r="B13879">
            <v>37110</v>
          </cell>
          <cell r="C13879" t="str">
            <v>Textron Automotive Trim</v>
          </cell>
          <cell r="D13879" t="str">
            <v>Collins &amp; Aikman Corp</v>
          </cell>
          <cell r="E13879">
            <v>1329.1</v>
          </cell>
          <cell r="F13879" t="str">
            <v>Y</v>
          </cell>
        </row>
        <row r="13880">
          <cell r="B13880">
            <v>37110</v>
          </cell>
          <cell r="C13880" t="str">
            <v>UnitedAuto Group Inc</v>
          </cell>
          <cell r="D13880" t="str">
            <v>Penske Capital Partners LLC</v>
          </cell>
          <cell r="E13880">
            <v>31.341999999999999</v>
          </cell>
          <cell r="F13880" t="str">
            <v>Y</v>
          </cell>
        </row>
        <row r="13881">
          <cell r="B13881">
            <v>37110</v>
          </cell>
          <cell r="C13881" t="str">
            <v>Provident Mutual Life</v>
          </cell>
          <cell r="D13881" t="str">
            <v>Nationwide Finl Svcs Inc</v>
          </cell>
          <cell r="E13881">
            <v>1560</v>
          </cell>
          <cell r="F13881" t="str">
            <v>N</v>
          </cell>
        </row>
        <row r="13882">
          <cell r="B13882">
            <v>37110</v>
          </cell>
          <cell r="C13882" t="str">
            <v>21st Century Plaza</v>
          </cell>
          <cell r="D13882" t="str">
            <v>Bentley Forbes Group LLC</v>
          </cell>
          <cell r="E13882">
            <v>120</v>
          </cell>
          <cell r="F13882" t="str">
            <v>N</v>
          </cell>
        </row>
        <row r="13883">
          <cell r="B13883">
            <v>37110</v>
          </cell>
          <cell r="C13883" t="str">
            <v>NewsEDGE Corp</v>
          </cell>
          <cell r="D13883" t="str">
            <v>Thomson Legal &amp; Regulatory</v>
          </cell>
          <cell r="E13883">
            <v>42.994999999999997</v>
          </cell>
          <cell r="F13883" t="str">
            <v>N</v>
          </cell>
        </row>
        <row r="13884">
          <cell r="B13884">
            <v>37110</v>
          </cell>
          <cell r="C13884" t="str">
            <v>Ableauctions.com Inc</v>
          </cell>
          <cell r="D13884" t="str">
            <v>Undisclosed Acquiror</v>
          </cell>
          <cell r="E13884">
            <v>1.2010000000000001</v>
          </cell>
          <cell r="F13884" t="str">
            <v>N</v>
          </cell>
        </row>
        <row r="13885">
          <cell r="B13885">
            <v>37110</v>
          </cell>
          <cell r="C13885" t="str">
            <v>Crothall Services Group</v>
          </cell>
          <cell r="D13885" t="str">
            <v>Compass Group PLC</v>
          </cell>
          <cell r="E13885">
            <v>170</v>
          </cell>
          <cell r="F13885" t="str">
            <v>N</v>
          </cell>
        </row>
        <row r="13886">
          <cell r="B13886">
            <v>37110</v>
          </cell>
          <cell r="C13886" t="str">
            <v>Novazyme Pharmaceuticals Inc</v>
          </cell>
          <cell r="D13886" t="str">
            <v>Genzyme Corp</v>
          </cell>
          <cell r="E13886">
            <v>225</v>
          </cell>
          <cell r="F13886" t="str">
            <v>N</v>
          </cell>
        </row>
        <row r="13887">
          <cell r="B13887">
            <v>37110</v>
          </cell>
          <cell r="C13887" t="str">
            <v>Discount Auto Parts Inc</v>
          </cell>
          <cell r="D13887" t="str">
            <v>Advance Auto Parts</v>
          </cell>
          <cell r="E13887">
            <v>284.94799999999998</v>
          </cell>
          <cell r="F13887" t="str">
            <v>N</v>
          </cell>
        </row>
        <row r="13888">
          <cell r="B13888">
            <v>37110</v>
          </cell>
          <cell r="C13888" t="str">
            <v>General Time-Westclox,Big Ben</v>
          </cell>
          <cell r="D13888" t="str">
            <v>Salton Inc</v>
          </cell>
          <cell r="E13888">
            <v>9.8000000000000007</v>
          </cell>
          <cell r="F13888" t="str">
            <v>N</v>
          </cell>
        </row>
        <row r="13889">
          <cell r="B13889">
            <v>37110</v>
          </cell>
          <cell r="C13889" t="str">
            <v>Lecent Tech Inc-Bldg Complex</v>
          </cell>
          <cell r="D13889" t="str">
            <v>SJP Properties</v>
          </cell>
          <cell r="E13889">
            <v>165</v>
          </cell>
          <cell r="F13889" t="str">
            <v>N</v>
          </cell>
        </row>
        <row r="13890">
          <cell r="B13890">
            <v>37110</v>
          </cell>
          <cell r="C13890" t="str">
            <v>IPI Skyscraper Inc</v>
          </cell>
          <cell r="D13890" t="str">
            <v>Mortgageit.Com</v>
          </cell>
          <cell r="E13890">
            <v>12</v>
          </cell>
          <cell r="F13890" t="str">
            <v>N</v>
          </cell>
        </row>
        <row r="13891">
          <cell r="B13891">
            <v>37109</v>
          </cell>
          <cell r="C13891" t="str">
            <v>Motorola Inc-Integrated Info</v>
          </cell>
          <cell r="D13891" t="str">
            <v>General Dynamics Corp</v>
          </cell>
          <cell r="E13891">
            <v>825</v>
          </cell>
          <cell r="F13891" t="str">
            <v>N</v>
          </cell>
        </row>
        <row r="13892">
          <cell r="B13892">
            <v>37109</v>
          </cell>
          <cell r="C13892" t="str">
            <v>Discovery Genomics Inc</v>
          </cell>
          <cell r="D13892" t="str">
            <v>Techne Corp</v>
          </cell>
          <cell r="E13892">
            <v>3</v>
          </cell>
          <cell r="F13892" t="str">
            <v>N</v>
          </cell>
        </row>
        <row r="13893">
          <cell r="B13893">
            <v>37109</v>
          </cell>
          <cell r="C13893" t="str">
            <v>PWC LLP-Corp Value Consultiing</v>
          </cell>
          <cell r="D13893" t="str">
            <v>Standard &amp; Poors Corp</v>
          </cell>
          <cell r="E13893">
            <v>120</v>
          </cell>
          <cell r="F13893" t="str">
            <v>N</v>
          </cell>
        </row>
        <row r="13894">
          <cell r="B13894">
            <v>37109</v>
          </cell>
          <cell r="C13894" t="str">
            <v>Paradigm Gaming Systems Inc</v>
          </cell>
          <cell r="D13894" t="str">
            <v>Konami Gaming(Konami Corp)</v>
          </cell>
          <cell r="E13894">
            <v>12</v>
          </cell>
          <cell r="F13894" t="str">
            <v>N</v>
          </cell>
        </row>
        <row r="13895">
          <cell r="B13895">
            <v>37109</v>
          </cell>
          <cell r="C13895" t="str">
            <v>Software Dynamics Inc</v>
          </cell>
          <cell r="D13895" t="str">
            <v>S1 Corp</v>
          </cell>
          <cell r="E13895">
            <v>31.099999999999998</v>
          </cell>
          <cell r="F13895" t="str">
            <v>N</v>
          </cell>
        </row>
        <row r="13896">
          <cell r="B13896">
            <v>37109</v>
          </cell>
          <cell r="C13896" t="str">
            <v>Fracta Networks</v>
          </cell>
          <cell r="D13896" t="str">
            <v>Divine Inc</v>
          </cell>
          <cell r="E13896">
            <v>1.2799999999999998</v>
          </cell>
          <cell r="F13896" t="str">
            <v>N</v>
          </cell>
        </row>
        <row r="13897">
          <cell r="B13897">
            <v>37109</v>
          </cell>
          <cell r="C13897" t="str">
            <v>Total Research Corp</v>
          </cell>
          <cell r="D13897" t="str">
            <v>Harris Interactive Inc</v>
          </cell>
          <cell r="E13897">
            <v>49.118000000000002</v>
          </cell>
          <cell r="F13897" t="str">
            <v>N</v>
          </cell>
        </row>
        <row r="13898">
          <cell r="B13898">
            <v>37106</v>
          </cell>
          <cell r="C13898" t="str">
            <v>Synaptic Pharmaceutical Corp</v>
          </cell>
          <cell r="D13898" t="str">
            <v>Warburg Pincus LLC</v>
          </cell>
          <cell r="E13898">
            <v>9.3999999999999986</v>
          </cell>
          <cell r="F13898" t="str">
            <v>Y</v>
          </cell>
        </row>
        <row r="13899">
          <cell r="B13899">
            <v>37106</v>
          </cell>
          <cell r="C13899" t="str">
            <v>Synaptic Pharmaceutical Corp</v>
          </cell>
          <cell r="D13899" t="str">
            <v>Warburg Pincus LLC</v>
          </cell>
          <cell r="E13899">
            <v>25.5</v>
          </cell>
          <cell r="F13899" t="str">
            <v>Y</v>
          </cell>
        </row>
        <row r="13900">
          <cell r="B13900">
            <v>37106</v>
          </cell>
          <cell r="C13900" t="str">
            <v>Lincoln Snacks Co</v>
          </cell>
          <cell r="D13900" t="str">
            <v>Brynwood Partners LP</v>
          </cell>
          <cell r="E13900">
            <v>2.2599999999999998</v>
          </cell>
          <cell r="F13900" t="str">
            <v>Y</v>
          </cell>
        </row>
        <row r="13901">
          <cell r="B13901">
            <v>37106</v>
          </cell>
          <cell r="C13901" t="str">
            <v>Orbital Sciences-Sensor Sys</v>
          </cell>
          <cell r="D13901" t="str">
            <v>Hamilton Sundstrand Corp</v>
          </cell>
          <cell r="E13901">
            <v>20</v>
          </cell>
          <cell r="F13901" t="str">
            <v>N</v>
          </cell>
        </row>
        <row r="13902">
          <cell r="B13902">
            <v>37106</v>
          </cell>
          <cell r="C13902" t="str">
            <v>Roper Starch Worldwide Inc</v>
          </cell>
          <cell r="D13902" t="str">
            <v>NOP World</v>
          </cell>
          <cell r="E13902">
            <v>88</v>
          </cell>
          <cell r="F13902" t="str">
            <v>N</v>
          </cell>
        </row>
        <row r="13903">
          <cell r="B13903">
            <v>37106</v>
          </cell>
          <cell r="C13903" t="str">
            <v>GalaGen Inc-Critical Care</v>
          </cell>
          <cell r="D13903" t="str">
            <v>Hormel Healthlabs Corp</v>
          </cell>
          <cell r="E13903">
            <v>1</v>
          </cell>
          <cell r="F13903" t="str">
            <v>N</v>
          </cell>
        </row>
        <row r="13904">
          <cell r="B13904">
            <v>37106</v>
          </cell>
          <cell r="C13904" t="str">
            <v>Sensormatic Electronics Corp</v>
          </cell>
          <cell r="D13904" t="str">
            <v>Tyco International Ltd</v>
          </cell>
          <cell r="E13904">
            <v>2203.4609999999998</v>
          </cell>
          <cell r="F13904" t="str">
            <v>N</v>
          </cell>
        </row>
        <row r="13905">
          <cell r="B13905">
            <v>37106</v>
          </cell>
          <cell r="C13905" t="str">
            <v>Boeing Co-Sensors &amp; Electronic</v>
          </cell>
          <cell r="D13905" t="str">
            <v>DRS Technologies Inc</v>
          </cell>
          <cell r="E13905">
            <v>67</v>
          </cell>
          <cell r="F13905" t="str">
            <v>N</v>
          </cell>
        </row>
        <row r="13906">
          <cell r="B13906">
            <v>37105</v>
          </cell>
          <cell r="C13906" t="str">
            <v>McLeodUSA Inc</v>
          </cell>
          <cell r="D13906" t="str">
            <v>Forstmann Little &amp; Co</v>
          </cell>
          <cell r="E13906">
            <v>100</v>
          </cell>
          <cell r="F13906" t="str">
            <v>Y</v>
          </cell>
        </row>
        <row r="13907">
          <cell r="B13907">
            <v>37105</v>
          </cell>
          <cell r="C13907" t="str">
            <v>Off-Track Betting Corp</v>
          </cell>
          <cell r="D13907" t="str">
            <v>GMR-NY</v>
          </cell>
          <cell r="E13907">
            <v>389</v>
          </cell>
          <cell r="F13907" t="str">
            <v>N</v>
          </cell>
        </row>
        <row r="13908">
          <cell r="B13908">
            <v>37105</v>
          </cell>
          <cell r="C13908" t="str">
            <v>KJUN-FM,Portland,Oregon</v>
          </cell>
          <cell r="D13908" t="str">
            <v>Salem Communications Corp</v>
          </cell>
          <cell r="E13908">
            <v>35.799999999999997</v>
          </cell>
          <cell r="F13908" t="str">
            <v>N</v>
          </cell>
        </row>
        <row r="13909">
          <cell r="B13909">
            <v>37105</v>
          </cell>
          <cell r="C13909" t="str">
            <v>Edison Mission Energy-Combo</v>
          </cell>
          <cell r="D13909" t="str">
            <v>Calpine Corp</v>
          </cell>
          <cell r="E13909">
            <v>35</v>
          </cell>
          <cell r="F13909" t="str">
            <v>N</v>
          </cell>
        </row>
        <row r="13910">
          <cell r="B13910">
            <v>37105</v>
          </cell>
          <cell r="C13910" t="str">
            <v>Second Natl Bank,Masontown,PA</v>
          </cell>
          <cell r="D13910" t="str">
            <v>Parkvale Finl,Monroeville,PA</v>
          </cell>
          <cell r="E13910">
            <v>36.799999999999997</v>
          </cell>
          <cell r="F13910" t="str">
            <v>N</v>
          </cell>
        </row>
        <row r="13911">
          <cell r="B13911">
            <v>37105</v>
          </cell>
          <cell r="C13911" t="str">
            <v>TAXWARE International Inc</v>
          </cell>
          <cell r="D13911" t="str">
            <v>govOne Solutions LP</v>
          </cell>
          <cell r="E13911">
            <v>32</v>
          </cell>
          <cell r="F13911" t="str">
            <v>N</v>
          </cell>
        </row>
        <row r="13912">
          <cell r="B13912">
            <v>37105</v>
          </cell>
          <cell r="C13912" t="str">
            <v>Plains Financial,Des Plains</v>
          </cell>
          <cell r="D13912" t="str">
            <v>First Banks Inc,St Louis,MO</v>
          </cell>
          <cell r="E13912">
            <v>36.5</v>
          </cell>
          <cell r="F13912" t="str">
            <v>N</v>
          </cell>
        </row>
        <row r="13913">
          <cell r="B13913">
            <v>37105</v>
          </cell>
          <cell r="C13913" t="str">
            <v>RegSoft.com Inc</v>
          </cell>
          <cell r="D13913" t="str">
            <v>Digital River Inc</v>
          </cell>
          <cell r="E13913">
            <v>3.25</v>
          </cell>
          <cell r="F13913" t="str">
            <v>N</v>
          </cell>
        </row>
        <row r="13914">
          <cell r="B13914">
            <v>37105</v>
          </cell>
          <cell r="C13914" t="str">
            <v>Atlanta Capital Management Co</v>
          </cell>
          <cell r="D13914" t="str">
            <v>Eaton Vance Corp</v>
          </cell>
          <cell r="E13914">
            <v>75</v>
          </cell>
          <cell r="F13914" t="str">
            <v>N</v>
          </cell>
        </row>
        <row r="13915">
          <cell r="B13915">
            <v>37105</v>
          </cell>
          <cell r="C13915" t="str">
            <v>E-M-Solutions-Assets</v>
          </cell>
          <cell r="D13915" t="str">
            <v>Teradyne Inc</v>
          </cell>
          <cell r="E13915">
            <v>85</v>
          </cell>
          <cell r="F13915" t="str">
            <v>N</v>
          </cell>
        </row>
        <row r="13916">
          <cell r="B13916">
            <v>37105</v>
          </cell>
          <cell r="C13916" t="str">
            <v>Calydon Inc</v>
          </cell>
          <cell r="D13916" t="str">
            <v>Cell Genesys Inc</v>
          </cell>
          <cell r="E13916">
            <v>18.709999999999997</v>
          </cell>
          <cell r="F13916" t="str">
            <v>N</v>
          </cell>
        </row>
        <row r="13917">
          <cell r="B13917">
            <v>37105</v>
          </cell>
          <cell r="C13917" t="str">
            <v>GenRad Inc</v>
          </cell>
          <cell r="D13917" t="str">
            <v>Teradyne Inc</v>
          </cell>
          <cell r="E13917">
            <v>259.73200000000003</v>
          </cell>
          <cell r="F13917" t="str">
            <v>N</v>
          </cell>
        </row>
        <row r="13918">
          <cell r="B13918">
            <v>37104</v>
          </cell>
          <cell r="C13918" t="str">
            <v>GI Trucking Co</v>
          </cell>
          <cell r="D13918" t="str">
            <v>Investor Group</v>
          </cell>
          <cell r="E13918">
            <v>40</v>
          </cell>
          <cell r="F13918" t="str">
            <v>Y</v>
          </cell>
        </row>
        <row r="13919">
          <cell r="B13919">
            <v>37104</v>
          </cell>
          <cell r="C13919" t="str">
            <v>Ixion Technologies</v>
          </cell>
          <cell r="D13919" t="str">
            <v>TA Associates Inc</v>
          </cell>
          <cell r="E13919">
            <v>40</v>
          </cell>
          <cell r="F13919" t="str">
            <v>Y</v>
          </cell>
        </row>
        <row r="13920">
          <cell r="B13920">
            <v>37104</v>
          </cell>
          <cell r="C13920" t="str">
            <v>Corporate Technology Dvlpmnt</v>
          </cell>
          <cell r="D13920" t="str">
            <v>Endorex Corp</v>
          </cell>
          <cell r="E13920">
            <v>10.622</v>
          </cell>
          <cell r="F13920" t="str">
            <v>N</v>
          </cell>
        </row>
        <row r="13921">
          <cell r="B13921">
            <v>37104</v>
          </cell>
          <cell r="C13921" t="str">
            <v>Protean Ltd-Lab Equip Bus</v>
          </cell>
          <cell r="D13921" t="str">
            <v>Barloworld Ltd</v>
          </cell>
          <cell r="E13921">
            <v>29.619999999999997</v>
          </cell>
          <cell r="F13921" t="str">
            <v>N</v>
          </cell>
        </row>
        <row r="13922">
          <cell r="B13922">
            <v>37104</v>
          </cell>
          <cell r="C13922" t="str">
            <v>Pilot Therapeutics Inc</v>
          </cell>
          <cell r="D13922" t="str">
            <v>Interallied Group Inc</v>
          </cell>
          <cell r="E13922">
            <v>52.570999999999998</v>
          </cell>
          <cell r="F13922" t="str">
            <v>N</v>
          </cell>
        </row>
        <row r="13923">
          <cell r="B13923">
            <v>37104</v>
          </cell>
          <cell r="C13923" t="str">
            <v>Radical Communications Inc</v>
          </cell>
          <cell r="D13923" t="str">
            <v>Mindarrow Systems Inc</v>
          </cell>
          <cell r="E13923">
            <v>3.0390000000000001</v>
          </cell>
          <cell r="F13923" t="str">
            <v>N</v>
          </cell>
        </row>
        <row r="13924">
          <cell r="B13924">
            <v>37104</v>
          </cell>
          <cell r="C13924" t="str">
            <v>CB Oil Co-Producing Properties</v>
          </cell>
          <cell r="D13924" t="str">
            <v>Aspen Group Resources Corp</v>
          </cell>
          <cell r="E13924">
            <v>2.2999999999999998</v>
          </cell>
          <cell r="F13924" t="str">
            <v>N</v>
          </cell>
        </row>
        <row r="13925">
          <cell r="B13925">
            <v>37104</v>
          </cell>
          <cell r="C13925" t="str">
            <v>Tucker Anthony Sutro</v>
          </cell>
          <cell r="D13925" t="str">
            <v>Royal Bank of Canada</v>
          </cell>
          <cell r="E13925">
            <v>651.90700000000004</v>
          </cell>
          <cell r="F13925" t="str">
            <v>N</v>
          </cell>
        </row>
        <row r="13926">
          <cell r="B13926">
            <v>37104</v>
          </cell>
          <cell r="C13926" t="str">
            <v>Salem Community Bankshares Inc</v>
          </cell>
          <cell r="D13926" t="str">
            <v>FNB Corp,Christianburg,VA</v>
          </cell>
          <cell r="E13926">
            <v>39.402000000000001</v>
          </cell>
          <cell r="F13926" t="str">
            <v>N</v>
          </cell>
        </row>
        <row r="13927">
          <cell r="B13927">
            <v>37104</v>
          </cell>
          <cell r="C13927" t="str">
            <v>Verona Bus Co</v>
          </cell>
          <cell r="D13927" t="str">
            <v>FirstGroup America Inc</v>
          </cell>
          <cell r="E13927">
            <v>5.6999999999999993</v>
          </cell>
          <cell r="F13927" t="str">
            <v>N</v>
          </cell>
        </row>
        <row r="13928">
          <cell r="B13928">
            <v>37104</v>
          </cell>
          <cell r="C13928" t="str">
            <v>Household Superhighway</v>
          </cell>
          <cell r="D13928" t="str">
            <v>Loanfirst Technologies</v>
          </cell>
          <cell r="E13928">
            <v>1.4</v>
          </cell>
          <cell r="F13928" t="str">
            <v>N</v>
          </cell>
        </row>
        <row r="13929">
          <cell r="B13929">
            <v>37104</v>
          </cell>
          <cell r="C13929" t="str">
            <v>Anacomp Inc</v>
          </cell>
          <cell r="D13929" t="str">
            <v>Creditors</v>
          </cell>
          <cell r="E13929">
            <v>10.175999999999998</v>
          </cell>
          <cell r="F13929" t="str">
            <v>N</v>
          </cell>
        </row>
        <row r="13930">
          <cell r="B13930">
            <v>37104</v>
          </cell>
          <cell r="C13930" t="str">
            <v>Crescent Real Estate Equities</v>
          </cell>
          <cell r="D13930" t="str">
            <v>General Electric Pension Trust</v>
          </cell>
          <cell r="E13930">
            <v>120</v>
          </cell>
          <cell r="F13930" t="str">
            <v>N</v>
          </cell>
        </row>
        <row r="13931">
          <cell r="B13931">
            <v>37104</v>
          </cell>
          <cell r="C13931" t="str">
            <v>Consumer Dental Corp</v>
          </cell>
          <cell r="D13931" t="str">
            <v>Dentaquest Ventures Inc</v>
          </cell>
          <cell r="E13931">
            <v>12</v>
          </cell>
          <cell r="F13931" t="str">
            <v>N</v>
          </cell>
        </row>
        <row r="13932">
          <cell r="B13932">
            <v>37104</v>
          </cell>
          <cell r="C13932" t="str">
            <v>High Speed Access-Cert Asts</v>
          </cell>
          <cell r="D13932" t="str">
            <v>Charter Communications Inc</v>
          </cell>
          <cell r="E13932">
            <v>82.5</v>
          </cell>
          <cell r="F13932" t="str">
            <v>N</v>
          </cell>
        </row>
        <row r="13933">
          <cell r="B13933">
            <v>37104</v>
          </cell>
          <cell r="C13933" t="str">
            <v>Intira Corp</v>
          </cell>
          <cell r="D13933" t="str">
            <v>Divine Inc</v>
          </cell>
          <cell r="E13933">
            <v>7.8</v>
          </cell>
          <cell r="F13933" t="str">
            <v>N</v>
          </cell>
        </row>
        <row r="13934">
          <cell r="B13934">
            <v>37104</v>
          </cell>
          <cell r="C13934" t="str">
            <v>eMotion Inc-PictureQuest</v>
          </cell>
          <cell r="D13934" t="str">
            <v>Creatas LLC</v>
          </cell>
          <cell r="E13934">
            <v>5</v>
          </cell>
          <cell r="F13934" t="str">
            <v>N</v>
          </cell>
        </row>
        <row r="13935">
          <cell r="B13935">
            <v>37104</v>
          </cell>
          <cell r="C13935" t="str">
            <v>National Home Centers Inc</v>
          </cell>
          <cell r="D13935" t="str">
            <v>Dwain Neumann</v>
          </cell>
          <cell r="E13935">
            <v>3.65</v>
          </cell>
          <cell r="F13935" t="str">
            <v>N</v>
          </cell>
        </row>
        <row r="13936">
          <cell r="B13936">
            <v>37103</v>
          </cell>
          <cell r="C13936" t="str">
            <v>Garden Way Inc(GWI Holdings)</v>
          </cell>
          <cell r="D13936" t="str">
            <v>MTD Products Inc</v>
          </cell>
          <cell r="E13936">
            <v>44</v>
          </cell>
          <cell r="F13936" t="str">
            <v>Y</v>
          </cell>
        </row>
        <row r="13937">
          <cell r="B13937">
            <v>37103</v>
          </cell>
          <cell r="C13937" t="str">
            <v>Meenan Oil Co Inc</v>
          </cell>
          <cell r="D13937" t="str">
            <v>Star Gas Partners LP</v>
          </cell>
          <cell r="E13937">
            <v>120</v>
          </cell>
          <cell r="F13937" t="str">
            <v>N</v>
          </cell>
        </row>
        <row r="13938">
          <cell r="B13938">
            <v>37103</v>
          </cell>
          <cell r="C13938" t="str">
            <v>NDB.com</v>
          </cell>
          <cell r="D13938" t="str">
            <v>Ameritrade Holding Corp</v>
          </cell>
          <cell r="E13938">
            <v>153.821</v>
          </cell>
          <cell r="F13938" t="str">
            <v>N</v>
          </cell>
        </row>
        <row r="13939">
          <cell r="B13939">
            <v>37103</v>
          </cell>
          <cell r="C13939" t="str">
            <v>Renaissance Man Inc</v>
          </cell>
          <cell r="D13939" t="str">
            <v>American Consolidated Mining</v>
          </cell>
          <cell r="E13939">
            <v>2.9929999999999999</v>
          </cell>
          <cell r="F13939" t="str">
            <v>N</v>
          </cell>
        </row>
        <row r="13940">
          <cell r="B13940">
            <v>37103</v>
          </cell>
          <cell r="C13940" t="str">
            <v>Mexican Restaurants Inc</v>
          </cell>
          <cell r="D13940" t="str">
            <v>Wyndcrest Holdings LLC</v>
          </cell>
          <cell r="E13940">
            <v>25.843</v>
          </cell>
          <cell r="F13940" t="str">
            <v>N</v>
          </cell>
        </row>
        <row r="13941">
          <cell r="B13941">
            <v>37103</v>
          </cell>
          <cell r="C13941" t="str">
            <v>Silicon Evol Inc-Sil-on-Insul</v>
          </cell>
          <cell r="D13941" t="str">
            <v>Isonics Corp</v>
          </cell>
          <cell r="E13941">
            <v>4.5</v>
          </cell>
          <cell r="F13941" t="str">
            <v>N</v>
          </cell>
        </row>
        <row r="13942">
          <cell r="B13942">
            <v>37103</v>
          </cell>
          <cell r="C13942" t="str">
            <v>iXL Enterprises Inc</v>
          </cell>
          <cell r="D13942" t="str">
            <v>Scient Corp</v>
          </cell>
          <cell r="E13942">
            <v>42.402999999999999</v>
          </cell>
          <cell r="F13942" t="str">
            <v>N</v>
          </cell>
        </row>
        <row r="13943">
          <cell r="B13943">
            <v>37103</v>
          </cell>
          <cell r="C13943" t="str">
            <v>Natl Bancshares Corp of TX,TX</v>
          </cell>
          <cell r="D13943" t="str">
            <v>Intl Bancshares Corp,TX</v>
          </cell>
          <cell r="E13943">
            <v>97.554000000000002</v>
          </cell>
          <cell r="F13943" t="str">
            <v>N</v>
          </cell>
        </row>
        <row r="13944">
          <cell r="B13944">
            <v>37103</v>
          </cell>
          <cell r="C13944" t="str">
            <v>United Expressline Inc</v>
          </cell>
          <cell r="D13944" t="str">
            <v>Obsidian Capital Partners LP</v>
          </cell>
          <cell r="E13944">
            <v>14.2</v>
          </cell>
          <cell r="F13944" t="str">
            <v>N</v>
          </cell>
        </row>
        <row r="13945">
          <cell r="B13945">
            <v>37103</v>
          </cell>
          <cell r="C13945" t="str">
            <v>Big Foot Software R&amp;D</v>
          </cell>
          <cell r="D13945" t="str">
            <v>WMS Gaming Inc</v>
          </cell>
          <cell r="E13945">
            <v>2.5</v>
          </cell>
          <cell r="F13945" t="str">
            <v>N</v>
          </cell>
        </row>
        <row r="13946">
          <cell r="B13946">
            <v>37103</v>
          </cell>
          <cell r="C13946" t="str">
            <v>Timber Energy Resources Inc</v>
          </cell>
          <cell r="D13946" t="str">
            <v>Telogia Power Inc(NRG Energy)</v>
          </cell>
          <cell r="E13946">
            <v>18</v>
          </cell>
          <cell r="F13946" t="str">
            <v>N</v>
          </cell>
        </row>
        <row r="13947">
          <cell r="B13947">
            <v>37103</v>
          </cell>
          <cell r="C13947" t="str">
            <v>Helix Diagnostics Inc</v>
          </cell>
          <cell r="D13947" t="str">
            <v>Bio-Rad Laboratories Inc</v>
          </cell>
          <cell r="E13947">
            <v>4.3</v>
          </cell>
          <cell r="F13947" t="str">
            <v>N</v>
          </cell>
        </row>
        <row r="13948">
          <cell r="B13948">
            <v>37103</v>
          </cell>
          <cell r="C13948" t="str">
            <v>WH Barrett Turbine Engine Co</v>
          </cell>
          <cell r="D13948" t="str">
            <v>BBA Group PLC</v>
          </cell>
          <cell r="E13948">
            <v>28.299999999999997</v>
          </cell>
          <cell r="F13948" t="str">
            <v>N</v>
          </cell>
        </row>
        <row r="13949">
          <cell r="B13949">
            <v>37103</v>
          </cell>
          <cell r="C13949" t="str">
            <v>Scalable Software</v>
          </cell>
          <cell r="D13949" t="str">
            <v>Neon Systems Inc</v>
          </cell>
          <cell r="E13949">
            <v>19.100000000000001</v>
          </cell>
          <cell r="F13949" t="str">
            <v>N</v>
          </cell>
        </row>
        <row r="13950">
          <cell r="B13950">
            <v>37103</v>
          </cell>
          <cell r="C13950" t="str">
            <v>Logistics.com</v>
          </cell>
          <cell r="D13950" t="str">
            <v>Internet Capital Group Inc</v>
          </cell>
          <cell r="E13950">
            <v>10</v>
          </cell>
          <cell r="F13950" t="str">
            <v>N</v>
          </cell>
        </row>
        <row r="13951">
          <cell r="B13951">
            <v>37103</v>
          </cell>
          <cell r="C13951" t="str">
            <v>Securant Technologies Inc</v>
          </cell>
          <cell r="D13951" t="str">
            <v>RSA Security Inc</v>
          </cell>
          <cell r="E13951">
            <v>134.5</v>
          </cell>
          <cell r="F13951" t="str">
            <v>N</v>
          </cell>
        </row>
        <row r="13952">
          <cell r="B13952">
            <v>37103</v>
          </cell>
          <cell r="C13952" t="str">
            <v>Linguateq Inc-Certain Asts</v>
          </cell>
          <cell r="D13952" t="str">
            <v>Sonus Networks Inc</v>
          </cell>
          <cell r="E13952">
            <v>5.0019999999999998</v>
          </cell>
          <cell r="F13952" t="str">
            <v>N</v>
          </cell>
        </row>
        <row r="13953">
          <cell r="B13953">
            <v>37103</v>
          </cell>
          <cell r="C13953" t="str">
            <v>XTRA Corp</v>
          </cell>
          <cell r="D13953" t="str">
            <v>Berkshire Hathaway Inc</v>
          </cell>
          <cell r="E13953">
            <v>583.85400000000004</v>
          </cell>
          <cell r="F13953" t="str">
            <v>N</v>
          </cell>
        </row>
        <row r="13954">
          <cell r="B13954">
            <v>37102</v>
          </cell>
          <cell r="C13954" t="str">
            <v>Affymax(Glaxosmithkline Plc)</v>
          </cell>
          <cell r="D13954" t="str">
            <v>Investor Group</v>
          </cell>
          <cell r="E13954">
            <v>51</v>
          </cell>
          <cell r="F13954" t="str">
            <v>Y</v>
          </cell>
        </row>
        <row r="13955">
          <cell r="B13955">
            <v>37102</v>
          </cell>
          <cell r="C13955" t="str">
            <v>Borden Foods Corp-Pasta Bus</v>
          </cell>
          <cell r="D13955" t="str">
            <v>New World Pasta LLC</v>
          </cell>
          <cell r="E13955">
            <v>43.099999999999994</v>
          </cell>
          <cell r="F13955" t="str">
            <v>N</v>
          </cell>
        </row>
        <row r="13956">
          <cell r="B13956">
            <v>37102</v>
          </cell>
          <cell r="C13956" t="str">
            <v>Lincoln Re(Lincoln National)</v>
          </cell>
          <cell r="D13956" t="str">
            <v>Swiss Reinsurance Co</v>
          </cell>
          <cell r="E13956">
            <v>2000</v>
          </cell>
          <cell r="F13956" t="str">
            <v>N</v>
          </cell>
        </row>
        <row r="13957">
          <cell r="B13957">
            <v>37102</v>
          </cell>
          <cell r="C13957" t="str">
            <v>Blue Ridge Health Alliance Inc</v>
          </cell>
          <cell r="D13957" t="str">
            <v>Coventry Health Care Inc</v>
          </cell>
          <cell r="E13957">
            <v>12.5</v>
          </cell>
          <cell r="F13957" t="str">
            <v>N</v>
          </cell>
        </row>
        <row r="13958">
          <cell r="B13958">
            <v>37102</v>
          </cell>
          <cell r="C13958" t="str">
            <v>Arcaris Inc</v>
          </cell>
          <cell r="D13958" t="str">
            <v>Deltagen Inc</v>
          </cell>
          <cell r="E13958">
            <v>11.611000000000001</v>
          </cell>
          <cell r="F13958" t="str">
            <v>N</v>
          </cell>
        </row>
        <row r="13959">
          <cell r="B13959">
            <v>37102</v>
          </cell>
          <cell r="C13959" t="str">
            <v>Althexis Co Inc</v>
          </cell>
          <cell r="D13959" t="str">
            <v>Microcide Pharmaceuticals Inc</v>
          </cell>
          <cell r="E13959">
            <v>17.119999999999997</v>
          </cell>
          <cell r="F13959" t="str">
            <v>N</v>
          </cell>
        </row>
        <row r="13960">
          <cell r="B13960">
            <v>37102</v>
          </cell>
          <cell r="C13960" t="str">
            <v>Badger Technology-Remote Bus</v>
          </cell>
          <cell r="D13960" t="str">
            <v>Applied Innovation Inc</v>
          </cell>
          <cell r="E13960">
            <v>5.5</v>
          </cell>
          <cell r="F13960" t="str">
            <v>N</v>
          </cell>
        </row>
        <row r="13961">
          <cell r="B13961">
            <v>37102</v>
          </cell>
          <cell r="C13961" t="str">
            <v>Heller Financial Inc</v>
          </cell>
          <cell r="D13961" t="str">
            <v>General Electric Capital Corp</v>
          </cell>
          <cell r="E13961">
            <v>5321.5320000000002</v>
          </cell>
          <cell r="F13961" t="str">
            <v>N</v>
          </cell>
        </row>
        <row r="13962">
          <cell r="B13962">
            <v>37102</v>
          </cell>
          <cell r="C13962" t="str">
            <v>Neoforma GAR Inc</v>
          </cell>
          <cell r="D13962" t="str">
            <v>MedXS Solutions Inc</v>
          </cell>
          <cell r="E13962">
            <v>2.5</v>
          </cell>
          <cell r="F13962" t="str">
            <v>N</v>
          </cell>
        </row>
        <row r="13963">
          <cell r="B13963">
            <v>37102</v>
          </cell>
          <cell r="C13963" t="str">
            <v>Riverdelta Networks Inc</v>
          </cell>
          <cell r="D13963" t="str">
            <v>Motorola Inc</v>
          </cell>
          <cell r="E13963">
            <v>300</v>
          </cell>
          <cell r="F13963" t="str">
            <v>N</v>
          </cell>
        </row>
        <row r="13964">
          <cell r="B13964">
            <v>37102</v>
          </cell>
          <cell r="C13964" t="str">
            <v>Appian Graphics-HydraVision</v>
          </cell>
          <cell r="D13964" t="str">
            <v>ATI Technologies Inc</v>
          </cell>
          <cell r="E13964">
            <v>2</v>
          </cell>
          <cell r="F13964" t="str">
            <v>N</v>
          </cell>
        </row>
        <row r="13965">
          <cell r="B13965">
            <v>37100</v>
          </cell>
          <cell r="C13965" t="str">
            <v>LL Knickerbocker Co Inc</v>
          </cell>
          <cell r="D13965" t="str">
            <v>Marian LLC</v>
          </cell>
          <cell r="E13965">
            <v>5.1779999999999999</v>
          </cell>
          <cell r="F13965" t="str">
            <v>N</v>
          </cell>
        </row>
        <row r="13966">
          <cell r="B13966">
            <v>37099</v>
          </cell>
          <cell r="C13966" t="str">
            <v>Matlack Systems-Certain Assets</v>
          </cell>
          <cell r="D13966" t="str">
            <v>Quality Carriers Inc</v>
          </cell>
          <cell r="E13966">
            <v>15.972</v>
          </cell>
          <cell r="F13966" t="str">
            <v>Y</v>
          </cell>
        </row>
        <row r="13967">
          <cell r="B13967">
            <v>37099</v>
          </cell>
          <cell r="C13967" t="str">
            <v>Sportsbook.com</v>
          </cell>
          <cell r="D13967" t="str">
            <v>Sportingbet.com (UK) Plc</v>
          </cell>
          <cell r="E13967">
            <v>185.1</v>
          </cell>
          <cell r="F13967" t="str">
            <v>N</v>
          </cell>
        </row>
        <row r="13968">
          <cell r="B13968">
            <v>37099</v>
          </cell>
          <cell r="C13968" t="str">
            <v>TeleHubLink Corp</v>
          </cell>
          <cell r="D13968" t="str">
            <v>RNH Holdings Ltd</v>
          </cell>
          <cell r="E13968">
            <v>12</v>
          </cell>
          <cell r="F13968" t="str">
            <v>N</v>
          </cell>
        </row>
        <row r="13969">
          <cell r="B13969">
            <v>37099</v>
          </cell>
          <cell r="C13969" t="str">
            <v>Waikiki Beach Marriott Resort</v>
          </cell>
          <cell r="D13969" t="str">
            <v>Investor Group</v>
          </cell>
          <cell r="E13969">
            <v>130</v>
          </cell>
          <cell r="F13969" t="str">
            <v>N</v>
          </cell>
        </row>
        <row r="13970">
          <cell r="B13970">
            <v>37099</v>
          </cell>
          <cell r="C13970" t="str">
            <v>Colo.Com</v>
          </cell>
          <cell r="D13970" t="str">
            <v>BJK Investments</v>
          </cell>
          <cell r="E13970">
            <v>54</v>
          </cell>
          <cell r="F13970" t="str">
            <v>N</v>
          </cell>
        </row>
        <row r="13971">
          <cell r="B13971">
            <v>37099</v>
          </cell>
          <cell r="C13971" t="str">
            <v>Hamilton Farm Golf Club</v>
          </cell>
          <cell r="D13971" t="str">
            <v>Townsend Capital</v>
          </cell>
          <cell r="E13971">
            <v>51</v>
          </cell>
          <cell r="F13971" t="str">
            <v>N</v>
          </cell>
        </row>
        <row r="13972">
          <cell r="B13972">
            <v>37099</v>
          </cell>
          <cell r="C13972" t="str">
            <v>Allegro Systems Inc</v>
          </cell>
          <cell r="D13972" t="str">
            <v>Cisco Systems Inc</v>
          </cell>
          <cell r="E13972">
            <v>181</v>
          </cell>
          <cell r="F13972" t="str">
            <v>N</v>
          </cell>
        </row>
        <row r="13973">
          <cell r="B13973">
            <v>37098</v>
          </cell>
          <cell r="C13973" t="str">
            <v>Crown Crafts Inc-Adult Bedding</v>
          </cell>
          <cell r="D13973" t="str">
            <v>Design Works Holding Co</v>
          </cell>
          <cell r="E13973">
            <v>8.5</v>
          </cell>
          <cell r="F13973" t="str">
            <v>N</v>
          </cell>
        </row>
        <row r="13974">
          <cell r="B13974">
            <v>37098</v>
          </cell>
          <cell r="C13974" t="str">
            <v>Fox Asset Management Inc</v>
          </cell>
          <cell r="D13974" t="str">
            <v>Eaton Vance Corp</v>
          </cell>
          <cell r="E13974">
            <v>62</v>
          </cell>
          <cell r="F13974" t="str">
            <v>N</v>
          </cell>
        </row>
        <row r="13975">
          <cell r="B13975">
            <v>37098</v>
          </cell>
          <cell r="C13975" t="str">
            <v>Domino Sugar Corp</v>
          </cell>
          <cell r="D13975" t="str">
            <v>Investor Group</v>
          </cell>
          <cell r="E13975">
            <v>185</v>
          </cell>
          <cell r="F13975" t="str">
            <v>N</v>
          </cell>
        </row>
        <row r="13976">
          <cell r="B13976">
            <v>37098</v>
          </cell>
          <cell r="C13976" t="str">
            <v>Institutional Shareholder Svcs</v>
          </cell>
          <cell r="D13976" t="str">
            <v>Proxy Monitor Inc</v>
          </cell>
          <cell r="E13976">
            <v>39.5</v>
          </cell>
          <cell r="F13976" t="str">
            <v>N</v>
          </cell>
        </row>
        <row r="13977">
          <cell r="B13977">
            <v>37098</v>
          </cell>
          <cell r="C13977" t="str">
            <v>Shenandoah Energy Inc</v>
          </cell>
          <cell r="D13977" t="str">
            <v>Questar Corp</v>
          </cell>
          <cell r="E13977">
            <v>406</v>
          </cell>
          <cell r="F13977" t="str">
            <v>N</v>
          </cell>
        </row>
        <row r="13978">
          <cell r="B13978">
            <v>37098</v>
          </cell>
          <cell r="C13978" t="str">
            <v>Wabtec Corp-Crt Locomotive</v>
          </cell>
          <cell r="D13978" t="str">
            <v>GE Transportation Rail</v>
          </cell>
          <cell r="E13978">
            <v>240</v>
          </cell>
          <cell r="F13978" t="str">
            <v>N</v>
          </cell>
        </row>
        <row r="13979">
          <cell r="B13979">
            <v>37098</v>
          </cell>
          <cell r="C13979" t="str">
            <v>Bosley Medical Institute Inc</v>
          </cell>
          <cell r="D13979" t="str">
            <v>Aderans Holding Co(Aderans Co)</v>
          </cell>
          <cell r="E13979">
            <v>62</v>
          </cell>
          <cell r="F13979" t="str">
            <v>N</v>
          </cell>
        </row>
        <row r="13980">
          <cell r="B13980">
            <v>37098</v>
          </cell>
          <cell r="C13980" t="str">
            <v>Wall Street Deli-Restaurants</v>
          </cell>
          <cell r="D13980" t="str">
            <v>Murphys Deli Franchising Inc</v>
          </cell>
          <cell r="E13980">
            <v>1.125</v>
          </cell>
          <cell r="F13980" t="str">
            <v>N</v>
          </cell>
        </row>
        <row r="13981">
          <cell r="B13981">
            <v>37098</v>
          </cell>
          <cell r="C13981" t="str">
            <v>UniTree Software Inc</v>
          </cell>
          <cell r="D13981" t="str">
            <v>OTG Software Inc</v>
          </cell>
          <cell r="E13981">
            <v>20</v>
          </cell>
          <cell r="F13981" t="str">
            <v>N</v>
          </cell>
        </row>
        <row r="13982">
          <cell r="B13982">
            <v>37098</v>
          </cell>
          <cell r="C13982" t="str">
            <v>Howard Schultz &amp; Associates</v>
          </cell>
          <cell r="D13982" t="str">
            <v>PRS Database Svcs</v>
          </cell>
          <cell r="E13982">
            <v>204.55099999999999</v>
          </cell>
          <cell r="F13982" t="str">
            <v>N</v>
          </cell>
        </row>
        <row r="13983">
          <cell r="B13983">
            <v>37098</v>
          </cell>
          <cell r="C13983" t="str">
            <v>Springfield Foodservice Corp</v>
          </cell>
          <cell r="D13983" t="str">
            <v>Performance Food Group Co</v>
          </cell>
          <cell r="E13983">
            <v>85</v>
          </cell>
          <cell r="F13983" t="str">
            <v>N</v>
          </cell>
        </row>
        <row r="13984">
          <cell r="B13984">
            <v>37098</v>
          </cell>
          <cell r="C13984" t="str">
            <v>Golden Books Family Entertain</v>
          </cell>
          <cell r="D13984" t="str">
            <v>Investor Group</v>
          </cell>
          <cell r="E13984">
            <v>84.399999999999991</v>
          </cell>
          <cell r="F13984" t="str">
            <v>N</v>
          </cell>
        </row>
        <row r="13985">
          <cell r="B13985">
            <v>37097</v>
          </cell>
          <cell r="C13985" t="str">
            <v>Optometrics USA Inc</v>
          </cell>
          <cell r="D13985" t="str">
            <v>Investor Group</v>
          </cell>
          <cell r="E13985">
            <v>1.4</v>
          </cell>
          <cell r="F13985" t="str">
            <v>Y</v>
          </cell>
        </row>
        <row r="13986">
          <cell r="B13986">
            <v>37097</v>
          </cell>
          <cell r="C13986" t="str">
            <v>Energytec Inc</v>
          </cell>
          <cell r="D13986" t="str">
            <v>Mountain Oil Inc</v>
          </cell>
          <cell r="E13986">
            <v>5.4569999999999999</v>
          </cell>
          <cell r="F13986" t="str">
            <v>N</v>
          </cell>
        </row>
        <row r="13987">
          <cell r="B13987">
            <v>37097</v>
          </cell>
          <cell r="C13987" t="str">
            <v>Datalogic Consulting Inc</v>
          </cell>
          <cell r="D13987" t="str">
            <v>Topclick International Inc</v>
          </cell>
          <cell r="E13987">
            <v>2.8</v>
          </cell>
          <cell r="F13987" t="str">
            <v>N</v>
          </cell>
        </row>
        <row r="13988">
          <cell r="B13988">
            <v>37097</v>
          </cell>
          <cell r="C13988" t="str">
            <v>Capella Microsystems Inc</v>
          </cell>
          <cell r="D13988" t="str">
            <v>Lite-On Electronics Inc</v>
          </cell>
          <cell r="E13988">
            <v>9</v>
          </cell>
          <cell r="F13988" t="str">
            <v>N</v>
          </cell>
        </row>
        <row r="13989">
          <cell r="B13989">
            <v>37097</v>
          </cell>
          <cell r="C13989" t="str">
            <v>General Precision</v>
          </cell>
          <cell r="D13989" t="str">
            <v>Brooks Automation Inc</v>
          </cell>
          <cell r="E13989">
            <v>26.86</v>
          </cell>
          <cell r="F13989" t="str">
            <v>N</v>
          </cell>
        </row>
        <row r="13990">
          <cell r="B13990">
            <v>37097</v>
          </cell>
          <cell r="C13990" t="str">
            <v>Management Science Associates</v>
          </cell>
          <cell r="D13990" t="str">
            <v>Clark/Bardes Inc</v>
          </cell>
          <cell r="E13990">
            <v>5.35</v>
          </cell>
          <cell r="F13990" t="str">
            <v>N</v>
          </cell>
        </row>
        <row r="13991">
          <cell r="B13991">
            <v>37097</v>
          </cell>
          <cell r="C13991" t="str">
            <v>Crown Media Holdings Inc</v>
          </cell>
          <cell r="D13991" t="str">
            <v>Hallmark Cards Inc</v>
          </cell>
          <cell r="E13991">
            <v>103</v>
          </cell>
          <cell r="F13991" t="str">
            <v>N</v>
          </cell>
        </row>
        <row r="13992">
          <cell r="B13992">
            <v>37097</v>
          </cell>
          <cell r="C13992" t="str">
            <v>Storageapps Inc</v>
          </cell>
          <cell r="D13992" t="str">
            <v>Hewlett-Packard Co</v>
          </cell>
          <cell r="E13992">
            <v>350</v>
          </cell>
          <cell r="F13992" t="str">
            <v>N</v>
          </cell>
        </row>
        <row r="13993">
          <cell r="B13993">
            <v>37097</v>
          </cell>
          <cell r="C13993" t="str">
            <v>Amber Networks</v>
          </cell>
          <cell r="D13993" t="str">
            <v>Nokia Oyj</v>
          </cell>
          <cell r="E13993">
            <v>421</v>
          </cell>
          <cell r="F13993" t="str">
            <v>N</v>
          </cell>
        </row>
        <row r="13994">
          <cell r="B13994">
            <v>37097</v>
          </cell>
          <cell r="C13994" t="str">
            <v>Citizens Comm-Natural Gas Div</v>
          </cell>
          <cell r="D13994" t="str">
            <v>Kinder Morgan Inc</v>
          </cell>
          <cell r="E13994">
            <v>11</v>
          </cell>
          <cell r="F13994" t="str">
            <v>N</v>
          </cell>
        </row>
        <row r="13995">
          <cell r="B13995">
            <v>37097</v>
          </cell>
          <cell r="C13995" t="str">
            <v>Metrolina Antique Fairs</v>
          </cell>
          <cell r="D13995" t="str">
            <v>DMG World Media Ltd</v>
          </cell>
          <cell r="E13995">
            <v>4</v>
          </cell>
          <cell r="F13995" t="str">
            <v>N</v>
          </cell>
        </row>
        <row r="13996">
          <cell r="B13996">
            <v>37096</v>
          </cell>
          <cell r="C13996" t="str">
            <v>EA Engineering Science Tech</v>
          </cell>
          <cell r="D13996" t="str">
            <v>Investor Group</v>
          </cell>
          <cell r="E13996">
            <v>9.3909999999999982</v>
          </cell>
          <cell r="F13996" t="str">
            <v>Y</v>
          </cell>
        </row>
        <row r="13997">
          <cell r="B13997">
            <v>37096</v>
          </cell>
          <cell r="C13997" t="str">
            <v>Catalina Lighting Inc</v>
          </cell>
          <cell r="D13997" t="str">
            <v>Sun Capital Partners Inc</v>
          </cell>
          <cell r="E13997">
            <v>11.799999999999999</v>
          </cell>
          <cell r="F13997" t="str">
            <v>Y</v>
          </cell>
        </row>
        <row r="13998">
          <cell r="B13998">
            <v>37096</v>
          </cell>
          <cell r="C13998" t="str">
            <v>Montgomery Financial,Indiana</v>
          </cell>
          <cell r="D13998" t="str">
            <v>Union Community Bancorp,IN</v>
          </cell>
          <cell r="E13998">
            <v>18.510000000000002</v>
          </cell>
          <cell r="F13998" t="str">
            <v>N</v>
          </cell>
        </row>
        <row r="13999">
          <cell r="B13999">
            <v>37096</v>
          </cell>
          <cell r="C13999" t="str">
            <v>Furukawa Elect Co-Op Fibre</v>
          </cell>
          <cell r="D13999" t="str">
            <v>CommScope Inc</v>
          </cell>
          <cell r="E13999">
            <v>207.05999999999997</v>
          </cell>
          <cell r="F13999" t="str">
            <v>N</v>
          </cell>
        </row>
        <row r="14000">
          <cell r="B14000">
            <v>37096</v>
          </cell>
          <cell r="C14000" t="str">
            <v>Vail Marriot Mountain Resort</v>
          </cell>
          <cell r="D14000" t="str">
            <v>Vail Resorts Inc</v>
          </cell>
          <cell r="E14000">
            <v>49.5</v>
          </cell>
          <cell r="F14000" t="str">
            <v>N</v>
          </cell>
        </row>
        <row r="14001">
          <cell r="B14001">
            <v>37096</v>
          </cell>
          <cell r="C14001" t="str">
            <v>Enron Corp-Power Plant,NV</v>
          </cell>
          <cell r="D14001" t="str">
            <v>Black Hills Energy Capital Inc</v>
          </cell>
          <cell r="E14001">
            <v>330</v>
          </cell>
          <cell r="F14001" t="str">
            <v>N</v>
          </cell>
        </row>
        <row r="14002">
          <cell r="B14002">
            <v>37096</v>
          </cell>
          <cell r="C14002" t="str">
            <v>Lucent Tech-Optical Fibre Unit</v>
          </cell>
          <cell r="D14002" t="str">
            <v>Furukawa Electric Co Ltd</v>
          </cell>
          <cell r="E14002">
            <v>2127</v>
          </cell>
          <cell r="F14002" t="str">
            <v>N</v>
          </cell>
        </row>
        <row r="14003">
          <cell r="B14003">
            <v>37096</v>
          </cell>
          <cell r="C14003" t="str">
            <v>Performance Drilling Wyoming</v>
          </cell>
          <cell r="D14003" t="str">
            <v>Hunting Oilfield Services</v>
          </cell>
          <cell r="E14003">
            <v>3.9</v>
          </cell>
          <cell r="F14003" t="str">
            <v>N</v>
          </cell>
        </row>
        <row r="14004">
          <cell r="B14004">
            <v>37096</v>
          </cell>
          <cell r="C14004" t="str">
            <v>Lucent-Plant,Equip,Columbus,OH</v>
          </cell>
          <cell r="D14004" t="str">
            <v>Celestica Inc</v>
          </cell>
          <cell r="E14004">
            <v>570</v>
          </cell>
          <cell r="F14004" t="str">
            <v>N</v>
          </cell>
        </row>
        <row r="14005">
          <cell r="B14005">
            <v>37096</v>
          </cell>
          <cell r="C14005" t="str">
            <v>Petromarine</v>
          </cell>
          <cell r="D14005" t="str">
            <v>Saipem SpA</v>
          </cell>
          <cell r="E14005">
            <v>10</v>
          </cell>
          <cell r="F14005" t="str">
            <v>N</v>
          </cell>
        </row>
        <row r="14006">
          <cell r="B14006">
            <v>37095</v>
          </cell>
          <cell r="C14006" t="str">
            <v>Stockpoint Inc</v>
          </cell>
          <cell r="D14006" t="str">
            <v>ScreamingMedia Inc</v>
          </cell>
          <cell r="E14006">
            <v>21.405000000000001</v>
          </cell>
          <cell r="F14006" t="str">
            <v>N</v>
          </cell>
        </row>
        <row r="14007">
          <cell r="B14007">
            <v>37095</v>
          </cell>
          <cell r="C14007" t="str">
            <v>SanVision Technology Inc</v>
          </cell>
          <cell r="D14007" t="str">
            <v>SWWT Inc</v>
          </cell>
          <cell r="E14007">
            <v>72.141999999999996</v>
          </cell>
          <cell r="F14007" t="str">
            <v>N</v>
          </cell>
        </row>
        <row r="14008">
          <cell r="B14008">
            <v>37095</v>
          </cell>
          <cell r="C14008" t="str">
            <v>Commerce Exchange Corp</v>
          </cell>
          <cell r="D14008" t="str">
            <v>Second Bancorp Inc,Warren,OH</v>
          </cell>
          <cell r="E14008">
            <v>26.931999999999999</v>
          </cell>
          <cell r="F14008" t="str">
            <v>N</v>
          </cell>
        </row>
        <row r="14009">
          <cell r="B14009">
            <v>37095</v>
          </cell>
          <cell r="C14009" t="str">
            <v>Sigcom Inc-Training Systems</v>
          </cell>
          <cell r="D14009" t="str">
            <v>Anteon Corp</v>
          </cell>
          <cell r="E14009">
            <v>11.5</v>
          </cell>
          <cell r="F14009" t="str">
            <v>N</v>
          </cell>
        </row>
        <row r="14010">
          <cell r="B14010">
            <v>37095</v>
          </cell>
          <cell r="C14010" t="str">
            <v>Uniroyal Optoelectronics</v>
          </cell>
          <cell r="D14010" t="str">
            <v>Uniroyal Technology Corp</v>
          </cell>
          <cell r="E14010">
            <v>14.508999999999999</v>
          </cell>
          <cell r="F14010" t="str">
            <v>N</v>
          </cell>
        </row>
        <row r="14011">
          <cell r="B14011">
            <v>37095</v>
          </cell>
          <cell r="C14011" t="str">
            <v>Amazon.com Inc</v>
          </cell>
          <cell r="D14011" t="str">
            <v>AOL Time Warner Inc</v>
          </cell>
          <cell r="E14011">
            <v>100</v>
          </cell>
          <cell r="F14011" t="str">
            <v>N</v>
          </cell>
        </row>
        <row r="14012">
          <cell r="B14012">
            <v>37095</v>
          </cell>
          <cell r="C14012" t="str">
            <v>VisiJet Inc</v>
          </cell>
          <cell r="D14012" t="str">
            <v>Ponte Nossa Acquisition Corp</v>
          </cell>
          <cell r="E14012">
            <v>15</v>
          </cell>
          <cell r="F14012" t="str">
            <v>N</v>
          </cell>
        </row>
        <row r="14013">
          <cell r="B14013">
            <v>37095</v>
          </cell>
          <cell r="C14013" t="str">
            <v>Bluelight.Com</v>
          </cell>
          <cell r="D14013" t="str">
            <v>KMart Corp</v>
          </cell>
          <cell r="E14013">
            <v>84.419999999999987</v>
          </cell>
          <cell r="F14013" t="str">
            <v>N</v>
          </cell>
        </row>
        <row r="14014">
          <cell r="B14014">
            <v>37095</v>
          </cell>
          <cell r="C14014" t="str">
            <v>Point Group Cos-Cert Assets</v>
          </cell>
          <cell r="D14014" t="str">
            <v>Tier Technologies Inc</v>
          </cell>
          <cell r="E14014">
            <v>4.5999999999999996</v>
          </cell>
          <cell r="F14014" t="str">
            <v>N</v>
          </cell>
        </row>
        <row r="14015">
          <cell r="B14015">
            <v>37095</v>
          </cell>
          <cell r="C14015" t="str">
            <v>MEMCO Barge Line Inc</v>
          </cell>
          <cell r="D14015" t="str">
            <v>AEP Resources Inc</v>
          </cell>
          <cell r="E14015">
            <v>270</v>
          </cell>
          <cell r="F14015" t="str">
            <v>N</v>
          </cell>
        </row>
        <row r="14016">
          <cell r="B14016">
            <v>37095</v>
          </cell>
          <cell r="C14016" t="str">
            <v>Fox Family Worldwide Inc</v>
          </cell>
          <cell r="D14016" t="str">
            <v>Walt Disney Co</v>
          </cell>
          <cell r="E14016">
            <v>5200</v>
          </cell>
          <cell r="F14016" t="str">
            <v>N</v>
          </cell>
        </row>
        <row r="14017">
          <cell r="B14017">
            <v>37092</v>
          </cell>
          <cell r="C14017" t="str">
            <v>NeighborhoodFind.com LLC</v>
          </cell>
          <cell r="D14017" t="str">
            <v>Monsterdaata.com Inc</v>
          </cell>
          <cell r="E14017">
            <v>3.1219999999999999</v>
          </cell>
          <cell r="F14017" t="str">
            <v>N</v>
          </cell>
        </row>
        <row r="14018">
          <cell r="B14018">
            <v>37092</v>
          </cell>
          <cell r="C14018" t="str">
            <v>South Bay Holdings,Torrance,CA</v>
          </cell>
          <cell r="D14018" t="str">
            <v>National Mercantile Bancorp</v>
          </cell>
          <cell r="E14018">
            <v>29.099999999999998</v>
          </cell>
          <cell r="F14018" t="str">
            <v>N</v>
          </cell>
        </row>
        <row r="14019">
          <cell r="B14019">
            <v>37092</v>
          </cell>
          <cell r="C14019" t="str">
            <v>Capitol Transamerica Corp</v>
          </cell>
          <cell r="D14019" t="str">
            <v>Alleghany Corp</v>
          </cell>
          <cell r="E14019">
            <v>182.15700000000001</v>
          </cell>
          <cell r="F14019" t="str">
            <v>N</v>
          </cell>
        </row>
        <row r="14020">
          <cell r="B14020">
            <v>37092</v>
          </cell>
          <cell r="C14020" t="str">
            <v>Union Financial Group Ltd</v>
          </cell>
          <cell r="D14020" t="str">
            <v>First Banks Inc,St Louis,MO</v>
          </cell>
          <cell r="E14020">
            <v>26.799999999999997</v>
          </cell>
          <cell r="F14020" t="str">
            <v>N</v>
          </cell>
        </row>
        <row r="14021">
          <cell r="B14021">
            <v>37091</v>
          </cell>
          <cell r="C14021" t="str">
            <v>MetriGenix Inc</v>
          </cell>
          <cell r="D14021" t="str">
            <v>Investor Group</v>
          </cell>
          <cell r="E14021">
            <v>15</v>
          </cell>
          <cell r="F14021" t="str">
            <v>Y</v>
          </cell>
        </row>
        <row r="14022">
          <cell r="B14022">
            <v>37091</v>
          </cell>
          <cell r="C14022" t="str">
            <v>Reading Entertainment Inc</v>
          </cell>
          <cell r="D14022" t="str">
            <v>Citadel Holding Corp</v>
          </cell>
          <cell r="E14022">
            <v>16.136999999999997</v>
          </cell>
          <cell r="F14022" t="str">
            <v>N</v>
          </cell>
        </row>
        <row r="14023">
          <cell r="B14023">
            <v>37091</v>
          </cell>
          <cell r="C14023" t="str">
            <v>Craig Corp</v>
          </cell>
          <cell r="D14023" t="str">
            <v>Citadel Holding Corp</v>
          </cell>
          <cell r="E14023">
            <v>6.3699999999999992</v>
          </cell>
          <cell r="F14023" t="str">
            <v>N</v>
          </cell>
        </row>
        <row r="14024">
          <cell r="B14024">
            <v>37091</v>
          </cell>
          <cell r="C14024" t="str">
            <v>Grizzard Communications Group</v>
          </cell>
          <cell r="D14024" t="str">
            <v>Omnicom Group Inc</v>
          </cell>
          <cell r="E14024">
            <v>91.3</v>
          </cell>
          <cell r="F14024" t="str">
            <v>N</v>
          </cell>
        </row>
        <row r="14025">
          <cell r="B14025">
            <v>37091</v>
          </cell>
          <cell r="C14025" t="str">
            <v>Boyer Co-Medical Office</v>
          </cell>
          <cell r="D14025" t="str">
            <v>Health Care Property Investors</v>
          </cell>
          <cell r="E14025">
            <v>126</v>
          </cell>
          <cell r="F14025" t="str">
            <v>N</v>
          </cell>
        </row>
        <row r="14026">
          <cell r="B14026">
            <v>37091</v>
          </cell>
          <cell r="C14026" t="str">
            <v>Data Critical Corp</v>
          </cell>
          <cell r="D14026" t="str">
            <v>GE Medical Systems</v>
          </cell>
          <cell r="E14026">
            <v>46.652000000000001</v>
          </cell>
          <cell r="F14026" t="str">
            <v>N</v>
          </cell>
        </row>
        <row r="14027">
          <cell r="B14027">
            <v>37091</v>
          </cell>
          <cell r="C14027" t="str">
            <v>LuxSonor Semiconductors Inc</v>
          </cell>
          <cell r="D14027" t="str">
            <v>Cirrus Logic Inc</v>
          </cell>
          <cell r="E14027">
            <v>63.768000000000001</v>
          </cell>
          <cell r="F14027" t="str">
            <v>N</v>
          </cell>
        </row>
        <row r="14028">
          <cell r="B14028">
            <v>37091</v>
          </cell>
          <cell r="C14028" t="str">
            <v>ShareWave Inc</v>
          </cell>
          <cell r="D14028" t="str">
            <v>Cirrus Logic Inc</v>
          </cell>
          <cell r="E14028">
            <v>92</v>
          </cell>
          <cell r="F14028" t="str">
            <v>N</v>
          </cell>
        </row>
        <row r="14029">
          <cell r="B14029">
            <v>37091</v>
          </cell>
          <cell r="C14029" t="str">
            <v>Lifeminders Inc</v>
          </cell>
          <cell r="D14029" t="str">
            <v>Cross Media Marketing Corp</v>
          </cell>
          <cell r="E14029">
            <v>47.564999999999998</v>
          </cell>
          <cell r="F14029" t="str">
            <v>N</v>
          </cell>
        </row>
        <row r="14030">
          <cell r="B14030">
            <v>37091</v>
          </cell>
          <cell r="C14030" t="str">
            <v>American Bank of Connecticut</v>
          </cell>
          <cell r="D14030" t="str">
            <v>American Financial Holdings</v>
          </cell>
          <cell r="E14030">
            <v>142.70999999999998</v>
          </cell>
          <cell r="F14030" t="str">
            <v>N</v>
          </cell>
        </row>
        <row r="14031">
          <cell r="B14031">
            <v>37091</v>
          </cell>
          <cell r="C14031" t="str">
            <v>BOC Financial Corp,Landis,NC</v>
          </cell>
          <cell r="D14031" t="str">
            <v>Bank of Davie,Mocksville,NC</v>
          </cell>
          <cell r="E14031">
            <v>10.135999999999999</v>
          </cell>
          <cell r="F14031" t="str">
            <v>N</v>
          </cell>
        </row>
        <row r="14032">
          <cell r="B14032">
            <v>37091</v>
          </cell>
          <cell r="C14032" t="str">
            <v>Lockheed Martin IMS Corp</v>
          </cell>
          <cell r="D14032" t="str">
            <v>Affiliated Computer Svcs Inc</v>
          </cell>
          <cell r="E14032">
            <v>825</v>
          </cell>
          <cell r="F14032" t="str">
            <v>N</v>
          </cell>
        </row>
        <row r="14033">
          <cell r="B14033">
            <v>37090</v>
          </cell>
          <cell r="C14033" t="str">
            <v>sawyermedia, inc</v>
          </cell>
          <cell r="D14033" t="str">
            <v>Sequoia Capital</v>
          </cell>
          <cell r="E14033">
            <v>8.1340000000000003</v>
          </cell>
          <cell r="F14033" t="str">
            <v>Y</v>
          </cell>
        </row>
        <row r="14034">
          <cell r="B14034">
            <v>37090</v>
          </cell>
          <cell r="C14034" t="str">
            <v>MTW Corp(Halifax Group)</v>
          </cell>
          <cell r="D14034" t="str">
            <v>Innovation Group PLC</v>
          </cell>
          <cell r="E14034">
            <v>84.41</v>
          </cell>
          <cell r="F14034" t="str">
            <v>N</v>
          </cell>
        </row>
        <row r="14035">
          <cell r="B14035">
            <v>37090</v>
          </cell>
          <cell r="C14035" t="str">
            <v>ProCyte Corp-Manufacturing Op</v>
          </cell>
          <cell r="D14035" t="str">
            <v>Emerald Pharmaceuticals</v>
          </cell>
          <cell r="E14035">
            <v>2.25</v>
          </cell>
          <cell r="F14035" t="str">
            <v>N</v>
          </cell>
        </row>
        <row r="14036">
          <cell r="B14036">
            <v>37090</v>
          </cell>
          <cell r="C14036" t="str">
            <v>Royce &amp; Associates Inc</v>
          </cell>
          <cell r="D14036" t="str">
            <v>Legg Mason Inc</v>
          </cell>
          <cell r="E14036">
            <v>215</v>
          </cell>
          <cell r="F14036" t="str">
            <v>N</v>
          </cell>
        </row>
        <row r="14037">
          <cell r="B14037">
            <v>37090</v>
          </cell>
          <cell r="C14037" t="str">
            <v>Indianapolis Water Co</v>
          </cell>
          <cell r="D14037" t="str">
            <v>Indianapolis,Indiana</v>
          </cell>
          <cell r="E14037">
            <v>540</v>
          </cell>
          <cell r="F14037" t="str">
            <v>N</v>
          </cell>
        </row>
        <row r="14038">
          <cell r="B14038">
            <v>37090</v>
          </cell>
          <cell r="C14038" t="str">
            <v>Independent Retirement Living</v>
          </cell>
          <cell r="D14038" t="str">
            <v>Vital Retirement Living Inc</v>
          </cell>
          <cell r="E14038">
            <v>2.0329999999999999</v>
          </cell>
          <cell r="F14038" t="str">
            <v>N</v>
          </cell>
        </row>
        <row r="14039">
          <cell r="B14039">
            <v>37090</v>
          </cell>
          <cell r="C14039" t="str">
            <v>C Spa</v>
          </cell>
          <cell r="D14039" t="str">
            <v>Steiner Leisure Ltd</v>
          </cell>
          <cell r="E14039">
            <v>11.399999999999999</v>
          </cell>
          <cell r="F14039" t="str">
            <v>N</v>
          </cell>
        </row>
        <row r="14040">
          <cell r="B14040">
            <v>37090</v>
          </cell>
          <cell r="C14040" t="str">
            <v>NexPrise Inc</v>
          </cell>
          <cell r="D14040" t="str">
            <v>Ventro Corp</v>
          </cell>
          <cell r="E14040">
            <v>22</v>
          </cell>
          <cell r="F14040" t="str">
            <v>N</v>
          </cell>
        </row>
        <row r="14041">
          <cell r="B14041">
            <v>37090</v>
          </cell>
          <cell r="C14041" t="str">
            <v>On2 Technologies Inc</v>
          </cell>
          <cell r="D14041" t="str">
            <v>RealNetworks Inc</v>
          </cell>
          <cell r="E14041">
            <v>1</v>
          </cell>
          <cell r="F14041" t="str">
            <v>N</v>
          </cell>
        </row>
        <row r="14042">
          <cell r="B14042">
            <v>37089</v>
          </cell>
          <cell r="C14042" t="str">
            <v>British Petroleum-Oil Refiner</v>
          </cell>
          <cell r="D14042" t="str">
            <v>Tesoro Petroleum Corp</v>
          </cell>
          <cell r="E14042">
            <v>677</v>
          </cell>
          <cell r="F14042" t="str">
            <v>N</v>
          </cell>
        </row>
        <row r="14043">
          <cell r="B14043">
            <v>37089</v>
          </cell>
          <cell r="C14043" t="str">
            <v>Covanta Energy-Aviation Fuel</v>
          </cell>
          <cell r="D14043" t="str">
            <v>Allied Aviation Holdings Corp</v>
          </cell>
          <cell r="E14043">
            <v>15.2</v>
          </cell>
          <cell r="F14043" t="str">
            <v>N</v>
          </cell>
        </row>
        <row r="14044">
          <cell r="B14044">
            <v>37089</v>
          </cell>
          <cell r="C14044" t="str">
            <v>Main Street Bancorp Inc,PA</v>
          </cell>
          <cell r="D14044" t="str">
            <v>Sovereign Bancorp Inc,PA</v>
          </cell>
          <cell r="E14044">
            <v>171.05799999999999</v>
          </cell>
          <cell r="F14044" t="str">
            <v>N</v>
          </cell>
        </row>
        <row r="14045">
          <cell r="B14045">
            <v>37089</v>
          </cell>
          <cell r="C14045" t="str">
            <v>Beverly Ent Inc-FL Nurse(49)</v>
          </cell>
          <cell r="D14045" t="str">
            <v>NMC of Florida LLC</v>
          </cell>
          <cell r="E14045">
            <v>165</v>
          </cell>
          <cell r="F14045" t="str">
            <v>N</v>
          </cell>
        </row>
        <row r="14046">
          <cell r="B14046">
            <v>37089</v>
          </cell>
          <cell r="C14046" t="str">
            <v>Westcon Group Inc</v>
          </cell>
          <cell r="D14046" t="str">
            <v>DataTec Ltd</v>
          </cell>
          <cell r="E14046">
            <v>22</v>
          </cell>
          <cell r="F14046" t="str">
            <v>N</v>
          </cell>
        </row>
        <row r="14047">
          <cell r="B14047">
            <v>37088</v>
          </cell>
          <cell r="C14047" t="str">
            <v>William Carter Co</v>
          </cell>
          <cell r="D14047" t="str">
            <v>Berkshire Partners LLC</v>
          </cell>
          <cell r="E14047">
            <v>450</v>
          </cell>
          <cell r="F14047" t="str">
            <v>Y</v>
          </cell>
        </row>
        <row r="14048">
          <cell r="B14048">
            <v>37088</v>
          </cell>
          <cell r="C14048" t="str">
            <v>Innes Street Financial Corp,NC</v>
          </cell>
          <cell r="D14048" t="str">
            <v>Gaston Federal Bancorp Inc</v>
          </cell>
          <cell r="E14048">
            <v>37.935000000000002</v>
          </cell>
          <cell r="F14048" t="str">
            <v>N</v>
          </cell>
        </row>
        <row r="14049">
          <cell r="B14049">
            <v>37088</v>
          </cell>
          <cell r="C14049" t="str">
            <v>Peapod Inc(Koninklijke)</v>
          </cell>
          <cell r="D14049" t="str">
            <v>Koninklijke Ahold NV</v>
          </cell>
          <cell r="E14049">
            <v>16.697999999999997</v>
          </cell>
          <cell r="F14049" t="str">
            <v>N</v>
          </cell>
        </row>
        <row r="14050">
          <cell r="B14050">
            <v>37088</v>
          </cell>
          <cell r="C14050" t="str">
            <v>Expedia Inc</v>
          </cell>
          <cell r="D14050" t="str">
            <v>USA Networks Inc</v>
          </cell>
          <cell r="E14050">
            <v>1371.963</v>
          </cell>
          <cell r="F14050" t="str">
            <v>N</v>
          </cell>
        </row>
        <row r="14051">
          <cell r="B14051">
            <v>37088</v>
          </cell>
          <cell r="C14051" t="str">
            <v>Packard BioScience Co</v>
          </cell>
          <cell r="D14051" t="str">
            <v>PerkinElmer Inc</v>
          </cell>
          <cell r="E14051">
            <v>623.06500000000005</v>
          </cell>
          <cell r="F14051" t="str">
            <v>N</v>
          </cell>
        </row>
        <row r="14052">
          <cell r="B14052">
            <v>37088</v>
          </cell>
          <cell r="C14052" t="str">
            <v>Cambridge Discovery Chemistry</v>
          </cell>
          <cell r="D14052" t="str">
            <v>Signature Bioscience Inc</v>
          </cell>
          <cell r="E14052">
            <v>4</v>
          </cell>
          <cell r="F14052" t="str">
            <v>N</v>
          </cell>
        </row>
        <row r="14053">
          <cell r="B14053">
            <v>37088</v>
          </cell>
          <cell r="C14053" t="str">
            <v>Micrografx Inc</v>
          </cell>
          <cell r="D14053" t="str">
            <v>Corel Corp</v>
          </cell>
          <cell r="E14053">
            <v>22.995000000000001</v>
          </cell>
          <cell r="F14053" t="str">
            <v>N</v>
          </cell>
        </row>
        <row r="14054">
          <cell r="B14054">
            <v>37088</v>
          </cell>
          <cell r="C14054" t="str">
            <v>USA Networks Inc</v>
          </cell>
          <cell r="D14054" t="str">
            <v>Liberty Media Corp</v>
          </cell>
          <cell r="E14054">
            <v>553.32100000000003</v>
          </cell>
          <cell r="F14054" t="str">
            <v>N</v>
          </cell>
        </row>
        <row r="14055">
          <cell r="B14055">
            <v>37088</v>
          </cell>
          <cell r="C14055" t="str">
            <v>La Brea Bakery</v>
          </cell>
          <cell r="D14055" t="str">
            <v>IAWS Group PLC</v>
          </cell>
          <cell r="E14055">
            <v>68.5</v>
          </cell>
          <cell r="F14055" t="str">
            <v>N</v>
          </cell>
        </row>
        <row r="14056">
          <cell r="B14056">
            <v>37088</v>
          </cell>
          <cell r="C14056" t="str">
            <v>InfoBeat</v>
          </cell>
          <cell r="D14056" t="str">
            <v>eUniverse Inc</v>
          </cell>
          <cell r="E14056">
            <v>9.8999999999999986</v>
          </cell>
          <cell r="F14056" t="str">
            <v>N</v>
          </cell>
        </row>
        <row r="14057">
          <cell r="B14057">
            <v>37088</v>
          </cell>
          <cell r="C14057" t="str">
            <v>First Team Sports</v>
          </cell>
          <cell r="D14057" t="str">
            <v>Gen-X Sports Inc</v>
          </cell>
          <cell r="E14057">
            <v>10.404999999999999</v>
          </cell>
          <cell r="F14057" t="str">
            <v>N</v>
          </cell>
        </row>
        <row r="14058">
          <cell r="B14058">
            <v>37088</v>
          </cell>
          <cell r="C14058" t="str">
            <v>Schlumberger Automated Systems</v>
          </cell>
          <cell r="D14058" t="str">
            <v>Delta Design</v>
          </cell>
          <cell r="E14058">
            <v>14.2</v>
          </cell>
          <cell r="F14058" t="str">
            <v>N</v>
          </cell>
        </row>
        <row r="14059">
          <cell r="B14059">
            <v>37088</v>
          </cell>
          <cell r="C14059" t="str">
            <v>Konover Property Trust-Outlets</v>
          </cell>
          <cell r="D14059" t="str">
            <v>Chelsea Property Group Inc</v>
          </cell>
          <cell r="E14059">
            <v>180</v>
          </cell>
          <cell r="F14059" t="str">
            <v>N</v>
          </cell>
        </row>
        <row r="14060">
          <cell r="B14060">
            <v>37088</v>
          </cell>
          <cell r="C14060" t="str">
            <v>Gorges/Quik-To-Fix Foods Inc</v>
          </cell>
          <cell r="D14060" t="str">
            <v>Smithfield Foods Inc</v>
          </cell>
          <cell r="E14060">
            <v>34</v>
          </cell>
          <cell r="F14060" t="str">
            <v>N</v>
          </cell>
        </row>
        <row r="14061">
          <cell r="B14061">
            <v>37088</v>
          </cell>
          <cell r="C14061" t="str">
            <v>SCI Systems Inc</v>
          </cell>
          <cell r="D14061" t="str">
            <v>Sanmina Corp</v>
          </cell>
          <cell r="E14061">
            <v>6336.0119999999997</v>
          </cell>
          <cell r="F14061" t="str">
            <v>N</v>
          </cell>
        </row>
        <row r="14062">
          <cell r="B14062">
            <v>37088</v>
          </cell>
          <cell r="C14062" t="str">
            <v>Audio Innovations Inc</v>
          </cell>
          <cell r="D14062" t="str">
            <v>Rockford Corp</v>
          </cell>
          <cell r="E14062">
            <v>4.5</v>
          </cell>
          <cell r="F14062" t="str">
            <v>N</v>
          </cell>
        </row>
        <row r="14063">
          <cell r="B14063">
            <v>37088</v>
          </cell>
          <cell r="C14063" t="str">
            <v>Lockheed Martin Global Telecom</v>
          </cell>
          <cell r="D14063" t="str">
            <v>ViaSat Inc</v>
          </cell>
          <cell r="E14063">
            <v>20</v>
          </cell>
          <cell r="F14063" t="str">
            <v>N</v>
          </cell>
        </row>
        <row r="14064">
          <cell r="B14064">
            <v>37088</v>
          </cell>
          <cell r="C14064" t="str">
            <v>1901 Avenue of the Stars,LA</v>
          </cell>
          <cell r="D14064" t="str">
            <v>Douglas Emmett Realty</v>
          </cell>
          <cell r="E14064">
            <v>150</v>
          </cell>
          <cell r="F14064" t="str">
            <v>N</v>
          </cell>
        </row>
        <row r="14065">
          <cell r="B14065">
            <v>37088</v>
          </cell>
          <cell r="C14065" t="str">
            <v>BSI USA Inc</v>
          </cell>
          <cell r="D14065" t="str">
            <v>Body Shop International PLC</v>
          </cell>
          <cell r="E14065">
            <v>11.079999999999998</v>
          </cell>
          <cell r="F14065" t="str">
            <v>N</v>
          </cell>
        </row>
        <row r="14066">
          <cell r="B14066">
            <v>37088</v>
          </cell>
          <cell r="C14066" t="str">
            <v>SouthBanc Shares,Anderson,SC</v>
          </cell>
          <cell r="D14066" t="str">
            <v>National Commerce Financial</v>
          </cell>
          <cell r="E14066">
            <v>124.83499999999999</v>
          </cell>
          <cell r="F14066" t="str">
            <v>N</v>
          </cell>
        </row>
        <row r="14067">
          <cell r="B14067">
            <v>37088</v>
          </cell>
          <cell r="C14067" t="str">
            <v>eUniverse Inc</v>
          </cell>
          <cell r="D14067" t="str">
            <v>550 Digital Media Ventures</v>
          </cell>
          <cell r="E14067">
            <v>5</v>
          </cell>
          <cell r="F14067" t="str">
            <v>N</v>
          </cell>
        </row>
        <row r="14068">
          <cell r="B14068">
            <v>37088</v>
          </cell>
          <cell r="C14068" t="str">
            <v>Advanced Receivables Strategy</v>
          </cell>
          <cell r="D14068" t="str">
            <v>Perot Systems Corp</v>
          </cell>
          <cell r="E14068">
            <v>102.39999999999999</v>
          </cell>
          <cell r="F14068" t="str">
            <v>N</v>
          </cell>
        </row>
        <row r="14069">
          <cell r="B14069">
            <v>37088</v>
          </cell>
          <cell r="C14069" t="str">
            <v>Natl Process Co-Bus Process</v>
          </cell>
          <cell r="D14069" t="str">
            <v>Affiliated Computer Svcs Inc</v>
          </cell>
          <cell r="E14069">
            <v>43</v>
          </cell>
          <cell r="F14069" t="str">
            <v>N</v>
          </cell>
        </row>
        <row r="14070">
          <cell r="B14070">
            <v>37085</v>
          </cell>
          <cell r="C14070" t="str">
            <v>Sunspring Inc(Solar Energy)</v>
          </cell>
          <cell r="D14070" t="str">
            <v>Hyaton Organics Inc</v>
          </cell>
          <cell r="E14070">
            <v>10.899999999999999</v>
          </cell>
          <cell r="F14070" t="str">
            <v>N</v>
          </cell>
        </row>
        <row r="14071">
          <cell r="B14071">
            <v>37085</v>
          </cell>
          <cell r="C14071" t="str">
            <v>Media Arts Group Inc</v>
          </cell>
          <cell r="D14071" t="str">
            <v>Thomas Kinkade</v>
          </cell>
          <cell r="E14071">
            <v>2</v>
          </cell>
          <cell r="F14071" t="str">
            <v>N</v>
          </cell>
        </row>
        <row r="14072">
          <cell r="B14072">
            <v>37085</v>
          </cell>
          <cell r="C14072" t="str">
            <v>Velocitus(Idaho Power Co)</v>
          </cell>
          <cell r="D14072" t="str">
            <v>IDACORP Inc</v>
          </cell>
          <cell r="E14072">
            <v>6.2990000000000004</v>
          </cell>
          <cell r="F14072" t="str">
            <v>N</v>
          </cell>
        </row>
        <row r="14073">
          <cell r="B14073">
            <v>37085</v>
          </cell>
          <cell r="C14073" t="str">
            <v>Miners Fuel Co Inc,Miners Oil</v>
          </cell>
          <cell r="D14073" t="str">
            <v>Phoenix Well Service Inc</v>
          </cell>
          <cell r="E14073">
            <v>8.6</v>
          </cell>
          <cell r="F14073" t="str">
            <v>N</v>
          </cell>
        </row>
        <row r="14074">
          <cell r="B14074">
            <v>37085</v>
          </cell>
          <cell r="C14074" t="str">
            <v>Media Arts Group Inc</v>
          </cell>
          <cell r="D14074" t="str">
            <v>Thomas Kinkade</v>
          </cell>
          <cell r="E14074">
            <v>2</v>
          </cell>
          <cell r="F14074" t="str">
            <v>N</v>
          </cell>
        </row>
        <row r="14075">
          <cell r="B14075">
            <v>37084</v>
          </cell>
          <cell r="C14075" t="str">
            <v>GoCo-op Inc</v>
          </cell>
          <cell r="D14075" t="str">
            <v>Investor Group</v>
          </cell>
          <cell r="E14075">
            <v>23</v>
          </cell>
          <cell r="F14075" t="str">
            <v>Y</v>
          </cell>
        </row>
        <row r="14076">
          <cell r="B14076">
            <v>37084</v>
          </cell>
          <cell r="C14076" t="str">
            <v>Webpulse Consulting Inc</v>
          </cell>
          <cell r="D14076" t="str">
            <v>Distinctive Devices Inc</v>
          </cell>
          <cell r="E14076">
            <v>1.6639999999999999</v>
          </cell>
          <cell r="F14076" t="str">
            <v>N</v>
          </cell>
        </row>
        <row r="14077">
          <cell r="B14077">
            <v>37084</v>
          </cell>
          <cell r="C14077" t="str">
            <v>Portfolio Management Consult</v>
          </cell>
          <cell r="D14077" t="str">
            <v>EnvestNet Group Inc</v>
          </cell>
          <cell r="E14077">
            <v>17.5</v>
          </cell>
          <cell r="F14077" t="str">
            <v>N</v>
          </cell>
        </row>
        <row r="14078">
          <cell r="B14078">
            <v>37084</v>
          </cell>
          <cell r="C14078" t="str">
            <v>Neogenesis Pharmaceuticals Inc</v>
          </cell>
          <cell r="D14078" t="str">
            <v>Celltech Group PLC</v>
          </cell>
          <cell r="E14078">
            <v>10</v>
          </cell>
          <cell r="F14078" t="str">
            <v>N</v>
          </cell>
        </row>
        <row r="14079">
          <cell r="B14079">
            <v>37084</v>
          </cell>
          <cell r="C14079" t="str">
            <v>Polar Air Cargo</v>
          </cell>
          <cell r="D14079" t="str">
            <v>Atlas Air Worldwide Holdings</v>
          </cell>
          <cell r="E14079">
            <v>54</v>
          </cell>
          <cell r="F14079" t="str">
            <v>N</v>
          </cell>
        </row>
        <row r="14080">
          <cell r="B14080">
            <v>37084</v>
          </cell>
          <cell r="C14080" t="str">
            <v>Plainwell Inc-Tissue Mills(2)</v>
          </cell>
          <cell r="D14080" t="str">
            <v>Perkins Papers Ltd</v>
          </cell>
          <cell r="E14080">
            <v>86</v>
          </cell>
          <cell r="F14080" t="str">
            <v>N</v>
          </cell>
        </row>
        <row r="14081">
          <cell r="B14081">
            <v>37084</v>
          </cell>
          <cell r="C14081" t="str">
            <v>FH Faulding &amp; Co-Oral Pharma</v>
          </cell>
          <cell r="D14081" t="str">
            <v>Alpharma Inc</v>
          </cell>
          <cell r="E14081">
            <v>660</v>
          </cell>
          <cell r="F14081" t="str">
            <v>N</v>
          </cell>
        </row>
        <row r="14082">
          <cell r="B14082">
            <v>37083</v>
          </cell>
          <cell r="C14082" t="str">
            <v>Energy Medicine Dvlp Corp</v>
          </cell>
          <cell r="D14082" t="str">
            <v>Global Innovative Systems Inc</v>
          </cell>
          <cell r="E14082">
            <v>8.4600000000000009</v>
          </cell>
          <cell r="F14082" t="str">
            <v>N</v>
          </cell>
        </row>
        <row r="14083">
          <cell r="B14083">
            <v>37083</v>
          </cell>
          <cell r="C14083" t="str">
            <v>Nica-Elke Corp-Internet</v>
          </cell>
          <cell r="D14083" t="str">
            <v>Cardinal Factor Corp</v>
          </cell>
          <cell r="E14083">
            <v>1.853</v>
          </cell>
          <cell r="F14083" t="str">
            <v>N</v>
          </cell>
        </row>
        <row r="14084">
          <cell r="B14084">
            <v>37083</v>
          </cell>
          <cell r="C14084" t="str">
            <v>GC Cos Inc</v>
          </cell>
          <cell r="D14084" t="str">
            <v>AMC Entertainment Inc</v>
          </cell>
          <cell r="E14084">
            <v>167</v>
          </cell>
          <cell r="F14084" t="str">
            <v>N</v>
          </cell>
        </row>
        <row r="14085">
          <cell r="B14085">
            <v>37083</v>
          </cell>
          <cell r="C14085" t="str">
            <v>Excell Data Corp-Cert Assets</v>
          </cell>
          <cell r="D14085" t="str">
            <v>CompuCom SystemsInc(Safeguard)</v>
          </cell>
          <cell r="E14085">
            <v>27</v>
          </cell>
          <cell r="F14085" t="str">
            <v>N</v>
          </cell>
        </row>
        <row r="14086">
          <cell r="B14086">
            <v>37083</v>
          </cell>
          <cell r="C14086" t="str">
            <v>SCH Technologies</v>
          </cell>
          <cell r="D14086" t="str">
            <v>Legato Systems Inc</v>
          </cell>
          <cell r="E14086">
            <v>12.5</v>
          </cell>
          <cell r="F14086" t="str">
            <v>N</v>
          </cell>
        </row>
        <row r="14087">
          <cell r="B14087">
            <v>37083</v>
          </cell>
          <cell r="C14087" t="str">
            <v>StarBand Communications Inc</v>
          </cell>
          <cell r="D14087" t="str">
            <v>EchoStar Commus Corp</v>
          </cell>
          <cell r="E14087">
            <v>50</v>
          </cell>
          <cell r="F14087" t="str">
            <v>N</v>
          </cell>
        </row>
        <row r="14088">
          <cell r="B14088">
            <v>37083</v>
          </cell>
          <cell r="C14088" t="str">
            <v>Auroranetics Inc</v>
          </cell>
          <cell r="D14088" t="str">
            <v>Cisco Systems Inc</v>
          </cell>
          <cell r="E14088">
            <v>150</v>
          </cell>
          <cell r="F14088" t="str">
            <v>N</v>
          </cell>
        </row>
        <row r="14089">
          <cell r="B14089">
            <v>37082</v>
          </cell>
          <cell r="C14089" t="str">
            <v>Full Line Distributors Inc</v>
          </cell>
          <cell r="D14089" t="str">
            <v>Broder Brothers Co</v>
          </cell>
          <cell r="E14089">
            <v>13.068</v>
          </cell>
          <cell r="F14089" t="str">
            <v>Y</v>
          </cell>
        </row>
        <row r="14090">
          <cell r="B14090">
            <v>37082</v>
          </cell>
          <cell r="C14090" t="str">
            <v>ChromaVision Medical Systems</v>
          </cell>
          <cell r="D14090" t="str">
            <v>Investor Group</v>
          </cell>
          <cell r="E14090">
            <v>12.5</v>
          </cell>
          <cell r="F14090" t="str">
            <v>Y</v>
          </cell>
        </row>
        <row r="14091">
          <cell r="B14091">
            <v>37082</v>
          </cell>
          <cell r="C14091" t="str">
            <v>Triton Energy Ltd</v>
          </cell>
          <cell r="D14091" t="str">
            <v>Amerada Hess Corp</v>
          </cell>
          <cell r="E14091">
            <v>3229.3020000000001</v>
          </cell>
          <cell r="F14091" t="str">
            <v>N</v>
          </cell>
        </row>
        <row r="14092">
          <cell r="B14092">
            <v>37082</v>
          </cell>
          <cell r="C14092" t="str">
            <v>Cass Communications Inc</v>
          </cell>
          <cell r="D14092" t="str">
            <v>Alloy Com Inc</v>
          </cell>
          <cell r="E14092">
            <v>32.548000000000002</v>
          </cell>
          <cell r="F14092" t="str">
            <v>N</v>
          </cell>
        </row>
        <row r="14093">
          <cell r="B14093">
            <v>37082</v>
          </cell>
          <cell r="C14093" t="str">
            <v>Community First Banking Co</v>
          </cell>
          <cell r="D14093" t="str">
            <v>BB&amp;T Corp</v>
          </cell>
          <cell r="E14093">
            <v>363.47300000000001</v>
          </cell>
          <cell r="F14093" t="str">
            <v>N</v>
          </cell>
        </row>
        <row r="14094">
          <cell r="B14094">
            <v>37082</v>
          </cell>
          <cell r="C14094" t="str">
            <v>Resoft Inc-Smart Cabinet Sftwr</v>
          </cell>
          <cell r="D14094" t="str">
            <v>IntraNet Solutions Inc</v>
          </cell>
          <cell r="E14094">
            <v>5.5</v>
          </cell>
          <cell r="F14094" t="str">
            <v>N</v>
          </cell>
        </row>
        <row r="14095">
          <cell r="B14095">
            <v>37082</v>
          </cell>
          <cell r="C14095" t="str">
            <v>Florafax Wire Service</v>
          </cell>
          <cell r="D14095" t="str">
            <v>Teleflora(Roll Intl Corp)</v>
          </cell>
          <cell r="E14095">
            <v>10.709999999999999</v>
          </cell>
          <cell r="F14095" t="str">
            <v>N</v>
          </cell>
        </row>
        <row r="14096">
          <cell r="B14096">
            <v>37082</v>
          </cell>
          <cell r="C14096" t="str">
            <v>Protective Life-Dental</v>
          </cell>
          <cell r="D14096" t="str">
            <v>Fortis Inc</v>
          </cell>
          <cell r="E14096">
            <v>300</v>
          </cell>
          <cell r="F14096" t="str">
            <v>N</v>
          </cell>
        </row>
        <row r="14097">
          <cell r="B14097">
            <v>37082</v>
          </cell>
          <cell r="C14097" t="str">
            <v>Tremont Advisors Inc</v>
          </cell>
          <cell r="D14097" t="str">
            <v>Oppenheimer Acquisition Corp</v>
          </cell>
          <cell r="E14097">
            <v>145.13</v>
          </cell>
          <cell r="F14097" t="str">
            <v>N</v>
          </cell>
        </row>
        <row r="14098">
          <cell r="B14098">
            <v>37082</v>
          </cell>
          <cell r="C14098" t="str">
            <v>Intelligent Reasoning Systems</v>
          </cell>
          <cell r="D14098" t="str">
            <v>Photon Dynamics Inc</v>
          </cell>
          <cell r="E14098">
            <v>20.103999999999999</v>
          </cell>
          <cell r="F14098" t="str">
            <v>N</v>
          </cell>
        </row>
        <row r="14099">
          <cell r="B14099">
            <v>37082</v>
          </cell>
          <cell r="C14099" t="str">
            <v>Riverstone Networks Inc</v>
          </cell>
          <cell r="D14099" t="str">
            <v>Shareholders</v>
          </cell>
          <cell r="E14099">
            <v>1407.7329999999999</v>
          </cell>
          <cell r="F14099" t="str">
            <v>N</v>
          </cell>
        </row>
        <row r="14100">
          <cell r="B14100">
            <v>37082</v>
          </cell>
          <cell r="C14100" t="str">
            <v>Glenn Fisher Entertainment</v>
          </cell>
          <cell r="D14100" t="str">
            <v>NBG Radio Network</v>
          </cell>
          <cell r="E14100">
            <v>5.3</v>
          </cell>
          <cell r="F14100" t="str">
            <v>N</v>
          </cell>
        </row>
        <row r="14101">
          <cell r="B14101">
            <v>37082</v>
          </cell>
          <cell r="C14101" t="str">
            <v>Buzzsaw.com Inc</v>
          </cell>
          <cell r="D14101" t="str">
            <v>AutoDesk Inc</v>
          </cell>
          <cell r="E14101">
            <v>15</v>
          </cell>
          <cell r="F14101" t="str">
            <v>N</v>
          </cell>
        </row>
        <row r="14102">
          <cell r="B14102">
            <v>37082</v>
          </cell>
          <cell r="C14102" t="str">
            <v>Green Manning &amp; Bunch Ltd</v>
          </cell>
          <cell r="D14102" t="str">
            <v>CoBiz Inc,Denver,Colorado</v>
          </cell>
          <cell r="E14102">
            <v>5.97</v>
          </cell>
          <cell r="F14102" t="str">
            <v>N</v>
          </cell>
        </row>
        <row r="14103">
          <cell r="B14103">
            <v>37082</v>
          </cell>
          <cell r="C14103" t="str">
            <v>DietSmart Inc</v>
          </cell>
          <cell r="D14103" t="str">
            <v>eDiets.com Inc</v>
          </cell>
          <cell r="E14103">
            <v>4.22</v>
          </cell>
          <cell r="F14103" t="str">
            <v>N</v>
          </cell>
        </row>
        <row r="14104">
          <cell r="B14104">
            <v>37082</v>
          </cell>
          <cell r="C14104" t="str">
            <v>Lane Bryant Inc(Limited Inc)</v>
          </cell>
          <cell r="D14104" t="str">
            <v>Charming Shoppes Inc</v>
          </cell>
          <cell r="E14104">
            <v>334.98399999999998</v>
          </cell>
          <cell r="F14104" t="str">
            <v>N</v>
          </cell>
        </row>
        <row r="14105">
          <cell r="B14105">
            <v>37082</v>
          </cell>
          <cell r="C14105" t="str">
            <v>Mellon Fin-Retail Banking Bus</v>
          </cell>
          <cell r="D14105" t="str">
            <v>Citizens Financial Group,RI</v>
          </cell>
          <cell r="E14105">
            <v>2100</v>
          </cell>
          <cell r="F14105" t="str">
            <v>N</v>
          </cell>
        </row>
        <row r="14106">
          <cell r="B14106">
            <v>37081</v>
          </cell>
          <cell r="C14106" t="str">
            <v>Edax Inc</v>
          </cell>
          <cell r="D14106" t="str">
            <v>AMETEK Inc</v>
          </cell>
          <cell r="E14106">
            <v>37</v>
          </cell>
          <cell r="F14106" t="str">
            <v>N</v>
          </cell>
        </row>
        <row r="14107">
          <cell r="B14107">
            <v>37081</v>
          </cell>
          <cell r="C14107" t="str">
            <v>YouPowered</v>
          </cell>
          <cell r="D14107" t="str">
            <v>XBOX Technologies Inc</v>
          </cell>
          <cell r="E14107">
            <v>1.7999999999999998</v>
          </cell>
          <cell r="F14107" t="str">
            <v>N</v>
          </cell>
        </row>
        <row r="14108">
          <cell r="B14108">
            <v>37081</v>
          </cell>
          <cell r="C14108" t="str">
            <v>North Central Plastics Inc</v>
          </cell>
          <cell r="D14108" t="str">
            <v>Waters Instruments Inc</v>
          </cell>
          <cell r="E14108">
            <v>7.3040000000000003</v>
          </cell>
          <cell r="F14108" t="str">
            <v>N</v>
          </cell>
        </row>
        <row r="14109">
          <cell r="B14109">
            <v>37081</v>
          </cell>
          <cell r="C14109" t="str">
            <v>JA Webster Inc</v>
          </cell>
          <cell r="D14109" t="str">
            <v>Patterson Dental Co</v>
          </cell>
          <cell r="E14109">
            <v>92.5</v>
          </cell>
          <cell r="F14109" t="str">
            <v>N</v>
          </cell>
        </row>
        <row r="14110">
          <cell r="B14110">
            <v>37081</v>
          </cell>
          <cell r="C14110" t="str">
            <v>Achex Inc</v>
          </cell>
          <cell r="D14110" t="str">
            <v>First Data Corp</v>
          </cell>
          <cell r="E14110">
            <v>32</v>
          </cell>
          <cell r="F14110" t="str">
            <v>N</v>
          </cell>
        </row>
        <row r="14111">
          <cell r="B14111">
            <v>37081</v>
          </cell>
          <cell r="C14111" t="str">
            <v>eShare Technologies Inc</v>
          </cell>
          <cell r="D14111" t="str">
            <v>Divine Inc</v>
          </cell>
          <cell r="E14111">
            <v>69.13</v>
          </cell>
          <cell r="F14111" t="str">
            <v>N</v>
          </cell>
        </row>
        <row r="14112">
          <cell r="B14112">
            <v>37081</v>
          </cell>
          <cell r="C14112" t="str">
            <v>Anchor Gaming Inc</v>
          </cell>
          <cell r="D14112" t="str">
            <v>International Game Technology</v>
          </cell>
          <cell r="E14112">
            <v>1327.4839999999999</v>
          </cell>
          <cell r="F14112" t="str">
            <v>N</v>
          </cell>
        </row>
        <row r="14113">
          <cell r="B14113">
            <v>37081</v>
          </cell>
          <cell r="C14113" t="str">
            <v>Lumitron Inc</v>
          </cell>
          <cell r="D14113" t="str">
            <v>Ircon Inc</v>
          </cell>
          <cell r="E14113">
            <v>6</v>
          </cell>
          <cell r="F14113" t="str">
            <v>N</v>
          </cell>
        </row>
        <row r="14114">
          <cell r="B14114">
            <v>37081</v>
          </cell>
          <cell r="C14114" t="str">
            <v>Argosy Education Group Inc</v>
          </cell>
          <cell r="D14114" t="str">
            <v>Education Management Corp</v>
          </cell>
          <cell r="E14114">
            <v>85.383999999999986</v>
          </cell>
          <cell r="F14114" t="str">
            <v>N</v>
          </cell>
        </row>
        <row r="14115">
          <cell r="B14115">
            <v>37081</v>
          </cell>
          <cell r="C14115" t="str">
            <v>Pavilion Technologies-Pwr Gen</v>
          </cell>
          <cell r="D14115" t="str">
            <v>Pegasus Technologies Inc</v>
          </cell>
          <cell r="E14115">
            <v>15</v>
          </cell>
          <cell r="F14115" t="str">
            <v>N</v>
          </cell>
        </row>
        <row r="14116">
          <cell r="B14116">
            <v>37081</v>
          </cell>
          <cell r="C14116" t="str">
            <v>ADC Telecommunications-Cable</v>
          </cell>
          <cell r="D14116" t="str">
            <v>C-COR.net Corp</v>
          </cell>
          <cell r="E14116">
            <v>32</v>
          </cell>
          <cell r="F14116" t="str">
            <v>N</v>
          </cell>
        </row>
        <row r="14117">
          <cell r="B14117">
            <v>37081</v>
          </cell>
          <cell r="C14117" t="str">
            <v>Individual Investor Group-Crt</v>
          </cell>
          <cell r="D14117" t="str">
            <v>Kiplinger Washington Editors</v>
          </cell>
          <cell r="E14117">
            <v>6.1</v>
          </cell>
          <cell r="F14117" t="str">
            <v>N</v>
          </cell>
        </row>
        <row r="14118">
          <cell r="B14118">
            <v>37081</v>
          </cell>
          <cell r="C14118" t="str">
            <v>Sabina Bank,Sabina,Ohio</v>
          </cell>
          <cell r="D14118" t="str">
            <v>National Bank &amp; Trust Co,OH</v>
          </cell>
          <cell r="E14118">
            <v>12.899999999999999</v>
          </cell>
          <cell r="F14118" t="str">
            <v>N</v>
          </cell>
        </row>
        <row r="14119">
          <cell r="B14119">
            <v>37081</v>
          </cell>
          <cell r="C14119" t="str">
            <v>Lipid Sciences Inc</v>
          </cell>
          <cell r="D14119" t="str">
            <v>NC Corp</v>
          </cell>
          <cell r="E14119">
            <v>78.877999999999986</v>
          </cell>
          <cell r="F14119" t="str">
            <v>N</v>
          </cell>
        </row>
        <row r="14120">
          <cell r="B14120">
            <v>37081</v>
          </cell>
          <cell r="C14120" t="str">
            <v>Qinnet Holdings Corp</v>
          </cell>
          <cell r="D14120" t="str">
            <v>Qinnet.com Inc</v>
          </cell>
          <cell r="E14120">
            <v>4.4820000000000002</v>
          </cell>
          <cell r="F14120" t="str">
            <v>N</v>
          </cell>
        </row>
        <row r="14121">
          <cell r="B14121">
            <v>37080</v>
          </cell>
          <cell r="C14121" t="str">
            <v>AT&amp;T Broadband &amp; Internet Svcs</v>
          </cell>
          <cell r="D14121" t="str">
            <v>Comcast Corp</v>
          </cell>
          <cell r="E14121">
            <v>72041.149999999994</v>
          </cell>
          <cell r="F14121" t="str">
            <v>N</v>
          </cell>
        </row>
        <row r="14122">
          <cell r="B14122">
            <v>37078</v>
          </cell>
          <cell r="C14122" t="str">
            <v>Troll Book Fairs Inc</v>
          </cell>
          <cell r="D14122" t="str">
            <v>Scholastic Corp</v>
          </cell>
          <cell r="E14122">
            <v>4.1999999999999993</v>
          </cell>
          <cell r="F14122" t="str">
            <v>N</v>
          </cell>
        </row>
        <row r="14123">
          <cell r="B14123">
            <v>37078</v>
          </cell>
          <cell r="C14123" t="str">
            <v>Deltathree.com Inc</v>
          </cell>
          <cell r="D14123" t="str">
            <v>Atarey Hasharon Chevra</v>
          </cell>
          <cell r="E14123">
            <v>15.68</v>
          </cell>
          <cell r="F14123" t="str">
            <v>N</v>
          </cell>
        </row>
        <row r="14124">
          <cell r="B14124">
            <v>37078</v>
          </cell>
          <cell r="C14124" t="str">
            <v>Duralam Inc</v>
          </cell>
          <cell r="D14124" t="str">
            <v>Bemis Co Inc</v>
          </cell>
          <cell r="E14124">
            <v>69</v>
          </cell>
          <cell r="F14124" t="str">
            <v>N</v>
          </cell>
        </row>
        <row r="14125">
          <cell r="B14125">
            <v>37078</v>
          </cell>
          <cell r="C14125" t="str">
            <v>LUSA INC</v>
          </cell>
          <cell r="D14125" t="str">
            <v>Scapa Group PLC</v>
          </cell>
          <cell r="E14125">
            <v>36</v>
          </cell>
          <cell r="F14125" t="str">
            <v>N</v>
          </cell>
        </row>
        <row r="14126">
          <cell r="B14126">
            <v>37078</v>
          </cell>
          <cell r="C14126" t="str">
            <v>Dreyers Grand Ice Cream Inc</v>
          </cell>
          <cell r="D14126" t="str">
            <v>Nestle Holdings Inc</v>
          </cell>
          <cell r="E14126">
            <v>107.1</v>
          </cell>
          <cell r="F14126" t="str">
            <v>N</v>
          </cell>
        </row>
        <row r="14127">
          <cell r="B14127">
            <v>37078</v>
          </cell>
          <cell r="C14127" t="str">
            <v>American Country Holdings Inc</v>
          </cell>
          <cell r="D14127" t="str">
            <v>Kingsway Financial Services</v>
          </cell>
          <cell r="E14127">
            <v>1.1389999999999998</v>
          </cell>
          <cell r="F14127" t="str">
            <v>N</v>
          </cell>
        </row>
        <row r="14128">
          <cell r="B14128">
            <v>37077</v>
          </cell>
          <cell r="C14128" t="str">
            <v>Mid Town Bank &amp; Trust Co</v>
          </cell>
          <cell r="D14128" t="str">
            <v>MAF Bancorp,Clarendon Hills,IL</v>
          </cell>
          <cell r="E14128">
            <v>70.510000000000005</v>
          </cell>
          <cell r="F14128" t="str">
            <v>N</v>
          </cell>
        </row>
        <row r="14129">
          <cell r="B14129">
            <v>37077</v>
          </cell>
          <cell r="C14129" t="str">
            <v>XATA Corp</v>
          </cell>
          <cell r="D14129" t="str">
            <v>John Deere Special Tech Group</v>
          </cell>
          <cell r="E14129">
            <v>5</v>
          </cell>
          <cell r="F14129" t="str">
            <v>N</v>
          </cell>
        </row>
        <row r="14130">
          <cell r="B14130">
            <v>37077</v>
          </cell>
          <cell r="C14130" t="str">
            <v>VMIC Inc</v>
          </cell>
          <cell r="D14130" t="str">
            <v>GE Fanuc Automation N America</v>
          </cell>
          <cell r="E14130">
            <v>71.25</v>
          </cell>
          <cell r="F14130" t="str">
            <v>N</v>
          </cell>
        </row>
        <row r="14131">
          <cell r="B14131">
            <v>37077</v>
          </cell>
          <cell r="C14131" t="str">
            <v>ProFlame Inc</v>
          </cell>
          <cell r="D14131" t="str">
            <v>Heritage Propane Partners LP</v>
          </cell>
          <cell r="E14131">
            <v>39.819999999999993</v>
          </cell>
          <cell r="F14131" t="str">
            <v>N</v>
          </cell>
        </row>
        <row r="14132">
          <cell r="B14132">
            <v>37077</v>
          </cell>
          <cell r="C14132" t="str">
            <v>Genetic Models Inc</v>
          </cell>
          <cell r="D14132" t="str">
            <v>Charles River Laboratories Inc</v>
          </cell>
          <cell r="E14132">
            <v>4</v>
          </cell>
          <cell r="F14132" t="str">
            <v>N</v>
          </cell>
        </row>
        <row r="14133">
          <cell r="B14133">
            <v>37077</v>
          </cell>
          <cell r="C14133" t="str">
            <v>Champion Enterprises Inc</v>
          </cell>
          <cell r="D14133" t="str">
            <v>Fletcher International Ltd</v>
          </cell>
          <cell r="E14133">
            <v>20</v>
          </cell>
          <cell r="F14133" t="str">
            <v>N</v>
          </cell>
        </row>
        <row r="14134">
          <cell r="B14134">
            <v>37077</v>
          </cell>
          <cell r="C14134" t="str">
            <v>Gnome(Applied Games,Marconi)</v>
          </cell>
          <cell r="D14134" t="str">
            <v>Marconi Communications Ltd</v>
          </cell>
          <cell r="E14134">
            <v>4.5</v>
          </cell>
          <cell r="F14134" t="str">
            <v>N</v>
          </cell>
        </row>
        <row r="14135">
          <cell r="B14135">
            <v>37076</v>
          </cell>
          <cell r="C14135" t="str">
            <v>International Wine Accessories</v>
          </cell>
          <cell r="D14135" t="str">
            <v>Beringer Wine Estates Hldgs</v>
          </cell>
          <cell r="E14135">
            <v>18.13</v>
          </cell>
          <cell r="F14135" t="str">
            <v>N</v>
          </cell>
        </row>
        <row r="14136">
          <cell r="B14136">
            <v>37076</v>
          </cell>
          <cell r="C14136" t="str">
            <v>Ahlstrom Development Corp</v>
          </cell>
          <cell r="D14136" t="str">
            <v>Golden Power Acquisition</v>
          </cell>
          <cell r="E14136">
            <v>96.3</v>
          </cell>
          <cell r="F14136" t="str">
            <v>N</v>
          </cell>
        </row>
        <row r="14137">
          <cell r="B14137">
            <v>37075</v>
          </cell>
          <cell r="C14137" t="str">
            <v>FineGround Networks Inc</v>
          </cell>
          <cell r="D14137" t="str">
            <v>Worldview Technology Partners</v>
          </cell>
          <cell r="E14137">
            <v>16.299999999999997</v>
          </cell>
          <cell r="F14137" t="str">
            <v>Y</v>
          </cell>
        </row>
        <row r="14138">
          <cell r="B14138">
            <v>37075</v>
          </cell>
          <cell r="C14138" t="str">
            <v>Detroit Tool Metal Products Co</v>
          </cell>
          <cell r="D14138" t="str">
            <v>DTMP Acquisition Co</v>
          </cell>
          <cell r="E14138">
            <v>17</v>
          </cell>
          <cell r="F14138" t="str">
            <v>Y</v>
          </cell>
        </row>
        <row r="14139">
          <cell r="B14139">
            <v>37075</v>
          </cell>
          <cell r="C14139" t="str">
            <v>Electronic Retailing Sys Intl</v>
          </cell>
          <cell r="D14139" t="str">
            <v>Investor Group</v>
          </cell>
          <cell r="E14139">
            <v>2.7269999999999999</v>
          </cell>
          <cell r="F14139" t="str">
            <v>Y</v>
          </cell>
        </row>
        <row r="14140">
          <cell r="B14140">
            <v>37075</v>
          </cell>
          <cell r="C14140" t="str">
            <v>Scovill Fasteners(Saratoga)</v>
          </cell>
          <cell r="D14140" t="str">
            <v>GSC Partners CDO Fund Ltd</v>
          </cell>
          <cell r="E14140">
            <v>91.5</v>
          </cell>
          <cell r="F14140" t="str">
            <v>Y</v>
          </cell>
        </row>
        <row r="14141">
          <cell r="B14141">
            <v>37075</v>
          </cell>
          <cell r="C14141" t="str">
            <v>Aerotec Communications Inc</v>
          </cell>
          <cell r="D14141" t="str">
            <v>Worldbridge Broadband Services</v>
          </cell>
          <cell r="E14141">
            <v>6</v>
          </cell>
          <cell r="F14141" t="str">
            <v>N</v>
          </cell>
        </row>
        <row r="14142">
          <cell r="B14142">
            <v>37075</v>
          </cell>
          <cell r="C14142" t="str">
            <v>Scheu &amp; Kniss Inc</v>
          </cell>
          <cell r="D14142" t="str">
            <v>Elizabeth Carbide Die Co Inc</v>
          </cell>
          <cell r="E14142">
            <v>5</v>
          </cell>
          <cell r="F14142" t="str">
            <v>N</v>
          </cell>
        </row>
        <row r="14143">
          <cell r="B14143">
            <v>37075</v>
          </cell>
          <cell r="C14143" t="str">
            <v>Statistical Research-Radar</v>
          </cell>
          <cell r="D14143" t="str">
            <v>Arbitron Inc</v>
          </cell>
          <cell r="E14143">
            <v>25</v>
          </cell>
          <cell r="F14143" t="str">
            <v>N</v>
          </cell>
        </row>
        <row r="14144">
          <cell r="B14144">
            <v>37075</v>
          </cell>
          <cell r="C14144" t="str">
            <v>Mandara Spa LLC</v>
          </cell>
          <cell r="D14144" t="str">
            <v>Steiner Leisure Ltd</v>
          </cell>
          <cell r="E14144">
            <v>44.4</v>
          </cell>
          <cell r="F14144" t="str">
            <v>N</v>
          </cell>
        </row>
        <row r="14145">
          <cell r="B14145">
            <v>37075</v>
          </cell>
          <cell r="C14145" t="str">
            <v>Metabolex</v>
          </cell>
          <cell r="D14145" t="str">
            <v>Pfizer Inc</v>
          </cell>
          <cell r="E14145">
            <v>6</v>
          </cell>
          <cell r="F14145" t="str">
            <v>N</v>
          </cell>
        </row>
        <row r="14146">
          <cell r="B14146">
            <v>37075</v>
          </cell>
          <cell r="C14146" t="str">
            <v>E-Lock Technologies Pvt Ltd</v>
          </cell>
          <cell r="D14146" t="str">
            <v>Zions Bancorp,Utah</v>
          </cell>
          <cell r="E14146">
            <v>10</v>
          </cell>
          <cell r="F14146" t="str">
            <v>N</v>
          </cell>
        </row>
        <row r="14147">
          <cell r="B14147">
            <v>37075</v>
          </cell>
          <cell r="C14147" t="str">
            <v>Amresco Inc-Assets</v>
          </cell>
          <cell r="D14147" t="str">
            <v>NCS I LLC</v>
          </cell>
          <cell r="E14147">
            <v>176</v>
          </cell>
          <cell r="F14147" t="str">
            <v>N</v>
          </cell>
        </row>
        <row r="14148">
          <cell r="B14148">
            <v>37075</v>
          </cell>
          <cell r="C14148" t="str">
            <v>Philip Services Corp</v>
          </cell>
          <cell r="D14148" t="str">
            <v>Investor Group</v>
          </cell>
          <cell r="E14148">
            <v>5.4379999999999997</v>
          </cell>
          <cell r="F14148" t="str">
            <v>N</v>
          </cell>
        </row>
        <row r="14149">
          <cell r="B14149">
            <v>37075</v>
          </cell>
          <cell r="C14149" t="str">
            <v>R-Tec Machine Tool Inc</v>
          </cell>
          <cell r="D14149" t="str">
            <v>R-Tec Holding Inc</v>
          </cell>
          <cell r="E14149">
            <v>1.5289999999999999</v>
          </cell>
          <cell r="F14149" t="str">
            <v>N</v>
          </cell>
        </row>
        <row r="14150">
          <cell r="B14150">
            <v>37075</v>
          </cell>
          <cell r="C14150" t="str">
            <v>Yakima Products Inc</v>
          </cell>
          <cell r="D14150" t="str">
            <v>WaterMark Paddlesports Inc</v>
          </cell>
          <cell r="E14150">
            <v>91</v>
          </cell>
          <cell r="F14150" t="str">
            <v>N</v>
          </cell>
        </row>
        <row r="14151">
          <cell r="B14151">
            <v>37075</v>
          </cell>
          <cell r="C14151" t="str">
            <v>Kimberly-Clark-Orthopedic</v>
          </cell>
          <cell r="D14151" t="str">
            <v>Encore Medical Corp</v>
          </cell>
          <cell r="E14151">
            <v>9</v>
          </cell>
          <cell r="F14151" t="str">
            <v>N</v>
          </cell>
        </row>
        <row r="14152">
          <cell r="B14152">
            <v>37074</v>
          </cell>
          <cell r="C14152" t="str">
            <v>InSight Health Services Corp</v>
          </cell>
          <cell r="D14152" t="str">
            <v>Investor Group</v>
          </cell>
          <cell r="E14152">
            <v>255.69099999999997</v>
          </cell>
          <cell r="F14152" t="str">
            <v>Y</v>
          </cell>
        </row>
        <row r="14153">
          <cell r="B14153">
            <v>37074</v>
          </cell>
          <cell r="C14153" t="str">
            <v>Kaurex Textron-Mnfg Assets</v>
          </cell>
          <cell r="D14153" t="str">
            <v>Johnson Electric Holdings Ltd</v>
          </cell>
          <cell r="E14153">
            <v>12.5</v>
          </cell>
          <cell r="F14153" t="str">
            <v>N</v>
          </cell>
        </row>
        <row r="14154">
          <cell r="B14154">
            <v>37074</v>
          </cell>
          <cell r="C14154" t="str">
            <v>Enron Corp-Energy Assets</v>
          </cell>
          <cell r="D14154" t="str">
            <v>EOTT Energy Partners LP</v>
          </cell>
          <cell r="E14154">
            <v>120</v>
          </cell>
          <cell r="F14154" t="str">
            <v>N</v>
          </cell>
        </row>
        <row r="14155">
          <cell r="B14155">
            <v>37074</v>
          </cell>
          <cell r="C14155" t="str">
            <v>Rusk County Bancshares Inc</v>
          </cell>
          <cell r="D14155" t="str">
            <v>Henderson Citizens Bancshares</v>
          </cell>
          <cell r="E14155">
            <v>12.549999999999999</v>
          </cell>
          <cell r="F14155" t="str">
            <v>N</v>
          </cell>
        </row>
        <row r="14156">
          <cell r="B14156">
            <v>37074</v>
          </cell>
          <cell r="C14156" t="str">
            <v>Platys Communications</v>
          </cell>
          <cell r="D14156" t="str">
            <v>Adaptec Inc</v>
          </cell>
          <cell r="E14156">
            <v>150</v>
          </cell>
          <cell r="F14156" t="str">
            <v>N</v>
          </cell>
        </row>
        <row r="14157">
          <cell r="B14157">
            <v>37074</v>
          </cell>
          <cell r="C14157" t="str">
            <v>Pinkerton-Pre-Employ Screen</v>
          </cell>
          <cell r="D14157" t="str">
            <v>ChoicePoint Inc</v>
          </cell>
          <cell r="E14157">
            <v>54</v>
          </cell>
          <cell r="F14157" t="str">
            <v>N</v>
          </cell>
        </row>
        <row r="14158">
          <cell r="B14158">
            <v>37074</v>
          </cell>
          <cell r="C14158" t="str">
            <v>James Hardie Ind Ltd-Vegas Gyp</v>
          </cell>
          <cell r="D14158" t="str">
            <v>WL Homes</v>
          </cell>
          <cell r="E14158">
            <v>50</v>
          </cell>
          <cell r="F14158" t="str">
            <v>N</v>
          </cell>
        </row>
        <row r="14159">
          <cell r="B14159">
            <v>37074</v>
          </cell>
          <cell r="C14159" t="str">
            <v>Las Palmas Productions Inc</v>
          </cell>
          <cell r="D14159" t="str">
            <v>M&amp;F Worldwide Corp</v>
          </cell>
          <cell r="E14159">
            <v>7.5</v>
          </cell>
          <cell r="F14159" t="str">
            <v>N</v>
          </cell>
        </row>
        <row r="14160">
          <cell r="B14160">
            <v>37074</v>
          </cell>
          <cell r="C14160" t="str">
            <v>Emap USA Inc(Emap PLC)</v>
          </cell>
          <cell r="D14160" t="str">
            <v>Primedia Inc</v>
          </cell>
          <cell r="E14160">
            <v>505</v>
          </cell>
          <cell r="F14160" t="str">
            <v>N</v>
          </cell>
        </row>
        <row r="14161">
          <cell r="B14161">
            <v>37074</v>
          </cell>
          <cell r="C14161" t="str">
            <v>EarningsInsights</v>
          </cell>
          <cell r="D14161" t="str">
            <v>Atlantic Data Services Inc</v>
          </cell>
          <cell r="E14161">
            <v>2</v>
          </cell>
          <cell r="F14161" t="str">
            <v>N</v>
          </cell>
        </row>
        <row r="14162">
          <cell r="B14162">
            <v>37074</v>
          </cell>
          <cell r="C14162" t="str">
            <v>Ashling Corp</v>
          </cell>
          <cell r="D14162" t="str">
            <v>Waterford Wedgwood PLC</v>
          </cell>
          <cell r="E14162">
            <v>11.26</v>
          </cell>
          <cell r="F14162" t="str">
            <v>N</v>
          </cell>
        </row>
        <row r="14163">
          <cell r="B14163">
            <v>37074</v>
          </cell>
          <cell r="C14163" t="str">
            <v>Stellar Bio Systems Inc</v>
          </cell>
          <cell r="D14163" t="str">
            <v>Panbio Ltd</v>
          </cell>
          <cell r="E14163">
            <v>1.74</v>
          </cell>
          <cell r="F14163" t="str">
            <v>N</v>
          </cell>
        </row>
        <row r="14164">
          <cell r="B14164">
            <v>37074</v>
          </cell>
          <cell r="C14164" t="str">
            <v>Hot Zone,Hot Network,Vivid TV</v>
          </cell>
          <cell r="D14164" t="str">
            <v>Playboy Enterprises Inc</v>
          </cell>
          <cell r="E14164">
            <v>82</v>
          </cell>
          <cell r="F14164" t="str">
            <v>N</v>
          </cell>
        </row>
        <row r="14165">
          <cell r="B14165">
            <v>37074</v>
          </cell>
          <cell r="C14165" t="str">
            <v>Earthgrains Co</v>
          </cell>
          <cell r="D14165" t="str">
            <v>Sara Lee Corp</v>
          </cell>
          <cell r="E14165">
            <v>2905.884</v>
          </cell>
          <cell r="F14165" t="str">
            <v>N</v>
          </cell>
        </row>
        <row r="14166">
          <cell r="B14166">
            <v>37074</v>
          </cell>
          <cell r="C14166" t="str">
            <v>Healthplan Svcs,Amer Benefit</v>
          </cell>
          <cell r="D14166" t="str">
            <v>HealthPlan Holdings Inc</v>
          </cell>
          <cell r="E14166">
            <v>10</v>
          </cell>
          <cell r="F14166" t="str">
            <v>N</v>
          </cell>
        </row>
        <row r="14167">
          <cell r="B14167">
            <v>37074</v>
          </cell>
          <cell r="C14167" t="str">
            <v>Microware Systems Corp</v>
          </cell>
          <cell r="D14167" t="str">
            <v>RadiSys Corp</v>
          </cell>
          <cell r="E14167">
            <v>15.242999999999999</v>
          </cell>
          <cell r="F14167" t="str">
            <v>N</v>
          </cell>
        </row>
        <row r="14168">
          <cell r="B14168">
            <v>37074</v>
          </cell>
          <cell r="C14168" t="str">
            <v>Mediaplex Inc</v>
          </cell>
          <cell r="D14168" t="str">
            <v>Valueclick Inc</v>
          </cell>
          <cell r="E14168">
            <v>51.866</v>
          </cell>
          <cell r="F14168" t="str">
            <v>N</v>
          </cell>
        </row>
        <row r="14169">
          <cell r="B14169">
            <v>37074</v>
          </cell>
          <cell r="C14169" t="str">
            <v>MyDoctor.com</v>
          </cell>
          <cell r="D14169" t="str">
            <v>MyDoc Online Inc</v>
          </cell>
          <cell r="E14169">
            <v>4.5</v>
          </cell>
          <cell r="F14169" t="str">
            <v>N</v>
          </cell>
        </row>
        <row r="14170">
          <cell r="B14170">
            <v>37074</v>
          </cell>
          <cell r="C14170" t="str">
            <v>Bristol-Estrace Tablets</v>
          </cell>
          <cell r="D14170" t="str">
            <v>Galen Holdings PLC</v>
          </cell>
          <cell r="E14170">
            <v>95</v>
          </cell>
          <cell r="F14170" t="str">
            <v>N</v>
          </cell>
        </row>
        <row r="14171">
          <cell r="B14171">
            <v>37074</v>
          </cell>
          <cell r="C14171" t="str">
            <v>Captec Net Lease Realty Inc</v>
          </cell>
          <cell r="D14171" t="str">
            <v>Commercial Net Lease Realty</v>
          </cell>
          <cell r="E14171">
            <v>124.08099999999999</v>
          </cell>
          <cell r="F14171" t="str">
            <v>N</v>
          </cell>
        </row>
        <row r="14172">
          <cell r="B14172">
            <v>37073</v>
          </cell>
          <cell r="C14172" t="str">
            <v>Acala Cotton Seeds Inc</v>
          </cell>
          <cell r="D14172" t="str">
            <v>Germains Seeds Inc</v>
          </cell>
          <cell r="E14172">
            <v>5</v>
          </cell>
          <cell r="F14172" t="str">
            <v>N</v>
          </cell>
        </row>
        <row r="14173">
          <cell r="B14173">
            <v>37073</v>
          </cell>
          <cell r="C14173" t="str">
            <v>East Diamond Storage Field</v>
          </cell>
          <cell r="D14173" t="str">
            <v>Atmos Energy Holdings Inc</v>
          </cell>
          <cell r="E14173">
            <v>13</v>
          </cell>
          <cell r="F14173" t="str">
            <v>N</v>
          </cell>
        </row>
        <row r="14174">
          <cell r="B14174">
            <v>37072</v>
          </cell>
          <cell r="C14174" t="str">
            <v>Health Plan Svcs-Small Bus,Ind</v>
          </cell>
          <cell r="D14174" t="str">
            <v>Investor Group</v>
          </cell>
          <cell r="E14174">
            <v>9</v>
          </cell>
          <cell r="F14174" t="str">
            <v>Y</v>
          </cell>
        </row>
        <row r="14175">
          <cell r="B14175">
            <v>37072</v>
          </cell>
          <cell r="C14175" t="str">
            <v>Transtechnology Corp-Breeze</v>
          </cell>
          <cell r="D14175" t="str">
            <v>Investor Group</v>
          </cell>
          <cell r="E14175">
            <v>46</v>
          </cell>
          <cell r="F14175" t="str">
            <v>Y</v>
          </cell>
        </row>
        <row r="14176">
          <cell r="B14176">
            <v>37072</v>
          </cell>
          <cell r="C14176" t="str">
            <v>Introgen Therapeutics Inc</v>
          </cell>
          <cell r="D14176" t="str">
            <v>Aventis SA</v>
          </cell>
          <cell r="E14176">
            <v>25</v>
          </cell>
          <cell r="F14176" t="str">
            <v>N</v>
          </cell>
        </row>
        <row r="14177">
          <cell r="B14177">
            <v>37071</v>
          </cell>
          <cell r="C14177" t="str">
            <v>KIK Technology Inc</v>
          </cell>
          <cell r="D14177" t="str">
            <v>Russian Imports Com</v>
          </cell>
          <cell r="E14177">
            <v>7.3479999999999999</v>
          </cell>
          <cell r="F14177" t="str">
            <v>N</v>
          </cell>
        </row>
        <row r="14178">
          <cell r="B14178">
            <v>37071</v>
          </cell>
          <cell r="C14178" t="str">
            <v>Lester B Knight &amp; Associates</v>
          </cell>
          <cell r="D14178" t="str">
            <v>M&amp;W Zander US Inc</v>
          </cell>
          <cell r="E14178">
            <v>14</v>
          </cell>
          <cell r="F14178" t="str">
            <v>N</v>
          </cell>
        </row>
        <row r="14179">
          <cell r="B14179">
            <v>37071</v>
          </cell>
          <cell r="C14179" t="str">
            <v>Sanford Homes Of Colorado</v>
          </cell>
          <cell r="D14179" t="str">
            <v>Beazer Homes USA</v>
          </cell>
          <cell r="E14179">
            <v>64</v>
          </cell>
          <cell r="F14179" t="str">
            <v>N</v>
          </cell>
        </row>
        <row r="14180">
          <cell r="B14180">
            <v>37071</v>
          </cell>
          <cell r="C14180" t="str">
            <v>Whittaker Homes LLC</v>
          </cell>
          <cell r="D14180" t="str">
            <v>Whittaker Builders Inc</v>
          </cell>
          <cell r="E14180">
            <v>51.4</v>
          </cell>
          <cell r="F14180" t="str">
            <v>N</v>
          </cell>
        </row>
        <row r="14181">
          <cell r="B14181">
            <v>37071</v>
          </cell>
          <cell r="C14181" t="str">
            <v>Account4.com Inc</v>
          </cell>
          <cell r="D14181" t="str">
            <v>Lawson Software Inc</v>
          </cell>
          <cell r="E14181">
            <v>27.5</v>
          </cell>
          <cell r="F14181" t="str">
            <v>N</v>
          </cell>
        </row>
        <row r="14182">
          <cell r="B14182">
            <v>37071</v>
          </cell>
          <cell r="C14182" t="str">
            <v>Fusion AETEK Systems Inc</v>
          </cell>
          <cell r="D14182" t="str">
            <v>American Ultraviolet Co</v>
          </cell>
          <cell r="E14182">
            <v>1.8499999999999999</v>
          </cell>
          <cell r="F14182" t="str">
            <v>N</v>
          </cell>
        </row>
        <row r="14183">
          <cell r="B14183">
            <v>37071</v>
          </cell>
          <cell r="C14183" t="str">
            <v>FABP Bancshares Inc</v>
          </cell>
          <cell r="D14183" t="str">
            <v>Synovus Financial Corp,GA</v>
          </cell>
          <cell r="E14183">
            <v>84.882999999999996</v>
          </cell>
          <cell r="F14183" t="str">
            <v>N</v>
          </cell>
        </row>
        <row r="14184">
          <cell r="B14184">
            <v>37071</v>
          </cell>
          <cell r="C14184" t="str">
            <v>Pharmaceutical Buyers Inc</v>
          </cell>
          <cell r="D14184" t="str">
            <v>D&amp;K Healthcare Resources Inc</v>
          </cell>
          <cell r="E14184">
            <v>3.2399999999999998</v>
          </cell>
          <cell r="F14184" t="str">
            <v>N</v>
          </cell>
        </row>
        <row r="14185">
          <cell r="B14185">
            <v>37071</v>
          </cell>
          <cell r="C14185" t="str">
            <v>Commerce One Inc</v>
          </cell>
          <cell r="D14185" t="str">
            <v>SAP AG</v>
          </cell>
          <cell r="E14185">
            <v>225.553</v>
          </cell>
          <cell r="F14185" t="str">
            <v>N</v>
          </cell>
        </row>
        <row r="14186">
          <cell r="B14186">
            <v>37071</v>
          </cell>
          <cell r="C14186" t="str">
            <v>Duramed Pharmaceuticals Inc</v>
          </cell>
          <cell r="D14186" t="str">
            <v>Barr Laboratories Inc</v>
          </cell>
          <cell r="E14186">
            <v>594.44100000000003</v>
          </cell>
          <cell r="F14186" t="str">
            <v>N</v>
          </cell>
        </row>
        <row r="14187">
          <cell r="B14187">
            <v>37071</v>
          </cell>
          <cell r="C14187" t="str">
            <v>North American Imaging Inc</v>
          </cell>
          <cell r="D14187" t="str">
            <v>McDonough Med Products Corp</v>
          </cell>
          <cell r="E14187">
            <v>5.8109999999999999</v>
          </cell>
          <cell r="F14187" t="str">
            <v>N</v>
          </cell>
        </row>
        <row r="14188">
          <cell r="B14188">
            <v>37071</v>
          </cell>
          <cell r="C14188" t="str">
            <v>One Federal Street(IBM)</v>
          </cell>
          <cell r="D14188" t="str">
            <v>Jamestown Group</v>
          </cell>
          <cell r="E14188">
            <v>375</v>
          </cell>
          <cell r="F14188" t="str">
            <v>N</v>
          </cell>
        </row>
        <row r="14189">
          <cell r="B14189">
            <v>37071</v>
          </cell>
          <cell r="C14189" t="str">
            <v>NTL Inc</v>
          </cell>
          <cell r="D14189" t="str">
            <v>GE Capital</v>
          </cell>
          <cell r="E14189">
            <v>100</v>
          </cell>
          <cell r="F14189" t="str">
            <v>N</v>
          </cell>
        </row>
        <row r="14190">
          <cell r="B14190">
            <v>37071</v>
          </cell>
          <cell r="C14190" t="str">
            <v>Cardiac Pathways Corp</v>
          </cell>
          <cell r="D14190" t="str">
            <v>Boston Scientific Corp</v>
          </cell>
          <cell r="E14190">
            <v>77.739999999999995</v>
          </cell>
          <cell r="F14190" t="str">
            <v>N</v>
          </cell>
        </row>
        <row r="14191">
          <cell r="B14191">
            <v>37071</v>
          </cell>
          <cell r="C14191" t="str">
            <v>Community Bankshares Inc,VA</v>
          </cell>
          <cell r="D14191" t="str">
            <v>SouthTrust Corp,Birmingham,AL</v>
          </cell>
          <cell r="E14191">
            <v>115.28999999999999</v>
          </cell>
          <cell r="F14191" t="str">
            <v>N</v>
          </cell>
        </row>
        <row r="14192">
          <cell r="B14192">
            <v>37071</v>
          </cell>
          <cell r="C14192" t="str">
            <v>DLC Management Group Inc</v>
          </cell>
          <cell r="D14192" t="str">
            <v>Imperial Parking Corp</v>
          </cell>
          <cell r="E14192">
            <v>3.9</v>
          </cell>
          <cell r="F14192" t="str">
            <v>N</v>
          </cell>
        </row>
        <row r="14193">
          <cell r="B14193">
            <v>37071</v>
          </cell>
          <cell r="C14193" t="str">
            <v>Buena Vista Winery Inc</v>
          </cell>
          <cell r="D14193" t="str">
            <v>Allied Domecq PLC</v>
          </cell>
          <cell r="E14193">
            <v>85.5</v>
          </cell>
          <cell r="F14193" t="str">
            <v>N</v>
          </cell>
        </row>
        <row r="14194">
          <cell r="B14194">
            <v>37070</v>
          </cell>
          <cell r="C14194" t="str">
            <v>Potomac Group Inc</v>
          </cell>
          <cell r="D14194" t="str">
            <v>Crescent Capital Invest Inc</v>
          </cell>
          <cell r="E14194">
            <v>117</v>
          </cell>
          <cell r="F14194" t="str">
            <v>Y</v>
          </cell>
        </row>
        <row r="14195">
          <cell r="B14195">
            <v>37070</v>
          </cell>
          <cell r="C14195" t="str">
            <v>Nationwide Found of Lenders</v>
          </cell>
          <cell r="D14195" t="str">
            <v>First Amer Mortgage Sec Inc</v>
          </cell>
          <cell r="E14195">
            <v>2.0999999999999996</v>
          </cell>
          <cell r="F14195" t="str">
            <v>Y</v>
          </cell>
        </row>
        <row r="14196">
          <cell r="B14196">
            <v>37070</v>
          </cell>
          <cell r="C14196" t="str">
            <v>UGO Networks</v>
          </cell>
          <cell r="D14196" t="str">
            <v>Investor Group</v>
          </cell>
          <cell r="E14196">
            <v>20</v>
          </cell>
          <cell r="F14196" t="str">
            <v>Y</v>
          </cell>
        </row>
        <row r="14197">
          <cell r="B14197">
            <v>37070</v>
          </cell>
          <cell r="C14197" t="str">
            <v>eMation Ltd</v>
          </cell>
          <cell r="D14197" t="str">
            <v>Divicore Inc</v>
          </cell>
          <cell r="E14197">
            <v>24.439999999999998</v>
          </cell>
          <cell r="F14197" t="str">
            <v>N</v>
          </cell>
        </row>
        <row r="14198">
          <cell r="B14198">
            <v>37070</v>
          </cell>
          <cell r="C14198" t="str">
            <v>Borel Bank &amp; Trust Co,CA</v>
          </cell>
          <cell r="D14198" t="str">
            <v>Boston Pvt Fin Hldg Inc,MA</v>
          </cell>
          <cell r="E14198">
            <v>115.083</v>
          </cell>
          <cell r="F14198" t="str">
            <v>N</v>
          </cell>
        </row>
        <row r="14199">
          <cell r="B14199">
            <v>37070</v>
          </cell>
          <cell r="C14199" t="str">
            <v>Schlumberger Ltd-Natural Gas</v>
          </cell>
          <cell r="D14199" t="str">
            <v>Hanover Compressor Co</v>
          </cell>
          <cell r="E14199">
            <v>761</v>
          </cell>
          <cell r="F14199" t="str">
            <v>N</v>
          </cell>
        </row>
        <row r="14200">
          <cell r="B14200">
            <v>37070</v>
          </cell>
          <cell r="C14200" t="str">
            <v>L&amp;C Spinco Inc</v>
          </cell>
          <cell r="D14200" t="str">
            <v>Shareholders</v>
          </cell>
          <cell r="E14200">
            <v>569.94000000000005</v>
          </cell>
          <cell r="F14200" t="str">
            <v>N</v>
          </cell>
        </row>
        <row r="14201">
          <cell r="B14201">
            <v>37070</v>
          </cell>
          <cell r="C14201" t="str">
            <v>Progressive Technologies Inc</v>
          </cell>
          <cell r="D14201" t="str">
            <v>Brooks Automation Inc</v>
          </cell>
          <cell r="E14201">
            <v>31.853000000000002</v>
          </cell>
          <cell r="F14201" t="str">
            <v>N</v>
          </cell>
        </row>
        <row r="14202">
          <cell r="B14202">
            <v>37070</v>
          </cell>
          <cell r="C14202" t="str">
            <v>Keystone Property Trust-Distr</v>
          </cell>
          <cell r="D14202" t="str">
            <v>Undisclosed Acquiror</v>
          </cell>
          <cell r="E14202">
            <v>35</v>
          </cell>
          <cell r="F14202" t="str">
            <v>N</v>
          </cell>
        </row>
        <row r="14203">
          <cell r="B14203">
            <v>37070</v>
          </cell>
          <cell r="C14203" t="str">
            <v>Associates for Health Care Inc</v>
          </cell>
          <cell r="D14203" t="str">
            <v>BCE Emergis eHealth Solutions</v>
          </cell>
          <cell r="E14203">
            <v>30</v>
          </cell>
          <cell r="F14203" t="str">
            <v>N</v>
          </cell>
        </row>
        <row r="14204">
          <cell r="B14204">
            <v>37070</v>
          </cell>
          <cell r="C14204" t="str">
            <v>UroCor Inc</v>
          </cell>
          <cell r="D14204" t="str">
            <v>Dianon Systems Inc</v>
          </cell>
          <cell r="E14204">
            <v>188.39</v>
          </cell>
          <cell r="F14204" t="str">
            <v>N</v>
          </cell>
        </row>
        <row r="14205">
          <cell r="B14205">
            <v>37070</v>
          </cell>
          <cell r="C14205" t="str">
            <v>CMI Corp</v>
          </cell>
          <cell r="D14205" t="str">
            <v>Terex Corp</v>
          </cell>
          <cell r="E14205">
            <v>74.203999999999994</v>
          </cell>
          <cell r="F14205" t="str">
            <v>N</v>
          </cell>
        </row>
        <row r="14206">
          <cell r="B14206">
            <v>37070</v>
          </cell>
          <cell r="C14206" t="str">
            <v>Launch Media Inc</v>
          </cell>
          <cell r="D14206" t="str">
            <v>Yahoo! Inc</v>
          </cell>
          <cell r="E14206">
            <v>12.449</v>
          </cell>
          <cell r="F14206" t="str">
            <v>N</v>
          </cell>
        </row>
        <row r="14207">
          <cell r="B14207">
            <v>37069</v>
          </cell>
          <cell r="C14207" t="str">
            <v>KXTX-TV Channel 39,TX</v>
          </cell>
          <cell r="D14207" t="str">
            <v>Telemundo Communications Group</v>
          </cell>
          <cell r="E14207">
            <v>65</v>
          </cell>
          <cell r="F14207" t="str">
            <v>Y</v>
          </cell>
        </row>
        <row r="14208">
          <cell r="B14208">
            <v>37069</v>
          </cell>
          <cell r="C14208" t="str">
            <v>Park Meridian Financial Corp</v>
          </cell>
          <cell r="D14208" t="str">
            <v>Regions Financial Corp,AL</v>
          </cell>
          <cell r="E14208">
            <v>49.466999999999999</v>
          </cell>
          <cell r="F14208" t="str">
            <v>N</v>
          </cell>
        </row>
        <row r="14209">
          <cell r="B14209">
            <v>37069</v>
          </cell>
          <cell r="C14209" t="str">
            <v>Juniper Financial Corp</v>
          </cell>
          <cell r="D14209" t="str">
            <v>Canadian Imperial Bk Commerce</v>
          </cell>
          <cell r="E14209">
            <v>95</v>
          </cell>
          <cell r="F14209" t="str">
            <v>N</v>
          </cell>
        </row>
        <row r="14210">
          <cell r="B14210">
            <v>37069</v>
          </cell>
          <cell r="C14210" t="str">
            <v>Duck Head Apparel Co</v>
          </cell>
          <cell r="D14210" t="str">
            <v>Tropical Sportswear Intl Corp</v>
          </cell>
          <cell r="E14210">
            <v>13.563000000000001</v>
          </cell>
          <cell r="F14210" t="str">
            <v>N</v>
          </cell>
        </row>
        <row r="14211">
          <cell r="B14211">
            <v>37069</v>
          </cell>
          <cell r="C14211" t="str">
            <v>On Command Corp</v>
          </cell>
          <cell r="D14211" t="str">
            <v>Ascent Entertainment Group Inc</v>
          </cell>
          <cell r="E14211">
            <v>60</v>
          </cell>
          <cell r="F14211" t="str">
            <v>N</v>
          </cell>
        </row>
        <row r="14212">
          <cell r="B14212">
            <v>37069</v>
          </cell>
          <cell r="C14212" t="str">
            <v>Source Capital Corp</v>
          </cell>
          <cell r="D14212" t="str">
            <v>Sterling Financial Corp,WA</v>
          </cell>
          <cell r="E14212">
            <v>70.959999999999994</v>
          </cell>
          <cell r="F14212" t="str">
            <v>N</v>
          </cell>
        </row>
        <row r="14213">
          <cell r="B14213">
            <v>37069</v>
          </cell>
          <cell r="C14213" t="str">
            <v>Furr's Supermarkets Inc-Cert</v>
          </cell>
          <cell r="D14213" t="str">
            <v>Fleming Cos Inc</v>
          </cell>
          <cell r="E14213">
            <v>57</v>
          </cell>
          <cell r="F14213" t="str">
            <v>N</v>
          </cell>
        </row>
        <row r="14214">
          <cell r="B14214">
            <v>37069</v>
          </cell>
          <cell r="C14214" t="str">
            <v>CompUSA Inc-Call Center Operat</v>
          </cell>
          <cell r="D14214" t="str">
            <v>Technology &amp; Internet Fund</v>
          </cell>
          <cell r="E14214">
            <v>105</v>
          </cell>
          <cell r="F14214" t="str">
            <v>N</v>
          </cell>
        </row>
        <row r="14215">
          <cell r="B14215">
            <v>37069</v>
          </cell>
          <cell r="C14215" t="str">
            <v>Quality Systems Intl Inc</v>
          </cell>
          <cell r="D14215" t="str">
            <v>IBS America Inc(IBS AG)</v>
          </cell>
          <cell r="E14215">
            <v>5</v>
          </cell>
          <cell r="F14215" t="str">
            <v>N</v>
          </cell>
        </row>
        <row r="14216">
          <cell r="B14216">
            <v>37069</v>
          </cell>
          <cell r="C14216" t="str">
            <v>KLA-Tencor Corp-E-Diagnostics</v>
          </cell>
          <cell r="D14216" t="str">
            <v>Brooks Automation Inc</v>
          </cell>
          <cell r="E14216">
            <v>33</v>
          </cell>
          <cell r="F14216" t="str">
            <v>N</v>
          </cell>
        </row>
        <row r="14217">
          <cell r="B14217">
            <v>37069</v>
          </cell>
          <cell r="C14217" t="str">
            <v>WPEZ-FM,Macon,Georgia</v>
          </cell>
          <cell r="D14217" t="str">
            <v>Radio One Inc</v>
          </cell>
          <cell r="E14217">
            <v>55</v>
          </cell>
          <cell r="F14217" t="str">
            <v>N</v>
          </cell>
        </row>
        <row r="14218">
          <cell r="B14218">
            <v>37069</v>
          </cell>
          <cell r="C14218" t="str">
            <v>Regency Centers LP</v>
          </cell>
          <cell r="D14218" t="str">
            <v>Macquarie Countrywide Trust</v>
          </cell>
          <cell r="E14218">
            <v>28.026</v>
          </cell>
          <cell r="F14218" t="str">
            <v>N</v>
          </cell>
        </row>
        <row r="14219">
          <cell r="B14219">
            <v>37069</v>
          </cell>
          <cell r="C14219" t="str">
            <v>Infineon Tech-Infrared Div</v>
          </cell>
          <cell r="D14219" t="str">
            <v>Vishay Intertechnology Inc</v>
          </cell>
          <cell r="E14219">
            <v>120</v>
          </cell>
          <cell r="F14219" t="str">
            <v>N</v>
          </cell>
        </row>
        <row r="14220">
          <cell r="B14220">
            <v>37069</v>
          </cell>
          <cell r="C14220" t="str">
            <v>ADAM/Benjamin Cummings</v>
          </cell>
          <cell r="D14220" t="str">
            <v>Pearson Education Ltd</v>
          </cell>
          <cell r="E14220">
            <v>1.95</v>
          </cell>
          <cell r="F14220" t="str">
            <v>N</v>
          </cell>
        </row>
        <row r="14221">
          <cell r="B14221">
            <v>37068</v>
          </cell>
          <cell r="C14221" t="str">
            <v>Vanguard Airlines Inc</v>
          </cell>
          <cell r="D14221" t="str">
            <v>Investor Group</v>
          </cell>
          <cell r="E14221">
            <v>7.5</v>
          </cell>
          <cell r="F14221" t="str">
            <v>Y</v>
          </cell>
        </row>
        <row r="14222">
          <cell r="B14222">
            <v>37068</v>
          </cell>
          <cell r="C14222" t="str">
            <v>Alpha Tube Corp</v>
          </cell>
          <cell r="D14222" t="str">
            <v>AK Steel Holding Corp</v>
          </cell>
          <cell r="E14222">
            <v>30</v>
          </cell>
          <cell r="F14222" t="str">
            <v>N</v>
          </cell>
        </row>
        <row r="14223">
          <cell r="B14223">
            <v>37068</v>
          </cell>
          <cell r="C14223" t="str">
            <v>Sunshine Precious Metals-Big</v>
          </cell>
          <cell r="D14223" t="str">
            <v>Formation Capital Corp</v>
          </cell>
          <cell r="E14223">
            <v>1.575</v>
          </cell>
          <cell r="F14223" t="str">
            <v>N</v>
          </cell>
        </row>
        <row r="14224">
          <cell r="B14224">
            <v>37068</v>
          </cell>
          <cell r="C14224" t="str">
            <v>Wld Duty Free America-Expt Div</v>
          </cell>
          <cell r="D14224" t="str">
            <v>Motta Internacional SA</v>
          </cell>
          <cell r="E14224">
            <v>33</v>
          </cell>
          <cell r="F14224" t="str">
            <v>N</v>
          </cell>
        </row>
        <row r="14225">
          <cell r="B14225">
            <v>37068</v>
          </cell>
          <cell r="C14225" t="str">
            <v>SJNB Financial Corp,CA</v>
          </cell>
          <cell r="D14225" t="str">
            <v>Greater Bay Bancorp,Palo Alto</v>
          </cell>
          <cell r="E14225">
            <v>174.45999999999998</v>
          </cell>
          <cell r="F14225" t="str">
            <v>N</v>
          </cell>
        </row>
        <row r="14226">
          <cell r="B14226">
            <v>37068</v>
          </cell>
          <cell r="C14226" t="str">
            <v>Aero Design(Travelbyus Inc)</v>
          </cell>
          <cell r="D14226" t="str">
            <v>Undisclosed Acquiror</v>
          </cell>
          <cell r="E14226">
            <v>3</v>
          </cell>
          <cell r="F14226" t="str">
            <v>N</v>
          </cell>
        </row>
        <row r="14227">
          <cell r="B14227">
            <v>37068</v>
          </cell>
          <cell r="C14227" t="str">
            <v>Keyes &amp; Mattson Insurance</v>
          </cell>
          <cell r="D14227" t="str">
            <v>AJ Agan Insurance Agency Inc</v>
          </cell>
          <cell r="E14227">
            <v>1.3499999999999999</v>
          </cell>
          <cell r="F14227" t="str">
            <v>N</v>
          </cell>
        </row>
        <row r="14228">
          <cell r="B14228">
            <v>37068</v>
          </cell>
          <cell r="C14228" t="str">
            <v>CCS Technology Inc</v>
          </cell>
          <cell r="D14228" t="str">
            <v>Brooks Automation Inc</v>
          </cell>
          <cell r="E14228">
            <v>5.35</v>
          </cell>
          <cell r="F14228" t="str">
            <v>N</v>
          </cell>
        </row>
        <row r="14229">
          <cell r="B14229">
            <v>37068</v>
          </cell>
          <cell r="C14229" t="str">
            <v>Retail Printing Corp</v>
          </cell>
          <cell r="D14229" t="str">
            <v>Quebecor World Inc</v>
          </cell>
          <cell r="E14229">
            <v>130</v>
          </cell>
          <cell r="F14229" t="str">
            <v>N</v>
          </cell>
        </row>
        <row r="14230">
          <cell r="B14230">
            <v>37068</v>
          </cell>
          <cell r="C14230" t="str">
            <v>GeoFocus Inc</v>
          </cell>
          <cell r="D14230" t="str">
            <v>Sumitomo Corp of America</v>
          </cell>
          <cell r="E14230">
            <v>3.6999999999999997</v>
          </cell>
          <cell r="F14230" t="str">
            <v>N</v>
          </cell>
        </row>
        <row r="14231">
          <cell r="B14231">
            <v>37068</v>
          </cell>
          <cell r="C14231" t="str">
            <v>NeoVista Software Inc</v>
          </cell>
          <cell r="D14231" t="str">
            <v>JDA Software Group Inc</v>
          </cell>
          <cell r="E14231">
            <v>5</v>
          </cell>
          <cell r="F14231" t="str">
            <v>N</v>
          </cell>
        </row>
        <row r="14232">
          <cell r="B14232">
            <v>37068</v>
          </cell>
          <cell r="C14232" t="str">
            <v>ISPsoft Inc</v>
          </cell>
          <cell r="D14232" t="str">
            <v>DSET Corp</v>
          </cell>
          <cell r="E14232">
            <v>4.9009999999999998</v>
          </cell>
          <cell r="F14232" t="str">
            <v>N</v>
          </cell>
        </row>
        <row r="14233">
          <cell r="B14233">
            <v>37068</v>
          </cell>
          <cell r="C14233" t="str">
            <v>GroceryWorks.com</v>
          </cell>
          <cell r="D14233" t="str">
            <v>Tesco PLC</v>
          </cell>
          <cell r="E14233">
            <v>22</v>
          </cell>
          <cell r="F14233" t="str">
            <v>N</v>
          </cell>
        </row>
        <row r="14234">
          <cell r="B14234">
            <v>37067</v>
          </cell>
          <cell r="C14234" t="str">
            <v>Pegasus Communications Corp</v>
          </cell>
          <cell r="D14234" t="str">
            <v>Pegasus PCS Partners LP</v>
          </cell>
          <cell r="E14234">
            <v>25</v>
          </cell>
          <cell r="F14234" t="str">
            <v>N</v>
          </cell>
        </row>
        <row r="14235">
          <cell r="B14235">
            <v>37067</v>
          </cell>
          <cell r="C14235" t="str">
            <v>Nabi Inc-Plasma Collection</v>
          </cell>
          <cell r="D14235" t="str">
            <v>CSL Ltd</v>
          </cell>
          <cell r="E14235">
            <v>152</v>
          </cell>
          <cell r="F14235" t="str">
            <v>N</v>
          </cell>
        </row>
        <row r="14236">
          <cell r="B14236">
            <v>37067</v>
          </cell>
          <cell r="C14236" t="str">
            <v>SMC Corp</v>
          </cell>
          <cell r="D14236" t="str">
            <v>Monaco Coach Corp</v>
          </cell>
          <cell r="E14236">
            <v>36.258999999999993</v>
          </cell>
          <cell r="F14236" t="str">
            <v>N</v>
          </cell>
        </row>
        <row r="14237">
          <cell r="B14237">
            <v>37067</v>
          </cell>
          <cell r="C14237" t="str">
            <v>West Mission Valley Fld,Undisc</v>
          </cell>
          <cell r="D14237" t="str">
            <v>KCS Energy Inc</v>
          </cell>
          <cell r="E14237">
            <v>24.7</v>
          </cell>
          <cell r="F14237" t="str">
            <v>N</v>
          </cell>
        </row>
        <row r="14238">
          <cell r="B14238">
            <v>37067</v>
          </cell>
          <cell r="C14238" t="str">
            <v>BioSepra Inc(Invitrogen Corp)</v>
          </cell>
          <cell r="D14238" t="str">
            <v>Ciphergen Biosystems Inc</v>
          </cell>
          <cell r="E14238">
            <v>12</v>
          </cell>
          <cell r="F14238" t="str">
            <v>N</v>
          </cell>
        </row>
        <row r="14239">
          <cell r="B14239">
            <v>37067</v>
          </cell>
          <cell r="C14239" t="str">
            <v>Powerspec Electronics Inc</v>
          </cell>
          <cell r="D14239" t="str">
            <v>IFX Power Plc</v>
          </cell>
          <cell r="E14239">
            <v>3.5</v>
          </cell>
          <cell r="F14239" t="str">
            <v>N</v>
          </cell>
        </row>
        <row r="14240">
          <cell r="B14240">
            <v>37067</v>
          </cell>
          <cell r="C14240" t="str">
            <v>Datron Systems Inc</v>
          </cell>
          <cell r="D14240" t="str">
            <v>Titan Corp</v>
          </cell>
          <cell r="E14240">
            <v>44.161999999999999</v>
          </cell>
          <cell r="F14240" t="str">
            <v>N</v>
          </cell>
        </row>
        <row r="14241">
          <cell r="B14241">
            <v>37067</v>
          </cell>
          <cell r="C14241" t="str">
            <v>Homestake Mining Co</v>
          </cell>
          <cell r="D14241" t="str">
            <v>Barrick Gold Corp</v>
          </cell>
          <cell r="E14241">
            <v>2294.672</v>
          </cell>
          <cell r="F14241" t="str">
            <v>N</v>
          </cell>
        </row>
        <row r="14242">
          <cell r="B14242">
            <v>37067</v>
          </cell>
          <cell r="C14242" t="str">
            <v>Wood Associates Inc</v>
          </cell>
          <cell r="D14242" t="str">
            <v>iPrint Technologies Inc</v>
          </cell>
          <cell r="E14242">
            <v>13.799999999999999</v>
          </cell>
          <cell r="F14242" t="str">
            <v>N</v>
          </cell>
        </row>
        <row r="14243">
          <cell r="B14243">
            <v>37067</v>
          </cell>
          <cell r="C14243" t="str">
            <v>iBeam Broadcasting Corp</v>
          </cell>
          <cell r="D14243" t="str">
            <v>Investor Group</v>
          </cell>
          <cell r="E14243">
            <v>40</v>
          </cell>
          <cell r="F14243" t="str">
            <v>N</v>
          </cell>
        </row>
        <row r="14244">
          <cell r="B14244">
            <v>37067</v>
          </cell>
          <cell r="C14244" t="str">
            <v>Dime Bancorp Inc,New York,NY</v>
          </cell>
          <cell r="D14244" t="str">
            <v>Washington Mutual,Seattle,WA</v>
          </cell>
          <cell r="E14244">
            <v>5203.9610000000002</v>
          </cell>
          <cell r="F14244" t="str">
            <v>N</v>
          </cell>
        </row>
        <row r="14245">
          <cell r="B14245">
            <v>37067</v>
          </cell>
          <cell r="C14245" t="str">
            <v>Office Building,233 North</v>
          </cell>
          <cell r="D14245" t="str">
            <v>Parkway Properties Inc</v>
          </cell>
          <cell r="E14245">
            <v>173.5</v>
          </cell>
          <cell r="F14245" t="str">
            <v>N</v>
          </cell>
        </row>
        <row r="14246">
          <cell r="B14246">
            <v>37067</v>
          </cell>
          <cell r="C14246" t="str">
            <v>Ashland Regional Medical Ctr</v>
          </cell>
          <cell r="D14246" t="str">
            <v>Province Healthcare Co</v>
          </cell>
          <cell r="E14246">
            <v>4</v>
          </cell>
          <cell r="F14246" t="str">
            <v>N</v>
          </cell>
        </row>
        <row r="14247">
          <cell r="B14247">
            <v>37067</v>
          </cell>
          <cell r="C14247" t="str">
            <v>Computer Support Associates</v>
          </cell>
          <cell r="D14247" t="str">
            <v>CasinoBuilders.com Inc</v>
          </cell>
          <cell r="E14247">
            <v>3.5</v>
          </cell>
          <cell r="F14247" t="str">
            <v>N</v>
          </cell>
        </row>
        <row r="14248">
          <cell r="B14248">
            <v>37067</v>
          </cell>
          <cell r="C14248" t="str">
            <v>Systems &amp; Technology-Govt Svcs</v>
          </cell>
          <cell r="D14248" t="str">
            <v>Affiliated Computer Svcs Inc</v>
          </cell>
          <cell r="E14248">
            <v>85</v>
          </cell>
          <cell r="F14248" t="str">
            <v>N</v>
          </cell>
        </row>
        <row r="14249">
          <cell r="B14249">
            <v>37067</v>
          </cell>
          <cell r="C14249" t="str">
            <v>OCM Enterprises Inc</v>
          </cell>
          <cell r="D14249" t="str">
            <v>Student Advantage Inc</v>
          </cell>
          <cell r="E14249">
            <v>13.04</v>
          </cell>
          <cell r="F14249" t="str">
            <v>N</v>
          </cell>
        </row>
        <row r="14250">
          <cell r="B14250">
            <v>37064</v>
          </cell>
          <cell r="C14250" t="str">
            <v>Kandel &amp; Son Inc</v>
          </cell>
          <cell r="D14250" t="str">
            <v>Investor Group</v>
          </cell>
          <cell r="E14250">
            <v>2.3499999999999996</v>
          </cell>
          <cell r="F14250" t="str">
            <v>Y</v>
          </cell>
        </row>
        <row r="14251">
          <cell r="B14251">
            <v>37064</v>
          </cell>
          <cell r="C14251" t="str">
            <v>BYL Bancorp,Orange,CA</v>
          </cell>
          <cell r="D14251" t="str">
            <v>First Banks America Inc,TX</v>
          </cell>
          <cell r="E14251">
            <v>48.887999999999998</v>
          </cell>
          <cell r="F14251" t="str">
            <v>N</v>
          </cell>
        </row>
        <row r="14252">
          <cell r="B14252">
            <v>37064</v>
          </cell>
          <cell r="C14252" t="str">
            <v>Interstate Assurance,First Var</v>
          </cell>
          <cell r="D14252" t="str">
            <v>Protective Life Insurance Co</v>
          </cell>
          <cell r="E14252">
            <v>253.1</v>
          </cell>
          <cell r="F14252" t="str">
            <v>N</v>
          </cell>
        </row>
        <row r="14253">
          <cell r="B14253">
            <v>37064</v>
          </cell>
          <cell r="C14253" t="str">
            <v>PlanVista Corp</v>
          </cell>
          <cell r="D14253" t="str">
            <v>DePrince Race &amp; Zollo Inc</v>
          </cell>
          <cell r="E14253">
            <v>4.0599999999999996</v>
          </cell>
          <cell r="F14253" t="str">
            <v>N</v>
          </cell>
        </row>
        <row r="14254">
          <cell r="B14254">
            <v>37064</v>
          </cell>
          <cell r="C14254" t="str">
            <v>Rebop Media Inc</v>
          </cell>
          <cell r="D14254" t="str">
            <v>Eloquent Inc</v>
          </cell>
          <cell r="E14254">
            <v>5.1390000000000002</v>
          </cell>
          <cell r="F14254" t="str">
            <v>N</v>
          </cell>
        </row>
        <row r="14255">
          <cell r="B14255">
            <v>37064</v>
          </cell>
          <cell r="C14255" t="str">
            <v>WL Homes LLC(John Laing PLC)</v>
          </cell>
          <cell r="D14255" t="str">
            <v>Investors</v>
          </cell>
          <cell r="E14255">
            <v>73.424000000000007</v>
          </cell>
          <cell r="F14255" t="str">
            <v>N</v>
          </cell>
        </row>
        <row r="14256">
          <cell r="B14256">
            <v>37064</v>
          </cell>
          <cell r="C14256" t="str">
            <v>Independent Financial Network</v>
          </cell>
          <cell r="D14256" t="str">
            <v>Umpqua Holdings Corp</v>
          </cell>
          <cell r="E14256">
            <v>55.076999999999998</v>
          </cell>
          <cell r="F14256" t="str">
            <v>N</v>
          </cell>
        </row>
        <row r="14257">
          <cell r="B14257">
            <v>37064</v>
          </cell>
          <cell r="C14257" t="str">
            <v>Delmarva Power &amp; Light-</v>
          </cell>
          <cell r="D14257" t="str">
            <v>NRG Energy Inc</v>
          </cell>
          <cell r="E14257">
            <v>643</v>
          </cell>
          <cell r="F14257" t="str">
            <v>N</v>
          </cell>
        </row>
        <row r="14258">
          <cell r="B14258">
            <v>37064</v>
          </cell>
          <cell r="C14258" t="str">
            <v>Commonwealth Broadcast-Radio</v>
          </cell>
          <cell r="D14258" t="str">
            <v>Clear Channel Commun Inc</v>
          </cell>
          <cell r="E14258">
            <v>3.86</v>
          </cell>
          <cell r="F14258" t="str">
            <v>N</v>
          </cell>
        </row>
        <row r="14259">
          <cell r="B14259">
            <v>37064</v>
          </cell>
          <cell r="C14259" t="str">
            <v>Boundless Corp-Thin Client Bus</v>
          </cell>
          <cell r="D14259" t="str">
            <v>Neoware Systems Inc</v>
          </cell>
          <cell r="E14259">
            <v>1.5999999999999999</v>
          </cell>
          <cell r="F14259" t="str">
            <v>N</v>
          </cell>
        </row>
        <row r="14260">
          <cell r="B14260">
            <v>37064</v>
          </cell>
          <cell r="C14260" t="str">
            <v>Sunquest Information Systems</v>
          </cell>
          <cell r="D14260" t="str">
            <v>Misys PLC</v>
          </cell>
          <cell r="E14260">
            <v>404.15800000000002</v>
          </cell>
          <cell r="F14260" t="str">
            <v>N</v>
          </cell>
        </row>
        <row r="14261">
          <cell r="B14261">
            <v>37064</v>
          </cell>
          <cell r="C14261" t="str">
            <v>Accumetrics Inc</v>
          </cell>
          <cell r="D14261" t="str">
            <v>Radiometer A/S</v>
          </cell>
          <cell r="E14261">
            <v>9.6999999999999993</v>
          </cell>
          <cell r="F14261" t="str">
            <v>N</v>
          </cell>
        </row>
        <row r="14262">
          <cell r="B14262">
            <v>37063</v>
          </cell>
          <cell r="C14262" t="str">
            <v>Entech Industries Inc</v>
          </cell>
          <cell r="D14262" t="str">
            <v>Dresser Inc</v>
          </cell>
          <cell r="E14262">
            <v>70</v>
          </cell>
          <cell r="F14262" t="str">
            <v>N</v>
          </cell>
        </row>
        <row r="14263">
          <cell r="B14263">
            <v>37063</v>
          </cell>
          <cell r="C14263" t="str">
            <v>Synergy Oil &amp; Gas Inc</v>
          </cell>
          <cell r="D14263" t="str">
            <v>Penn Virginia Corp</v>
          </cell>
          <cell r="E14263">
            <v>112</v>
          </cell>
          <cell r="F14263" t="str">
            <v>N</v>
          </cell>
        </row>
        <row r="14264">
          <cell r="B14264">
            <v>37063</v>
          </cell>
          <cell r="C14264" t="str">
            <v>Microgy Cogeneration Sys Inc</v>
          </cell>
          <cell r="D14264" t="str">
            <v>Environmental Power Corp</v>
          </cell>
          <cell r="E14264">
            <v>3.3130000000000002</v>
          </cell>
          <cell r="F14264" t="str">
            <v>N</v>
          </cell>
        </row>
        <row r="14265">
          <cell r="B14265">
            <v>37063</v>
          </cell>
          <cell r="C14265" t="str">
            <v>Post Shores,Hermitage</v>
          </cell>
          <cell r="D14265" t="str">
            <v>Metropolitan Ppty of America</v>
          </cell>
          <cell r="E14265">
            <v>100</v>
          </cell>
          <cell r="F14265" t="str">
            <v>N</v>
          </cell>
        </row>
        <row r="14266">
          <cell r="B14266">
            <v>37063</v>
          </cell>
          <cell r="C14266" t="str">
            <v>AMLI Commercial Properties-</v>
          </cell>
          <cell r="D14266" t="str">
            <v>Investor Group</v>
          </cell>
          <cell r="E14266">
            <v>220</v>
          </cell>
          <cell r="F14266" t="str">
            <v>N</v>
          </cell>
        </row>
        <row r="14267">
          <cell r="B14267">
            <v>37063</v>
          </cell>
          <cell r="C14267" t="str">
            <v>Cody Co</v>
          </cell>
          <cell r="D14267" t="str">
            <v>Cabot Oil &amp; Gas Corp</v>
          </cell>
          <cell r="E14267">
            <v>230</v>
          </cell>
          <cell r="F14267" t="str">
            <v>N</v>
          </cell>
        </row>
        <row r="14268">
          <cell r="B14268">
            <v>37063</v>
          </cell>
          <cell r="C14268" t="str">
            <v>Ti3 Inc</v>
          </cell>
          <cell r="D14268" t="str">
            <v>TALX Corp</v>
          </cell>
          <cell r="E14268">
            <v>12.1</v>
          </cell>
          <cell r="F14268" t="str">
            <v>N</v>
          </cell>
        </row>
        <row r="14269">
          <cell r="B14269">
            <v>37063</v>
          </cell>
          <cell r="C14269" t="str">
            <v>Heartland Steel-Machinery,IN</v>
          </cell>
          <cell r="D14269" t="str">
            <v>Cia Siderurgica Nacional {CSN}</v>
          </cell>
          <cell r="E14269">
            <v>69</v>
          </cell>
          <cell r="F14269" t="str">
            <v>N</v>
          </cell>
        </row>
        <row r="14270">
          <cell r="B14270">
            <v>37063</v>
          </cell>
          <cell r="C14270" t="str">
            <v>Southeastern Research</v>
          </cell>
          <cell r="D14270" t="str">
            <v>Corporate Vision Inc</v>
          </cell>
          <cell r="E14270">
            <v>2.0249999999999999</v>
          </cell>
          <cell r="F14270" t="str">
            <v>N</v>
          </cell>
        </row>
        <row r="14271">
          <cell r="B14271">
            <v>37063</v>
          </cell>
          <cell r="C14271" t="str">
            <v>Neighborhood Access Corp</v>
          </cell>
          <cell r="D14271" t="str">
            <v>CasinoBuilders.com Inc</v>
          </cell>
          <cell r="E14271">
            <v>1.5999999999999999</v>
          </cell>
          <cell r="F14271" t="str">
            <v>N</v>
          </cell>
        </row>
        <row r="14272">
          <cell r="B14272">
            <v>37062</v>
          </cell>
          <cell r="C14272" t="str">
            <v>ClickAction Inc-Elibrium Div</v>
          </cell>
          <cell r="D14272" t="str">
            <v>Investor Group</v>
          </cell>
          <cell r="E14272">
            <v>4.5</v>
          </cell>
          <cell r="F14272" t="str">
            <v>Y</v>
          </cell>
        </row>
        <row r="14273">
          <cell r="B14273">
            <v>37062</v>
          </cell>
          <cell r="C14273" t="str">
            <v>Cook Pharmaceutical Solutions</v>
          </cell>
          <cell r="D14273" t="str">
            <v>Baxter Healthcare Corp</v>
          </cell>
          <cell r="E14273">
            <v>219</v>
          </cell>
          <cell r="F14273" t="str">
            <v>N</v>
          </cell>
        </row>
        <row r="14274">
          <cell r="B14274">
            <v>37062</v>
          </cell>
          <cell r="C14274" t="str">
            <v>Alliance Pharma Corp-Otisville</v>
          </cell>
          <cell r="D14274" t="str">
            <v>Breonics Inc</v>
          </cell>
          <cell r="E14274">
            <v>1</v>
          </cell>
          <cell r="F14274" t="str">
            <v>N</v>
          </cell>
        </row>
        <row r="14275">
          <cell r="B14275">
            <v>37062</v>
          </cell>
          <cell r="C14275" t="str">
            <v>US Asia Telecom</v>
          </cell>
          <cell r="D14275" t="str">
            <v>Mitsubishi Corp</v>
          </cell>
          <cell r="E14275">
            <v>4.5</v>
          </cell>
          <cell r="F14275" t="str">
            <v>N</v>
          </cell>
        </row>
        <row r="14276">
          <cell r="B14276">
            <v>37062</v>
          </cell>
          <cell r="C14276" t="str">
            <v>GEM Group Inc</v>
          </cell>
          <cell r="D14276" t="str">
            <v>CSS-Stellar PLC</v>
          </cell>
          <cell r="E14276">
            <v>30</v>
          </cell>
          <cell r="F14276" t="str">
            <v>N</v>
          </cell>
        </row>
        <row r="14277">
          <cell r="B14277">
            <v>37062</v>
          </cell>
          <cell r="C14277" t="str">
            <v>IGEN International Inc</v>
          </cell>
          <cell r="D14277" t="str">
            <v>Aqa Wlngtn Nth Amrcn Eq Fnd</v>
          </cell>
          <cell r="E14277">
            <v>16</v>
          </cell>
          <cell r="F14277" t="str">
            <v>N</v>
          </cell>
        </row>
        <row r="14278">
          <cell r="B14278">
            <v>37062</v>
          </cell>
          <cell r="C14278" t="str">
            <v>Netface LLC</v>
          </cell>
          <cell r="D14278" t="str">
            <v>Security BioMetrics Inc</v>
          </cell>
          <cell r="E14278">
            <v>93</v>
          </cell>
          <cell r="F14278" t="str">
            <v>N</v>
          </cell>
        </row>
        <row r="14279">
          <cell r="B14279">
            <v>37062</v>
          </cell>
          <cell r="C14279" t="str">
            <v>Bacova Guild Ltd(Burlington)</v>
          </cell>
          <cell r="D14279" t="str">
            <v>Ronile Inc</v>
          </cell>
          <cell r="E14279">
            <v>20</v>
          </cell>
          <cell r="F14279" t="str">
            <v>N</v>
          </cell>
        </row>
        <row r="14280">
          <cell r="B14280">
            <v>37062</v>
          </cell>
          <cell r="C14280" t="str">
            <v>TranSettlements Inc</v>
          </cell>
          <cell r="D14280" t="str">
            <v>Descartes Systems Group Inc</v>
          </cell>
          <cell r="E14280">
            <v>22.901</v>
          </cell>
          <cell r="F14280" t="str">
            <v>N</v>
          </cell>
        </row>
        <row r="14281">
          <cell r="B14281">
            <v>37062</v>
          </cell>
          <cell r="C14281" t="str">
            <v>Centricity Inc</v>
          </cell>
          <cell r="D14281" t="str">
            <v>Descartes Systems Group Inc</v>
          </cell>
          <cell r="E14281">
            <v>19.824999999999999</v>
          </cell>
          <cell r="F14281" t="str">
            <v>N</v>
          </cell>
        </row>
        <row r="14282">
          <cell r="B14282">
            <v>37062</v>
          </cell>
          <cell r="C14282" t="str">
            <v>BlueStone Capital Corp</v>
          </cell>
          <cell r="D14282" t="str">
            <v>Healthstar Corp</v>
          </cell>
          <cell r="E14282">
            <v>20.425000000000001</v>
          </cell>
          <cell r="F14282" t="str">
            <v>N</v>
          </cell>
        </row>
        <row r="14283">
          <cell r="B14283">
            <v>37061</v>
          </cell>
          <cell r="C14283" t="str">
            <v>SunSource Inc</v>
          </cell>
          <cell r="D14283" t="str">
            <v>Investor Group</v>
          </cell>
          <cell r="E14283">
            <v>71.481999999999999</v>
          </cell>
          <cell r="F14283" t="str">
            <v>Y</v>
          </cell>
        </row>
        <row r="14284">
          <cell r="B14284">
            <v>37061</v>
          </cell>
          <cell r="C14284" t="str">
            <v>Maxwell Electronic Components</v>
          </cell>
          <cell r="D14284" t="str">
            <v>Wilson Greatbatch Tech Inc</v>
          </cell>
          <cell r="E14284">
            <v>49</v>
          </cell>
          <cell r="F14284" t="str">
            <v>N</v>
          </cell>
        </row>
        <row r="14285">
          <cell r="B14285">
            <v>37061</v>
          </cell>
          <cell r="C14285" t="str">
            <v>ValueFlash.com Inc</v>
          </cell>
          <cell r="D14285" t="str">
            <v>Elbit Ltd(Elron Electronic)</v>
          </cell>
          <cell r="E14285">
            <v>3.5</v>
          </cell>
          <cell r="F14285" t="str">
            <v>N</v>
          </cell>
        </row>
        <row r="14286">
          <cell r="B14286">
            <v>37061</v>
          </cell>
          <cell r="C14286" t="str">
            <v>WTBN-AM,Tampa,Florida</v>
          </cell>
          <cell r="D14286" t="str">
            <v>Salem Communications Corp</v>
          </cell>
          <cell r="E14286">
            <v>6.75</v>
          </cell>
          <cell r="F14286" t="str">
            <v>N</v>
          </cell>
        </row>
        <row r="14287">
          <cell r="B14287">
            <v>37061</v>
          </cell>
          <cell r="C14287" t="str">
            <v>Elecsys-Aircraft Navigational</v>
          </cell>
          <cell r="D14287" t="str">
            <v>Alenia Marconi Systems</v>
          </cell>
          <cell r="E14287">
            <v>9.1999999999999993</v>
          </cell>
          <cell r="F14287" t="str">
            <v>N</v>
          </cell>
        </row>
        <row r="14288">
          <cell r="B14288">
            <v>37061</v>
          </cell>
          <cell r="C14288" t="str">
            <v>Silicon Communication Lab Inc</v>
          </cell>
          <cell r="D14288" t="str">
            <v>Silicon Image Inc</v>
          </cell>
          <cell r="E14288">
            <v>7.6349999999999998</v>
          </cell>
          <cell r="F14288" t="str">
            <v>N</v>
          </cell>
        </row>
        <row r="14289">
          <cell r="B14289">
            <v>37061</v>
          </cell>
          <cell r="C14289" t="str">
            <v>CNB Finl Corp,Canajoharie,NY</v>
          </cell>
          <cell r="D14289" t="str">
            <v>NBT Bancorp Inc,Norwich,NY</v>
          </cell>
          <cell r="E14289">
            <v>136.76799999999997</v>
          </cell>
          <cell r="F14289" t="str">
            <v>N</v>
          </cell>
        </row>
        <row r="14290">
          <cell r="B14290">
            <v>37061</v>
          </cell>
          <cell r="C14290" t="str">
            <v>Liberty House Inc</v>
          </cell>
          <cell r="D14290" t="str">
            <v>Federated Department Stores</v>
          </cell>
          <cell r="E14290">
            <v>200</v>
          </cell>
          <cell r="F14290" t="str">
            <v>N</v>
          </cell>
        </row>
        <row r="14291">
          <cell r="B14291">
            <v>37060</v>
          </cell>
          <cell r="C14291" t="str">
            <v>Uniplast Holdings Inc</v>
          </cell>
          <cell r="D14291" t="str">
            <v>Pliant Corp</v>
          </cell>
          <cell r="E14291">
            <v>55</v>
          </cell>
          <cell r="F14291" t="str">
            <v>Y</v>
          </cell>
        </row>
        <row r="14292">
          <cell r="B14292">
            <v>37060</v>
          </cell>
          <cell r="C14292" t="str">
            <v>Galileo International Inc</v>
          </cell>
          <cell r="D14292" t="str">
            <v>Cendant Corp</v>
          </cell>
          <cell r="E14292">
            <v>3372.5099999999998</v>
          </cell>
          <cell r="F14292" t="str">
            <v>N</v>
          </cell>
        </row>
        <row r="14293">
          <cell r="B14293">
            <v>37060</v>
          </cell>
          <cell r="C14293" t="str">
            <v>Purina Mills Inc</v>
          </cell>
          <cell r="D14293" t="str">
            <v>Land O'Lakes Inc</v>
          </cell>
          <cell r="E14293">
            <v>231.02999999999997</v>
          </cell>
          <cell r="F14293" t="str">
            <v>N</v>
          </cell>
        </row>
        <row r="14294">
          <cell r="B14294">
            <v>37060</v>
          </cell>
          <cell r="C14294" t="str">
            <v>Office Bldg,317 Madison Ave</v>
          </cell>
          <cell r="D14294" t="str">
            <v>SL Green Realty Corp</v>
          </cell>
          <cell r="E14294">
            <v>105.6</v>
          </cell>
          <cell r="F14294" t="str">
            <v>N</v>
          </cell>
        </row>
        <row r="14295">
          <cell r="B14295">
            <v>37060</v>
          </cell>
          <cell r="C14295" t="str">
            <v>Total Distributors Supply Co</v>
          </cell>
          <cell r="D14295" t="str">
            <v>Undisclosed Acquiror</v>
          </cell>
          <cell r="E14295">
            <v>6.2519999999999998</v>
          </cell>
          <cell r="F14295" t="str">
            <v>N</v>
          </cell>
        </row>
        <row r="14296">
          <cell r="B14296">
            <v>37060</v>
          </cell>
          <cell r="C14296" t="str">
            <v>McLeodUSA Inc-E Block PCS</v>
          </cell>
          <cell r="D14296" t="str">
            <v>TeleCorp PCS Inc</v>
          </cell>
          <cell r="E14296">
            <v>13.12</v>
          </cell>
          <cell r="F14296" t="str">
            <v>N</v>
          </cell>
        </row>
        <row r="14297">
          <cell r="B14297">
            <v>37060</v>
          </cell>
          <cell r="C14297" t="str">
            <v>Millennium Materials Inc</v>
          </cell>
          <cell r="D14297" t="str">
            <v>Dyson Group PLC</v>
          </cell>
          <cell r="E14297">
            <v>17.293999999999997</v>
          </cell>
          <cell r="F14297" t="str">
            <v>N</v>
          </cell>
        </row>
        <row r="14298">
          <cell r="B14298">
            <v>37060</v>
          </cell>
          <cell r="C14298" t="str">
            <v>San Diego Gas &amp; Electric-Trans</v>
          </cell>
          <cell r="D14298" t="str">
            <v>California</v>
          </cell>
          <cell r="E14298">
            <v>1000</v>
          </cell>
          <cell r="F14298" t="str">
            <v>N</v>
          </cell>
        </row>
        <row r="14299">
          <cell r="B14299">
            <v>37060</v>
          </cell>
          <cell r="C14299" t="str">
            <v>Pacific Aer &amp; Elec Inc-US Cast</v>
          </cell>
          <cell r="D14299" t="str">
            <v>Advanced Aluminum</v>
          </cell>
          <cell r="E14299">
            <v>3.5569999999999999</v>
          </cell>
          <cell r="F14299" t="str">
            <v>N</v>
          </cell>
        </row>
        <row r="14300">
          <cell r="B14300">
            <v>37060</v>
          </cell>
          <cell r="C14300" t="str">
            <v>Avert Inc</v>
          </cell>
          <cell r="D14300" t="str">
            <v>Automatic Data Processing Inc</v>
          </cell>
          <cell r="E14300">
            <v>90.087000000000003</v>
          </cell>
          <cell r="F14300" t="str">
            <v>N</v>
          </cell>
        </row>
        <row r="14301">
          <cell r="B14301">
            <v>37060</v>
          </cell>
          <cell r="C14301" t="str">
            <v>Manufacturers Bank of Florida</v>
          </cell>
          <cell r="D14301" t="str">
            <v>Colonial BancGroup Inc,AL</v>
          </cell>
          <cell r="E14301">
            <v>55.699999999999996</v>
          </cell>
          <cell r="F14301" t="str">
            <v>N</v>
          </cell>
        </row>
        <row r="14302">
          <cell r="B14302">
            <v>37060</v>
          </cell>
          <cell r="C14302" t="str">
            <v>Meals.com Inc</v>
          </cell>
          <cell r="D14302" t="str">
            <v>Coinstar Inc</v>
          </cell>
          <cell r="E14302">
            <v>1</v>
          </cell>
          <cell r="F14302" t="str">
            <v>N</v>
          </cell>
        </row>
        <row r="14303">
          <cell r="B14303">
            <v>37060</v>
          </cell>
          <cell r="C14303" t="str">
            <v>Golden Bear Oil Specialties</v>
          </cell>
          <cell r="D14303" t="str">
            <v>Tricor Refining LLC</v>
          </cell>
          <cell r="E14303">
            <v>36</v>
          </cell>
          <cell r="F14303" t="str">
            <v>N</v>
          </cell>
        </row>
        <row r="14304">
          <cell r="B14304">
            <v>37060</v>
          </cell>
          <cell r="C14304" t="str">
            <v>Symphony Asset Management LLC</v>
          </cell>
          <cell r="D14304" t="str">
            <v>John Nuveen Co</v>
          </cell>
          <cell r="E14304">
            <v>210</v>
          </cell>
          <cell r="F14304" t="str">
            <v>N</v>
          </cell>
        </row>
        <row r="14305">
          <cell r="B14305">
            <v>37060</v>
          </cell>
          <cell r="C14305" t="str">
            <v>LSI Logic-Semiconductor Plant</v>
          </cell>
          <cell r="D14305" t="str">
            <v>X-Fab Semiconductor Foundries</v>
          </cell>
          <cell r="E14305">
            <v>120</v>
          </cell>
          <cell r="F14305" t="str">
            <v>N</v>
          </cell>
        </row>
        <row r="14306">
          <cell r="B14306">
            <v>37060</v>
          </cell>
          <cell r="C14306" t="str">
            <v>Internet Domain Registrars</v>
          </cell>
          <cell r="D14306" t="str">
            <v>VeriSign Inc</v>
          </cell>
          <cell r="E14306">
            <v>4.6749999999999998</v>
          </cell>
          <cell r="F14306" t="str">
            <v>N</v>
          </cell>
        </row>
        <row r="14307">
          <cell r="B14307">
            <v>37060</v>
          </cell>
          <cell r="C14307" t="str">
            <v>Marriott International-Hotels</v>
          </cell>
          <cell r="D14307" t="str">
            <v>Hospitality Properties Trust</v>
          </cell>
          <cell r="E14307">
            <v>101.5</v>
          </cell>
          <cell r="F14307" t="str">
            <v>N</v>
          </cell>
        </row>
        <row r="14308">
          <cell r="B14308">
            <v>37059</v>
          </cell>
          <cell r="C14308" t="str">
            <v>Ledger Capital Corp</v>
          </cell>
          <cell r="D14308" t="str">
            <v>Anchor BanCorp Wisconsin Inc</v>
          </cell>
          <cell r="E14308">
            <v>42.44</v>
          </cell>
          <cell r="F14308" t="str">
            <v>N</v>
          </cell>
        </row>
        <row r="14309">
          <cell r="B14309">
            <v>37058</v>
          </cell>
          <cell r="C14309" t="str">
            <v>Rogers Cable Inc-Alaska Cable</v>
          </cell>
          <cell r="D14309" t="str">
            <v>General Communication Inc</v>
          </cell>
          <cell r="E14309">
            <v>19</v>
          </cell>
          <cell r="F14309" t="str">
            <v>N</v>
          </cell>
        </row>
        <row r="14310">
          <cell r="B14310">
            <v>37057</v>
          </cell>
          <cell r="C14310" t="str">
            <v>Netcharge</v>
          </cell>
          <cell r="D14310" t="str">
            <v>Knorr Capital Partner AG</v>
          </cell>
          <cell r="E14310">
            <v>5.3</v>
          </cell>
          <cell r="F14310" t="str">
            <v>Y</v>
          </cell>
        </row>
        <row r="14311">
          <cell r="B14311">
            <v>37057</v>
          </cell>
          <cell r="C14311" t="str">
            <v>Universal Lighting</v>
          </cell>
          <cell r="D14311" t="str">
            <v>Littlejohn Fund II LP</v>
          </cell>
          <cell r="E14311">
            <v>105</v>
          </cell>
          <cell r="F14311" t="str">
            <v>Y</v>
          </cell>
        </row>
        <row r="14312">
          <cell r="B14312">
            <v>37057</v>
          </cell>
          <cell r="C14312" t="str">
            <v>RPA Packaging Inc</v>
          </cell>
          <cell r="D14312" t="str">
            <v>Tuscarora Inc</v>
          </cell>
          <cell r="E14312">
            <v>3.6999999999999997</v>
          </cell>
          <cell r="F14312" t="str">
            <v>N</v>
          </cell>
        </row>
        <row r="14313">
          <cell r="B14313">
            <v>37057</v>
          </cell>
          <cell r="C14313" t="str">
            <v>Ultris(Saba Software Inc)</v>
          </cell>
          <cell r="D14313" t="str">
            <v>Saba Software Inc</v>
          </cell>
          <cell r="E14313">
            <v>14.029</v>
          </cell>
          <cell r="F14313" t="str">
            <v>N</v>
          </cell>
        </row>
        <row r="14314">
          <cell r="B14314">
            <v>37057</v>
          </cell>
          <cell r="C14314" t="str">
            <v>Southwest Gaming Services Inc</v>
          </cell>
          <cell r="D14314" t="str">
            <v>Blake L Sartini</v>
          </cell>
          <cell r="E14314">
            <v>14</v>
          </cell>
          <cell r="F14314" t="str">
            <v>N</v>
          </cell>
        </row>
        <row r="14315">
          <cell r="B14315">
            <v>37057</v>
          </cell>
          <cell r="C14315" t="str">
            <v>Diversified Healthcare LLC</v>
          </cell>
          <cell r="D14315" t="str">
            <v>D&amp;K Healthcare Resources Inc</v>
          </cell>
          <cell r="E14315">
            <v>9</v>
          </cell>
          <cell r="F14315" t="str">
            <v>N</v>
          </cell>
        </row>
        <row r="14316">
          <cell r="B14316">
            <v>37057</v>
          </cell>
          <cell r="C14316" t="str">
            <v>GlobalNetFinancial.com Inc</v>
          </cell>
          <cell r="D14316" t="str">
            <v>NewMedia Spark PLC</v>
          </cell>
          <cell r="E14316">
            <v>25.11</v>
          </cell>
          <cell r="F14316" t="str">
            <v>N</v>
          </cell>
        </row>
        <row r="14317">
          <cell r="B14317">
            <v>37057</v>
          </cell>
          <cell r="C14317" t="str">
            <v>Union Biometrica Inc</v>
          </cell>
          <cell r="D14317" t="str">
            <v>Harvard Bioscience Inc</v>
          </cell>
          <cell r="E14317">
            <v>12.872999999999999</v>
          </cell>
          <cell r="F14317" t="str">
            <v>N</v>
          </cell>
        </row>
        <row r="14318">
          <cell r="B14318">
            <v>37057</v>
          </cell>
          <cell r="C14318" t="str">
            <v>Louisiana Compressor</v>
          </cell>
          <cell r="D14318" t="str">
            <v>Universal Compression Holdings</v>
          </cell>
          <cell r="E14318">
            <v>25</v>
          </cell>
          <cell r="F14318" t="str">
            <v>N</v>
          </cell>
        </row>
        <row r="14319">
          <cell r="B14319">
            <v>37057</v>
          </cell>
          <cell r="C14319" t="str">
            <v>Empower Health Inc</v>
          </cell>
          <cell r="D14319" t="str">
            <v>American Healthways Inc</v>
          </cell>
          <cell r="E14319">
            <v>3.7719999999999998</v>
          </cell>
          <cell r="F14319" t="str">
            <v>N</v>
          </cell>
        </row>
        <row r="14320">
          <cell r="B14320">
            <v>37056</v>
          </cell>
          <cell r="C14320" t="str">
            <v>NYCE Corp</v>
          </cell>
          <cell r="D14320" t="str">
            <v>First Data Corp</v>
          </cell>
          <cell r="E14320">
            <v>350</v>
          </cell>
          <cell r="F14320" t="str">
            <v>N</v>
          </cell>
        </row>
        <row r="14321">
          <cell r="B14321">
            <v>37056</v>
          </cell>
          <cell r="C14321" t="str">
            <v>BayGate Inc</v>
          </cell>
          <cell r="D14321" t="str">
            <v>Portal Software Inc</v>
          </cell>
          <cell r="E14321">
            <v>4.6999999999999993</v>
          </cell>
          <cell r="F14321" t="str">
            <v>N</v>
          </cell>
        </row>
        <row r="14322">
          <cell r="B14322">
            <v>37056</v>
          </cell>
          <cell r="C14322" t="str">
            <v>ChemFirst Inc-Custom &amp; Fine</v>
          </cell>
          <cell r="D14322" t="str">
            <v>Albemarle Corp</v>
          </cell>
          <cell r="E14322">
            <v>74</v>
          </cell>
          <cell r="F14322" t="str">
            <v>N</v>
          </cell>
        </row>
        <row r="14323">
          <cell r="B14323">
            <v>37056</v>
          </cell>
          <cell r="C14323" t="str">
            <v>CyberStarts</v>
          </cell>
          <cell r="D14323" t="str">
            <v>Fortis Inc</v>
          </cell>
          <cell r="E14323">
            <v>17</v>
          </cell>
          <cell r="F14323" t="str">
            <v>N</v>
          </cell>
        </row>
        <row r="14324">
          <cell r="B14324">
            <v>37056</v>
          </cell>
          <cell r="C14324" t="str">
            <v>PS Financial Inc,Chicago,IL</v>
          </cell>
          <cell r="D14324" t="str">
            <v>PNA Holding Co</v>
          </cell>
          <cell r="E14324">
            <v>18.069999999999997</v>
          </cell>
          <cell r="F14324" t="str">
            <v>N</v>
          </cell>
        </row>
        <row r="14325">
          <cell r="B14325">
            <v>37056</v>
          </cell>
          <cell r="C14325" t="str">
            <v>Medicine Man Corp</v>
          </cell>
          <cell r="D14325" t="str">
            <v>Park Pharmacy Corp</v>
          </cell>
          <cell r="E14325">
            <v>1.7789999999999999</v>
          </cell>
          <cell r="F14325" t="str">
            <v>N</v>
          </cell>
        </row>
        <row r="14326">
          <cell r="B14326">
            <v>37056</v>
          </cell>
          <cell r="C14326" t="str">
            <v>USA Teleport Inc</v>
          </cell>
          <cell r="D14326" t="str">
            <v>Margate Industries Inc</v>
          </cell>
          <cell r="E14326">
            <v>5.8949999999999996</v>
          </cell>
          <cell r="F14326" t="str">
            <v>N</v>
          </cell>
        </row>
        <row r="14327">
          <cell r="B14327">
            <v>37056</v>
          </cell>
          <cell r="C14327" t="str">
            <v>Hanover Direct Inc-Home Improv</v>
          </cell>
          <cell r="D14327" t="str">
            <v>HSN Inc</v>
          </cell>
          <cell r="E14327">
            <v>33.4</v>
          </cell>
          <cell r="F14327" t="str">
            <v>N</v>
          </cell>
        </row>
        <row r="14328">
          <cell r="B14328">
            <v>37056</v>
          </cell>
          <cell r="C14328" t="str">
            <v>Larson Limestone Co Inc</v>
          </cell>
          <cell r="D14328" t="str">
            <v>Clear Capital Holdings Inc</v>
          </cell>
          <cell r="E14328">
            <v>7</v>
          </cell>
          <cell r="F14328" t="str">
            <v>N</v>
          </cell>
        </row>
        <row r="14329">
          <cell r="B14329">
            <v>37056</v>
          </cell>
          <cell r="C14329" t="str">
            <v>WuliWeb Inc</v>
          </cell>
          <cell r="D14329" t="str">
            <v>AirClic Inc</v>
          </cell>
          <cell r="E14329">
            <v>8.85</v>
          </cell>
          <cell r="F14329" t="str">
            <v>N</v>
          </cell>
        </row>
        <row r="14330">
          <cell r="B14330">
            <v>37056</v>
          </cell>
          <cell r="C14330" t="str">
            <v>Metawave Communications Corp</v>
          </cell>
          <cell r="D14330" t="str">
            <v>Aqa Wlngtn Nth Amrcn Eq Fnd</v>
          </cell>
          <cell r="E14330">
            <v>6</v>
          </cell>
          <cell r="F14330" t="str">
            <v>N</v>
          </cell>
        </row>
        <row r="14331">
          <cell r="B14331">
            <v>37056</v>
          </cell>
          <cell r="C14331" t="str">
            <v>Promistar Financial Corp</v>
          </cell>
          <cell r="D14331" t="str">
            <v>FNB Corp,Hermitage,PA</v>
          </cell>
          <cell r="E14331">
            <v>378.83100000000002</v>
          </cell>
          <cell r="F14331" t="str">
            <v>N</v>
          </cell>
        </row>
        <row r="14332">
          <cell r="B14332">
            <v>37056</v>
          </cell>
          <cell r="C14332" t="str">
            <v>Quantum Technologies Inc</v>
          </cell>
          <cell r="D14332" t="str">
            <v>Shareholders</v>
          </cell>
          <cell r="E14332">
            <v>57.274999999999999</v>
          </cell>
          <cell r="F14332" t="str">
            <v>N</v>
          </cell>
        </row>
        <row r="14333">
          <cell r="B14333">
            <v>37056</v>
          </cell>
          <cell r="C14333" t="str">
            <v>Aris Corp</v>
          </cell>
          <cell r="D14333" t="str">
            <v>CIBER Inc</v>
          </cell>
          <cell r="E14333">
            <v>27.436</v>
          </cell>
          <cell r="F14333" t="str">
            <v>N</v>
          </cell>
        </row>
        <row r="14334">
          <cell r="B14334">
            <v>37056</v>
          </cell>
          <cell r="C14334" t="str">
            <v>Third Millennium Telecom Inc</v>
          </cell>
          <cell r="D14334" t="str">
            <v>Ecos Group Inc</v>
          </cell>
          <cell r="E14334">
            <v>6.875</v>
          </cell>
          <cell r="F14334" t="str">
            <v>N</v>
          </cell>
        </row>
        <row r="14335">
          <cell r="B14335">
            <v>37056</v>
          </cell>
          <cell r="C14335" t="str">
            <v>Century Bancshares Inc</v>
          </cell>
          <cell r="D14335" t="str">
            <v>United Bankshares Inc,WV</v>
          </cell>
          <cell r="E14335">
            <v>61.755999999999993</v>
          </cell>
          <cell r="F14335" t="str">
            <v>N</v>
          </cell>
        </row>
        <row r="14336">
          <cell r="B14336">
            <v>37055</v>
          </cell>
          <cell r="C14336" t="str">
            <v>Bingham Fn'l Svcs-Certain Asst</v>
          </cell>
          <cell r="D14336" t="str">
            <v>Wells Fargo Bank NA</v>
          </cell>
          <cell r="E14336">
            <v>8.6</v>
          </cell>
          <cell r="F14336" t="str">
            <v>Y</v>
          </cell>
        </row>
        <row r="14337">
          <cell r="B14337">
            <v>37055</v>
          </cell>
          <cell r="C14337" t="str">
            <v>Quad Systems Corp</v>
          </cell>
          <cell r="D14337" t="str">
            <v>Tyco International Ltd</v>
          </cell>
          <cell r="E14337">
            <v>5.2370000000000001</v>
          </cell>
          <cell r="F14337" t="str">
            <v>N</v>
          </cell>
        </row>
        <row r="14338">
          <cell r="B14338">
            <v>37055</v>
          </cell>
          <cell r="C14338" t="str">
            <v>Muller Media Inc</v>
          </cell>
          <cell r="D14338" t="str">
            <v>Kaleidoscope Media Group Inc</v>
          </cell>
          <cell r="E14338">
            <v>8</v>
          </cell>
          <cell r="F14338" t="str">
            <v>N</v>
          </cell>
        </row>
        <row r="14339">
          <cell r="B14339">
            <v>37055</v>
          </cell>
          <cell r="C14339" t="str">
            <v>AXYS Pharmaceuticals Inc</v>
          </cell>
          <cell r="D14339" t="str">
            <v>Celera Genomics Corp</v>
          </cell>
          <cell r="E14339">
            <v>166.077</v>
          </cell>
          <cell r="F14339" t="str">
            <v>N</v>
          </cell>
        </row>
        <row r="14340">
          <cell r="B14340">
            <v>37055</v>
          </cell>
          <cell r="C14340" t="str">
            <v>Color-Box LLC</v>
          </cell>
          <cell r="D14340" t="str">
            <v>Georgia-Pacific Corp</v>
          </cell>
          <cell r="E14340">
            <v>35</v>
          </cell>
          <cell r="F14340" t="str">
            <v>N</v>
          </cell>
        </row>
        <row r="14341">
          <cell r="B14341">
            <v>37055</v>
          </cell>
          <cell r="C14341" t="str">
            <v>Microtest Inc</v>
          </cell>
          <cell r="D14341" t="str">
            <v>Fluke Networks</v>
          </cell>
          <cell r="E14341">
            <v>73.778999999999996</v>
          </cell>
          <cell r="F14341" t="str">
            <v>N</v>
          </cell>
        </row>
        <row r="14342">
          <cell r="B14342">
            <v>37055</v>
          </cell>
          <cell r="C14342" t="str">
            <v>Coelacanth Corp</v>
          </cell>
          <cell r="D14342" t="str">
            <v>Lexicon Genetics Inc</v>
          </cell>
          <cell r="E14342">
            <v>30.688999999999997</v>
          </cell>
          <cell r="F14342" t="str">
            <v>N</v>
          </cell>
        </row>
        <row r="14343">
          <cell r="B14343">
            <v>37055</v>
          </cell>
          <cell r="C14343" t="str">
            <v>Nutek Inc</v>
          </cell>
          <cell r="D14343" t="str">
            <v>Trident Systems International</v>
          </cell>
          <cell r="E14343">
            <v>50</v>
          </cell>
          <cell r="F14343" t="str">
            <v>N</v>
          </cell>
        </row>
        <row r="14344">
          <cell r="B14344">
            <v>37055</v>
          </cell>
          <cell r="C14344" t="str">
            <v>Workadia LLC</v>
          </cell>
          <cell r="D14344" t="str">
            <v>American Express Co</v>
          </cell>
          <cell r="E14344">
            <v>6.5</v>
          </cell>
          <cell r="F14344" t="str">
            <v>N</v>
          </cell>
        </row>
        <row r="14345">
          <cell r="B14345">
            <v>37055</v>
          </cell>
          <cell r="C14345" t="str">
            <v>Business Data Solutions</v>
          </cell>
          <cell r="D14345" t="str">
            <v>NRX Global Corporation</v>
          </cell>
          <cell r="E14345">
            <v>1.8769999999999998</v>
          </cell>
          <cell r="F14345" t="str">
            <v>N</v>
          </cell>
        </row>
        <row r="14346">
          <cell r="B14346">
            <v>37055</v>
          </cell>
          <cell r="C14346" t="str">
            <v>Royal Crown Cola-Intl Bus &amp;</v>
          </cell>
          <cell r="D14346" t="str">
            <v>Cott Corp</v>
          </cell>
          <cell r="E14346">
            <v>94</v>
          </cell>
          <cell r="F14346" t="str">
            <v>N</v>
          </cell>
        </row>
        <row r="14347">
          <cell r="B14347">
            <v>37055</v>
          </cell>
          <cell r="C14347" t="str">
            <v>Challenge Products,Biotrol</v>
          </cell>
          <cell r="D14347" t="str">
            <v>Young Innovations Inc</v>
          </cell>
          <cell r="E14347">
            <v>9</v>
          </cell>
          <cell r="F14347" t="str">
            <v>N</v>
          </cell>
        </row>
        <row r="14348">
          <cell r="B14348">
            <v>37055</v>
          </cell>
          <cell r="C14348" t="str">
            <v>Imagyn Med-Invasive Surgical</v>
          </cell>
          <cell r="D14348" t="str">
            <v>CONMED Corp</v>
          </cell>
          <cell r="E14348">
            <v>33.93</v>
          </cell>
          <cell r="F14348" t="str">
            <v>N</v>
          </cell>
        </row>
        <row r="14349">
          <cell r="B14349">
            <v>37055</v>
          </cell>
          <cell r="C14349" t="str">
            <v>Virginia Commonwealth Finl</v>
          </cell>
          <cell r="D14349" t="str">
            <v>Virginia Financial Corp,Staunt</v>
          </cell>
          <cell r="E14349">
            <v>84.197999999999993</v>
          </cell>
          <cell r="F14349" t="str">
            <v>N</v>
          </cell>
        </row>
        <row r="14350">
          <cell r="B14350">
            <v>37054</v>
          </cell>
          <cell r="C14350" t="str">
            <v>Hat World Inc</v>
          </cell>
          <cell r="D14350" t="str">
            <v>SKM Growth Investors</v>
          </cell>
          <cell r="E14350">
            <v>6.6</v>
          </cell>
          <cell r="F14350" t="str">
            <v>Y</v>
          </cell>
        </row>
        <row r="14351">
          <cell r="B14351">
            <v>37054</v>
          </cell>
          <cell r="C14351" t="str">
            <v>EnviroSource Inc</v>
          </cell>
          <cell r="D14351" t="str">
            <v>Greenwich Street Capital</v>
          </cell>
          <cell r="E14351">
            <v>1.1629999999999998</v>
          </cell>
          <cell r="F14351" t="str">
            <v>N</v>
          </cell>
        </row>
        <row r="14352">
          <cell r="B14352">
            <v>37054</v>
          </cell>
          <cell r="C14352" t="str">
            <v>Aero Products International</v>
          </cell>
          <cell r="D14352" t="str">
            <v>Trivest Inc</v>
          </cell>
          <cell r="E14352">
            <v>100</v>
          </cell>
          <cell r="F14352" t="str">
            <v>N</v>
          </cell>
        </row>
        <row r="14353">
          <cell r="B14353">
            <v>37054</v>
          </cell>
          <cell r="C14353" t="str">
            <v>Digital Global Internet Inc</v>
          </cell>
          <cell r="D14353" t="str">
            <v>Universe2U Inc</v>
          </cell>
          <cell r="E14353">
            <v>3.1999999999999997</v>
          </cell>
          <cell r="F14353" t="str">
            <v>N</v>
          </cell>
        </row>
        <row r="14354">
          <cell r="B14354">
            <v>37054</v>
          </cell>
          <cell r="C14354" t="str">
            <v>Dunn Sales Inc</v>
          </cell>
          <cell r="D14354" t="str">
            <v>Scientific Technologies Inc</v>
          </cell>
          <cell r="E14354">
            <v>4.0999999999999996</v>
          </cell>
          <cell r="F14354" t="str">
            <v>N</v>
          </cell>
        </row>
        <row r="14355">
          <cell r="B14355">
            <v>37054</v>
          </cell>
          <cell r="C14355" t="str">
            <v>RentX Industries Inc</v>
          </cell>
          <cell r="D14355" t="str">
            <v>Davis Service Group PLC</v>
          </cell>
          <cell r="E14355">
            <v>47</v>
          </cell>
          <cell r="F14355" t="str">
            <v>N</v>
          </cell>
        </row>
        <row r="14356">
          <cell r="B14356">
            <v>37054</v>
          </cell>
          <cell r="C14356" t="str">
            <v>Exult Inc</v>
          </cell>
          <cell r="D14356" t="str">
            <v>Automatic Data Processing Inc</v>
          </cell>
          <cell r="E14356">
            <v>50</v>
          </cell>
          <cell r="F14356" t="str">
            <v>N</v>
          </cell>
        </row>
        <row r="14357">
          <cell r="B14357">
            <v>37054</v>
          </cell>
          <cell r="C14357" t="str">
            <v>Achidatex Nazareth Illit Ltd</v>
          </cell>
          <cell r="D14357" t="str">
            <v>Export Erez USA Inc</v>
          </cell>
          <cell r="E14357">
            <v>1</v>
          </cell>
          <cell r="F14357" t="str">
            <v>N</v>
          </cell>
        </row>
        <row r="14358">
          <cell r="B14358">
            <v>37054</v>
          </cell>
          <cell r="C14358" t="str">
            <v>Compensated Devices Inc</v>
          </cell>
          <cell r="D14358" t="str">
            <v>Microsemi Corp</v>
          </cell>
          <cell r="E14358">
            <v>11.5</v>
          </cell>
          <cell r="F14358" t="str">
            <v>N</v>
          </cell>
        </row>
        <row r="14359">
          <cell r="B14359">
            <v>37054</v>
          </cell>
          <cell r="C14359" t="str">
            <v>New England Semiconductor Corp</v>
          </cell>
          <cell r="D14359" t="str">
            <v>Microsemi Corp</v>
          </cell>
          <cell r="E14359">
            <v>9.1</v>
          </cell>
          <cell r="F14359" t="str">
            <v>N</v>
          </cell>
        </row>
        <row r="14360">
          <cell r="B14360">
            <v>37054</v>
          </cell>
          <cell r="C14360" t="str">
            <v>Loewen Group-CA Funeral Homes</v>
          </cell>
          <cell r="D14360" t="str">
            <v>Desert Cremation Society Inc</v>
          </cell>
          <cell r="E14360">
            <v>1</v>
          </cell>
          <cell r="F14360" t="str">
            <v>N</v>
          </cell>
        </row>
        <row r="14361">
          <cell r="B14361">
            <v>37054</v>
          </cell>
          <cell r="C14361" t="str">
            <v>NetSpeak Corp</v>
          </cell>
          <cell r="D14361" t="str">
            <v>Adir Technologies</v>
          </cell>
          <cell r="E14361">
            <v>48.162999999999997</v>
          </cell>
          <cell r="F14361" t="str">
            <v>N</v>
          </cell>
        </row>
        <row r="14362">
          <cell r="B14362">
            <v>37054</v>
          </cell>
          <cell r="C14362" t="str">
            <v>Spectrum Organic-Frutti Di</v>
          </cell>
          <cell r="D14362" t="str">
            <v>Acirca Inc</v>
          </cell>
          <cell r="E14362">
            <v>2.4</v>
          </cell>
          <cell r="F14362" t="str">
            <v>N</v>
          </cell>
        </row>
        <row r="14363">
          <cell r="B14363">
            <v>37054</v>
          </cell>
          <cell r="C14363" t="str">
            <v>SoMat Corp Inc</v>
          </cell>
          <cell r="D14363" t="str">
            <v>AEA Technology PLC</v>
          </cell>
          <cell r="E14363">
            <v>3.7010000000000001</v>
          </cell>
          <cell r="F14363" t="str">
            <v>N</v>
          </cell>
        </row>
        <row r="14364">
          <cell r="B14364">
            <v>37054</v>
          </cell>
          <cell r="C14364" t="str">
            <v>MiTek Inc(Rexam PLC)</v>
          </cell>
          <cell r="D14364" t="str">
            <v>Berkshire Hathaway Inc</v>
          </cell>
          <cell r="E14364">
            <v>376.96999999999997</v>
          </cell>
          <cell r="F14364" t="str">
            <v>N</v>
          </cell>
        </row>
        <row r="14365">
          <cell r="B14365">
            <v>37053</v>
          </cell>
          <cell r="C14365" t="str">
            <v>Remedy Corp</v>
          </cell>
          <cell r="D14365" t="str">
            <v>Peregrine Systems Inc</v>
          </cell>
          <cell r="E14365">
            <v>1218.0509999999999</v>
          </cell>
          <cell r="F14365" t="str">
            <v>N</v>
          </cell>
        </row>
        <row r="14366">
          <cell r="B14366">
            <v>37053</v>
          </cell>
          <cell r="C14366" t="str">
            <v>Colonial Holdings Inc</v>
          </cell>
          <cell r="D14366" t="str">
            <v>Gameco Inc</v>
          </cell>
          <cell r="E14366">
            <v>36.085000000000001</v>
          </cell>
          <cell r="F14366" t="str">
            <v>N</v>
          </cell>
        </row>
        <row r="14367">
          <cell r="B14367">
            <v>37053</v>
          </cell>
          <cell r="C14367" t="str">
            <v>FreeWorldLottery(PlasmaNet)</v>
          </cell>
          <cell r="D14367" t="str">
            <v>eLOT Inc</v>
          </cell>
          <cell r="E14367">
            <v>11.35</v>
          </cell>
          <cell r="F14367" t="str">
            <v>N</v>
          </cell>
        </row>
        <row r="14368">
          <cell r="B14368">
            <v>37053</v>
          </cell>
          <cell r="C14368" t="str">
            <v>Global Sports &amp; Entertainment</v>
          </cell>
          <cell r="D14368" t="str">
            <v>IMSCO Inc</v>
          </cell>
          <cell r="E14368">
            <v>7.202</v>
          </cell>
          <cell r="F14368" t="str">
            <v>N</v>
          </cell>
        </row>
        <row r="14369">
          <cell r="B14369">
            <v>37053</v>
          </cell>
          <cell r="C14369" t="str">
            <v>Andover Bancorp Inc,Andover,MA</v>
          </cell>
          <cell r="D14369" t="str">
            <v>Banknorth Group Inc,ME</v>
          </cell>
          <cell r="E14369">
            <v>339.38699999999994</v>
          </cell>
          <cell r="F14369" t="str">
            <v>N</v>
          </cell>
        </row>
        <row r="14370">
          <cell r="B14370">
            <v>37053</v>
          </cell>
          <cell r="C14370" t="str">
            <v>MSC Specialty Films inc</v>
          </cell>
          <cell r="D14370" t="str">
            <v>Bekaert Corp</v>
          </cell>
          <cell r="E14370">
            <v>122.1</v>
          </cell>
          <cell r="F14370" t="str">
            <v>N</v>
          </cell>
        </row>
        <row r="14371">
          <cell r="B14371">
            <v>37053</v>
          </cell>
          <cell r="C14371" t="str">
            <v>Dimensions Inc</v>
          </cell>
          <cell r="D14371" t="str">
            <v>Capital Partners LP</v>
          </cell>
          <cell r="E14371">
            <v>20</v>
          </cell>
          <cell r="F14371" t="str">
            <v>N</v>
          </cell>
        </row>
        <row r="14372">
          <cell r="B14372">
            <v>37053</v>
          </cell>
          <cell r="C14372" t="str">
            <v>Nassau Broad-Radio Stations(5)</v>
          </cell>
          <cell r="D14372" t="str">
            <v>Millenium Radio Group LLC</v>
          </cell>
          <cell r="E14372">
            <v>90</v>
          </cell>
          <cell r="F14372" t="str">
            <v>N</v>
          </cell>
        </row>
        <row r="14373">
          <cell r="B14373">
            <v>37053</v>
          </cell>
          <cell r="C14373" t="str">
            <v>Cirrus Industries Inc</v>
          </cell>
          <cell r="D14373" t="str">
            <v>First Islamic Invest,Bahrain</v>
          </cell>
          <cell r="E14373">
            <v>133</v>
          </cell>
          <cell r="F14373" t="str">
            <v>N</v>
          </cell>
        </row>
        <row r="14374">
          <cell r="B14374">
            <v>37053</v>
          </cell>
          <cell r="C14374" t="str">
            <v>3G International Inc</v>
          </cell>
          <cell r="D14374" t="str">
            <v>RSA Security Inc</v>
          </cell>
          <cell r="E14374">
            <v>12</v>
          </cell>
          <cell r="F14374" t="str">
            <v>N</v>
          </cell>
        </row>
        <row r="14375">
          <cell r="B14375">
            <v>37053</v>
          </cell>
          <cell r="C14375" t="str">
            <v>SeraCare Inc</v>
          </cell>
          <cell r="D14375" t="str">
            <v>Probitas Pharma SA</v>
          </cell>
          <cell r="E14375">
            <v>146.5</v>
          </cell>
          <cell r="F14375" t="str">
            <v>N</v>
          </cell>
        </row>
        <row r="14376">
          <cell r="B14376">
            <v>37053</v>
          </cell>
          <cell r="C14376" t="str">
            <v>Global Growth</v>
          </cell>
          <cell r="D14376" t="str">
            <v>Online Credit Intl Ltd</v>
          </cell>
          <cell r="E14376">
            <v>1</v>
          </cell>
          <cell r="F14376" t="str">
            <v>N</v>
          </cell>
        </row>
        <row r="14377">
          <cell r="B14377">
            <v>37053</v>
          </cell>
          <cell r="C14377" t="str">
            <v>MetroWest Bank</v>
          </cell>
          <cell r="D14377" t="str">
            <v>Banknorth Group Inc,ME</v>
          </cell>
          <cell r="E14377">
            <v>164.79499999999999</v>
          </cell>
          <cell r="F14377" t="str">
            <v>N</v>
          </cell>
        </row>
        <row r="14378">
          <cell r="B14378">
            <v>37053</v>
          </cell>
          <cell r="C14378" t="str">
            <v>Ebanker USA.com Inc</v>
          </cell>
          <cell r="D14378" t="str">
            <v>Online Credit Intl Ltd</v>
          </cell>
          <cell r="E14378">
            <v>5.52</v>
          </cell>
          <cell r="F14378" t="str">
            <v>N</v>
          </cell>
        </row>
        <row r="14379">
          <cell r="B14379">
            <v>37052</v>
          </cell>
          <cell r="C14379" t="str">
            <v>NuTemp Inc</v>
          </cell>
          <cell r="D14379" t="str">
            <v>Longville Group Ltd</v>
          </cell>
          <cell r="E14379">
            <v>18</v>
          </cell>
          <cell r="F14379" t="str">
            <v>N</v>
          </cell>
        </row>
        <row r="14380">
          <cell r="B14380">
            <v>37051</v>
          </cell>
          <cell r="C14380" t="str">
            <v>Belco Oil &amp; Gas Corp</v>
          </cell>
          <cell r="D14380" t="str">
            <v>Westport Resources Corp</v>
          </cell>
          <cell r="E14380">
            <v>1047.539</v>
          </cell>
          <cell r="F14380" t="str">
            <v>N</v>
          </cell>
        </row>
        <row r="14381">
          <cell r="B14381">
            <v>37050</v>
          </cell>
          <cell r="C14381" t="str">
            <v>Harmonic Communications Corp</v>
          </cell>
          <cell r="D14381" t="str">
            <v>Sequoia Capital</v>
          </cell>
          <cell r="E14381">
            <v>3.5</v>
          </cell>
          <cell r="F14381" t="str">
            <v>Y</v>
          </cell>
        </row>
        <row r="14382">
          <cell r="B14382">
            <v>37050</v>
          </cell>
          <cell r="C14382" t="str">
            <v>McCormick &amp; Schimick's</v>
          </cell>
          <cell r="D14382" t="str">
            <v>Investor Group</v>
          </cell>
          <cell r="E14382">
            <v>123.5</v>
          </cell>
          <cell r="F14382" t="str">
            <v>Y</v>
          </cell>
        </row>
        <row r="14383">
          <cell r="B14383">
            <v>37050</v>
          </cell>
          <cell r="C14383" t="str">
            <v>Kendro Laboratory Products</v>
          </cell>
          <cell r="D14383" t="str">
            <v>SPX Corp</v>
          </cell>
          <cell r="E14383">
            <v>320</v>
          </cell>
          <cell r="F14383" t="str">
            <v>N</v>
          </cell>
        </row>
        <row r="14384">
          <cell r="B14384">
            <v>37050</v>
          </cell>
          <cell r="C14384" t="str">
            <v>Daniel Freeman Hospitals Inc</v>
          </cell>
          <cell r="D14384" t="str">
            <v>Tenet Healthcare Corp</v>
          </cell>
          <cell r="E14384">
            <v>57</v>
          </cell>
          <cell r="F14384" t="str">
            <v>N</v>
          </cell>
        </row>
        <row r="14385">
          <cell r="B14385">
            <v>37050</v>
          </cell>
          <cell r="C14385" t="str">
            <v>FleetBoston Finl Corp-Br(36)</v>
          </cell>
          <cell r="D14385" t="str">
            <v>Community Bank Sys Inc,NY</v>
          </cell>
          <cell r="E14385">
            <v>33.966999999999999</v>
          </cell>
          <cell r="F14385" t="str">
            <v>N</v>
          </cell>
        </row>
        <row r="14386">
          <cell r="B14386">
            <v>37050</v>
          </cell>
          <cell r="C14386" t="str">
            <v>Hollywood Cinema Renovation</v>
          </cell>
          <cell r="D14386" t="str">
            <v>Harvard Scientific Corp</v>
          </cell>
          <cell r="E14386">
            <v>2.25</v>
          </cell>
          <cell r="F14386" t="str">
            <v>N</v>
          </cell>
        </row>
        <row r="14387">
          <cell r="B14387">
            <v>37050</v>
          </cell>
          <cell r="C14387" t="str">
            <v>Hollywood Production Partners</v>
          </cell>
          <cell r="D14387" t="str">
            <v>Harvard Scientific Corp</v>
          </cell>
          <cell r="E14387">
            <v>2.25</v>
          </cell>
          <cell r="F14387" t="str">
            <v>N</v>
          </cell>
        </row>
        <row r="14388">
          <cell r="B14388">
            <v>37050</v>
          </cell>
          <cell r="C14388" t="str">
            <v>Ragin Cajun International Inc</v>
          </cell>
          <cell r="D14388" t="str">
            <v>Harvard Scientific Corp</v>
          </cell>
          <cell r="E14388">
            <v>2.25</v>
          </cell>
          <cell r="F14388" t="str">
            <v>N</v>
          </cell>
        </row>
        <row r="14389">
          <cell r="B14389">
            <v>37050</v>
          </cell>
          <cell r="C14389" t="str">
            <v>Medicheck Inc</v>
          </cell>
          <cell r="D14389" t="str">
            <v>Passport Health Commun Inc</v>
          </cell>
          <cell r="E14389">
            <v>12.899999999999999</v>
          </cell>
          <cell r="F14389" t="str">
            <v>N</v>
          </cell>
        </row>
        <row r="14390">
          <cell r="B14390">
            <v>37050</v>
          </cell>
          <cell r="C14390" t="str">
            <v>Starburst Software(Adero Inc)</v>
          </cell>
          <cell r="D14390" t="str">
            <v>Fantastic Corp</v>
          </cell>
          <cell r="E14390">
            <v>2</v>
          </cell>
          <cell r="F14390" t="str">
            <v>N</v>
          </cell>
        </row>
        <row r="14391">
          <cell r="B14391">
            <v>37050</v>
          </cell>
          <cell r="C14391" t="str">
            <v>Business 2.0(Future Network)</v>
          </cell>
          <cell r="D14391" t="str">
            <v>FORTUNE Group at Time Inc</v>
          </cell>
          <cell r="E14391">
            <v>68</v>
          </cell>
          <cell r="F14391" t="str">
            <v>N</v>
          </cell>
        </row>
        <row r="14392">
          <cell r="B14392">
            <v>37050</v>
          </cell>
          <cell r="C14392" t="str">
            <v>Humphreys Inc</v>
          </cell>
          <cell r="D14392" t="str">
            <v>Randa Corp</v>
          </cell>
          <cell r="E14392">
            <v>22.5</v>
          </cell>
          <cell r="F14392" t="str">
            <v>N</v>
          </cell>
        </row>
        <row r="14393">
          <cell r="B14393">
            <v>37050</v>
          </cell>
          <cell r="C14393" t="str">
            <v>Northland Cranberries Inc</v>
          </cell>
          <cell r="D14393" t="str">
            <v>Clement Pappas &amp; Co Inc</v>
          </cell>
          <cell r="E14393">
            <v>13.299999999999999</v>
          </cell>
          <cell r="F14393" t="str">
            <v>N</v>
          </cell>
        </row>
        <row r="14394">
          <cell r="B14394">
            <v>37049</v>
          </cell>
          <cell r="C14394" t="str">
            <v>Lakeside Technology Center</v>
          </cell>
          <cell r="D14394" t="str">
            <v>El Paso Global Networks</v>
          </cell>
          <cell r="E14394">
            <v>240</v>
          </cell>
          <cell r="F14394" t="str">
            <v>N</v>
          </cell>
        </row>
        <row r="14395">
          <cell r="B14395">
            <v>37049</v>
          </cell>
          <cell r="C14395" t="str">
            <v>First Commonwealth Corp</v>
          </cell>
          <cell r="D14395" t="str">
            <v>United Trust Group Inc</v>
          </cell>
          <cell r="E14395">
            <v>2.5830000000000002</v>
          </cell>
          <cell r="F14395" t="str">
            <v>N</v>
          </cell>
        </row>
        <row r="14396">
          <cell r="B14396">
            <v>37049</v>
          </cell>
          <cell r="C14396" t="str">
            <v>Marketing Information</v>
          </cell>
          <cell r="D14396" t="str">
            <v>ChoicePoint Inc</v>
          </cell>
          <cell r="E14396">
            <v>80</v>
          </cell>
          <cell r="F14396" t="str">
            <v>N</v>
          </cell>
        </row>
        <row r="14397">
          <cell r="B14397">
            <v>37049</v>
          </cell>
          <cell r="C14397" t="str">
            <v>DuPont Pharmaceuticals Co</v>
          </cell>
          <cell r="D14397" t="str">
            <v>Bristol-Myers Squibb Co</v>
          </cell>
          <cell r="E14397">
            <v>7800</v>
          </cell>
          <cell r="F14397" t="str">
            <v>N</v>
          </cell>
        </row>
        <row r="14398">
          <cell r="B14398">
            <v>37049</v>
          </cell>
          <cell r="C14398" t="str">
            <v>Mobility Concepts</v>
          </cell>
          <cell r="D14398" t="str">
            <v>Active Link Communications</v>
          </cell>
          <cell r="E14398">
            <v>10.058999999999999</v>
          </cell>
          <cell r="F14398" t="str">
            <v>N</v>
          </cell>
        </row>
        <row r="14399">
          <cell r="B14399">
            <v>37049</v>
          </cell>
          <cell r="C14399" t="str">
            <v>CWS Communities Trust</v>
          </cell>
          <cell r="D14399" t="str">
            <v>Chateau Communities Inc</v>
          </cell>
          <cell r="E14399">
            <v>570</v>
          </cell>
          <cell r="F14399" t="str">
            <v>N</v>
          </cell>
        </row>
        <row r="14400">
          <cell r="B14400">
            <v>37049</v>
          </cell>
          <cell r="C14400" t="str">
            <v>Plastics Inc</v>
          </cell>
          <cell r="D14400" t="str">
            <v>A&amp;E Products Group LP</v>
          </cell>
          <cell r="E14400">
            <v>71</v>
          </cell>
          <cell r="F14400" t="str">
            <v>N</v>
          </cell>
        </row>
        <row r="14401">
          <cell r="B14401">
            <v>37049</v>
          </cell>
          <cell r="C14401" t="str">
            <v>Northland Premier Cable-Certai</v>
          </cell>
          <cell r="D14401" t="str">
            <v>Northland Communications Corp</v>
          </cell>
          <cell r="E14401">
            <v>8.6999999999999993</v>
          </cell>
          <cell r="F14401" t="str">
            <v>N</v>
          </cell>
        </row>
        <row r="14402">
          <cell r="B14402">
            <v>37049</v>
          </cell>
          <cell r="C14402" t="str">
            <v>Lightwave Communications Inc</v>
          </cell>
          <cell r="D14402" t="str">
            <v>Lantronix Inc</v>
          </cell>
          <cell r="E14402">
            <v>46.886000000000003</v>
          </cell>
          <cell r="F14402" t="str">
            <v>N</v>
          </cell>
        </row>
        <row r="14403">
          <cell r="B14403">
            <v>37049</v>
          </cell>
          <cell r="C14403" t="str">
            <v>Network Six Inc</v>
          </cell>
          <cell r="D14403" t="str">
            <v>TRW Inc</v>
          </cell>
          <cell r="E14403">
            <v>2.9409999999999998</v>
          </cell>
          <cell r="F14403" t="str">
            <v>N</v>
          </cell>
        </row>
        <row r="14404">
          <cell r="B14404">
            <v>37049</v>
          </cell>
          <cell r="C14404" t="str">
            <v>SatoTravel</v>
          </cell>
          <cell r="D14404" t="str">
            <v>Navigant International Inc</v>
          </cell>
          <cell r="E14404">
            <v>56.515000000000001</v>
          </cell>
          <cell r="F14404" t="str">
            <v>N</v>
          </cell>
        </row>
        <row r="14405">
          <cell r="B14405">
            <v>37049</v>
          </cell>
          <cell r="C14405" t="str">
            <v>Juno Online Services Inc</v>
          </cell>
          <cell r="D14405" t="str">
            <v>Netzero Inc</v>
          </cell>
          <cell r="E14405">
            <v>69.242000000000004</v>
          </cell>
          <cell r="F14405" t="str">
            <v>N</v>
          </cell>
        </row>
        <row r="14406">
          <cell r="B14406">
            <v>37049</v>
          </cell>
          <cell r="C14406" t="str">
            <v>CMD Technology Inc</v>
          </cell>
          <cell r="D14406" t="str">
            <v>Silicon Image Inc</v>
          </cell>
          <cell r="E14406">
            <v>31.36</v>
          </cell>
          <cell r="F14406" t="str">
            <v>N</v>
          </cell>
        </row>
        <row r="14407">
          <cell r="B14407">
            <v>37048</v>
          </cell>
          <cell r="C14407" t="str">
            <v>Har Tech Inc-Certain Assets</v>
          </cell>
          <cell r="D14407" t="str">
            <v>Autocam Corp</v>
          </cell>
          <cell r="E14407">
            <v>10.5</v>
          </cell>
          <cell r="F14407" t="str">
            <v>Y</v>
          </cell>
        </row>
        <row r="14408">
          <cell r="B14408">
            <v>37048</v>
          </cell>
          <cell r="C14408" t="str">
            <v>Niagara Mohawk Holdings Inc</v>
          </cell>
          <cell r="D14408" t="str">
            <v>Arpine Investments Inc</v>
          </cell>
          <cell r="E14408">
            <v>110.16500000000001</v>
          </cell>
          <cell r="F14408" t="str">
            <v>N</v>
          </cell>
        </row>
        <row r="14409">
          <cell r="B14409">
            <v>37048</v>
          </cell>
          <cell r="C14409" t="str">
            <v>Undisclosed Cogeneration Plant</v>
          </cell>
          <cell r="D14409" t="str">
            <v>Pedricktown Cogeneration LP</v>
          </cell>
          <cell r="E14409">
            <v>9</v>
          </cell>
          <cell r="F14409" t="str">
            <v>N</v>
          </cell>
        </row>
        <row r="14410">
          <cell r="B14410">
            <v>37048</v>
          </cell>
          <cell r="C14410" t="str">
            <v>Lara Networks Inc</v>
          </cell>
          <cell r="D14410" t="str">
            <v>Cypress Semiconductor Corp</v>
          </cell>
          <cell r="E14410">
            <v>225</v>
          </cell>
          <cell r="F14410" t="str">
            <v>N</v>
          </cell>
        </row>
        <row r="14411">
          <cell r="B14411">
            <v>37048</v>
          </cell>
          <cell r="C14411" t="str">
            <v>Red Wing Business Systems Inc</v>
          </cell>
          <cell r="D14411" t="str">
            <v>Active IQ Technologies Inc</v>
          </cell>
          <cell r="E14411">
            <v>3.32</v>
          </cell>
          <cell r="F14411" t="str">
            <v>N</v>
          </cell>
        </row>
        <row r="14412">
          <cell r="B14412">
            <v>37048</v>
          </cell>
          <cell r="C14412" t="str">
            <v>Liberty Financial Cos Inc</v>
          </cell>
          <cell r="D14412" t="str">
            <v>Liberty Mutual Insurance Co</v>
          </cell>
          <cell r="E14412">
            <v>536.005</v>
          </cell>
          <cell r="F14412" t="str">
            <v>N</v>
          </cell>
        </row>
        <row r="14413">
          <cell r="B14413">
            <v>37048</v>
          </cell>
          <cell r="C14413" t="str">
            <v>Marbella Country Club</v>
          </cell>
          <cell r="D14413" t="str">
            <v>National Golf Properties Inc</v>
          </cell>
          <cell r="E14413">
            <v>12.5</v>
          </cell>
          <cell r="F14413" t="str">
            <v>N</v>
          </cell>
        </row>
        <row r="14414">
          <cell r="B14414">
            <v>37048</v>
          </cell>
          <cell r="C14414" t="str">
            <v>Computer Equity Corp</v>
          </cell>
          <cell r="D14414" t="str">
            <v>Applied Digital Solutions Inc</v>
          </cell>
          <cell r="E14414">
            <v>25</v>
          </cell>
          <cell r="F14414" t="str">
            <v>N</v>
          </cell>
        </row>
        <row r="14415">
          <cell r="B14415">
            <v>37048</v>
          </cell>
          <cell r="C14415" t="str">
            <v>Priceline.com Inc</v>
          </cell>
          <cell r="D14415" t="str">
            <v>Investor Group</v>
          </cell>
          <cell r="E14415">
            <v>110</v>
          </cell>
          <cell r="F14415" t="str">
            <v>N</v>
          </cell>
        </row>
        <row r="14416">
          <cell r="B14416">
            <v>37048</v>
          </cell>
          <cell r="C14416" t="str">
            <v>Exactis.com Inc</v>
          </cell>
          <cell r="D14416" t="str">
            <v>Experian Corp</v>
          </cell>
          <cell r="E14416">
            <v>13.5</v>
          </cell>
          <cell r="F14416" t="str">
            <v>N</v>
          </cell>
        </row>
        <row r="14417">
          <cell r="B14417">
            <v>37048</v>
          </cell>
          <cell r="C14417" t="str">
            <v>Conectiv Communications</v>
          </cell>
          <cell r="D14417" t="str">
            <v>Cavalier Telephone LLC</v>
          </cell>
          <cell r="E14417">
            <v>20</v>
          </cell>
          <cell r="F14417" t="str">
            <v>N</v>
          </cell>
        </row>
        <row r="14418">
          <cell r="B14418">
            <v>37047</v>
          </cell>
          <cell r="C14418" t="str">
            <v>Noteworthy Medical Systems Inc</v>
          </cell>
          <cell r="D14418" t="str">
            <v>Investor Group</v>
          </cell>
          <cell r="E14418">
            <v>7</v>
          </cell>
          <cell r="F14418" t="str">
            <v>Y</v>
          </cell>
        </row>
        <row r="14419">
          <cell r="B14419">
            <v>37047</v>
          </cell>
          <cell r="C14419" t="str">
            <v>WPRI-TV,Providence,RI</v>
          </cell>
          <cell r="D14419" t="str">
            <v>STC Broadcasting Inc</v>
          </cell>
          <cell r="E14419">
            <v>50</v>
          </cell>
          <cell r="F14419" t="str">
            <v>Y</v>
          </cell>
        </row>
        <row r="14420">
          <cell r="B14420">
            <v>37047</v>
          </cell>
          <cell r="C14420" t="str">
            <v>Matrix Oil &amp; Gas Inc</v>
          </cell>
          <cell r="D14420" t="str">
            <v>Denbury Resources Inc</v>
          </cell>
          <cell r="E14420">
            <v>150.42500000000001</v>
          </cell>
          <cell r="F14420" t="str">
            <v>Y</v>
          </cell>
        </row>
        <row r="14421">
          <cell r="B14421">
            <v>37047</v>
          </cell>
          <cell r="C14421" t="str">
            <v>Omniplex Communications Corp</v>
          </cell>
          <cell r="D14421" t="str">
            <v>CCC Globalcom Corp</v>
          </cell>
          <cell r="E14421">
            <v>8.125</v>
          </cell>
          <cell r="F14421" t="str">
            <v>N</v>
          </cell>
        </row>
        <row r="14422">
          <cell r="B14422">
            <v>37047</v>
          </cell>
          <cell r="C14422" t="str">
            <v>Boca Resorts Inc-Entertainment</v>
          </cell>
          <cell r="D14422" t="str">
            <v>Investor Group</v>
          </cell>
          <cell r="E14422">
            <v>101</v>
          </cell>
          <cell r="F14422" t="str">
            <v>N</v>
          </cell>
        </row>
        <row r="14423">
          <cell r="B14423">
            <v>37047</v>
          </cell>
          <cell r="C14423" t="str">
            <v>Empire of Carolina Inc-Toy</v>
          </cell>
          <cell r="D14423" t="str">
            <v>Alpha International Inc</v>
          </cell>
          <cell r="E14423">
            <v>6.5</v>
          </cell>
          <cell r="F14423" t="str">
            <v>N</v>
          </cell>
        </row>
        <row r="14424">
          <cell r="B14424">
            <v>37047</v>
          </cell>
          <cell r="C14424" t="str">
            <v>Harrington Financial Group Inc</v>
          </cell>
          <cell r="D14424" t="str">
            <v>Hasten Bancorp</v>
          </cell>
          <cell r="E14424">
            <v>39.159999999999997</v>
          </cell>
          <cell r="F14424" t="str">
            <v>N</v>
          </cell>
        </row>
        <row r="14425">
          <cell r="B14425">
            <v>37047</v>
          </cell>
          <cell r="C14425" t="str">
            <v>Fort Creek Coal(Pen Holdings)</v>
          </cell>
          <cell r="D14425" t="str">
            <v>Penn Virginia Coal Co</v>
          </cell>
          <cell r="E14425">
            <v>33</v>
          </cell>
          <cell r="F14425" t="str">
            <v>N</v>
          </cell>
        </row>
        <row r="14426">
          <cell r="B14426">
            <v>37047</v>
          </cell>
          <cell r="C14426" t="str">
            <v>Multicare Cos Inc</v>
          </cell>
          <cell r="D14426" t="str">
            <v>Genesis Health Ventures Inc</v>
          </cell>
          <cell r="E14426">
            <v>421.34399999999999</v>
          </cell>
          <cell r="F14426" t="str">
            <v>N</v>
          </cell>
        </row>
        <row r="14427">
          <cell r="B14427">
            <v>37047</v>
          </cell>
          <cell r="C14427" t="str">
            <v>Pillowtex Corp-Loom Assets</v>
          </cell>
          <cell r="D14427" t="str">
            <v>Textrade Trading Co Ltd</v>
          </cell>
          <cell r="E14427">
            <v>2.0999999999999996</v>
          </cell>
          <cell r="F14427" t="str">
            <v>N</v>
          </cell>
        </row>
        <row r="14428">
          <cell r="B14428">
            <v>37047</v>
          </cell>
          <cell r="C14428" t="str">
            <v>Rural Cellular Corp-PCS</v>
          </cell>
          <cell r="D14428" t="str">
            <v>Verizon Wireless Inc</v>
          </cell>
          <cell r="E14428">
            <v>13.2</v>
          </cell>
          <cell r="F14428" t="str">
            <v>N</v>
          </cell>
        </row>
        <row r="14429">
          <cell r="B14429">
            <v>37047</v>
          </cell>
          <cell r="C14429" t="str">
            <v>Liberty Financial Cos-Asset</v>
          </cell>
          <cell r="D14429" t="str">
            <v>FleetBoston Financial Corp,MA</v>
          </cell>
          <cell r="E14429">
            <v>1010</v>
          </cell>
          <cell r="F14429" t="str">
            <v>N</v>
          </cell>
        </row>
        <row r="14430">
          <cell r="B14430">
            <v>37047</v>
          </cell>
          <cell r="C14430" t="str">
            <v>Dental Care Alliance Inc</v>
          </cell>
          <cell r="D14430" t="str">
            <v>Investor Group</v>
          </cell>
          <cell r="E14430">
            <v>36</v>
          </cell>
          <cell r="F14430" t="str">
            <v>N</v>
          </cell>
        </row>
        <row r="14431">
          <cell r="B14431">
            <v>37047</v>
          </cell>
          <cell r="C14431" t="str">
            <v>Columbia Financial of Kentucky</v>
          </cell>
          <cell r="D14431" t="str">
            <v>Camco Financial,Cambridge,OH</v>
          </cell>
          <cell r="E14431">
            <v>30.255999999999997</v>
          </cell>
          <cell r="F14431" t="str">
            <v>N</v>
          </cell>
        </row>
        <row r="14432">
          <cell r="B14432">
            <v>37047</v>
          </cell>
          <cell r="C14432" t="str">
            <v>Frontier Natural Poducts</v>
          </cell>
          <cell r="D14432" t="str">
            <v>Green Mountain Coffee Inc</v>
          </cell>
          <cell r="E14432">
            <v>2.6999999999999997</v>
          </cell>
          <cell r="F14432" t="str">
            <v>N</v>
          </cell>
        </row>
        <row r="14433">
          <cell r="B14433">
            <v>37047</v>
          </cell>
          <cell r="C14433" t="str">
            <v>Quaker Oats Co-Hot Cereal Plnt</v>
          </cell>
          <cell r="D14433" t="str">
            <v>LifeLine Foods LLC</v>
          </cell>
          <cell r="E14433">
            <v>6</v>
          </cell>
          <cell r="F14433" t="str">
            <v>N</v>
          </cell>
        </row>
        <row r="14434">
          <cell r="B14434">
            <v>37047</v>
          </cell>
          <cell r="C14434" t="str">
            <v>Clustra Systems Inc</v>
          </cell>
          <cell r="D14434" t="str">
            <v>Sun Microsystems Inc</v>
          </cell>
          <cell r="E14434">
            <v>22</v>
          </cell>
          <cell r="F14434" t="str">
            <v>N</v>
          </cell>
        </row>
        <row r="14435">
          <cell r="B14435">
            <v>37047</v>
          </cell>
          <cell r="C14435" t="str">
            <v>Casting Technology Corp</v>
          </cell>
          <cell r="D14435" t="str">
            <v>Amcast Industrial Corp</v>
          </cell>
          <cell r="E14435">
            <v>4</v>
          </cell>
          <cell r="F14435" t="str">
            <v>N</v>
          </cell>
        </row>
        <row r="14436">
          <cell r="B14436">
            <v>37047</v>
          </cell>
          <cell r="C14436" t="str">
            <v>Goodman-Amana App(2)</v>
          </cell>
          <cell r="D14436" t="str">
            <v>Maytag Corp</v>
          </cell>
          <cell r="E14436">
            <v>325</v>
          </cell>
          <cell r="F14436" t="str">
            <v>N</v>
          </cell>
        </row>
        <row r="14437">
          <cell r="B14437">
            <v>37047</v>
          </cell>
          <cell r="C14437" t="str">
            <v>GlobalEnglish Corp</v>
          </cell>
          <cell r="D14437" t="str">
            <v>Investor Group</v>
          </cell>
          <cell r="E14437">
            <v>2</v>
          </cell>
          <cell r="F14437" t="str">
            <v>-</v>
          </cell>
        </row>
        <row r="14438">
          <cell r="B14438">
            <v>37046</v>
          </cell>
          <cell r="C14438" t="str">
            <v>Armed Forces Communications</v>
          </cell>
          <cell r="D14438" t="str">
            <v>Schroder Venutres US Fund</v>
          </cell>
          <cell r="E14438">
            <v>28</v>
          </cell>
          <cell r="F14438" t="str">
            <v>Y</v>
          </cell>
        </row>
        <row r="14439">
          <cell r="B14439">
            <v>37046</v>
          </cell>
          <cell r="C14439" t="str">
            <v>Cobalt Group Inc</v>
          </cell>
          <cell r="D14439" t="str">
            <v>Warburg Pincus Equity Partners</v>
          </cell>
          <cell r="E14439">
            <v>41.948999999999998</v>
          </cell>
          <cell r="F14439" t="str">
            <v>Y</v>
          </cell>
        </row>
        <row r="14440">
          <cell r="B14440">
            <v>37046</v>
          </cell>
          <cell r="C14440" t="str">
            <v>Borden Foods Corp-Pasta Brands</v>
          </cell>
          <cell r="D14440" t="str">
            <v>American Italian Pasta Co</v>
          </cell>
          <cell r="E14440">
            <v>67.5</v>
          </cell>
          <cell r="F14440" t="str">
            <v>N</v>
          </cell>
        </row>
        <row r="14441">
          <cell r="B14441">
            <v>37046</v>
          </cell>
          <cell r="C14441" t="str">
            <v>Omnisky International LLC</v>
          </cell>
          <cell r="D14441" t="str">
            <v>OmniSky Corp</v>
          </cell>
          <cell r="E14441">
            <v>15.920999999999999</v>
          </cell>
          <cell r="F14441" t="str">
            <v>N</v>
          </cell>
        </row>
        <row r="14442">
          <cell r="B14442">
            <v>37046</v>
          </cell>
          <cell r="C14442" t="str">
            <v>Versatile Optical Networks</v>
          </cell>
          <cell r="D14442" t="str">
            <v>Vitesse Semiconductor Corp</v>
          </cell>
          <cell r="E14442">
            <v>250.39999999999998</v>
          </cell>
          <cell r="F14442" t="str">
            <v>N</v>
          </cell>
        </row>
        <row r="14443">
          <cell r="B14443">
            <v>37046</v>
          </cell>
          <cell r="C14443" t="str">
            <v>Specialty Electronics Inc</v>
          </cell>
          <cell r="D14443" t="str">
            <v>Delphi Automotive Systems Corp</v>
          </cell>
          <cell r="E14443">
            <v>21.799999999999997</v>
          </cell>
          <cell r="F14443" t="str">
            <v>N</v>
          </cell>
        </row>
        <row r="14444">
          <cell r="B14444">
            <v>37046</v>
          </cell>
          <cell r="C14444" t="str">
            <v>WSR Energy Resources Inc</v>
          </cell>
          <cell r="D14444" t="str">
            <v>Spencer's Restaurants Inc</v>
          </cell>
          <cell r="E14444">
            <v>7.6</v>
          </cell>
          <cell r="F14444" t="str">
            <v>N</v>
          </cell>
        </row>
        <row r="14445">
          <cell r="B14445">
            <v>37046</v>
          </cell>
          <cell r="C14445" t="str">
            <v>Selma Baptist Hosp,Selma,AL</v>
          </cell>
          <cell r="D14445" t="str">
            <v>Province Healthcare Co</v>
          </cell>
          <cell r="E14445">
            <v>31</v>
          </cell>
          <cell r="F14445" t="str">
            <v>N</v>
          </cell>
        </row>
        <row r="14446">
          <cell r="B14446">
            <v>37046</v>
          </cell>
          <cell r="C14446" t="str">
            <v>Sound Advice Inc</v>
          </cell>
          <cell r="D14446" t="str">
            <v>Tweeter Home Ent Group Inc</v>
          </cell>
          <cell r="E14446">
            <v>174.07900000000001</v>
          </cell>
          <cell r="F14446" t="str">
            <v>N</v>
          </cell>
        </row>
        <row r="14447">
          <cell r="B14447">
            <v>37046</v>
          </cell>
          <cell r="C14447" t="str">
            <v>Bank Plus Corp,Los Angeles,CA</v>
          </cell>
          <cell r="D14447" t="str">
            <v>FBOP Corp,Oak Park,Illinois</v>
          </cell>
          <cell r="E14447">
            <v>148.327</v>
          </cell>
          <cell r="F14447" t="str">
            <v>N</v>
          </cell>
        </row>
        <row r="14448">
          <cell r="B14448">
            <v>37046</v>
          </cell>
          <cell r="C14448" t="str">
            <v>MyPoints.com Inc</v>
          </cell>
          <cell r="D14448" t="str">
            <v>United NewVentures</v>
          </cell>
          <cell r="E14448">
            <v>108.81899999999999</v>
          </cell>
          <cell r="F14448" t="str">
            <v>N</v>
          </cell>
        </row>
        <row r="14449">
          <cell r="B14449">
            <v>37046</v>
          </cell>
          <cell r="C14449" t="str">
            <v>Crown Paper Co-Pulp &amp; Paper</v>
          </cell>
          <cell r="D14449" t="str">
            <v>Tembec Inc</v>
          </cell>
          <cell r="E14449">
            <v>185</v>
          </cell>
          <cell r="F14449" t="str">
            <v>N</v>
          </cell>
        </row>
        <row r="14450">
          <cell r="B14450">
            <v>37046</v>
          </cell>
          <cell r="C14450" t="str">
            <v>Bluefish Wireless Inc</v>
          </cell>
          <cell r="D14450" t="str">
            <v>NetworkAsia</v>
          </cell>
          <cell r="E14450">
            <v>1.75</v>
          </cell>
          <cell r="F14450" t="str">
            <v>N</v>
          </cell>
        </row>
        <row r="14451">
          <cell r="B14451">
            <v>37046</v>
          </cell>
          <cell r="C14451" t="str">
            <v>LearnNow Inc</v>
          </cell>
          <cell r="D14451" t="str">
            <v>Edison Schools Inc</v>
          </cell>
          <cell r="E14451">
            <v>33.950000000000003</v>
          </cell>
          <cell r="F14451" t="str">
            <v>N</v>
          </cell>
        </row>
        <row r="14452">
          <cell r="B14452">
            <v>37046</v>
          </cell>
          <cell r="C14452" t="str">
            <v>Entertainment Digital Network</v>
          </cell>
          <cell r="D14452" t="str">
            <v>Visual Data Corp</v>
          </cell>
          <cell r="E14452">
            <v>2.0630000000000002</v>
          </cell>
          <cell r="F14452" t="str">
            <v>N</v>
          </cell>
        </row>
        <row r="14453">
          <cell r="B14453">
            <v>37046</v>
          </cell>
          <cell r="C14453" t="str">
            <v>International Fine Art Expo</v>
          </cell>
          <cell r="D14453" t="str">
            <v>DMG World Media Ltd</v>
          </cell>
          <cell r="E14453">
            <v>19</v>
          </cell>
          <cell r="F14453" t="str">
            <v>N</v>
          </cell>
        </row>
        <row r="14454">
          <cell r="B14454">
            <v>37046</v>
          </cell>
          <cell r="C14454" t="str">
            <v>Harmonic Communications Corp</v>
          </cell>
          <cell r="D14454" t="str">
            <v>Dentsu Inc</v>
          </cell>
          <cell r="E14454">
            <v>11.5</v>
          </cell>
          <cell r="F14454" t="str">
            <v>N</v>
          </cell>
        </row>
        <row r="14455">
          <cell r="B14455">
            <v>37046</v>
          </cell>
          <cell r="C14455" t="str">
            <v>Media Cybernetics Inc</v>
          </cell>
          <cell r="D14455" t="str">
            <v>Roper Industries Inc</v>
          </cell>
          <cell r="E14455">
            <v>17.38</v>
          </cell>
          <cell r="F14455" t="str">
            <v>N</v>
          </cell>
        </row>
        <row r="14456">
          <cell r="B14456">
            <v>37046</v>
          </cell>
          <cell r="C14456" t="str">
            <v>Edwards Lifesciences Cardiovas</v>
          </cell>
          <cell r="D14456" t="str">
            <v>Fresenius Medical Care AG</v>
          </cell>
          <cell r="E14456">
            <v>45</v>
          </cell>
          <cell r="F14456" t="str">
            <v>N</v>
          </cell>
        </row>
        <row r="14457">
          <cell r="B14457">
            <v>37046</v>
          </cell>
          <cell r="C14457" t="str">
            <v>NACT Telecommunications Inc</v>
          </cell>
          <cell r="D14457" t="str">
            <v>Verso Technologies Inc</v>
          </cell>
          <cell r="E14457">
            <v>24.4</v>
          </cell>
          <cell r="F14457" t="str">
            <v>N</v>
          </cell>
        </row>
        <row r="14458">
          <cell r="B14458">
            <v>37043</v>
          </cell>
          <cell r="C14458" t="str">
            <v>Allison-Fisher International</v>
          </cell>
          <cell r="D14458" t="str">
            <v>United Business Media PLC</v>
          </cell>
          <cell r="E14458">
            <v>78.699999999999989</v>
          </cell>
          <cell r="F14458" t="str">
            <v>N</v>
          </cell>
        </row>
        <row r="14459">
          <cell r="B14459">
            <v>37043</v>
          </cell>
          <cell r="C14459" t="str">
            <v>City of Denton,Texas-Certain</v>
          </cell>
          <cell r="D14459" t="str">
            <v>PG&amp;E National Energy Group Inc</v>
          </cell>
          <cell r="E14459">
            <v>11.799999999999999</v>
          </cell>
          <cell r="F14459" t="str">
            <v>N</v>
          </cell>
        </row>
        <row r="14460">
          <cell r="B14460">
            <v>37043</v>
          </cell>
          <cell r="C14460" t="str">
            <v>Houghton Mifflin Co</v>
          </cell>
          <cell r="D14460" t="str">
            <v>Vivendi Universal SA</v>
          </cell>
          <cell r="E14460">
            <v>2272.201</v>
          </cell>
          <cell r="F14460" t="str">
            <v>N</v>
          </cell>
        </row>
        <row r="14461">
          <cell r="B14461">
            <v>37043</v>
          </cell>
          <cell r="C14461" t="str">
            <v>Abscoa Industries Inc</v>
          </cell>
          <cell r="D14461" t="str">
            <v>UMECO PLC</v>
          </cell>
          <cell r="E14461">
            <v>22</v>
          </cell>
          <cell r="F14461" t="str">
            <v>N</v>
          </cell>
        </row>
        <row r="14462">
          <cell r="B14462">
            <v>37043</v>
          </cell>
          <cell r="C14462" t="str">
            <v>Universal Pensions Inc</v>
          </cell>
          <cell r="D14462" t="str">
            <v>BISYS Group Inc</v>
          </cell>
          <cell r="E14462">
            <v>85</v>
          </cell>
          <cell r="F14462" t="str">
            <v>N</v>
          </cell>
        </row>
        <row r="14463">
          <cell r="B14463">
            <v>37043</v>
          </cell>
          <cell r="C14463" t="str">
            <v>Display Technologies LLC</v>
          </cell>
          <cell r="D14463" t="str">
            <v>Imperial Metal Industries PLC</v>
          </cell>
          <cell r="E14463">
            <v>37</v>
          </cell>
          <cell r="F14463" t="str">
            <v>N</v>
          </cell>
        </row>
        <row r="14464">
          <cell r="B14464">
            <v>37043</v>
          </cell>
          <cell r="C14464" t="str">
            <v>Empire Petroleum Corp</v>
          </cell>
          <cell r="D14464" t="str">
            <v>Americomm Resources Corp</v>
          </cell>
          <cell r="E14464">
            <v>4.2709999999999999</v>
          </cell>
          <cell r="F14464" t="str">
            <v>N</v>
          </cell>
        </row>
        <row r="14465">
          <cell r="B14465">
            <v>37043</v>
          </cell>
          <cell r="C14465" t="str">
            <v>MessageMedia Inc</v>
          </cell>
          <cell r="D14465" t="str">
            <v>DoubleClick Inc</v>
          </cell>
          <cell r="E14465">
            <v>8.4269999999999996</v>
          </cell>
          <cell r="F14465" t="str">
            <v>N</v>
          </cell>
        </row>
        <row r="14466">
          <cell r="B14466">
            <v>37042</v>
          </cell>
          <cell r="C14466" t="str">
            <v>Extended Systems Inc-Printing</v>
          </cell>
          <cell r="D14466" t="str">
            <v>Troy Group Inc</v>
          </cell>
          <cell r="E14466">
            <v>1.7999999999999998</v>
          </cell>
          <cell r="F14466" t="str">
            <v>N</v>
          </cell>
        </row>
        <row r="14467">
          <cell r="B14467">
            <v>37042</v>
          </cell>
          <cell r="C14467" t="str">
            <v>Cash Systems International Inc</v>
          </cell>
          <cell r="D14467" t="str">
            <v>De La Rue Cash Systems</v>
          </cell>
          <cell r="E14467">
            <v>54.5</v>
          </cell>
          <cell r="F14467" t="str">
            <v>N</v>
          </cell>
        </row>
        <row r="14468">
          <cell r="B14468">
            <v>37042</v>
          </cell>
          <cell r="C14468" t="str">
            <v>United Investors Realty Trust</v>
          </cell>
          <cell r="D14468" t="str">
            <v>Equity One Inc</v>
          </cell>
          <cell r="E14468">
            <v>146.89099999999999</v>
          </cell>
          <cell r="F14468" t="str">
            <v>N</v>
          </cell>
        </row>
        <row r="14469">
          <cell r="B14469">
            <v>37042</v>
          </cell>
          <cell r="C14469" t="str">
            <v>Currency Systems International</v>
          </cell>
          <cell r="D14469" t="str">
            <v>De La Rue PLC</v>
          </cell>
          <cell r="E14469">
            <v>54.5</v>
          </cell>
          <cell r="F14469" t="str">
            <v>N</v>
          </cell>
        </row>
        <row r="14470">
          <cell r="B14470">
            <v>37042</v>
          </cell>
          <cell r="C14470" t="str">
            <v>StarMedia Network Inc</v>
          </cell>
          <cell r="D14470" t="str">
            <v>BellSouth Corp</v>
          </cell>
          <cell r="E14470">
            <v>25</v>
          </cell>
          <cell r="F14470" t="str">
            <v>N</v>
          </cell>
        </row>
        <row r="14471">
          <cell r="B14471">
            <v>37042</v>
          </cell>
          <cell r="C14471" t="str">
            <v>Laguna Niguel MRI Inc</v>
          </cell>
          <cell r="D14471" t="str">
            <v>Miracor Diagnostics Inc</v>
          </cell>
          <cell r="E14471">
            <v>1.25</v>
          </cell>
          <cell r="F14471" t="str">
            <v>N</v>
          </cell>
        </row>
        <row r="14472">
          <cell r="B14472">
            <v>37042</v>
          </cell>
          <cell r="C14472" t="str">
            <v>Oan Services Inc-Certain Asset</v>
          </cell>
          <cell r="D14472" t="str">
            <v>ACI Telecommunications Inc</v>
          </cell>
          <cell r="E14472">
            <v>10.399999999999999</v>
          </cell>
          <cell r="F14472" t="str">
            <v>N</v>
          </cell>
        </row>
        <row r="14473">
          <cell r="B14473">
            <v>37042</v>
          </cell>
          <cell r="C14473" t="str">
            <v>Pinnacle Foods Inc</v>
          </cell>
          <cell r="D14473" t="str">
            <v>Smithfield Foods Inc</v>
          </cell>
          <cell r="E14473">
            <v>6</v>
          </cell>
          <cell r="F14473" t="str">
            <v>N</v>
          </cell>
        </row>
        <row r="14474">
          <cell r="B14474">
            <v>37042</v>
          </cell>
          <cell r="C14474" t="str">
            <v>Watertown Arsenal Building</v>
          </cell>
          <cell r="D14474" t="str">
            <v>Harvard University</v>
          </cell>
          <cell r="E14474">
            <v>162</v>
          </cell>
          <cell r="F14474" t="str">
            <v>N</v>
          </cell>
        </row>
        <row r="14475">
          <cell r="B14475">
            <v>37042</v>
          </cell>
          <cell r="C14475" t="str">
            <v>First Gaston Bank of North</v>
          </cell>
          <cell r="D14475" t="str">
            <v>Catawaba SavShares Inc</v>
          </cell>
          <cell r="E14475">
            <v>21.308</v>
          </cell>
          <cell r="F14475" t="str">
            <v>N</v>
          </cell>
        </row>
        <row r="14476">
          <cell r="B14476">
            <v>37042</v>
          </cell>
          <cell r="C14476" t="str">
            <v>American OsteoMedix Corp</v>
          </cell>
          <cell r="D14476" t="str">
            <v>Interpore International Inc</v>
          </cell>
          <cell r="E14476">
            <v>21.271999999999998</v>
          </cell>
          <cell r="F14476" t="str">
            <v>N</v>
          </cell>
        </row>
        <row r="14477">
          <cell r="B14477">
            <v>37042</v>
          </cell>
          <cell r="C14477" t="str">
            <v>United States Oil Co</v>
          </cell>
          <cell r="D14477" t="str">
            <v>Rocky Mountain Energy Corp</v>
          </cell>
          <cell r="E14477">
            <v>2.9</v>
          </cell>
          <cell r="F14477" t="str">
            <v>N</v>
          </cell>
        </row>
        <row r="14478">
          <cell r="B14478">
            <v>37042</v>
          </cell>
          <cell r="C14478" t="str">
            <v>Home Wireless Networks Inc</v>
          </cell>
          <cell r="D14478" t="str">
            <v>Lake Communications Ltd</v>
          </cell>
          <cell r="E14478">
            <v>10</v>
          </cell>
          <cell r="F14478" t="str">
            <v>N</v>
          </cell>
        </row>
        <row r="14479">
          <cell r="B14479">
            <v>37042</v>
          </cell>
          <cell r="C14479" t="str">
            <v>Aviv Instruments Inc</v>
          </cell>
          <cell r="D14479" t="str">
            <v>Rheometrics Scientific Inc</v>
          </cell>
          <cell r="E14479">
            <v>2.6589999999999998</v>
          </cell>
          <cell r="F14479" t="str">
            <v>N</v>
          </cell>
        </row>
        <row r="14480">
          <cell r="B14480">
            <v>37042</v>
          </cell>
          <cell r="C14480" t="str">
            <v>PTS Inc</v>
          </cell>
          <cell r="D14480" t="str">
            <v>Elast Technologies Inc</v>
          </cell>
          <cell r="E14480">
            <v>2.4300000000000002</v>
          </cell>
          <cell r="F14480" t="str">
            <v>N</v>
          </cell>
        </row>
        <row r="14481">
          <cell r="B14481">
            <v>37042</v>
          </cell>
          <cell r="C14481" t="str">
            <v>GeoVideo Networks Inc</v>
          </cell>
          <cell r="D14481" t="str">
            <v>Wire One Technologies Inc</v>
          </cell>
          <cell r="E14481">
            <v>10.635</v>
          </cell>
          <cell r="F14481" t="str">
            <v>N</v>
          </cell>
        </row>
        <row r="14482">
          <cell r="B14482">
            <v>37042</v>
          </cell>
          <cell r="C14482" t="str">
            <v>Insteel Industries-Cert Asts</v>
          </cell>
          <cell r="D14482" t="str">
            <v>NV Bekaert SA</v>
          </cell>
          <cell r="E14482">
            <v>9</v>
          </cell>
          <cell r="F14482" t="str">
            <v>N</v>
          </cell>
        </row>
        <row r="14483">
          <cell r="B14483">
            <v>37042</v>
          </cell>
          <cell r="C14483" t="str">
            <v>Minntech Corp</v>
          </cell>
          <cell r="D14483" t="str">
            <v>Cantel Medical Corp</v>
          </cell>
          <cell r="E14483">
            <v>70.132999999999996</v>
          </cell>
          <cell r="F14483" t="str">
            <v>N</v>
          </cell>
        </row>
        <row r="14484">
          <cell r="B14484">
            <v>37042</v>
          </cell>
          <cell r="C14484" t="str">
            <v>Cyberbranch Corp</v>
          </cell>
          <cell r="D14484" t="str">
            <v>CGI Group Inc</v>
          </cell>
          <cell r="E14484">
            <v>1</v>
          </cell>
          <cell r="F14484" t="str">
            <v>N</v>
          </cell>
        </row>
        <row r="14485">
          <cell r="B14485">
            <v>37042</v>
          </cell>
          <cell r="C14485" t="str">
            <v>Oakhills Energy,Thor Energy,OJ</v>
          </cell>
          <cell r="D14485" t="str">
            <v>Hadro Resources Inc</v>
          </cell>
          <cell r="E14485">
            <v>6</v>
          </cell>
          <cell r="F14485" t="str">
            <v>N</v>
          </cell>
        </row>
        <row r="14486">
          <cell r="B14486">
            <v>37041</v>
          </cell>
          <cell r="C14486" t="str">
            <v>Luxnet Corp</v>
          </cell>
          <cell r="D14486" t="str">
            <v>Investor Group</v>
          </cell>
          <cell r="E14486">
            <v>18</v>
          </cell>
          <cell r="F14486" t="str">
            <v>Y</v>
          </cell>
        </row>
        <row r="14487">
          <cell r="B14487">
            <v>37041</v>
          </cell>
          <cell r="C14487" t="str">
            <v>Environmental Lighting Concept</v>
          </cell>
          <cell r="D14487" t="str">
            <v>SKM Growth Investors</v>
          </cell>
          <cell r="E14487">
            <v>7.5</v>
          </cell>
          <cell r="F14487" t="str">
            <v>Y</v>
          </cell>
        </row>
        <row r="14488">
          <cell r="B14488">
            <v>37041</v>
          </cell>
          <cell r="C14488" t="str">
            <v>Bacou USA Inc</v>
          </cell>
          <cell r="D14488" t="str">
            <v>Bacou SA</v>
          </cell>
          <cell r="E14488">
            <v>160.30500000000001</v>
          </cell>
          <cell r="F14488" t="str">
            <v>N</v>
          </cell>
        </row>
        <row r="14489">
          <cell r="B14489">
            <v>37041</v>
          </cell>
          <cell r="C14489" t="str">
            <v>Washington Mutual-Western Ban</v>
          </cell>
          <cell r="D14489" t="str">
            <v>Klamath First Bancorp,Oregon</v>
          </cell>
          <cell r="E14489">
            <v>33</v>
          </cell>
          <cell r="F14489" t="str">
            <v>N</v>
          </cell>
        </row>
        <row r="14490">
          <cell r="B14490">
            <v>37041</v>
          </cell>
          <cell r="C14490" t="str">
            <v>Richton International Corp</v>
          </cell>
          <cell r="D14490" t="str">
            <v>Deere &amp; Co</v>
          </cell>
          <cell r="E14490">
            <v>173.95599999999999</v>
          </cell>
          <cell r="F14490" t="str">
            <v>N</v>
          </cell>
        </row>
        <row r="14491">
          <cell r="B14491">
            <v>37041</v>
          </cell>
          <cell r="C14491" t="str">
            <v>Emerald Builders Ltd</v>
          </cell>
          <cell r="D14491" t="str">
            <v>DR Horton Inc</v>
          </cell>
          <cell r="E14491">
            <v>20.27</v>
          </cell>
          <cell r="F14491" t="str">
            <v>N</v>
          </cell>
        </row>
        <row r="14492">
          <cell r="B14492">
            <v>37041</v>
          </cell>
          <cell r="C14492" t="str">
            <v>MMC Technology Inc</v>
          </cell>
          <cell r="D14492" t="str">
            <v>Maxtor Corp</v>
          </cell>
          <cell r="E14492">
            <v>131</v>
          </cell>
          <cell r="F14492" t="str">
            <v>N</v>
          </cell>
        </row>
        <row r="14493">
          <cell r="B14493">
            <v>37041</v>
          </cell>
          <cell r="C14493" t="str">
            <v>Myplay Inc</v>
          </cell>
          <cell r="D14493" t="str">
            <v>Bertelsmann AG</v>
          </cell>
          <cell r="E14493">
            <v>30</v>
          </cell>
          <cell r="F14493" t="str">
            <v>N</v>
          </cell>
        </row>
        <row r="14494">
          <cell r="B14494">
            <v>37041</v>
          </cell>
          <cell r="C14494" t="str">
            <v>Fellon-McCord,Alliance Energy</v>
          </cell>
          <cell r="D14494" t="str">
            <v>Allegheny Energy Inc</v>
          </cell>
          <cell r="E14494">
            <v>29.599999999999998</v>
          </cell>
          <cell r="F14494" t="str">
            <v>N</v>
          </cell>
        </row>
        <row r="14495">
          <cell r="B14495">
            <v>37041</v>
          </cell>
          <cell r="C14495" t="str">
            <v>American Overseas Investment</v>
          </cell>
          <cell r="D14495" t="str">
            <v>GTM Holdings Inc</v>
          </cell>
          <cell r="E14495">
            <v>2.25</v>
          </cell>
          <cell r="F14495" t="str">
            <v>N</v>
          </cell>
        </row>
        <row r="14496">
          <cell r="B14496">
            <v>37041</v>
          </cell>
          <cell r="C14496" t="str">
            <v>Private Capital Management LP</v>
          </cell>
          <cell r="D14496" t="str">
            <v>Legg Mason Inc</v>
          </cell>
          <cell r="E14496">
            <v>1380</v>
          </cell>
          <cell r="F14496" t="str">
            <v>N</v>
          </cell>
        </row>
        <row r="14497">
          <cell r="B14497">
            <v>37041</v>
          </cell>
          <cell r="C14497" t="str">
            <v>E Ink Corp</v>
          </cell>
          <cell r="D14497" t="str">
            <v>Toppan Printing Co Ltd</v>
          </cell>
          <cell r="E14497">
            <v>5</v>
          </cell>
          <cell r="F14497" t="str">
            <v>N</v>
          </cell>
        </row>
        <row r="14498">
          <cell r="B14498">
            <v>37041</v>
          </cell>
          <cell r="C14498" t="str">
            <v>Medical Research Group Inc</v>
          </cell>
          <cell r="D14498" t="str">
            <v>Medtronic Inc</v>
          </cell>
          <cell r="E14498">
            <v>397.7</v>
          </cell>
          <cell r="F14498" t="str">
            <v>N</v>
          </cell>
        </row>
        <row r="14499">
          <cell r="B14499">
            <v>37041</v>
          </cell>
          <cell r="C14499" t="str">
            <v>MiniMed Inc</v>
          </cell>
          <cell r="D14499" t="str">
            <v>Medtronic Inc</v>
          </cell>
          <cell r="E14499">
            <v>3304.47</v>
          </cell>
          <cell r="F14499" t="str">
            <v>N</v>
          </cell>
        </row>
        <row r="14500">
          <cell r="B14500">
            <v>37041</v>
          </cell>
          <cell r="C14500" t="str">
            <v>NQL Inc-IT Service Business</v>
          </cell>
          <cell r="D14500" t="str">
            <v>Optimal Robotics Corp</v>
          </cell>
          <cell r="E14500">
            <v>5.8</v>
          </cell>
          <cell r="F14500" t="str">
            <v>N</v>
          </cell>
        </row>
        <row r="14501">
          <cell r="B14501">
            <v>37040</v>
          </cell>
          <cell r="C14501" t="str">
            <v>Micro Therapeutics Inc</v>
          </cell>
          <cell r="D14501" t="str">
            <v>Warburg Pincus Equity Partners</v>
          </cell>
          <cell r="E14501">
            <v>56</v>
          </cell>
          <cell r="F14501" t="str">
            <v>Y</v>
          </cell>
        </row>
        <row r="14502">
          <cell r="B14502">
            <v>37040</v>
          </cell>
          <cell r="C14502" t="str">
            <v>Lipson Associates(HA-LO Inds)</v>
          </cell>
          <cell r="D14502" t="str">
            <v>Investor Group</v>
          </cell>
          <cell r="E14502">
            <v>26.549999999999997</v>
          </cell>
          <cell r="F14502" t="str">
            <v>Y</v>
          </cell>
        </row>
        <row r="14503">
          <cell r="B14503">
            <v>37040</v>
          </cell>
          <cell r="C14503" t="str">
            <v>Admiralty Corp</v>
          </cell>
          <cell r="D14503" t="str">
            <v>Ruby Mining Co</v>
          </cell>
          <cell r="E14503">
            <v>1.47</v>
          </cell>
          <cell r="F14503" t="str">
            <v>N</v>
          </cell>
        </row>
        <row r="14504">
          <cell r="B14504">
            <v>37040</v>
          </cell>
          <cell r="C14504" t="str">
            <v>Futech Interactive-Cert Assets</v>
          </cell>
          <cell r="D14504" t="str">
            <v>Janex International Inc</v>
          </cell>
          <cell r="E14504">
            <v>4.47</v>
          </cell>
          <cell r="F14504" t="str">
            <v>N</v>
          </cell>
        </row>
        <row r="14505">
          <cell r="B14505">
            <v>37040</v>
          </cell>
          <cell r="C14505" t="str">
            <v>Babb International Inc</v>
          </cell>
          <cell r="D14505" t="str">
            <v>Vectren Corp</v>
          </cell>
          <cell r="E14505">
            <v>3</v>
          </cell>
          <cell r="F14505" t="str">
            <v>N</v>
          </cell>
        </row>
        <row r="14506">
          <cell r="B14506">
            <v>37040</v>
          </cell>
          <cell r="C14506" t="str">
            <v>First Coastal Corp-Bank Branch</v>
          </cell>
          <cell r="D14506" t="str">
            <v>First State Bank</v>
          </cell>
          <cell r="E14506">
            <v>1.2</v>
          </cell>
          <cell r="F14506" t="str">
            <v>N</v>
          </cell>
        </row>
        <row r="14507">
          <cell r="B14507">
            <v>37040</v>
          </cell>
          <cell r="C14507" t="str">
            <v>WEB Pay-Per-View Inc</v>
          </cell>
          <cell r="D14507" t="str">
            <v>Design Marketing Concepts Inc</v>
          </cell>
          <cell r="E14507">
            <v>2.42</v>
          </cell>
          <cell r="F14507" t="str">
            <v>N</v>
          </cell>
        </row>
        <row r="14508">
          <cell r="B14508">
            <v>37040</v>
          </cell>
          <cell r="C14508" t="str">
            <v>NevCal Communications Inc</v>
          </cell>
          <cell r="D14508" t="str">
            <v>PNC Investment Company</v>
          </cell>
          <cell r="E14508">
            <v>15.125</v>
          </cell>
          <cell r="F14508" t="str">
            <v>N</v>
          </cell>
        </row>
        <row r="14509">
          <cell r="B14509">
            <v>37040</v>
          </cell>
          <cell r="C14509" t="str">
            <v>American Megatrends Inc-Raid</v>
          </cell>
          <cell r="D14509" t="str">
            <v>LSI Logic Corp</v>
          </cell>
          <cell r="E14509">
            <v>221.5</v>
          </cell>
          <cell r="F14509" t="str">
            <v>N</v>
          </cell>
        </row>
        <row r="14510">
          <cell r="B14510">
            <v>37040</v>
          </cell>
          <cell r="C14510" t="str">
            <v>RCN Corp</v>
          </cell>
          <cell r="D14510" t="str">
            <v>Red Basin LLC</v>
          </cell>
          <cell r="E14510">
            <v>50</v>
          </cell>
          <cell r="F14510" t="str">
            <v>N</v>
          </cell>
        </row>
        <row r="14511">
          <cell r="B14511">
            <v>37040</v>
          </cell>
          <cell r="C14511" t="str">
            <v>Colorado Computer Training</v>
          </cell>
          <cell r="D14511" t="str">
            <v>Dimension Data PLC</v>
          </cell>
          <cell r="E14511">
            <v>11</v>
          </cell>
          <cell r="F14511" t="str">
            <v>N</v>
          </cell>
        </row>
        <row r="14512">
          <cell r="B14512">
            <v>37040</v>
          </cell>
          <cell r="C14512" t="str">
            <v>KCI Inc</v>
          </cell>
          <cell r="D14512" t="str">
            <v>Universal Compression Holdings</v>
          </cell>
          <cell r="E14512">
            <v>104.22699999999999</v>
          </cell>
          <cell r="F14512" t="str">
            <v>N</v>
          </cell>
        </row>
        <row r="14513">
          <cell r="B14513">
            <v>37040</v>
          </cell>
          <cell r="C14513" t="str">
            <v>Caribe Aviation Inc</v>
          </cell>
          <cell r="D14513" t="str">
            <v>Hamilton Sundstrand Corp</v>
          </cell>
          <cell r="E14513">
            <v>25.5</v>
          </cell>
          <cell r="F14513" t="str">
            <v>N</v>
          </cell>
        </row>
        <row r="14514">
          <cell r="B14514">
            <v>37040</v>
          </cell>
          <cell r="C14514" t="str">
            <v>WorldxChange Comm Inc-Ret LD</v>
          </cell>
          <cell r="D14514" t="str">
            <v>I-Link Inc</v>
          </cell>
          <cell r="E14514">
            <v>13</v>
          </cell>
          <cell r="F14514" t="str">
            <v>N</v>
          </cell>
        </row>
        <row r="14515">
          <cell r="B14515">
            <v>37040</v>
          </cell>
          <cell r="C14515" t="str">
            <v>Star Services Group Inc</v>
          </cell>
          <cell r="D14515" t="str">
            <v>Allied Waste Industries Inc</v>
          </cell>
          <cell r="E14515">
            <v>34</v>
          </cell>
          <cell r="F14515" t="str">
            <v>N</v>
          </cell>
        </row>
        <row r="14516">
          <cell r="B14516">
            <v>37040</v>
          </cell>
          <cell r="C14516" t="str">
            <v>Emerson Electric-Xomox Valve</v>
          </cell>
          <cell r="D14516" t="str">
            <v>Crane Co</v>
          </cell>
          <cell r="E14516">
            <v>145</v>
          </cell>
          <cell r="F14516" t="str">
            <v>N</v>
          </cell>
        </row>
        <row r="14517">
          <cell r="B14517">
            <v>37040</v>
          </cell>
          <cell r="C14517" t="str">
            <v>Magellan Corp</v>
          </cell>
          <cell r="D14517" t="str">
            <v>Thales SA</v>
          </cell>
          <cell r="E14517">
            <v>70</v>
          </cell>
          <cell r="F14517" t="str">
            <v>N</v>
          </cell>
        </row>
        <row r="14518">
          <cell r="B14518">
            <v>37039</v>
          </cell>
          <cell r="C14518" t="str">
            <v>RoweCom Inc</v>
          </cell>
          <cell r="D14518" t="str">
            <v>Divine Inc</v>
          </cell>
          <cell r="E14518">
            <v>19.010999999999999</v>
          </cell>
          <cell r="F14518" t="str">
            <v>N</v>
          </cell>
        </row>
        <row r="14519">
          <cell r="B14519">
            <v>37036</v>
          </cell>
          <cell r="C14519" t="str">
            <v>Charter Pacific Bank,Agoura,CA</v>
          </cell>
          <cell r="D14519" t="str">
            <v>First Banks America Inc,TX</v>
          </cell>
          <cell r="E14519">
            <v>19.299999999999997</v>
          </cell>
          <cell r="F14519" t="str">
            <v>N</v>
          </cell>
        </row>
        <row r="14520">
          <cell r="B14520">
            <v>37036</v>
          </cell>
          <cell r="C14520" t="str">
            <v>Polar Vision</v>
          </cell>
          <cell r="D14520" t="str">
            <v>EI du Pont de Nemours and Co</v>
          </cell>
          <cell r="E14520">
            <v>5.5</v>
          </cell>
          <cell r="F14520" t="str">
            <v>N</v>
          </cell>
        </row>
        <row r="14521">
          <cell r="B14521">
            <v>37036</v>
          </cell>
          <cell r="C14521" t="str">
            <v>Disease Sciences Inc</v>
          </cell>
          <cell r="D14521" t="str">
            <v>AIAL</v>
          </cell>
          <cell r="E14521">
            <v>9</v>
          </cell>
          <cell r="F14521" t="str">
            <v>N</v>
          </cell>
        </row>
        <row r="14522">
          <cell r="B14522">
            <v>37036</v>
          </cell>
          <cell r="C14522" t="str">
            <v>Triple S Plastics Inc</v>
          </cell>
          <cell r="D14522" t="str">
            <v>Eimo Oyj</v>
          </cell>
          <cell r="E14522">
            <v>34.404000000000003</v>
          </cell>
          <cell r="F14522" t="str">
            <v>N</v>
          </cell>
        </row>
        <row r="14523">
          <cell r="B14523">
            <v>37036</v>
          </cell>
          <cell r="C14523" t="str">
            <v>Merlin Systems Inc</v>
          </cell>
          <cell r="D14523" t="str">
            <v>Redback Networks Inc</v>
          </cell>
          <cell r="E14523">
            <v>56.769999999999996</v>
          </cell>
          <cell r="F14523" t="str">
            <v>N</v>
          </cell>
        </row>
        <row r="14524">
          <cell r="B14524">
            <v>37036</v>
          </cell>
          <cell r="C14524" t="str">
            <v>SmartPoint Inc-SmartNotify</v>
          </cell>
          <cell r="D14524" t="str">
            <v>Aether Systems Inc</v>
          </cell>
          <cell r="E14524">
            <v>1</v>
          </cell>
          <cell r="F14524" t="str">
            <v>N</v>
          </cell>
        </row>
        <row r="14525">
          <cell r="B14525">
            <v>37036</v>
          </cell>
          <cell r="C14525" t="str">
            <v>KVH Industries Inc</v>
          </cell>
          <cell r="D14525" t="str">
            <v>Massachusetts Mutual Life</v>
          </cell>
          <cell r="E14525">
            <v>4</v>
          </cell>
          <cell r="F14525" t="str">
            <v>N</v>
          </cell>
        </row>
        <row r="14526">
          <cell r="B14526">
            <v>37035</v>
          </cell>
          <cell r="C14526" t="str">
            <v>FS Investments</v>
          </cell>
          <cell r="D14526" t="str">
            <v>NELX Inc</v>
          </cell>
          <cell r="E14526">
            <v>3.75</v>
          </cell>
          <cell r="F14526" t="str">
            <v>N</v>
          </cell>
        </row>
        <row r="14527">
          <cell r="B14527">
            <v>37035</v>
          </cell>
          <cell r="C14527" t="str">
            <v>Jacobs &amp; Co</v>
          </cell>
          <cell r="D14527" t="str">
            <v>NELX Inc</v>
          </cell>
          <cell r="E14527">
            <v>1.875</v>
          </cell>
          <cell r="F14527" t="str">
            <v>N</v>
          </cell>
        </row>
        <row r="14528">
          <cell r="B14528">
            <v>37035</v>
          </cell>
          <cell r="C14528" t="str">
            <v>Alloptic Inc</v>
          </cell>
          <cell r="D14528" t="str">
            <v>Pirelli SpA</v>
          </cell>
          <cell r="E14528">
            <v>12</v>
          </cell>
          <cell r="F14528" t="str">
            <v>N</v>
          </cell>
        </row>
        <row r="14529">
          <cell r="B14529">
            <v>37035</v>
          </cell>
          <cell r="C14529" t="str">
            <v>Novus Packaging Corp</v>
          </cell>
          <cell r="D14529" t="str">
            <v>Free-Flow Packaging Intl Inc</v>
          </cell>
          <cell r="E14529">
            <v>9</v>
          </cell>
          <cell r="F14529" t="str">
            <v>N</v>
          </cell>
        </row>
        <row r="14530">
          <cell r="B14530">
            <v>37035</v>
          </cell>
          <cell r="C14530" t="str">
            <v>PictureTel Corp</v>
          </cell>
          <cell r="D14530" t="str">
            <v>Polycom Inc</v>
          </cell>
          <cell r="E14530">
            <v>412.39899999999994</v>
          </cell>
          <cell r="F14530" t="str">
            <v>N</v>
          </cell>
        </row>
        <row r="14531">
          <cell r="B14531">
            <v>37035</v>
          </cell>
          <cell r="C14531" t="str">
            <v>Nortel Networks-Certain Phone</v>
          </cell>
          <cell r="D14531" t="str">
            <v>Aastra Technologies Ltd</v>
          </cell>
          <cell r="E14531">
            <v>28</v>
          </cell>
          <cell r="F14531" t="str">
            <v>N</v>
          </cell>
        </row>
        <row r="14532">
          <cell r="B14532">
            <v>37035</v>
          </cell>
          <cell r="C14532" t="str">
            <v>IGF Insurance Co-Crop</v>
          </cell>
          <cell r="D14532" t="str">
            <v>Acceptance Insurance Cos Inc</v>
          </cell>
          <cell r="E14532">
            <v>36.4</v>
          </cell>
          <cell r="F14532" t="str">
            <v>N</v>
          </cell>
        </row>
        <row r="14533">
          <cell r="B14533">
            <v>37035</v>
          </cell>
          <cell r="C14533" t="str">
            <v>Alternative Energy Inc-Thermal</v>
          </cell>
          <cell r="D14533" t="str">
            <v>Boralex Inc</v>
          </cell>
          <cell r="E14533">
            <v>27</v>
          </cell>
          <cell r="F14533" t="str">
            <v>N</v>
          </cell>
        </row>
        <row r="14534">
          <cell r="B14534">
            <v>37035</v>
          </cell>
          <cell r="C14534" t="str">
            <v>York Group Inc-Comm Prods Bus</v>
          </cell>
          <cell r="D14534" t="str">
            <v>Matthews International Corp</v>
          </cell>
          <cell r="E14534">
            <v>45</v>
          </cell>
          <cell r="F14534" t="str">
            <v>N</v>
          </cell>
        </row>
        <row r="14535">
          <cell r="B14535">
            <v>37035</v>
          </cell>
          <cell r="C14535" t="str">
            <v>York Group Inc</v>
          </cell>
          <cell r="D14535" t="str">
            <v>Matthews International Corp</v>
          </cell>
          <cell r="E14535">
            <v>98.929999999999993</v>
          </cell>
          <cell r="F14535" t="str">
            <v>N</v>
          </cell>
        </row>
        <row r="14536">
          <cell r="B14536">
            <v>37034</v>
          </cell>
          <cell r="C14536" t="str">
            <v>Barcelona Design Inc</v>
          </cell>
          <cell r="D14536" t="str">
            <v>Investor Group</v>
          </cell>
          <cell r="E14536">
            <v>11</v>
          </cell>
          <cell r="F14536" t="str">
            <v>Y</v>
          </cell>
        </row>
        <row r="14537">
          <cell r="B14537">
            <v>37034</v>
          </cell>
          <cell r="C14537" t="str">
            <v>Loewen Group Intl-Cemeteries</v>
          </cell>
          <cell r="D14537" t="str">
            <v>Ascend Inc</v>
          </cell>
          <cell r="E14537">
            <v>1.7999999999999998</v>
          </cell>
          <cell r="F14537" t="str">
            <v>N</v>
          </cell>
        </row>
        <row r="14538">
          <cell r="B14538">
            <v>37034</v>
          </cell>
          <cell r="C14538" t="str">
            <v>C-bridge Internet Solutions</v>
          </cell>
          <cell r="D14538" t="str">
            <v>Excelon Corp</v>
          </cell>
          <cell r="E14538">
            <v>83.891000000000005</v>
          </cell>
          <cell r="F14538" t="str">
            <v>N</v>
          </cell>
        </row>
        <row r="14539">
          <cell r="B14539">
            <v>37034</v>
          </cell>
          <cell r="C14539" t="str">
            <v>Inverness Medical-Diabetes</v>
          </cell>
          <cell r="D14539" t="str">
            <v>Johnson &amp; Johnson Inc</v>
          </cell>
          <cell r="E14539">
            <v>1300</v>
          </cell>
          <cell r="F14539" t="str">
            <v>N</v>
          </cell>
        </row>
        <row r="14540">
          <cell r="B14540">
            <v>37034</v>
          </cell>
          <cell r="C14540" t="str">
            <v>Inverness Medical-Diabetes</v>
          </cell>
          <cell r="D14540" t="str">
            <v>Shareholders</v>
          </cell>
          <cell r="E14540">
            <v>120.794</v>
          </cell>
          <cell r="F14540" t="str">
            <v>N</v>
          </cell>
        </row>
        <row r="14541">
          <cell r="B14541">
            <v>37034</v>
          </cell>
          <cell r="C14541" t="str">
            <v>Unigraphics Solutions Inc</v>
          </cell>
          <cell r="D14541" t="str">
            <v>Electronic Data Systems Corp</v>
          </cell>
          <cell r="E14541">
            <v>208.52699999999999</v>
          </cell>
          <cell r="F14541" t="str">
            <v>N</v>
          </cell>
        </row>
        <row r="14542">
          <cell r="B14542">
            <v>37034</v>
          </cell>
          <cell r="C14542" t="str">
            <v>Structural Dynamics Research</v>
          </cell>
          <cell r="D14542" t="str">
            <v>Electronic Data Systems Corp</v>
          </cell>
          <cell r="E14542">
            <v>983.53899999999999</v>
          </cell>
          <cell r="F14542" t="str">
            <v>N</v>
          </cell>
        </row>
        <row r="14543">
          <cell r="B14543">
            <v>37034</v>
          </cell>
          <cell r="C14543" t="str">
            <v>eyeshop.com inc</v>
          </cell>
          <cell r="D14543" t="str">
            <v>Sight Resource Corp</v>
          </cell>
          <cell r="E14543">
            <v>1</v>
          </cell>
          <cell r="F14543" t="str">
            <v>N</v>
          </cell>
        </row>
        <row r="14544">
          <cell r="B14544">
            <v>37034</v>
          </cell>
          <cell r="C14544" t="str">
            <v>Energy Search Inc</v>
          </cell>
          <cell r="D14544" t="str">
            <v>EOG Resources Inc</v>
          </cell>
          <cell r="E14544">
            <v>38.484999999999999</v>
          </cell>
          <cell r="F14544" t="str">
            <v>N</v>
          </cell>
        </row>
        <row r="14545">
          <cell r="B14545">
            <v>37034</v>
          </cell>
          <cell r="C14545" t="str">
            <v>Excelsus Technologies Inc</v>
          </cell>
          <cell r="D14545" t="str">
            <v>Pulse Engineering Inc</v>
          </cell>
          <cell r="E14545">
            <v>87.5</v>
          </cell>
          <cell r="F14545" t="str">
            <v>N</v>
          </cell>
        </row>
        <row r="14546">
          <cell r="B14546">
            <v>37034</v>
          </cell>
          <cell r="C14546" t="str">
            <v>American Automar</v>
          </cell>
          <cell r="D14546" t="str">
            <v>APL Ltd(Neptune Orient Lines)</v>
          </cell>
          <cell r="E14546">
            <v>50</v>
          </cell>
          <cell r="F14546" t="str">
            <v>N</v>
          </cell>
        </row>
        <row r="14547">
          <cell r="B14547">
            <v>37034</v>
          </cell>
          <cell r="C14547" t="str">
            <v>American Community Bankshares</v>
          </cell>
          <cell r="D14547" t="str">
            <v>First Federal Capital Corp,WI</v>
          </cell>
          <cell r="E14547">
            <v>28.347999999999999</v>
          </cell>
          <cell r="F14547" t="str">
            <v>N</v>
          </cell>
        </row>
        <row r="14548">
          <cell r="B14548">
            <v>37034</v>
          </cell>
          <cell r="C14548" t="str">
            <v>Marine Drilling Cos</v>
          </cell>
          <cell r="D14548" t="str">
            <v>Pride International Inc</v>
          </cell>
          <cell r="E14548">
            <v>1969.6559999999999</v>
          </cell>
          <cell r="F14548" t="str">
            <v>N</v>
          </cell>
        </row>
        <row r="14549">
          <cell r="B14549">
            <v>37034</v>
          </cell>
          <cell r="C14549" t="str">
            <v>USCO Logistics</v>
          </cell>
          <cell r="D14549" t="str">
            <v>Kuehne &amp; Nagel AG</v>
          </cell>
          <cell r="E14549">
            <v>300</v>
          </cell>
          <cell r="F14549" t="str">
            <v>N</v>
          </cell>
        </row>
        <row r="14550">
          <cell r="B14550">
            <v>37033</v>
          </cell>
          <cell r="C14550" t="str">
            <v>Quizno's Corp</v>
          </cell>
          <cell r="D14550" t="str">
            <v>Investor Group</v>
          </cell>
          <cell r="E14550">
            <v>12.478</v>
          </cell>
          <cell r="F14550" t="str">
            <v>Y</v>
          </cell>
        </row>
        <row r="14551">
          <cell r="B14551">
            <v>37033</v>
          </cell>
          <cell r="C14551" t="str">
            <v>KeraVision Inc-Assets</v>
          </cell>
          <cell r="D14551" t="str">
            <v>Addition Technology Inc</v>
          </cell>
          <cell r="E14551">
            <v>1.0329999999999999</v>
          </cell>
          <cell r="F14551" t="str">
            <v>N</v>
          </cell>
        </row>
        <row r="14552">
          <cell r="B14552">
            <v>37033</v>
          </cell>
          <cell r="C14552" t="str">
            <v>Omnipartners Inc</v>
          </cell>
          <cell r="D14552" t="str">
            <v>E-Cruiter.com Inc</v>
          </cell>
          <cell r="E14552">
            <v>2</v>
          </cell>
          <cell r="F14552" t="str">
            <v>N</v>
          </cell>
        </row>
        <row r="14553">
          <cell r="B14553">
            <v>37033</v>
          </cell>
          <cell r="C14553" t="str">
            <v>Human Dynamics Inc</v>
          </cell>
          <cell r="D14553" t="str">
            <v>Baydon Solutions</v>
          </cell>
          <cell r="E14553">
            <v>1</v>
          </cell>
          <cell r="F14553" t="str">
            <v>N</v>
          </cell>
        </row>
        <row r="14554">
          <cell r="B14554">
            <v>37033</v>
          </cell>
          <cell r="C14554" t="str">
            <v>GW Associates Inc</v>
          </cell>
          <cell r="D14554" t="str">
            <v>Asyst Technologies Inc</v>
          </cell>
          <cell r="E14554">
            <v>33.572000000000003</v>
          </cell>
          <cell r="F14554" t="str">
            <v>N</v>
          </cell>
        </row>
        <row r="14555">
          <cell r="B14555">
            <v>37033</v>
          </cell>
          <cell r="C14555" t="str">
            <v>Hercucles-Sanyo Inc</v>
          </cell>
          <cell r="D14555" t="str">
            <v>Sanam Corp(Sanyo Chem Ind)</v>
          </cell>
          <cell r="E14555">
            <v>9</v>
          </cell>
          <cell r="F14555" t="str">
            <v>N</v>
          </cell>
        </row>
        <row r="14556">
          <cell r="B14556">
            <v>37033</v>
          </cell>
          <cell r="C14556" t="str">
            <v>OPTEC Inc(FirstWorld Commun)</v>
          </cell>
          <cell r="D14556" t="str">
            <v>JMW Capital Partners Inc</v>
          </cell>
          <cell r="E14556">
            <v>2.6999999999999997</v>
          </cell>
          <cell r="F14556" t="str">
            <v>N</v>
          </cell>
        </row>
        <row r="14557">
          <cell r="B14557">
            <v>37033</v>
          </cell>
          <cell r="C14557" t="str">
            <v>Shearwater Corp</v>
          </cell>
          <cell r="D14557" t="str">
            <v>Inhale Therapeutic Systems Inc</v>
          </cell>
          <cell r="E14557">
            <v>190.77999999999997</v>
          </cell>
          <cell r="F14557" t="str">
            <v>N</v>
          </cell>
        </row>
        <row r="14558">
          <cell r="B14558">
            <v>37033</v>
          </cell>
          <cell r="C14558" t="str">
            <v>Golf Channel</v>
          </cell>
          <cell r="D14558" t="str">
            <v>Comcast Corp</v>
          </cell>
          <cell r="E14558">
            <v>364.9</v>
          </cell>
          <cell r="F14558" t="str">
            <v>N</v>
          </cell>
        </row>
        <row r="14559">
          <cell r="B14559">
            <v>37033</v>
          </cell>
          <cell r="C14559" t="str">
            <v>Check Solutions Co</v>
          </cell>
          <cell r="D14559" t="str">
            <v>Carreker Corp</v>
          </cell>
          <cell r="E14559">
            <v>109.5</v>
          </cell>
          <cell r="F14559" t="str">
            <v>N</v>
          </cell>
        </row>
        <row r="14560">
          <cell r="B14560">
            <v>37033</v>
          </cell>
          <cell r="C14560" t="str">
            <v>Powertel Inc</v>
          </cell>
          <cell r="D14560" t="str">
            <v>Deutsche Telekom AG</v>
          </cell>
          <cell r="E14560">
            <v>64.86</v>
          </cell>
          <cell r="F14560" t="str">
            <v>N</v>
          </cell>
        </row>
        <row r="14561">
          <cell r="B14561">
            <v>37033</v>
          </cell>
          <cell r="C14561" t="str">
            <v>DCV Inc-Certain Chlorine &amp;</v>
          </cell>
          <cell r="D14561" t="str">
            <v>Balchem Corp</v>
          </cell>
          <cell r="E14561">
            <v>17.979999999999997</v>
          </cell>
          <cell r="F14561" t="str">
            <v>N</v>
          </cell>
        </row>
        <row r="14562">
          <cell r="B14562">
            <v>37033</v>
          </cell>
          <cell r="C14562" t="str">
            <v>Semitropic Water Banking &amp;</v>
          </cell>
          <cell r="D14562" t="str">
            <v>Newhall Land &amp; Farming Co</v>
          </cell>
          <cell r="E14562">
            <v>3.3</v>
          </cell>
          <cell r="F14562" t="str">
            <v>N</v>
          </cell>
        </row>
        <row r="14563">
          <cell r="B14563">
            <v>37033</v>
          </cell>
          <cell r="C14563" t="str">
            <v>First Charter Bank NA</v>
          </cell>
          <cell r="D14563" t="str">
            <v>First Community Bancorp Inc,CA</v>
          </cell>
          <cell r="E14563">
            <v>13.489999999999998</v>
          </cell>
          <cell r="F14563" t="str">
            <v>N</v>
          </cell>
        </row>
        <row r="14564">
          <cell r="B14564">
            <v>37033</v>
          </cell>
          <cell r="C14564" t="str">
            <v>Speech Systems Inc</v>
          </cell>
          <cell r="D14564" t="str">
            <v>Wizzard Software Corp</v>
          </cell>
          <cell r="E14564">
            <v>1.1000000000000001</v>
          </cell>
          <cell r="F14564" t="str">
            <v>N</v>
          </cell>
        </row>
        <row r="14565">
          <cell r="B14565">
            <v>37033</v>
          </cell>
          <cell r="C14565" t="str">
            <v>Vivant Corp-Certain Assets</v>
          </cell>
          <cell r="D14565" t="str">
            <v>Evolve Software Inc</v>
          </cell>
          <cell r="E14565">
            <v>2.4420000000000002</v>
          </cell>
          <cell r="F14565" t="str">
            <v>N</v>
          </cell>
        </row>
        <row r="14566">
          <cell r="B14566">
            <v>37033</v>
          </cell>
          <cell r="C14566" t="str">
            <v>Newmont Mining Corp</v>
          </cell>
          <cell r="D14566" t="str">
            <v>CSFB</v>
          </cell>
          <cell r="E14566">
            <v>159.62899999999999</v>
          </cell>
          <cell r="F14566" t="str">
            <v>N</v>
          </cell>
        </row>
        <row r="14567">
          <cell r="B14567">
            <v>37033</v>
          </cell>
          <cell r="C14567" t="str">
            <v>Textron Systems-Carbon</v>
          </cell>
          <cell r="D14567" t="str">
            <v>Ballard Power Systems Inc</v>
          </cell>
          <cell r="E14567">
            <v>12.799999999999999</v>
          </cell>
          <cell r="F14567" t="str">
            <v>N</v>
          </cell>
        </row>
        <row r="14568">
          <cell r="B14568">
            <v>37032</v>
          </cell>
          <cell r="C14568" t="str">
            <v>Composite Structures LLC</v>
          </cell>
          <cell r="D14568" t="str">
            <v>Ducommun Inc</v>
          </cell>
          <cell r="E14568">
            <v>54</v>
          </cell>
          <cell r="F14568" t="str">
            <v>N</v>
          </cell>
        </row>
        <row r="14569">
          <cell r="B14569">
            <v>37032</v>
          </cell>
          <cell r="C14569" t="str">
            <v>PanAmerican Bank,Miami,FL</v>
          </cell>
          <cell r="D14569" t="str">
            <v>Southern Security Bank Corp,FL</v>
          </cell>
          <cell r="E14569">
            <v>4.5</v>
          </cell>
          <cell r="F14569" t="str">
            <v>N</v>
          </cell>
        </row>
        <row r="14570">
          <cell r="B14570">
            <v>37032</v>
          </cell>
          <cell r="C14570" t="str">
            <v>Bristol-Myers Squibb-Clairol</v>
          </cell>
          <cell r="D14570" t="str">
            <v>Procter &amp; Gamble Co</v>
          </cell>
          <cell r="E14570">
            <v>4950</v>
          </cell>
          <cell r="F14570" t="str">
            <v>N</v>
          </cell>
        </row>
        <row r="14571">
          <cell r="B14571">
            <v>37032</v>
          </cell>
          <cell r="C14571" t="str">
            <v>CCN Managed Care Inc</v>
          </cell>
          <cell r="D14571" t="str">
            <v>First Health Group Corp</v>
          </cell>
          <cell r="E14571">
            <v>195</v>
          </cell>
          <cell r="F14571" t="str">
            <v>N</v>
          </cell>
        </row>
        <row r="14572">
          <cell r="B14572">
            <v>37032</v>
          </cell>
          <cell r="C14572" t="str">
            <v>Patriot Manufacturing Corp</v>
          </cell>
          <cell r="D14572" t="str">
            <v>Royal Financial Corp</v>
          </cell>
          <cell r="E14572">
            <v>17.2</v>
          </cell>
          <cell r="F14572" t="str">
            <v>N</v>
          </cell>
        </row>
        <row r="14573">
          <cell r="B14573">
            <v>37032</v>
          </cell>
          <cell r="C14573" t="str">
            <v>Web Street Inc</v>
          </cell>
          <cell r="D14573" t="str">
            <v>E Trade Group Inc</v>
          </cell>
          <cell r="E14573">
            <v>324.589</v>
          </cell>
          <cell r="F14573" t="str">
            <v>N</v>
          </cell>
        </row>
        <row r="14574">
          <cell r="B14574">
            <v>37032</v>
          </cell>
          <cell r="C14574" t="str">
            <v>Infiniti Paint Co Inc</v>
          </cell>
          <cell r="D14574" t="str">
            <v>Urbanor(Prima)</v>
          </cell>
          <cell r="E14574">
            <v>1.5499999999999998</v>
          </cell>
          <cell r="F14574" t="str">
            <v>N</v>
          </cell>
        </row>
        <row r="14575">
          <cell r="B14575">
            <v>37032</v>
          </cell>
          <cell r="C14575" t="str">
            <v>GS Electric(SPX Corp)</v>
          </cell>
          <cell r="D14575" t="str">
            <v>AMETEK Inc</v>
          </cell>
          <cell r="E14575">
            <v>32</v>
          </cell>
          <cell r="F14575" t="str">
            <v>N</v>
          </cell>
        </row>
        <row r="14576">
          <cell r="B14576">
            <v>37032</v>
          </cell>
          <cell r="C14576" t="str">
            <v>APEX Software Corp</v>
          </cell>
          <cell r="D14576" t="str">
            <v>WesternGeco</v>
          </cell>
          <cell r="E14576">
            <v>12.5</v>
          </cell>
          <cell r="F14576" t="str">
            <v>N</v>
          </cell>
        </row>
        <row r="14577">
          <cell r="B14577">
            <v>37032</v>
          </cell>
          <cell r="C14577" t="str">
            <v>Talkcity.com Inc</v>
          </cell>
          <cell r="D14577" t="str">
            <v>myESP.com Corp</v>
          </cell>
          <cell r="E14577">
            <v>2.5</v>
          </cell>
          <cell r="F14577" t="str">
            <v>N</v>
          </cell>
        </row>
        <row r="14578">
          <cell r="B14578">
            <v>37032</v>
          </cell>
          <cell r="C14578" t="str">
            <v>Pitt-DesMoinesInc-SteelSvcCenO</v>
          </cell>
          <cell r="D14578" t="str">
            <v>Reliance Steel &amp; Aluminum Co</v>
          </cell>
          <cell r="E14578">
            <v>97.5</v>
          </cell>
          <cell r="F14578" t="str">
            <v>N</v>
          </cell>
        </row>
        <row r="14579">
          <cell r="B14579">
            <v>37032</v>
          </cell>
          <cell r="C14579" t="str">
            <v>Saco Telegraph-Certain Assets</v>
          </cell>
          <cell r="D14579" t="str">
            <v>Country Road Communications In</v>
          </cell>
          <cell r="E14579">
            <v>35.5</v>
          </cell>
          <cell r="F14579" t="str">
            <v>N</v>
          </cell>
        </row>
        <row r="14580">
          <cell r="B14580">
            <v>37032</v>
          </cell>
          <cell r="C14580" t="str">
            <v>Answerlogic</v>
          </cell>
          <cell r="D14580" t="str">
            <v>Primus Knowledge Solutions Inc</v>
          </cell>
          <cell r="E14580">
            <v>3.0529999999999999</v>
          </cell>
          <cell r="F14580" t="str">
            <v>N</v>
          </cell>
        </row>
        <row r="14581">
          <cell r="B14581">
            <v>37032</v>
          </cell>
          <cell r="C14581" t="str">
            <v>Due Diligence Inc</v>
          </cell>
          <cell r="D14581" t="str">
            <v>US Investigations Services Inc</v>
          </cell>
          <cell r="E14581">
            <v>3</v>
          </cell>
          <cell r="F14581" t="str">
            <v>N</v>
          </cell>
        </row>
        <row r="14582">
          <cell r="B14582">
            <v>37032</v>
          </cell>
          <cell r="C14582" t="str">
            <v>Control Commerce Inc</v>
          </cell>
          <cell r="D14582" t="str">
            <v>Mindarrow Systems Inc</v>
          </cell>
          <cell r="E14582">
            <v>1.2639999999999998</v>
          </cell>
          <cell r="F14582" t="str">
            <v>N</v>
          </cell>
        </row>
        <row r="14583">
          <cell r="B14583">
            <v>37032</v>
          </cell>
          <cell r="C14583" t="str">
            <v>Success Bancshares,Illinois</v>
          </cell>
          <cell r="D14583" t="str">
            <v>BankFinancial Corp,Il</v>
          </cell>
          <cell r="E14583">
            <v>48.112000000000002</v>
          </cell>
          <cell r="F14583" t="str">
            <v>N</v>
          </cell>
        </row>
        <row r="14584">
          <cell r="B14584">
            <v>37032</v>
          </cell>
          <cell r="C14584" t="str">
            <v>Transindigio</v>
          </cell>
          <cell r="D14584" t="str">
            <v>RSA Security Inc</v>
          </cell>
          <cell r="E14584">
            <v>4.4000000000000004</v>
          </cell>
          <cell r="F14584" t="str">
            <v>N</v>
          </cell>
        </row>
        <row r="14585">
          <cell r="B14585">
            <v>37032</v>
          </cell>
          <cell r="C14585" t="str">
            <v>Halmar Builders of NY Inc</v>
          </cell>
          <cell r="D14585" t="str">
            <v>Granite Construction Inc</v>
          </cell>
          <cell r="E14585">
            <v>19</v>
          </cell>
          <cell r="F14585" t="str">
            <v>N</v>
          </cell>
        </row>
        <row r="14586">
          <cell r="B14586">
            <v>37032</v>
          </cell>
          <cell r="C14586" t="str">
            <v>Enercon Engineering Inc</v>
          </cell>
          <cell r="D14586" t="str">
            <v>Kvaerner ASA</v>
          </cell>
          <cell r="E14586">
            <v>15</v>
          </cell>
          <cell r="F14586" t="str">
            <v>N</v>
          </cell>
        </row>
        <row r="14587">
          <cell r="B14587">
            <v>37032</v>
          </cell>
          <cell r="C14587" t="str">
            <v>Stearns Airport Equipment Co</v>
          </cell>
          <cell r="D14587" t="str">
            <v>FKI PLC</v>
          </cell>
          <cell r="E14587">
            <v>9.5</v>
          </cell>
          <cell r="F14587" t="str">
            <v>N</v>
          </cell>
        </row>
        <row r="14588">
          <cell r="B14588">
            <v>37032</v>
          </cell>
          <cell r="C14588" t="str">
            <v>Freshwater Software Inc</v>
          </cell>
          <cell r="D14588" t="str">
            <v>Mercury Interactive Corp</v>
          </cell>
          <cell r="E14588">
            <v>147</v>
          </cell>
          <cell r="F14588" t="str">
            <v>N</v>
          </cell>
        </row>
        <row r="14589">
          <cell r="B14589">
            <v>37032</v>
          </cell>
          <cell r="C14589" t="str">
            <v>Alliance Mnfr Software Intl</v>
          </cell>
          <cell r="D14589" t="str">
            <v>Kewill Systems PLC</v>
          </cell>
          <cell r="E14589">
            <v>1.7</v>
          </cell>
          <cell r="F14589" t="str">
            <v>N</v>
          </cell>
        </row>
        <row r="14590">
          <cell r="B14590">
            <v>37031</v>
          </cell>
          <cell r="C14590" t="str">
            <v>Amica Wireless</v>
          </cell>
          <cell r="D14590" t="str">
            <v>United States Cellular Corp</v>
          </cell>
          <cell r="E14590">
            <v>24</v>
          </cell>
          <cell r="F14590" t="str">
            <v>N</v>
          </cell>
        </row>
        <row r="14591">
          <cell r="B14591">
            <v>37030</v>
          </cell>
          <cell r="C14591" t="str">
            <v>Fuelcell Energy Inc</v>
          </cell>
          <cell r="D14591" t="str">
            <v>Marubeni Corp</v>
          </cell>
          <cell r="E14591">
            <v>10</v>
          </cell>
          <cell r="F14591" t="str">
            <v>N</v>
          </cell>
        </row>
        <row r="14592">
          <cell r="B14592">
            <v>37030</v>
          </cell>
          <cell r="C14592" t="str">
            <v>Copps Corp</v>
          </cell>
          <cell r="D14592" t="str">
            <v>Roundy's Inc</v>
          </cell>
          <cell r="E14592">
            <v>95</v>
          </cell>
          <cell r="F14592" t="str">
            <v>N</v>
          </cell>
        </row>
        <row r="14593">
          <cell r="B14593">
            <v>37029</v>
          </cell>
          <cell r="C14593" t="str">
            <v>Preview Systems Inc-Electronic</v>
          </cell>
          <cell r="D14593" t="str">
            <v>Aladdin Knowledge Systems Ltd</v>
          </cell>
          <cell r="E14593">
            <v>5</v>
          </cell>
          <cell r="F14593" t="str">
            <v>N</v>
          </cell>
        </row>
        <row r="14594">
          <cell r="B14594">
            <v>37029</v>
          </cell>
          <cell r="C14594" t="str">
            <v>MP3.COM Inc</v>
          </cell>
          <cell r="D14594" t="str">
            <v>Vivendi Universal SA</v>
          </cell>
          <cell r="E14594">
            <v>365.82499999999999</v>
          </cell>
          <cell r="F14594" t="str">
            <v>N</v>
          </cell>
        </row>
        <row r="14595">
          <cell r="B14595">
            <v>37029</v>
          </cell>
          <cell r="C14595" t="str">
            <v>Centrefund Realty (US) Corp</v>
          </cell>
          <cell r="D14595" t="str">
            <v>Equity One Inc</v>
          </cell>
          <cell r="E14595">
            <v>275.85999999999996</v>
          </cell>
          <cell r="F14595" t="str">
            <v>N</v>
          </cell>
        </row>
        <row r="14596">
          <cell r="B14596">
            <v>37029</v>
          </cell>
          <cell r="C14596" t="str">
            <v>Valley Oaks National Bank</v>
          </cell>
          <cell r="D14596" t="str">
            <v>Montecito Bancorp</v>
          </cell>
          <cell r="E14596">
            <v>13</v>
          </cell>
          <cell r="F14596" t="str">
            <v>N</v>
          </cell>
        </row>
        <row r="14597">
          <cell r="B14597">
            <v>37029</v>
          </cell>
          <cell r="C14597" t="str">
            <v>Healthcare Integrated Svcs Inc</v>
          </cell>
          <cell r="D14597" t="str">
            <v>Rittenhouse Imaging Center LP</v>
          </cell>
          <cell r="E14597">
            <v>1.5</v>
          </cell>
          <cell r="F14597" t="str">
            <v>N</v>
          </cell>
        </row>
        <row r="14598">
          <cell r="B14598">
            <v>37029</v>
          </cell>
          <cell r="C14598" t="str">
            <v>Centripetal Inc</v>
          </cell>
          <cell r="D14598" t="str">
            <v>Skydesk Inc</v>
          </cell>
          <cell r="E14598">
            <v>2.5</v>
          </cell>
          <cell r="F14598" t="str">
            <v>N</v>
          </cell>
        </row>
        <row r="14599">
          <cell r="B14599">
            <v>37029</v>
          </cell>
          <cell r="C14599" t="str">
            <v>Cromwell Group-Radio Stations</v>
          </cell>
          <cell r="D14599" t="str">
            <v>Regent Communications Inc</v>
          </cell>
          <cell r="E14599">
            <v>20</v>
          </cell>
          <cell r="F14599" t="str">
            <v>N</v>
          </cell>
        </row>
        <row r="14600">
          <cell r="B14600">
            <v>37029</v>
          </cell>
          <cell r="C14600" t="str">
            <v>Cogent Technologies Ltd</v>
          </cell>
          <cell r="D14600" t="str">
            <v>Biotrace International PLC</v>
          </cell>
          <cell r="E14600">
            <v>1.3380000000000001</v>
          </cell>
          <cell r="F14600" t="str">
            <v>N</v>
          </cell>
        </row>
        <row r="14601">
          <cell r="B14601">
            <v>37028</v>
          </cell>
          <cell r="C14601" t="str">
            <v>Teacher Universe Inc</v>
          </cell>
          <cell r="D14601" t="str">
            <v>Riverdeep Group PLC</v>
          </cell>
          <cell r="E14601">
            <v>13.299999999999999</v>
          </cell>
          <cell r="F14601" t="str">
            <v>N</v>
          </cell>
        </row>
        <row r="14602">
          <cell r="B14602">
            <v>37028</v>
          </cell>
          <cell r="C14602" t="str">
            <v>Cambridge Protection-Security</v>
          </cell>
          <cell r="D14602" t="str">
            <v>Tyco International Ltd</v>
          </cell>
          <cell r="E14602">
            <v>1000</v>
          </cell>
          <cell r="F14602" t="str">
            <v>N</v>
          </cell>
        </row>
        <row r="14603">
          <cell r="B14603">
            <v>37028</v>
          </cell>
          <cell r="C14603" t="str">
            <v>Stoner Associates Inc</v>
          </cell>
          <cell r="D14603" t="str">
            <v>Lattice Group PLC</v>
          </cell>
          <cell r="E14603">
            <v>26</v>
          </cell>
          <cell r="F14603" t="str">
            <v>N</v>
          </cell>
        </row>
        <row r="14604">
          <cell r="B14604">
            <v>37028</v>
          </cell>
          <cell r="C14604" t="str">
            <v>Monarch Brass &amp; Copper Corp</v>
          </cell>
          <cell r="D14604" t="str">
            <v>Olin Corp</v>
          </cell>
          <cell r="E14604">
            <v>49</v>
          </cell>
          <cell r="F14604" t="str">
            <v>N</v>
          </cell>
        </row>
        <row r="14605">
          <cell r="B14605">
            <v>37028</v>
          </cell>
          <cell r="C14605" t="str">
            <v>OrthAlliance Inc</v>
          </cell>
          <cell r="D14605" t="str">
            <v>Orthodontic Centers of America</v>
          </cell>
          <cell r="E14605">
            <v>36.252000000000002</v>
          </cell>
          <cell r="F14605" t="str">
            <v>N</v>
          </cell>
        </row>
        <row r="14606">
          <cell r="B14606">
            <v>37028</v>
          </cell>
          <cell r="C14606" t="str">
            <v>US Assemblies New England</v>
          </cell>
          <cell r="D14606" t="str">
            <v>Pemstar Inc</v>
          </cell>
          <cell r="E14606">
            <v>15.5</v>
          </cell>
          <cell r="F14606" t="str">
            <v>N</v>
          </cell>
        </row>
        <row r="14607">
          <cell r="B14607">
            <v>37028</v>
          </cell>
          <cell r="C14607" t="str">
            <v>New Plan Excel Realty Trust-</v>
          </cell>
          <cell r="D14607" t="str">
            <v>Investor Group</v>
          </cell>
          <cell r="E14607">
            <v>380</v>
          </cell>
          <cell r="F14607" t="str">
            <v>N</v>
          </cell>
        </row>
        <row r="14608">
          <cell r="B14608">
            <v>37028</v>
          </cell>
          <cell r="C14608" t="str">
            <v>KLNA-FM,Sacramento,CA</v>
          </cell>
          <cell r="D14608" t="str">
            <v>Salem Communications Corp</v>
          </cell>
          <cell r="E14608">
            <v>8</v>
          </cell>
          <cell r="F14608" t="str">
            <v>N</v>
          </cell>
        </row>
        <row r="14609">
          <cell r="B14609">
            <v>37028</v>
          </cell>
          <cell r="C14609" t="str">
            <v>LTV Steel Mining Co-Hoyt Lakes</v>
          </cell>
          <cell r="D14609" t="str">
            <v>Allete Inc</v>
          </cell>
          <cell r="E14609">
            <v>75</v>
          </cell>
          <cell r="F14609" t="str">
            <v>N</v>
          </cell>
        </row>
        <row r="14610">
          <cell r="B14610">
            <v>37028</v>
          </cell>
          <cell r="C14610" t="str">
            <v>Actionpoint Inc-Dialog Server</v>
          </cell>
          <cell r="D14610" t="str">
            <v>Chordiant Software Inc</v>
          </cell>
          <cell r="E14610">
            <v>7.2240000000000002</v>
          </cell>
          <cell r="F14610" t="str">
            <v>N</v>
          </cell>
        </row>
        <row r="14611">
          <cell r="B14611">
            <v>37028</v>
          </cell>
          <cell r="C14611" t="str">
            <v>Data Research Associates Inc</v>
          </cell>
          <cell r="D14611" t="str">
            <v>SIRSI Corp</v>
          </cell>
          <cell r="E14611">
            <v>49.881999999999998</v>
          </cell>
          <cell r="F14611" t="str">
            <v>N</v>
          </cell>
        </row>
        <row r="14612">
          <cell r="B14612">
            <v>37028</v>
          </cell>
          <cell r="C14612" t="str">
            <v>LTV Steel Mining Co-NE MN</v>
          </cell>
          <cell r="D14612" t="str">
            <v>Cleveland-Cliffs Inc</v>
          </cell>
          <cell r="E14612">
            <v>12.5</v>
          </cell>
          <cell r="F14612" t="str">
            <v>N</v>
          </cell>
        </row>
        <row r="14613">
          <cell r="B14613">
            <v>37028</v>
          </cell>
          <cell r="C14613" t="str">
            <v>North Carolina Spring Water Co</v>
          </cell>
          <cell r="D14613" t="str">
            <v>Stonepoint Group Ltd</v>
          </cell>
          <cell r="E14613">
            <v>1.65</v>
          </cell>
          <cell r="F14613" t="str">
            <v>N</v>
          </cell>
        </row>
        <row r="14614">
          <cell r="B14614">
            <v>37028</v>
          </cell>
          <cell r="C14614" t="str">
            <v>XMAX Corp Inc</v>
          </cell>
          <cell r="D14614" t="str">
            <v>Datalex PLC</v>
          </cell>
          <cell r="E14614">
            <v>1.65</v>
          </cell>
          <cell r="F14614" t="str">
            <v>N</v>
          </cell>
        </row>
        <row r="14615">
          <cell r="B14615">
            <v>37028</v>
          </cell>
          <cell r="C14615" t="str">
            <v>Washington Life Insurance Co</v>
          </cell>
          <cell r="D14615" t="str">
            <v>American Founders Life Ins Co</v>
          </cell>
          <cell r="E14615">
            <v>7.5</v>
          </cell>
          <cell r="F14615" t="str">
            <v>N</v>
          </cell>
        </row>
        <row r="14616">
          <cell r="B14616">
            <v>37028</v>
          </cell>
          <cell r="C14616" t="str">
            <v>eToys-Software &amp; Intellectual</v>
          </cell>
          <cell r="D14616" t="str">
            <v>KB Toys Inc</v>
          </cell>
          <cell r="E14616">
            <v>3.4</v>
          </cell>
          <cell r="F14616" t="str">
            <v>N</v>
          </cell>
        </row>
        <row r="14617">
          <cell r="B14617">
            <v>37028</v>
          </cell>
          <cell r="C14617" t="str">
            <v>Savvis Communications Corp</v>
          </cell>
          <cell r="D14617" t="str">
            <v>Reuters Group PLC</v>
          </cell>
          <cell r="E14617">
            <v>45</v>
          </cell>
          <cell r="F14617" t="str">
            <v>N</v>
          </cell>
        </row>
        <row r="14618">
          <cell r="B14618">
            <v>37027</v>
          </cell>
          <cell r="C14618" t="str">
            <v>PH Glatfelter-Ecusta Division</v>
          </cell>
          <cell r="D14618" t="str">
            <v>RFS Inc(PURICO Ltd)</v>
          </cell>
          <cell r="E14618">
            <v>54</v>
          </cell>
          <cell r="F14618" t="str">
            <v>N</v>
          </cell>
        </row>
        <row r="14619">
          <cell r="B14619">
            <v>37027</v>
          </cell>
          <cell r="C14619" t="str">
            <v>Lifschultz Industries Inc</v>
          </cell>
          <cell r="D14619" t="str">
            <v>Saltwater Acquisition Corp</v>
          </cell>
          <cell r="E14619">
            <v>36.378999999999998</v>
          </cell>
          <cell r="F14619" t="str">
            <v>N</v>
          </cell>
        </row>
        <row r="14620">
          <cell r="B14620">
            <v>37027</v>
          </cell>
          <cell r="C14620" t="str">
            <v>Tri-Valley Corp-Tomato Bus</v>
          </cell>
          <cell r="D14620" t="str">
            <v>Red Gold Inc</v>
          </cell>
          <cell r="E14620">
            <v>18</v>
          </cell>
          <cell r="F14620" t="str">
            <v>N</v>
          </cell>
        </row>
        <row r="14621">
          <cell r="B14621">
            <v>37027</v>
          </cell>
          <cell r="C14621" t="str">
            <v>Integres Global Logistics Inc</v>
          </cell>
          <cell r="D14621" t="str">
            <v>Roadway Express Inc</v>
          </cell>
          <cell r="E14621">
            <v>10</v>
          </cell>
          <cell r="F14621" t="str">
            <v>N</v>
          </cell>
        </row>
        <row r="14622">
          <cell r="B14622">
            <v>37027</v>
          </cell>
          <cell r="C14622" t="str">
            <v>EER Systems Corp</v>
          </cell>
          <cell r="D14622" t="str">
            <v>L-3 Communications Hldg Inc</v>
          </cell>
          <cell r="E14622">
            <v>115</v>
          </cell>
          <cell r="F14622" t="str">
            <v>N</v>
          </cell>
        </row>
        <row r="14623">
          <cell r="B14623">
            <v>37027</v>
          </cell>
          <cell r="C14623" t="str">
            <v>First Equity Corp-Certain Asse</v>
          </cell>
          <cell r="D14623" t="str">
            <v>Cardinal Capital Mgmt Inc</v>
          </cell>
          <cell r="E14623">
            <v>3</v>
          </cell>
          <cell r="F14623" t="str">
            <v>N</v>
          </cell>
        </row>
        <row r="14624">
          <cell r="B14624">
            <v>37027</v>
          </cell>
          <cell r="C14624" t="str">
            <v>Simone Engineering Inc</v>
          </cell>
          <cell r="D14624" t="str">
            <v>FCx Performance(Charles Bayne)</v>
          </cell>
          <cell r="E14624">
            <v>10</v>
          </cell>
          <cell r="F14624" t="str">
            <v>N</v>
          </cell>
        </row>
        <row r="14625">
          <cell r="B14625">
            <v>37027</v>
          </cell>
          <cell r="C14625" t="str">
            <v>KBZS-AM,Palo Alto,California</v>
          </cell>
          <cell r="D14625" t="str">
            <v>Salem Communications Corp</v>
          </cell>
          <cell r="E14625">
            <v>9</v>
          </cell>
          <cell r="F14625" t="str">
            <v>N</v>
          </cell>
        </row>
        <row r="14626">
          <cell r="B14626">
            <v>37027</v>
          </cell>
          <cell r="C14626" t="str">
            <v>Inforum Communications Inc</v>
          </cell>
          <cell r="D14626" t="str">
            <v>NetHere Inc</v>
          </cell>
          <cell r="E14626">
            <v>1</v>
          </cell>
          <cell r="F14626" t="str">
            <v>N</v>
          </cell>
        </row>
        <row r="14627">
          <cell r="B14627">
            <v>37027</v>
          </cell>
          <cell r="C14627" t="str">
            <v>Modesto Imaging Center</v>
          </cell>
          <cell r="D14627" t="str">
            <v>Primedex Health Systems Inc</v>
          </cell>
          <cell r="E14627">
            <v>8.0699999999999985</v>
          </cell>
          <cell r="F14627" t="str">
            <v>N</v>
          </cell>
        </row>
        <row r="14628">
          <cell r="B14628">
            <v>37027</v>
          </cell>
          <cell r="C14628" t="str">
            <v>Johnson Oil Co Inc</v>
          </cell>
          <cell r="D14628" t="str">
            <v>Alimentation Couche-Tard Inc</v>
          </cell>
          <cell r="E14628">
            <v>65.8</v>
          </cell>
          <cell r="F14628" t="str">
            <v>N</v>
          </cell>
        </row>
        <row r="14629">
          <cell r="B14629">
            <v>37027</v>
          </cell>
          <cell r="C14629" t="str">
            <v>Barbizon Hotel,New York,NY</v>
          </cell>
          <cell r="D14629" t="str">
            <v>Berwind Property Group Inc</v>
          </cell>
          <cell r="E14629">
            <v>96</v>
          </cell>
          <cell r="F14629" t="str">
            <v>N</v>
          </cell>
        </row>
        <row r="14630">
          <cell r="B14630">
            <v>37027</v>
          </cell>
          <cell r="C14630" t="str">
            <v>Integrated Measurement Systems</v>
          </cell>
          <cell r="D14630" t="str">
            <v>Credence Systems Corp</v>
          </cell>
          <cell r="E14630">
            <v>191.25</v>
          </cell>
          <cell r="F14630" t="str">
            <v>N</v>
          </cell>
        </row>
        <row r="14631">
          <cell r="B14631">
            <v>37027</v>
          </cell>
          <cell r="C14631" t="str">
            <v>Fun e-Business-Kiosk Assets</v>
          </cell>
          <cell r="D14631" t="str">
            <v>PayStar Corp</v>
          </cell>
          <cell r="E14631">
            <v>1.1879999999999999</v>
          </cell>
          <cell r="F14631" t="str">
            <v>N</v>
          </cell>
        </row>
        <row r="14632">
          <cell r="B14632">
            <v>37027</v>
          </cell>
          <cell r="C14632" t="str">
            <v>WSB Holding Co</v>
          </cell>
          <cell r="D14632" t="str">
            <v>ESB Financial Corp,PA</v>
          </cell>
          <cell r="E14632">
            <v>6.3179999999999996</v>
          </cell>
          <cell r="F14632" t="str">
            <v>N</v>
          </cell>
        </row>
        <row r="14633">
          <cell r="B14633">
            <v>37026</v>
          </cell>
          <cell r="C14633" t="str">
            <v>Azur Environmental</v>
          </cell>
          <cell r="D14633" t="str">
            <v>Strategic Diagnostics Inc</v>
          </cell>
          <cell r="E14633">
            <v>2.5199999999999996</v>
          </cell>
          <cell r="F14633" t="str">
            <v>N</v>
          </cell>
        </row>
        <row r="14634">
          <cell r="B14634">
            <v>37026</v>
          </cell>
          <cell r="C14634" t="str">
            <v>Chicory Systems Inc</v>
          </cell>
          <cell r="D14634" t="str">
            <v>Parthus Technologies PLC</v>
          </cell>
          <cell r="E14634">
            <v>73.492000000000004</v>
          </cell>
          <cell r="F14634" t="str">
            <v>N</v>
          </cell>
        </row>
        <row r="14635">
          <cell r="B14635">
            <v>37026</v>
          </cell>
          <cell r="C14635" t="str">
            <v>Loomis Fargo &amp; Co</v>
          </cell>
          <cell r="D14635" t="str">
            <v>Securitas AB</v>
          </cell>
          <cell r="E14635">
            <v>102</v>
          </cell>
          <cell r="F14635" t="str">
            <v>N</v>
          </cell>
        </row>
        <row r="14636">
          <cell r="B14636">
            <v>37026</v>
          </cell>
          <cell r="C14636" t="str">
            <v>Quality Hotel &amp; Suites,Norwood</v>
          </cell>
          <cell r="D14636" t="str">
            <v>Stevens Hotel Group LLC</v>
          </cell>
          <cell r="E14636">
            <v>3.9</v>
          </cell>
          <cell r="F14636" t="str">
            <v>N</v>
          </cell>
        </row>
        <row r="14637">
          <cell r="B14637">
            <v>37026</v>
          </cell>
          <cell r="C14637" t="str">
            <v>NearMe Inc</v>
          </cell>
          <cell r="D14637" t="str">
            <v>eFund Mobil Solutions</v>
          </cell>
          <cell r="E14637">
            <v>5</v>
          </cell>
          <cell r="F14637" t="str">
            <v>N</v>
          </cell>
        </row>
        <row r="14638">
          <cell r="B14638">
            <v>37026</v>
          </cell>
          <cell r="C14638" t="str">
            <v>Granite Technologies Inc</v>
          </cell>
          <cell r="D14638" t="str">
            <v>Finx Group Inc</v>
          </cell>
          <cell r="E14638">
            <v>1.8140000000000001</v>
          </cell>
          <cell r="F14638" t="str">
            <v>N</v>
          </cell>
        </row>
        <row r="14639">
          <cell r="B14639">
            <v>37026</v>
          </cell>
          <cell r="C14639" t="str">
            <v>Parthenon Publishing Group Ltd</v>
          </cell>
          <cell r="D14639" t="str">
            <v>Information Holdings Inc</v>
          </cell>
          <cell r="E14639">
            <v>8</v>
          </cell>
          <cell r="F14639" t="str">
            <v>N</v>
          </cell>
        </row>
        <row r="14640">
          <cell r="B14640">
            <v>37026</v>
          </cell>
          <cell r="C14640" t="str">
            <v>DirectPlacement.com Inc</v>
          </cell>
          <cell r="D14640" t="str">
            <v>PPI Capital Group Inc</v>
          </cell>
          <cell r="E14640">
            <v>119.36</v>
          </cell>
          <cell r="F14640" t="str">
            <v>N</v>
          </cell>
        </row>
        <row r="14641">
          <cell r="B14641">
            <v>37026</v>
          </cell>
          <cell r="C14641" t="str">
            <v>Walden Smith Financial Group</v>
          </cell>
          <cell r="D14641" t="str">
            <v>Pocahontas Bancorp,AR</v>
          </cell>
          <cell r="E14641">
            <v>27.4</v>
          </cell>
          <cell r="F14641" t="str">
            <v>N</v>
          </cell>
        </row>
        <row r="14642">
          <cell r="B14642">
            <v>37026</v>
          </cell>
          <cell r="C14642" t="str">
            <v>Winston Tire Co</v>
          </cell>
          <cell r="D14642" t="str">
            <v>Performance Management Group</v>
          </cell>
          <cell r="E14642">
            <v>11.299999999999999</v>
          </cell>
          <cell r="F14642" t="str">
            <v>N</v>
          </cell>
        </row>
        <row r="14643">
          <cell r="B14643">
            <v>37026</v>
          </cell>
          <cell r="C14643" t="str">
            <v>Sawtek Inc</v>
          </cell>
          <cell r="D14643" t="str">
            <v>TriQuint Semiconductor Inc</v>
          </cell>
          <cell r="E14643">
            <v>1311.7550000000001</v>
          </cell>
          <cell r="F14643" t="str">
            <v>N</v>
          </cell>
        </row>
        <row r="14644">
          <cell r="B14644">
            <v>37025</v>
          </cell>
          <cell r="C14644" t="str">
            <v>Internet Pictures Corp</v>
          </cell>
          <cell r="D14644" t="str">
            <v>Paradigm Capital Partners LLC</v>
          </cell>
          <cell r="E14644">
            <v>20</v>
          </cell>
          <cell r="F14644" t="str">
            <v>Y</v>
          </cell>
        </row>
        <row r="14645">
          <cell r="B14645">
            <v>37025</v>
          </cell>
          <cell r="C14645" t="str">
            <v>Extrio Corp</v>
          </cell>
          <cell r="D14645" t="str">
            <v>Primix Solutions Inc</v>
          </cell>
          <cell r="E14645">
            <v>1.7859999999999998</v>
          </cell>
          <cell r="F14645" t="str">
            <v>Y</v>
          </cell>
        </row>
        <row r="14646">
          <cell r="B14646">
            <v>37025</v>
          </cell>
          <cell r="C14646" t="str">
            <v>Internet Pictures Corp</v>
          </cell>
          <cell r="D14646" t="str">
            <v>Paradigm Capital Partners LLC</v>
          </cell>
          <cell r="E14646">
            <v>10</v>
          </cell>
          <cell r="F14646" t="str">
            <v>Y</v>
          </cell>
        </row>
        <row r="14647">
          <cell r="B14647">
            <v>37025</v>
          </cell>
          <cell r="C14647" t="str">
            <v>Novus Marketing Inc-List</v>
          </cell>
          <cell r="D14647" t="str">
            <v>L90 Inc</v>
          </cell>
          <cell r="E14647">
            <v>8.85</v>
          </cell>
          <cell r="F14647" t="str">
            <v>N</v>
          </cell>
        </row>
        <row r="14648">
          <cell r="B14648">
            <v>37025</v>
          </cell>
          <cell r="C14648" t="str">
            <v>Bio-Reference Laboratories Inc</v>
          </cell>
          <cell r="D14648" t="str">
            <v>Castletop Investments LP</v>
          </cell>
          <cell r="E14648">
            <v>1.5</v>
          </cell>
          <cell r="F14648" t="str">
            <v>N</v>
          </cell>
        </row>
        <row r="14649">
          <cell r="B14649">
            <v>37025</v>
          </cell>
          <cell r="C14649" t="str">
            <v>DeltaForce Personnel Services</v>
          </cell>
          <cell r="D14649" t="str">
            <v>Supporting Cast Inc</v>
          </cell>
          <cell r="E14649">
            <v>1.5</v>
          </cell>
          <cell r="F14649" t="str">
            <v>N</v>
          </cell>
        </row>
        <row r="14650">
          <cell r="B14650">
            <v>37025</v>
          </cell>
          <cell r="C14650" t="str">
            <v>Smith &amp; Wesson Corp</v>
          </cell>
          <cell r="D14650" t="str">
            <v>Saf-T-Hammer Corp</v>
          </cell>
          <cell r="E14650">
            <v>45</v>
          </cell>
          <cell r="F14650" t="str">
            <v>N</v>
          </cell>
        </row>
        <row r="14651">
          <cell r="B14651">
            <v>37025</v>
          </cell>
          <cell r="C14651" t="str">
            <v>California Exploration Inc</v>
          </cell>
          <cell r="D14651" t="str">
            <v>QDM Ventures Ltd</v>
          </cell>
          <cell r="E14651">
            <v>1.3169999999999999</v>
          </cell>
          <cell r="F14651" t="str">
            <v>N</v>
          </cell>
        </row>
        <row r="14652">
          <cell r="B14652">
            <v>37025</v>
          </cell>
          <cell r="C14652" t="str">
            <v>Diversified Software Industrie</v>
          </cell>
          <cell r="D14652" t="str">
            <v>NEXIQ Technologies Inc</v>
          </cell>
          <cell r="E14652">
            <v>3.9950000000000001</v>
          </cell>
          <cell r="F14652" t="str">
            <v>N</v>
          </cell>
        </row>
        <row r="14653">
          <cell r="B14653">
            <v>37025</v>
          </cell>
          <cell r="C14653" t="str">
            <v>Electrosynthesis Co</v>
          </cell>
          <cell r="D14653" t="str">
            <v>Innogy Holdings PLC</v>
          </cell>
          <cell r="E14653">
            <v>11</v>
          </cell>
          <cell r="F14653" t="str">
            <v>N</v>
          </cell>
        </row>
        <row r="14654">
          <cell r="B14654">
            <v>37025</v>
          </cell>
          <cell r="C14654" t="str">
            <v>SkyMall Inc</v>
          </cell>
          <cell r="D14654" t="str">
            <v>Gemstar-TV Guide Intl Inc</v>
          </cell>
          <cell r="E14654">
            <v>45.789000000000001</v>
          </cell>
          <cell r="F14654" t="str">
            <v>N</v>
          </cell>
        </row>
        <row r="14655">
          <cell r="B14655">
            <v>37025</v>
          </cell>
          <cell r="C14655" t="str">
            <v>Healthcare.com Corp</v>
          </cell>
          <cell r="D14655" t="str">
            <v>Xcare Net Inc</v>
          </cell>
          <cell r="E14655">
            <v>82.918999999999997</v>
          </cell>
          <cell r="F14655" t="str">
            <v>N</v>
          </cell>
        </row>
        <row r="14656">
          <cell r="B14656">
            <v>37025</v>
          </cell>
          <cell r="C14656" t="str">
            <v>Agency.com Ltd</v>
          </cell>
          <cell r="D14656" t="str">
            <v>Seneca Investments LLC</v>
          </cell>
          <cell r="E14656">
            <v>11.085999999999999</v>
          </cell>
          <cell r="F14656" t="str">
            <v>N</v>
          </cell>
        </row>
        <row r="14657">
          <cell r="B14657">
            <v>37025</v>
          </cell>
          <cell r="C14657" t="str">
            <v>Confer Software</v>
          </cell>
          <cell r="D14657" t="str">
            <v>Xcare Net Inc</v>
          </cell>
          <cell r="E14657">
            <v>5.1120000000000001</v>
          </cell>
          <cell r="F14657" t="str">
            <v>N</v>
          </cell>
        </row>
        <row r="14658">
          <cell r="B14658">
            <v>37025</v>
          </cell>
          <cell r="C14658" t="str">
            <v>Agency.com Ltd</v>
          </cell>
          <cell r="D14658" t="str">
            <v>Seneca Investments LLC</v>
          </cell>
          <cell r="E14658">
            <v>53.792999999999999</v>
          </cell>
          <cell r="F14658" t="str">
            <v>N</v>
          </cell>
        </row>
        <row r="14659">
          <cell r="B14659">
            <v>37025</v>
          </cell>
          <cell r="C14659" t="str">
            <v>MPW Industrial Svcs Group Inc-</v>
          </cell>
          <cell r="D14659" t="str">
            <v>CLARCOR Inc</v>
          </cell>
          <cell r="E14659">
            <v>31</v>
          </cell>
          <cell r="F14659" t="str">
            <v>N</v>
          </cell>
        </row>
        <row r="14660">
          <cell r="B14660">
            <v>37025</v>
          </cell>
          <cell r="C14660" t="str">
            <v>Robinson-Humphrey Co</v>
          </cell>
          <cell r="D14660" t="str">
            <v>SunTrust Banks Inc,Atlanta,GA</v>
          </cell>
          <cell r="E14660">
            <v>11.899999999999999</v>
          </cell>
          <cell r="F14660" t="str">
            <v>N</v>
          </cell>
        </row>
        <row r="14661">
          <cell r="B14661">
            <v>37025</v>
          </cell>
          <cell r="C14661" t="str">
            <v>HS Resources Inc</v>
          </cell>
          <cell r="D14661" t="str">
            <v>Kerr-McGee Corp</v>
          </cell>
          <cell r="E14661">
            <v>1721.819</v>
          </cell>
          <cell r="F14661" t="str">
            <v>N</v>
          </cell>
        </row>
        <row r="14662">
          <cell r="B14662">
            <v>37025</v>
          </cell>
          <cell r="C14662" t="str">
            <v>Special Devices Inc-Aerospace</v>
          </cell>
          <cell r="D14662" t="str">
            <v>Danaher Corp</v>
          </cell>
          <cell r="E14662">
            <v>46.9</v>
          </cell>
          <cell r="F14662" t="str">
            <v>N</v>
          </cell>
        </row>
        <row r="14663">
          <cell r="B14663">
            <v>37025</v>
          </cell>
          <cell r="C14663" t="str">
            <v>Digital Island Inc</v>
          </cell>
          <cell r="D14663" t="str">
            <v>Cable &amp; Wireless PLC</v>
          </cell>
          <cell r="E14663">
            <v>333.363</v>
          </cell>
          <cell r="F14663" t="str">
            <v>N</v>
          </cell>
        </row>
        <row r="14664">
          <cell r="B14664">
            <v>37023</v>
          </cell>
          <cell r="C14664" t="str">
            <v>Thomas Black Corp</v>
          </cell>
          <cell r="D14664" t="str">
            <v>Jordan Co LLC</v>
          </cell>
          <cell r="E14664">
            <v>130</v>
          </cell>
          <cell r="F14664" t="str">
            <v>N</v>
          </cell>
        </row>
        <row r="14665">
          <cell r="B14665">
            <v>37022</v>
          </cell>
          <cell r="C14665" t="str">
            <v>North American Site Developers</v>
          </cell>
          <cell r="D14665" t="str">
            <v>Great Lakes Dredge &amp; Dock Corp</v>
          </cell>
          <cell r="E14665">
            <v>38</v>
          </cell>
          <cell r="F14665" t="str">
            <v>Y</v>
          </cell>
        </row>
        <row r="14666">
          <cell r="B14666">
            <v>37022</v>
          </cell>
          <cell r="C14666" t="str">
            <v>Hotdata Inc</v>
          </cell>
          <cell r="D14666" t="str">
            <v>Group 1 Software Inc</v>
          </cell>
          <cell r="E14666">
            <v>2</v>
          </cell>
          <cell r="F14666" t="str">
            <v>N</v>
          </cell>
        </row>
        <row r="14667">
          <cell r="B14667">
            <v>37022</v>
          </cell>
          <cell r="C14667" t="str">
            <v>Rosetta Inpharmatics Inc</v>
          </cell>
          <cell r="D14667" t="str">
            <v>Merck &amp; Co Inc</v>
          </cell>
          <cell r="E14667">
            <v>615.61999999999989</v>
          </cell>
          <cell r="F14667" t="str">
            <v>N</v>
          </cell>
        </row>
        <row r="14668">
          <cell r="B14668">
            <v>37022</v>
          </cell>
          <cell r="C14668" t="str">
            <v>Tiburon Inc</v>
          </cell>
          <cell r="D14668" t="str">
            <v>CompuDyne Corpo</v>
          </cell>
          <cell r="E14668">
            <v>27.648</v>
          </cell>
          <cell r="F14668" t="str">
            <v>N</v>
          </cell>
        </row>
        <row r="14669">
          <cell r="B14669">
            <v>37022</v>
          </cell>
          <cell r="C14669" t="str">
            <v>FieldTech(WICOR Inc)</v>
          </cell>
          <cell r="D14669" t="str">
            <v>Invensys Management Services</v>
          </cell>
          <cell r="E14669">
            <v>18</v>
          </cell>
          <cell r="F14669" t="str">
            <v>N</v>
          </cell>
        </row>
        <row r="14670">
          <cell r="B14670">
            <v>37022</v>
          </cell>
          <cell r="C14670" t="str">
            <v>Sonicopia</v>
          </cell>
          <cell r="D14670" t="str">
            <v>Pulse Entertainment Inc</v>
          </cell>
          <cell r="E14670">
            <v>1</v>
          </cell>
          <cell r="F14670" t="str">
            <v>N</v>
          </cell>
        </row>
        <row r="14671">
          <cell r="B14671">
            <v>37022</v>
          </cell>
          <cell r="C14671" t="str">
            <v>Protrader Group LLC</v>
          </cell>
          <cell r="D14671" t="str">
            <v>Instinet Group Inc</v>
          </cell>
          <cell r="E14671">
            <v>150</v>
          </cell>
          <cell r="F14671" t="str">
            <v>N</v>
          </cell>
        </row>
        <row r="14672">
          <cell r="B14672">
            <v>37022</v>
          </cell>
          <cell r="C14672" t="str">
            <v>Cahners Business Info-Metals</v>
          </cell>
          <cell r="D14672" t="str">
            <v>Metal Bulletin PLC</v>
          </cell>
          <cell r="E14672">
            <v>11</v>
          </cell>
          <cell r="F14672" t="str">
            <v>N</v>
          </cell>
        </row>
        <row r="14673">
          <cell r="B14673">
            <v>37021</v>
          </cell>
          <cell r="C14673" t="str">
            <v>US Timberlands Company LP</v>
          </cell>
          <cell r="D14673" t="str">
            <v>Investor Group</v>
          </cell>
          <cell r="E14673">
            <v>33.951999999999998</v>
          </cell>
          <cell r="F14673" t="str">
            <v>Y</v>
          </cell>
        </row>
        <row r="14674">
          <cell r="B14674">
            <v>37021</v>
          </cell>
          <cell r="C14674" t="str">
            <v>Executive Venture Partners</v>
          </cell>
          <cell r="D14674" t="str">
            <v>Brainworks Ventures Inc</v>
          </cell>
          <cell r="E14674">
            <v>3.125</v>
          </cell>
          <cell r="F14674" t="str">
            <v>Y</v>
          </cell>
        </row>
        <row r="14675">
          <cell r="B14675">
            <v>37021</v>
          </cell>
          <cell r="C14675" t="str">
            <v>Protective Closures Co Inc</v>
          </cell>
          <cell r="D14675" t="str">
            <v>Investor Group</v>
          </cell>
          <cell r="E14675">
            <v>78</v>
          </cell>
          <cell r="F14675" t="str">
            <v>N</v>
          </cell>
        </row>
        <row r="14676">
          <cell r="B14676">
            <v>37021</v>
          </cell>
          <cell r="C14676" t="str">
            <v>Procurenet Inc</v>
          </cell>
          <cell r="D14676" t="str">
            <v>ePlus Inc</v>
          </cell>
          <cell r="E14676">
            <v>5.7629999999999999</v>
          </cell>
          <cell r="F14676" t="str">
            <v>N</v>
          </cell>
        </row>
        <row r="14677">
          <cell r="B14677">
            <v>37021</v>
          </cell>
          <cell r="C14677" t="str">
            <v>Helen Grace Chocolates</v>
          </cell>
          <cell r="D14677" t="str">
            <v>Shamrock Farms Co</v>
          </cell>
          <cell r="E14677">
            <v>4.2249999999999996</v>
          </cell>
          <cell r="F14677" t="str">
            <v>N</v>
          </cell>
        </row>
        <row r="14678">
          <cell r="B14678">
            <v>37021</v>
          </cell>
          <cell r="C14678" t="str">
            <v>OilQuip Rentals Inc</v>
          </cell>
          <cell r="D14678" t="str">
            <v>Allis-Chalmers Corp</v>
          </cell>
          <cell r="E14678">
            <v>17.029999999999998</v>
          </cell>
          <cell r="F14678" t="str">
            <v>N</v>
          </cell>
        </row>
        <row r="14679">
          <cell r="B14679">
            <v>37021</v>
          </cell>
          <cell r="C14679" t="str">
            <v>Avogadro</v>
          </cell>
          <cell r="D14679" t="str">
            <v>Openwave Systems Inc</v>
          </cell>
          <cell r="E14679">
            <v>99.63</v>
          </cell>
          <cell r="F14679" t="str">
            <v>N</v>
          </cell>
        </row>
        <row r="14680">
          <cell r="B14680">
            <v>37021</v>
          </cell>
          <cell r="C14680" t="str">
            <v>NatureSmart LLC</v>
          </cell>
          <cell r="D14680" t="str">
            <v>NBTY Inc</v>
          </cell>
          <cell r="E14680">
            <v>28</v>
          </cell>
          <cell r="F14680" t="str">
            <v>N</v>
          </cell>
        </row>
        <row r="14681">
          <cell r="B14681">
            <v>37021</v>
          </cell>
          <cell r="C14681" t="str">
            <v>NT International</v>
          </cell>
          <cell r="D14681" t="str">
            <v>Entegris Inc</v>
          </cell>
          <cell r="E14681">
            <v>27.5</v>
          </cell>
          <cell r="F14681" t="str">
            <v>N</v>
          </cell>
        </row>
        <row r="14682">
          <cell r="B14682">
            <v>37021</v>
          </cell>
          <cell r="C14682" t="str">
            <v>Wyntek Diagnostics Inc</v>
          </cell>
          <cell r="D14682" t="str">
            <v>Genzyme General</v>
          </cell>
          <cell r="E14682">
            <v>65</v>
          </cell>
          <cell r="F14682" t="str">
            <v>N</v>
          </cell>
        </row>
        <row r="14683">
          <cell r="B14683">
            <v>37021</v>
          </cell>
          <cell r="C14683" t="str">
            <v>Brookfield Financial Ppty LP</v>
          </cell>
          <cell r="D14683" t="str">
            <v>Brookfield Properties Corp</v>
          </cell>
          <cell r="E14683">
            <v>202</v>
          </cell>
          <cell r="F14683" t="str">
            <v>N</v>
          </cell>
        </row>
        <row r="14684">
          <cell r="B14684">
            <v>37020</v>
          </cell>
          <cell r="C14684" t="str">
            <v>Pierre Foods Inc</v>
          </cell>
          <cell r="D14684" t="str">
            <v>Investor Group</v>
          </cell>
          <cell r="E14684">
            <v>5.3479999999999999</v>
          </cell>
          <cell r="F14684" t="str">
            <v>Y</v>
          </cell>
        </row>
        <row r="14685">
          <cell r="B14685">
            <v>37020</v>
          </cell>
          <cell r="C14685" t="str">
            <v>Amerifee Corp</v>
          </cell>
          <cell r="D14685" t="str">
            <v>Capital One Financial Corp</v>
          </cell>
          <cell r="E14685">
            <v>81.5</v>
          </cell>
          <cell r="F14685" t="str">
            <v>Y</v>
          </cell>
        </row>
        <row r="14686">
          <cell r="B14686">
            <v>37020</v>
          </cell>
          <cell r="C14686" t="str">
            <v>Plains All Amer Pipeline LP</v>
          </cell>
          <cell r="D14686" t="str">
            <v>Investor Group</v>
          </cell>
          <cell r="E14686">
            <v>155</v>
          </cell>
          <cell r="F14686" t="str">
            <v>Y</v>
          </cell>
        </row>
        <row r="14687">
          <cell r="B14687">
            <v>37020</v>
          </cell>
          <cell r="C14687" t="str">
            <v>Xpede-Financial Mgmt Assets</v>
          </cell>
          <cell r="D14687" t="str">
            <v>ALLTEL Corp</v>
          </cell>
          <cell r="E14687">
            <v>2.5</v>
          </cell>
          <cell r="F14687" t="str">
            <v>N</v>
          </cell>
        </row>
        <row r="14688">
          <cell r="B14688">
            <v>37020</v>
          </cell>
          <cell r="C14688" t="str">
            <v>Orthologic-Passive Mot Bus</v>
          </cell>
          <cell r="D14688" t="str">
            <v>Orthorehab Inc</v>
          </cell>
          <cell r="E14688">
            <v>18</v>
          </cell>
          <cell r="F14688" t="str">
            <v>N</v>
          </cell>
        </row>
        <row r="14689">
          <cell r="B14689">
            <v>37020</v>
          </cell>
          <cell r="C14689" t="str">
            <v>MGI PHARMA Inc</v>
          </cell>
          <cell r="D14689" t="str">
            <v>US Bancorp Piper Jaffray Inc</v>
          </cell>
          <cell r="E14689">
            <v>40.04</v>
          </cell>
          <cell r="F14689" t="str">
            <v>N</v>
          </cell>
        </row>
        <row r="14690">
          <cell r="B14690">
            <v>37020</v>
          </cell>
          <cell r="C14690" t="str">
            <v>Four Seasons Group</v>
          </cell>
          <cell r="D14690" t="str">
            <v>Ultraframe Plc</v>
          </cell>
          <cell r="E14690">
            <v>125</v>
          </cell>
          <cell r="F14690" t="str">
            <v>N</v>
          </cell>
        </row>
        <row r="14691">
          <cell r="B14691">
            <v>37020</v>
          </cell>
          <cell r="C14691" t="str">
            <v>Enerwise Global Tech Inc</v>
          </cell>
          <cell r="D14691" t="str">
            <v>Hydro-Quebec Capitech Inc</v>
          </cell>
          <cell r="E14691">
            <v>10</v>
          </cell>
          <cell r="F14691" t="str">
            <v>N</v>
          </cell>
        </row>
        <row r="14692">
          <cell r="B14692">
            <v>37020</v>
          </cell>
          <cell r="C14692" t="str">
            <v>Netzee Inc-Bill Payment Op</v>
          </cell>
          <cell r="D14692" t="str">
            <v>iPay LLC</v>
          </cell>
          <cell r="E14692">
            <v>1.2999999999999998</v>
          </cell>
          <cell r="F14692" t="str">
            <v>N</v>
          </cell>
        </row>
        <row r="14693">
          <cell r="B14693">
            <v>37020</v>
          </cell>
          <cell r="C14693" t="str">
            <v>HealthTrac Inc</v>
          </cell>
          <cell r="D14693" t="str">
            <v>VirtualSellers.Com Inc</v>
          </cell>
          <cell r="E14693">
            <v>5.0999999999999996</v>
          </cell>
          <cell r="F14693" t="str">
            <v>N</v>
          </cell>
        </row>
        <row r="14694">
          <cell r="B14694">
            <v>37020</v>
          </cell>
          <cell r="C14694" t="str">
            <v>Harvey Ent-Classic Characters</v>
          </cell>
          <cell r="D14694" t="str">
            <v>Classic Media Inc</v>
          </cell>
          <cell r="E14694">
            <v>17</v>
          </cell>
          <cell r="F14694" t="str">
            <v>N</v>
          </cell>
        </row>
        <row r="14695">
          <cell r="B14695">
            <v>37020</v>
          </cell>
          <cell r="C14695" t="str">
            <v>Fashion Ctr at Pentagon City</v>
          </cell>
          <cell r="D14695" t="str">
            <v>Simon Property Group Inc</v>
          </cell>
          <cell r="E14695">
            <v>400</v>
          </cell>
          <cell r="F14695" t="str">
            <v>N</v>
          </cell>
        </row>
        <row r="14696">
          <cell r="B14696">
            <v>37019</v>
          </cell>
          <cell r="C14696" t="str">
            <v>Uniscape Inc</v>
          </cell>
          <cell r="D14696" t="str">
            <v>Sequoia Capital</v>
          </cell>
          <cell r="E14696">
            <v>10</v>
          </cell>
          <cell r="F14696" t="str">
            <v>Y</v>
          </cell>
        </row>
        <row r="14697">
          <cell r="B14697">
            <v>37019</v>
          </cell>
          <cell r="C14697" t="str">
            <v>Corcept Therapeutics Inc</v>
          </cell>
          <cell r="D14697" t="str">
            <v>Maverick Capital Ltd</v>
          </cell>
          <cell r="E14697">
            <v>10</v>
          </cell>
          <cell r="F14697" t="str">
            <v>Y</v>
          </cell>
        </row>
        <row r="14698">
          <cell r="B14698">
            <v>37019</v>
          </cell>
          <cell r="C14698" t="str">
            <v>Apollo BioPharmaceutics Inc</v>
          </cell>
          <cell r="D14698" t="str">
            <v>Mitokor Inc</v>
          </cell>
          <cell r="E14698">
            <v>17.5</v>
          </cell>
          <cell r="F14698" t="str">
            <v>N</v>
          </cell>
        </row>
        <row r="14699">
          <cell r="B14699">
            <v>37019</v>
          </cell>
          <cell r="C14699" t="str">
            <v>Starcraft Corp-Van Conversion</v>
          </cell>
          <cell r="D14699" t="str">
            <v>Centurion Vehicles Inc</v>
          </cell>
          <cell r="E14699">
            <v>5</v>
          </cell>
          <cell r="F14699" t="str">
            <v>N</v>
          </cell>
        </row>
        <row r="14700">
          <cell r="B14700">
            <v>37019</v>
          </cell>
          <cell r="C14700" t="str">
            <v>Brown Jordan International Inc</v>
          </cell>
          <cell r="D14700" t="str">
            <v>Winsloew Furniture Inc</v>
          </cell>
          <cell r="E14700">
            <v>125</v>
          </cell>
          <cell r="F14700" t="str">
            <v>N</v>
          </cell>
        </row>
        <row r="14701">
          <cell r="B14701">
            <v>37019</v>
          </cell>
          <cell r="C14701" t="str">
            <v>Post Bancorp Inc</v>
          </cell>
          <cell r="D14701" t="str">
            <v>Team Finl Inc,Paola,KS</v>
          </cell>
          <cell r="E14701">
            <v>13</v>
          </cell>
          <cell r="F14701" t="str">
            <v>N</v>
          </cell>
        </row>
        <row r="14702">
          <cell r="B14702">
            <v>37019</v>
          </cell>
          <cell r="C14702" t="str">
            <v>Barrett Resources Corp</v>
          </cell>
          <cell r="D14702" t="str">
            <v>Williams Cos Inc</v>
          </cell>
          <cell r="E14702">
            <v>2756.5899999999997</v>
          </cell>
          <cell r="F14702" t="str">
            <v>N</v>
          </cell>
        </row>
        <row r="14703">
          <cell r="B14703">
            <v>37019</v>
          </cell>
          <cell r="C14703" t="str">
            <v>Woodlands Golf Course</v>
          </cell>
          <cell r="D14703" t="str">
            <v>Brights Creek Development Co</v>
          </cell>
          <cell r="E14703">
            <v>6.3999999999999995</v>
          </cell>
          <cell r="F14703" t="str">
            <v>N</v>
          </cell>
        </row>
        <row r="14704">
          <cell r="B14704">
            <v>37019</v>
          </cell>
          <cell r="C14704" t="str">
            <v>Front Royal Inc</v>
          </cell>
          <cell r="D14704" t="str">
            <v>Argonaut Group Inc</v>
          </cell>
          <cell r="E14704">
            <v>165</v>
          </cell>
          <cell r="F14704" t="str">
            <v>N</v>
          </cell>
        </row>
        <row r="14705">
          <cell r="B14705">
            <v>37019</v>
          </cell>
          <cell r="C14705" t="str">
            <v>Newport News Shipbuilding Inc</v>
          </cell>
          <cell r="D14705" t="str">
            <v>Northrop Grumman Corp</v>
          </cell>
          <cell r="E14705">
            <v>3056.694</v>
          </cell>
          <cell r="F14705" t="str">
            <v>N</v>
          </cell>
        </row>
        <row r="14706">
          <cell r="B14706">
            <v>37019</v>
          </cell>
          <cell r="C14706" t="str">
            <v>Proxity Inc</v>
          </cell>
          <cell r="D14706" t="str">
            <v>CasinoBuilders.com Inc</v>
          </cell>
          <cell r="E14706">
            <v>1.2</v>
          </cell>
          <cell r="F14706" t="str">
            <v>N</v>
          </cell>
        </row>
        <row r="14707">
          <cell r="B14707">
            <v>37019</v>
          </cell>
          <cell r="C14707" t="str">
            <v>Cheng Power Systems</v>
          </cell>
          <cell r="D14707" t="str">
            <v>Mirant Corp</v>
          </cell>
          <cell r="E14707">
            <v>3</v>
          </cell>
          <cell r="F14707" t="str">
            <v>N</v>
          </cell>
        </row>
        <row r="14708">
          <cell r="B14708">
            <v>37018</v>
          </cell>
          <cell r="C14708" t="str">
            <v>Carter-Wallace Inc-Consumer</v>
          </cell>
          <cell r="D14708" t="str">
            <v>Investor Group</v>
          </cell>
          <cell r="E14708">
            <v>739</v>
          </cell>
          <cell r="F14708" t="str">
            <v>Y</v>
          </cell>
        </row>
        <row r="14709">
          <cell r="B14709">
            <v>37018</v>
          </cell>
          <cell r="C14709" t="str">
            <v>Carter-Wallace Inc-Pharma Div</v>
          </cell>
          <cell r="D14709" t="str">
            <v>Investor Group</v>
          </cell>
          <cell r="E14709">
            <v>408</v>
          </cell>
          <cell r="F14709" t="str">
            <v>Y</v>
          </cell>
        </row>
        <row r="14710">
          <cell r="B14710">
            <v>37018</v>
          </cell>
          <cell r="C14710" t="str">
            <v>Ricks Exploration Inc</v>
          </cell>
          <cell r="D14710" t="str">
            <v>FieldPoint Petroleum Corp</v>
          </cell>
          <cell r="E14710">
            <v>1</v>
          </cell>
          <cell r="F14710" t="str">
            <v>N</v>
          </cell>
        </row>
        <row r="14711">
          <cell r="B14711">
            <v>37018</v>
          </cell>
          <cell r="C14711" t="str">
            <v>Agtrol Intl-Fungicides Bus</v>
          </cell>
          <cell r="D14711" t="str">
            <v>Nufarm Ltd</v>
          </cell>
          <cell r="E14711">
            <v>15.459</v>
          </cell>
          <cell r="F14711" t="str">
            <v>N</v>
          </cell>
        </row>
        <row r="14712">
          <cell r="B14712">
            <v>37018</v>
          </cell>
          <cell r="C14712" t="str">
            <v>Hancock Communities</v>
          </cell>
          <cell r="D14712" t="str">
            <v>Meritage Homes Corp</v>
          </cell>
          <cell r="E14712">
            <v>78</v>
          </cell>
          <cell r="F14712" t="str">
            <v>N</v>
          </cell>
        </row>
        <row r="14713">
          <cell r="B14713">
            <v>37018</v>
          </cell>
          <cell r="C14713" t="str">
            <v>Point to Point Network</v>
          </cell>
          <cell r="D14713" t="str">
            <v>US Industrial Services Inc</v>
          </cell>
          <cell r="E14713">
            <v>3.468</v>
          </cell>
          <cell r="F14713" t="str">
            <v>N</v>
          </cell>
        </row>
        <row r="14714">
          <cell r="B14714">
            <v>37018</v>
          </cell>
          <cell r="C14714" t="str">
            <v>KDI Precision Products Inc</v>
          </cell>
          <cell r="D14714" t="str">
            <v>L-3 Communications Hldg Inc</v>
          </cell>
          <cell r="E14714">
            <v>67.5</v>
          </cell>
          <cell r="F14714" t="str">
            <v>N</v>
          </cell>
        </row>
        <row r="14715">
          <cell r="B14715">
            <v>37018</v>
          </cell>
          <cell r="C14715" t="str">
            <v>NOVA Corp</v>
          </cell>
          <cell r="D14715" t="str">
            <v>US Bancorp,Minneapolis,MN</v>
          </cell>
          <cell r="E14715">
            <v>2061.502</v>
          </cell>
          <cell r="F14715" t="str">
            <v>N</v>
          </cell>
        </row>
        <row r="14716">
          <cell r="B14716">
            <v>37018</v>
          </cell>
          <cell r="C14716" t="str">
            <v>ENsight Resource LLC-Gas &amp; Oil</v>
          </cell>
          <cell r="D14716" t="str">
            <v>Ocean Energy Inc</v>
          </cell>
          <cell r="E14716">
            <v>118</v>
          </cell>
          <cell r="F14716" t="str">
            <v>N</v>
          </cell>
        </row>
        <row r="14717">
          <cell r="B14717">
            <v>37018</v>
          </cell>
          <cell r="C14717" t="str">
            <v>BancWest Corp,Honolulu,HI</v>
          </cell>
          <cell r="D14717" t="str">
            <v>BNP Paribas SA</v>
          </cell>
          <cell r="E14717">
            <v>2480.3809999999999</v>
          </cell>
          <cell r="F14717" t="str">
            <v>N</v>
          </cell>
        </row>
        <row r="14718">
          <cell r="B14718">
            <v>37018</v>
          </cell>
          <cell r="C14718" t="str">
            <v>Telemate Net Software Inc</v>
          </cell>
          <cell r="D14718" t="str">
            <v>Verso Technologies Inc</v>
          </cell>
          <cell r="E14718">
            <v>16.071999999999999</v>
          </cell>
          <cell r="F14718" t="str">
            <v>N</v>
          </cell>
        </row>
        <row r="14719">
          <cell r="B14719">
            <v>37018</v>
          </cell>
          <cell r="C14719" t="str">
            <v>Franchise Support Network Inc</v>
          </cell>
          <cell r="D14719" t="str">
            <v>Banyan Corp</v>
          </cell>
          <cell r="E14719">
            <v>1.0209999999999999</v>
          </cell>
          <cell r="F14719" t="str">
            <v>N</v>
          </cell>
        </row>
        <row r="14720">
          <cell r="B14720">
            <v>37018</v>
          </cell>
          <cell r="C14720" t="str">
            <v>FalconStor Inc</v>
          </cell>
          <cell r="D14720" t="str">
            <v>Network Peripherals Inc</v>
          </cell>
          <cell r="E14720">
            <v>302.39699999999999</v>
          </cell>
          <cell r="F14720" t="str">
            <v>N</v>
          </cell>
        </row>
        <row r="14721">
          <cell r="B14721">
            <v>37018</v>
          </cell>
          <cell r="C14721" t="str">
            <v>Somnus Medical Technologies</v>
          </cell>
          <cell r="D14721" t="str">
            <v>Gyrus Group PLC</v>
          </cell>
          <cell r="E14721">
            <v>54.281999999999996</v>
          </cell>
          <cell r="F14721" t="str">
            <v>N</v>
          </cell>
        </row>
        <row r="14722">
          <cell r="B14722">
            <v>37018</v>
          </cell>
          <cell r="C14722" t="str">
            <v>Jabber Inc</v>
          </cell>
          <cell r="D14722" t="str">
            <v>France Telecom Technologies</v>
          </cell>
          <cell r="E14722">
            <v>7</v>
          </cell>
          <cell r="F14722" t="str">
            <v>N</v>
          </cell>
        </row>
        <row r="14723">
          <cell r="B14723">
            <v>37018</v>
          </cell>
          <cell r="C14723" t="str">
            <v>Catheter &amp; Disposables Tech</v>
          </cell>
          <cell r="D14723" t="str">
            <v>CardioTech International Inc</v>
          </cell>
          <cell r="E14723">
            <v>1.2999999999999998</v>
          </cell>
          <cell r="F14723" t="str">
            <v>N</v>
          </cell>
        </row>
        <row r="14724">
          <cell r="B14724">
            <v>37018</v>
          </cell>
          <cell r="C14724" t="str">
            <v>Proxicom Inc</v>
          </cell>
          <cell r="D14724" t="str">
            <v>Dimension Data PLC</v>
          </cell>
          <cell r="E14724">
            <v>443.48099999999999</v>
          </cell>
          <cell r="F14724" t="str">
            <v>N</v>
          </cell>
        </row>
        <row r="14725">
          <cell r="B14725">
            <v>37015</v>
          </cell>
          <cell r="C14725" t="str">
            <v>Loewen Grp Intl-Cemeteries(5)</v>
          </cell>
          <cell r="D14725" t="str">
            <v>WE Memorial Acquisition Co</v>
          </cell>
          <cell r="E14725">
            <v>1.5449999999999999</v>
          </cell>
          <cell r="F14725" t="str">
            <v>N</v>
          </cell>
        </row>
        <row r="14726">
          <cell r="B14726">
            <v>37015</v>
          </cell>
          <cell r="C14726" t="str">
            <v>Cenit Bancorp,Norfolk,VA</v>
          </cell>
          <cell r="D14726" t="str">
            <v>SouthTrust Corp,Birmingham,AL</v>
          </cell>
          <cell r="E14726">
            <v>130.541</v>
          </cell>
          <cell r="F14726" t="str">
            <v>N</v>
          </cell>
        </row>
        <row r="14727">
          <cell r="B14727">
            <v>37015</v>
          </cell>
          <cell r="C14727" t="str">
            <v>QPF Inc-Certain Assets</v>
          </cell>
          <cell r="D14727" t="str">
            <v>Applied Extrusion Technologies</v>
          </cell>
          <cell r="E14727">
            <v>15</v>
          </cell>
          <cell r="F14727" t="str">
            <v>N</v>
          </cell>
        </row>
        <row r="14728">
          <cell r="B14728">
            <v>37015</v>
          </cell>
          <cell r="C14728" t="str">
            <v>Hanover Direct Inc-Warehouse,</v>
          </cell>
          <cell r="D14728" t="str">
            <v>Undisclosed Acquiror</v>
          </cell>
          <cell r="E14728">
            <v>4.6999999999999993</v>
          </cell>
          <cell r="F14728" t="str">
            <v>N</v>
          </cell>
        </row>
        <row r="14729">
          <cell r="B14729">
            <v>37015</v>
          </cell>
          <cell r="C14729" t="str">
            <v>Smith &amp; Nephew PLC-ENT</v>
          </cell>
          <cell r="D14729" t="str">
            <v>Gyrus Group PLC</v>
          </cell>
          <cell r="E14729">
            <v>93</v>
          </cell>
          <cell r="F14729" t="str">
            <v>N</v>
          </cell>
        </row>
        <row r="14730">
          <cell r="B14730">
            <v>37015</v>
          </cell>
          <cell r="C14730" t="str">
            <v>Kendin Communications Inc</v>
          </cell>
          <cell r="D14730" t="str">
            <v>Micrel Inc</v>
          </cell>
          <cell r="E14730">
            <v>213.19499999999999</v>
          </cell>
          <cell r="F14730" t="str">
            <v>N</v>
          </cell>
        </row>
        <row r="14731">
          <cell r="B14731">
            <v>37015</v>
          </cell>
          <cell r="C14731" t="str">
            <v>ASIC International Inc</v>
          </cell>
          <cell r="D14731" t="str">
            <v>Flextronics Semiconductor Inc</v>
          </cell>
          <cell r="E14731">
            <v>39.200000000000003</v>
          </cell>
          <cell r="F14731" t="str">
            <v>N</v>
          </cell>
        </row>
        <row r="14732">
          <cell r="B14732">
            <v>37015</v>
          </cell>
          <cell r="C14732" t="str">
            <v>Chartwell Diversified Services</v>
          </cell>
          <cell r="D14732" t="str">
            <v>e-MedSoft.com</v>
          </cell>
          <cell r="E14732">
            <v>90</v>
          </cell>
          <cell r="F14732" t="str">
            <v>N</v>
          </cell>
        </row>
        <row r="14733">
          <cell r="B14733">
            <v>37015</v>
          </cell>
          <cell r="C14733" t="str">
            <v>Ultramar Diamond Shamrock Corp</v>
          </cell>
          <cell r="D14733" t="str">
            <v>Valero Energy Corp</v>
          </cell>
          <cell r="E14733">
            <v>6215.0259999999998</v>
          </cell>
          <cell r="F14733" t="str">
            <v>N</v>
          </cell>
        </row>
        <row r="14734">
          <cell r="B14734">
            <v>37014</v>
          </cell>
          <cell r="C14734" t="str">
            <v>Wally Industries Inc</v>
          </cell>
          <cell r="D14734" t="str">
            <v>Primary Payment Systems Inc</v>
          </cell>
          <cell r="E14734">
            <v>20</v>
          </cell>
          <cell r="F14734" t="str">
            <v>N</v>
          </cell>
        </row>
        <row r="14735">
          <cell r="B14735">
            <v>37014</v>
          </cell>
          <cell r="C14735" t="str">
            <v>McLeodUSA Inc-PCS Licenses</v>
          </cell>
          <cell r="D14735" t="str">
            <v>United States Cellular Corp</v>
          </cell>
          <cell r="E14735">
            <v>74</v>
          </cell>
          <cell r="F14735" t="str">
            <v>N</v>
          </cell>
        </row>
        <row r="14736">
          <cell r="B14736">
            <v>37014</v>
          </cell>
          <cell r="C14736" t="str">
            <v>Tri-Valley Growers-Olive Busin</v>
          </cell>
          <cell r="D14736" t="str">
            <v>California Olive Growers</v>
          </cell>
          <cell r="E14736">
            <v>1</v>
          </cell>
          <cell r="F14736" t="str">
            <v>N</v>
          </cell>
        </row>
        <row r="14737">
          <cell r="B14737">
            <v>37014</v>
          </cell>
          <cell r="C14737" t="str">
            <v>Comfort Inn,Denver,PA</v>
          </cell>
          <cell r="D14737" t="str">
            <v>Hersha Hospitality Trust</v>
          </cell>
          <cell r="E14737">
            <v>2.0999999999999996</v>
          </cell>
          <cell r="F14737" t="str">
            <v>N</v>
          </cell>
        </row>
        <row r="14738">
          <cell r="B14738">
            <v>37014</v>
          </cell>
          <cell r="C14738" t="str">
            <v>SkillsVillage.com</v>
          </cell>
          <cell r="D14738" t="str">
            <v>PeopleSoft Inc</v>
          </cell>
          <cell r="E14738">
            <v>32</v>
          </cell>
          <cell r="F14738" t="str">
            <v>N</v>
          </cell>
        </row>
        <row r="14739">
          <cell r="B14739">
            <v>37014</v>
          </cell>
          <cell r="C14739" t="str">
            <v>Telescan Inc</v>
          </cell>
          <cell r="D14739" t="str">
            <v>Ziasun Technologies Inc</v>
          </cell>
          <cell r="E14739">
            <v>5.9050000000000002</v>
          </cell>
          <cell r="F14739" t="str">
            <v>N</v>
          </cell>
        </row>
        <row r="14740">
          <cell r="B14740">
            <v>37014</v>
          </cell>
          <cell r="C14740" t="str">
            <v>Hydrocarbon Technologies Inc</v>
          </cell>
          <cell r="D14740" t="str">
            <v>Headwaters Inc</v>
          </cell>
          <cell r="E14740">
            <v>15.885999999999999</v>
          </cell>
          <cell r="F14740" t="str">
            <v>N</v>
          </cell>
        </row>
        <row r="14741">
          <cell r="B14741">
            <v>37014</v>
          </cell>
          <cell r="C14741" t="str">
            <v>Keyport Life,Independent Finl</v>
          </cell>
          <cell r="D14741" t="str">
            <v>Sun Life Finl Svcs of CA Inc</v>
          </cell>
          <cell r="E14741">
            <v>1700</v>
          </cell>
          <cell r="F14741" t="str">
            <v>N</v>
          </cell>
        </row>
        <row r="14742">
          <cell r="B14742">
            <v>37014</v>
          </cell>
          <cell r="C14742" t="str">
            <v>Charles E Smith Residential</v>
          </cell>
          <cell r="D14742" t="str">
            <v>Archstone Communities Trust</v>
          </cell>
          <cell r="E14742">
            <v>3215.1099999999997</v>
          </cell>
          <cell r="F14742" t="str">
            <v>N</v>
          </cell>
        </row>
        <row r="14743">
          <cell r="B14743">
            <v>37014</v>
          </cell>
          <cell r="C14743" t="str">
            <v>WMFS-FM,Memphis,Tennessee</v>
          </cell>
          <cell r="D14743" t="str">
            <v>Infinity Broadcasting Corp</v>
          </cell>
          <cell r="E14743">
            <v>7.1999999999999993</v>
          </cell>
          <cell r="F14743" t="str">
            <v>N</v>
          </cell>
        </row>
        <row r="14744">
          <cell r="B14744">
            <v>37013</v>
          </cell>
          <cell r="C14744" t="str">
            <v>Federal-Mogul Corp-Aviation</v>
          </cell>
          <cell r="D14744" t="str">
            <v>Transdigm Inc</v>
          </cell>
          <cell r="E14744">
            <v>160</v>
          </cell>
          <cell r="F14744" t="str">
            <v>Y</v>
          </cell>
        </row>
        <row r="14745">
          <cell r="B14745">
            <v>37013</v>
          </cell>
          <cell r="C14745" t="str">
            <v>K*Tec Electronics Corp(Thayer)</v>
          </cell>
          <cell r="D14745" t="str">
            <v>EFTC Corp</v>
          </cell>
          <cell r="E14745">
            <v>22.527999999999999</v>
          </cell>
          <cell r="F14745" t="str">
            <v>N</v>
          </cell>
        </row>
        <row r="14746">
          <cell r="B14746">
            <v>37013</v>
          </cell>
          <cell r="C14746" t="str">
            <v>Impresa(Epicor Software Corp)</v>
          </cell>
          <cell r="D14746" t="str">
            <v>Auto Underwriters of America</v>
          </cell>
          <cell r="E14746">
            <v>10</v>
          </cell>
          <cell r="F14746" t="str">
            <v>N</v>
          </cell>
        </row>
        <row r="14747">
          <cell r="B14747">
            <v>37013</v>
          </cell>
          <cell r="C14747" t="str">
            <v>Cascade Clear Water Co</v>
          </cell>
          <cell r="D14747" t="str">
            <v>Cullyspring Water Co Inc</v>
          </cell>
          <cell r="E14747">
            <v>4.8199999999999994</v>
          </cell>
          <cell r="F14747" t="str">
            <v>N</v>
          </cell>
        </row>
        <row r="14748">
          <cell r="B14748">
            <v>37013</v>
          </cell>
          <cell r="C14748" t="str">
            <v>RTM Restaurant Group-Arby's</v>
          </cell>
          <cell r="D14748" t="str">
            <v>Sybra Inc(ICH Corp)</v>
          </cell>
          <cell r="E14748">
            <v>18.299999999999997</v>
          </cell>
          <cell r="F14748" t="str">
            <v>N</v>
          </cell>
        </row>
        <row r="14749">
          <cell r="B14749">
            <v>37013</v>
          </cell>
          <cell r="C14749" t="str">
            <v>Fortress Florida Inc</v>
          </cell>
          <cell r="D14749" t="str">
            <v>DR Horton Inc</v>
          </cell>
          <cell r="E14749">
            <v>28</v>
          </cell>
          <cell r="F14749" t="str">
            <v>N</v>
          </cell>
        </row>
        <row r="14750">
          <cell r="B14750">
            <v>37013</v>
          </cell>
          <cell r="C14750" t="str">
            <v>Dispatch Mgmt Svcs Corp-NY</v>
          </cell>
          <cell r="D14750" t="str">
            <v>EarlyBird Delivery Systems LLC</v>
          </cell>
          <cell r="E14750">
            <v>2.4249999999999998</v>
          </cell>
          <cell r="F14750" t="str">
            <v>N</v>
          </cell>
        </row>
        <row r="14751">
          <cell r="B14751">
            <v>37013</v>
          </cell>
          <cell r="C14751" t="str">
            <v>Qtron Inc</v>
          </cell>
          <cell r="D14751" t="str">
            <v>Plexus Corp</v>
          </cell>
          <cell r="E14751">
            <v>47</v>
          </cell>
          <cell r="F14751" t="str">
            <v>N</v>
          </cell>
        </row>
        <row r="14752">
          <cell r="B14752">
            <v>37013</v>
          </cell>
          <cell r="C14752" t="str">
            <v>Tidestone Technologies</v>
          </cell>
          <cell r="D14752" t="str">
            <v>Actuate Corp</v>
          </cell>
          <cell r="E14752">
            <v>11.918999999999999</v>
          </cell>
          <cell r="F14752" t="str">
            <v>N</v>
          </cell>
        </row>
        <row r="14753">
          <cell r="B14753">
            <v>37013</v>
          </cell>
          <cell r="C14753" t="str">
            <v>Behavioral Healthcare Corp</v>
          </cell>
          <cell r="D14753" t="str">
            <v>Welsh Carson Anderson Stowe IX</v>
          </cell>
          <cell r="E14753">
            <v>40</v>
          </cell>
          <cell r="F14753" t="str">
            <v>N</v>
          </cell>
        </row>
        <row r="14754">
          <cell r="B14754">
            <v>37013</v>
          </cell>
          <cell r="C14754" t="str">
            <v>Galaxy Aerospace Corp</v>
          </cell>
          <cell r="D14754" t="str">
            <v>General Dynamics Corp</v>
          </cell>
          <cell r="E14754">
            <v>668</v>
          </cell>
          <cell r="F14754" t="str">
            <v>N</v>
          </cell>
        </row>
        <row r="14755">
          <cell r="B14755">
            <v>37013</v>
          </cell>
          <cell r="C14755" t="str">
            <v>Advanced Enterprise Solutions</v>
          </cell>
          <cell r="D14755" t="str">
            <v>MSC Software Corp</v>
          </cell>
          <cell r="E14755">
            <v>90</v>
          </cell>
          <cell r="F14755" t="str">
            <v>N</v>
          </cell>
        </row>
        <row r="14756">
          <cell r="B14756">
            <v>37012</v>
          </cell>
          <cell r="C14756" t="str">
            <v>Westminster Sec(Laidlaw Hldg)</v>
          </cell>
          <cell r="D14756" t="str">
            <v>Investor Group</v>
          </cell>
          <cell r="E14756">
            <v>1</v>
          </cell>
          <cell r="F14756" t="str">
            <v>Y</v>
          </cell>
        </row>
        <row r="14757">
          <cell r="B14757">
            <v>37012</v>
          </cell>
          <cell r="C14757" t="str">
            <v>Micronpc.com(Micron)</v>
          </cell>
          <cell r="D14757" t="str">
            <v>Gores Technology Group LLC</v>
          </cell>
          <cell r="E14757">
            <v>70</v>
          </cell>
          <cell r="F14757" t="str">
            <v>Y</v>
          </cell>
        </row>
        <row r="14758">
          <cell r="B14758">
            <v>37012</v>
          </cell>
          <cell r="C14758" t="str">
            <v>Lets Talk Cellular-Retail Outl</v>
          </cell>
          <cell r="D14758" t="str">
            <v>Undisclosed Acquiror</v>
          </cell>
          <cell r="E14758">
            <v>2.6999999999999997</v>
          </cell>
          <cell r="F14758" t="str">
            <v>N</v>
          </cell>
        </row>
        <row r="14759">
          <cell r="B14759">
            <v>37012</v>
          </cell>
          <cell r="C14759" t="str">
            <v>Southside Bancshares Corp</v>
          </cell>
          <cell r="D14759" t="str">
            <v>Allegiant Bancorp,St Louis,MO</v>
          </cell>
          <cell r="E14759">
            <v>123.735</v>
          </cell>
          <cell r="F14759" t="str">
            <v>N</v>
          </cell>
        </row>
        <row r="14760">
          <cell r="B14760">
            <v>37012</v>
          </cell>
          <cell r="C14760" t="str">
            <v>Norfolk Southern Corp</v>
          </cell>
          <cell r="D14760" t="str">
            <v>Undisclosed Acquiror</v>
          </cell>
          <cell r="E14760">
            <v>57.4</v>
          </cell>
          <cell r="F14760" t="str">
            <v>N</v>
          </cell>
        </row>
        <row r="14761">
          <cell r="B14761">
            <v>37012</v>
          </cell>
          <cell r="C14761" t="str">
            <v>Annovis Inc</v>
          </cell>
          <cell r="D14761" t="str">
            <v>Transgenomic Inc</v>
          </cell>
          <cell r="E14761">
            <v>13.776999999999999</v>
          </cell>
          <cell r="F14761" t="str">
            <v>N</v>
          </cell>
        </row>
        <row r="14762">
          <cell r="B14762">
            <v>37012</v>
          </cell>
          <cell r="C14762" t="str">
            <v>CareSteps Inc</v>
          </cell>
          <cell r="D14762" t="str">
            <v>American Healthways Inc</v>
          </cell>
          <cell r="E14762">
            <v>16.279999999999998</v>
          </cell>
          <cell r="F14762" t="str">
            <v>N</v>
          </cell>
        </row>
        <row r="14763">
          <cell r="B14763">
            <v>37012</v>
          </cell>
          <cell r="C14763" t="str">
            <v>V&amp;P Enterprises</v>
          </cell>
          <cell r="D14763" t="str">
            <v>Polytek Colorado Inc</v>
          </cell>
          <cell r="E14763">
            <v>1.7</v>
          </cell>
          <cell r="F14763" t="str">
            <v>N</v>
          </cell>
        </row>
        <row r="14764">
          <cell r="B14764">
            <v>37012</v>
          </cell>
          <cell r="C14764" t="str">
            <v>Kaneb Services LLC</v>
          </cell>
          <cell r="D14764" t="str">
            <v>Shareholders</v>
          </cell>
          <cell r="E14764">
            <v>152.42599999999999</v>
          </cell>
          <cell r="F14764" t="str">
            <v>N</v>
          </cell>
        </row>
        <row r="14765">
          <cell r="B14765">
            <v>37012</v>
          </cell>
          <cell r="C14765" t="str">
            <v>Connetics Corp-Ridaura Assets</v>
          </cell>
          <cell r="D14765" t="str">
            <v>Prometheus Laboratories Inc</v>
          </cell>
          <cell r="E14765">
            <v>13</v>
          </cell>
          <cell r="F14765" t="str">
            <v>N</v>
          </cell>
        </row>
        <row r="14766">
          <cell r="B14766">
            <v>37012</v>
          </cell>
          <cell r="C14766" t="str">
            <v>Digital Solutions</v>
          </cell>
          <cell r="D14766" t="str">
            <v>MDU Comm International Inc</v>
          </cell>
          <cell r="E14766">
            <v>1.91</v>
          </cell>
          <cell r="F14766" t="str">
            <v>N</v>
          </cell>
        </row>
        <row r="14767">
          <cell r="B14767">
            <v>37012</v>
          </cell>
          <cell r="C14767" t="str">
            <v>Big Screen City</v>
          </cell>
          <cell r="D14767" t="str">
            <v>Tweeter Home Ent Group Inc</v>
          </cell>
          <cell r="E14767">
            <v>5.2750000000000004</v>
          </cell>
          <cell r="F14767" t="str">
            <v>N</v>
          </cell>
        </row>
        <row r="14768">
          <cell r="B14768">
            <v>37012</v>
          </cell>
          <cell r="C14768" t="str">
            <v>BKM Business Development Corp</v>
          </cell>
          <cell r="D14768" t="str">
            <v>Clean Air Partners</v>
          </cell>
          <cell r="E14768">
            <v>2</v>
          </cell>
          <cell r="F14768" t="str">
            <v>N</v>
          </cell>
        </row>
        <row r="14769">
          <cell r="B14769">
            <v>37012</v>
          </cell>
          <cell r="C14769" t="str">
            <v>Smithfield Cos Inc</v>
          </cell>
          <cell r="D14769" t="str">
            <v>Smithfield Foods Inc</v>
          </cell>
          <cell r="E14769">
            <v>14.853999999999999</v>
          </cell>
          <cell r="F14769" t="str">
            <v>N</v>
          </cell>
        </row>
        <row r="14770">
          <cell r="B14770">
            <v>37012</v>
          </cell>
          <cell r="C14770" t="str">
            <v>Del Webb Corp</v>
          </cell>
          <cell r="D14770" t="str">
            <v>Pulte Homes Inc</v>
          </cell>
          <cell r="E14770">
            <v>1728.8420000000001</v>
          </cell>
          <cell r="F14770" t="str">
            <v>N</v>
          </cell>
        </row>
        <row r="14771">
          <cell r="B14771">
            <v>37012</v>
          </cell>
          <cell r="C14771" t="str">
            <v>Magic Earth Inc</v>
          </cell>
          <cell r="D14771" t="str">
            <v>Halliburton Co</v>
          </cell>
          <cell r="E14771">
            <v>100</v>
          </cell>
          <cell r="F14771" t="str">
            <v>N</v>
          </cell>
        </row>
        <row r="14772">
          <cell r="B14772">
            <v>37012</v>
          </cell>
          <cell r="C14772" t="str">
            <v>Bank West Financial Corp,Grand</v>
          </cell>
          <cell r="D14772" t="str">
            <v>Chemical Financial Corp,MI</v>
          </cell>
          <cell r="E14772">
            <v>30.398</v>
          </cell>
          <cell r="F14772" t="str">
            <v>N</v>
          </cell>
        </row>
        <row r="14773">
          <cell r="B14773">
            <v>37011</v>
          </cell>
          <cell r="C14773" t="str">
            <v>I-Behavior Inc</v>
          </cell>
          <cell r="D14773" t="str">
            <v>JEGI Capital(Jordan Edmiston)</v>
          </cell>
          <cell r="E14773">
            <v>5.0999999999999996</v>
          </cell>
          <cell r="F14773" t="str">
            <v>Y</v>
          </cell>
        </row>
        <row r="14774">
          <cell r="B14774">
            <v>37011</v>
          </cell>
          <cell r="C14774" t="str">
            <v>Riddell Sports Inc-Athletic</v>
          </cell>
          <cell r="D14774" t="str">
            <v>Lincolnshire Management Inc</v>
          </cell>
          <cell r="E14774">
            <v>61</v>
          </cell>
          <cell r="F14774" t="str">
            <v>Y</v>
          </cell>
        </row>
        <row r="14775">
          <cell r="B14775">
            <v>37011</v>
          </cell>
          <cell r="C14775" t="str">
            <v>Southern BioSystems Inc</v>
          </cell>
          <cell r="D14775" t="str">
            <v>DURECT Corp</v>
          </cell>
          <cell r="E14775">
            <v>15.338999999999999</v>
          </cell>
          <cell r="F14775" t="str">
            <v>N</v>
          </cell>
        </row>
        <row r="14776">
          <cell r="B14776">
            <v>37011</v>
          </cell>
          <cell r="C14776" t="str">
            <v>ERDAS Inc</v>
          </cell>
          <cell r="D14776" t="str">
            <v>Leica Geosystems AG</v>
          </cell>
          <cell r="E14776">
            <v>30</v>
          </cell>
          <cell r="F14776" t="str">
            <v>N</v>
          </cell>
        </row>
        <row r="14777">
          <cell r="B14777">
            <v>37011</v>
          </cell>
          <cell r="C14777" t="str">
            <v>LH Systems Llc</v>
          </cell>
          <cell r="D14777" t="str">
            <v>Leica Geosystems AG</v>
          </cell>
          <cell r="E14777">
            <v>15</v>
          </cell>
          <cell r="F14777" t="str">
            <v>N</v>
          </cell>
        </row>
        <row r="14778">
          <cell r="B14778">
            <v>37011</v>
          </cell>
          <cell r="C14778" t="str">
            <v>TriSense Software Ltd</v>
          </cell>
          <cell r="D14778" t="str">
            <v>Group 1 Software Inc</v>
          </cell>
          <cell r="E14778">
            <v>8.1</v>
          </cell>
          <cell r="F14778" t="str">
            <v>N</v>
          </cell>
        </row>
        <row r="14779">
          <cell r="B14779">
            <v>37011</v>
          </cell>
          <cell r="C14779" t="str">
            <v>Hondo Inc,Herbco Enterprises</v>
          </cell>
          <cell r="D14779" t="str">
            <v>Coca-Cola Enterprises Inc</v>
          </cell>
          <cell r="E14779">
            <v>1302</v>
          </cell>
          <cell r="F14779" t="str">
            <v>N</v>
          </cell>
        </row>
        <row r="14780">
          <cell r="B14780">
            <v>37011</v>
          </cell>
          <cell r="C14780" t="str">
            <v>Greenhouse Spa Inc</v>
          </cell>
          <cell r="D14780" t="str">
            <v>Steiner Leisure Ltd</v>
          </cell>
          <cell r="E14780">
            <v>30.7</v>
          </cell>
          <cell r="F14780" t="str">
            <v>N</v>
          </cell>
        </row>
        <row r="14781">
          <cell r="B14781">
            <v>37011</v>
          </cell>
          <cell r="C14781" t="str">
            <v>Network Ice Corp</v>
          </cell>
          <cell r="D14781" t="str">
            <v>ISS Group Inc</v>
          </cell>
          <cell r="E14781">
            <v>195.04799999999997</v>
          </cell>
          <cell r="F14781" t="str">
            <v>N</v>
          </cell>
        </row>
        <row r="14782">
          <cell r="B14782">
            <v>37011</v>
          </cell>
          <cell r="C14782" t="str">
            <v>Bio Science Contract Prodn Cor</v>
          </cell>
          <cell r="D14782" t="str">
            <v>Cambrex Corp</v>
          </cell>
          <cell r="E14782">
            <v>145</v>
          </cell>
          <cell r="F14782" t="str">
            <v>N</v>
          </cell>
        </row>
        <row r="14783">
          <cell r="B14783">
            <v>37011</v>
          </cell>
          <cell r="C14783" t="str">
            <v>Catamaran Communications</v>
          </cell>
          <cell r="D14783" t="str">
            <v>Infineon Technologies AG</v>
          </cell>
          <cell r="E14783">
            <v>250</v>
          </cell>
          <cell r="F14783" t="str">
            <v>N</v>
          </cell>
        </row>
        <row r="14784">
          <cell r="B14784">
            <v>37011</v>
          </cell>
          <cell r="C14784" t="str">
            <v>WBOY-TV,Clarksburg,WV</v>
          </cell>
          <cell r="D14784" t="str">
            <v>Hearst-Argyle Television Inc</v>
          </cell>
          <cell r="E14784">
            <v>20</v>
          </cell>
          <cell r="F14784" t="str">
            <v>N</v>
          </cell>
        </row>
        <row r="14785">
          <cell r="B14785">
            <v>37011</v>
          </cell>
          <cell r="C14785" t="str">
            <v>Sterion</v>
          </cell>
          <cell r="D14785" t="str">
            <v>Oxboro Medical Inc</v>
          </cell>
          <cell r="E14785">
            <v>3.3</v>
          </cell>
          <cell r="F14785" t="str">
            <v>N</v>
          </cell>
        </row>
        <row r="14786">
          <cell r="B14786">
            <v>37011</v>
          </cell>
          <cell r="C14786" t="str">
            <v>Georgia-Pacific Corp-Mills (4)</v>
          </cell>
          <cell r="D14786" t="str">
            <v>Domtar Inc</v>
          </cell>
          <cell r="E14786">
            <v>1650</v>
          </cell>
          <cell r="F14786" t="str">
            <v>N</v>
          </cell>
        </row>
        <row r="14787">
          <cell r="B14787">
            <v>37011</v>
          </cell>
          <cell r="C14787" t="str">
            <v>Mount Hope Rock Products</v>
          </cell>
          <cell r="D14787" t="str">
            <v>Oldcastle Materials Group</v>
          </cell>
          <cell r="E14787">
            <v>144</v>
          </cell>
          <cell r="F14787" t="str">
            <v>N</v>
          </cell>
        </row>
        <row r="14788">
          <cell r="B14788">
            <v>37011</v>
          </cell>
          <cell r="C14788" t="str">
            <v>Xceed Inc-Chandler,Arizona Off</v>
          </cell>
          <cell r="D14788" t="str">
            <v>Distributed Systems Solutions</v>
          </cell>
          <cell r="E14788">
            <v>1</v>
          </cell>
          <cell r="F14788" t="str">
            <v>N</v>
          </cell>
        </row>
        <row r="14789">
          <cell r="B14789">
            <v>37011</v>
          </cell>
          <cell r="C14789" t="str">
            <v>McLeodUSA-Personal Commun</v>
          </cell>
          <cell r="D14789" t="str">
            <v>Midwest Wireless</v>
          </cell>
          <cell r="E14789">
            <v>22.4</v>
          </cell>
          <cell r="F14789" t="str">
            <v>N</v>
          </cell>
        </row>
        <row r="14790">
          <cell r="B14790">
            <v>37011</v>
          </cell>
          <cell r="C14790" t="str">
            <v>STV Group Inc</v>
          </cell>
          <cell r="D14790" t="str">
            <v>Employee Stock Ownership Plan</v>
          </cell>
          <cell r="E14790">
            <v>43.628999999999998</v>
          </cell>
          <cell r="F14790" t="str">
            <v>N</v>
          </cell>
        </row>
        <row r="14791">
          <cell r="B14791">
            <v>37011</v>
          </cell>
          <cell r="C14791" t="str">
            <v>Westin Hotels LP</v>
          </cell>
          <cell r="D14791" t="str">
            <v>MacKenzie Patterson Fuller Inc</v>
          </cell>
          <cell r="E14791">
            <v>2.2610000000000001</v>
          </cell>
          <cell r="F14791" t="str">
            <v>N</v>
          </cell>
        </row>
        <row r="14792">
          <cell r="B14792">
            <v>37011</v>
          </cell>
          <cell r="C14792" t="str">
            <v>National City Bancorp</v>
          </cell>
          <cell r="D14792" t="str">
            <v>Marshall &amp; Ilsley Corp,WI</v>
          </cell>
          <cell r="E14792">
            <v>267.67999999999995</v>
          </cell>
          <cell r="F14792" t="str">
            <v>N</v>
          </cell>
        </row>
        <row r="14793">
          <cell r="B14793">
            <v>37011</v>
          </cell>
          <cell r="C14793" t="str">
            <v>Specialty Catalog Corp</v>
          </cell>
          <cell r="D14793" t="str">
            <v>Investor Group</v>
          </cell>
          <cell r="E14793">
            <v>12.640999999999998</v>
          </cell>
          <cell r="F14793" t="str">
            <v>N</v>
          </cell>
        </row>
        <row r="14794">
          <cell r="B14794">
            <v>37011</v>
          </cell>
          <cell r="C14794" t="str">
            <v>Fisher Cos Inc-Flour Milling</v>
          </cell>
          <cell r="D14794" t="str">
            <v>Pendleton Flour Mills LLC</v>
          </cell>
          <cell r="E14794">
            <v>31</v>
          </cell>
          <cell r="F14794" t="str">
            <v>N</v>
          </cell>
        </row>
        <row r="14795">
          <cell r="B14795">
            <v>37011</v>
          </cell>
          <cell r="C14795" t="str">
            <v>Aurora Biosciences Corp</v>
          </cell>
          <cell r="D14795" t="str">
            <v>Vertex Pharmaceuticals Inc</v>
          </cell>
          <cell r="E14795">
            <v>554.26400000000001</v>
          </cell>
          <cell r="F14795" t="str">
            <v>N</v>
          </cell>
        </row>
        <row r="14796">
          <cell r="B14796">
            <v>37009</v>
          </cell>
          <cell r="C14796" t="str">
            <v>Power Machinery Inc-Cert Asts</v>
          </cell>
          <cell r="D14796" t="str">
            <v>Hanover Compressor Co</v>
          </cell>
          <cell r="E14796">
            <v>6.468</v>
          </cell>
          <cell r="F14796" t="str">
            <v>N</v>
          </cell>
        </row>
        <row r="14797">
          <cell r="B14797">
            <v>37008</v>
          </cell>
          <cell r="C14797" t="str">
            <v>Black Hawk Gaming &amp; Dvlp Co</v>
          </cell>
          <cell r="D14797" t="str">
            <v>Gameco Inc</v>
          </cell>
          <cell r="E14797">
            <v>36.331000000000003</v>
          </cell>
          <cell r="F14797" t="str">
            <v>Y</v>
          </cell>
        </row>
        <row r="14798">
          <cell r="B14798">
            <v>37008</v>
          </cell>
          <cell r="C14798" t="str">
            <v>Silver Cinemas International</v>
          </cell>
          <cell r="D14798" t="str">
            <v>Oaktree Capital Management LLC</v>
          </cell>
          <cell r="E14798">
            <v>40</v>
          </cell>
          <cell r="F14798" t="str">
            <v>Y</v>
          </cell>
        </row>
        <row r="14799">
          <cell r="B14799">
            <v>37008</v>
          </cell>
          <cell r="C14799" t="str">
            <v>Encap Investments-Texas Oil</v>
          </cell>
          <cell r="D14799" t="str">
            <v>Peoples Energy Corp</v>
          </cell>
          <cell r="E14799">
            <v>120</v>
          </cell>
          <cell r="F14799" t="str">
            <v>N</v>
          </cell>
        </row>
        <row r="14800">
          <cell r="B14800">
            <v>37008</v>
          </cell>
          <cell r="C14800" t="str">
            <v>Cyclix Engineering Corp</v>
          </cell>
          <cell r="D14800" t="str">
            <v>Teleplan International NV</v>
          </cell>
          <cell r="E14800">
            <v>10</v>
          </cell>
          <cell r="F14800" t="str">
            <v>N</v>
          </cell>
        </row>
        <row r="14801">
          <cell r="B14801">
            <v>37008</v>
          </cell>
          <cell r="C14801" t="str">
            <v>Orbcomm Global LP</v>
          </cell>
          <cell r="D14801" t="str">
            <v>International Licensees LLC</v>
          </cell>
          <cell r="E14801">
            <v>13</v>
          </cell>
          <cell r="F14801" t="str">
            <v>N</v>
          </cell>
        </row>
        <row r="14802">
          <cell r="B14802">
            <v>37008</v>
          </cell>
          <cell r="C14802" t="str">
            <v>WorldPages.com Inc</v>
          </cell>
          <cell r="D14802" t="str">
            <v>TransWestern Publishing Co LLC</v>
          </cell>
          <cell r="E14802">
            <v>142.37200000000001</v>
          </cell>
          <cell r="F14802" t="str">
            <v>N</v>
          </cell>
        </row>
        <row r="14803">
          <cell r="B14803">
            <v>37008</v>
          </cell>
          <cell r="C14803" t="str">
            <v>RFS Bancorp Inc,Revere,MA</v>
          </cell>
          <cell r="D14803" t="str">
            <v>Danvers Bancorp</v>
          </cell>
          <cell r="E14803">
            <v>20.776</v>
          </cell>
          <cell r="F14803" t="str">
            <v>N</v>
          </cell>
        </row>
        <row r="14804">
          <cell r="B14804">
            <v>37008</v>
          </cell>
          <cell r="C14804" t="str">
            <v>Meteor Enterprises Inc</v>
          </cell>
          <cell r="D14804" t="str">
            <v>Capco Energy Inc</v>
          </cell>
          <cell r="E14804">
            <v>5.3010000000000002</v>
          </cell>
          <cell r="F14804" t="str">
            <v>N</v>
          </cell>
        </row>
        <row r="14805">
          <cell r="B14805">
            <v>37008</v>
          </cell>
          <cell r="C14805" t="str">
            <v>Southwestern Life Holdings Inc</v>
          </cell>
          <cell r="D14805" t="str">
            <v>Swiss Re Life &amp; Health</v>
          </cell>
          <cell r="E14805">
            <v>171.54999999999998</v>
          </cell>
          <cell r="F14805" t="str">
            <v>N</v>
          </cell>
        </row>
        <row r="14806">
          <cell r="B14806">
            <v>37008</v>
          </cell>
          <cell r="C14806" t="str">
            <v>Commissary Operations Inc</v>
          </cell>
          <cell r="D14806" t="str">
            <v>COI Acquisition Co</v>
          </cell>
          <cell r="E14806">
            <v>9</v>
          </cell>
          <cell r="F14806" t="str">
            <v>N</v>
          </cell>
        </row>
        <row r="14807">
          <cell r="B14807">
            <v>37008</v>
          </cell>
          <cell r="C14807" t="str">
            <v>Columbus Jack Corp</v>
          </cell>
          <cell r="D14807" t="str">
            <v>Quality Products Inc</v>
          </cell>
          <cell r="E14807">
            <v>2.38</v>
          </cell>
          <cell r="F14807" t="str">
            <v>N</v>
          </cell>
        </row>
        <row r="14808">
          <cell r="B14808">
            <v>37008</v>
          </cell>
          <cell r="C14808" t="str">
            <v>Pell Rudman &amp; Co Inc</v>
          </cell>
          <cell r="D14808" t="str">
            <v>Amvescap PLC</v>
          </cell>
          <cell r="E14808">
            <v>200</v>
          </cell>
          <cell r="F14808" t="str">
            <v>N</v>
          </cell>
        </row>
        <row r="14809">
          <cell r="B14809">
            <v>37007</v>
          </cell>
          <cell r="C14809" t="str">
            <v>XO Communications Inc</v>
          </cell>
          <cell r="D14809" t="str">
            <v>Forstmann Little &amp; Co</v>
          </cell>
          <cell r="E14809">
            <v>250</v>
          </cell>
          <cell r="F14809" t="str">
            <v>Y</v>
          </cell>
        </row>
        <row r="14810">
          <cell r="B14810">
            <v>37007</v>
          </cell>
          <cell r="C14810" t="str">
            <v>Key Plastics LLC</v>
          </cell>
          <cell r="D14810" t="str">
            <v>Carlyle Management Group</v>
          </cell>
          <cell r="E14810">
            <v>188</v>
          </cell>
          <cell r="F14810" t="str">
            <v>Y</v>
          </cell>
        </row>
        <row r="14811">
          <cell r="B14811">
            <v>37007</v>
          </cell>
          <cell r="C14811" t="str">
            <v>Med Resorts International Inc</v>
          </cell>
          <cell r="D14811" t="str">
            <v>American Vacation Resorts Inc</v>
          </cell>
          <cell r="E14811">
            <v>3</v>
          </cell>
          <cell r="F14811" t="str">
            <v>N</v>
          </cell>
        </row>
        <row r="14812">
          <cell r="B14812">
            <v>37007</v>
          </cell>
          <cell r="C14812" t="str">
            <v>Fidelity &amp; Guaranty Life</v>
          </cell>
          <cell r="D14812" t="str">
            <v>Old Mutual PLC</v>
          </cell>
          <cell r="E14812">
            <v>635</v>
          </cell>
          <cell r="F14812" t="str">
            <v>N</v>
          </cell>
        </row>
        <row r="14813">
          <cell r="B14813">
            <v>37007</v>
          </cell>
          <cell r="C14813" t="str">
            <v>Matrix Networking Group</v>
          </cell>
          <cell r="D14813" t="str">
            <v>Dimension Data PLC</v>
          </cell>
          <cell r="E14813">
            <v>16</v>
          </cell>
          <cell r="F14813" t="str">
            <v>N</v>
          </cell>
        </row>
        <row r="14814">
          <cell r="B14814">
            <v>37007</v>
          </cell>
          <cell r="C14814" t="str">
            <v>Fremont-Certain Assets</v>
          </cell>
          <cell r="D14814" t="str">
            <v>Toreador Resources Corp</v>
          </cell>
          <cell r="E14814">
            <v>4.1999999999999993</v>
          </cell>
          <cell r="F14814" t="str">
            <v>N</v>
          </cell>
        </row>
        <row r="14815">
          <cell r="B14815">
            <v>37007</v>
          </cell>
          <cell r="C14815" t="str">
            <v>Novopint</v>
          </cell>
          <cell r="D14815" t="str">
            <v>Nissho Iwai American Corp</v>
          </cell>
          <cell r="E14815">
            <v>25</v>
          </cell>
          <cell r="F14815" t="str">
            <v>N</v>
          </cell>
        </row>
        <row r="14816">
          <cell r="B14816">
            <v>37007</v>
          </cell>
          <cell r="C14816" t="str">
            <v>Invvision Capital Inc</v>
          </cell>
          <cell r="D14816" t="str">
            <v>Omni ParkPass.com Inc</v>
          </cell>
          <cell r="E14816">
            <v>1.2769999999999999</v>
          </cell>
          <cell r="F14816" t="str">
            <v>N</v>
          </cell>
        </row>
        <row r="14817">
          <cell r="B14817">
            <v>37007</v>
          </cell>
          <cell r="C14817" t="str">
            <v>Merchant Energy Group</v>
          </cell>
          <cell r="D14817" t="str">
            <v>TransAlta Corp</v>
          </cell>
          <cell r="E14817">
            <v>2</v>
          </cell>
          <cell r="F14817" t="str">
            <v>N</v>
          </cell>
        </row>
        <row r="14818">
          <cell r="B14818">
            <v>37007</v>
          </cell>
          <cell r="C14818" t="str">
            <v>Reunion Ind Inc-Wine Grape</v>
          </cell>
          <cell r="D14818" t="str">
            <v>Vineyards At Juliana LLC</v>
          </cell>
          <cell r="E14818">
            <v>16.5</v>
          </cell>
          <cell r="F14818" t="str">
            <v>N</v>
          </cell>
        </row>
        <row r="14819">
          <cell r="B14819">
            <v>37007</v>
          </cell>
          <cell r="C14819" t="str">
            <v>Chocolate Bayou Water Co</v>
          </cell>
          <cell r="D14819" t="str">
            <v>North Harris County Regional</v>
          </cell>
          <cell r="E14819">
            <v>100</v>
          </cell>
          <cell r="F14819" t="str">
            <v>N</v>
          </cell>
        </row>
        <row r="14820">
          <cell r="B14820">
            <v>37007</v>
          </cell>
          <cell r="C14820" t="str">
            <v>Delta Downs Racetrack</v>
          </cell>
          <cell r="D14820" t="str">
            <v>Boyd Gaming Corp</v>
          </cell>
          <cell r="E14820">
            <v>125</v>
          </cell>
          <cell r="F14820" t="str">
            <v>N</v>
          </cell>
        </row>
        <row r="14821">
          <cell r="B14821">
            <v>37007</v>
          </cell>
          <cell r="C14821" t="str">
            <v>MedPlus Inc</v>
          </cell>
          <cell r="D14821" t="str">
            <v>Quest Diagnostics Inc</v>
          </cell>
          <cell r="E14821">
            <v>18.084</v>
          </cell>
          <cell r="F14821" t="str">
            <v>N</v>
          </cell>
        </row>
        <row r="14822">
          <cell r="B14822">
            <v>37007</v>
          </cell>
          <cell r="C14822" t="str">
            <v>Montgomery Ward &amp; Co-Stores(8)</v>
          </cell>
          <cell r="D14822" t="str">
            <v>Dillard's Inc</v>
          </cell>
          <cell r="E14822">
            <v>21</v>
          </cell>
          <cell r="F14822" t="str">
            <v>N</v>
          </cell>
        </row>
        <row r="14823">
          <cell r="B14823">
            <v>37007</v>
          </cell>
          <cell r="C14823" t="str">
            <v>McLeodUSA Inc-PCS Licenses</v>
          </cell>
          <cell r="D14823" t="str">
            <v>Hickory Tech Corp</v>
          </cell>
          <cell r="E14823">
            <v>11.1</v>
          </cell>
          <cell r="F14823" t="str">
            <v>N</v>
          </cell>
        </row>
        <row r="14824">
          <cell r="B14824">
            <v>37007</v>
          </cell>
          <cell r="C14824" t="str">
            <v>Triad Restaurant Group LLC</v>
          </cell>
          <cell r="D14824" t="str">
            <v>Wendelta Inc</v>
          </cell>
          <cell r="E14824">
            <v>40.5</v>
          </cell>
          <cell r="F14824" t="str">
            <v>N</v>
          </cell>
        </row>
        <row r="14825">
          <cell r="B14825">
            <v>37007</v>
          </cell>
          <cell r="C14825" t="str">
            <v>Focal Inc</v>
          </cell>
          <cell r="D14825" t="str">
            <v>Genzyme Corp</v>
          </cell>
          <cell r="E14825">
            <v>9.9269999999999996</v>
          </cell>
          <cell r="F14825" t="str">
            <v>N</v>
          </cell>
        </row>
        <row r="14826">
          <cell r="B14826">
            <v>37007</v>
          </cell>
          <cell r="C14826" t="str">
            <v>Green Mountain Energy Co</v>
          </cell>
          <cell r="D14826" t="str">
            <v>Investor Group</v>
          </cell>
          <cell r="E14826">
            <v>53.5</v>
          </cell>
          <cell r="F14826" t="str">
            <v>-</v>
          </cell>
        </row>
        <row r="14827">
          <cell r="B14827">
            <v>37006</v>
          </cell>
          <cell r="C14827" t="str">
            <v>M/A Com-Certain Broadband Wire</v>
          </cell>
          <cell r="D14827" t="str">
            <v>Endwave Corp</v>
          </cell>
          <cell r="E14827">
            <v>6</v>
          </cell>
          <cell r="F14827" t="str">
            <v>N</v>
          </cell>
        </row>
        <row r="14828">
          <cell r="B14828">
            <v>37006</v>
          </cell>
          <cell r="C14828" t="str">
            <v>Miller &amp; Schoeder-Certain Asts</v>
          </cell>
          <cell r="D14828" t="str">
            <v>Investor Group</v>
          </cell>
          <cell r="E14828">
            <v>15</v>
          </cell>
          <cell r="F14828" t="str">
            <v>N</v>
          </cell>
        </row>
        <row r="14829">
          <cell r="B14829">
            <v>37006</v>
          </cell>
          <cell r="C14829" t="str">
            <v>Edler Industries Inc</v>
          </cell>
          <cell r="D14829" t="str">
            <v>Reinhold Industries Inc</v>
          </cell>
          <cell r="E14829">
            <v>2.5999999999999996</v>
          </cell>
          <cell r="F14829" t="str">
            <v>N</v>
          </cell>
        </row>
        <row r="14830">
          <cell r="B14830">
            <v>37006</v>
          </cell>
          <cell r="C14830" t="str">
            <v>MedAmicus Inc-Gynecology</v>
          </cell>
          <cell r="D14830" t="str">
            <v>CooperSurgical Inc</v>
          </cell>
          <cell r="E14830">
            <v>4.6999999999999993</v>
          </cell>
          <cell r="F14830" t="str">
            <v>N</v>
          </cell>
        </row>
        <row r="14831">
          <cell r="B14831">
            <v>37006</v>
          </cell>
          <cell r="C14831" t="str">
            <v>Pinnacle Group</v>
          </cell>
          <cell r="D14831" t="str">
            <v>Smithfield Foods Inc</v>
          </cell>
          <cell r="E14831">
            <v>36</v>
          </cell>
          <cell r="F14831" t="str">
            <v>N</v>
          </cell>
        </row>
        <row r="14832">
          <cell r="B14832">
            <v>37006</v>
          </cell>
          <cell r="C14832" t="str">
            <v>OroAmerica</v>
          </cell>
          <cell r="D14832" t="str">
            <v>Aurafin Corp</v>
          </cell>
          <cell r="E14832">
            <v>78.692999999999998</v>
          </cell>
          <cell r="F14832" t="str">
            <v>N</v>
          </cell>
        </row>
        <row r="14833">
          <cell r="B14833">
            <v>37006</v>
          </cell>
          <cell r="C14833" t="str">
            <v>Elmsford Sheet Metal</v>
          </cell>
          <cell r="D14833" t="str">
            <v>PPL Energy Services Northeast</v>
          </cell>
          <cell r="E14833">
            <v>6.3</v>
          </cell>
          <cell r="F14833" t="str">
            <v>N</v>
          </cell>
        </row>
        <row r="14834">
          <cell r="B14834">
            <v>37006</v>
          </cell>
          <cell r="C14834" t="str">
            <v>Westech International Inc</v>
          </cell>
          <cell r="D14834" t="str">
            <v>PPL Energy Services Northeast</v>
          </cell>
          <cell r="E14834">
            <v>3.1999999999999997</v>
          </cell>
          <cell r="F14834" t="str">
            <v>N</v>
          </cell>
        </row>
        <row r="14835">
          <cell r="B14835">
            <v>37005</v>
          </cell>
          <cell r="C14835" t="str">
            <v>CPI Corp-Prints Plus Business</v>
          </cell>
          <cell r="D14835" t="str">
            <v>TRU Retail Inc</v>
          </cell>
          <cell r="E14835">
            <v>15</v>
          </cell>
          <cell r="F14835" t="str">
            <v>Y</v>
          </cell>
        </row>
        <row r="14836">
          <cell r="B14836">
            <v>37005</v>
          </cell>
          <cell r="C14836" t="str">
            <v>TheBrain Technologies Corp</v>
          </cell>
          <cell r="D14836" t="str">
            <v>Investor Group</v>
          </cell>
          <cell r="E14836">
            <v>16</v>
          </cell>
          <cell r="F14836" t="str">
            <v>Y</v>
          </cell>
        </row>
        <row r="14837">
          <cell r="B14837">
            <v>37005</v>
          </cell>
          <cell r="C14837" t="str">
            <v>Informix Software Inc</v>
          </cell>
          <cell r="D14837" t="str">
            <v>IBM Corp</v>
          </cell>
          <cell r="E14837">
            <v>1000</v>
          </cell>
          <cell r="F14837" t="str">
            <v>N</v>
          </cell>
        </row>
        <row r="14838">
          <cell r="B14838">
            <v>37005</v>
          </cell>
          <cell r="C14838" t="str">
            <v>Harveys Casino Resorts</v>
          </cell>
          <cell r="D14838" t="str">
            <v>Harrahs Entertainment Inc</v>
          </cell>
          <cell r="E14838">
            <v>625</v>
          </cell>
          <cell r="F14838" t="str">
            <v>N</v>
          </cell>
        </row>
        <row r="14839">
          <cell r="B14839">
            <v>37005</v>
          </cell>
          <cell r="C14839" t="str">
            <v>Fountain Valley,E-Next</v>
          </cell>
          <cell r="D14839" t="str">
            <v>Black Hills Energy Capital Inc</v>
          </cell>
          <cell r="E14839">
            <v>130</v>
          </cell>
          <cell r="F14839" t="str">
            <v>N</v>
          </cell>
        </row>
        <row r="14840">
          <cell r="B14840">
            <v>37005</v>
          </cell>
          <cell r="C14840" t="str">
            <v>IGEN International Inc</v>
          </cell>
          <cell r="D14840" t="str">
            <v>Aqa Wlngtn Nth Amrcn Eq Fnd</v>
          </cell>
          <cell r="E14840">
            <v>12.5</v>
          </cell>
          <cell r="F14840" t="str">
            <v>N</v>
          </cell>
        </row>
        <row r="14841">
          <cell r="B14841">
            <v>37005</v>
          </cell>
          <cell r="C14841" t="str">
            <v>Brittany Enterprises</v>
          </cell>
          <cell r="D14841" t="str">
            <v>Princeton Mining Corp</v>
          </cell>
          <cell r="E14841">
            <v>149.39999999999998</v>
          </cell>
          <cell r="F14841" t="str">
            <v>N</v>
          </cell>
        </row>
        <row r="14842">
          <cell r="B14842">
            <v>37005</v>
          </cell>
          <cell r="C14842" t="str">
            <v>Qinnet Holdings Corp</v>
          </cell>
          <cell r="D14842" t="str">
            <v>Qinnet.com Inc</v>
          </cell>
          <cell r="E14842">
            <v>78.965000000000003</v>
          </cell>
          <cell r="F14842" t="str">
            <v>N</v>
          </cell>
        </row>
        <row r="14843">
          <cell r="B14843">
            <v>37005</v>
          </cell>
          <cell r="C14843" t="str">
            <v>Pharmanetics Inc</v>
          </cell>
          <cell r="D14843" t="str">
            <v>Bayer Corp</v>
          </cell>
          <cell r="E14843">
            <v>17.399999999999999</v>
          </cell>
          <cell r="F14843" t="str">
            <v>N</v>
          </cell>
        </row>
        <row r="14844">
          <cell r="B14844">
            <v>37005</v>
          </cell>
          <cell r="C14844" t="str">
            <v>Aronex Pharmaceuticals Inc</v>
          </cell>
          <cell r="D14844" t="str">
            <v>Antigenics Inc</v>
          </cell>
          <cell r="E14844">
            <v>27.99</v>
          </cell>
          <cell r="F14844" t="str">
            <v>N</v>
          </cell>
        </row>
        <row r="14845">
          <cell r="B14845">
            <v>37005</v>
          </cell>
          <cell r="C14845" t="str">
            <v>Serge Elevators Co</v>
          </cell>
          <cell r="D14845" t="str">
            <v>Fujitec America(Fujitec)</v>
          </cell>
          <cell r="E14845">
            <v>20.463000000000001</v>
          </cell>
          <cell r="F14845" t="str">
            <v>N</v>
          </cell>
        </row>
        <row r="14846">
          <cell r="B14846">
            <v>37005</v>
          </cell>
          <cell r="C14846" t="str">
            <v>USX-US Steel Group</v>
          </cell>
          <cell r="D14846" t="str">
            <v>Shareholders</v>
          </cell>
          <cell r="E14846">
            <v>2453.4229999999998</v>
          </cell>
          <cell r="F14846" t="str">
            <v>N</v>
          </cell>
        </row>
        <row r="14847">
          <cell r="B14847">
            <v>37005</v>
          </cell>
          <cell r="C14847" t="str">
            <v>LightLogic</v>
          </cell>
          <cell r="D14847" t="str">
            <v>Intel Corp</v>
          </cell>
          <cell r="E14847">
            <v>400</v>
          </cell>
          <cell r="F14847" t="str">
            <v>N</v>
          </cell>
        </row>
        <row r="14848">
          <cell r="B14848">
            <v>37005</v>
          </cell>
          <cell r="C14848" t="str">
            <v>nSerial Corp</v>
          </cell>
          <cell r="D14848" t="str">
            <v>Intel Corp</v>
          </cell>
          <cell r="E14848">
            <v>66</v>
          </cell>
          <cell r="F14848" t="str">
            <v>N</v>
          </cell>
        </row>
        <row r="14849">
          <cell r="B14849">
            <v>37005</v>
          </cell>
          <cell r="C14849" t="str">
            <v>Cognet Inc</v>
          </cell>
          <cell r="D14849" t="str">
            <v>Intel Corp</v>
          </cell>
          <cell r="E14849">
            <v>183</v>
          </cell>
          <cell r="F14849" t="str">
            <v>N</v>
          </cell>
        </row>
        <row r="14850">
          <cell r="B14850">
            <v>37005</v>
          </cell>
          <cell r="C14850" t="str">
            <v>Covance Biotechnology Services</v>
          </cell>
          <cell r="D14850" t="str">
            <v>Diosynth BV</v>
          </cell>
          <cell r="E14850">
            <v>190</v>
          </cell>
          <cell r="F14850" t="str">
            <v>N</v>
          </cell>
        </row>
        <row r="14851">
          <cell r="B14851">
            <v>37005</v>
          </cell>
          <cell r="C14851" t="str">
            <v>KQQK,Houston,Texas</v>
          </cell>
          <cell r="D14851" t="str">
            <v>Hispanic Broadcasting Corp</v>
          </cell>
          <cell r="E14851">
            <v>80</v>
          </cell>
          <cell r="F14851" t="str">
            <v>N</v>
          </cell>
        </row>
        <row r="14852">
          <cell r="B14852">
            <v>37005</v>
          </cell>
          <cell r="C14852" t="str">
            <v>Jefferson Wells International</v>
          </cell>
          <cell r="D14852" t="str">
            <v>Manpower Inc</v>
          </cell>
          <cell r="E14852">
            <v>174</v>
          </cell>
          <cell r="F14852" t="str">
            <v>N</v>
          </cell>
        </row>
        <row r="14853">
          <cell r="B14853">
            <v>37005</v>
          </cell>
          <cell r="C14853" t="str">
            <v>Decorative Surfaces-Certain</v>
          </cell>
          <cell r="D14853" t="str">
            <v>OMNOVA Solutions Inc</v>
          </cell>
          <cell r="E14853">
            <v>12</v>
          </cell>
          <cell r="F14853" t="str">
            <v>N</v>
          </cell>
        </row>
        <row r="14854">
          <cell r="B14854">
            <v>37005</v>
          </cell>
          <cell r="C14854" t="str">
            <v>VP Buildings Inc(LTV Corp)</v>
          </cell>
          <cell r="D14854" t="str">
            <v>Wellspring Capital Parners IV</v>
          </cell>
          <cell r="E14854">
            <v>175</v>
          </cell>
          <cell r="F14854" t="str">
            <v>N</v>
          </cell>
        </row>
        <row r="14855">
          <cell r="B14855">
            <v>37005</v>
          </cell>
          <cell r="C14855" t="str">
            <v>BuenaVision Telecommunications</v>
          </cell>
          <cell r="D14855" t="str">
            <v>Adelphia Communications Corp</v>
          </cell>
          <cell r="E14855">
            <v>15.414999999999999</v>
          </cell>
          <cell r="F14855" t="str">
            <v>N</v>
          </cell>
        </row>
        <row r="14856">
          <cell r="B14856">
            <v>37005</v>
          </cell>
          <cell r="C14856" t="str">
            <v>Atheros Communications Inc</v>
          </cell>
          <cell r="D14856" t="str">
            <v>TDK Corp</v>
          </cell>
          <cell r="E14856">
            <v>8</v>
          </cell>
          <cell r="F14856" t="str">
            <v>N</v>
          </cell>
        </row>
        <row r="14857">
          <cell r="B14857">
            <v>37005</v>
          </cell>
          <cell r="C14857" t="str">
            <v>MDP Inc</v>
          </cell>
          <cell r="D14857" t="str">
            <v>ProxyMed Inc</v>
          </cell>
          <cell r="E14857">
            <v>10</v>
          </cell>
          <cell r="F14857" t="str">
            <v>N</v>
          </cell>
        </row>
        <row r="14858">
          <cell r="B14858">
            <v>37004</v>
          </cell>
          <cell r="C14858" t="str">
            <v>Enterprises Solutions Inc</v>
          </cell>
          <cell r="D14858" t="str">
            <v>Delta Mutual Inc</v>
          </cell>
          <cell r="E14858">
            <v>4.9530000000000003</v>
          </cell>
          <cell r="F14858" t="str">
            <v>N</v>
          </cell>
        </row>
        <row r="14859">
          <cell r="B14859">
            <v>37004</v>
          </cell>
          <cell r="C14859" t="str">
            <v>Lee County Community Hospital</v>
          </cell>
          <cell r="D14859" t="str">
            <v>Health Management Assoc Inc</v>
          </cell>
          <cell r="E14859">
            <v>18.5</v>
          </cell>
          <cell r="F14859" t="str">
            <v>N</v>
          </cell>
        </row>
        <row r="14860">
          <cell r="B14860">
            <v>37004</v>
          </cell>
          <cell r="C14860" t="str">
            <v>Earl Jean Inc</v>
          </cell>
          <cell r="D14860" t="str">
            <v>Nautica Enterprises Inc</v>
          </cell>
          <cell r="E14860">
            <v>82.889999999999986</v>
          </cell>
          <cell r="F14860" t="str">
            <v>N</v>
          </cell>
        </row>
        <row r="14861">
          <cell r="B14861">
            <v>37004</v>
          </cell>
          <cell r="C14861" t="str">
            <v>O'Gara-Hess &amp; Eisenhardt</v>
          </cell>
          <cell r="D14861" t="str">
            <v>Armor Holdings Inc</v>
          </cell>
          <cell r="E14861">
            <v>54.021999999999998</v>
          </cell>
          <cell r="F14861" t="str">
            <v>N</v>
          </cell>
        </row>
        <row r="14862">
          <cell r="B14862">
            <v>37004</v>
          </cell>
          <cell r="C14862" t="str">
            <v>Big FD Inc</v>
          </cell>
          <cell r="D14862" t="str">
            <v>Sanctuary Group PLC</v>
          </cell>
          <cell r="E14862">
            <v>12</v>
          </cell>
          <cell r="F14862" t="str">
            <v>N</v>
          </cell>
        </row>
        <row r="14863">
          <cell r="B14863">
            <v>37004</v>
          </cell>
          <cell r="C14863" t="str">
            <v>Stratis Business Centers Inc</v>
          </cell>
          <cell r="D14863" t="str">
            <v>Regus Group PLC</v>
          </cell>
          <cell r="E14863">
            <v>10</v>
          </cell>
          <cell r="F14863" t="str">
            <v>N</v>
          </cell>
        </row>
        <row r="14864">
          <cell r="B14864">
            <v>37004</v>
          </cell>
          <cell r="C14864" t="str">
            <v>Cytomedix Inc</v>
          </cell>
          <cell r="D14864" t="str">
            <v>Fusion Capital Fund II LLC</v>
          </cell>
          <cell r="E14864">
            <v>14.7</v>
          </cell>
          <cell r="F14864" t="str">
            <v>N</v>
          </cell>
        </row>
        <row r="14865">
          <cell r="B14865">
            <v>37004</v>
          </cell>
          <cell r="C14865" t="str">
            <v>Pharm-Eco Laboratories(Calix)</v>
          </cell>
          <cell r="D14865" t="str">
            <v>Johnson Matthey PLC</v>
          </cell>
          <cell r="E14865">
            <v>46.9</v>
          </cell>
          <cell r="F14865" t="str">
            <v>N</v>
          </cell>
        </row>
        <row r="14866">
          <cell r="B14866">
            <v>37002</v>
          </cell>
          <cell r="C14866" t="str">
            <v>Alaska Seafood International</v>
          </cell>
          <cell r="D14866" t="str">
            <v>Investor Group</v>
          </cell>
          <cell r="E14866">
            <v>5</v>
          </cell>
          <cell r="F14866" t="str">
            <v>Y</v>
          </cell>
        </row>
        <row r="14867">
          <cell r="B14867">
            <v>37001</v>
          </cell>
          <cell r="C14867" t="str">
            <v>AMC Entertainment Inc</v>
          </cell>
          <cell r="D14867" t="str">
            <v>Apollo Management LP</v>
          </cell>
          <cell r="E14867">
            <v>250</v>
          </cell>
          <cell r="F14867" t="str">
            <v>Y</v>
          </cell>
        </row>
        <row r="14868">
          <cell r="B14868">
            <v>37001</v>
          </cell>
          <cell r="C14868" t="str">
            <v>Aerojet-Gen Corp-Elec,Info Sys</v>
          </cell>
          <cell r="D14868" t="str">
            <v>Northrop Grumman Corp</v>
          </cell>
          <cell r="E14868">
            <v>315</v>
          </cell>
          <cell r="F14868" t="str">
            <v>N</v>
          </cell>
        </row>
        <row r="14869">
          <cell r="B14869">
            <v>37001</v>
          </cell>
          <cell r="C14869" t="str">
            <v>Learn2.com Inc</v>
          </cell>
          <cell r="D14869" t="str">
            <v>E-Stamp Corp</v>
          </cell>
          <cell r="E14869">
            <v>6.46</v>
          </cell>
          <cell r="F14869" t="str">
            <v>N</v>
          </cell>
        </row>
        <row r="14870">
          <cell r="B14870">
            <v>37001</v>
          </cell>
          <cell r="C14870" t="str">
            <v>Watermark Technologies Inc</v>
          </cell>
          <cell r="D14870" t="str">
            <v>Bitzmart Inc</v>
          </cell>
          <cell r="E14870">
            <v>1.1499999999999999</v>
          </cell>
          <cell r="F14870" t="str">
            <v>N</v>
          </cell>
        </row>
        <row r="14871">
          <cell r="B14871">
            <v>37001</v>
          </cell>
          <cell r="C14871" t="str">
            <v>WGSM 740-AM,Long Island,NY</v>
          </cell>
          <cell r="D14871" t="str">
            <v>K-Communications Inc</v>
          </cell>
          <cell r="E14871">
            <v>2.5</v>
          </cell>
          <cell r="F14871" t="str">
            <v>N</v>
          </cell>
        </row>
        <row r="14872">
          <cell r="B14872">
            <v>37001</v>
          </cell>
          <cell r="C14872" t="str">
            <v>Veriprise Wireless Corp</v>
          </cell>
          <cell r="D14872" t="str">
            <v>Mbrane</v>
          </cell>
          <cell r="E14872">
            <v>1.4249999999999998</v>
          </cell>
          <cell r="F14872" t="str">
            <v>N</v>
          </cell>
        </row>
        <row r="14873">
          <cell r="B14873">
            <v>37001</v>
          </cell>
          <cell r="C14873" t="str">
            <v>MNB Bancshares Inc,KS</v>
          </cell>
          <cell r="D14873" t="str">
            <v>Landmark Bancshares Inc,KS</v>
          </cell>
          <cell r="E14873">
            <v>14.417</v>
          </cell>
          <cell r="F14873" t="str">
            <v>N</v>
          </cell>
        </row>
        <row r="14874">
          <cell r="B14874">
            <v>37001</v>
          </cell>
          <cell r="C14874" t="str">
            <v>California Bank &amp; Trust</v>
          </cell>
          <cell r="D14874" t="str">
            <v>Zions Bancorp,Utah</v>
          </cell>
          <cell r="E14874">
            <v>66</v>
          </cell>
          <cell r="F14874" t="str">
            <v>N</v>
          </cell>
        </row>
        <row r="14875">
          <cell r="B14875">
            <v>37000</v>
          </cell>
          <cell r="C14875" t="str">
            <v>Maxx Motorsports Inc</v>
          </cell>
          <cell r="D14875" t="str">
            <v>Logisoft Corp</v>
          </cell>
          <cell r="E14875">
            <v>14.183</v>
          </cell>
          <cell r="F14875" t="str">
            <v>N</v>
          </cell>
        </row>
        <row r="14876">
          <cell r="B14876">
            <v>37000</v>
          </cell>
          <cell r="C14876" t="str">
            <v>Colonial Plaza Marketplace</v>
          </cell>
          <cell r="D14876" t="str">
            <v>Weingarten Realty Investors</v>
          </cell>
          <cell r="E14876">
            <v>54</v>
          </cell>
          <cell r="F14876" t="str">
            <v>N</v>
          </cell>
        </row>
        <row r="14877">
          <cell r="B14877">
            <v>37000</v>
          </cell>
          <cell r="C14877" t="str">
            <v>Stratacom Design Services</v>
          </cell>
          <cell r="D14877" t="str">
            <v>US Industrial Services Inc</v>
          </cell>
          <cell r="E14877">
            <v>3.2899999999999996</v>
          </cell>
          <cell r="F14877" t="str">
            <v>N</v>
          </cell>
        </row>
        <row r="14878">
          <cell r="B14878">
            <v>37000</v>
          </cell>
          <cell r="C14878" t="str">
            <v>Mainspring Inc</v>
          </cell>
          <cell r="D14878" t="str">
            <v>IBM Corp</v>
          </cell>
          <cell r="E14878">
            <v>83.679999999999993</v>
          </cell>
          <cell r="F14878" t="str">
            <v>N</v>
          </cell>
        </row>
        <row r="14879">
          <cell r="B14879">
            <v>37000</v>
          </cell>
          <cell r="C14879" t="str">
            <v>Dactron Inc(Lansmont Corp)</v>
          </cell>
          <cell r="D14879" t="str">
            <v>Ling Dynamic Systems Ltd</v>
          </cell>
          <cell r="E14879">
            <v>10</v>
          </cell>
          <cell r="F14879" t="str">
            <v>N</v>
          </cell>
        </row>
        <row r="14880">
          <cell r="B14880">
            <v>37000</v>
          </cell>
          <cell r="C14880" t="str">
            <v>Panavision Inc</v>
          </cell>
          <cell r="D14880" t="str">
            <v>M&amp;F Worldwide Corp</v>
          </cell>
          <cell r="E14880">
            <v>87.724999999999994</v>
          </cell>
          <cell r="F14880" t="str">
            <v>N</v>
          </cell>
        </row>
        <row r="14881">
          <cell r="B14881">
            <v>37000</v>
          </cell>
          <cell r="C14881" t="str">
            <v>JBI Inc,Morse Shoe Inc</v>
          </cell>
          <cell r="D14881" t="str">
            <v>Footstar Inc</v>
          </cell>
          <cell r="E14881">
            <v>59</v>
          </cell>
          <cell r="F14881" t="str">
            <v>N</v>
          </cell>
        </row>
        <row r="14882">
          <cell r="B14882">
            <v>37000</v>
          </cell>
          <cell r="C14882" t="str">
            <v>Webtrend Direct,Webtrend Graph</v>
          </cell>
          <cell r="D14882" t="str">
            <v>WorkFlow Management Inc</v>
          </cell>
          <cell r="E14882">
            <v>10.5</v>
          </cell>
          <cell r="F14882" t="str">
            <v>N</v>
          </cell>
        </row>
        <row r="14883">
          <cell r="B14883">
            <v>37000</v>
          </cell>
          <cell r="C14883" t="str">
            <v>EarthCare Co-EarthLiquids Div</v>
          </cell>
          <cell r="D14883" t="str">
            <v>US Filter Recovery Services</v>
          </cell>
          <cell r="E14883">
            <v>40</v>
          </cell>
          <cell r="F14883" t="str">
            <v>N</v>
          </cell>
        </row>
        <row r="14884">
          <cell r="B14884">
            <v>37000</v>
          </cell>
          <cell r="C14884" t="str">
            <v>Synergy Intl Consulting Inc</v>
          </cell>
          <cell r="D14884" t="str">
            <v>FI Group PLC</v>
          </cell>
          <cell r="E14884">
            <v>39.700000000000003</v>
          </cell>
          <cell r="F14884" t="str">
            <v>N</v>
          </cell>
        </row>
        <row r="14885">
          <cell r="B14885">
            <v>37000</v>
          </cell>
          <cell r="C14885" t="str">
            <v>TS Central-On-line Exhibition</v>
          </cell>
          <cell r="D14885" t="str">
            <v>Tarsus Group PLC</v>
          </cell>
          <cell r="E14885">
            <v>3.75</v>
          </cell>
          <cell r="F14885" t="str">
            <v>N</v>
          </cell>
        </row>
        <row r="14886">
          <cell r="B14886">
            <v>37000</v>
          </cell>
          <cell r="C14886" t="str">
            <v>Crowley Foods Inc,Marigold</v>
          </cell>
          <cell r="D14886" t="str">
            <v>National Dairy Holdings LP</v>
          </cell>
          <cell r="E14886">
            <v>400</v>
          </cell>
          <cell r="F14886" t="str">
            <v>N</v>
          </cell>
        </row>
        <row r="14887">
          <cell r="B14887">
            <v>37000</v>
          </cell>
          <cell r="C14887" t="str">
            <v>Provato</v>
          </cell>
          <cell r="D14887" t="str">
            <v>I-Many Inc</v>
          </cell>
          <cell r="E14887">
            <v>12</v>
          </cell>
          <cell r="F14887" t="str">
            <v>N</v>
          </cell>
        </row>
        <row r="14888">
          <cell r="B14888">
            <v>37000</v>
          </cell>
          <cell r="C14888" t="str">
            <v>El Paso Field Services Co-NGL</v>
          </cell>
          <cell r="D14888" t="str">
            <v>El Paso Energy Partners LP</v>
          </cell>
          <cell r="E14888">
            <v>133</v>
          </cell>
          <cell r="F14888" t="str">
            <v>N</v>
          </cell>
        </row>
        <row r="14889">
          <cell r="B14889">
            <v>37000</v>
          </cell>
          <cell r="C14889" t="str">
            <v>Four Star Lighting</v>
          </cell>
          <cell r="D14889" t="str">
            <v>Four Star Acquisition Co LLC</v>
          </cell>
          <cell r="E14889">
            <v>12.649999999999999</v>
          </cell>
          <cell r="F14889" t="str">
            <v>N</v>
          </cell>
        </row>
        <row r="14890">
          <cell r="B14890">
            <v>37000</v>
          </cell>
          <cell r="C14890" t="str">
            <v>Logisoft Corp Prod Corp,estore</v>
          </cell>
          <cell r="D14890" t="str">
            <v>eResource Capital Group Inc</v>
          </cell>
          <cell r="E14890">
            <v>4.7399999999999993</v>
          </cell>
          <cell r="F14890" t="str">
            <v>N</v>
          </cell>
        </row>
        <row r="14891">
          <cell r="B14891">
            <v>36999</v>
          </cell>
          <cell r="C14891" t="str">
            <v>Parametric Portfolio Assoc</v>
          </cell>
          <cell r="D14891" t="str">
            <v>Investor Group</v>
          </cell>
          <cell r="E14891">
            <v>20</v>
          </cell>
          <cell r="F14891" t="str">
            <v>Y</v>
          </cell>
        </row>
        <row r="14892">
          <cell r="B14892">
            <v>36999</v>
          </cell>
          <cell r="C14892" t="str">
            <v>Cheng Power Systems</v>
          </cell>
          <cell r="D14892" t="str">
            <v>Saw Mill Capital LLC</v>
          </cell>
          <cell r="E14892">
            <v>3.5</v>
          </cell>
          <cell r="F14892" t="str">
            <v>Y</v>
          </cell>
        </row>
        <row r="14893">
          <cell r="B14893">
            <v>36999</v>
          </cell>
          <cell r="C14893" t="str">
            <v>Extendicare-Nursing Homes(2)</v>
          </cell>
          <cell r="D14893" t="str">
            <v>Tandem Health Care Inc</v>
          </cell>
          <cell r="E14893">
            <v>11.399999999999999</v>
          </cell>
          <cell r="F14893" t="str">
            <v>Y</v>
          </cell>
        </row>
        <row r="14894">
          <cell r="B14894">
            <v>36999</v>
          </cell>
          <cell r="C14894" t="str">
            <v>Joan Fabrics Corp-Auto Fabric</v>
          </cell>
          <cell r="D14894" t="str">
            <v>Collins &amp; Aikman Corp</v>
          </cell>
          <cell r="E14894">
            <v>153.31599999999997</v>
          </cell>
          <cell r="F14894" t="str">
            <v>Y</v>
          </cell>
        </row>
        <row r="14895">
          <cell r="B14895">
            <v>36999</v>
          </cell>
          <cell r="C14895" t="str">
            <v>ABC-NACO Inc-Flow &amp; Specialty</v>
          </cell>
          <cell r="D14895" t="str">
            <v>Investor Group</v>
          </cell>
          <cell r="E14895">
            <v>24</v>
          </cell>
          <cell r="F14895" t="str">
            <v>Y</v>
          </cell>
        </row>
        <row r="14896">
          <cell r="B14896">
            <v>36999</v>
          </cell>
          <cell r="C14896" t="str">
            <v>Olive Fields,West Mallalieu</v>
          </cell>
          <cell r="D14896" t="str">
            <v>Denbury Resources Inc</v>
          </cell>
          <cell r="E14896">
            <v>3.8</v>
          </cell>
          <cell r="F14896" t="str">
            <v>Y</v>
          </cell>
        </row>
        <row r="14897">
          <cell r="B14897">
            <v>36999</v>
          </cell>
          <cell r="C14897" t="str">
            <v>Hornburg</v>
          </cell>
          <cell r="D14897" t="str">
            <v>Pendragon PLC</v>
          </cell>
          <cell r="E14897">
            <v>12.86</v>
          </cell>
          <cell r="F14897" t="str">
            <v>N</v>
          </cell>
        </row>
        <row r="14898">
          <cell r="B14898">
            <v>36999</v>
          </cell>
          <cell r="C14898" t="str">
            <v>Ohio State Financial Services</v>
          </cell>
          <cell r="D14898" t="str">
            <v>Advance Financial Bancorp</v>
          </cell>
          <cell r="E14898">
            <v>18.072999999999997</v>
          </cell>
          <cell r="F14898" t="str">
            <v>N</v>
          </cell>
        </row>
        <row r="14899">
          <cell r="B14899">
            <v>36999</v>
          </cell>
          <cell r="C14899" t="str">
            <v>HK Utility Construction Inc</v>
          </cell>
          <cell r="D14899" t="str">
            <v>ProCare Industries Ltd</v>
          </cell>
          <cell r="E14899">
            <v>5.92</v>
          </cell>
          <cell r="F14899" t="str">
            <v>N</v>
          </cell>
        </row>
        <row r="14900">
          <cell r="B14900">
            <v>36999</v>
          </cell>
          <cell r="C14900" t="str">
            <v>Bell &amp; Howell-Intl Mail</v>
          </cell>
          <cell r="D14900" t="str">
            <v>Pitney Bowes Inc</v>
          </cell>
          <cell r="E14900">
            <v>51</v>
          </cell>
          <cell r="F14900" t="str">
            <v>N</v>
          </cell>
        </row>
        <row r="14901">
          <cell r="B14901">
            <v>36999</v>
          </cell>
          <cell r="C14901" t="str">
            <v>S-Link Corp</v>
          </cell>
          <cell r="D14901" t="str">
            <v>RadiSys Corp</v>
          </cell>
          <cell r="E14901">
            <v>4.5</v>
          </cell>
          <cell r="F14901" t="str">
            <v>N</v>
          </cell>
        </row>
        <row r="14902">
          <cell r="B14902">
            <v>36999</v>
          </cell>
          <cell r="C14902" t="str">
            <v>Intelliprep Technologies Inc</v>
          </cell>
          <cell r="D14902" t="str">
            <v>click2learn.com inc</v>
          </cell>
          <cell r="E14902">
            <v>4</v>
          </cell>
          <cell r="F14902" t="str">
            <v>N</v>
          </cell>
        </row>
        <row r="14903">
          <cell r="B14903">
            <v>36999</v>
          </cell>
          <cell r="C14903" t="str">
            <v>Greatland Explor Ltd-Kougarok</v>
          </cell>
          <cell r="D14903" t="str">
            <v>Navigator Exploration Corp</v>
          </cell>
          <cell r="E14903">
            <v>3.4</v>
          </cell>
          <cell r="F14903" t="str">
            <v>N</v>
          </cell>
        </row>
        <row r="14904">
          <cell r="B14904">
            <v>36999</v>
          </cell>
          <cell r="C14904" t="str">
            <v>Floriday Select Insurance Hldg</v>
          </cell>
          <cell r="D14904" t="str">
            <v>Vesta Insurance Group Inc</v>
          </cell>
          <cell r="E14904">
            <v>64.5</v>
          </cell>
          <cell r="F14904" t="str">
            <v>N</v>
          </cell>
        </row>
        <row r="14905">
          <cell r="B14905">
            <v>36999</v>
          </cell>
          <cell r="C14905" t="str">
            <v>Nexbell Communications Inc</v>
          </cell>
          <cell r="D14905" t="str">
            <v>I-Link Inc</v>
          </cell>
          <cell r="E14905">
            <v>10</v>
          </cell>
          <cell r="F14905" t="str">
            <v>N</v>
          </cell>
        </row>
        <row r="14906">
          <cell r="B14906">
            <v>36999</v>
          </cell>
          <cell r="C14906" t="str">
            <v>Raging Knowledge Inc</v>
          </cell>
          <cell r="D14906" t="str">
            <v>Knowledge Management Software</v>
          </cell>
          <cell r="E14906">
            <v>2.4180000000000001</v>
          </cell>
          <cell r="F14906" t="str">
            <v>N</v>
          </cell>
        </row>
        <row r="14907">
          <cell r="B14907">
            <v>36998</v>
          </cell>
          <cell r="C14907" t="str">
            <v>Outsourcing Solutions Inc</v>
          </cell>
          <cell r="D14907" t="str">
            <v>Gryphon Partners LP</v>
          </cell>
          <cell r="E14907">
            <v>24</v>
          </cell>
          <cell r="F14907" t="str">
            <v>Y</v>
          </cell>
        </row>
        <row r="14908">
          <cell r="B14908">
            <v>36998</v>
          </cell>
          <cell r="C14908" t="str">
            <v>NPO Solutions Inc</v>
          </cell>
          <cell r="D14908" t="str">
            <v>Microedge IncAdvent Software)</v>
          </cell>
          <cell r="E14908">
            <v>6.5</v>
          </cell>
          <cell r="F14908" t="str">
            <v>N</v>
          </cell>
        </row>
        <row r="14909">
          <cell r="B14909">
            <v>36998</v>
          </cell>
          <cell r="C14909" t="str">
            <v>Amer Indep Network Ins Co NY</v>
          </cell>
          <cell r="D14909" t="str">
            <v>Universal American Financial</v>
          </cell>
          <cell r="E14909">
            <v>13</v>
          </cell>
          <cell r="F14909" t="str">
            <v>N</v>
          </cell>
        </row>
        <row r="14910">
          <cell r="B14910">
            <v>36998</v>
          </cell>
          <cell r="C14910" t="str">
            <v>Brodbeck Enterprises Inc</v>
          </cell>
          <cell r="D14910" t="str">
            <v>Shultz Acquisiton Corp</v>
          </cell>
          <cell r="E14910">
            <v>30</v>
          </cell>
          <cell r="F14910" t="str">
            <v>N</v>
          </cell>
        </row>
        <row r="14911">
          <cell r="B14911">
            <v>36998</v>
          </cell>
          <cell r="C14911" t="str">
            <v>Delta Petrol Corp-W Delta 51</v>
          </cell>
          <cell r="D14911" t="str">
            <v>Panaco Inc</v>
          </cell>
          <cell r="E14911">
            <v>4</v>
          </cell>
          <cell r="F14911" t="str">
            <v>N</v>
          </cell>
        </row>
        <row r="14912">
          <cell r="B14912">
            <v>36998</v>
          </cell>
          <cell r="C14912" t="str">
            <v>Semiconductor Advanced</v>
          </cell>
          <cell r="D14912" t="str">
            <v>JMAR Technologies Inc</v>
          </cell>
          <cell r="E14912">
            <v>8.2260000000000009</v>
          </cell>
          <cell r="F14912" t="str">
            <v>N</v>
          </cell>
        </row>
        <row r="14913">
          <cell r="B14913">
            <v>36998</v>
          </cell>
          <cell r="C14913" t="str">
            <v>RPI</v>
          </cell>
          <cell r="D14913" t="str">
            <v>BTG Inc</v>
          </cell>
          <cell r="E14913">
            <v>9</v>
          </cell>
          <cell r="F14913" t="str">
            <v>N</v>
          </cell>
        </row>
        <row r="14914">
          <cell r="B14914">
            <v>36998</v>
          </cell>
          <cell r="C14914" t="str">
            <v>Williams Exp Inc-MAPCO(198)</v>
          </cell>
          <cell r="D14914" t="str">
            <v>Delek Fuel Corp</v>
          </cell>
          <cell r="E14914">
            <v>177</v>
          </cell>
          <cell r="F14914" t="str">
            <v>N</v>
          </cell>
        </row>
        <row r="14915">
          <cell r="B14915">
            <v>36998</v>
          </cell>
          <cell r="C14915" t="str">
            <v>eCast Media Corp Inc</v>
          </cell>
          <cell r="D14915" t="str">
            <v>MVD Inc</v>
          </cell>
          <cell r="E14915">
            <v>2.4500000000000002</v>
          </cell>
          <cell r="F14915" t="str">
            <v>N</v>
          </cell>
        </row>
        <row r="14916">
          <cell r="B14916">
            <v>36998</v>
          </cell>
          <cell r="C14916" t="str">
            <v>Infotrust Co(Trustco Holdings)</v>
          </cell>
          <cell r="D14916" t="str">
            <v>TriZetto Group Inc</v>
          </cell>
          <cell r="E14916">
            <v>13.034000000000001</v>
          </cell>
          <cell r="F14916" t="str">
            <v>N</v>
          </cell>
        </row>
        <row r="14917">
          <cell r="B14917">
            <v>36998</v>
          </cell>
          <cell r="C14917" t="str">
            <v>Tax &amp; Accounting Software Corp</v>
          </cell>
          <cell r="D14917" t="str">
            <v>Lacerte Software Corp(Intuit)</v>
          </cell>
          <cell r="E14917">
            <v>63</v>
          </cell>
          <cell r="F14917" t="str">
            <v>N</v>
          </cell>
        </row>
        <row r="14918">
          <cell r="B14918">
            <v>36997</v>
          </cell>
          <cell r="C14918" t="str">
            <v>Market Street Mortgage Corp</v>
          </cell>
          <cell r="D14918" t="str">
            <v>NetBank Inc,Alpharetta,GA</v>
          </cell>
          <cell r="E14918">
            <v>22.752999999999997</v>
          </cell>
          <cell r="F14918" t="str">
            <v>N</v>
          </cell>
        </row>
        <row r="14919">
          <cell r="B14919">
            <v>36997</v>
          </cell>
          <cell r="C14919" t="str">
            <v>Empress Casino &amp; Hotel,Joliet</v>
          </cell>
          <cell r="D14919" t="str">
            <v>Argosy Gaming Co</v>
          </cell>
          <cell r="E14919">
            <v>465</v>
          </cell>
          <cell r="F14919" t="str">
            <v>N</v>
          </cell>
        </row>
        <row r="14920">
          <cell r="B14920">
            <v>36997</v>
          </cell>
          <cell r="C14920" t="str">
            <v>Tiernan Communications Inc</v>
          </cell>
          <cell r="D14920" t="str">
            <v>Radyne Comstream Inc</v>
          </cell>
          <cell r="E14920">
            <v>3.9</v>
          </cell>
          <cell r="F14920" t="str">
            <v>N</v>
          </cell>
        </row>
        <row r="14921">
          <cell r="B14921">
            <v>36997</v>
          </cell>
          <cell r="C14921" t="str">
            <v>Brooktrout Software Inc</v>
          </cell>
          <cell r="D14921" t="str">
            <v>eYak Inc</v>
          </cell>
          <cell r="E14921">
            <v>5</v>
          </cell>
          <cell r="F14921" t="str">
            <v>N</v>
          </cell>
        </row>
        <row r="14922">
          <cell r="B14922">
            <v>36997</v>
          </cell>
          <cell r="C14922" t="str">
            <v>Ivonyx</v>
          </cell>
          <cell r="D14922" t="str">
            <v>Drkoop.com Inc</v>
          </cell>
          <cell r="E14922">
            <v>2.65</v>
          </cell>
          <cell r="F14922" t="str">
            <v>N</v>
          </cell>
        </row>
        <row r="14923">
          <cell r="B14923">
            <v>36997</v>
          </cell>
          <cell r="C14923" t="str">
            <v>Allergan Specialty</v>
          </cell>
          <cell r="D14923" t="str">
            <v>Allergan Inc</v>
          </cell>
          <cell r="E14923">
            <v>70.016999999999996</v>
          </cell>
          <cell r="F14923" t="str">
            <v>N</v>
          </cell>
        </row>
        <row r="14924">
          <cell r="B14924">
            <v>36997</v>
          </cell>
          <cell r="C14924" t="str">
            <v>EW Blanch Holdings Inc</v>
          </cell>
          <cell r="D14924" t="str">
            <v>Benfield Greig Group Ltd</v>
          </cell>
          <cell r="E14924">
            <v>176.18899999999999</v>
          </cell>
          <cell r="F14924" t="str">
            <v>N</v>
          </cell>
        </row>
        <row r="14925">
          <cell r="B14925">
            <v>36997</v>
          </cell>
          <cell r="C14925" t="str">
            <v>El Paso Corp-Oil Refinery,Corp</v>
          </cell>
          <cell r="D14925" t="str">
            <v>Valero Energy Corp</v>
          </cell>
          <cell r="E14925">
            <v>289</v>
          </cell>
          <cell r="F14925" t="str">
            <v>N</v>
          </cell>
        </row>
        <row r="14926">
          <cell r="B14926">
            <v>36997</v>
          </cell>
          <cell r="C14926" t="str">
            <v>Receivables II-A LLC</v>
          </cell>
          <cell r="D14926" t="str">
            <v>DVL Inc</v>
          </cell>
          <cell r="E14926">
            <v>25.324999999999999</v>
          </cell>
          <cell r="F14926" t="str">
            <v>N</v>
          </cell>
        </row>
        <row r="14927">
          <cell r="B14927">
            <v>36997</v>
          </cell>
          <cell r="C14927" t="str">
            <v>Alliance Media Inc-Directories</v>
          </cell>
          <cell r="D14927" t="str">
            <v>TransWestern Publishing Co LLC</v>
          </cell>
          <cell r="E14927">
            <v>6</v>
          </cell>
          <cell r="F14927" t="str">
            <v>N</v>
          </cell>
        </row>
        <row r="14928">
          <cell r="B14928">
            <v>36997</v>
          </cell>
          <cell r="C14928" t="str">
            <v>HA Technology Inc</v>
          </cell>
          <cell r="D14928" t="str">
            <v>Group Long Distance Inc</v>
          </cell>
          <cell r="E14928">
            <v>4.2899999999999991</v>
          </cell>
          <cell r="F14928" t="str">
            <v>N</v>
          </cell>
        </row>
        <row r="14929">
          <cell r="B14929">
            <v>36997</v>
          </cell>
          <cell r="C14929" t="str">
            <v>Wachovia Corp,Winston-Salem,NC</v>
          </cell>
          <cell r="D14929" t="str">
            <v>First Union Corp,Charlotte,NC</v>
          </cell>
          <cell r="E14929">
            <v>13132.151</v>
          </cell>
          <cell r="F14929" t="str">
            <v>N</v>
          </cell>
        </row>
        <row r="14930">
          <cell r="B14930">
            <v>36997</v>
          </cell>
          <cell r="C14930" t="str">
            <v>Friendly Ice Cream-Rest(13)</v>
          </cell>
          <cell r="D14930" t="str">
            <v>J&amp;B Restaurant Ptnr Hldg Co</v>
          </cell>
          <cell r="E14930">
            <v>20</v>
          </cell>
          <cell r="F14930" t="str">
            <v>N</v>
          </cell>
        </row>
        <row r="14931">
          <cell r="B14931">
            <v>36997</v>
          </cell>
          <cell r="C14931" t="str">
            <v>HA Technology Inc</v>
          </cell>
          <cell r="D14931" t="str">
            <v>Group Long Distance Inc</v>
          </cell>
          <cell r="E14931">
            <v>1.21</v>
          </cell>
          <cell r="F14931" t="str">
            <v>N</v>
          </cell>
        </row>
        <row r="14932">
          <cell r="B14932">
            <v>36997</v>
          </cell>
          <cell r="C14932" t="str">
            <v>Bardeen Sciences Co LLC</v>
          </cell>
          <cell r="D14932" t="str">
            <v>Allergan Inc</v>
          </cell>
          <cell r="E14932">
            <v>260</v>
          </cell>
          <cell r="F14932" t="str">
            <v>N</v>
          </cell>
        </row>
        <row r="14933">
          <cell r="B14933">
            <v>36997</v>
          </cell>
          <cell r="C14933" t="str">
            <v>McNaughton Apparel Group Inc</v>
          </cell>
          <cell r="D14933" t="str">
            <v>Jones Apparel Group Inc</v>
          </cell>
          <cell r="E14933">
            <v>565.42399999999998</v>
          </cell>
          <cell r="F14933" t="str">
            <v>N</v>
          </cell>
        </row>
        <row r="14934">
          <cell r="B14934">
            <v>36996</v>
          </cell>
          <cell r="C14934" t="str">
            <v>Rocky Mountain Sports Alliance</v>
          </cell>
          <cell r="D14934" t="str">
            <v>Sportsnuts Inc</v>
          </cell>
          <cell r="E14934">
            <v>5.51</v>
          </cell>
          <cell r="F14934" t="str">
            <v>N</v>
          </cell>
        </row>
        <row r="14935">
          <cell r="B14935">
            <v>36995</v>
          </cell>
          <cell r="C14935" t="str">
            <v>CPM Group(Gencor Industries)</v>
          </cell>
          <cell r="D14935" t="str">
            <v>Compass International Inc</v>
          </cell>
          <cell r="E14935">
            <v>52</v>
          </cell>
          <cell r="F14935" t="str">
            <v>N</v>
          </cell>
        </row>
        <row r="14936">
          <cell r="B14936">
            <v>36994</v>
          </cell>
          <cell r="C14936" t="str">
            <v>Hoosier Estates</v>
          </cell>
          <cell r="D14936" t="str">
            <v>Chateau Communities Inc</v>
          </cell>
          <cell r="E14936">
            <v>5.3999999999999995</v>
          </cell>
          <cell r="F14936" t="str">
            <v>N</v>
          </cell>
        </row>
        <row r="14937">
          <cell r="B14937">
            <v>36994</v>
          </cell>
          <cell r="C14937" t="str">
            <v>Cybercash Inc-Operating Assets</v>
          </cell>
          <cell r="D14937" t="str">
            <v>Investor Group</v>
          </cell>
          <cell r="E14937">
            <v>20.399999999999999</v>
          </cell>
          <cell r="F14937" t="str">
            <v>N</v>
          </cell>
        </row>
        <row r="14938">
          <cell r="B14938">
            <v>36994</v>
          </cell>
          <cell r="C14938" t="str">
            <v>City Bancshares Inc,Mineral</v>
          </cell>
          <cell r="D14938" t="str">
            <v>First Finl Bankshares Inc,TX</v>
          </cell>
          <cell r="E14938">
            <v>16.5</v>
          </cell>
          <cell r="F14938" t="str">
            <v>N</v>
          </cell>
        </row>
        <row r="14939">
          <cell r="B14939">
            <v>36994</v>
          </cell>
          <cell r="C14939" t="str">
            <v>MindLever</v>
          </cell>
          <cell r="D14939" t="str">
            <v>Centra Software Inc</v>
          </cell>
          <cell r="E14939">
            <v>10.425000000000001</v>
          </cell>
          <cell r="F14939" t="str">
            <v>N</v>
          </cell>
        </row>
        <row r="14940">
          <cell r="B14940">
            <v>36993</v>
          </cell>
          <cell r="C14940" t="str">
            <v>CDA of North America Inc-Cert</v>
          </cell>
          <cell r="D14940" t="str">
            <v>Investor Group</v>
          </cell>
          <cell r="E14940">
            <v>1.2</v>
          </cell>
          <cell r="F14940" t="str">
            <v>Y</v>
          </cell>
        </row>
        <row r="14941">
          <cell r="B14941">
            <v>36993</v>
          </cell>
          <cell r="C14941" t="str">
            <v>Closet World</v>
          </cell>
          <cell r="D14941" t="str">
            <v>Saunders Karp &amp; Megrue LLC</v>
          </cell>
          <cell r="E14941">
            <v>3.25</v>
          </cell>
          <cell r="F14941" t="str">
            <v>Y</v>
          </cell>
        </row>
        <row r="14942">
          <cell r="B14942">
            <v>36993</v>
          </cell>
          <cell r="C14942" t="str">
            <v>K-Tech Inc</v>
          </cell>
          <cell r="D14942" t="str">
            <v>Bodycote International PLC</v>
          </cell>
          <cell r="E14942">
            <v>5.3</v>
          </cell>
          <cell r="F14942" t="str">
            <v>N</v>
          </cell>
        </row>
        <row r="14943">
          <cell r="B14943">
            <v>36993</v>
          </cell>
          <cell r="C14943" t="str">
            <v>Hallmark Ent Dist-Film Library</v>
          </cell>
          <cell r="D14943" t="str">
            <v>Crown Media Holdings Inc</v>
          </cell>
          <cell r="E14943">
            <v>820</v>
          </cell>
          <cell r="F14943" t="str">
            <v>N</v>
          </cell>
        </row>
        <row r="14944">
          <cell r="B14944">
            <v>36993</v>
          </cell>
          <cell r="C14944" t="str">
            <v>Carnegie Communications Inc</v>
          </cell>
          <cell r="D14944" t="str">
            <v>Alloy Com Inc</v>
          </cell>
          <cell r="E14944">
            <v>14.463999999999999</v>
          </cell>
          <cell r="F14944" t="str">
            <v>N</v>
          </cell>
        </row>
        <row r="14945">
          <cell r="B14945">
            <v>36993</v>
          </cell>
          <cell r="C14945" t="str">
            <v>Landon Media Group Inc</v>
          </cell>
          <cell r="D14945" t="str">
            <v>Alloy Com Inc</v>
          </cell>
          <cell r="E14945">
            <v>17.367999999999999</v>
          </cell>
          <cell r="F14945" t="str">
            <v>N</v>
          </cell>
        </row>
        <row r="14946">
          <cell r="B14946">
            <v>36993</v>
          </cell>
          <cell r="C14946" t="str">
            <v>Gentner-Remote Facilities Mgmt</v>
          </cell>
          <cell r="D14946" t="str">
            <v>Burk Technology</v>
          </cell>
          <cell r="E14946">
            <v>3.1999999999999997</v>
          </cell>
          <cell r="F14946" t="str">
            <v>N</v>
          </cell>
        </row>
        <row r="14947">
          <cell r="B14947">
            <v>36992</v>
          </cell>
          <cell r="C14947" t="str">
            <v>Brunswick Corp-Hoppe's</v>
          </cell>
          <cell r="D14947" t="str">
            <v>Michaels of Oregon Co</v>
          </cell>
          <cell r="E14947">
            <v>13.6</v>
          </cell>
          <cell r="F14947" t="str">
            <v>Y</v>
          </cell>
        </row>
        <row r="14948">
          <cell r="B14948">
            <v>36992</v>
          </cell>
          <cell r="C14948" t="str">
            <v>Layne Christensen-Prods Div</v>
          </cell>
          <cell r="D14948" t="str">
            <v>Atlas Copco AB</v>
          </cell>
          <cell r="E14948">
            <v>19</v>
          </cell>
          <cell r="F14948" t="str">
            <v>N</v>
          </cell>
        </row>
        <row r="14949">
          <cell r="B14949">
            <v>36992</v>
          </cell>
          <cell r="C14949" t="str">
            <v>Eclipse Surgical Technologies</v>
          </cell>
          <cell r="D14949" t="str">
            <v>State of WI Invest Board</v>
          </cell>
          <cell r="E14949">
            <v>2</v>
          </cell>
          <cell r="F14949" t="str">
            <v>N</v>
          </cell>
        </row>
        <row r="14950">
          <cell r="B14950">
            <v>36992</v>
          </cell>
          <cell r="C14950" t="str">
            <v>Analog Modules Inc</v>
          </cell>
          <cell r="D14950" t="str">
            <v>Heico Electronic Tech Corp</v>
          </cell>
          <cell r="E14950">
            <v>15.6</v>
          </cell>
          <cell r="F14950" t="str">
            <v>N</v>
          </cell>
        </row>
        <row r="14951">
          <cell r="B14951">
            <v>36992</v>
          </cell>
          <cell r="C14951" t="str">
            <v>TCW Group Inc</v>
          </cell>
          <cell r="D14951" t="str">
            <v>Societe Generale SA</v>
          </cell>
          <cell r="E14951">
            <v>886.07299999999998</v>
          </cell>
          <cell r="F14951" t="str">
            <v>N</v>
          </cell>
        </row>
        <row r="14952">
          <cell r="B14952">
            <v>36992</v>
          </cell>
          <cell r="C14952" t="str">
            <v>TCW Group Inc</v>
          </cell>
          <cell r="D14952" t="str">
            <v>Societe Generale SA</v>
          </cell>
          <cell r="E14952">
            <v>425</v>
          </cell>
          <cell r="F14952" t="str">
            <v>N</v>
          </cell>
        </row>
        <row r="14953">
          <cell r="B14953">
            <v>36992</v>
          </cell>
          <cell r="C14953" t="str">
            <v>Opus360 Corp</v>
          </cell>
          <cell r="D14953" t="str">
            <v>Proha Oyj</v>
          </cell>
          <cell r="E14953">
            <v>9</v>
          </cell>
          <cell r="F14953" t="str">
            <v>N</v>
          </cell>
        </row>
        <row r="14954">
          <cell r="B14954">
            <v>36992</v>
          </cell>
          <cell r="C14954" t="str">
            <v>Peak Audio</v>
          </cell>
          <cell r="D14954" t="str">
            <v>Cirrus Logic Inc</v>
          </cell>
          <cell r="E14954">
            <v>27</v>
          </cell>
          <cell r="F14954" t="str">
            <v>N</v>
          </cell>
        </row>
        <row r="14955">
          <cell r="B14955">
            <v>36992</v>
          </cell>
          <cell r="C14955" t="str">
            <v>Bridge Info Sys-Certain Assets</v>
          </cell>
          <cell r="D14955" t="str">
            <v>Reuters Group PLC</v>
          </cell>
          <cell r="E14955">
            <v>373</v>
          </cell>
          <cell r="F14955" t="str">
            <v>N</v>
          </cell>
        </row>
        <row r="14956">
          <cell r="B14956">
            <v>36992</v>
          </cell>
          <cell r="C14956" t="str">
            <v>FPL Energy-Wood Residue Power</v>
          </cell>
          <cell r="D14956" t="str">
            <v>Boralex Inc</v>
          </cell>
          <cell r="E14956">
            <v>10</v>
          </cell>
          <cell r="F14956" t="str">
            <v>N</v>
          </cell>
        </row>
        <row r="14957">
          <cell r="B14957">
            <v>36992</v>
          </cell>
          <cell r="C14957" t="str">
            <v>Phase Metrics Inc</v>
          </cell>
          <cell r="D14957" t="str">
            <v>KLA-Tencor Corp</v>
          </cell>
          <cell r="E14957">
            <v>21</v>
          </cell>
          <cell r="F14957" t="str">
            <v>N</v>
          </cell>
        </row>
        <row r="14958">
          <cell r="B14958">
            <v>36992</v>
          </cell>
          <cell r="C14958" t="str">
            <v>Oasis Biosciences Inc</v>
          </cell>
          <cell r="D14958" t="str">
            <v>GeneScan Europe AG</v>
          </cell>
          <cell r="E14958">
            <v>6</v>
          </cell>
          <cell r="F14958" t="str">
            <v>N</v>
          </cell>
        </row>
        <row r="14959">
          <cell r="B14959">
            <v>36992</v>
          </cell>
          <cell r="C14959" t="str">
            <v>Foilmark Inc</v>
          </cell>
          <cell r="D14959" t="str">
            <v>Illinois Tool Works Inc</v>
          </cell>
          <cell r="E14959">
            <v>54.646000000000001</v>
          </cell>
          <cell r="F14959" t="str">
            <v>N</v>
          </cell>
        </row>
        <row r="14960">
          <cell r="B14960">
            <v>36992</v>
          </cell>
          <cell r="C14960" t="str">
            <v>Autoweb.com Inc</v>
          </cell>
          <cell r="D14960" t="str">
            <v>Autobytel.com Inc</v>
          </cell>
          <cell r="E14960">
            <v>15.731</v>
          </cell>
          <cell r="F14960" t="str">
            <v>N</v>
          </cell>
        </row>
        <row r="14961">
          <cell r="B14961">
            <v>36992</v>
          </cell>
          <cell r="C14961" t="str">
            <v>Viewlocity Inc</v>
          </cell>
          <cell r="D14961" t="str">
            <v>NTT Communicationware Corp</v>
          </cell>
          <cell r="E14961">
            <v>2</v>
          </cell>
          <cell r="F14961" t="str">
            <v>N</v>
          </cell>
        </row>
        <row r="14962">
          <cell r="B14962">
            <v>36991</v>
          </cell>
          <cell r="C14962" t="str">
            <v>Little Switzerland Inc</v>
          </cell>
          <cell r="D14962" t="str">
            <v>Tiffany &amp; Co</v>
          </cell>
          <cell r="E14962">
            <v>9.3000000000000007</v>
          </cell>
          <cell r="F14962" t="str">
            <v>N</v>
          </cell>
        </row>
        <row r="14963">
          <cell r="B14963">
            <v>36991</v>
          </cell>
          <cell r="C14963" t="str">
            <v>Gyyr Corp-PTZ Product Line</v>
          </cell>
          <cell r="D14963" t="str">
            <v>Silent Witness Enterprises Ltd</v>
          </cell>
          <cell r="E14963">
            <v>1.2999999999999998</v>
          </cell>
          <cell r="F14963" t="str">
            <v>N</v>
          </cell>
        </row>
        <row r="14964">
          <cell r="B14964">
            <v>36991</v>
          </cell>
          <cell r="C14964" t="str">
            <v>Generation Technologies Inc</v>
          </cell>
          <cell r="D14964" t="str">
            <v>Triad Personnel Services Inc</v>
          </cell>
          <cell r="E14964">
            <v>1.4319999999999999</v>
          </cell>
          <cell r="F14964" t="str">
            <v>N</v>
          </cell>
        </row>
        <row r="14965">
          <cell r="B14965">
            <v>36991</v>
          </cell>
          <cell r="C14965" t="str">
            <v>Trisource Inc</v>
          </cell>
          <cell r="D14965" t="str">
            <v>Blue Cross &amp; Blue Shield of KC</v>
          </cell>
          <cell r="E14965">
            <v>29.4</v>
          </cell>
          <cell r="F14965" t="str">
            <v>N</v>
          </cell>
        </row>
        <row r="14966">
          <cell r="B14966">
            <v>36991</v>
          </cell>
          <cell r="C14966" t="str">
            <v>USe-Store LLC</v>
          </cell>
          <cell r="D14966" t="str">
            <v>clipclop.com Enterprises Inc</v>
          </cell>
          <cell r="E14966">
            <v>1.0499999999999998</v>
          </cell>
          <cell r="F14966" t="str">
            <v>N</v>
          </cell>
        </row>
        <row r="14967">
          <cell r="B14967">
            <v>36991</v>
          </cell>
          <cell r="C14967" t="str">
            <v>Cahners Bus-Contractor</v>
          </cell>
          <cell r="D14967" t="str">
            <v>Penton Media Inc</v>
          </cell>
          <cell r="E14967">
            <v>2</v>
          </cell>
          <cell r="F14967" t="str">
            <v>N</v>
          </cell>
        </row>
        <row r="14968">
          <cell r="B14968">
            <v>36991</v>
          </cell>
          <cell r="C14968" t="str">
            <v>MetalSoft Inc</v>
          </cell>
          <cell r="D14968" t="str">
            <v>Amada Co Ltd</v>
          </cell>
          <cell r="E14968">
            <v>9.6489999999999991</v>
          </cell>
          <cell r="F14968" t="str">
            <v>N</v>
          </cell>
        </row>
        <row r="14969">
          <cell r="B14969">
            <v>36991</v>
          </cell>
          <cell r="C14969" t="str">
            <v>Ravenswood Winery Inc</v>
          </cell>
          <cell r="D14969" t="str">
            <v>Constellation Brands Inc</v>
          </cell>
          <cell r="E14969">
            <v>157.148</v>
          </cell>
          <cell r="F14969" t="str">
            <v>N</v>
          </cell>
        </row>
        <row r="14970">
          <cell r="B14970">
            <v>36991</v>
          </cell>
          <cell r="C14970" t="str">
            <v>Americorp,Ventura,CA</v>
          </cell>
          <cell r="D14970" t="str">
            <v>Mid-State Bk,Arroya Grande,CA</v>
          </cell>
          <cell r="E14970">
            <v>64.141999999999996</v>
          </cell>
          <cell r="F14970" t="str">
            <v>N</v>
          </cell>
        </row>
        <row r="14971">
          <cell r="B14971">
            <v>36991</v>
          </cell>
          <cell r="C14971" t="str">
            <v>Open Interface North America</v>
          </cell>
          <cell r="D14971" t="str">
            <v>Internet Research Institute</v>
          </cell>
          <cell r="E14971">
            <v>12.5</v>
          </cell>
          <cell r="F14971" t="str">
            <v>N</v>
          </cell>
        </row>
        <row r="14972">
          <cell r="B14972">
            <v>36990</v>
          </cell>
          <cell r="C14972" t="str">
            <v>Danka Services International</v>
          </cell>
          <cell r="D14972" t="str">
            <v>Pitney Bowes Inc</v>
          </cell>
          <cell r="E14972">
            <v>290</v>
          </cell>
          <cell r="F14972" t="str">
            <v>N</v>
          </cell>
        </row>
        <row r="14973">
          <cell r="B14973">
            <v>36990</v>
          </cell>
          <cell r="C14973" t="str">
            <v>Durham &amp; Co(SkyMall Inc)</v>
          </cell>
          <cell r="D14973" t="str">
            <v>Awards.com Inc</v>
          </cell>
          <cell r="E14973">
            <v>1</v>
          </cell>
          <cell r="F14973" t="str">
            <v>N</v>
          </cell>
        </row>
        <row r="14974">
          <cell r="B14974">
            <v>36990</v>
          </cell>
          <cell r="C14974" t="str">
            <v>Tri-Valley Growers-Trailer,Tub</v>
          </cell>
          <cell r="D14974" t="str">
            <v>Tuff Boy Sales Inc</v>
          </cell>
          <cell r="E14974">
            <v>1.5599999999999998</v>
          </cell>
          <cell r="F14974" t="str">
            <v>N</v>
          </cell>
        </row>
        <row r="14975">
          <cell r="B14975">
            <v>36990</v>
          </cell>
          <cell r="C14975" t="str">
            <v>Bentley's Luggage Corp</v>
          </cell>
          <cell r="D14975" t="str">
            <v>Wilsons The Leather Experts</v>
          </cell>
          <cell r="E14975">
            <v>34</v>
          </cell>
          <cell r="F14975" t="str">
            <v>N</v>
          </cell>
        </row>
        <row r="14976">
          <cell r="B14976">
            <v>36990</v>
          </cell>
          <cell r="C14976" t="str">
            <v>Renex Corp</v>
          </cell>
          <cell r="D14976" t="str">
            <v>Seagull Holding NV</v>
          </cell>
          <cell r="E14976">
            <v>1.5399999999999998</v>
          </cell>
          <cell r="F14976" t="str">
            <v>N</v>
          </cell>
        </row>
        <row r="14977">
          <cell r="B14977">
            <v>36990</v>
          </cell>
          <cell r="C14977" t="str">
            <v>Thermo Trilogy Corp</v>
          </cell>
          <cell r="D14977" t="str">
            <v>Certis USA LLC</v>
          </cell>
          <cell r="E14977">
            <v>25</v>
          </cell>
          <cell r="F14977" t="str">
            <v>N</v>
          </cell>
        </row>
        <row r="14978">
          <cell r="B14978">
            <v>36990</v>
          </cell>
          <cell r="C14978" t="str">
            <v>Techrepublic Inc(Gartner Grp)</v>
          </cell>
          <cell r="D14978" t="str">
            <v>CNET Networks Inc</v>
          </cell>
          <cell r="E14978">
            <v>23</v>
          </cell>
          <cell r="F14978" t="str">
            <v>N</v>
          </cell>
        </row>
        <row r="14979">
          <cell r="B14979">
            <v>36990</v>
          </cell>
          <cell r="C14979" t="str">
            <v>Durango-Georgia Converting-Sky</v>
          </cell>
          <cell r="D14979" t="str">
            <v>TST/Impreso Inc</v>
          </cell>
          <cell r="E14979">
            <v>11.7</v>
          </cell>
          <cell r="F14979" t="str">
            <v>N</v>
          </cell>
        </row>
        <row r="14980">
          <cell r="B14980">
            <v>36990</v>
          </cell>
          <cell r="C14980" t="str">
            <v>Wachovia Corp-Credit Card Loan</v>
          </cell>
          <cell r="D14980" t="str">
            <v>Bank One Corp,Chicago,IL</v>
          </cell>
          <cell r="E14980">
            <v>1960</v>
          </cell>
          <cell r="F14980" t="str">
            <v>N</v>
          </cell>
        </row>
        <row r="14981">
          <cell r="B14981">
            <v>36990</v>
          </cell>
          <cell r="C14981" t="str">
            <v>All Jersey Express Co Inc</v>
          </cell>
          <cell r="D14981" t="str">
            <v>Phoenix Waste Services Co Inc</v>
          </cell>
          <cell r="E14981">
            <v>1.3499999999999999</v>
          </cell>
          <cell r="F14981" t="str">
            <v>N</v>
          </cell>
        </row>
        <row r="14982">
          <cell r="B14982">
            <v>36990</v>
          </cell>
          <cell r="C14982" t="str">
            <v>Seton Home-Home Agencies(7)</v>
          </cell>
          <cell r="D14982" t="str">
            <v>Amedisys Inc</v>
          </cell>
          <cell r="E14982">
            <v>2.8</v>
          </cell>
          <cell r="F14982" t="str">
            <v>N</v>
          </cell>
        </row>
        <row r="14983">
          <cell r="B14983">
            <v>36990</v>
          </cell>
          <cell r="C14983" t="str">
            <v>Broadbase Software Inc</v>
          </cell>
          <cell r="D14983" t="str">
            <v>Kana Communications Inc</v>
          </cell>
          <cell r="E14983">
            <v>75.653999999999996</v>
          </cell>
          <cell r="F14983" t="str">
            <v>N</v>
          </cell>
        </row>
        <row r="14984">
          <cell r="B14984">
            <v>36990</v>
          </cell>
          <cell r="C14984" t="str">
            <v>NBC Internet Inc</v>
          </cell>
          <cell r="D14984" t="str">
            <v>NBC</v>
          </cell>
          <cell r="E14984">
            <v>97.426000000000002</v>
          </cell>
          <cell r="F14984" t="str">
            <v>N</v>
          </cell>
        </row>
        <row r="14985">
          <cell r="B14985">
            <v>36987</v>
          </cell>
          <cell r="C14985" t="str">
            <v>Raytheon Aerospace Co</v>
          </cell>
          <cell r="D14985" t="str">
            <v>Veritas Capital Fund LP</v>
          </cell>
          <cell r="E14985">
            <v>270</v>
          </cell>
          <cell r="F14985" t="str">
            <v>Y</v>
          </cell>
        </row>
        <row r="14986">
          <cell r="B14986">
            <v>36987</v>
          </cell>
          <cell r="C14986" t="str">
            <v>Capsule Communications Inc</v>
          </cell>
          <cell r="D14986" t="str">
            <v>Covista Communications Inc</v>
          </cell>
          <cell r="E14986">
            <v>10.847</v>
          </cell>
          <cell r="F14986" t="str">
            <v>N</v>
          </cell>
        </row>
        <row r="14987">
          <cell r="B14987">
            <v>36987</v>
          </cell>
          <cell r="C14987" t="str">
            <v>efund Mobil Solutions</v>
          </cell>
          <cell r="D14987" t="str">
            <v>Indiqu</v>
          </cell>
          <cell r="E14987">
            <v>1</v>
          </cell>
          <cell r="F14987" t="str">
            <v>N</v>
          </cell>
        </row>
        <row r="14988">
          <cell r="B14988">
            <v>36987</v>
          </cell>
          <cell r="C14988" t="str">
            <v>Foundation Bancorp Inc,OH</v>
          </cell>
          <cell r="D14988" t="str">
            <v>Garfield Acquisition Co</v>
          </cell>
          <cell r="E14988">
            <v>8.3829999999999991</v>
          </cell>
          <cell r="F14988" t="str">
            <v>N</v>
          </cell>
        </row>
        <row r="14989">
          <cell r="B14989">
            <v>36987</v>
          </cell>
          <cell r="C14989" t="str">
            <v>SMK Marketing Inc</v>
          </cell>
          <cell r="D14989" t="str">
            <v>Tweeter Home Ent Group Inc</v>
          </cell>
          <cell r="E14989">
            <v>4.75</v>
          </cell>
          <cell r="F14989" t="str">
            <v>N</v>
          </cell>
        </row>
        <row r="14990">
          <cell r="B14990">
            <v>36987</v>
          </cell>
          <cell r="C14990" t="str">
            <v>Barruss Prod Plant,Brookneal</v>
          </cell>
          <cell r="D14990" t="str">
            <v>Harris Tarkett Inc(Tarkett)</v>
          </cell>
          <cell r="E14990">
            <v>3.5</v>
          </cell>
          <cell r="F14990" t="str">
            <v>N</v>
          </cell>
        </row>
        <row r="14991">
          <cell r="B14991">
            <v>36987</v>
          </cell>
          <cell r="C14991" t="str">
            <v>Global Health Sciences Inc</v>
          </cell>
          <cell r="D14991" t="str">
            <v>NBTY Inc</v>
          </cell>
          <cell r="E14991">
            <v>40</v>
          </cell>
          <cell r="F14991" t="str">
            <v>N</v>
          </cell>
        </row>
        <row r="14992">
          <cell r="B14992">
            <v>36987</v>
          </cell>
          <cell r="C14992" t="str">
            <v>Har-Whit/Pitt's &amp; Spitt's</v>
          </cell>
          <cell r="D14992" t="str">
            <v>Oxford Knight International</v>
          </cell>
          <cell r="E14992">
            <v>3.4699999999999998</v>
          </cell>
          <cell r="F14992" t="str">
            <v>N</v>
          </cell>
        </row>
        <row r="14993">
          <cell r="B14993">
            <v>36987</v>
          </cell>
          <cell r="C14993" t="str">
            <v>Harbor City Corp</v>
          </cell>
          <cell r="D14993" t="str">
            <v>Investor Group</v>
          </cell>
          <cell r="E14993">
            <v>3.5</v>
          </cell>
          <cell r="F14993" t="str">
            <v>N</v>
          </cell>
        </row>
        <row r="14994">
          <cell r="B14994">
            <v>36987</v>
          </cell>
          <cell r="C14994" t="str">
            <v>Fremont Forest Products</v>
          </cell>
          <cell r="D14994" t="str">
            <v>Marubeni Corp</v>
          </cell>
          <cell r="E14994">
            <v>3</v>
          </cell>
          <cell r="F14994" t="str">
            <v>N</v>
          </cell>
        </row>
        <row r="14995">
          <cell r="B14995">
            <v>36987</v>
          </cell>
          <cell r="C14995" t="str">
            <v>Chesapeake Packaging Co</v>
          </cell>
          <cell r="D14995" t="str">
            <v>Temple-Inland Inc</v>
          </cell>
          <cell r="E14995">
            <v>120</v>
          </cell>
          <cell r="F14995" t="str">
            <v>N</v>
          </cell>
        </row>
        <row r="14996">
          <cell r="B14996">
            <v>36987</v>
          </cell>
          <cell r="C14996" t="str">
            <v>Ferrellgas Partners LP</v>
          </cell>
          <cell r="D14996" t="str">
            <v>James E. Ferrell</v>
          </cell>
          <cell r="E14996">
            <v>195.529</v>
          </cell>
          <cell r="F14996" t="str">
            <v>N</v>
          </cell>
        </row>
        <row r="14997">
          <cell r="B14997">
            <v>36986</v>
          </cell>
          <cell r="C14997" t="str">
            <v>Dean Foods Co</v>
          </cell>
          <cell r="D14997" t="str">
            <v>Suiza Foods Corp</v>
          </cell>
          <cell r="E14997">
            <v>2455.4589999999998</v>
          </cell>
          <cell r="F14997" t="str">
            <v>N</v>
          </cell>
        </row>
        <row r="14998">
          <cell r="B14998">
            <v>36986</v>
          </cell>
          <cell r="C14998" t="str">
            <v>Suiza Dairy Corp(Suiza Foods)</v>
          </cell>
          <cell r="D14998" t="str">
            <v>Suiza Foods Corp</v>
          </cell>
          <cell r="E14998">
            <v>185</v>
          </cell>
          <cell r="F14998" t="str">
            <v>N</v>
          </cell>
        </row>
        <row r="14999">
          <cell r="B14999">
            <v>36986</v>
          </cell>
          <cell r="C14999" t="str">
            <v>Infoworkspace</v>
          </cell>
          <cell r="D14999" t="str">
            <v>Ezenia! Inc</v>
          </cell>
          <cell r="E14999">
            <v>21</v>
          </cell>
          <cell r="F14999" t="str">
            <v>N</v>
          </cell>
        </row>
        <row r="15000">
          <cell r="B15000">
            <v>36986</v>
          </cell>
          <cell r="C15000" t="str">
            <v>SangStat Medical-Transplant Ph</v>
          </cell>
          <cell r="D15000" t="str">
            <v>Chronimed Inc</v>
          </cell>
          <cell r="E15000">
            <v>1.7999999999999998</v>
          </cell>
          <cell r="F15000" t="str">
            <v>N</v>
          </cell>
        </row>
        <row r="15001">
          <cell r="B15001">
            <v>36986</v>
          </cell>
          <cell r="C15001" t="str">
            <v>Fremont Exploration Inc</v>
          </cell>
          <cell r="D15001" t="str">
            <v>N-Vision Technology Inc</v>
          </cell>
          <cell r="E15001">
            <v>12.5</v>
          </cell>
          <cell r="F15001" t="str">
            <v>N</v>
          </cell>
        </row>
        <row r="15002">
          <cell r="B15002">
            <v>36986</v>
          </cell>
          <cell r="C15002" t="str">
            <v>Kevco Inc-Better Bath Division</v>
          </cell>
          <cell r="D15002" t="str">
            <v>Drew Industries Inc</v>
          </cell>
          <cell r="E15002">
            <v>10</v>
          </cell>
          <cell r="F15002" t="str">
            <v>N</v>
          </cell>
        </row>
        <row r="15003">
          <cell r="B15003">
            <v>36986</v>
          </cell>
          <cell r="C15003" t="str">
            <v>eMusic.com Inc</v>
          </cell>
          <cell r="D15003" t="str">
            <v>Universal Music Group</v>
          </cell>
          <cell r="E15003">
            <v>25.239000000000001</v>
          </cell>
          <cell r="F15003" t="str">
            <v>N</v>
          </cell>
        </row>
        <row r="15004">
          <cell r="B15004">
            <v>36985</v>
          </cell>
          <cell r="C15004" t="str">
            <v>Industrial Holdings Inc</v>
          </cell>
          <cell r="D15004" t="str">
            <v>First Reserve Corp</v>
          </cell>
          <cell r="E15004">
            <v>9.6</v>
          </cell>
          <cell r="F15004" t="str">
            <v>Y</v>
          </cell>
        </row>
        <row r="15005">
          <cell r="B15005">
            <v>36985</v>
          </cell>
          <cell r="C15005" t="str">
            <v>Buyersonline.com Inc</v>
          </cell>
          <cell r="D15005" t="str">
            <v>Karl Malone</v>
          </cell>
          <cell r="E15005">
            <v>1</v>
          </cell>
          <cell r="F15005" t="str">
            <v>N</v>
          </cell>
        </row>
        <row r="15006">
          <cell r="B15006">
            <v>36985</v>
          </cell>
          <cell r="C15006" t="str">
            <v>Eonic Systems-Software Assets</v>
          </cell>
          <cell r="D15006" t="str">
            <v>Wind River Systems Inc</v>
          </cell>
          <cell r="E15006">
            <v>15</v>
          </cell>
          <cell r="F15006" t="str">
            <v>N</v>
          </cell>
        </row>
        <row r="15007">
          <cell r="B15007">
            <v>36985</v>
          </cell>
          <cell r="C15007" t="str">
            <v>Cable Concepts Inc</v>
          </cell>
          <cell r="D15007" t="str">
            <v>Optika Investment Co Inc</v>
          </cell>
          <cell r="E15007">
            <v>10.819999999999999</v>
          </cell>
          <cell r="F15007" t="str">
            <v>N</v>
          </cell>
        </row>
        <row r="15008">
          <cell r="B15008">
            <v>36985</v>
          </cell>
          <cell r="C15008" t="str">
            <v>Crown Vantage Inc-Mill,LA</v>
          </cell>
          <cell r="D15008" t="str">
            <v>CV Paper LLC</v>
          </cell>
          <cell r="E15008">
            <v>293.89999999999998</v>
          </cell>
          <cell r="F15008" t="str">
            <v>N</v>
          </cell>
        </row>
        <row r="15009">
          <cell r="B15009">
            <v>36985</v>
          </cell>
          <cell r="C15009" t="str">
            <v>Wilshire Financial Services</v>
          </cell>
          <cell r="D15009" t="str">
            <v>Security National Servicing</v>
          </cell>
          <cell r="E15009">
            <v>50.652999999999999</v>
          </cell>
          <cell r="F15009" t="str">
            <v>N</v>
          </cell>
        </row>
        <row r="15010">
          <cell r="B15010">
            <v>36985</v>
          </cell>
          <cell r="C15010" t="str">
            <v>A&amp;B Bolt and Supply Inc</v>
          </cell>
          <cell r="D15010" t="str">
            <v>T-3 Energy Services Inc</v>
          </cell>
          <cell r="E15010">
            <v>15</v>
          </cell>
          <cell r="F15010" t="str">
            <v>N</v>
          </cell>
        </row>
        <row r="15011">
          <cell r="B15011">
            <v>36985</v>
          </cell>
          <cell r="C15011" t="str">
            <v>Articulent</v>
          </cell>
          <cell r="D15011" t="str">
            <v>Computer Network Technology</v>
          </cell>
          <cell r="E15011">
            <v>46</v>
          </cell>
          <cell r="F15011" t="str">
            <v>N</v>
          </cell>
        </row>
        <row r="15012">
          <cell r="B15012">
            <v>36985</v>
          </cell>
          <cell r="C15012" t="str">
            <v>Fulcrum Information Services</v>
          </cell>
          <cell r="D15012" t="str">
            <v>Caliber Learning Network Inc</v>
          </cell>
          <cell r="E15012">
            <v>1</v>
          </cell>
          <cell r="F15012" t="str">
            <v>N</v>
          </cell>
        </row>
        <row r="15013">
          <cell r="B15013">
            <v>36985</v>
          </cell>
          <cell r="C15013" t="str">
            <v>Petrocon Engineering Inc</v>
          </cell>
          <cell r="D15013" t="str">
            <v>Industrial Data Systems Corp</v>
          </cell>
          <cell r="E15013">
            <v>5.0960000000000001</v>
          </cell>
          <cell r="F15013" t="str">
            <v>N</v>
          </cell>
        </row>
        <row r="15014">
          <cell r="B15014">
            <v>36985</v>
          </cell>
          <cell r="C15014" t="str">
            <v>Allen &amp; Associates Inc</v>
          </cell>
          <cell r="D15014" t="str">
            <v>E-Cruiter.com Inc</v>
          </cell>
          <cell r="E15014">
            <v>4.242</v>
          </cell>
          <cell r="F15014" t="str">
            <v>N</v>
          </cell>
        </row>
        <row r="15015">
          <cell r="B15015">
            <v>36984</v>
          </cell>
          <cell r="C15015" t="str">
            <v>Crown Packaging-Allpak Div</v>
          </cell>
          <cell r="D15015" t="str">
            <v>Investor Group</v>
          </cell>
          <cell r="E15015">
            <v>7</v>
          </cell>
          <cell r="F15015" t="str">
            <v>Y</v>
          </cell>
        </row>
        <row r="15016">
          <cell r="B15016">
            <v>36984</v>
          </cell>
          <cell r="C15016" t="str">
            <v>Vlasic Foods Intl Inc-Vlasic</v>
          </cell>
          <cell r="D15016" t="str">
            <v>Hicks Muse Tate &amp; Furst Inc</v>
          </cell>
          <cell r="E15016">
            <v>370</v>
          </cell>
          <cell r="F15016" t="str">
            <v>Y</v>
          </cell>
        </row>
        <row r="15017">
          <cell r="B15017">
            <v>36984</v>
          </cell>
          <cell r="C15017" t="str">
            <v>Kevco Inc-Duo-Form Division</v>
          </cell>
          <cell r="D15017" t="str">
            <v>Investor Group</v>
          </cell>
          <cell r="E15017">
            <v>5.5</v>
          </cell>
          <cell r="F15017" t="str">
            <v>Y</v>
          </cell>
        </row>
        <row r="15018">
          <cell r="B15018">
            <v>36984</v>
          </cell>
          <cell r="C15018" t="str">
            <v>Appletree Technologies Inc</v>
          </cell>
          <cell r="D15018" t="str">
            <v>New Horizons Worldwide Inc</v>
          </cell>
          <cell r="E15018">
            <v>17.603000000000002</v>
          </cell>
          <cell r="F15018" t="str">
            <v>Y</v>
          </cell>
        </row>
        <row r="15019">
          <cell r="B15019">
            <v>36984</v>
          </cell>
          <cell r="C15019" t="str">
            <v>Metaware Communications Corp</v>
          </cell>
          <cell r="D15019" t="str">
            <v>Viasystems Group Inc</v>
          </cell>
          <cell r="E15019">
            <v>10.7</v>
          </cell>
          <cell r="F15019" t="str">
            <v>Y</v>
          </cell>
        </row>
        <row r="15020">
          <cell r="B15020">
            <v>36984</v>
          </cell>
          <cell r="C15020" t="str">
            <v>Bluefly Inc(Soros Private)</v>
          </cell>
          <cell r="D15020" t="str">
            <v>Soros Private Equity Partners</v>
          </cell>
          <cell r="E15020">
            <v>10</v>
          </cell>
          <cell r="F15020" t="str">
            <v>Y</v>
          </cell>
        </row>
        <row r="15021">
          <cell r="B15021">
            <v>36984</v>
          </cell>
          <cell r="C15021" t="str">
            <v>DeMaria ElectroOptics Systems</v>
          </cell>
          <cell r="D15021" t="str">
            <v>Coherent Inc</v>
          </cell>
          <cell r="E15021">
            <v>22.5</v>
          </cell>
          <cell r="F15021" t="str">
            <v>N</v>
          </cell>
        </row>
        <row r="15022">
          <cell r="B15022">
            <v>36984</v>
          </cell>
          <cell r="C15022" t="str">
            <v>Internet Commerce &amp; Com-Subs</v>
          </cell>
          <cell r="D15022" t="str">
            <v>EarthLink Inc</v>
          </cell>
          <cell r="E15022">
            <v>18</v>
          </cell>
          <cell r="F15022" t="str">
            <v>N</v>
          </cell>
        </row>
        <row r="15023">
          <cell r="B15023">
            <v>36984</v>
          </cell>
          <cell r="C15023" t="str">
            <v>Placer Dome US Inc-Donlin</v>
          </cell>
          <cell r="D15023" t="str">
            <v>NovaGold Resources Inc</v>
          </cell>
          <cell r="E15023">
            <v>12</v>
          </cell>
          <cell r="F15023" t="str">
            <v>N</v>
          </cell>
        </row>
        <row r="15024">
          <cell r="B15024">
            <v>36984</v>
          </cell>
          <cell r="C15024" t="str">
            <v>DTM Corp</v>
          </cell>
          <cell r="D15024" t="str">
            <v>3-D Systems Corp</v>
          </cell>
          <cell r="E15024">
            <v>44.16</v>
          </cell>
          <cell r="F15024" t="str">
            <v>N</v>
          </cell>
        </row>
        <row r="15025">
          <cell r="B15025">
            <v>36984</v>
          </cell>
          <cell r="C15025" t="str">
            <v>Priority Systems LLC</v>
          </cell>
          <cell r="D15025" t="str">
            <v>Comcast Corp</v>
          </cell>
          <cell r="E15025">
            <v>2.7989999999999999</v>
          </cell>
          <cell r="F15025" t="str">
            <v>N</v>
          </cell>
        </row>
        <row r="15026">
          <cell r="B15026">
            <v>36984</v>
          </cell>
          <cell r="C15026" t="str">
            <v>SCANA Security(SCANA Corp)</v>
          </cell>
          <cell r="D15026" t="str">
            <v>ADT Security Services Inc</v>
          </cell>
          <cell r="E15026">
            <v>24.5</v>
          </cell>
          <cell r="F15026" t="str">
            <v>N</v>
          </cell>
        </row>
        <row r="15027">
          <cell r="B15027">
            <v>36984</v>
          </cell>
          <cell r="C15027" t="str">
            <v>FalconStor Inc</v>
          </cell>
          <cell r="D15027" t="str">
            <v>Network Peripherals Inc</v>
          </cell>
          <cell r="E15027">
            <v>25</v>
          </cell>
          <cell r="F15027" t="str">
            <v>N</v>
          </cell>
        </row>
        <row r="15028">
          <cell r="B15028">
            <v>36984</v>
          </cell>
          <cell r="C15028" t="str">
            <v>American General Corp</v>
          </cell>
          <cell r="D15028" t="str">
            <v>AIG</v>
          </cell>
          <cell r="E15028">
            <v>23398.156999999999</v>
          </cell>
          <cell r="F15028" t="str">
            <v>N</v>
          </cell>
        </row>
        <row r="15029">
          <cell r="B15029">
            <v>36984</v>
          </cell>
          <cell r="C15029" t="str">
            <v>Exigent International Inc</v>
          </cell>
          <cell r="D15029" t="str">
            <v>Harris Corp</v>
          </cell>
          <cell r="E15029">
            <v>22.938999999999997</v>
          </cell>
          <cell r="F15029" t="str">
            <v>N</v>
          </cell>
        </row>
        <row r="15030">
          <cell r="B15030">
            <v>36983</v>
          </cell>
          <cell r="C15030" t="str">
            <v>Vizacom Inc-Serif Software</v>
          </cell>
          <cell r="D15030" t="str">
            <v>Investor Group</v>
          </cell>
          <cell r="E15030">
            <v>1.1379999999999999</v>
          </cell>
          <cell r="F15030" t="str">
            <v>Y</v>
          </cell>
        </row>
        <row r="15031">
          <cell r="B15031">
            <v>36983</v>
          </cell>
          <cell r="C15031" t="str">
            <v>Perlegen Sciences Inc</v>
          </cell>
          <cell r="D15031" t="str">
            <v>Maverick Capital Ltd</v>
          </cell>
          <cell r="E15031">
            <v>15</v>
          </cell>
          <cell r="F15031" t="str">
            <v>Y</v>
          </cell>
        </row>
        <row r="15032">
          <cell r="B15032">
            <v>36983</v>
          </cell>
          <cell r="C15032" t="str">
            <v>USA Detergents Inc</v>
          </cell>
          <cell r="D15032" t="str">
            <v>Church &amp; Dwight Co Inc</v>
          </cell>
          <cell r="E15032">
            <v>85.037000000000006</v>
          </cell>
          <cell r="F15032" t="str">
            <v>N</v>
          </cell>
        </row>
        <row r="15033">
          <cell r="B15033">
            <v>36983</v>
          </cell>
          <cell r="C15033" t="str">
            <v>Milestone Properties Inc</v>
          </cell>
          <cell r="D15033" t="str">
            <v>Concord Assets Group Inc</v>
          </cell>
          <cell r="E15033">
            <v>3.706</v>
          </cell>
          <cell r="F15033" t="str">
            <v>N</v>
          </cell>
        </row>
        <row r="15034">
          <cell r="B15034">
            <v>36983</v>
          </cell>
          <cell r="C15034" t="str">
            <v>MultiCell Associates Inc</v>
          </cell>
          <cell r="D15034" t="str">
            <v>Exten Industries Inc</v>
          </cell>
          <cell r="E15034">
            <v>2.2000000000000002</v>
          </cell>
          <cell r="F15034" t="str">
            <v>N</v>
          </cell>
        </row>
        <row r="15035">
          <cell r="B15035">
            <v>36983</v>
          </cell>
          <cell r="C15035" t="str">
            <v>Powerful Media Inc</v>
          </cell>
          <cell r="D15035" t="str">
            <v>Brill Media Holdings LP</v>
          </cell>
          <cell r="E15035">
            <v>35</v>
          </cell>
          <cell r="F15035" t="str">
            <v>N</v>
          </cell>
        </row>
        <row r="15036">
          <cell r="B15036">
            <v>36983</v>
          </cell>
          <cell r="C15036" t="str">
            <v>Waste Management-Certain Asset</v>
          </cell>
          <cell r="D15036" t="str">
            <v>Capital Environmental Resource</v>
          </cell>
          <cell r="E15036">
            <v>21</v>
          </cell>
          <cell r="F15036" t="str">
            <v>N</v>
          </cell>
        </row>
        <row r="15037">
          <cell r="B15037">
            <v>36983</v>
          </cell>
          <cell r="C15037" t="str">
            <v>Fleet Mortgage Corp</v>
          </cell>
          <cell r="D15037" t="str">
            <v>Washington Mutual,Seattle,WA</v>
          </cell>
          <cell r="E15037">
            <v>600</v>
          </cell>
          <cell r="F15037" t="str">
            <v>N</v>
          </cell>
        </row>
        <row r="15038">
          <cell r="B15038">
            <v>36983</v>
          </cell>
          <cell r="C15038" t="str">
            <v>Emergisoft Holding Inc</v>
          </cell>
          <cell r="D15038" t="str">
            <v>Pierce International Discovery</v>
          </cell>
          <cell r="E15038">
            <v>11.558999999999999</v>
          </cell>
          <cell r="F15038" t="str">
            <v>N</v>
          </cell>
        </row>
        <row r="15039">
          <cell r="B15039">
            <v>36983</v>
          </cell>
          <cell r="C15039" t="str">
            <v>PlanVista-Admin,Underwrite</v>
          </cell>
          <cell r="D15039" t="str">
            <v>HealthPlan Holdings Inc</v>
          </cell>
          <cell r="E15039">
            <v>30</v>
          </cell>
          <cell r="F15039" t="str">
            <v>N</v>
          </cell>
        </row>
        <row r="15040">
          <cell r="B15040">
            <v>36983</v>
          </cell>
          <cell r="C15040" t="str">
            <v>Digital Vision Systems Inc</v>
          </cell>
          <cell r="D15040" t="str">
            <v>DocuCon Inc</v>
          </cell>
          <cell r="E15040">
            <v>1.41</v>
          </cell>
          <cell r="F15040" t="str">
            <v>N</v>
          </cell>
        </row>
        <row r="15041">
          <cell r="B15041">
            <v>36983</v>
          </cell>
          <cell r="C15041" t="str">
            <v>Telcom Devices Corp</v>
          </cell>
          <cell r="D15041" t="str">
            <v>ANADIGICS Inc</v>
          </cell>
          <cell r="E15041">
            <v>45</v>
          </cell>
          <cell r="F15041" t="str">
            <v>N</v>
          </cell>
        </row>
        <row r="15042">
          <cell r="B15042">
            <v>36983</v>
          </cell>
          <cell r="C15042" t="str">
            <v>General Semiconductor Inc</v>
          </cell>
          <cell r="D15042" t="str">
            <v>Vishay Intertechnology Inc</v>
          </cell>
          <cell r="E15042">
            <v>890.41899999999998</v>
          </cell>
          <cell r="F15042" t="str">
            <v>N</v>
          </cell>
        </row>
        <row r="15043">
          <cell r="B15043">
            <v>36983</v>
          </cell>
          <cell r="C15043" t="str">
            <v>Telenisus Corp</v>
          </cell>
          <cell r="D15043" t="str">
            <v>Articon-Integralis AG</v>
          </cell>
          <cell r="E15043">
            <v>2</v>
          </cell>
          <cell r="F15043" t="str">
            <v>N</v>
          </cell>
        </row>
        <row r="15044">
          <cell r="B15044">
            <v>36983</v>
          </cell>
          <cell r="C15044" t="str">
            <v>First Coastal,Portland,Maine</v>
          </cell>
          <cell r="D15044" t="str">
            <v>Norway Bancorp Inc,Norway,ME</v>
          </cell>
          <cell r="E15044">
            <v>27.007999999999999</v>
          </cell>
          <cell r="F15044" t="str">
            <v>N</v>
          </cell>
        </row>
        <row r="15045">
          <cell r="B15045">
            <v>36983</v>
          </cell>
          <cell r="C15045" t="str">
            <v>Newave Semiconductor Corp</v>
          </cell>
          <cell r="D15045" t="str">
            <v>Integrated Device Technology</v>
          </cell>
          <cell r="E15045">
            <v>80</v>
          </cell>
          <cell r="F15045" t="str">
            <v>N</v>
          </cell>
        </row>
        <row r="15046">
          <cell r="B15046">
            <v>36983</v>
          </cell>
          <cell r="C15046" t="str">
            <v>Katy Industries Inc</v>
          </cell>
          <cell r="D15046" t="str">
            <v>Kohlberg Investors IV LP</v>
          </cell>
          <cell r="E15046">
            <v>70</v>
          </cell>
          <cell r="F15046" t="str">
            <v>N</v>
          </cell>
        </row>
        <row r="15047">
          <cell r="B15047">
            <v>36982</v>
          </cell>
          <cell r="C15047" t="str">
            <v>Saco Oil-Oil Producing Wells</v>
          </cell>
          <cell r="D15047" t="str">
            <v>Aspen Group Resources Corp</v>
          </cell>
          <cell r="E15047">
            <v>1.125</v>
          </cell>
          <cell r="F15047" t="str">
            <v>N</v>
          </cell>
        </row>
        <row r="15048">
          <cell r="B15048">
            <v>36982</v>
          </cell>
          <cell r="C15048" t="str">
            <v>BHP Copper-Superior Mine</v>
          </cell>
          <cell r="D15048" t="str">
            <v>Kennecott Exploration Co</v>
          </cell>
          <cell r="E15048">
            <v>25</v>
          </cell>
          <cell r="F15048" t="str">
            <v>N</v>
          </cell>
        </row>
        <row r="15049">
          <cell r="B15049">
            <v>36981</v>
          </cell>
          <cell r="C15049" t="str">
            <v>Scios-Psychiatric Sales &amp; Mktg</v>
          </cell>
          <cell r="D15049" t="str">
            <v>GlaxoSmithKline PLC</v>
          </cell>
          <cell r="E15049">
            <v>9.5</v>
          </cell>
          <cell r="F15049" t="str">
            <v>N</v>
          </cell>
        </row>
        <row r="15050">
          <cell r="B15050">
            <v>36981</v>
          </cell>
          <cell r="C15050" t="str">
            <v>ShutterNet.com</v>
          </cell>
          <cell r="D15050" t="str">
            <v>Millenium Digital Media LLC</v>
          </cell>
          <cell r="E15050">
            <v>1.25</v>
          </cell>
          <cell r="F15050" t="str">
            <v>N</v>
          </cell>
        </row>
        <row r="15051">
          <cell r="B15051">
            <v>36980</v>
          </cell>
          <cell r="C15051" t="str">
            <v>Birch Telecom Inc</v>
          </cell>
          <cell r="D15051" t="str">
            <v>Kohlberg Kravis Roberts &amp; Co</v>
          </cell>
          <cell r="E15051">
            <v>30</v>
          </cell>
          <cell r="F15051" t="str">
            <v>Y</v>
          </cell>
        </row>
        <row r="15052">
          <cell r="B15052">
            <v>36980</v>
          </cell>
          <cell r="C15052" t="str">
            <v>General Magic Inc</v>
          </cell>
          <cell r="D15052" t="str">
            <v>Paul Revere Capital Partners</v>
          </cell>
          <cell r="E15052">
            <v>2</v>
          </cell>
          <cell r="F15052" t="str">
            <v>Y</v>
          </cell>
        </row>
        <row r="15053">
          <cell r="B15053">
            <v>36980</v>
          </cell>
          <cell r="C15053" t="str">
            <v>Birch Telecom Inc</v>
          </cell>
          <cell r="D15053" t="str">
            <v>Kohlberg Kravis Roberts &amp; Co</v>
          </cell>
          <cell r="E15053">
            <v>75</v>
          </cell>
          <cell r="F15053" t="str">
            <v>Y</v>
          </cell>
        </row>
        <row r="15054">
          <cell r="B15054">
            <v>36980</v>
          </cell>
          <cell r="C15054" t="str">
            <v>Community Financial,Olney,IL</v>
          </cell>
          <cell r="D15054" t="str">
            <v>First Financial,Terre Haute,IN</v>
          </cell>
          <cell r="E15054">
            <v>33.537999999999997</v>
          </cell>
          <cell r="F15054" t="str">
            <v>N</v>
          </cell>
        </row>
        <row r="15055">
          <cell r="B15055">
            <v>36980</v>
          </cell>
          <cell r="C15055" t="str">
            <v>E Schulze Corp</v>
          </cell>
          <cell r="D15055" t="str">
            <v>Impresa Italia</v>
          </cell>
          <cell r="E15055">
            <v>22.167000000000002</v>
          </cell>
          <cell r="F15055" t="str">
            <v>N</v>
          </cell>
        </row>
        <row r="15056">
          <cell r="B15056">
            <v>36980</v>
          </cell>
          <cell r="C15056" t="str">
            <v>Franchise Finance Corp of Amer</v>
          </cell>
          <cell r="D15056" t="str">
            <v>General Electric Capital Corp</v>
          </cell>
          <cell r="E15056">
            <v>2118.663</v>
          </cell>
          <cell r="F15056" t="str">
            <v>N</v>
          </cell>
        </row>
        <row r="15057">
          <cell r="B15057">
            <v>36980</v>
          </cell>
          <cell r="C15057" t="str">
            <v>Essex Bancorp Inc,Norfolk,VA</v>
          </cell>
          <cell r="D15057" t="str">
            <v>Investor Group</v>
          </cell>
          <cell r="E15057">
            <v>1.5379999999999998</v>
          </cell>
          <cell r="F15057" t="str">
            <v>N</v>
          </cell>
        </row>
        <row r="15058">
          <cell r="B15058">
            <v>36980</v>
          </cell>
          <cell r="C15058" t="str">
            <v>MobileForce Technologies Inc</v>
          </cell>
          <cell r="D15058" t="str">
            <v>C-COR.net Corp</v>
          </cell>
          <cell r="E15058">
            <v>33.5</v>
          </cell>
          <cell r="F15058" t="str">
            <v>N</v>
          </cell>
        </row>
        <row r="15059">
          <cell r="B15059">
            <v>36980</v>
          </cell>
          <cell r="C15059" t="str">
            <v>TempCo Engineering</v>
          </cell>
          <cell r="D15059" t="str">
            <v>LMI Aerospace Inc</v>
          </cell>
          <cell r="E15059">
            <v>15.5</v>
          </cell>
          <cell r="F15059" t="str">
            <v>N</v>
          </cell>
        </row>
        <row r="15060">
          <cell r="B15060">
            <v>36980</v>
          </cell>
          <cell r="C15060" t="str">
            <v>Digital Sales Support Net Inc</v>
          </cell>
          <cell r="D15060" t="str">
            <v>PentaStar Communications Inc</v>
          </cell>
          <cell r="E15060">
            <v>1</v>
          </cell>
          <cell r="F15060" t="str">
            <v>N</v>
          </cell>
        </row>
        <row r="15061">
          <cell r="B15061">
            <v>36980</v>
          </cell>
          <cell r="C15061" t="str">
            <v>RKK Consulting Co Inc</v>
          </cell>
          <cell r="D15061" t="str">
            <v>PentaStar Communications Inc</v>
          </cell>
          <cell r="E15061">
            <v>1</v>
          </cell>
          <cell r="F15061" t="str">
            <v>N</v>
          </cell>
        </row>
        <row r="15062">
          <cell r="B15062">
            <v>36980</v>
          </cell>
          <cell r="C15062" t="str">
            <v>Mail.com Inc-Consumer E-mail</v>
          </cell>
          <cell r="D15062" t="str">
            <v>Net2Phone Inc</v>
          </cell>
          <cell r="E15062">
            <v>3.5</v>
          </cell>
          <cell r="F15062" t="str">
            <v>N</v>
          </cell>
        </row>
        <row r="15063">
          <cell r="B15063">
            <v>36980</v>
          </cell>
          <cell r="C15063" t="str">
            <v>TopTier Software Inc</v>
          </cell>
          <cell r="D15063" t="str">
            <v>SAP AG</v>
          </cell>
          <cell r="E15063">
            <v>400</v>
          </cell>
          <cell r="F15063" t="str">
            <v>N</v>
          </cell>
        </row>
        <row r="15064">
          <cell r="B15064">
            <v>36980</v>
          </cell>
          <cell r="C15064" t="str">
            <v>PIX SAS-Photographic Girauden</v>
          </cell>
          <cell r="D15064" t="str">
            <v>Bridgeman Art Library Ltd</v>
          </cell>
          <cell r="E15064">
            <v>2.2999999999999998</v>
          </cell>
          <cell r="F15064" t="str">
            <v>N</v>
          </cell>
        </row>
        <row r="15065">
          <cell r="B15065">
            <v>36980</v>
          </cell>
          <cell r="C15065" t="str">
            <v>Sureway Air Traffic</v>
          </cell>
          <cell r="D15065" t="str">
            <v>Global Delivery Systems</v>
          </cell>
          <cell r="E15065">
            <v>14.149999999999999</v>
          </cell>
          <cell r="F15065" t="str">
            <v>N</v>
          </cell>
        </row>
        <row r="15066">
          <cell r="B15066">
            <v>36980</v>
          </cell>
          <cell r="C15066" t="str">
            <v>Optimation Technology Inc</v>
          </cell>
          <cell r="D15066" t="str">
            <v>Nematron Corp</v>
          </cell>
          <cell r="E15066">
            <v>1.7130000000000001</v>
          </cell>
          <cell r="F15066" t="str">
            <v>N</v>
          </cell>
        </row>
        <row r="15067">
          <cell r="B15067">
            <v>36980</v>
          </cell>
          <cell r="C15067" t="str">
            <v>SRAC</v>
          </cell>
          <cell r="D15067" t="str">
            <v>Dassault Systemes SA</v>
          </cell>
          <cell r="E15067">
            <v>22</v>
          </cell>
          <cell r="F15067" t="str">
            <v>N</v>
          </cell>
        </row>
        <row r="15068">
          <cell r="B15068">
            <v>36980</v>
          </cell>
          <cell r="C15068" t="str">
            <v>Horizon Medical Products-Certa</v>
          </cell>
          <cell r="D15068" t="str">
            <v>Vascutech Inc</v>
          </cell>
          <cell r="E15068">
            <v>8.0009999999999994</v>
          </cell>
          <cell r="F15068" t="str">
            <v>N</v>
          </cell>
        </row>
        <row r="15069">
          <cell r="B15069">
            <v>36980</v>
          </cell>
          <cell r="C15069" t="str">
            <v>Horizon Medical-IFM Business</v>
          </cell>
          <cell r="D15069" t="str">
            <v>Vascutech Inc</v>
          </cell>
          <cell r="E15069">
            <v>5.6</v>
          </cell>
          <cell r="F15069" t="str">
            <v>N</v>
          </cell>
        </row>
        <row r="15070">
          <cell r="B15070">
            <v>36980</v>
          </cell>
          <cell r="C15070" t="str">
            <v>Phone 1 Inc</v>
          </cell>
          <cell r="D15070" t="str">
            <v>Globaltron Corp</v>
          </cell>
          <cell r="E15070">
            <v>13.5</v>
          </cell>
          <cell r="F15070" t="str">
            <v>N</v>
          </cell>
        </row>
        <row r="15071">
          <cell r="B15071">
            <v>36980</v>
          </cell>
          <cell r="C15071" t="str">
            <v>Hallwood Energy Corp</v>
          </cell>
          <cell r="D15071" t="str">
            <v>Pure Resources II</v>
          </cell>
          <cell r="E15071">
            <v>268</v>
          </cell>
          <cell r="F15071" t="str">
            <v>N</v>
          </cell>
        </row>
        <row r="15072">
          <cell r="B15072">
            <v>36980</v>
          </cell>
          <cell r="C15072" t="str">
            <v>Core Inc</v>
          </cell>
          <cell r="D15072" t="str">
            <v>Fortis Inc</v>
          </cell>
          <cell r="E15072">
            <v>45.207000000000001</v>
          </cell>
          <cell r="F15072" t="str">
            <v>N</v>
          </cell>
        </row>
        <row r="15073">
          <cell r="B15073">
            <v>36980</v>
          </cell>
          <cell r="C15073" t="str">
            <v>MarchFirst Inc-Certain Assets</v>
          </cell>
          <cell r="D15073" t="str">
            <v>Divine Inc</v>
          </cell>
          <cell r="E15073">
            <v>70</v>
          </cell>
          <cell r="F15073" t="str">
            <v>N</v>
          </cell>
        </row>
        <row r="15074">
          <cell r="B15074">
            <v>36979</v>
          </cell>
          <cell r="C15074" t="str">
            <v>Publishing Group of America</v>
          </cell>
          <cell r="D15074" t="str">
            <v>Quadrangle Group LLC</v>
          </cell>
          <cell r="E15074">
            <v>17</v>
          </cell>
          <cell r="F15074" t="str">
            <v>Y</v>
          </cell>
        </row>
        <row r="15075">
          <cell r="B15075">
            <v>36979</v>
          </cell>
          <cell r="C15075" t="str">
            <v>Production Wireline</v>
          </cell>
          <cell r="D15075" t="str">
            <v>Expro International Group PLC</v>
          </cell>
          <cell r="E15075">
            <v>18</v>
          </cell>
          <cell r="F15075" t="str">
            <v>N</v>
          </cell>
        </row>
        <row r="15076">
          <cell r="B15076">
            <v>36979</v>
          </cell>
          <cell r="C15076" t="str">
            <v>People's Bank-Canaan Branch</v>
          </cell>
          <cell r="D15076" t="str">
            <v>Salisbury Bank &amp; Trust Co</v>
          </cell>
          <cell r="E15076">
            <v>3.1999999999999997</v>
          </cell>
          <cell r="F15076" t="str">
            <v>N</v>
          </cell>
        </row>
        <row r="15077">
          <cell r="B15077">
            <v>36979</v>
          </cell>
          <cell r="C15077" t="str">
            <v>iMarket Inc</v>
          </cell>
          <cell r="D15077" t="str">
            <v>Dun &amp; Bradstreet Corp</v>
          </cell>
          <cell r="E15077">
            <v>19</v>
          </cell>
          <cell r="F15077" t="str">
            <v>N</v>
          </cell>
        </row>
        <row r="15078">
          <cell r="B15078">
            <v>36979</v>
          </cell>
          <cell r="C15078" t="str">
            <v>Sky Chefs Inc</v>
          </cell>
          <cell r="D15078" t="str">
            <v>LSG Lufthansa Service Hldg AG</v>
          </cell>
          <cell r="E15078">
            <v>1300</v>
          </cell>
          <cell r="F15078" t="str">
            <v>N</v>
          </cell>
        </row>
        <row r="15079">
          <cell r="B15079">
            <v>36979</v>
          </cell>
          <cell r="C15079" t="str">
            <v>Pirod Holdings Inc</v>
          </cell>
          <cell r="D15079" t="str">
            <v>Valmont Industries Inc</v>
          </cell>
          <cell r="E15079">
            <v>18.600000000000001</v>
          </cell>
          <cell r="F15079" t="str">
            <v>N</v>
          </cell>
        </row>
        <row r="15080">
          <cell r="B15080">
            <v>36979</v>
          </cell>
          <cell r="C15080" t="str">
            <v>RtMc Inc</v>
          </cell>
          <cell r="D15080" t="str">
            <v>Spectrum Technologies PLC</v>
          </cell>
          <cell r="E15080">
            <v>3.5</v>
          </cell>
          <cell r="F15080" t="str">
            <v>N</v>
          </cell>
        </row>
        <row r="15081">
          <cell r="B15081">
            <v>36979</v>
          </cell>
          <cell r="C15081" t="str">
            <v>Church Street Station(ENIC)</v>
          </cell>
          <cell r="D15081" t="str">
            <v>FF South &amp; Co Inc</v>
          </cell>
          <cell r="E15081">
            <v>15.899999999999999</v>
          </cell>
          <cell r="F15081" t="str">
            <v>N</v>
          </cell>
        </row>
        <row r="15082">
          <cell r="B15082">
            <v>36979</v>
          </cell>
          <cell r="C15082" t="str">
            <v>Prime Retail-Shop Center</v>
          </cell>
          <cell r="D15082" t="str">
            <v>Investor Group</v>
          </cell>
          <cell r="E15082">
            <v>29</v>
          </cell>
          <cell r="F15082" t="str">
            <v>N</v>
          </cell>
        </row>
        <row r="15083">
          <cell r="B15083">
            <v>36979</v>
          </cell>
          <cell r="C15083" t="str">
            <v>Offshore Lease Blocks(12)</v>
          </cell>
          <cell r="D15083" t="str">
            <v>Nexen Petroleum USA Inc(Nexen)</v>
          </cell>
          <cell r="E15083">
            <v>6.0990000000000002</v>
          </cell>
          <cell r="F15083" t="str">
            <v>N</v>
          </cell>
        </row>
        <row r="15084">
          <cell r="B15084">
            <v>36978</v>
          </cell>
          <cell r="C15084" t="str">
            <v>Nasdaq Stock Market</v>
          </cell>
          <cell r="D15084" t="str">
            <v>Hellman &amp; Friedman LLC</v>
          </cell>
          <cell r="E15084">
            <v>240</v>
          </cell>
          <cell r="F15084" t="str">
            <v>Y</v>
          </cell>
        </row>
        <row r="15085">
          <cell r="B15085">
            <v>36978</v>
          </cell>
          <cell r="C15085" t="str">
            <v>Offshore Lease Blocks(17)</v>
          </cell>
          <cell r="D15085" t="str">
            <v>Chieftain International Inc</v>
          </cell>
          <cell r="E15085">
            <v>6.3</v>
          </cell>
          <cell r="F15085" t="str">
            <v>N</v>
          </cell>
        </row>
        <row r="15086">
          <cell r="B15086">
            <v>36978</v>
          </cell>
          <cell r="C15086" t="str">
            <v>Michigan Sugar Co</v>
          </cell>
          <cell r="D15086" t="str">
            <v>Michigan Sugar Beet Growers In</v>
          </cell>
          <cell r="E15086">
            <v>63.5</v>
          </cell>
          <cell r="F15086" t="str">
            <v>N</v>
          </cell>
        </row>
        <row r="15087">
          <cell r="B15087">
            <v>36978</v>
          </cell>
          <cell r="C15087" t="str">
            <v>Offshore Lease Blocks(13)</v>
          </cell>
          <cell r="D15087" t="str">
            <v>Unocal Corp</v>
          </cell>
          <cell r="E15087">
            <v>6.5</v>
          </cell>
          <cell r="F15087" t="str">
            <v>N</v>
          </cell>
        </row>
        <row r="15088">
          <cell r="B15088">
            <v>36978</v>
          </cell>
          <cell r="C15088" t="str">
            <v>Paragon Capital Management Inc</v>
          </cell>
          <cell r="D15088" t="str">
            <v>Integrated Asset Mgmt PLC</v>
          </cell>
          <cell r="E15088">
            <v>7.7249999999999996</v>
          </cell>
          <cell r="F15088" t="str">
            <v>N</v>
          </cell>
        </row>
        <row r="15089">
          <cell r="B15089">
            <v>36978</v>
          </cell>
          <cell r="C15089" t="str">
            <v>Utilities Inc</v>
          </cell>
          <cell r="D15089" t="str">
            <v>Nuon NV</v>
          </cell>
          <cell r="E15089">
            <v>404.529</v>
          </cell>
          <cell r="F15089" t="str">
            <v>N</v>
          </cell>
        </row>
        <row r="15090">
          <cell r="B15090">
            <v>36978</v>
          </cell>
          <cell r="C15090" t="str">
            <v>Rosewood Partners LLC-Certain</v>
          </cell>
          <cell r="D15090" t="str">
            <v>Comanche Energy Inc</v>
          </cell>
          <cell r="E15090">
            <v>3.96</v>
          </cell>
          <cell r="F15090" t="str">
            <v>N</v>
          </cell>
        </row>
        <row r="15091">
          <cell r="B15091">
            <v>36978</v>
          </cell>
          <cell r="C15091" t="str">
            <v>GE Americom Communications</v>
          </cell>
          <cell r="D15091" t="str">
            <v>SES Global SA</v>
          </cell>
          <cell r="E15091">
            <v>4325.9219999999996</v>
          </cell>
          <cell r="F15091" t="str">
            <v>N</v>
          </cell>
        </row>
        <row r="15092">
          <cell r="B15092">
            <v>36978</v>
          </cell>
          <cell r="C15092" t="str">
            <v>Interact Commerce Corp</v>
          </cell>
          <cell r="D15092" t="str">
            <v>Sage Group PLC</v>
          </cell>
          <cell r="E15092">
            <v>268.67200000000003</v>
          </cell>
          <cell r="F15092" t="str">
            <v>N</v>
          </cell>
        </row>
        <row r="15093">
          <cell r="B15093">
            <v>36978</v>
          </cell>
          <cell r="C15093" t="str">
            <v>Path Lab Holdings</v>
          </cell>
          <cell r="D15093" t="str">
            <v>Laboratory Corp of America</v>
          </cell>
          <cell r="E15093">
            <v>107</v>
          </cell>
          <cell r="F15093" t="str">
            <v>N</v>
          </cell>
        </row>
        <row r="15094">
          <cell r="B15094">
            <v>36977</v>
          </cell>
          <cell r="C15094" t="str">
            <v>SSGI Prowess Systems</v>
          </cell>
          <cell r="D15094" t="str">
            <v>UroMed Corp</v>
          </cell>
          <cell r="E15094">
            <v>6.4809999999999999</v>
          </cell>
          <cell r="F15094" t="str">
            <v>N</v>
          </cell>
        </row>
        <row r="15095">
          <cell r="B15095">
            <v>36977</v>
          </cell>
          <cell r="C15095" t="str">
            <v>Teltran Web Factory Ltd</v>
          </cell>
          <cell r="D15095" t="str">
            <v>NCT Network Inc</v>
          </cell>
          <cell r="E15095">
            <v>9.85</v>
          </cell>
          <cell r="F15095" t="str">
            <v>N</v>
          </cell>
        </row>
        <row r="15096">
          <cell r="B15096">
            <v>36977</v>
          </cell>
          <cell r="C15096" t="str">
            <v>Contrabart USA LLC-Certain</v>
          </cell>
          <cell r="D15096" t="str">
            <v>PacificTradingPost.com Inc</v>
          </cell>
          <cell r="E15096">
            <v>5</v>
          </cell>
          <cell r="F15096" t="str">
            <v>N</v>
          </cell>
        </row>
        <row r="15097">
          <cell r="B15097">
            <v>36977</v>
          </cell>
          <cell r="C15097" t="str">
            <v>e-tel Corp</v>
          </cell>
          <cell r="D15097" t="str">
            <v>dba Telecom Corp</v>
          </cell>
          <cell r="E15097">
            <v>2.76</v>
          </cell>
          <cell r="F15097" t="str">
            <v>N</v>
          </cell>
        </row>
        <row r="15098">
          <cell r="B15098">
            <v>36977</v>
          </cell>
          <cell r="C15098" t="str">
            <v>iDVDBox Inc</v>
          </cell>
          <cell r="D15098" t="str">
            <v>Inprimis Inc</v>
          </cell>
          <cell r="E15098">
            <v>5.6719999999999997</v>
          </cell>
          <cell r="F15098" t="str">
            <v>N</v>
          </cell>
        </row>
        <row r="15099">
          <cell r="B15099">
            <v>36977</v>
          </cell>
          <cell r="C15099" t="str">
            <v>Comsat Mobile Communications</v>
          </cell>
          <cell r="D15099" t="str">
            <v>Telenor ASA</v>
          </cell>
          <cell r="E15099">
            <v>116.5</v>
          </cell>
          <cell r="F15099" t="str">
            <v>N</v>
          </cell>
        </row>
        <row r="15100">
          <cell r="B15100">
            <v>36977</v>
          </cell>
          <cell r="C15100" t="str">
            <v>Networkland,Technet</v>
          </cell>
          <cell r="D15100" t="str">
            <v>CBQ Inc</v>
          </cell>
          <cell r="E15100">
            <v>1.8929999999999998</v>
          </cell>
          <cell r="F15100" t="str">
            <v>N</v>
          </cell>
        </row>
        <row r="15101">
          <cell r="B15101">
            <v>36977</v>
          </cell>
          <cell r="C15101" t="str">
            <v>Richmond County Financial Corp</v>
          </cell>
          <cell r="D15101" t="str">
            <v>New York Community Bancorp,NY</v>
          </cell>
          <cell r="E15101">
            <v>782.04499999999996</v>
          </cell>
          <cell r="F15101" t="str">
            <v>N</v>
          </cell>
        </row>
        <row r="15102">
          <cell r="B15102">
            <v>36977</v>
          </cell>
          <cell r="C15102" t="str">
            <v>ALZA Corp</v>
          </cell>
          <cell r="D15102" t="str">
            <v>Johnson &amp; Johnson Inc</v>
          </cell>
          <cell r="E15102">
            <v>11070.277</v>
          </cell>
          <cell r="F15102" t="str">
            <v>N</v>
          </cell>
        </row>
        <row r="15103">
          <cell r="B15103">
            <v>36976</v>
          </cell>
          <cell r="C15103" t="str">
            <v>Spintek Gaming Technologies</v>
          </cell>
          <cell r="D15103" t="str">
            <v>VendingData Corp</v>
          </cell>
          <cell r="E15103">
            <v>1.1499999999999999</v>
          </cell>
          <cell r="F15103" t="str">
            <v>N</v>
          </cell>
        </row>
        <row r="15104">
          <cell r="B15104">
            <v>36976</v>
          </cell>
          <cell r="C15104" t="str">
            <v>C-Cube Microsystems Inc</v>
          </cell>
          <cell r="D15104" t="str">
            <v>LSI Logic Corp</v>
          </cell>
          <cell r="E15104">
            <v>865.57299999999998</v>
          </cell>
          <cell r="F15104" t="str">
            <v>N</v>
          </cell>
        </row>
        <row r="15105">
          <cell r="B15105">
            <v>36976</v>
          </cell>
          <cell r="C15105" t="str">
            <v>Small Town Radio Inc</v>
          </cell>
          <cell r="D15105" t="str">
            <v>Worldwide PetroMoly Corp</v>
          </cell>
          <cell r="E15105">
            <v>25.143999999999998</v>
          </cell>
          <cell r="F15105" t="str">
            <v>N</v>
          </cell>
        </row>
        <row r="15106">
          <cell r="B15106">
            <v>36976</v>
          </cell>
          <cell r="C15106" t="str">
            <v>HPD Holdings Corp</v>
          </cell>
          <cell r="D15106" t="str">
            <v>WD-40 Co</v>
          </cell>
          <cell r="E15106">
            <v>66.724999999999994</v>
          </cell>
          <cell r="F15106" t="str">
            <v>N</v>
          </cell>
        </row>
        <row r="15107">
          <cell r="B15107">
            <v>36976</v>
          </cell>
          <cell r="C15107" t="str">
            <v>XMLSolutions LLC</v>
          </cell>
          <cell r="D15107" t="str">
            <v>Vitria Technology Inc</v>
          </cell>
          <cell r="E15107">
            <v>15</v>
          </cell>
          <cell r="F15107" t="str">
            <v>N</v>
          </cell>
        </row>
        <row r="15108">
          <cell r="B15108">
            <v>36976</v>
          </cell>
          <cell r="C15108" t="str">
            <v>Capella Group Inc</v>
          </cell>
          <cell r="D15108" t="str">
            <v>Precis Smart Card Systems Inc</v>
          </cell>
          <cell r="E15108">
            <v>6.1539999999999999</v>
          </cell>
          <cell r="F15108" t="str">
            <v>N</v>
          </cell>
        </row>
        <row r="15109">
          <cell r="B15109">
            <v>36976</v>
          </cell>
          <cell r="C15109" t="str">
            <v>UpSpring Software Inc</v>
          </cell>
          <cell r="D15109" t="str">
            <v>Mortice Kern Systems Inc</v>
          </cell>
          <cell r="E15109">
            <v>2.9</v>
          </cell>
          <cell r="F15109" t="str">
            <v>N</v>
          </cell>
        </row>
        <row r="15110">
          <cell r="B15110">
            <v>36976</v>
          </cell>
          <cell r="C15110" t="str">
            <v>Corus Brands Inc-Certain Brand</v>
          </cell>
          <cell r="D15110" t="str">
            <v>Canadaigua Wine</v>
          </cell>
          <cell r="E15110">
            <v>52</v>
          </cell>
          <cell r="F15110" t="str">
            <v>N</v>
          </cell>
        </row>
        <row r="15111">
          <cell r="B15111">
            <v>36976</v>
          </cell>
          <cell r="C15111" t="str">
            <v>VSI Holdings Inc</v>
          </cell>
          <cell r="D15111" t="str">
            <v>SPX Corp</v>
          </cell>
          <cell r="E15111">
            <v>191.607</v>
          </cell>
          <cell r="F15111" t="str">
            <v>N</v>
          </cell>
        </row>
        <row r="15112">
          <cell r="B15112">
            <v>36976</v>
          </cell>
          <cell r="C15112" t="str">
            <v>CSFBdirect</v>
          </cell>
          <cell r="D15112" t="str">
            <v>CSFB</v>
          </cell>
          <cell r="E15112">
            <v>110.39999999999999</v>
          </cell>
          <cell r="F15112" t="str">
            <v>N</v>
          </cell>
        </row>
        <row r="15113">
          <cell r="B15113">
            <v>36974</v>
          </cell>
          <cell r="C15113" t="str">
            <v>Willowbrook Mall,Houston,TX</v>
          </cell>
          <cell r="D15113" t="str">
            <v>General Growth Properties Inc</v>
          </cell>
          <cell r="E15113">
            <v>144.89999999999998</v>
          </cell>
          <cell r="F15113" t="str">
            <v>N</v>
          </cell>
        </row>
        <row r="15114">
          <cell r="B15114">
            <v>36974</v>
          </cell>
          <cell r="C15114" t="str">
            <v>Bugle Boy Industries Inc</v>
          </cell>
          <cell r="D15114" t="str">
            <v>Schottenstein Stores Corp</v>
          </cell>
          <cell r="E15114">
            <v>68.599999999999994</v>
          </cell>
          <cell r="F15114" t="str">
            <v>N</v>
          </cell>
        </row>
        <row r="15115">
          <cell r="B15115">
            <v>36973</v>
          </cell>
          <cell r="C15115" t="str">
            <v>Altus Holdings Ltd</v>
          </cell>
          <cell r="D15115" t="str">
            <v>Arch Capital Group Ltd</v>
          </cell>
          <cell r="E15115">
            <v>36</v>
          </cell>
          <cell r="F15115" t="str">
            <v>Y</v>
          </cell>
        </row>
        <row r="15116">
          <cell r="B15116">
            <v>36973</v>
          </cell>
          <cell r="C15116" t="str">
            <v>PJ America Inc</v>
          </cell>
          <cell r="D15116" t="str">
            <v>Investor Group</v>
          </cell>
          <cell r="E15116">
            <v>22.697999999999997</v>
          </cell>
          <cell r="F15116" t="str">
            <v>Y</v>
          </cell>
        </row>
        <row r="15117">
          <cell r="B15117">
            <v>36973</v>
          </cell>
          <cell r="C15117" t="str">
            <v>SimonDelivers.com Inc</v>
          </cell>
          <cell r="D15117" t="str">
            <v>Blue Chip Venture Co</v>
          </cell>
          <cell r="E15117">
            <v>1.5</v>
          </cell>
          <cell r="F15117" t="str">
            <v>Y</v>
          </cell>
        </row>
        <row r="15118">
          <cell r="B15118">
            <v>36973</v>
          </cell>
          <cell r="C15118" t="str">
            <v>Interland Inc</v>
          </cell>
          <cell r="D15118" t="str">
            <v>Micron Electronics Inc</v>
          </cell>
          <cell r="E15118">
            <v>177.58799999999999</v>
          </cell>
          <cell r="F15118" t="str">
            <v>N</v>
          </cell>
        </row>
        <row r="15119">
          <cell r="B15119">
            <v>36973</v>
          </cell>
          <cell r="C15119" t="str">
            <v>TriLink Communications Corp</v>
          </cell>
          <cell r="D15119" t="str">
            <v>Aeroflex Inc</v>
          </cell>
          <cell r="E15119">
            <v>11.069000000000001</v>
          </cell>
          <cell r="F15119" t="str">
            <v>N</v>
          </cell>
        </row>
        <row r="15120">
          <cell r="B15120">
            <v>36973</v>
          </cell>
          <cell r="C15120" t="str">
            <v>Davreyn Corp</v>
          </cell>
          <cell r="D15120" t="str">
            <v>Alrey Statutory Trust</v>
          </cell>
          <cell r="E15120">
            <v>13</v>
          </cell>
          <cell r="F15120" t="str">
            <v>N</v>
          </cell>
        </row>
        <row r="15121">
          <cell r="B15121">
            <v>36973</v>
          </cell>
          <cell r="C15121" t="str">
            <v>Reuling Farms Inc</v>
          </cell>
          <cell r="D15121" t="str">
            <v>Iowa Farms Statutory Trust</v>
          </cell>
          <cell r="E15121">
            <v>7</v>
          </cell>
          <cell r="F15121" t="str">
            <v>N</v>
          </cell>
        </row>
        <row r="15122">
          <cell r="B15122">
            <v>36973</v>
          </cell>
          <cell r="C15122" t="str">
            <v>Smart Storage Inc</v>
          </cell>
          <cell r="D15122" t="str">
            <v>OTG Software Inc</v>
          </cell>
          <cell r="E15122">
            <v>22.408999999999999</v>
          </cell>
          <cell r="F15122" t="str">
            <v>N</v>
          </cell>
        </row>
        <row r="15123">
          <cell r="B15123">
            <v>36973</v>
          </cell>
          <cell r="C15123" t="str">
            <v>HD Vest Inc</v>
          </cell>
          <cell r="D15123" t="str">
            <v>Wells Fargo &amp; Co,California</v>
          </cell>
          <cell r="E15123">
            <v>127.51799999999999</v>
          </cell>
          <cell r="F15123" t="str">
            <v>N</v>
          </cell>
        </row>
        <row r="15124">
          <cell r="B15124">
            <v>36972</v>
          </cell>
          <cell r="C15124" t="str">
            <v>NorthPoint Communications Grp</v>
          </cell>
          <cell r="D15124" t="str">
            <v>AT&amp;T Corp</v>
          </cell>
          <cell r="E15124">
            <v>135</v>
          </cell>
          <cell r="F15124" t="str">
            <v>N</v>
          </cell>
        </row>
        <row r="15125">
          <cell r="B15125">
            <v>36972</v>
          </cell>
          <cell r="C15125" t="str">
            <v>Transamerica Finance-Credit</v>
          </cell>
          <cell r="D15125" t="str">
            <v>Hudson United Bancorp,NJ</v>
          </cell>
          <cell r="E15125">
            <v>85</v>
          </cell>
          <cell r="F15125" t="str">
            <v>N</v>
          </cell>
        </row>
        <row r="15126">
          <cell r="B15126">
            <v>36972</v>
          </cell>
          <cell r="C15126" t="str">
            <v>Value Communications Corp</v>
          </cell>
          <cell r="D15126" t="str">
            <v>Rediff.com Inc</v>
          </cell>
          <cell r="E15126">
            <v>3</v>
          </cell>
          <cell r="F15126" t="str">
            <v>N</v>
          </cell>
        </row>
        <row r="15127">
          <cell r="B15127">
            <v>36972</v>
          </cell>
          <cell r="C15127" t="str">
            <v>India Abroad Publications Inc</v>
          </cell>
          <cell r="D15127" t="str">
            <v>Rediff.com India Ltd</v>
          </cell>
          <cell r="E15127">
            <v>10</v>
          </cell>
          <cell r="F15127" t="str">
            <v>N</v>
          </cell>
        </row>
        <row r="15128">
          <cell r="B15128">
            <v>36972</v>
          </cell>
          <cell r="C15128" t="str">
            <v>GST Telecom Hawaii Inc</v>
          </cell>
          <cell r="D15128" t="str">
            <v>TTI Holdings of America Corp</v>
          </cell>
          <cell r="E15128">
            <v>23.5</v>
          </cell>
          <cell r="F15128" t="str">
            <v>N</v>
          </cell>
        </row>
        <row r="15129">
          <cell r="B15129">
            <v>36972</v>
          </cell>
          <cell r="C15129" t="str">
            <v>Hackett Media Inc</v>
          </cell>
          <cell r="D15129" t="str">
            <v>Insight Communications Co UK</v>
          </cell>
          <cell r="E15129">
            <v>78.468000000000004</v>
          </cell>
          <cell r="F15129" t="str">
            <v>N</v>
          </cell>
        </row>
        <row r="15130">
          <cell r="B15130">
            <v>36972</v>
          </cell>
          <cell r="C15130" t="str">
            <v>WirelessHome Corp</v>
          </cell>
          <cell r="D15130" t="str">
            <v>Western Multiplex Corp</v>
          </cell>
          <cell r="E15130">
            <v>24.7</v>
          </cell>
          <cell r="F15130" t="str">
            <v>N</v>
          </cell>
        </row>
        <row r="15131">
          <cell r="B15131">
            <v>36972</v>
          </cell>
          <cell r="C15131" t="str">
            <v>Kent Electronics Corp</v>
          </cell>
          <cell r="D15131" t="str">
            <v>Avnet Inc</v>
          </cell>
          <cell r="E15131">
            <v>688.61699999999996</v>
          </cell>
          <cell r="F15131" t="str">
            <v>N</v>
          </cell>
        </row>
        <row r="15132">
          <cell r="B15132">
            <v>36972</v>
          </cell>
          <cell r="C15132" t="str">
            <v>CUseeMe Networks Inc</v>
          </cell>
          <cell r="D15132" t="str">
            <v>First Virtual Communications</v>
          </cell>
          <cell r="E15132">
            <v>20.322999999999997</v>
          </cell>
          <cell r="F15132" t="str">
            <v>N</v>
          </cell>
        </row>
        <row r="15133">
          <cell r="B15133">
            <v>36972</v>
          </cell>
          <cell r="C15133" t="str">
            <v>St Marys-Good Samaritan Inc</v>
          </cell>
          <cell r="D15133" t="str">
            <v>Tenet Healthcare Corp</v>
          </cell>
          <cell r="E15133">
            <v>244</v>
          </cell>
          <cell r="F15133" t="str">
            <v>N</v>
          </cell>
        </row>
        <row r="15134">
          <cell r="B15134">
            <v>36971</v>
          </cell>
          <cell r="C15134" t="str">
            <v>Restoration Hardware Inc</v>
          </cell>
          <cell r="D15134" t="str">
            <v>Investor Group</v>
          </cell>
          <cell r="E15134">
            <v>15</v>
          </cell>
          <cell r="F15134" t="str">
            <v>Y</v>
          </cell>
        </row>
        <row r="15135">
          <cell r="B15135">
            <v>36971</v>
          </cell>
          <cell r="C15135" t="str">
            <v>Becker Group LLC</v>
          </cell>
          <cell r="D15135" t="str">
            <v>Collins &amp; Aikman Corp</v>
          </cell>
          <cell r="E15135">
            <v>141.36000000000001</v>
          </cell>
          <cell r="F15135" t="str">
            <v>Y</v>
          </cell>
        </row>
        <row r="15136">
          <cell r="B15136">
            <v>36971</v>
          </cell>
          <cell r="C15136" t="str">
            <v>Knowlagent Inc</v>
          </cell>
          <cell r="D15136" t="str">
            <v>Blue Chip Venture Co</v>
          </cell>
          <cell r="E15136">
            <v>4.0999999999999996</v>
          </cell>
          <cell r="F15136" t="str">
            <v>Y</v>
          </cell>
        </row>
        <row r="15137">
          <cell r="B15137">
            <v>36971</v>
          </cell>
          <cell r="C15137" t="str">
            <v>Quarterdeck Investment</v>
          </cell>
          <cell r="D15137" t="str">
            <v>Jefferies &amp; Co Inc</v>
          </cell>
          <cell r="E15137">
            <v>5</v>
          </cell>
          <cell r="F15137" t="str">
            <v>N</v>
          </cell>
        </row>
        <row r="15138">
          <cell r="B15138">
            <v>36971</v>
          </cell>
          <cell r="C15138" t="str">
            <v>Alta Analytics</v>
          </cell>
          <cell r="D15138" t="str">
            <v>NetMap Solutions Pty Ltd</v>
          </cell>
          <cell r="E15138">
            <v>5</v>
          </cell>
          <cell r="F15138" t="str">
            <v>N</v>
          </cell>
        </row>
        <row r="15139">
          <cell r="B15139">
            <v>36971</v>
          </cell>
          <cell r="C15139" t="str">
            <v>Harbor Capital Advisors</v>
          </cell>
          <cell r="D15139" t="str">
            <v>Robeco NV</v>
          </cell>
          <cell r="E15139">
            <v>490</v>
          </cell>
          <cell r="F15139" t="str">
            <v>N</v>
          </cell>
        </row>
        <row r="15140">
          <cell r="B15140">
            <v>36971</v>
          </cell>
          <cell r="C15140" t="str">
            <v>Cable USA-Cable Systems</v>
          </cell>
          <cell r="D15140" t="str">
            <v>Charter Communications Inc</v>
          </cell>
          <cell r="E15140">
            <v>99.5</v>
          </cell>
          <cell r="F15140" t="str">
            <v>N</v>
          </cell>
        </row>
        <row r="15141">
          <cell r="B15141">
            <v>36971</v>
          </cell>
          <cell r="C15141" t="str">
            <v>HotLinks Network Inc</v>
          </cell>
          <cell r="D15141" t="str">
            <v>VportalZ</v>
          </cell>
          <cell r="E15141">
            <v>2.5</v>
          </cell>
          <cell r="F15141" t="str">
            <v>N</v>
          </cell>
        </row>
        <row r="15142">
          <cell r="B15142">
            <v>36971</v>
          </cell>
          <cell r="C15142" t="str">
            <v>American Music Group Ltd</v>
          </cell>
          <cell r="D15142" t="str">
            <v>Guitar Center Inc</v>
          </cell>
          <cell r="E15142">
            <v>33.295000000000002</v>
          </cell>
          <cell r="F15142" t="str">
            <v>N</v>
          </cell>
        </row>
        <row r="15143">
          <cell r="B15143">
            <v>36971</v>
          </cell>
          <cell r="C15143" t="str">
            <v>Commonwealth Air Conditioning</v>
          </cell>
          <cell r="D15143" t="str">
            <v>Consolidated Engineering Svcs</v>
          </cell>
          <cell r="E15143">
            <v>18.928999999999998</v>
          </cell>
          <cell r="F15143" t="str">
            <v>N</v>
          </cell>
        </row>
        <row r="15144">
          <cell r="B15144">
            <v>36971</v>
          </cell>
          <cell r="C15144" t="str">
            <v>Calico Commerce-Exchange Softw</v>
          </cell>
          <cell r="D15144" t="str">
            <v>Digital River Inc</v>
          </cell>
          <cell r="E15144">
            <v>7.6989999999999998</v>
          </cell>
          <cell r="F15144" t="str">
            <v>N</v>
          </cell>
        </row>
        <row r="15145">
          <cell r="B15145">
            <v>36971</v>
          </cell>
          <cell r="C15145" t="str">
            <v>Make Systems Inc-NetMaker</v>
          </cell>
          <cell r="D15145" t="str">
            <v>Opnet Technologies Inc</v>
          </cell>
          <cell r="E15145">
            <v>14.138999999999999</v>
          </cell>
          <cell r="F15145" t="str">
            <v>N</v>
          </cell>
        </row>
        <row r="15146">
          <cell r="B15146">
            <v>36971</v>
          </cell>
          <cell r="C15146" t="str">
            <v>Ravisent Tech-Internet</v>
          </cell>
          <cell r="D15146" t="str">
            <v>Phoenix Technologies Ltd</v>
          </cell>
          <cell r="E15146">
            <v>18</v>
          </cell>
          <cell r="F15146" t="str">
            <v>N</v>
          </cell>
        </row>
        <row r="15147">
          <cell r="B15147">
            <v>36971</v>
          </cell>
          <cell r="C15147" t="str">
            <v>Sequoia Software Corp</v>
          </cell>
          <cell r="D15147" t="str">
            <v>Citrix Systems Inc</v>
          </cell>
          <cell r="E15147">
            <v>173.61099999999999</v>
          </cell>
          <cell r="F15147" t="str">
            <v>N</v>
          </cell>
        </row>
        <row r="15148">
          <cell r="B15148">
            <v>36971</v>
          </cell>
          <cell r="C15148" t="str">
            <v>FGL Graphics(S3 Inc)</v>
          </cell>
          <cell r="D15148" t="str">
            <v>ATI Technologies Inc</v>
          </cell>
          <cell r="E15148">
            <v>10</v>
          </cell>
          <cell r="F15148" t="str">
            <v>N</v>
          </cell>
        </row>
        <row r="15149">
          <cell r="B15149">
            <v>36970</v>
          </cell>
          <cell r="C15149" t="str">
            <v>21stCenturyHoldingCo-Financial</v>
          </cell>
          <cell r="D15149" t="str">
            <v>Investor Group</v>
          </cell>
          <cell r="E15149">
            <v>2</v>
          </cell>
          <cell r="F15149" t="str">
            <v>Y</v>
          </cell>
        </row>
        <row r="15150">
          <cell r="B15150">
            <v>36970</v>
          </cell>
          <cell r="C15150" t="str">
            <v>Millennium Health</v>
          </cell>
          <cell r="D15150" t="str">
            <v>Curative Health Services Inc</v>
          </cell>
          <cell r="E15150">
            <v>37.299999999999997</v>
          </cell>
          <cell r="F15150" t="str">
            <v>N</v>
          </cell>
        </row>
        <row r="15151">
          <cell r="B15151">
            <v>36970</v>
          </cell>
          <cell r="C15151" t="str">
            <v>Rockwell Medical Technologies</v>
          </cell>
          <cell r="D15151" t="str">
            <v>Investor Group</v>
          </cell>
          <cell r="E15151">
            <v>9.7200000000000006</v>
          </cell>
          <cell r="F15151" t="str">
            <v>N</v>
          </cell>
        </row>
        <row r="15152">
          <cell r="B15152">
            <v>36970</v>
          </cell>
          <cell r="C15152" t="str">
            <v>Huntway Refining Co</v>
          </cell>
          <cell r="D15152" t="str">
            <v>Valero Energy Corp</v>
          </cell>
          <cell r="E15152">
            <v>111.58</v>
          </cell>
          <cell r="F15152" t="str">
            <v>N</v>
          </cell>
        </row>
        <row r="15153">
          <cell r="B15153">
            <v>36970</v>
          </cell>
          <cell r="C15153" t="str">
            <v>Alysis Technologies Inc</v>
          </cell>
          <cell r="D15153" t="str">
            <v>Pitney Bowes Inc</v>
          </cell>
          <cell r="E15153">
            <v>22.155000000000001</v>
          </cell>
          <cell r="F15153" t="str">
            <v>N</v>
          </cell>
        </row>
        <row r="15154">
          <cell r="B15154">
            <v>36970</v>
          </cell>
          <cell r="C15154" t="str">
            <v>Tab Products Co</v>
          </cell>
          <cell r="D15154" t="str">
            <v>Investor Group</v>
          </cell>
          <cell r="E15154">
            <v>24.149000000000001</v>
          </cell>
          <cell r="F15154" t="str">
            <v>N</v>
          </cell>
        </row>
        <row r="15155">
          <cell r="B15155">
            <v>36970</v>
          </cell>
          <cell r="C15155" t="str">
            <v>Jim Beam Brands Co</v>
          </cell>
          <cell r="D15155" t="str">
            <v>V &amp; S Vin &amp; Sprit AB</v>
          </cell>
          <cell r="E15155">
            <v>375</v>
          </cell>
          <cell r="F15155" t="str">
            <v>N</v>
          </cell>
        </row>
        <row r="15156">
          <cell r="B15156">
            <v>36970</v>
          </cell>
          <cell r="C15156" t="str">
            <v>Exterprise Inc</v>
          </cell>
          <cell r="D15156" t="str">
            <v>Commerce One Inc</v>
          </cell>
          <cell r="E15156">
            <v>75.231999999999999</v>
          </cell>
          <cell r="F15156" t="str">
            <v>N</v>
          </cell>
        </row>
        <row r="15157">
          <cell r="B15157">
            <v>36970</v>
          </cell>
          <cell r="C15157" t="str">
            <v>IDT Corp</v>
          </cell>
          <cell r="D15157" t="str">
            <v>AT&amp;T Corp</v>
          </cell>
          <cell r="E15157">
            <v>75</v>
          </cell>
          <cell r="F15157" t="str">
            <v>N</v>
          </cell>
        </row>
        <row r="15158">
          <cell r="B15158">
            <v>36970</v>
          </cell>
          <cell r="C15158" t="str">
            <v>Image Technology Inc</v>
          </cell>
          <cell r="D15158" t="str">
            <v>SUESS MicroTec AG</v>
          </cell>
          <cell r="E15158">
            <v>9.2899999999999991</v>
          </cell>
          <cell r="F15158" t="str">
            <v>N</v>
          </cell>
        </row>
        <row r="15159">
          <cell r="B15159">
            <v>36969</v>
          </cell>
          <cell r="C15159" t="str">
            <v>Vinson Process Controls Co</v>
          </cell>
          <cell r="D15159" t="str">
            <v>Investor Group</v>
          </cell>
          <cell r="E15159">
            <v>7.5</v>
          </cell>
          <cell r="F15159" t="str">
            <v>Y</v>
          </cell>
        </row>
        <row r="15160">
          <cell r="B15160">
            <v>36969</v>
          </cell>
          <cell r="C15160" t="str">
            <v>PaySys International Inc</v>
          </cell>
          <cell r="D15160" t="str">
            <v>First Data Corp</v>
          </cell>
          <cell r="E15160">
            <v>17.799999999999997</v>
          </cell>
          <cell r="F15160" t="str">
            <v>N</v>
          </cell>
        </row>
        <row r="15161">
          <cell r="B15161">
            <v>36969</v>
          </cell>
          <cell r="C15161" t="str">
            <v>PharmaSeq Inc</v>
          </cell>
          <cell r="D15161" t="str">
            <v>Mitsui &amp; Co Ltd</v>
          </cell>
          <cell r="E15161">
            <v>2.194</v>
          </cell>
          <cell r="F15161" t="str">
            <v>N</v>
          </cell>
        </row>
        <row r="15162">
          <cell r="B15162">
            <v>36969</v>
          </cell>
          <cell r="C15162" t="str">
            <v>York Group Inc</v>
          </cell>
          <cell r="D15162" t="str">
            <v>Wilbert Inc</v>
          </cell>
          <cell r="E15162">
            <v>62.859000000000002</v>
          </cell>
          <cell r="F15162" t="str">
            <v>N</v>
          </cell>
        </row>
        <row r="15163">
          <cell r="B15163">
            <v>36969</v>
          </cell>
          <cell r="C15163" t="str">
            <v>Auburn Steel Co Inc-Merchant</v>
          </cell>
          <cell r="D15163" t="str">
            <v>Nucor Corp</v>
          </cell>
          <cell r="E15163">
            <v>115</v>
          </cell>
          <cell r="F15163" t="str">
            <v>N</v>
          </cell>
        </row>
        <row r="15164">
          <cell r="B15164">
            <v>36969</v>
          </cell>
          <cell r="C15164" t="str">
            <v>Intelispan Inc</v>
          </cell>
          <cell r="D15164" t="str">
            <v>McLeodUSA Inc</v>
          </cell>
          <cell r="E15164">
            <v>38.86</v>
          </cell>
          <cell r="F15164" t="str">
            <v>N</v>
          </cell>
        </row>
        <row r="15165">
          <cell r="B15165">
            <v>36969</v>
          </cell>
          <cell r="C15165" t="str">
            <v>Drypers Corp-Nrth Amer Assets</v>
          </cell>
          <cell r="D15165" t="str">
            <v>Associated Hygienic Products</v>
          </cell>
          <cell r="E15165">
            <v>38.5</v>
          </cell>
          <cell r="F15165" t="str">
            <v>N</v>
          </cell>
        </row>
        <row r="15166">
          <cell r="B15166">
            <v>36969</v>
          </cell>
          <cell r="C15166" t="str">
            <v>Wireless Inc</v>
          </cell>
          <cell r="D15166" t="str">
            <v>interWAVE Communications</v>
          </cell>
          <cell r="E15166">
            <v>17.406999999999996</v>
          </cell>
          <cell r="F15166" t="str">
            <v>N</v>
          </cell>
        </row>
        <row r="15167">
          <cell r="B15167">
            <v>36969</v>
          </cell>
          <cell r="C15167" t="str">
            <v>Reactive Metals &amp; Alloys Corp</v>
          </cell>
          <cell r="D15167" t="str">
            <v>Rossborough-Remacor LLC</v>
          </cell>
          <cell r="E15167">
            <v>4</v>
          </cell>
          <cell r="F15167" t="str">
            <v>N</v>
          </cell>
        </row>
        <row r="15168">
          <cell r="B15168">
            <v>36969</v>
          </cell>
          <cell r="C15168" t="str">
            <v>Utilicom Inc</v>
          </cell>
          <cell r="D15168" t="str">
            <v>Wi-LAN Inc</v>
          </cell>
          <cell r="E15168">
            <v>10.848999999999998</v>
          </cell>
          <cell r="F15168" t="str">
            <v>N</v>
          </cell>
        </row>
        <row r="15169">
          <cell r="B15169">
            <v>36969</v>
          </cell>
          <cell r="C15169" t="str">
            <v>True North Communications Inc</v>
          </cell>
          <cell r="D15169" t="str">
            <v>Interpublic Group of Cos Inc</v>
          </cell>
          <cell r="E15169">
            <v>2133.3690000000001</v>
          </cell>
          <cell r="F15169" t="str">
            <v>N</v>
          </cell>
        </row>
        <row r="15170">
          <cell r="B15170">
            <v>36967</v>
          </cell>
          <cell r="C15170" t="str">
            <v>Strouds Inc(New Strouds)</v>
          </cell>
          <cell r="D15170" t="str">
            <v>Investor Group</v>
          </cell>
          <cell r="E15170">
            <v>39.5</v>
          </cell>
          <cell r="F15170" t="str">
            <v>Y</v>
          </cell>
        </row>
        <row r="15171">
          <cell r="B15171">
            <v>36966</v>
          </cell>
          <cell r="C15171" t="str">
            <v>iMODL Inc</v>
          </cell>
          <cell r="D15171" t="str">
            <v>TransEDA PLC</v>
          </cell>
          <cell r="E15171">
            <v>10.252000000000001</v>
          </cell>
          <cell r="F15171" t="str">
            <v>N</v>
          </cell>
        </row>
        <row r="15172">
          <cell r="B15172">
            <v>36966</v>
          </cell>
          <cell r="C15172" t="str">
            <v>Pacific Sun Cable-Certain Asts</v>
          </cell>
          <cell r="D15172" t="str">
            <v>TCI of Pennsylvania Inc</v>
          </cell>
          <cell r="E15172">
            <v>2.2999999999999998</v>
          </cell>
          <cell r="F15172" t="str">
            <v>N</v>
          </cell>
        </row>
        <row r="15173">
          <cell r="B15173">
            <v>36966</v>
          </cell>
          <cell r="C15173" t="str">
            <v>FNH Corp,Herminie,PA</v>
          </cell>
          <cell r="D15173" t="str">
            <v>Promistar Financial Corp</v>
          </cell>
          <cell r="E15173">
            <v>40.4</v>
          </cell>
          <cell r="F15173" t="str">
            <v>N</v>
          </cell>
        </row>
        <row r="15174">
          <cell r="B15174">
            <v>36966</v>
          </cell>
          <cell r="C15174" t="str">
            <v>Midcoast Energy Resources Inc</v>
          </cell>
          <cell r="D15174" t="str">
            <v>Enbridge Inc</v>
          </cell>
          <cell r="E15174">
            <v>596.37800000000004</v>
          </cell>
          <cell r="F15174" t="str">
            <v>N</v>
          </cell>
        </row>
        <row r="15175">
          <cell r="B15175">
            <v>36966</v>
          </cell>
          <cell r="C15175" t="str">
            <v>Investor Broadcast-Certain Ast</v>
          </cell>
          <cell r="D15175" t="str">
            <v>Vcall(WILink.com PLC)</v>
          </cell>
          <cell r="E15175">
            <v>23.687000000000001</v>
          </cell>
          <cell r="F15175" t="str">
            <v>N</v>
          </cell>
        </row>
        <row r="15176">
          <cell r="B15176">
            <v>36966</v>
          </cell>
          <cell r="C15176" t="str">
            <v>Bergen Brunswig Corp</v>
          </cell>
          <cell r="D15176" t="str">
            <v>AmeriSource Health Corp</v>
          </cell>
          <cell r="E15176">
            <v>4478.5879999999997</v>
          </cell>
          <cell r="F15176" t="str">
            <v>N</v>
          </cell>
        </row>
        <row r="15177">
          <cell r="B15177">
            <v>36966</v>
          </cell>
          <cell r="C15177" t="str">
            <v>Etreat LLC</v>
          </cell>
          <cell r="D15177" t="str">
            <v>Commonsteam Inc</v>
          </cell>
          <cell r="E15177">
            <v>3.3359999999999999</v>
          </cell>
          <cell r="F15177" t="str">
            <v>N</v>
          </cell>
        </row>
        <row r="15178">
          <cell r="B15178">
            <v>36966</v>
          </cell>
          <cell r="C15178" t="str">
            <v>On-Line Technologies Inc</v>
          </cell>
          <cell r="D15178" t="str">
            <v>MKS Instruments Inc</v>
          </cell>
          <cell r="E15178">
            <v>22.290999999999997</v>
          </cell>
          <cell r="F15178" t="str">
            <v>N</v>
          </cell>
        </row>
        <row r="15179">
          <cell r="B15179">
            <v>36966</v>
          </cell>
          <cell r="C15179" t="str">
            <v>Chalk.com Network Corp</v>
          </cell>
          <cell r="D15179" t="str">
            <v>Netco Energy Inc</v>
          </cell>
          <cell r="E15179">
            <v>3.7160000000000002</v>
          </cell>
          <cell r="F15179" t="str">
            <v>N</v>
          </cell>
        </row>
        <row r="15180">
          <cell r="B15180">
            <v>36965</v>
          </cell>
          <cell r="C15180" t="str">
            <v>RF Services</v>
          </cell>
          <cell r="D15180" t="str">
            <v>Mattson Technology Inc</v>
          </cell>
          <cell r="E15180">
            <v>1.9</v>
          </cell>
          <cell r="F15180" t="str">
            <v>N</v>
          </cell>
        </row>
        <row r="15181">
          <cell r="B15181">
            <v>36965</v>
          </cell>
          <cell r="C15181" t="str">
            <v>Premier Systems Integrators</v>
          </cell>
          <cell r="D15181" t="str">
            <v>Dimension Data PLC</v>
          </cell>
          <cell r="E15181">
            <v>138</v>
          </cell>
          <cell r="F15181" t="str">
            <v>N</v>
          </cell>
        </row>
        <row r="15182">
          <cell r="B15182">
            <v>36965</v>
          </cell>
          <cell r="C15182" t="str">
            <v>Longview Group Inc</v>
          </cell>
          <cell r="D15182" t="str">
            <v>Linedata Services SA</v>
          </cell>
          <cell r="E15182">
            <v>29</v>
          </cell>
          <cell r="F15182" t="str">
            <v>N</v>
          </cell>
        </row>
        <row r="15183">
          <cell r="B15183">
            <v>36965</v>
          </cell>
          <cell r="C15183" t="str">
            <v>APCOA/Standard Parking Inc</v>
          </cell>
          <cell r="D15183" t="str">
            <v>Steamboat Holdings Inc</v>
          </cell>
          <cell r="E15183">
            <v>250</v>
          </cell>
          <cell r="F15183" t="str">
            <v>N</v>
          </cell>
        </row>
        <row r="15184">
          <cell r="B15184">
            <v>36965</v>
          </cell>
          <cell r="C15184" t="str">
            <v>Leavitt Tube Co</v>
          </cell>
          <cell r="D15184" t="str">
            <v>Pinkert Industrial Group LLC</v>
          </cell>
          <cell r="E15184">
            <v>32</v>
          </cell>
          <cell r="F15184" t="str">
            <v>N</v>
          </cell>
        </row>
        <row r="15185">
          <cell r="B15185">
            <v>36965</v>
          </cell>
          <cell r="C15185" t="str">
            <v>Diedrich Coffee Inc</v>
          </cell>
          <cell r="D15185" t="str">
            <v>Investor Group</v>
          </cell>
          <cell r="E15185">
            <v>6</v>
          </cell>
          <cell r="F15185" t="str">
            <v>N</v>
          </cell>
        </row>
        <row r="15186">
          <cell r="B15186">
            <v>36965</v>
          </cell>
          <cell r="C15186" t="str">
            <v>CAPCO Financial Inc</v>
          </cell>
          <cell r="D15186" t="str">
            <v>Greater Bay Bancorp,Palo Alto</v>
          </cell>
          <cell r="E15186">
            <v>8.5</v>
          </cell>
          <cell r="F15186" t="str">
            <v>N</v>
          </cell>
        </row>
        <row r="15187">
          <cell r="B15187">
            <v>36965</v>
          </cell>
          <cell r="C15187" t="str">
            <v>GumTech International Inc-Gum</v>
          </cell>
          <cell r="D15187" t="str">
            <v>William Wrigley Jr Co</v>
          </cell>
          <cell r="E15187">
            <v>25</v>
          </cell>
          <cell r="F15187" t="str">
            <v>N</v>
          </cell>
        </row>
        <row r="15188">
          <cell r="B15188">
            <v>36965</v>
          </cell>
          <cell r="C15188" t="str">
            <v>Sabre Holdings-Airline &amp; IT</v>
          </cell>
          <cell r="D15188" t="str">
            <v>Electronic Data Systems Corp</v>
          </cell>
          <cell r="E15188">
            <v>660</v>
          </cell>
          <cell r="F15188" t="str">
            <v>N</v>
          </cell>
        </row>
        <row r="15189">
          <cell r="B15189">
            <v>36964</v>
          </cell>
          <cell r="C15189" t="str">
            <v>Elagent Corp</v>
          </cell>
          <cell r="D15189" t="str">
            <v>First Dallas Ventures Ltd</v>
          </cell>
          <cell r="E15189">
            <v>3</v>
          </cell>
          <cell r="F15189" t="str">
            <v>Y</v>
          </cell>
        </row>
        <row r="15190">
          <cell r="B15190">
            <v>36964</v>
          </cell>
          <cell r="C15190" t="str">
            <v>CKE Restaurants Inc-Taco Bueno</v>
          </cell>
          <cell r="D15190" t="str">
            <v>Jacobson Partners LP</v>
          </cell>
          <cell r="E15190">
            <v>72.5</v>
          </cell>
          <cell r="F15190" t="str">
            <v>Y</v>
          </cell>
        </row>
        <row r="15191">
          <cell r="B15191">
            <v>36964</v>
          </cell>
          <cell r="C15191" t="str">
            <v>FX Coughlin Group</v>
          </cell>
          <cell r="D15191" t="str">
            <v>Exel PLC</v>
          </cell>
          <cell r="E15191">
            <v>331</v>
          </cell>
          <cell r="F15191" t="str">
            <v>N</v>
          </cell>
        </row>
        <row r="15192">
          <cell r="B15192">
            <v>36964</v>
          </cell>
          <cell r="C15192" t="str">
            <v>Exolon-ESK Co</v>
          </cell>
          <cell r="D15192" t="str">
            <v>Washington Mills Co</v>
          </cell>
          <cell r="E15192">
            <v>13.749000000000001</v>
          </cell>
          <cell r="F15192" t="str">
            <v>N</v>
          </cell>
        </row>
        <row r="15193">
          <cell r="B15193">
            <v>36964</v>
          </cell>
          <cell r="C15193" t="str">
            <v>Family Golf Centers Inc</v>
          </cell>
          <cell r="D15193" t="str">
            <v>Proprietary Industries Inc</v>
          </cell>
          <cell r="E15193">
            <v>8.3999999999999986</v>
          </cell>
          <cell r="F15193" t="str">
            <v>N</v>
          </cell>
        </row>
        <row r="15194">
          <cell r="B15194">
            <v>36964</v>
          </cell>
          <cell r="C15194" t="str">
            <v>Liberty Bankers Life Insurance</v>
          </cell>
          <cell r="D15194" t="str">
            <v>NCMIC Group</v>
          </cell>
          <cell r="E15194">
            <v>19.100000000000001</v>
          </cell>
          <cell r="F15194" t="str">
            <v>N</v>
          </cell>
        </row>
        <row r="15195">
          <cell r="B15195">
            <v>36964</v>
          </cell>
          <cell r="C15195" t="str">
            <v>WorldChoiceTravel.com Inc</v>
          </cell>
          <cell r="D15195" t="str">
            <v>Travel Services International</v>
          </cell>
          <cell r="E15195">
            <v>10</v>
          </cell>
          <cell r="F15195" t="str">
            <v>N</v>
          </cell>
        </row>
        <row r="15196">
          <cell r="B15196">
            <v>36964</v>
          </cell>
          <cell r="C15196" t="str">
            <v>TRSG Corp</v>
          </cell>
          <cell r="D15196" t="str">
            <v>Prominent Industries Ltd</v>
          </cell>
          <cell r="E15196">
            <v>20</v>
          </cell>
          <cell r="F15196" t="str">
            <v>N</v>
          </cell>
        </row>
        <row r="15197">
          <cell r="B15197">
            <v>36964</v>
          </cell>
          <cell r="C15197" t="str">
            <v>FleetEdge Inc</v>
          </cell>
          <cell r="D15197" t="str">
            <v>Terex Corp</v>
          </cell>
          <cell r="E15197">
            <v>1.2</v>
          </cell>
          <cell r="F15197" t="str">
            <v>N</v>
          </cell>
        </row>
        <row r="15198">
          <cell r="B15198">
            <v>36964</v>
          </cell>
          <cell r="C15198" t="str">
            <v>Hotel Interactive Inc</v>
          </cell>
          <cell r="D15198" t="str">
            <v>Tangible Asset Galleries Inc</v>
          </cell>
          <cell r="E15198">
            <v>3.7509999999999999</v>
          </cell>
          <cell r="F15198" t="str">
            <v>N</v>
          </cell>
        </row>
        <row r="15199">
          <cell r="B15199">
            <v>36964</v>
          </cell>
          <cell r="C15199" t="str">
            <v>NeoTherapeutics Inc</v>
          </cell>
          <cell r="D15199" t="str">
            <v>IAT Reinsurance Syndicate Ltd</v>
          </cell>
          <cell r="E15199">
            <v>5</v>
          </cell>
          <cell r="F15199" t="str">
            <v>N</v>
          </cell>
        </row>
        <row r="15200">
          <cell r="B15200">
            <v>36964</v>
          </cell>
          <cell r="C15200" t="str">
            <v>PowerTV Inc(Scientific-Atl)</v>
          </cell>
          <cell r="D15200" t="str">
            <v>Scientific Atlanta Inc</v>
          </cell>
          <cell r="E15200">
            <v>66.8</v>
          </cell>
          <cell r="F15200" t="str">
            <v>N</v>
          </cell>
        </row>
        <row r="15201">
          <cell r="B15201">
            <v>36964</v>
          </cell>
          <cell r="C15201" t="str">
            <v>PowerSchool Inc</v>
          </cell>
          <cell r="D15201" t="str">
            <v>Apple Computer Inc</v>
          </cell>
          <cell r="E15201">
            <v>62</v>
          </cell>
          <cell r="F15201" t="str">
            <v>N</v>
          </cell>
        </row>
        <row r="15202">
          <cell r="B15202">
            <v>36964</v>
          </cell>
          <cell r="C15202" t="str">
            <v>Scavone McKenna Cloud &amp; Co LLC</v>
          </cell>
          <cell r="D15202" t="str">
            <v>Van der Moolen Holding NV</v>
          </cell>
          <cell r="E15202">
            <v>60</v>
          </cell>
          <cell r="F15202" t="str">
            <v>N</v>
          </cell>
        </row>
        <row r="15203">
          <cell r="B15203">
            <v>36964</v>
          </cell>
          <cell r="C15203" t="str">
            <v>First Light Foods Inc</v>
          </cell>
          <cell r="D15203" t="str">
            <v>Stake Technology Ltd</v>
          </cell>
          <cell r="E15203">
            <v>2.2999999999999998</v>
          </cell>
          <cell r="F15203" t="str">
            <v>N</v>
          </cell>
        </row>
        <row r="15204">
          <cell r="B15204">
            <v>36963</v>
          </cell>
          <cell r="C15204" t="str">
            <v>Roy F Weston Inc</v>
          </cell>
          <cell r="D15204" t="str">
            <v>Investor Group</v>
          </cell>
          <cell r="E15204">
            <v>53.777000000000001</v>
          </cell>
          <cell r="F15204" t="str">
            <v>Y</v>
          </cell>
        </row>
        <row r="15205">
          <cell r="B15205">
            <v>36963</v>
          </cell>
          <cell r="C15205" t="str">
            <v>VSK Photonics Inc</v>
          </cell>
          <cell r="D15205" t="str">
            <v>Morgenthaler Partners</v>
          </cell>
          <cell r="E15205">
            <v>13.319999999999999</v>
          </cell>
          <cell r="F15205" t="str">
            <v>Y</v>
          </cell>
        </row>
        <row r="15206">
          <cell r="B15206">
            <v>36963</v>
          </cell>
          <cell r="C15206" t="str">
            <v>PSINet Transaction Solutions</v>
          </cell>
          <cell r="D15206" t="str">
            <v>Investor Group</v>
          </cell>
          <cell r="E15206">
            <v>300</v>
          </cell>
          <cell r="F15206" t="str">
            <v>Y</v>
          </cell>
        </row>
        <row r="15207">
          <cell r="B15207">
            <v>36963</v>
          </cell>
          <cell r="C15207" t="str">
            <v>Midstream Technologies</v>
          </cell>
          <cell r="D15207" t="str">
            <v>Investor Group</v>
          </cell>
          <cell r="E15207">
            <v>14.5</v>
          </cell>
          <cell r="F15207" t="str">
            <v>Y</v>
          </cell>
        </row>
        <row r="15208">
          <cell r="B15208">
            <v>36963</v>
          </cell>
          <cell r="C15208" t="str">
            <v>CMS Energy-Curtis Palmer Facil</v>
          </cell>
          <cell r="D15208" t="str">
            <v>TransCanada Pipelines Ltd</v>
          </cell>
          <cell r="E15208">
            <v>285</v>
          </cell>
          <cell r="F15208" t="str">
            <v>N</v>
          </cell>
        </row>
        <row r="15209">
          <cell r="B15209">
            <v>36963</v>
          </cell>
          <cell r="C15209" t="str">
            <v>CIT Group Inc</v>
          </cell>
          <cell r="D15209" t="str">
            <v>Tyco International Ltd</v>
          </cell>
          <cell r="E15209">
            <v>9340.5329999999994</v>
          </cell>
          <cell r="F15209" t="str">
            <v>N</v>
          </cell>
        </row>
        <row r="15210">
          <cell r="B15210">
            <v>36963</v>
          </cell>
          <cell r="C15210" t="str">
            <v>Crusader Bank,Philadelphia,PA</v>
          </cell>
          <cell r="D15210" t="str">
            <v>Royal Bank of PA (Royal Banc.)</v>
          </cell>
          <cell r="E15210">
            <v>42.699999999999996</v>
          </cell>
          <cell r="F15210" t="str">
            <v>N</v>
          </cell>
        </row>
        <row r="15211">
          <cell r="B15211">
            <v>36963</v>
          </cell>
          <cell r="C15211" t="str">
            <v>VitalCom Inc</v>
          </cell>
          <cell r="D15211" t="str">
            <v>Data Critical Corp</v>
          </cell>
          <cell r="E15211">
            <v>10.684999999999999</v>
          </cell>
          <cell r="F15211" t="str">
            <v>N</v>
          </cell>
        </row>
        <row r="15212">
          <cell r="B15212">
            <v>36963</v>
          </cell>
          <cell r="C15212" t="str">
            <v>Copernicus: The Marketing</v>
          </cell>
          <cell r="D15212" t="str">
            <v>Market Facts Inc(Aegis Group)</v>
          </cell>
          <cell r="E15212">
            <v>16.5</v>
          </cell>
          <cell r="F15212" t="str">
            <v>N</v>
          </cell>
        </row>
        <row r="15213">
          <cell r="B15213">
            <v>36963</v>
          </cell>
          <cell r="C15213" t="str">
            <v>Silicon Microstructures Inc</v>
          </cell>
          <cell r="D15213" t="str">
            <v>Elmos Semiconductor AG</v>
          </cell>
          <cell r="E15213">
            <v>6</v>
          </cell>
          <cell r="F15213" t="str">
            <v>N</v>
          </cell>
        </row>
        <row r="15214">
          <cell r="B15214">
            <v>36963</v>
          </cell>
          <cell r="C15214" t="str">
            <v>Pinney Dock &amp; Transport Co</v>
          </cell>
          <cell r="D15214" t="str">
            <v>Kinder Morgan Energy Partners</v>
          </cell>
          <cell r="E15214">
            <v>41.5</v>
          </cell>
          <cell r="F15214" t="str">
            <v>N</v>
          </cell>
        </row>
        <row r="15215">
          <cell r="B15215">
            <v>36963</v>
          </cell>
          <cell r="C15215" t="str">
            <v>Tucson Broadband</v>
          </cell>
          <cell r="D15215" t="str">
            <v>3rd Pipe Communications Inc</v>
          </cell>
          <cell r="E15215">
            <v>4</v>
          </cell>
          <cell r="F15215" t="str">
            <v>N</v>
          </cell>
        </row>
        <row r="15216">
          <cell r="B15216">
            <v>36963</v>
          </cell>
          <cell r="C15216" t="str">
            <v>Welsh Inc</v>
          </cell>
          <cell r="D15216" t="str">
            <v>Speedway SuperAmerica LLC</v>
          </cell>
          <cell r="E15216">
            <v>46.3</v>
          </cell>
          <cell r="F15216" t="str">
            <v>N</v>
          </cell>
        </row>
        <row r="15217">
          <cell r="B15217">
            <v>36963</v>
          </cell>
          <cell r="C15217" t="str">
            <v>Hirsch Intl Corp-Headquarters</v>
          </cell>
          <cell r="D15217" t="str">
            <v>Brandywine Realty Trust</v>
          </cell>
          <cell r="E15217">
            <v>4.25</v>
          </cell>
          <cell r="F15217" t="str">
            <v>N</v>
          </cell>
        </row>
        <row r="15218">
          <cell r="B15218">
            <v>36963</v>
          </cell>
          <cell r="C15218" t="str">
            <v>Waterlink Separations Inc</v>
          </cell>
          <cell r="D15218" t="str">
            <v>Parkson Corp</v>
          </cell>
          <cell r="E15218">
            <v>18.790999999999997</v>
          </cell>
          <cell r="F15218" t="str">
            <v>N</v>
          </cell>
        </row>
        <row r="15219">
          <cell r="B15219">
            <v>36963</v>
          </cell>
          <cell r="C15219" t="str">
            <v>Millennium Pharmaceuticals Inc</v>
          </cell>
          <cell r="D15219" t="str">
            <v>Abbott Laboratories</v>
          </cell>
          <cell r="E15219">
            <v>250</v>
          </cell>
          <cell r="F15219" t="str">
            <v>N</v>
          </cell>
        </row>
        <row r="15220">
          <cell r="B15220">
            <v>36963</v>
          </cell>
          <cell r="C15220" t="str">
            <v>JC Itasho</v>
          </cell>
          <cell r="D15220" t="str">
            <v>Investor Group</v>
          </cell>
          <cell r="E15220">
            <v>2.84</v>
          </cell>
          <cell r="F15220" t="str">
            <v>N</v>
          </cell>
        </row>
        <row r="15221">
          <cell r="B15221">
            <v>36963</v>
          </cell>
          <cell r="C15221" t="str">
            <v>Sash Controls Inc</v>
          </cell>
          <cell r="D15221" t="str">
            <v>Laird Group PLC</v>
          </cell>
          <cell r="E15221">
            <v>7.1999999999999993</v>
          </cell>
          <cell r="F15221" t="str">
            <v>N</v>
          </cell>
        </row>
        <row r="15222">
          <cell r="B15222">
            <v>36963</v>
          </cell>
          <cell r="C15222" t="str">
            <v>CPS Security Inc</v>
          </cell>
          <cell r="D15222" t="str">
            <v>Rentokil Initial PLC</v>
          </cell>
          <cell r="E15222">
            <v>4.9000000000000004</v>
          </cell>
          <cell r="F15222" t="str">
            <v>N</v>
          </cell>
        </row>
        <row r="15223">
          <cell r="B15223">
            <v>36962</v>
          </cell>
          <cell r="C15223" t="str">
            <v>Riverside Book &amp; Bible House</v>
          </cell>
          <cell r="D15223" t="str">
            <v>Huron Capital Partners LLC</v>
          </cell>
          <cell r="E15223">
            <v>17</v>
          </cell>
          <cell r="F15223" t="str">
            <v>Y</v>
          </cell>
        </row>
        <row r="15224">
          <cell r="B15224">
            <v>36962</v>
          </cell>
          <cell r="C15224" t="str">
            <v>ZEFER Corp</v>
          </cell>
          <cell r="D15224" t="str">
            <v>NEC Corp</v>
          </cell>
          <cell r="E15224">
            <v>26</v>
          </cell>
          <cell r="F15224" t="str">
            <v>N</v>
          </cell>
        </row>
        <row r="15225">
          <cell r="B15225">
            <v>36962</v>
          </cell>
          <cell r="C15225" t="str">
            <v>Extricity Inc</v>
          </cell>
          <cell r="D15225" t="str">
            <v>Peregrine Systems Inc</v>
          </cell>
          <cell r="E15225">
            <v>181.7</v>
          </cell>
          <cell r="F15225" t="str">
            <v>N</v>
          </cell>
        </row>
        <row r="15226">
          <cell r="B15226">
            <v>36962</v>
          </cell>
          <cell r="C15226" t="str">
            <v>Midwestern Gas Transmission</v>
          </cell>
          <cell r="D15226" t="str">
            <v>Northern Border Partners LP</v>
          </cell>
          <cell r="E15226">
            <v>100</v>
          </cell>
          <cell r="F15226" t="str">
            <v>N</v>
          </cell>
        </row>
        <row r="15227">
          <cell r="B15227">
            <v>36962</v>
          </cell>
          <cell r="C15227" t="str">
            <v>Global Marine Inc-Rig</v>
          </cell>
          <cell r="D15227" t="str">
            <v>Undisclosed Acquiror</v>
          </cell>
          <cell r="E15227">
            <v>45</v>
          </cell>
          <cell r="F15227" t="str">
            <v>N</v>
          </cell>
        </row>
        <row r="15228">
          <cell r="B15228">
            <v>36962</v>
          </cell>
          <cell r="C15228" t="str">
            <v>Converse Inc</v>
          </cell>
          <cell r="D15228" t="str">
            <v>Footwear Acquisition Inc</v>
          </cell>
          <cell r="E15228">
            <v>117.5</v>
          </cell>
          <cell r="F15228" t="str">
            <v>N</v>
          </cell>
        </row>
        <row r="15229">
          <cell r="B15229">
            <v>36962</v>
          </cell>
          <cell r="C15229" t="str">
            <v>United Dominion Industries Ltd</v>
          </cell>
          <cell r="D15229" t="str">
            <v>SPX Corp</v>
          </cell>
          <cell r="E15229">
            <v>1839.1859999999999</v>
          </cell>
          <cell r="F15229" t="str">
            <v>N</v>
          </cell>
        </row>
        <row r="15230">
          <cell r="B15230">
            <v>36962</v>
          </cell>
          <cell r="C15230" t="str">
            <v>Stewart Petroleum Co-Oil &amp; Gas</v>
          </cell>
          <cell r="D15230" t="str">
            <v>Black Hills Exploration &amp; Prod</v>
          </cell>
          <cell r="E15230">
            <v>10</v>
          </cell>
          <cell r="F15230" t="str">
            <v>N</v>
          </cell>
        </row>
        <row r="15231">
          <cell r="B15231">
            <v>36962</v>
          </cell>
          <cell r="C15231" t="str">
            <v>Cambridge Technology Partners</v>
          </cell>
          <cell r="D15231" t="str">
            <v>Novell Inc</v>
          </cell>
          <cell r="E15231">
            <v>256.30500000000001</v>
          </cell>
          <cell r="F15231" t="str">
            <v>N</v>
          </cell>
        </row>
        <row r="15232">
          <cell r="B15232">
            <v>36962</v>
          </cell>
          <cell r="C15232" t="str">
            <v>Eaton Corp-Vehicle Switch Div</v>
          </cell>
          <cell r="D15232" t="str">
            <v>Delphi Automotive Systems Corp</v>
          </cell>
          <cell r="E15232">
            <v>300</v>
          </cell>
          <cell r="F15232" t="str">
            <v>N</v>
          </cell>
        </row>
        <row r="15233">
          <cell r="B15233">
            <v>36960</v>
          </cell>
          <cell r="C15233" t="str">
            <v>Southwest PCS</v>
          </cell>
          <cell r="D15233" t="str">
            <v>Alamosa Holdings Inc</v>
          </cell>
          <cell r="E15233">
            <v>212.64999999999998</v>
          </cell>
          <cell r="F15233" t="str">
            <v>N</v>
          </cell>
        </row>
        <row r="15234">
          <cell r="B15234">
            <v>36959</v>
          </cell>
          <cell r="C15234" t="str">
            <v>Heart Inst of Port St Lucie</v>
          </cell>
          <cell r="D15234" t="str">
            <v>Investor Group</v>
          </cell>
          <cell r="E15234">
            <v>8.3000000000000007</v>
          </cell>
          <cell r="F15234" t="str">
            <v>Y</v>
          </cell>
        </row>
        <row r="15235">
          <cell r="B15235">
            <v>36959</v>
          </cell>
          <cell r="C15235" t="str">
            <v>Gaylord Films</v>
          </cell>
          <cell r="D15235" t="str">
            <v>Oklahoma Publishing Co</v>
          </cell>
          <cell r="E15235">
            <v>42</v>
          </cell>
          <cell r="F15235" t="str">
            <v>N</v>
          </cell>
        </row>
        <row r="15236">
          <cell r="B15236">
            <v>36959</v>
          </cell>
          <cell r="C15236" t="str">
            <v>Computer Learning Centers Inc-</v>
          </cell>
          <cell r="D15236" t="str">
            <v>Lincoln Technical Institute</v>
          </cell>
          <cell r="E15236">
            <v>3</v>
          </cell>
          <cell r="F15236" t="str">
            <v>N</v>
          </cell>
        </row>
        <row r="15237">
          <cell r="B15237">
            <v>36959</v>
          </cell>
          <cell r="C15237" t="str">
            <v>G&amp;A Imaging</v>
          </cell>
          <cell r="D15237" t="str">
            <v>Imageware Systems Inc</v>
          </cell>
          <cell r="E15237">
            <v>6.5</v>
          </cell>
          <cell r="F15237" t="str">
            <v>N</v>
          </cell>
        </row>
        <row r="15238">
          <cell r="B15238">
            <v>36959</v>
          </cell>
          <cell r="C15238" t="str">
            <v>Vulcan Minerals &amp; Energy Inc</v>
          </cell>
          <cell r="D15238" t="str">
            <v>Regent Energy Corp</v>
          </cell>
          <cell r="E15238">
            <v>31.382000000000001</v>
          </cell>
          <cell r="F15238" t="str">
            <v>N</v>
          </cell>
        </row>
        <row r="15239">
          <cell r="B15239">
            <v>36959</v>
          </cell>
          <cell r="C15239" t="str">
            <v>Luby's Inc</v>
          </cell>
          <cell r="D15239" t="str">
            <v>Investor Group</v>
          </cell>
          <cell r="E15239">
            <v>10</v>
          </cell>
          <cell r="F15239" t="str">
            <v>N</v>
          </cell>
        </row>
        <row r="15240">
          <cell r="B15240">
            <v>36959</v>
          </cell>
          <cell r="C15240" t="str">
            <v>Heart Inst of Port St Lucie</v>
          </cell>
          <cell r="D15240" t="str">
            <v>Wertheimer LLC</v>
          </cell>
          <cell r="E15240">
            <v>8.3000000000000007</v>
          </cell>
          <cell r="F15240" t="str">
            <v>N</v>
          </cell>
        </row>
        <row r="15241">
          <cell r="B15241">
            <v>36959</v>
          </cell>
          <cell r="C15241" t="str">
            <v>Comdial-Manufacturing Facility</v>
          </cell>
          <cell r="D15241" t="str">
            <v>Seminole Trail Properties LLC</v>
          </cell>
          <cell r="E15241">
            <v>11.399999999999999</v>
          </cell>
          <cell r="F15241" t="str">
            <v>N</v>
          </cell>
        </row>
        <row r="15242">
          <cell r="B15242">
            <v>36959</v>
          </cell>
          <cell r="C15242" t="str">
            <v>iviGene Corp</v>
          </cell>
          <cell r="D15242" t="str">
            <v>XTL Biopharmaceuticals Ltd</v>
          </cell>
          <cell r="E15242">
            <v>1</v>
          </cell>
          <cell r="F15242" t="str">
            <v>N</v>
          </cell>
        </row>
        <row r="15243">
          <cell r="B15243">
            <v>36959</v>
          </cell>
          <cell r="C15243" t="str">
            <v>iviGene Corp</v>
          </cell>
          <cell r="D15243" t="str">
            <v>XTL Biopharmaceuticals Ltd</v>
          </cell>
          <cell r="E15243">
            <v>20</v>
          </cell>
          <cell r="F15243" t="str">
            <v>N</v>
          </cell>
        </row>
        <row r="15244">
          <cell r="B15244">
            <v>36959</v>
          </cell>
          <cell r="C15244" t="str">
            <v>CeraMed Dental LLC</v>
          </cell>
          <cell r="D15244" t="str">
            <v>DENTSPLY Intl Inc</v>
          </cell>
          <cell r="E15244">
            <v>25</v>
          </cell>
          <cell r="F15244" t="str">
            <v>N</v>
          </cell>
        </row>
        <row r="15245">
          <cell r="B15245">
            <v>36959</v>
          </cell>
          <cell r="C15245" t="str">
            <v>Barringer Technologies Inc</v>
          </cell>
          <cell r="D15245" t="str">
            <v>Smiths Group PLC</v>
          </cell>
          <cell r="E15245">
            <v>81.667000000000002</v>
          </cell>
          <cell r="F15245" t="str">
            <v>N</v>
          </cell>
        </row>
        <row r="15246">
          <cell r="B15246">
            <v>36958</v>
          </cell>
          <cell r="C15246" t="str">
            <v>Data Dimensions Inc</v>
          </cell>
          <cell r="D15246" t="str">
            <v>Lionbridge Technologies Inc</v>
          </cell>
          <cell r="E15246">
            <v>14.997999999999999</v>
          </cell>
          <cell r="F15246" t="str">
            <v>N</v>
          </cell>
        </row>
        <row r="15247">
          <cell r="B15247">
            <v>36958</v>
          </cell>
          <cell r="C15247" t="str">
            <v>Network60 Inc-Operating</v>
          </cell>
          <cell r="D15247" t="str">
            <v>eLOT Inc</v>
          </cell>
          <cell r="E15247">
            <v>1.204</v>
          </cell>
          <cell r="F15247" t="str">
            <v>N</v>
          </cell>
        </row>
        <row r="15248">
          <cell r="B15248">
            <v>36958</v>
          </cell>
          <cell r="C15248" t="str">
            <v>Rohm &amp; Haas Co-Agricultural</v>
          </cell>
          <cell r="D15248" t="str">
            <v>Dow AgroSciences LLC</v>
          </cell>
          <cell r="E15248">
            <v>1000</v>
          </cell>
          <cell r="F15248" t="str">
            <v>N</v>
          </cell>
        </row>
        <row r="15249">
          <cell r="B15249">
            <v>36958</v>
          </cell>
          <cell r="C15249" t="str">
            <v>Rightworks Corp</v>
          </cell>
          <cell r="D15249" t="str">
            <v>i2 Technologies Inc</v>
          </cell>
          <cell r="E15249">
            <v>132.16900000000001</v>
          </cell>
          <cell r="F15249" t="str">
            <v>N</v>
          </cell>
        </row>
        <row r="15250">
          <cell r="B15250">
            <v>36958</v>
          </cell>
          <cell r="C15250" t="str">
            <v>CVS Corp-Properties(96)</v>
          </cell>
          <cell r="D15250" t="str">
            <v>Wolverine Equities Co</v>
          </cell>
          <cell r="E15250">
            <v>288</v>
          </cell>
          <cell r="F15250" t="str">
            <v>N</v>
          </cell>
        </row>
        <row r="15251">
          <cell r="B15251">
            <v>36958</v>
          </cell>
          <cell r="C15251" t="str">
            <v>TownBank NA,Mesquite,TX</v>
          </cell>
          <cell r="D15251" t="str">
            <v>Mercantile Bancorp Inc,Dallas</v>
          </cell>
          <cell r="E15251">
            <v>15.799999999999999</v>
          </cell>
          <cell r="F15251" t="str">
            <v>N</v>
          </cell>
        </row>
        <row r="15252">
          <cell r="B15252">
            <v>36958</v>
          </cell>
          <cell r="C15252" t="str">
            <v>JC Penney Co-Direct Marketing</v>
          </cell>
          <cell r="D15252" t="str">
            <v>Aegon NV</v>
          </cell>
          <cell r="E15252">
            <v>1600</v>
          </cell>
          <cell r="F15252" t="str">
            <v>N</v>
          </cell>
        </row>
        <row r="15253">
          <cell r="B15253">
            <v>36958</v>
          </cell>
          <cell r="C15253" t="str">
            <v>Northwood 76</v>
          </cell>
          <cell r="D15253" t="str">
            <v>ProCare Auto Svc Solutions</v>
          </cell>
          <cell r="E15253">
            <v>2.7250000000000001</v>
          </cell>
          <cell r="F15253" t="str">
            <v>N</v>
          </cell>
        </row>
        <row r="15254">
          <cell r="B15254">
            <v>36958</v>
          </cell>
          <cell r="C15254" t="str">
            <v>Enbridge Pipelines Inc</v>
          </cell>
          <cell r="D15254" t="str">
            <v>Lakehead Pipe Line Partners</v>
          </cell>
          <cell r="E15254">
            <v>33</v>
          </cell>
          <cell r="F15254" t="str">
            <v>N</v>
          </cell>
        </row>
        <row r="15255">
          <cell r="B15255">
            <v>36957</v>
          </cell>
          <cell r="C15255" t="str">
            <v>Eagle Point Software Corp</v>
          </cell>
          <cell r="D15255" t="str">
            <v>JB Acquisitions LLC</v>
          </cell>
          <cell r="E15255">
            <v>23.843</v>
          </cell>
          <cell r="F15255" t="str">
            <v>Y</v>
          </cell>
        </row>
        <row r="15256">
          <cell r="B15256">
            <v>36957</v>
          </cell>
          <cell r="C15256" t="str">
            <v>C&amp;S Whls-Grand Union Stores(6)</v>
          </cell>
          <cell r="D15256" t="str">
            <v>Pathmark Stores Inc</v>
          </cell>
          <cell r="E15256">
            <v>15.2</v>
          </cell>
          <cell r="F15256" t="str">
            <v>N</v>
          </cell>
        </row>
        <row r="15257">
          <cell r="B15257">
            <v>36957</v>
          </cell>
          <cell r="C15257" t="str">
            <v>C&amp;S Whls-Grand Union(20)</v>
          </cell>
          <cell r="D15257" t="str">
            <v>Tops Markets LLC</v>
          </cell>
          <cell r="E15257">
            <v>178</v>
          </cell>
          <cell r="F15257" t="str">
            <v>N</v>
          </cell>
        </row>
        <row r="15258">
          <cell r="B15258">
            <v>36957</v>
          </cell>
          <cell r="C15258" t="str">
            <v>DMS International</v>
          </cell>
          <cell r="D15258" t="str">
            <v>NBA Quantum Inc(NBA Quantum)</v>
          </cell>
          <cell r="E15258">
            <v>1.95</v>
          </cell>
          <cell r="F15258" t="str">
            <v>N</v>
          </cell>
        </row>
        <row r="15259">
          <cell r="B15259">
            <v>36957</v>
          </cell>
          <cell r="C15259" t="str">
            <v>Empire Seafood Holding Corp</v>
          </cell>
          <cell r="D15259" t="str">
            <v>Performance Food Group Co</v>
          </cell>
          <cell r="E15259">
            <v>75</v>
          </cell>
          <cell r="F15259" t="str">
            <v>N</v>
          </cell>
        </row>
        <row r="15260">
          <cell r="B15260">
            <v>36957</v>
          </cell>
          <cell r="C15260" t="str">
            <v>Anderson Power Products</v>
          </cell>
          <cell r="D15260" t="str">
            <v>Ideal Industries Inc</v>
          </cell>
          <cell r="E15260">
            <v>78.699999999999989</v>
          </cell>
          <cell r="F15260" t="str">
            <v>N</v>
          </cell>
        </row>
        <row r="15261">
          <cell r="B15261">
            <v>36957</v>
          </cell>
          <cell r="C15261" t="str">
            <v>Citrus Financial Services Inc</v>
          </cell>
          <cell r="D15261" t="str">
            <v>CIB Marine,Pewaukee,IL</v>
          </cell>
          <cell r="E15261">
            <v>15</v>
          </cell>
          <cell r="F15261" t="str">
            <v>N</v>
          </cell>
        </row>
        <row r="15262">
          <cell r="B15262">
            <v>36957</v>
          </cell>
          <cell r="C15262" t="str">
            <v>Provider Medical Pharm LLC</v>
          </cell>
          <cell r="D15262" t="str">
            <v>National Med Health Card Sys</v>
          </cell>
          <cell r="E15262">
            <v>6.8</v>
          </cell>
          <cell r="F15262" t="str">
            <v>N</v>
          </cell>
        </row>
        <row r="15263">
          <cell r="B15263">
            <v>36957</v>
          </cell>
          <cell r="C15263" t="str">
            <v>LB Bancorp Inc,Hales Corners</v>
          </cell>
          <cell r="D15263" t="str">
            <v>State Finl Svcs Corp,WI</v>
          </cell>
          <cell r="E15263">
            <v>12</v>
          </cell>
          <cell r="F15263" t="str">
            <v>N</v>
          </cell>
        </row>
        <row r="15264">
          <cell r="B15264">
            <v>36957</v>
          </cell>
          <cell r="C15264" t="str">
            <v>Rexam PLC-DSI</v>
          </cell>
          <cell r="D15264" t="str">
            <v>FiberMark Inc</v>
          </cell>
          <cell r="E15264">
            <v>140</v>
          </cell>
          <cell r="F15264" t="str">
            <v>N</v>
          </cell>
        </row>
        <row r="15265">
          <cell r="B15265">
            <v>36957</v>
          </cell>
          <cell r="C15265" t="str">
            <v>LendingTree Inc</v>
          </cell>
          <cell r="D15265" t="str">
            <v>Zions Bancorp,Utah</v>
          </cell>
          <cell r="E15265">
            <v>5</v>
          </cell>
          <cell r="F15265" t="str">
            <v>N</v>
          </cell>
        </row>
        <row r="15266">
          <cell r="B15266">
            <v>36957</v>
          </cell>
          <cell r="C15266" t="str">
            <v>H&amp;L Accessory Inc</v>
          </cell>
          <cell r="D15266" t="str">
            <v>John Wood Group PLC</v>
          </cell>
          <cell r="E15266">
            <v>12</v>
          </cell>
          <cell r="F15266" t="str">
            <v>N</v>
          </cell>
        </row>
        <row r="15267">
          <cell r="B15267">
            <v>36956</v>
          </cell>
          <cell r="C15267" t="str">
            <v>Zephyr</v>
          </cell>
          <cell r="D15267" t="str">
            <v>NEC Corp</v>
          </cell>
          <cell r="E15267">
            <v>26.059000000000001</v>
          </cell>
          <cell r="F15267" t="str">
            <v>N</v>
          </cell>
        </row>
        <row r="15268">
          <cell r="B15268">
            <v>36956</v>
          </cell>
          <cell r="C15268" t="str">
            <v>BayBuilder</v>
          </cell>
          <cell r="D15268" t="str">
            <v>Purchasepro.com Inc</v>
          </cell>
          <cell r="E15268">
            <v>8.6</v>
          </cell>
          <cell r="F15268" t="str">
            <v>N</v>
          </cell>
        </row>
        <row r="15269">
          <cell r="B15269">
            <v>36956</v>
          </cell>
          <cell r="C15269" t="str">
            <v>Enlighten Software Solutions</v>
          </cell>
          <cell r="D15269" t="str">
            <v>Maden Tech Consulting Inc</v>
          </cell>
          <cell r="E15269">
            <v>1.1000000000000001</v>
          </cell>
          <cell r="F15269" t="str">
            <v>N</v>
          </cell>
        </row>
        <row r="15270">
          <cell r="B15270">
            <v>36956</v>
          </cell>
          <cell r="C15270" t="str">
            <v>Eaton Mass Business Trust</v>
          </cell>
          <cell r="D15270" t="str">
            <v>Informa Group PLC</v>
          </cell>
          <cell r="E15270">
            <v>32.099999999999994</v>
          </cell>
          <cell r="F15270" t="str">
            <v>N</v>
          </cell>
        </row>
        <row r="15271">
          <cell r="B15271">
            <v>36956</v>
          </cell>
          <cell r="C15271" t="str">
            <v>MPD Technologies Inc-Microwave</v>
          </cell>
          <cell r="D15271" t="str">
            <v>Comtech Telecommun Corp</v>
          </cell>
          <cell r="E15271">
            <v>11</v>
          </cell>
          <cell r="F15271" t="str">
            <v>N</v>
          </cell>
        </row>
        <row r="15272">
          <cell r="B15272">
            <v>36956</v>
          </cell>
          <cell r="C15272" t="str">
            <v>Cardiff Software Inc</v>
          </cell>
          <cell r="D15272" t="str">
            <v>DICOM Group PLC</v>
          </cell>
          <cell r="E15272">
            <v>9.3000000000000007</v>
          </cell>
          <cell r="F15272" t="str">
            <v>N</v>
          </cell>
        </row>
        <row r="15273">
          <cell r="B15273">
            <v>36956</v>
          </cell>
          <cell r="C15273" t="str">
            <v>Cybertech Wireless Inc</v>
          </cell>
          <cell r="D15273" t="str">
            <v>FASTNET Corp</v>
          </cell>
          <cell r="E15273">
            <v>1.9379999999999999</v>
          </cell>
          <cell r="F15273" t="str">
            <v>N</v>
          </cell>
        </row>
        <row r="15274">
          <cell r="B15274">
            <v>36956</v>
          </cell>
          <cell r="C15274" t="str">
            <v>J2 Communications Inc</v>
          </cell>
          <cell r="D15274" t="str">
            <v>Four Leaf Management LLC</v>
          </cell>
          <cell r="E15274">
            <v>3.13</v>
          </cell>
          <cell r="F15274" t="str">
            <v>N</v>
          </cell>
        </row>
        <row r="15275">
          <cell r="B15275">
            <v>36956</v>
          </cell>
          <cell r="C15275" t="str">
            <v>Iguana Studios Inc</v>
          </cell>
          <cell r="D15275" t="str">
            <v>Change Technology Partners Inc</v>
          </cell>
          <cell r="E15275">
            <v>8.8000000000000007</v>
          </cell>
          <cell r="F15275" t="str">
            <v>N</v>
          </cell>
        </row>
        <row r="15276">
          <cell r="B15276">
            <v>36956</v>
          </cell>
          <cell r="C15276" t="str">
            <v>Iwerks Entertainment Inc</v>
          </cell>
          <cell r="D15276" t="str">
            <v>SimEx Inc</v>
          </cell>
          <cell r="E15276">
            <v>15</v>
          </cell>
          <cell r="F15276" t="str">
            <v>N</v>
          </cell>
        </row>
        <row r="15277">
          <cell r="B15277">
            <v>36956</v>
          </cell>
          <cell r="C15277" t="str">
            <v>Undisclosed Silicone Plant</v>
          </cell>
          <cell r="D15277" t="str">
            <v>Magnifoam Technology Intl Inc</v>
          </cell>
          <cell r="E15277">
            <v>2</v>
          </cell>
          <cell r="F15277" t="str">
            <v>N</v>
          </cell>
        </row>
        <row r="15278">
          <cell r="B15278">
            <v>36956</v>
          </cell>
          <cell r="C15278" t="str">
            <v>Golf Trust of America-Ohio</v>
          </cell>
          <cell r="D15278" t="str">
            <v>Legends National Golf Mgmt LLC</v>
          </cell>
          <cell r="E15278">
            <v>10.649999999999999</v>
          </cell>
          <cell r="F15278" t="str">
            <v>N</v>
          </cell>
        </row>
        <row r="15279">
          <cell r="B15279">
            <v>36956</v>
          </cell>
          <cell r="C15279" t="str">
            <v>Interlink Cos Inc</v>
          </cell>
          <cell r="D15279" t="str">
            <v>Source Information Management</v>
          </cell>
          <cell r="E15279">
            <v>7.6050000000000004</v>
          </cell>
          <cell r="F15279" t="str">
            <v>N</v>
          </cell>
        </row>
        <row r="15280">
          <cell r="B15280">
            <v>36956</v>
          </cell>
          <cell r="C15280" t="str">
            <v>Persimmon Ridge</v>
          </cell>
          <cell r="D15280" t="str">
            <v>Persimmon Ridge Golf Course</v>
          </cell>
          <cell r="E15280">
            <v>5.1999999999999993</v>
          </cell>
          <cell r="F15280" t="str">
            <v>N</v>
          </cell>
        </row>
        <row r="15281">
          <cell r="B15281">
            <v>36956</v>
          </cell>
          <cell r="C15281" t="str">
            <v>Via Wireless-CA Spectrum</v>
          </cell>
          <cell r="D15281" t="str">
            <v>VoiceStream Wireless Corp</v>
          </cell>
          <cell r="E15281">
            <v>50</v>
          </cell>
          <cell r="F15281" t="str">
            <v>N</v>
          </cell>
        </row>
        <row r="15282">
          <cell r="B15282">
            <v>36956</v>
          </cell>
          <cell r="C15282" t="str">
            <v>Ignyte Technology Inc</v>
          </cell>
          <cell r="D15282" t="str">
            <v>SonicWALL Inc</v>
          </cell>
          <cell r="E15282">
            <v>7.0389999999999997</v>
          </cell>
          <cell r="F15282" t="str">
            <v>N</v>
          </cell>
        </row>
        <row r="15283">
          <cell r="B15283">
            <v>36955</v>
          </cell>
          <cell r="C15283" t="str">
            <v>First National Bancorp Inc,IL</v>
          </cell>
          <cell r="D15283" t="str">
            <v>Bankmont Financial Corp</v>
          </cell>
          <cell r="E15283">
            <v>219.80999999999997</v>
          </cell>
          <cell r="F15283" t="str">
            <v>Y</v>
          </cell>
        </row>
        <row r="15284">
          <cell r="B15284">
            <v>36955</v>
          </cell>
          <cell r="C15284" t="str">
            <v>Interwest Home Medical Inc</v>
          </cell>
          <cell r="D15284" t="str">
            <v>Praxair Distribution Inc</v>
          </cell>
          <cell r="E15284">
            <v>46.436999999999998</v>
          </cell>
          <cell r="F15284" t="str">
            <v>N</v>
          </cell>
        </row>
        <row r="15285">
          <cell r="B15285">
            <v>36955</v>
          </cell>
          <cell r="C15285" t="str">
            <v>US Office Products Co-North</v>
          </cell>
          <cell r="D15285" t="str">
            <v>Corporate Express Inc</v>
          </cell>
          <cell r="E15285">
            <v>172</v>
          </cell>
          <cell r="F15285" t="str">
            <v>N</v>
          </cell>
        </row>
        <row r="15286">
          <cell r="B15286">
            <v>36955</v>
          </cell>
          <cell r="C15286" t="str">
            <v>Expert Practice Inc</v>
          </cell>
          <cell r="D15286" t="str">
            <v>MRxonline</v>
          </cell>
          <cell r="E15286">
            <v>7</v>
          </cell>
          <cell r="F15286" t="str">
            <v>N</v>
          </cell>
        </row>
        <row r="15287">
          <cell r="B15287">
            <v>36955</v>
          </cell>
          <cell r="C15287" t="str">
            <v>Chrysler Building, New York,NY</v>
          </cell>
          <cell r="D15287" t="str">
            <v>TMW</v>
          </cell>
          <cell r="E15287">
            <v>300</v>
          </cell>
          <cell r="F15287" t="str">
            <v>N</v>
          </cell>
        </row>
        <row r="15288">
          <cell r="B15288">
            <v>36955</v>
          </cell>
          <cell r="C15288" t="str">
            <v>ADS The Power Resource Inc</v>
          </cell>
          <cell r="D15288" t="str">
            <v>MagneTek Inc</v>
          </cell>
          <cell r="E15288">
            <v>13.864000000000001</v>
          </cell>
          <cell r="F15288" t="str">
            <v>N</v>
          </cell>
        </row>
        <row r="15289">
          <cell r="B15289">
            <v>36955</v>
          </cell>
          <cell r="C15289" t="str">
            <v>USRefresh</v>
          </cell>
          <cell r="D15289" t="str">
            <v>All Seasons Services Inc</v>
          </cell>
          <cell r="E15289">
            <v>23.5</v>
          </cell>
          <cell r="F15289" t="str">
            <v>N</v>
          </cell>
        </row>
        <row r="15290">
          <cell r="B15290">
            <v>36955</v>
          </cell>
          <cell r="C15290" t="str">
            <v>Broughton Intl Entrp &amp; Web S</v>
          </cell>
          <cell r="D15290" t="str">
            <v>Mycal Systems(Mycal Corp)</v>
          </cell>
          <cell r="E15290">
            <v>8.1</v>
          </cell>
          <cell r="F15290" t="str">
            <v>N</v>
          </cell>
        </row>
        <row r="15291">
          <cell r="B15291">
            <v>36955</v>
          </cell>
          <cell r="C15291" t="str">
            <v>James River Bankshares Inc,VA</v>
          </cell>
          <cell r="D15291" t="str">
            <v>First Virginia Banks Inc,VA</v>
          </cell>
          <cell r="E15291">
            <v>108.69399999999999</v>
          </cell>
          <cell r="F15291" t="str">
            <v>N</v>
          </cell>
        </row>
        <row r="15292">
          <cell r="B15292">
            <v>36952</v>
          </cell>
          <cell r="C15292" t="str">
            <v>BabyCenter Inc(eToys Inc)</v>
          </cell>
          <cell r="D15292" t="str">
            <v>Johnson &amp; Johnson Inc</v>
          </cell>
          <cell r="E15292">
            <v>10</v>
          </cell>
          <cell r="F15292" t="str">
            <v>N</v>
          </cell>
        </row>
        <row r="15293">
          <cell r="B15293">
            <v>36952</v>
          </cell>
          <cell r="C15293" t="str">
            <v>Continental Television Network</v>
          </cell>
          <cell r="D15293" t="str">
            <v>Max Media of Montana LLC</v>
          </cell>
          <cell r="E15293">
            <v>18</v>
          </cell>
          <cell r="F15293" t="str">
            <v>N</v>
          </cell>
        </row>
        <row r="15294">
          <cell r="B15294">
            <v>36952</v>
          </cell>
          <cell r="C15294" t="str">
            <v>ATS Money Systems Inc</v>
          </cell>
          <cell r="D15294" t="str">
            <v>De La Rue PLC</v>
          </cell>
          <cell r="E15294">
            <v>14.5</v>
          </cell>
          <cell r="F15294" t="str">
            <v>N</v>
          </cell>
        </row>
        <row r="15295">
          <cell r="B15295">
            <v>36952</v>
          </cell>
          <cell r="C15295" t="str">
            <v>Qode.com Inc</v>
          </cell>
          <cell r="D15295" t="str">
            <v>NeoMedia Technologies Inc</v>
          </cell>
          <cell r="E15295">
            <v>9.9440000000000008</v>
          </cell>
          <cell r="F15295" t="str">
            <v>N</v>
          </cell>
        </row>
        <row r="15296">
          <cell r="B15296">
            <v>36952</v>
          </cell>
          <cell r="C15296" t="str">
            <v>Mail Boxes Etc</v>
          </cell>
          <cell r="D15296" t="str">
            <v>UPS</v>
          </cell>
          <cell r="E15296">
            <v>185.29999999999998</v>
          </cell>
          <cell r="F15296" t="str">
            <v>N</v>
          </cell>
        </row>
        <row r="15297">
          <cell r="B15297">
            <v>36952</v>
          </cell>
          <cell r="C15297" t="str">
            <v>Pacific Gulf Properties Inc</v>
          </cell>
          <cell r="D15297" t="str">
            <v>FountainGlen Properties LLC</v>
          </cell>
          <cell r="E15297">
            <v>139.99799999999999</v>
          </cell>
          <cell r="F15297" t="str">
            <v>N</v>
          </cell>
        </row>
        <row r="15298">
          <cell r="B15298">
            <v>36952</v>
          </cell>
          <cell r="C15298" t="str">
            <v>Cobbosseecontee Telephone</v>
          </cell>
          <cell r="D15298" t="str">
            <v>Telephone &amp; Data Systems Inc</v>
          </cell>
          <cell r="E15298">
            <v>2</v>
          </cell>
          <cell r="F15298" t="str">
            <v>N</v>
          </cell>
        </row>
        <row r="15299">
          <cell r="B15299">
            <v>36952</v>
          </cell>
          <cell r="C15299" t="str">
            <v>New Century Mortgage Corp</v>
          </cell>
          <cell r="D15299" t="str">
            <v>Ocwen Federal Bank FSB,FL</v>
          </cell>
          <cell r="E15299">
            <v>20.5</v>
          </cell>
          <cell r="F15299" t="str">
            <v>N</v>
          </cell>
        </row>
        <row r="15300">
          <cell r="B15300">
            <v>36952</v>
          </cell>
          <cell r="C15300" t="str">
            <v>Unified Life Insurance Co</v>
          </cell>
          <cell r="D15300" t="str">
            <v>Old Mutual South Africa</v>
          </cell>
          <cell r="E15300">
            <v>25</v>
          </cell>
          <cell r="F15300" t="str">
            <v>N</v>
          </cell>
        </row>
        <row r="15301">
          <cell r="B15301">
            <v>36952</v>
          </cell>
          <cell r="C15301" t="str">
            <v>Danam Electronics</v>
          </cell>
          <cell r="D15301" t="str">
            <v>Drew Scientific Group PLC</v>
          </cell>
          <cell r="E15301">
            <v>12</v>
          </cell>
          <cell r="F15301" t="str">
            <v>N</v>
          </cell>
        </row>
        <row r="15302">
          <cell r="B15302">
            <v>36952</v>
          </cell>
          <cell r="C15302" t="str">
            <v>Bear Instruments Inc</v>
          </cell>
          <cell r="D15302" t="str">
            <v>Varian Inc</v>
          </cell>
          <cell r="E15302">
            <v>7.5</v>
          </cell>
          <cell r="F15302" t="str">
            <v>N</v>
          </cell>
        </row>
        <row r="15303">
          <cell r="B15303">
            <v>36952</v>
          </cell>
          <cell r="C15303" t="str">
            <v>K-T Clay Co,K-T Feldspar Corp</v>
          </cell>
          <cell r="D15303" t="str">
            <v>Imerys USA Inc(Imerys)</v>
          </cell>
          <cell r="E15303">
            <v>62.5</v>
          </cell>
          <cell r="F15303" t="str">
            <v>N</v>
          </cell>
        </row>
        <row r="15304">
          <cell r="B15304">
            <v>36951</v>
          </cell>
          <cell r="C15304" t="str">
            <v>Ace Controls Inc</v>
          </cell>
          <cell r="D15304" t="str">
            <v>Kaydon Corp</v>
          </cell>
          <cell r="E15304">
            <v>70</v>
          </cell>
          <cell r="F15304" t="str">
            <v>N</v>
          </cell>
        </row>
        <row r="15305">
          <cell r="B15305">
            <v>36951</v>
          </cell>
          <cell r="C15305" t="str">
            <v>Medusa Labs</v>
          </cell>
          <cell r="D15305" t="str">
            <v>Finisar Corp</v>
          </cell>
          <cell r="E15305">
            <v>7</v>
          </cell>
          <cell r="F15305" t="str">
            <v>N</v>
          </cell>
        </row>
        <row r="15306">
          <cell r="B15306">
            <v>36951</v>
          </cell>
          <cell r="C15306" t="str">
            <v>Pontotoc Holdings Inc</v>
          </cell>
          <cell r="D15306" t="str">
            <v>Pontotoc Production Inc</v>
          </cell>
          <cell r="E15306">
            <v>1.0760000000000001</v>
          </cell>
          <cell r="F15306" t="str">
            <v>N</v>
          </cell>
        </row>
        <row r="15307">
          <cell r="B15307">
            <v>36951</v>
          </cell>
          <cell r="C15307" t="str">
            <v>Onna.com Inc</v>
          </cell>
          <cell r="D15307" t="str">
            <v>Soneta</v>
          </cell>
          <cell r="E15307">
            <v>1</v>
          </cell>
          <cell r="F15307" t="str">
            <v>N</v>
          </cell>
        </row>
        <row r="15308">
          <cell r="B15308">
            <v>36951</v>
          </cell>
          <cell r="C15308" t="str">
            <v>Generac Portable Products Inc</v>
          </cell>
          <cell r="D15308" t="str">
            <v>Briggs &amp; Stratton Corp</v>
          </cell>
          <cell r="E15308">
            <v>270</v>
          </cell>
          <cell r="F15308" t="str">
            <v>N</v>
          </cell>
        </row>
        <row r="15309">
          <cell r="B15309">
            <v>36951</v>
          </cell>
          <cell r="C15309" t="str">
            <v>ISS Compression Inc</v>
          </cell>
          <cell r="D15309" t="str">
            <v>Universal Compression Holdings</v>
          </cell>
          <cell r="E15309">
            <v>15</v>
          </cell>
          <cell r="F15309" t="str">
            <v>N</v>
          </cell>
        </row>
        <row r="15310">
          <cell r="B15310">
            <v>36951</v>
          </cell>
          <cell r="C15310" t="str">
            <v>I-Link Inc</v>
          </cell>
          <cell r="D15310" t="str">
            <v>Counsel Communications LLC</v>
          </cell>
          <cell r="E15310">
            <v>10</v>
          </cell>
          <cell r="F15310" t="str">
            <v>N</v>
          </cell>
        </row>
        <row r="15311">
          <cell r="B15311">
            <v>36951</v>
          </cell>
          <cell r="C15311" t="str">
            <v>I-Link Inc</v>
          </cell>
          <cell r="D15311" t="str">
            <v>Counsel Communications LLC</v>
          </cell>
          <cell r="E15311">
            <v>5</v>
          </cell>
          <cell r="F15311" t="str">
            <v>N</v>
          </cell>
        </row>
        <row r="15312">
          <cell r="B15312">
            <v>36951</v>
          </cell>
          <cell r="C15312" t="str">
            <v>US Restaurant Properties Inc</v>
          </cell>
          <cell r="D15312" t="str">
            <v>Lone Star Fund III (US) LP</v>
          </cell>
          <cell r="E15312">
            <v>20</v>
          </cell>
          <cell r="F15312" t="str">
            <v>N</v>
          </cell>
        </row>
        <row r="15313">
          <cell r="B15313">
            <v>36951</v>
          </cell>
          <cell r="C15313" t="str">
            <v>Lone Star Bancorp,Houston,TX</v>
          </cell>
          <cell r="D15313" t="str">
            <v>Sterling Bancshares,Houston,TX</v>
          </cell>
          <cell r="E15313">
            <v>31.569999999999997</v>
          </cell>
          <cell r="F15313" t="str">
            <v>N</v>
          </cell>
        </row>
        <row r="15314">
          <cell r="B15314">
            <v>36951</v>
          </cell>
          <cell r="C15314" t="str">
            <v>Golf Trust of America Inc-Golf</v>
          </cell>
          <cell r="D15314" t="str">
            <v>Undisclosed Acquiror</v>
          </cell>
          <cell r="E15314">
            <v>179.39999999999998</v>
          </cell>
          <cell r="F15314" t="str">
            <v>N</v>
          </cell>
        </row>
        <row r="15315">
          <cell r="B15315">
            <v>36951</v>
          </cell>
          <cell r="C15315" t="str">
            <v>SuperGraphics(Unidigital Inc)</v>
          </cell>
          <cell r="D15315" t="str">
            <v>GM Nameplate</v>
          </cell>
          <cell r="E15315">
            <v>2.2999999999999998</v>
          </cell>
          <cell r="F15315" t="str">
            <v>N</v>
          </cell>
        </row>
        <row r="15316">
          <cell r="B15316">
            <v>36951</v>
          </cell>
          <cell r="C15316" t="str">
            <v>Webstacks Inc</v>
          </cell>
          <cell r="D15316" t="str">
            <v>Extreme Networks Inc</v>
          </cell>
          <cell r="E15316">
            <v>82.778999999999996</v>
          </cell>
          <cell r="F15316" t="str">
            <v>N</v>
          </cell>
        </row>
        <row r="15317">
          <cell r="B15317">
            <v>36950</v>
          </cell>
          <cell r="C15317" t="str">
            <v>Southcorp Packaging USA Inc</v>
          </cell>
          <cell r="D15317" t="str">
            <v>Investor Group</v>
          </cell>
          <cell r="E15317">
            <v>95.444999999999993</v>
          </cell>
          <cell r="F15317" t="str">
            <v>Y</v>
          </cell>
        </row>
        <row r="15318">
          <cell r="B15318">
            <v>36950</v>
          </cell>
          <cell r="C15318" t="str">
            <v>UnitedAuto Group Inc</v>
          </cell>
          <cell r="D15318" t="str">
            <v>Mitsui &amp; Co Ltd</v>
          </cell>
          <cell r="E15318">
            <v>14</v>
          </cell>
          <cell r="F15318" t="str">
            <v>N</v>
          </cell>
        </row>
        <row r="15319">
          <cell r="B15319">
            <v>36950</v>
          </cell>
          <cell r="C15319" t="str">
            <v>Golf Trust of America-Golf Cou</v>
          </cell>
          <cell r="D15319" t="str">
            <v>Legends National Golf Mgmt LLC</v>
          </cell>
          <cell r="E15319">
            <v>112.89999999999999</v>
          </cell>
          <cell r="F15319" t="str">
            <v>N</v>
          </cell>
        </row>
        <row r="15320">
          <cell r="B15320">
            <v>36950</v>
          </cell>
          <cell r="C15320" t="str">
            <v>National Asset Management</v>
          </cell>
          <cell r="D15320" t="str">
            <v>Amvescap PLC</v>
          </cell>
          <cell r="E15320">
            <v>275</v>
          </cell>
          <cell r="F15320" t="str">
            <v>N</v>
          </cell>
        </row>
        <row r="15321">
          <cell r="B15321">
            <v>36950</v>
          </cell>
          <cell r="C15321" t="str">
            <v>Tele-Media Co-Certain Cable</v>
          </cell>
          <cell r="D15321" t="str">
            <v>Investor Group</v>
          </cell>
          <cell r="E15321">
            <v>30</v>
          </cell>
          <cell r="F15321" t="str">
            <v>N</v>
          </cell>
        </row>
        <row r="15322">
          <cell r="B15322">
            <v>36950</v>
          </cell>
          <cell r="C15322" t="str">
            <v>American Chiropractic Network</v>
          </cell>
          <cell r="D15322" t="str">
            <v>UnitedHealth Group Inc</v>
          </cell>
          <cell r="E15322">
            <v>10</v>
          </cell>
          <cell r="F15322" t="str">
            <v>N</v>
          </cell>
        </row>
        <row r="15323">
          <cell r="B15323">
            <v>36950</v>
          </cell>
          <cell r="C15323" t="str">
            <v>Empire Insurance Co New</v>
          </cell>
          <cell r="D15323" t="str">
            <v>Tower Insurance Co Of New York</v>
          </cell>
          <cell r="E15323">
            <v>2</v>
          </cell>
          <cell r="F15323" t="str">
            <v>N</v>
          </cell>
        </row>
        <row r="15324">
          <cell r="B15324">
            <v>36950</v>
          </cell>
          <cell r="C15324" t="str">
            <v>Finistar Corp-Opticity Tech</v>
          </cell>
          <cell r="D15324" t="str">
            <v>ONI Systems Corp</v>
          </cell>
          <cell r="E15324">
            <v>46.338000000000001</v>
          </cell>
          <cell r="F15324" t="str">
            <v>N</v>
          </cell>
        </row>
        <row r="15325">
          <cell r="B15325">
            <v>36950</v>
          </cell>
          <cell r="C15325" t="str">
            <v>Pogo.com</v>
          </cell>
          <cell r="D15325" t="str">
            <v>EA.com</v>
          </cell>
          <cell r="E15325">
            <v>42</v>
          </cell>
          <cell r="F15325" t="str">
            <v>N</v>
          </cell>
        </row>
        <row r="15326">
          <cell r="B15326">
            <v>36950</v>
          </cell>
          <cell r="C15326" t="str">
            <v>Planning Technologies Inc</v>
          </cell>
          <cell r="D15326" t="str">
            <v>Red Hat Inc</v>
          </cell>
          <cell r="E15326">
            <v>47</v>
          </cell>
          <cell r="F15326" t="str">
            <v>N</v>
          </cell>
        </row>
        <row r="15327">
          <cell r="B15327">
            <v>36950</v>
          </cell>
          <cell r="C15327" t="str">
            <v>Sprint PCS-Certain Iowa Option</v>
          </cell>
          <cell r="D15327" t="str">
            <v>IPCS Inc</v>
          </cell>
          <cell r="E15327">
            <v>31.599999999999998</v>
          </cell>
          <cell r="F15327" t="str">
            <v>N</v>
          </cell>
        </row>
        <row r="15328">
          <cell r="B15328">
            <v>36950</v>
          </cell>
          <cell r="C15328" t="str">
            <v>ER Taylor Investments Inc</v>
          </cell>
          <cell r="D15328" t="str">
            <v>Boston Pvt Fin Hldg Inc,MA</v>
          </cell>
          <cell r="E15328">
            <v>10.5</v>
          </cell>
          <cell r="F15328" t="str">
            <v>N</v>
          </cell>
        </row>
        <row r="15329">
          <cell r="B15329">
            <v>36950</v>
          </cell>
          <cell r="C15329" t="str">
            <v>Quanam Medical Corp</v>
          </cell>
          <cell r="D15329" t="str">
            <v>Boston Scientific Corp</v>
          </cell>
          <cell r="E15329">
            <v>15</v>
          </cell>
          <cell r="F15329" t="str">
            <v>N</v>
          </cell>
        </row>
        <row r="15330">
          <cell r="B15330">
            <v>36950</v>
          </cell>
          <cell r="C15330" t="str">
            <v>Cray Inc</v>
          </cell>
          <cell r="D15330" t="str">
            <v>NEC Corp</v>
          </cell>
          <cell r="E15330">
            <v>25</v>
          </cell>
          <cell r="F15330" t="str">
            <v>N</v>
          </cell>
        </row>
        <row r="15331">
          <cell r="B15331">
            <v>36950</v>
          </cell>
          <cell r="C15331" t="str">
            <v>Xenometrix Inc</v>
          </cell>
          <cell r="D15331" t="str">
            <v>Discovery Partners Intl Inc</v>
          </cell>
          <cell r="E15331">
            <v>2.0939999999999999</v>
          </cell>
          <cell r="F15331" t="str">
            <v>N</v>
          </cell>
        </row>
        <row r="15332">
          <cell r="B15332">
            <v>36949</v>
          </cell>
          <cell r="C15332" t="str">
            <v>Align360(Renaissance World)</v>
          </cell>
          <cell r="D15332" t="str">
            <v>Investor Group</v>
          </cell>
          <cell r="E15332">
            <v>5</v>
          </cell>
          <cell r="F15332" t="str">
            <v>Y</v>
          </cell>
        </row>
        <row r="15333">
          <cell r="B15333">
            <v>36949</v>
          </cell>
          <cell r="C15333" t="str">
            <v>AT&amp;T Broadband-Cable Sys(4)</v>
          </cell>
          <cell r="D15333" t="str">
            <v>Mediacom Communications Corp</v>
          </cell>
          <cell r="E15333">
            <v>2215</v>
          </cell>
          <cell r="F15333" t="str">
            <v>N</v>
          </cell>
        </row>
        <row r="15334">
          <cell r="B15334">
            <v>36949</v>
          </cell>
          <cell r="C15334" t="str">
            <v>Skyline Records</v>
          </cell>
          <cell r="D15334" t="str">
            <v>Black Dragon Entertainment Inc</v>
          </cell>
          <cell r="E15334">
            <v>3.0999999999999996</v>
          </cell>
          <cell r="F15334" t="str">
            <v>N</v>
          </cell>
        </row>
        <row r="15335">
          <cell r="B15335">
            <v>36949</v>
          </cell>
          <cell r="C15335" t="str">
            <v>ITC Deltacom Inc</v>
          </cell>
          <cell r="D15335" t="str">
            <v>ITC Holding Co Inc</v>
          </cell>
          <cell r="E15335">
            <v>70</v>
          </cell>
          <cell r="F15335" t="str">
            <v>N</v>
          </cell>
        </row>
        <row r="15336">
          <cell r="B15336">
            <v>36949</v>
          </cell>
          <cell r="C15336" t="str">
            <v>AT&amp;T Broadband-Cable TV(6)</v>
          </cell>
          <cell r="D15336" t="str">
            <v>Charter Communications Inc</v>
          </cell>
          <cell r="E15336">
            <v>1790</v>
          </cell>
          <cell r="F15336" t="str">
            <v>N</v>
          </cell>
        </row>
        <row r="15337">
          <cell r="B15337">
            <v>36949</v>
          </cell>
          <cell r="C15337" t="str">
            <v>Prospector Gaming-Certain Asse</v>
          </cell>
          <cell r="D15337" t="str">
            <v>Last Chance Inc(Sands Regent)</v>
          </cell>
          <cell r="E15337">
            <v>16.130999999999997</v>
          </cell>
          <cell r="F15337" t="str">
            <v>N</v>
          </cell>
        </row>
        <row r="15338">
          <cell r="B15338">
            <v>36949</v>
          </cell>
          <cell r="C15338" t="str">
            <v>Integrity Sciences Inc</v>
          </cell>
          <cell r="D15338" t="str">
            <v>Phoenix Technologies Ltd</v>
          </cell>
          <cell r="E15338">
            <v>3.9</v>
          </cell>
          <cell r="F15338" t="str">
            <v>N</v>
          </cell>
        </row>
        <row r="15339">
          <cell r="B15339">
            <v>36949</v>
          </cell>
          <cell r="C15339" t="str">
            <v>SPX Corp-Engineered Ceramics</v>
          </cell>
          <cell r="D15339" t="str">
            <v>Porvair PLC</v>
          </cell>
          <cell r="E15339">
            <v>5.8</v>
          </cell>
          <cell r="F15339" t="str">
            <v>N</v>
          </cell>
        </row>
        <row r="15340">
          <cell r="B15340">
            <v>36949</v>
          </cell>
          <cell r="C15340" t="str">
            <v>Barba-Arkhon International Inc</v>
          </cell>
          <cell r="D15340" t="str">
            <v>Navigant Consulting Inc</v>
          </cell>
          <cell r="E15340">
            <v>8.3000000000000007</v>
          </cell>
          <cell r="F15340" t="str">
            <v>N</v>
          </cell>
        </row>
        <row r="15341">
          <cell r="B15341">
            <v>36949</v>
          </cell>
          <cell r="C15341" t="str">
            <v>Gregory &amp; Gregory Associates</v>
          </cell>
          <cell r="D15341" t="str">
            <v>TMP Worldwide Inc</v>
          </cell>
          <cell r="E15341">
            <v>11</v>
          </cell>
          <cell r="F15341" t="str">
            <v>N</v>
          </cell>
        </row>
        <row r="15342">
          <cell r="B15342">
            <v>36949</v>
          </cell>
          <cell r="C15342" t="str">
            <v>STB Energy-Oil &amp; Gas Assets</v>
          </cell>
          <cell r="D15342" t="str">
            <v>Exco Resources Inc</v>
          </cell>
          <cell r="E15342">
            <v>14.799999999999999</v>
          </cell>
          <cell r="F15342" t="str">
            <v>N</v>
          </cell>
        </row>
        <row r="15343">
          <cell r="B15343">
            <v>36949</v>
          </cell>
          <cell r="C15343" t="str">
            <v>Finova Group Inc</v>
          </cell>
          <cell r="D15343" t="str">
            <v>Investor Group</v>
          </cell>
          <cell r="E15343">
            <v>6000</v>
          </cell>
          <cell r="F15343" t="str">
            <v>N</v>
          </cell>
        </row>
        <row r="15344">
          <cell r="B15344">
            <v>36948</v>
          </cell>
          <cell r="C15344" t="str">
            <v>ABC-NACO Inc-Rail Systems</v>
          </cell>
          <cell r="D15344" t="str">
            <v>Balfour Beatty PLC</v>
          </cell>
          <cell r="E15344">
            <v>21.5</v>
          </cell>
          <cell r="F15344" t="str">
            <v>N</v>
          </cell>
        </row>
        <row r="15345">
          <cell r="B15345">
            <v>36948</v>
          </cell>
          <cell r="C15345" t="str">
            <v>Coherent Medical Group</v>
          </cell>
          <cell r="D15345" t="str">
            <v>ESC Medical Systems Ltd</v>
          </cell>
          <cell r="E15345">
            <v>227.52999999999997</v>
          </cell>
          <cell r="F15345" t="str">
            <v>N</v>
          </cell>
        </row>
        <row r="15346">
          <cell r="B15346">
            <v>36948</v>
          </cell>
          <cell r="C15346" t="str">
            <v>Vista Eyecare Inc-Stores(227)</v>
          </cell>
          <cell r="D15346" t="str">
            <v>Vista Acquisition LLC</v>
          </cell>
          <cell r="E15346">
            <v>6</v>
          </cell>
          <cell r="F15346" t="str">
            <v>N</v>
          </cell>
        </row>
        <row r="15347">
          <cell r="B15347">
            <v>36948</v>
          </cell>
          <cell r="C15347" t="str">
            <v>Fourth Shift Corp</v>
          </cell>
          <cell r="D15347" t="str">
            <v>AremisSoft Corp</v>
          </cell>
          <cell r="E15347">
            <v>40.026000000000003</v>
          </cell>
          <cell r="F15347" t="str">
            <v>N</v>
          </cell>
        </row>
        <row r="15348">
          <cell r="B15348">
            <v>36948</v>
          </cell>
          <cell r="C15348" t="str">
            <v>Manchester Gas Stor Inc-Manch</v>
          </cell>
          <cell r="D15348" t="str">
            <v>Salt Plains Storage Inc</v>
          </cell>
          <cell r="E15348">
            <v>42</v>
          </cell>
          <cell r="F15348" t="str">
            <v>N</v>
          </cell>
        </row>
        <row r="15349">
          <cell r="B15349">
            <v>36948</v>
          </cell>
          <cell r="C15349" t="str">
            <v>Vance Energy Ltd-Certain Asset</v>
          </cell>
          <cell r="D15349" t="str">
            <v>Wallstreet-Review Inc</v>
          </cell>
          <cell r="E15349">
            <v>4.0869999999999997</v>
          </cell>
          <cell r="F15349" t="str">
            <v>N</v>
          </cell>
        </row>
        <row r="15350">
          <cell r="B15350">
            <v>36948</v>
          </cell>
          <cell r="C15350" t="str">
            <v>RacingOne.com</v>
          </cell>
          <cell r="D15350" t="str">
            <v>Teamtalk.com Group Plc</v>
          </cell>
          <cell r="E15350">
            <v>1.7999999999999998</v>
          </cell>
          <cell r="F15350" t="str">
            <v>N</v>
          </cell>
        </row>
        <row r="15351">
          <cell r="B15351">
            <v>36948</v>
          </cell>
          <cell r="C15351" t="str">
            <v>Teletrac Inc</v>
          </cell>
          <cell r="D15351" t="str">
            <v>Trafficmaster PLC</v>
          </cell>
          <cell r="E15351">
            <v>46</v>
          </cell>
          <cell r="F15351" t="str">
            <v>N</v>
          </cell>
        </row>
        <row r="15352">
          <cell r="B15352">
            <v>36948</v>
          </cell>
          <cell r="C15352" t="str">
            <v>Burnham Pacific Ppty Inc</v>
          </cell>
          <cell r="D15352" t="str">
            <v>Retail Value Investment Progra</v>
          </cell>
          <cell r="E15352">
            <v>19</v>
          </cell>
          <cell r="F15352" t="str">
            <v>N</v>
          </cell>
        </row>
        <row r="15353">
          <cell r="B15353">
            <v>36948</v>
          </cell>
          <cell r="C15353" t="str">
            <v>On-Point Technology Systems</v>
          </cell>
          <cell r="D15353" t="str">
            <v>Interlott Technologies Inc</v>
          </cell>
          <cell r="E15353">
            <v>28.5</v>
          </cell>
          <cell r="F15353" t="str">
            <v>N</v>
          </cell>
        </row>
        <row r="15354">
          <cell r="B15354">
            <v>36948</v>
          </cell>
          <cell r="C15354" t="str">
            <v>Superior Pharmaceutical Co</v>
          </cell>
          <cell r="D15354" t="str">
            <v>RxBazaar Inc</v>
          </cell>
          <cell r="E15354">
            <v>6.25</v>
          </cell>
          <cell r="F15354" t="str">
            <v>N</v>
          </cell>
        </row>
        <row r="15355">
          <cell r="B15355">
            <v>36948</v>
          </cell>
          <cell r="C15355" t="str">
            <v>VxTel Inc</v>
          </cell>
          <cell r="D15355" t="str">
            <v>Intel Corp</v>
          </cell>
          <cell r="E15355">
            <v>550</v>
          </cell>
          <cell r="F15355" t="str">
            <v>N</v>
          </cell>
        </row>
        <row r="15356">
          <cell r="B15356">
            <v>36948</v>
          </cell>
          <cell r="C15356" t="str">
            <v>Commercial Federal-MN Branches</v>
          </cell>
          <cell r="D15356" t="str">
            <v>HF Financial Corp,SD</v>
          </cell>
          <cell r="E15356">
            <v>13.2</v>
          </cell>
          <cell r="F15356" t="str">
            <v>N</v>
          </cell>
        </row>
        <row r="15357">
          <cell r="B15357">
            <v>36948</v>
          </cell>
          <cell r="C15357" t="str">
            <v>First American Health Concepts</v>
          </cell>
          <cell r="D15357" t="str">
            <v>Luxottica Group SpA</v>
          </cell>
          <cell r="E15357">
            <v>24.867999999999999</v>
          </cell>
          <cell r="F15357" t="str">
            <v>N</v>
          </cell>
        </row>
        <row r="15358">
          <cell r="B15358">
            <v>36945</v>
          </cell>
          <cell r="C15358" t="str">
            <v>Huntsman Corp</v>
          </cell>
          <cell r="D15358" t="str">
            <v>Bain Capital Inc</v>
          </cell>
          <cell r="E15358">
            <v>600</v>
          </cell>
          <cell r="F15358" t="str">
            <v>Y</v>
          </cell>
        </row>
        <row r="15359">
          <cell r="B15359">
            <v>36945</v>
          </cell>
          <cell r="C15359" t="str">
            <v>Creative Optics(William)</v>
          </cell>
          <cell r="D15359" t="str">
            <v>Marcolin SpA</v>
          </cell>
          <cell r="E15359">
            <v>13</v>
          </cell>
          <cell r="F15359" t="str">
            <v>N</v>
          </cell>
        </row>
        <row r="15360">
          <cell r="B15360">
            <v>36945</v>
          </cell>
          <cell r="C15360" t="str">
            <v>S Cali Edison Co-Trans Assets</v>
          </cell>
          <cell r="D15360" t="str">
            <v>California Department of Water</v>
          </cell>
          <cell r="E15360">
            <v>2760</v>
          </cell>
          <cell r="F15360" t="str">
            <v>N</v>
          </cell>
        </row>
        <row r="15361">
          <cell r="B15361">
            <v>36945</v>
          </cell>
          <cell r="C15361" t="str">
            <v>Environmental Remediation</v>
          </cell>
          <cell r="D15361" t="str">
            <v>Chrome Services</v>
          </cell>
          <cell r="E15361">
            <v>6</v>
          </cell>
          <cell r="F15361" t="str">
            <v>N</v>
          </cell>
        </row>
        <row r="15362">
          <cell r="B15362">
            <v>36945</v>
          </cell>
          <cell r="C15362" t="str">
            <v>Technology Development Inc</v>
          </cell>
          <cell r="D15362" t="str">
            <v>Quantum Group Inc</v>
          </cell>
          <cell r="E15362">
            <v>1.45</v>
          </cell>
          <cell r="F15362" t="str">
            <v>N</v>
          </cell>
        </row>
        <row r="15363">
          <cell r="B15363">
            <v>36945</v>
          </cell>
          <cell r="C15363" t="str">
            <v>Goal Designs Inc</v>
          </cell>
          <cell r="D15363" t="str">
            <v>NCS Pearson</v>
          </cell>
          <cell r="E15363">
            <v>2</v>
          </cell>
          <cell r="F15363" t="str">
            <v>N</v>
          </cell>
        </row>
        <row r="15364">
          <cell r="B15364">
            <v>36945</v>
          </cell>
          <cell r="C15364" t="str">
            <v>Martin Marietta Magnesia Spec</v>
          </cell>
          <cell r="D15364" t="str">
            <v>Minteq International Inc</v>
          </cell>
          <cell r="E15364">
            <v>34</v>
          </cell>
          <cell r="F15364" t="str">
            <v>N</v>
          </cell>
        </row>
        <row r="15365">
          <cell r="B15365">
            <v>36945</v>
          </cell>
          <cell r="C15365" t="str">
            <v>BusyBox.com Inc-Assets</v>
          </cell>
          <cell r="D15365" t="str">
            <v>VideoState Ltd(Convergence)</v>
          </cell>
          <cell r="E15365">
            <v>3.8</v>
          </cell>
          <cell r="F15365" t="str">
            <v>N</v>
          </cell>
        </row>
        <row r="15366">
          <cell r="B15366">
            <v>36945</v>
          </cell>
          <cell r="C15366" t="str">
            <v>XACCT Technologies Inc</v>
          </cell>
          <cell r="D15366" t="str">
            <v>Ampal-American Israel Corp</v>
          </cell>
          <cell r="E15366">
            <v>5.0010000000000003</v>
          </cell>
          <cell r="F15366" t="str">
            <v>N</v>
          </cell>
        </row>
        <row r="15367">
          <cell r="B15367">
            <v>36945</v>
          </cell>
          <cell r="C15367" t="str">
            <v>Circadence Corp</v>
          </cell>
          <cell r="D15367" t="str">
            <v>Pacific Century Cyberworks JP</v>
          </cell>
          <cell r="E15367">
            <v>10</v>
          </cell>
          <cell r="F15367" t="str">
            <v>N</v>
          </cell>
        </row>
        <row r="15368">
          <cell r="B15368">
            <v>36945</v>
          </cell>
          <cell r="C15368" t="str">
            <v>Equalnet Commun Corp-Cert Asts</v>
          </cell>
          <cell r="D15368" t="str">
            <v>CCC Globalcom Corp</v>
          </cell>
          <cell r="E15368">
            <v>8</v>
          </cell>
          <cell r="F15368" t="str">
            <v>N</v>
          </cell>
        </row>
        <row r="15369">
          <cell r="B15369">
            <v>36945</v>
          </cell>
          <cell r="C15369" t="str">
            <v>Clintrials Research Inc</v>
          </cell>
          <cell r="D15369" t="str">
            <v>Inveresk Research Intl</v>
          </cell>
          <cell r="E15369">
            <v>112.27099999999999</v>
          </cell>
          <cell r="F15369" t="str">
            <v>N</v>
          </cell>
        </row>
        <row r="15370">
          <cell r="B15370">
            <v>36945</v>
          </cell>
          <cell r="C15370" t="str">
            <v>UnitedGlobalCom Inc</v>
          </cell>
          <cell r="D15370" t="str">
            <v>Liberty Media Corp</v>
          </cell>
          <cell r="E15370">
            <v>2768.1309999999999</v>
          </cell>
          <cell r="F15370" t="str">
            <v>N</v>
          </cell>
        </row>
        <row r="15371">
          <cell r="B15371">
            <v>36945</v>
          </cell>
          <cell r="C15371" t="str">
            <v>Zephyr Images Inc</v>
          </cell>
          <cell r="D15371" t="str">
            <v>GlobalState Ltd</v>
          </cell>
          <cell r="E15371">
            <v>2.1419999999999999</v>
          </cell>
          <cell r="F15371" t="str">
            <v>N</v>
          </cell>
        </row>
        <row r="15372">
          <cell r="B15372">
            <v>36945</v>
          </cell>
          <cell r="C15372" t="str">
            <v>Louisiana Pacific Corp-Pulp</v>
          </cell>
          <cell r="D15372" t="str">
            <v>LaPointe Partners Inc</v>
          </cell>
          <cell r="E15372">
            <v>46</v>
          </cell>
          <cell r="F15372" t="str">
            <v>N</v>
          </cell>
        </row>
        <row r="15373">
          <cell r="B15373">
            <v>36945</v>
          </cell>
          <cell r="C15373" t="str">
            <v>VR1(Circadence Corp)</v>
          </cell>
          <cell r="D15373" t="str">
            <v>Pacific Century Cyberworks JP</v>
          </cell>
          <cell r="E15373">
            <v>38</v>
          </cell>
          <cell r="F15373" t="str">
            <v>N</v>
          </cell>
        </row>
        <row r="15374">
          <cell r="B15374">
            <v>36945</v>
          </cell>
          <cell r="C15374" t="str">
            <v>Spieker Properties Inc</v>
          </cell>
          <cell r="D15374" t="str">
            <v>Equity Office Properties Trust</v>
          </cell>
          <cell r="E15374">
            <v>7020.5140000000001</v>
          </cell>
          <cell r="F15374" t="str">
            <v>N</v>
          </cell>
        </row>
        <row r="15375">
          <cell r="B15375">
            <v>36945</v>
          </cell>
          <cell r="C15375" t="str">
            <v>ASI Solutions Inc</v>
          </cell>
          <cell r="D15375" t="str">
            <v>Aon Corp</v>
          </cell>
          <cell r="E15375">
            <v>111.26499999999999</v>
          </cell>
          <cell r="F15375" t="str">
            <v>N</v>
          </cell>
        </row>
        <row r="15376">
          <cell r="B15376">
            <v>36944</v>
          </cell>
          <cell r="C15376" t="str">
            <v>Aqua Care Systems Inc</v>
          </cell>
          <cell r="D15376" t="str">
            <v>AV Inc</v>
          </cell>
          <cell r="E15376">
            <v>2.363</v>
          </cell>
          <cell r="F15376" t="str">
            <v>N</v>
          </cell>
        </row>
        <row r="15377">
          <cell r="B15377">
            <v>36944</v>
          </cell>
          <cell r="C15377" t="str">
            <v>Oshman's Sporting Goods Inc</v>
          </cell>
          <cell r="D15377" t="str">
            <v>Gart Sports Co</v>
          </cell>
          <cell r="E15377">
            <v>76.096999999999994</v>
          </cell>
          <cell r="F15377" t="str">
            <v>N</v>
          </cell>
        </row>
        <row r="15378">
          <cell r="B15378">
            <v>36944</v>
          </cell>
          <cell r="C15378" t="str">
            <v>Quintus Corp</v>
          </cell>
          <cell r="D15378" t="str">
            <v>Avaya Inc</v>
          </cell>
          <cell r="E15378">
            <v>59</v>
          </cell>
          <cell r="F15378" t="str">
            <v>N</v>
          </cell>
        </row>
        <row r="15379">
          <cell r="B15379">
            <v>36944</v>
          </cell>
          <cell r="C15379" t="str">
            <v>Efficient Networks Inc</v>
          </cell>
          <cell r="D15379" t="str">
            <v>Siemens Info &amp; Commun Grp</v>
          </cell>
          <cell r="E15379">
            <v>1464.346</v>
          </cell>
          <cell r="F15379" t="str">
            <v>N</v>
          </cell>
        </row>
        <row r="15380">
          <cell r="B15380">
            <v>36944</v>
          </cell>
          <cell r="C15380" t="str">
            <v>VIA Wireless</v>
          </cell>
          <cell r="D15380" t="str">
            <v>Ubiquitel Inc</v>
          </cell>
          <cell r="E15380">
            <v>147.01599999999999</v>
          </cell>
          <cell r="F15380" t="str">
            <v>N</v>
          </cell>
        </row>
        <row r="15381">
          <cell r="B15381">
            <v>36944</v>
          </cell>
          <cell r="C15381" t="str">
            <v>Myelos Corp</v>
          </cell>
          <cell r="D15381" t="str">
            <v>Bio-Technology General Corp</v>
          </cell>
          <cell r="E15381">
            <v>61.320999999999998</v>
          </cell>
          <cell r="F15381" t="str">
            <v>N</v>
          </cell>
        </row>
        <row r="15382">
          <cell r="B15382">
            <v>36944</v>
          </cell>
          <cell r="C15382" t="str">
            <v>Humphrey Inc(REMEC Inc)</v>
          </cell>
          <cell r="D15382" t="str">
            <v>BF Goodrich Co</v>
          </cell>
          <cell r="E15382">
            <v>13.479999999999999</v>
          </cell>
          <cell r="F15382" t="str">
            <v>N</v>
          </cell>
        </row>
        <row r="15383">
          <cell r="B15383">
            <v>36944</v>
          </cell>
          <cell r="C15383" t="str">
            <v>American Bancorporation Inc,WV</v>
          </cell>
          <cell r="D15383" t="str">
            <v>WesBanco Inc,Wheeling,WV</v>
          </cell>
          <cell r="E15383">
            <v>74.016999999999996</v>
          </cell>
          <cell r="F15383" t="str">
            <v>N</v>
          </cell>
        </row>
        <row r="15384">
          <cell r="B15384">
            <v>36944</v>
          </cell>
          <cell r="C15384" t="str">
            <v>Embolic Protection Inc</v>
          </cell>
          <cell r="D15384" t="str">
            <v>Boston Scientific Corp</v>
          </cell>
          <cell r="E15384">
            <v>75</v>
          </cell>
          <cell r="F15384" t="str">
            <v>N</v>
          </cell>
        </row>
        <row r="15385">
          <cell r="B15385">
            <v>36944</v>
          </cell>
          <cell r="C15385" t="str">
            <v>Condyne-Refrigerated Logistics</v>
          </cell>
          <cell r="D15385" t="str">
            <v>P&amp;O Cold Logistics</v>
          </cell>
          <cell r="E15385">
            <v>20</v>
          </cell>
          <cell r="F15385" t="str">
            <v>N</v>
          </cell>
        </row>
        <row r="15386">
          <cell r="B15386">
            <v>36944</v>
          </cell>
          <cell r="C15386" t="str">
            <v>Zimmer Holdings Inc</v>
          </cell>
          <cell r="D15386" t="str">
            <v>Shareholders</v>
          </cell>
          <cell r="E15386">
            <v>5801.1799999999994</v>
          </cell>
          <cell r="F15386" t="str">
            <v>N</v>
          </cell>
        </row>
        <row r="15387">
          <cell r="B15387">
            <v>36944</v>
          </cell>
          <cell r="C15387" t="str">
            <v>Adelphia Business-Cert Assets</v>
          </cell>
          <cell r="D15387" t="str">
            <v>Adelphia Communications Corp</v>
          </cell>
          <cell r="E15387">
            <v>88.5</v>
          </cell>
          <cell r="F15387" t="str">
            <v>N</v>
          </cell>
        </row>
        <row r="15388">
          <cell r="B15388">
            <v>36944</v>
          </cell>
          <cell r="C15388" t="str">
            <v>Sunglass Hut International Inc</v>
          </cell>
          <cell r="D15388" t="str">
            <v>Luxottica Group SpA</v>
          </cell>
          <cell r="E15388">
            <v>714.97199999999998</v>
          </cell>
          <cell r="F15388" t="str">
            <v>N</v>
          </cell>
        </row>
        <row r="15389">
          <cell r="B15389">
            <v>36943</v>
          </cell>
          <cell r="C15389" t="str">
            <v>Tasq Technology Inc</v>
          </cell>
          <cell r="D15389" t="str">
            <v>First Data Corp</v>
          </cell>
          <cell r="E15389">
            <v>176</v>
          </cell>
          <cell r="F15389" t="str">
            <v>N</v>
          </cell>
        </row>
        <row r="15390">
          <cell r="B15390">
            <v>36943</v>
          </cell>
          <cell r="C15390" t="str">
            <v>Golden Isles Financial Hldgs</v>
          </cell>
          <cell r="D15390" t="str">
            <v>ABC Bancorp,Moultrie,Georgia</v>
          </cell>
          <cell r="E15390">
            <v>25.337</v>
          </cell>
          <cell r="F15390" t="str">
            <v>N</v>
          </cell>
        </row>
        <row r="15391">
          <cell r="B15391">
            <v>36943</v>
          </cell>
          <cell r="C15391" t="str">
            <v>Sea Wolf Drilling-Drill Star &amp;</v>
          </cell>
          <cell r="D15391" t="str">
            <v>Pride International Inc</v>
          </cell>
          <cell r="E15391">
            <v>123.053</v>
          </cell>
          <cell r="F15391" t="str">
            <v>N</v>
          </cell>
        </row>
        <row r="15392">
          <cell r="B15392">
            <v>36943</v>
          </cell>
          <cell r="C15392" t="str">
            <v>Diamond Crystal Brands-Nutriti</v>
          </cell>
          <cell r="D15392" t="str">
            <v>Hormel Foods Corp</v>
          </cell>
          <cell r="E15392">
            <v>65</v>
          </cell>
          <cell r="F15392" t="str">
            <v>N</v>
          </cell>
        </row>
        <row r="15393">
          <cell r="B15393">
            <v>36943</v>
          </cell>
          <cell r="C15393" t="str">
            <v>M2 Ltd</v>
          </cell>
          <cell r="D15393" t="str">
            <v>Healthstar Corp</v>
          </cell>
          <cell r="E15393">
            <v>3.7480000000000002</v>
          </cell>
          <cell r="F15393" t="str">
            <v>N</v>
          </cell>
        </row>
        <row r="15394">
          <cell r="B15394">
            <v>36943</v>
          </cell>
          <cell r="C15394" t="str">
            <v>Emerging</v>
          </cell>
          <cell r="D15394" t="str">
            <v>Akili Inc</v>
          </cell>
          <cell r="E15394">
            <v>20</v>
          </cell>
          <cell r="F15394" t="str">
            <v>N</v>
          </cell>
        </row>
        <row r="15395">
          <cell r="B15395">
            <v>36943</v>
          </cell>
          <cell r="C15395" t="str">
            <v>MarkCare Medical Systems Inc</v>
          </cell>
          <cell r="D15395" t="str">
            <v>MediSolution Ltd</v>
          </cell>
          <cell r="E15395">
            <v>1.7</v>
          </cell>
          <cell r="F15395" t="str">
            <v>N</v>
          </cell>
        </row>
        <row r="15396">
          <cell r="B15396">
            <v>36943</v>
          </cell>
          <cell r="C15396" t="str">
            <v>Hampton Inc,Plano,Texas</v>
          </cell>
          <cell r="D15396" t="str">
            <v>Undisclosed Acquiror</v>
          </cell>
          <cell r="E15396">
            <v>5.5250000000000004</v>
          </cell>
          <cell r="F15396" t="str">
            <v>N</v>
          </cell>
        </row>
        <row r="15397">
          <cell r="B15397">
            <v>36943</v>
          </cell>
          <cell r="C15397" t="str">
            <v>Improvision Corp</v>
          </cell>
          <cell r="D15397" t="str">
            <v>Pentamedia Graphics Ltd</v>
          </cell>
          <cell r="E15397">
            <v>15.984999999999999</v>
          </cell>
          <cell r="F15397" t="str">
            <v>N</v>
          </cell>
        </row>
        <row r="15398">
          <cell r="B15398">
            <v>36943</v>
          </cell>
          <cell r="C15398" t="str">
            <v>Blue Wave Systems Inc</v>
          </cell>
          <cell r="D15398" t="str">
            <v>Motorola Inc</v>
          </cell>
          <cell r="E15398">
            <v>120.39999999999999</v>
          </cell>
          <cell r="F15398" t="str">
            <v>N</v>
          </cell>
        </row>
        <row r="15399">
          <cell r="B15399">
            <v>36943</v>
          </cell>
          <cell r="C15399" t="str">
            <v>IMRglobal Corp</v>
          </cell>
          <cell r="D15399" t="str">
            <v>CGI Group Inc</v>
          </cell>
          <cell r="E15399">
            <v>431.529</v>
          </cell>
          <cell r="F15399" t="str">
            <v>N</v>
          </cell>
        </row>
        <row r="15400">
          <cell r="B15400">
            <v>36942</v>
          </cell>
          <cell r="C15400" t="str">
            <v>Springs Industries Inc</v>
          </cell>
          <cell r="D15400" t="str">
            <v>Investor Group</v>
          </cell>
          <cell r="E15400">
            <v>874.87699999999995</v>
          </cell>
          <cell r="F15400" t="str">
            <v>Y</v>
          </cell>
        </row>
        <row r="15401">
          <cell r="B15401">
            <v>36942</v>
          </cell>
          <cell r="C15401" t="str">
            <v>Calyx &amp; Corolla Inc</v>
          </cell>
          <cell r="D15401" t="str">
            <v>Equity Resource Partners Inc</v>
          </cell>
          <cell r="E15401">
            <v>3.5</v>
          </cell>
          <cell r="F15401" t="str">
            <v>Y</v>
          </cell>
        </row>
        <row r="15402">
          <cell r="B15402">
            <v>36942</v>
          </cell>
          <cell r="C15402" t="str">
            <v>French Connection Ltd</v>
          </cell>
          <cell r="D15402" t="str">
            <v>French Connection Group PLC</v>
          </cell>
          <cell r="E15402">
            <v>33</v>
          </cell>
          <cell r="F15402" t="str">
            <v>N</v>
          </cell>
        </row>
        <row r="15403">
          <cell r="B15403">
            <v>36942</v>
          </cell>
          <cell r="C15403" t="str">
            <v>Broad Street Productions Inc</v>
          </cell>
          <cell r="D15403" t="str">
            <v>Incepta Group PLC</v>
          </cell>
          <cell r="E15403">
            <v>33.5</v>
          </cell>
          <cell r="F15403" t="str">
            <v>N</v>
          </cell>
        </row>
        <row r="15404">
          <cell r="B15404">
            <v>36942</v>
          </cell>
          <cell r="C15404" t="str">
            <v>Mustang Drilling-Drilling Asts</v>
          </cell>
          <cell r="D15404" t="str">
            <v>South Texas Drilling &amp; Exp Inc</v>
          </cell>
          <cell r="E15404">
            <v>12</v>
          </cell>
          <cell r="F15404" t="str">
            <v>N</v>
          </cell>
        </row>
        <row r="15405">
          <cell r="B15405">
            <v>36942</v>
          </cell>
          <cell r="C15405" t="str">
            <v>Standard Telecom America Inc</v>
          </cell>
          <cell r="D15405" t="str">
            <v>Eiger Technology Inc</v>
          </cell>
          <cell r="E15405">
            <v>6.6840000000000002</v>
          </cell>
          <cell r="F15405" t="str">
            <v>N</v>
          </cell>
        </row>
        <row r="15406">
          <cell r="B15406">
            <v>36942</v>
          </cell>
          <cell r="C15406" t="str">
            <v>BBI Clinical Labs-Certain Asse</v>
          </cell>
          <cell r="D15406" t="str">
            <v>Specialty Laboratories Inc</v>
          </cell>
          <cell r="E15406">
            <v>9.5</v>
          </cell>
          <cell r="F15406" t="str">
            <v>N</v>
          </cell>
        </row>
        <row r="15407">
          <cell r="B15407">
            <v>36942</v>
          </cell>
          <cell r="C15407" t="str">
            <v>LLOG Expl-Expl &amp; Prod Asts</v>
          </cell>
          <cell r="D15407" t="str">
            <v>Amerada Hess Corp</v>
          </cell>
          <cell r="E15407">
            <v>750</v>
          </cell>
          <cell r="F15407" t="str">
            <v>N</v>
          </cell>
        </row>
        <row r="15408">
          <cell r="B15408">
            <v>36942</v>
          </cell>
          <cell r="C15408" t="str">
            <v>New Era of Networks Inc</v>
          </cell>
          <cell r="D15408" t="str">
            <v>Sybase Inc</v>
          </cell>
          <cell r="E15408">
            <v>363.50299999999999</v>
          </cell>
          <cell r="F15408" t="str">
            <v>N</v>
          </cell>
        </row>
        <row r="15409">
          <cell r="B15409">
            <v>36942</v>
          </cell>
          <cell r="C15409" t="str">
            <v>TraveLink Services Inc</v>
          </cell>
          <cell r="D15409" t="str">
            <v>Grand Slam Treasures Inc</v>
          </cell>
          <cell r="E15409">
            <v>6.75</v>
          </cell>
          <cell r="F15409" t="str">
            <v>N</v>
          </cell>
        </row>
        <row r="15410">
          <cell r="B15410">
            <v>36942</v>
          </cell>
          <cell r="C15410" t="str">
            <v>Horizon Semiconductors Inc</v>
          </cell>
          <cell r="D15410" t="str">
            <v>TranSwitch Corp</v>
          </cell>
          <cell r="E15410">
            <v>1.982</v>
          </cell>
          <cell r="F15410" t="str">
            <v>N</v>
          </cell>
        </row>
        <row r="15411">
          <cell r="B15411">
            <v>36942</v>
          </cell>
          <cell r="C15411" t="str">
            <v>RGS Energy Group</v>
          </cell>
          <cell r="D15411" t="str">
            <v>Energy East Corp</v>
          </cell>
          <cell r="E15411">
            <v>2384.3710000000001</v>
          </cell>
          <cell r="F15411" t="str">
            <v>N</v>
          </cell>
        </row>
        <row r="15412">
          <cell r="B15412">
            <v>36942</v>
          </cell>
          <cell r="C15412" t="str">
            <v>Zapotec Software-Certain Asts</v>
          </cell>
          <cell r="D15412" t="str">
            <v>JDA Software Group Inc</v>
          </cell>
          <cell r="E15412">
            <v>1.25</v>
          </cell>
          <cell r="F15412" t="str">
            <v>N</v>
          </cell>
        </row>
        <row r="15413">
          <cell r="B15413">
            <v>36942</v>
          </cell>
          <cell r="C15413" t="str">
            <v>Mirant Corp</v>
          </cell>
          <cell r="D15413" t="str">
            <v>Shareholders</v>
          </cell>
          <cell r="E15413">
            <v>9656</v>
          </cell>
          <cell r="F15413" t="str">
            <v>N</v>
          </cell>
        </row>
        <row r="15414">
          <cell r="B15414">
            <v>36942</v>
          </cell>
          <cell r="C15414" t="str">
            <v>Avaya Inc-Manufacturing Ops</v>
          </cell>
          <cell r="D15414" t="str">
            <v>Celestica Inc</v>
          </cell>
          <cell r="E15414">
            <v>200</v>
          </cell>
          <cell r="F15414" t="str">
            <v>N</v>
          </cell>
        </row>
        <row r="15415">
          <cell r="B15415">
            <v>36941</v>
          </cell>
          <cell r="C15415" t="str">
            <v>CancerSource.com LLC</v>
          </cell>
          <cell r="D15415" t="str">
            <v>iKnowMed</v>
          </cell>
          <cell r="E15415">
            <v>28</v>
          </cell>
          <cell r="F15415" t="str">
            <v>N</v>
          </cell>
        </row>
        <row r="15416">
          <cell r="B15416">
            <v>36941</v>
          </cell>
          <cell r="C15416" t="str">
            <v>Bestfoods Baking(Bestfoods)</v>
          </cell>
          <cell r="D15416" t="str">
            <v>George Weston Ltd</v>
          </cell>
          <cell r="E15416">
            <v>1765</v>
          </cell>
          <cell r="F15416" t="str">
            <v>N</v>
          </cell>
        </row>
        <row r="15417">
          <cell r="B15417">
            <v>36941</v>
          </cell>
          <cell r="C15417" t="str">
            <v>Blue Circle Materials Inc</v>
          </cell>
          <cell r="D15417" t="str">
            <v>US Concrete Inc</v>
          </cell>
          <cell r="E15417">
            <v>18.5</v>
          </cell>
          <cell r="F15417" t="str">
            <v>N</v>
          </cell>
        </row>
        <row r="15418">
          <cell r="B15418">
            <v>36938</v>
          </cell>
          <cell r="C15418" t="str">
            <v>Netcal Inc-Certain Operating A</v>
          </cell>
          <cell r="D15418" t="str">
            <v>InterCept Group Inc</v>
          </cell>
          <cell r="E15418">
            <v>16</v>
          </cell>
          <cell r="F15418" t="str">
            <v>N</v>
          </cell>
        </row>
        <row r="15419">
          <cell r="B15419">
            <v>36938</v>
          </cell>
          <cell r="C15419" t="str">
            <v>Phoenix Coyotes</v>
          </cell>
          <cell r="D15419" t="str">
            <v>Investor Group</v>
          </cell>
          <cell r="E15419">
            <v>125</v>
          </cell>
          <cell r="F15419" t="str">
            <v>N</v>
          </cell>
        </row>
        <row r="15420">
          <cell r="B15420">
            <v>36938</v>
          </cell>
          <cell r="C15420" t="str">
            <v>Rihga Royal Hotel</v>
          </cell>
          <cell r="D15420" t="str">
            <v>Thayer Hotel Investors</v>
          </cell>
          <cell r="E15420">
            <v>193</v>
          </cell>
          <cell r="F15420" t="str">
            <v>N</v>
          </cell>
        </row>
        <row r="15421">
          <cell r="B15421">
            <v>36938</v>
          </cell>
          <cell r="C15421" t="str">
            <v>Dimatech Corp</v>
          </cell>
          <cell r="D15421" t="str">
            <v>NetSilicon Inc</v>
          </cell>
          <cell r="E15421">
            <v>1.73</v>
          </cell>
          <cell r="F15421" t="str">
            <v>N</v>
          </cell>
        </row>
        <row r="15422">
          <cell r="B15422">
            <v>36938</v>
          </cell>
          <cell r="C15422" t="str">
            <v>CyberSight(MDC Corp)</v>
          </cell>
          <cell r="D15422" t="str">
            <v>MDC Corp</v>
          </cell>
          <cell r="E15422">
            <v>8.4870000000000001</v>
          </cell>
          <cell r="F15422" t="str">
            <v>N</v>
          </cell>
        </row>
        <row r="15423">
          <cell r="B15423">
            <v>36938</v>
          </cell>
          <cell r="C15423" t="str">
            <v>Priceline.com Inc</v>
          </cell>
          <cell r="D15423" t="str">
            <v>Investor Group</v>
          </cell>
          <cell r="E15423">
            <v>23.729999999999997</v>
          </cell>
          <cell r="F15423" t="str">
            <v>N</v>
          </cell>
        </row>
        <row r="15424">
          <cell r="B15424">
            <v>36938</v>
          </cell>
          <cell r="C15424" t="str">
            <v>Semy Engineering Inc(Semitool)</v>
          </cell>
          <cell r="D15424" t="str">
            <v>Brooks Automation Inc</v>
          </cell>
          <cell r="E15424">
            <v>38.93</v>
          </cell>
          <cell r="F15424" t="str">
            <v>N</v>
          </cell>
        </row>
        <row r="15425">
          <cell r="B15425">
            <v>36938</v>
          </cell>
          <cell r="C15425" t="str">
            <v>Foundation Health</v>
          </cell>
          <cell r="D15425" t="str">
            <v>Florida Health Plan Hldgs II</v>
          </cell>
          <cell r="E15425">
            <v>48</v>
          </cell>
          <cell r="F15425" t="str">
            <v>N</v>
          </cell>
        </row>
        <row r="15426">
          <cell r="B15426">
            <v>36938</v>
          </cell>
          <cell r="C15426" t="str">
            <v>Technology Builders Inc</v>
          </cell>
          <cell r="D15426" t="str">
            <v>Starbase Corp</v>
          </cell>
          <cell r="E15426">
            <v>36.975000000000001</v>
          </cell>
          <cell r="F15426" t="str">
            <v>N</v>
          </cell>
        </row>
        <row r="15427">
          <cell r="B15427">
            <v>36938</v>
          </cell>
          <cell r="C15427" t="str">
            <v>STPCS Joint Venture LLC</v>
          </cell>
          <cell r="D15427" t="str">
            <v>VoiceStream Wireless Corp</v>
          </cell>
          <cell r="E15427">
            <v>301</v>
          </cell>
          <cell r="F15427" t="str">
            <v>N</v>
          </cell>
        </row>
        <row r="15428">
          <cell r="B15428">
            <v>36938</v>
          </cell>
          <cell r="C15428" t="str">
            <v>Delta Rubber Co</v>
          </cell>
          <cell r="D15428" t="str">
            <v>NN Inc</v>
          </cell>
          <cell r="E15428">
            <v>22.5</v>
          </cell>
          <cell r="F15428" t="str">
            <v>N</v>
          </cell>
        </row>
        <row r="15429">
          <cell r="B15429">
            <v>36938</v>
          </cell>
          <cell r="C15429" t="str">
            <v>IP Co-West Coast Timberlands</v>
          </cell>
          <cell r="D15429" t="str">
            <v>Campbell Group LLC</v>
          </cell>
          <cell r="E15429">
            <v>500</v>
          </cell>
          <cell r="F15429" t="str">
            <v>N</v>
          </cell>
        </row>
        <row r="15430">
          <cell r="B15430">
            <v>36937</v>
          </cell>
          <cell r="C15430" t="str">
            <v>Bluespring Software Inc</v>
          </cell>
          <cell r="D15430" t="str">
            <v>Blue Chip Venture Co</v>
          </cell>
          <cell r="E15430">
            <v>2.75</v>
          </cell>
          <cell r="F15430" t="str">
            <v>Y</v>
          </cell>
        </row>
        <row r="15431">
          <cell r="B15431">
            <v>36937</v>
          </cell>
          <cell r="C15431" t="str">
            <v>Loews Cineplex Entertainment</v>
          </cell>
          <cell r="D15431" t="str">
            <v>Investor Group</v>
          </cell>
          <cell r="E15431">
            <v>300</v>
          </cell>
          <cell r="F15431" t="str">
            <v>Y</v>
          </cell>
        </row>
        <row r="15432">
          <cell r="B15432">
            <v>36937</v>
          </cell>
          <cell r="C15432" t="str">
            <v>VICORP Restaurants Inc</v>
          </cell>
          <cell r="D15432" t="str">
            <v>Investor Group</v>
          </cell>
          <cell r="E15432">
            <v>178.83799999999999</v>
          </cell>
          <cell r="F15432" t="str">
            <v>Y</v>
          </cell>
        </row>
        <row r="15433">
          <cell r="B15433">
            <v>36937</v>
          </cell>
          <cell r="C15433" t="str">
            <v>Westfield America Inc</v>
          </cell>
          <cell r="D15433" t="str">
            <v>Westfield America Trust</v>
          </cell>
          <cell r="E15433">
            <v>1050.8119999999999</v>
          </cell>
          <cell r="F15433" t="str">
            <v>N</v>
          </cell>
        </row>
        <row r="15434">
          <cell r="B15434">
            <v>36937</v>
          </cell>
          <cell r="C15434" t="str">
            <v>LXN Corp</v>
          </cell>
          <cell r="D15434" t="str">
            <v>Inverness Medical Technology</v>
          </cell>
          <cell r="E15434">
            <v>35.299999999999997</v>
          </cell>
          <cell r="F15434" t="str">
            <v>N</v>
          </cell>
        </row>
        <row r="15435">
          <cell r="B15435">
            <v>36937</v>
          </cell>
          <cell r="C15435" t="str">
            <v>Isotec Inc</v>
          </cell>
          <cell r="D15435" t="str">
            <v>Sigma-Aldrich Corp</v>
          </cell>
          <cell r="E15435">
            <v>35.599999999999994</v>
          </cell>
          <cell r="F15435" t="str">
            <v>N</v>
          </cell>
        </row>
        <row r="15436">
          <cell r="B15436">
            <v>36937</v>
          </cell>
          <cell r="C15436" t="str">
            <v>Golf Trust of Amer-Perisimmon</v>
          </cell>
          <cell r="D15436" t="str">
            <v>Elmore Just</v>
          </cell>
          <cell r="E15436">
            <v>5.1999999999999993</v>
          </cell>
          <cell r="F15436" t="str">
            <v>N</v>
          </cell>
        </row>
        <row r="15437">
          <cell r="B15437">
            <v>36937</v>
          </cell>
          <cell r="C15437" t="str">
            <v>Netfish Technologies Inc</v>
          </cell>
          <cell r="D15437" t="str">
            <v>IONA Technologies PLC</v>
          </cell>
          <cell r="E15437">
            <v>269.84699999999998</v>
          </cell>
          <cell r="F15437" t="str">
            <v>N</v>
          </cell>
        </row>
        <row r="15438">
          <cell r="B15438">
            <v>36937</v>
          </cell>
          <cell r="C15438" t="str">
            <v>Wagner Stott Mercator LLC</v>
          </cell>
          <cell r="D15438" t="str">
            <v>Bear Hunter Specialists</v>
          </cell>
          <cell r="E15438">
            <v>625</v>
          </cell>
          <cell r="F15438" t="str">
            <v>N</v>
          </cell>
        </row>
        <row r="15439">
          <cell r="B15439">
            <v>36937</v>
          </cell>
          <cell r="C15439" t="str">
            <v>Priceline.com Inc</v>
          </cell>
          <cell r="D15439" t="str">
            <v>Investor Group</v>
          </cell>
          <cell r="E15439">
            <v>50.4</v>
          </cell>
          <cell r="F15439" t="str">
            <v>N</v>
          </cell>
        </row>
        <row r="15440">
          <cell r="B15440">
            <v>36937</v>
          </cell>
          <cell r="C15440" t="str">
            <v>Trans-Logistics Inc</v>
          </cell>
          <cell r="D15440" t="str">
            <v>Logistics Instruments Services</v>
          </cell>
          <cell r="E15440">
            <v>1</v>
          </cell>
          <cell r="F15440" t="str">
            <v>N</v>
          </cell>
        </row>
        <row r="15441">
          <cell r="B15441">
            <v>36937</v>
          </cell>
          <cell r="C15441" t="str">
            <v>TeraRecon Inc</v>
          </cell>
          <cell r="D15441" t="str">
            <v>Mitsubishi Electric Corp</v>
          </cell>
          <cell r="E15441">
            <v>4.5</v>
          </cell>
          <cell r="F15441" t="str">
            <v>N</v>
          </cell>
        </row>
        <row r="15442">
          <cell r="B15442">
            <v>36937</v>
          </cell>
          <cell r="C15442" t="str">
            <v>Magella Healthcare Corp</v>
          </cell>
          <cell r="D15442" t="str">
            <v>Pediatrix Medical Group Inc</v>
          </cell>
          <cell r="E15442">
            <v>191.87200000000001</v>
          </cell>
          <cell r="F15442" t="str">
            <v>N</v>
          </cell>
        </row>
        <row r="15443">
          <cell r="B15443">
            <v>36937</v>
          </cell>
          <cell r="C15443" t="str">
            <v>Interventional Technologies</v>
          </cell>
          <cell r="D15443" t="str">
            <v>Boston Scientific Corp</v>
          </cell>
          <cell r="E15443">
            <v>345</v>
          </cell>
          <cell r="F15443" t="str">
            <v>N</v>
          </cell>
        </row>
        <row r="15444">
          <cell r="B15444">
            <v>36937</v>
          </cell>
          <cell r="C15444" t="str">
            <v>FusionDM</v>
          </cell>
          <cell r="D15444" t="str">
            <v>Publicis SA</v>
          </cell>
          <cell r="E15444">
            <v>9.5</v>
          </cell>
          <cell r="F15444" t="str">
            <v>N</v>
          </cell>
        </row>
        <row r="15445">
          <cell r="B15445">
            <v>36937</v>
          </cell>
          <cell r="C15445" t="str">
            <v>Source Communications Group</v>
          </cell>
          <cell r="D15445" t="str">
            <v>TelVue Corp</v>
          </cell>
          <cell r="E15445">
            <v>1.2999999999999998</v>
          </cell>
          <cell r="F15445" t="str">
            <v>N</v>
          </cell>
        </row>
        <row r="15446">
          <cell r="B15446">
            <v>36937</v>
          </cell>
          <cell r="C15446" t="str">
            <v>Zmail Media</v>
          </cell>
          <cell r="D15446" t="str">
            <v>Affordable Telecom Tech Corp</v>
          </cell>
          <cell r="E15446">
            <v>4.5</v>
          </cell>
          <cell r="F15446" t="str">
            <v>N</v>
          </cell>
        </row>
        <row r="15447">
          <cell r="B15447">
            <v>36936</v>
          </cell>
          <cell r="C15447" t="str">
            <v>Appleton Papers Inc</v>
          </cell>
          <cell r="D15447" t="str">
            <v>Investor Group</v>
          </cell>
          <cell r="E15447">
            <v>1007</v>
          </cell>
          <cell r="F15447" t="str">
            <v>Y</v>
          </cell>
        </row>
        <row r="15448">
          <cell r="B15448">
            <v>36936</v>
          </cell>
          <cell r="C15448" t="str">
            <v>Antares Microsystems Inc</v>
          </cell>
          <cell r="D15448" t="str">
            <v>InClose Design Inc</v>
          </cell>
          <cell r="E15448">
            <v>1</v>
          </cell>
          <cell r="F15448" t="str">
            <v>N</v>
          </cell>
        </row>
        <row r="15449">
          <cell r="B15449">
            <v>36936</v>
          </cell>
          <cell r="C15449" t="str">
            <v>Kiss.com</v>
          </cell>
          <cell r="D15449" t="str">
            <v>UDATE.com Inc</v>
          </cell>
          <cell r="E15449">
            <v>19.100000000000001</v>
          </cell>
          <cell r="F15449" t="str">
            <v>N</v>
          </cell>
        </row>
        <row r="15450">
          <cell r="B15450">
            <v>36936</v>
          </cell>
          <cell r="C15450" t="str">
            <v>Gordon &amp; Breach Publishing</v>
          </cell>
          <cell r="D15450" t="str">
            <v>Taylor &amp; Francis Group PLC</v>
          </cell>
          <cell r="E15450">
            <v>31.5</v>
          </cell>
          <cell r="F15450" t="str">
            <v>N</v>
          </cell>
        </row>
        <row r="15451">
          <cell r="B15451">
            <v>36936</v>
          </cell>
          <cell r="C15451" t="str">
            <v>SpeechWorks International Inc</v>
          </cell>
          <cell r="D15451" t="str">
            <v>Undisclosed Acquiror</v>
          </cell>
          <cell r="E15451">
            <v>21.4</v>
          </cell>
          <cell r="F15451" t="str">
            <v>N</v>
          </cell>
        </row>
        <row r="15452">
          <cell r="B15452">
            <v>36936</v>
          </cell>
          <cell r="C15452" t="str">
            <v>C-Phone Corp-Videoconf Assets</v>
          </cell>
          <cell r="D15452" t="str">
            <v>Motion Media Technology Ltd</v>
          </cell>
          <cell r="E15452">
            <v>1</v>
          </cell>
          <cell r="F15452" t="str">
            <v>N</v>
          </cell>
        </row>
        <row r="15453">
          <cell r="B15453">
            <v>36936</v>
          </cell>
          <cell r="C15453" t="str">
            <v>Technology Square,Cambridge,MA</v>
          </cell>
          <cell r="D15453" t="str">
            <v>MIT</v>
          </cell>
          <cell r="E15453">
            <v>278.79999999999995</v>
          </cell>
          <cell r="F15453" t="str">
            <v>N</v>
          </cell>
        </row>
        <row r="15454">
          <cell r="B15454">
            <v>36936</v>
          </cell>
          <cell r="C15454" t="str">
            <v>Noble Metal,Noble Processing</v>
          </cell>
          <cell r="D15454" t="str">
            <v>SET Steel Inc</v>
          </cell>
          <cell r="E15454">
            <v>27.178999999999998</v>
          </cell>
          <cell r="F15454" t="str">
            <v>N</v>
          </cell>
        </row>
        <row r="15455">
          <cell r="B15455">
            <v>36936</v>
          </cell>
          <cell r="C15455" t="str">
            <v>SierraCities.com Inc</v>
          </cell>
          <cell r="D15455" t="str">
            <v>American Express Trav Rel Svcs</v>
          </cell>
          <cell r="E15455">
            <v>108.196</v>
          </cell>
          <cell r="F15455" t="str">
            <v>N</v>
          </cell>
        </row>
        <row r="15456">
          <cell r="B15456">
            <v>36936</v>
          </cell>
          <cell r="C15456" t="str">
            <v>SurVivaLink Corp</v>
          </cell>
          <cell r="D15456" t="str">
            <v>Cardiac Science Inc</v>
          </cell>
          <cell r="E15456">
            <v>124.78100000000001</v>
          </cell>
          <cell r="F15456" t="str">
            <v>N</v>
          </cell>
        </row>
        <row r="15457">
          <cell r="B15457">
            <v>36936</v>
          </cell>
          <cell r="C15457" t="str">
            <v>Plum Creek-Wash Timberland</v>
          </cell>
          <cell r="D15457" t="str">
            <v>Pope Resources LP</v>
          </cell>
          <cell r="E15457">
            <v>54</v>
          </cell>
          <cell r="F15457" t="str">
            <v>N</v>
          </cell>
        </row>
        <row r="15458">
          <cell r="B15458">
            <v>36936</v>
          </cell>
          <cell r="C15458" t="str">
            <v>Webmodal Inc</v>
          </cell>
          <cell r="D15458" t="str">
            <v>Enron Global Markets LLC</v>
          </cell>
          <cell r="E15458">
            <v>6</v>
          </cell>
          <cell r="F15458" t="str">
            <v>N</v>
          </cell>
        </row>
        <row r="15459">
          <cell r="B15459">
            <v>36936</v>
          </cell>
          <cell r="C15459" t="str">
            <v>Sagemaker Inc</v>
          </cell>
          <cell r="D15459" t="str">
            <v>Divine Interventures Inc</v>
          </cell>
          <cell r="E15459">
            <v>16.5</v>
          </cell>
          <cell r="F15459" t="str">
            <v>N</v>
          </cell>
        </row>
        <row r="15460">
          <cell r="B15460">
            <v>36936</v>
          </cell>
          <cell r="C15460" t="str">
            <v>BAE Systems-Flight &amp; Training</v>
          </cell>
          <cell r="D15460" t="str">
            <v>CAE Inc</v>
          </cell>
          <cell r="E15460">
            <v>80</v>
          </cell>
          <cell r="F15460" t="str">
            <v>N</v>
          </cell>
        </row>
        <row r="15461">
          <cell r="B15461">
            <v>36936</v>
          </cell>
          <cell r="C15461" t="str">
            <v>SET Steel Inc</v>
          </cell>
          <cell r="D15461" t="str">
            <v>Noble International Ltd</v>
          </cell>
          <cell r="E15461">
            <v>3</v>
          </cell>
          <cell r="F15461" t="str">
            <v>N</v>
          </cell>
        </row>
        <row r="15462">
          <cell r="B15462">
            <v>36936</v>
          </cell>
          <cell r="C15462" t="str">
            <v>Prescient Consulting LLC</v>
          </cell>
          <cell r="D15462" t="str">
            <v>SAP Systems Integration AG</v>
          </cell>
          <cell r="E15462">
            <v>11.399999999999999</v>
          </cell>
          <cell r="F15462" t="str">
            <v>N</v>
          </cell>
        </row>
        <row r="15463">
          <cell r="B15463">
            <v>36936</v>
          </cell>
          <cell r="C15463" t="str">
            <v>ANN Automation Inc</v>
          </cell>
          <cell r="D15463" t="str">
            <v>Sunhawk.com Corp</v>
          </cell>
          <cell r="E15463">
            <v>17.437999999999999</v>
          </cell>
          <cell r="F15463" t="str">
            <v>N</v>
          </cell>
        </row>
        <row r="15464">
          <cell r="B15464">
            <v>36935</v>
          </cell>
          <cell r="C15464" t="str">
            <v>West Coast Vent Cap-Ctn Asset</v>
          </cell>
          <cell r="D15464" t="str">
            <v>Valence Technology Inc</v>
          </cell>
          <cell r="E15464">
            <v>30</v>
          </cell>
          <cell r="F15464" t="str">
            <v>N</v>
          </cell>
        </row>
        <row r="15465">
          <cell r="B15465">
            <v>36935</v>
          </cell>
          <cell r="C15465" t="str">
            <v>LoewenGroupIntlInc-FuneralHome</v>
          </cell>
          <cell r="D15465" t="str">
            <v>Citadel Management LLC</v>
          </cell>
          <cell r="E15465">
            <v>5.25</v>
          </cell>
          <cell r="F15465" t="str">
            <v>N</v>
          </cell>
        </row>
        <row r="15466">
          <cell r="B15466">
            <v>36935</v>
          </cell>
          <cell r="C15466" t="str">
            <v>KRJ Systems Inc</v>
          </cell>
          <cell r="D15466" t="str">
            <v>Mobile Mini Inc</v>
          </cell>
          <cell r="E15466">
            <v>1.2999999999999998</v>
          </cell>
          <cell r="F15466" t="str">
            <v>N</v>
          </cell>
        </row>
        <row r="15467">
          <cell r="B15467">
            <v>36935</v>
          </cell>
          <cell r="C15467" t="str">
            <v>Brooks Technology(Premier)</v>
          </cell>
          <cell r="D15467" t="str">
            <v>Fuchs Lubricants Co</v>
          </cell>
          <cell r="E15467">
            <v>16.495000000000001</v>
          </cell>
          <cell r="F15467" t="str">
            <v>N</v>
          </cell>
        </row>
        <row r="15468">
          <cell r="B15468">
            <v>36935</v>
          </cell>
          <cell r="C15468" t="str">
            <v>Hoffmann-La Roche Inc-FUDR</v>
          </cell>
          <cell r="D15468" t="str">
            <v>Faulding Pharmaceutical Co</v>
          </cell>
          <cell r="E15468">
            <v>6</v>
          </cell>
          <cell r="F15468" t="str">
            <v>N</v>
          </cell>
        </row>
        <row r="15469">
          <cell r="B15469">
            <v>36935</v>
          </cell>
          <cell r="C15469" t="str">
            <v>TradeCast Inc</v>
          </cell>
          <cell r="D15469" t="str">
            <v>Ameritrade Holding Corp</v>
          </cell>
          <cell r="E15469">
            <v>73.992999999999995</v>
          </cell>
          <cell r="F15469" t="str">
            <v>N</v>
          </cell>
        </row>
        <row r="15470">
          <cell r="B15470">
            <v>36935</v>
          </cell>
          <cell r="C15470" t="str">
            <v>Tranparent Language-Translatio</v>
          </cell>
          <cell r="D15470" t="str">
            <v>SDL PLC</v>
          </cell>
          <cell r="E15470">
            <v>9</v>
          </cell>
          <cell r="F15470" t="str">
            <v>N</v>
          </cell>
        </row>
        <row r="15471">
          <cell r="B15471">
            <v>36935</v>
          </cell>
          <cell r="C15471" t="str">
            <v>CBNY Investment Services Corp</v>
          </cell>
          <cell r="D15471" t="str">
            <v>Shareholders</v>
          </cell>
          <cell r="E15471">
            <v>10.6</v>
          </cell>
          <cell r="F15471" t="str">
            <v>N</v>
          </cell>
        </row>
        <row r="15472">
          <cell r="B15472">
            <v>36935</v>
          </cell>
          <cell r="C15472" t="str">
            <v>ElCamino Resources-Leased Info</v>
          </cell>
          <cell r="D15472" t="str">
            <v>GATX Capital Corp(GATX Corp)</v>
          </cell>
          <cell r="E15472">
            <v>129.69999999999999</v>
          </cell>
          <cell r="F15472" t="str">
            <v>N</v>
          </cell>
        </row>
        <row r="15473">
          <cell r="B15473">
            <v>36935</v>
          </cell>
          <cell r="C15473" t="str">
            <v>Wall Street Italia Inc</v>
          </cell>
          <cell r="D15473" t="str">
            <v>Holding di Participazioni</v>
          </cell>
          <cell r="E15473">
            <v>5</v>
          </cell>
          <cell r="F15473" t="str">
            <v>N</v>
          </cell>
        </row>
        <row r="15474">
          <cell r="B15474">
            <v>36935</v>
          </cell>
          <cell r="C15474" t="str">
            <v>Thermo Ecotek(Thermo Electron)</v>
          </cell>
          <cell r="D15474" t="str">
            <v>AES Corp</v>
          </cell>
          <cell r="E15474">
            <v>257</v>
          </cell>
          <cell r="F15474" t="str">
            <v>N</v>
          </cell>
        </row>
        <row r="15475">
          <cell r="B15475">
            <v>36935</v>
          </cell>
          <cell r="C15475" t="str">
            <v>Commercial Bank of New York</v>
          </cell>
          <cell r="D15475" t="str">
            <v>North Fork Bancorp,Melville,NY</v>
          </cell>
          <cell r="E15475">
            <v>169.58699999999999</v>
          </cell>
          <cell r="F15475" t="str">
            <v>N</v>
          </cell>
        </row>
        <row r="15476">
          <cell r="B15476">
            <v>36934</v>
          </cell>
          <cell r="C15476" t="str">
            <v>KWHY-TV,Los Angeles,CA</v>
          </cell>
          <cell r="D15476" t="str">
            <v>Telemundo Communications Group</v>
          </cell>
          <cell r="E15476">
            <v>239</v>
          </cell>
          <cell r="F15476" t="str">
            <v>Y</v>
          </cell>
        </row>
        <row r="15477">
          <cell r="B15477">
            <v>36934</v>
          </cell>
          <cell r="C15477" t="str">
            <v>Northern Power Systems Inc</v>
          </cell>
          <cell r="D15477" t="str">
            <v>Sunoco Inc(Suncor Inc)</v>
          </cell>
          <cell r="E15477">
            <v>3</v>
          </cell>
          <cell r="F15477" t="str">
            <v>N</v>
          </cell>
        </row>
        <row r="15478">
          <cell r="B15478">
            <v>36934</v>
          </cell>
          <cell r="C15478" t="str">
            <v>DEKA Medical Inc.</v>
          </cell>
          <cell r="D15478" t="str">
            <v>Microtek Medical Inc</v>
          </cell>
          <cell r="E15478">
            <v>11.899999999999999</v>
          </cell>
          <cell r="F15478" t="str">
            <v>N</v>
          </cell>
        </row>
        <row r="15479">
          <cell r="B15479">
            <v>36934</v>
          </cell>
          <cell r="C15479" t="str">
            <v>Global Seafood Technologies</v>
          </cell>
          <cell r="D15479" t="str">
            <v>Equity Advisors Inc</v>
          </cell>
          <cell r="E15479">
            <v>1</v>
          </cell>
          <cell r="F15479" t="str">
            <v>N</v>
          </cell>
        </row>
        <row r="15480">
          <cell r="B15480">
            <v>36934</v>
          </cell>
          <cell r="C15480" t="str">
            <v>FiberNet Telecom Group Inc</v>
          </cell>
          <cell r="D15480" t="str">
            <v>Nortel Networks Corp</v>
          </cell>
          <cell r="E15480">
            <v>50</v>
          </cell>
          <cell r="F15480" t="str">
            <v>N</v>
          </cell>
        </row>
        <row r="15481">
          <cell r="B15481">
            <v>36934</v>
          </cell>
          <cell r="C15481" t="str">
            <v>Euro Amer Bank,Uniondale,NY</v>
          </cell>
          <cell r="D15481" t="str">
            <v>Citigroup Inc</v>
          </cell>
          <cell r="E15481">
            <v>1600</v>
          </cell>
          <cell r="F15481" t="str">
            <v>N</v>
          </cell>
        </row>
        <row r="15482">
          <cell r="B15482">
            <v>36934</v>
          </cell>
          <cell r="C15482" t="str">
            <v>ArrayComm Inc</v>
          </cell>
          <cell r="D15482" t="str">
            <v>Marconi PLC</v>
          </cell>
          <cell r="E15482">
            <v>58.107999999999997</v>
          </cell>
          <cell r="F15482" t="str">
            <v>N</v>
          </cell>
        </row>
        <row r="15483">
          <cell r="B15483">
            <v>36934</v>
          </cell>
          <cell r="C15483" t="str">
            <v>West Coast Entertainment Corp-</v>
          </cell>
          <cell r="D15483" t="str">
            <v>Thomas Entertainment Group LLC</v>
          </cell>
          <cell r="E15483">
            <v>2</v>
          </cell>
          <cell r="F15483" t="str">
            <v>N</v>
          </cell>
        </row>
        <row r="15484">
          <cell r="B15484">
            <v>36934</v>
          </cell>
          <cell r="C15484" t="str">
            <v>Boston Institutional Group Inc</v>
          </cell>
          <cell r="D15484" t="str">
            <v>BISYS Group Inc</v>
          </cell>
          <cell r="E15484">
            <v>35</v>
          </cell>
          <cell r="F15484" t="str">
            <v>N</v>
          </cell>
        </row>
        <row r="15485">
          <cell r="B15485">
            <v>36934</v>
          </cell>
          <cell r="C15485" t="str">
            <v>Worldweb.net Inc</v>
          </cell>
          <cell r="D15485" t="str">
            <v>Starbase Corp</v>
          </cell>
          <cell r="E15485">
            <v>25.978999999999999</v>
          </cell>
          <cell r="F15485" t="str">
            <v>N</v>
          </cell>
        </row>
        <row r="15486">
          <cell r="B15486">
            <v>36934</v>
          </cell>
          <cell r="C15486" t="str">
            <v>Factory Card Outlet Corp</v>
          </cell>
          <cell r="D15486" t="str">
            <v>Factory Card Holdings Inc</v>
          </cell>
          <cell r="E15486">
            <v>13</v>
          </cell>
          <cell r="F15486" t="str">
            <v>N</v>
          </cell>
        </row>
        <row r="15487">
          <cell r="B15487">
            <v>36934</v>
          </cell>
          <cell r="C15487" t="str">
            <v>Audible Inc</v>
          </cell>
          <cell r="D15487" t="str">
            <v>Microsoft Corp</v>
          </cell>
          <cell r="E15487">
            <v>10</v>
          </cell>
          <cell r="F15487" t="str">
            <v>N</v>
          </cell>
        </row>
        <row r="15488">
          <cell r="B15488">
            <v>36934</v>
          </cell>
          <cell r="C15488" t="str">
            <v>Armstrong Pharmaceuticals</v>
          </cell>
          <cell r="D15488" t="str">
            <v>Andrx Corp</v>
          </cell>
          <cell r="E15488">
            <v>18</v>
          </cell>
          <cell r="F15488" t="str">
            <v>N</v>
          </cell>
        </row>
        <row r="15489">
          <cell r="B15489">
            <v>36934</v>
          </cell>
          <cell r="C15489" t="str">
            <v>Conectiv Inc</v>
          </cell>
          <cell r="D15489" t="str">
            <v>Potomac Electric Power Company</v>
          </cell>
          <cell r="E15489">
            <v>2198.7739999999999</v>
          </cell>
          <cell r="F15489" t="str">
            <v>N</v>
          </cell>
        </row>
        <row r="15490">
          <cell r="B15490">
            <v>36934</v>
          </cell>
          <cell r="C15490" t="str">
            <v>Keane Inc-Technical Help Desk</v>
          </cell>
          <cell r="D15490" t="str">
            <v>Convergys Corp</v>
          </cell>
          <cell r="E15490">
            <v>15.7</v>
          </cell>
          <cell r="F15490" t="str">
            <v>N</v>
          </cell>
        </row>
        <row r="15491">
          <cell r="B15491">
            <v>36934</v>
          </cell>
          <cell r="C15491" t="str">
            <v>Cell Tech Information Systems</v>
          </cell>
          <cell r="D15491" t="str">
            <v>CTI Group Holdings Inc</v>
          </cell>
          <cell r="E15491">
            <v>4.6929999999999996</v>
          </cell>
          <cell r="F15491" t="str">
            <v>N</v>
          </cell>
        </row>
        <row r="15492">
          <cell r="B15492">
            <v>36934</v>
          </cell>
          <cell r="C15492" t="str">
            <v>AT&amp;T Broadband-Basic Cable</v>
          </cell>
          <cell r="D15492" t="str">
            <v>Adelphia Communications Corp</v>
          </cell>
          <cell r="E15492">
            <v>300</v>
          </cell>
          <cell r="F15492" t="str">
            <v>N</v>
          </cell>
        </row>
        <row r="15493">
          <cell r="B15493">
            <v>36934</v>
          </cell>
          <cell r="C15493" t="str">
            <v>Roth Capital Partners Inc</v>
          </cell>
          <cell r="D15493" t="str">
            <v>Zions First Natl Bk,Salt Lake</v>
          </cell>
          <cell r="E15493">
            <v>16.5</v>
          </cell>
          <cell r="F15493" t="str">
            <v>N</v>
          </cell>
        </row>
        <row r="15494">
          <cell r="B15494">
            <v>36933</v>
          </cell>
          <cell r="C15494" t="str">
            <v>Coherent Inc-Laser Division</v>
          </cell>
          <cell r="D15494" t="str">
            <v>ESC Medical Systems Ltd</v>
          </cell>
          <cell r="E15494">
            <v>120</v>
          </cell>
          <cell r="F15494" t="str">
            <v>N</v>
          </cell>
        </row>
        <row r="15495">
          <cell r="B15495">
            <v>36933</v>
          </cell>
          <cell r="C15495" t="str">
            <v>Northland Cable Pptys-Certain</v>
          </cell>
          <cell r="D15495" t="str">
            <v>CVC TV LLC</v>
          </cell>
          <cell r="E15495">
            <v>2.0999999999999996</v>
          </cell>
          <cell r="F15495" t="str">
            <v>N</v>
          </cell>
        </row>
        <row r="15496">
          <cell r="B15496">
            <v>36931</v>
          </cell>
          <cell r="C15496" t="str">
            <v>DMS Acquisition Corp</v>
          </cell>
          <cell r="D15496" t="str">
            <v>Capital One Ventures Corp</v>
          </cell>
          <cell r="E15496">
            <v>15</v>
          </cell>
          <cell r="F15496" t="str">
            <v>Y</v>
          </cell>
        </row>
        <row r="15497">
          <cell r="B15497">
            <v>36931</v>
          </cell>
          <cell r="C15497" t="str">
            <v>Cumberland Mountain Bancshares</v>
          </cell>
          <cell r="D15497" t="str">
            <v>Commercial Bancgroup Inc</v>
          </cell>
          <cell r="E15497">
            <v>9.52</v>
          </cell>
          <cell r="F15497" t="str">
            <v>N</v>
          </cell>
        </row>
        <row r="15498">
          <cell r="B15498">
            <v>36931</v>
          </cell>
          <cell r="C15498" t="str">
            <v>Ladenburg Thalmann(New Valley)</v>
          </cell>
          <cell r="D15498" t="str">
            <v>GBI Capital Management Corp</v>
          </cell>
          <cell r="E15498">
            <v>67.683999999999997</v>
          </cell>
          <cell r="F15498" t="str">
            <v>N</v>
          </cell>
        </row>
        <row r="15499">
          <cell r="B15499">
            <v>36931</v>
          </cell>
          <cell r="C15499" t="str">
            <v>Pegasus Technologies Inc</v>
          </cell>
          <cell r="D15499" t="str">
            <v>Evergreen Resources Inc</v>
          </cell>
          <cell r="E15499">
            <v>1.5</v>
          </cell>
          <cell r="F15499" t="str">
            <v>N</v>
          </cell>
        </row>
        <row r="15500">
          <cell r="B15500">
            <v>36931</v>
          </cell>
          <cell r="C15500" t="str">
            <v>One Financial Network Inc</v>
          </cell>
          <cell r="D15500" t="str">
            <v>Bradstone Equity Partners</v>
          </cell>
          <cell r="E15500">
            <v>1.5289999999999999</v>
          </cell>
          <cell r="F15500" t="str">
            <v>N</v>
          </cell>
        </row>
        <row r="15501">
          <cell r="B15501">
            <v>36931</v>
          </cell>
          <cell r="C15501" t="str">
            <v>Holiday Inn,Birmingham,Alabama</v>
          </cell>
          <cell r="D15501" t="str">
            <v>Undisclosed Acquiror</v>
          </cell>
          <cell r="E15501">
            <v>3.1999999999999997</v>
          </cell>
          <cell r="F15501" t="str">
            <v>N</v>
          </cell>
        </row>
        <row r="15502">
          <cell r="B15502">
            <v>36931</v>
          </cell>
          <cell r="C15502" t="str">
            <v>Morton's Restaurant Group Inc</v>
          </cell>
          <cell r="D15502" t="str">
            <v>BFMA Holding Corp</v>
          </cell>
          <cell r="E15502">
            <v>4.4649999999999999</v>
          </cell>
          <cell r="F15502" t="str">
            <v>N</v>
          </cell>
        </row>
        <row r="15503">
          <cell r="B15503">
            <v>36931</v>
          </cell>
          <cell r="C15503" t="str">
            <v>FSL Holdings Inc,South Holland</v>
          </cell>
          <cell r="D15503" t="str">
            <v>MB Financial Inc,Chicago,IL</v>
          </cell>
          <cell r="E15503">
            <v>41.3</v>
          </cell>
          <cell r="F15503" t="str">
            <v>N</v>
          </cell>
        </row>
        <row r="15504">
          <cell r="B15504">
            <v>36930</v>
          </cell>
          <cell r="C15504" t="str">
            <v>Sooner Trailer Manufacturing</v>
          </cell>
          <cell r="D15504" t="str">
            <v>Investor Group</v>
          </cell>
          <cell r="E15504">
            <v>11.5</v>
          </cell>
          <cell r="F15504" t="str">
            <v>Y</v>
          </cell>
        </row>
        <row r="15505">
          <cell r="B15505">
            <v>36930</v>
          </cell>
          <cell r="C15505" t="str">
            <v>AccuMed International Inc</v>
          </cell>
          <cell r="D15505" t="str">
            <v>Ampersand Medical Corp</v>
          </cell>
          <cell r="E15505">
            <v>6.2329999999999997</v>
          </cell>
          <cell r="F15505" t="str">
            <v>N</v>
          </cell>
        </row>
        <row r="15506">
          <cell r="B15506">
            <v>36930</v>
          </cell>
          <cell r="C15506" t="str">
            <v>Smartstuff Software</v>
          </cell>
          <cell r="D15506" t="str">
            <v>Riverdeep Group PLC</v>
          </cell>
          <cell r="E15506">
            <v>9.9760000000000009</v>
          </cell>
          <cell r="F15506" t="str">
            <v>N</v>
          </cell>
        </row>
        <row r="15507">
          <cell r="B15507">
            <v>36930</v>
          </cell>
          <cell r="C15507" t="str">
            <v>International Total Services</v>
          </cell>
          <cell r="D15507" t="str">
            <v>Brantley Capital Corp</v>
          </cell>
          <cell r="E15507">
            <v>10</v>
          </cell>
          <cell r="F15507" t="str">
            <v>N</v>
          </cell>
        </row>
        <row r="15508">
          <cell r="B15508">
            <v>36930</v>
          </cell>
          <cell r="C15508" t="str">
            <v>Blue Chip Broadcasting Co</v>
          </cell>
          <cell r="D15508" t="str">
            <v>Radio One Inc</v>
          </cell>
          <cell r="E15508">
            <v>190</v>
          </cell>
          <cell r="F15508" t="str">
            <v>N</v>
          </cell>
        </row>
        <row r="15509">
          <cell r="B15509">
            <v>36930</v>
          </cell>
          <cell r="C15509" t="str">
            <v>Merchants Whl-Dist Bus &amp; Asts</v>
          </cell>
          <cell r="D15509" t="str">
            <v>AMCON Distributing Co</v>
          </cell>
          <cell r="E15509">
            <v>50</v>
          </cell>
          <cell r="F15509" t="str">
            <v>N</v>
          </cell>
        </row>
        <row r="15510">
          <cell r="B15510">
            <v>36930</v>
          </cell>
          <cell r="C15510" t="str">
            <v>Citigroup Center,New York,NY</v>
          </cell>
          <cell r="D15510" t="str">
            <v>Skyline Holdings LLC</v>
          </cell>
          <cell r="E15510">
            <v>755</v>
          </cell>
          <cell r="F15510" t="str">
            <v>N</v>
          </cell>
        </row>
        <row r="15511">
          <cell r="B15511">
            <v>36930</v>
          </cell>
          <cell r="C15511" t="str">
            <v>Frontera Power Station,Texas</v>
          </cell>
          <cell r="D15511" t="str">
            <v>TECO Power Services</v>
          </cell>
          <cell r="E15511">
            <v>265</v>
          </cell>
          <cell r="F15511" t="str">
            <v>N</v>
          </cell>
        </row>
        <row r="15512">
          <cell r="B15512">
            <v>36930</v>
          </cell>
          <cell r="C15512" t="str">
            <v>First Fed S&amp;L,E Hartford,CT</v>
          </cell>
          <cell r="D15512" t="str">
            <v>Connecticut Bancshares Inc,CT</v>
          </cell>
          <cell r="E15512">
            <v>115.875</v>
          </cell>
          <cell r="F15512" t="str">
            <v>N</v>
          </cell>
        </row>
        <row r="15513">
          <cell r="B15513">
            <v>36930</v>
          </cell>
          <cell r="C15513" t="str">
            <v>Orchard Corp</v>
          </cell>
          <cell r="D15513" t="str">
            <v>Malaga HoldingS Asia Ltd</v>
          </cell>
          <cell r="E15513">
            <v>1.4</v>
          </cell>
          <cell r="F15513" t="str">
            <v>N</v>
          </cell>
        </row>
        <row r="15514">
          <cell r="B15514">
            <v>36930</v>
          </cell>
          <cell r="C15514" t="str">
            <v>LyrickCorp</v>
          </cell>
          <cell r="D15514" t="str">
            <v>HIT Entertainment PLC</v>
          </cell>
          <cell r="E15514">
            <v>275</v>
          </cell>
          <cell r="F15514" t="str">
            <v>N</v>
          </cell>
        </row>
        <row r="15515">
          <cell r="B15515">
            <v>36930</v>
          </cell>
          <cell r="C15515" t="str">
            <v>Collegelink.com Inc</v>
          </cell>
          <cell r="D15515" t="str">
            <v>TMP Worldwide Inc</v>
          </cell>
          <cell r="E15515">
            <v>5.3999999999999995</v>
          </cell>
          <cell r="F15515" t="str">
            <v>N</v>
          </cell>
        </row>
        <row r="15516">
          <cell r="B15516">
            <v>36930</v>
          </cell>
          <cell r="C15516" t="str">
            <v>Quaartz Inc</v>
          </cell>
          <cell r="D15516" t="str">
            <v>Appiant Technologies Inc</v>
          </cell>
          <cell r="E15516">
            <v>8.6720000000000006</v>
          </cell>
          <cell r="F15516" t="str">
            <v>N</v>
          </cell>
        </row>
        <row r="15517">
          <cell r="B15517">
            <v>36930</v>
          </cell>
          <cell r="C15517" t="str">
            <v>KJOI-AM,Dallas,TX(Radio One)</v>
          </cell>
          <cell r="D15517" t="str">
            <v>Clear Channel Commun Inc</v>
          </cell>
          <cell r="E15517">
            <v>16</v>
          </cell>
          <cell r="F15517" t="str">
            <v>N</v>
          </cell>
        </row>
        <row r="15518">
          <cell r="B15518">
            <v>36929</v>
          </cell>
          <cell r="C15518" t="str">
            <v>Connaissance Consulting</v>
          </cell>
          <cell r="D15518" t="str">
            <v>Jeff Lusenhop</v>
          </cell>
          <cell r="E15518">
            <v>16</v>
          </cell>
          <cell r="F15518" t="str">
            <v>Y</v>
          </cell>
        </row>
        <row r="15519">
          <cell r="B15519">
            <v>36929</v>
          </cell>
          <cell r="C15519" t="str">
            <v>Fleming Cos Inc</v>
          </cell>
          <cell r="D15519" t="str">
            <v>Yucaipa Cos</v>
          </cell>
          <cell r="E15519">
            <v>50</v>
          </cell>
          <cell r="F15519" t="str">
            <v>Y</v>
          </cell>
        </row>
        <row r="15520">
          <cell r="B15520">
            <v>36929</v>
          </cell>
          <cell r="C15520" t="str">
            <v>Tradeweave Inc(QRS Corp)</v>
          </cell>
          <cell r="D15520" t="str">
            <v>QRS Corp</v>
          </cell>
          <cell r="E15520">
            <v>8</v>
          </cell>
          <cell r="F15520" t="str">
            <v>N</v>
          </cell>
        </row>
        <row r="15521">
          <cell r="B15521">
            <v>36929</v>
          </cell>
          <cell r="C15521" t="str">
            <v>Bugle Boy Industries-Assets</v>
          </cell>
          <cell r="D15521" t="str">
            <v>Perry Ellis International Inc</v>
          </cell>
          <cell r="E15521">
            <v>58</v>
          </cell>
          <cell r="F15521" t="str">
            <v>N</v>
          </cell>
        </row>
        <row r="15522">
          <cell r="B15522">
            <v>36929</v>
          </cell>
          <cell r="C15522" t="str">
            <v>PNV Inc</v>
          </cell>
          <cell r="D15522" t="str">
            <v>Thermaltec International Corp</v>
          </cell>
          <cell r="E15522">
            <v>5.5</v>
          </cell>
          <cell r="F15522" t="str">
            <v>N</v>
          </cell>
        </row>
        <row r="15523">
          <cell r="B15523">
            <v>36929</v>
          </cell>
          <cell r="C15523" t="str">
            <v>Prepaid ISP Inc</v>
          </cell>
          <cell r="D15523" t="str">
            <v>GMD International Inc</v>
          </cell>
          <cell r="E15523">
            <v>34.559999999999995</v>
          </cell>
          <cell r="F15523" t="str">
            <v>N</v>
          </cell>
        </row>
        <row r="15524">
          <cell r="B15524">
            <v>36929</v>
          </cell>
          <cell r="C15524" t="str">
            <v>Graphicard Systems Internation</v>
          </cell>
          <cell r="D15524" t="str">
            <v>Visible Results</v>
          </cell>
          <cell r="E15524">
            <v>6.3699999999999992</v>
          </cell>
          <cell r="F15524" t="str">
            <v>N</v>
          </cell>
        </row>
        <row r="15525">
          <cell r="B15525">
            <v>36929</v>
          </cell>
          <cell r="C15525" t="str">
            <v>Reliable Power Systems Inc</v>
          </cell>
          <cell r="D15525" t="str">
            <v>Dencor Energy Cost Controls</v>
          </cell>
          <cell r="E15525">
            <v>11.7</v>
          </cell>
          <cell r="F15525" t="str">
            <v>N</v>
          </cell>
        </row>
        <row r="15526">
          <cell r="B15526">
            <v>36929</v>
          </cell>
          <cell r="C15526" t="str">
            <v>Uberoi International Inc</v>
          </cell>
          <cell r="D15526" t="str">
            <v>Cyberspace Ltd</v>
          </cell>
          <cell r="E15526">
            <v>6.2299999999999995</v>
          </cell>
          <cell r="F15526" t="str">
            <v>N</v>
          </cell>
        </row>
        <row r="15527">
          <cell r="B15527">
            <v>36929</v>
          </cell>
          <cell r="C15527" t="str">
            <v>Medical Research Group Inc</v>
          </cell>
          <cell r="D15527" t="str">
            <v>MiniMed Inc</v>
          </cell>
          <cell r="E15527">
            <v>30</v>
          </cell>
          <cell r="F15527" t="str">
            <v>N</v>
          </cell>
        </row>
        <row r="15528">
          <cell r="B15528">
            <v>36929</v>
          </cell>
          <cell r="C15528" t="str">
            <v>Primedica Corp</v>
          </cell>
          <cell r="D15528" t="str">
            <v>Charles River Laboratories Inc</v>
          </cell>
          <cell r="E15528">
            <v>51.9</v>
          </cell>
          <cell r="F15528" t="str">
            <v>N</v>
          </cell>
        </row>
        <row r="15529">
          <cell r="B15529">
            <v>36929</v>
          </cell>
          <cell r="C15529" t="str">
            <v>Let's Talk Cellular &amp; Wireless</v>
          </cell>
          <cell r="D15529" t="str">
            <v>Nextel Communications Inc</v>
          </cell>
          <cell r="E15529">
            <v>32</v>
          </cell>
          <cell r="F15529" t="str">
            <v>N</v>
          </cell>
        </row>
        <row r="15530">
          <cell r="B15530">
            <v>36929</v>
          </cell>
          <cell r="C15530" t="str">
            <v>Swift Telecommunications Inc</v>
          </cell>
          <cell r="D15530" t="str">
            <v>Mail.com Inc</v>
          </cell>
          <cell r="E15530">
            <v>33.784999999999997</v>
          </cell>
          <cell r="F15530" t="str">
            <v>N</v>
          </cell>
        </row>
        <row r="15531">
          <cell r="B15531">
            <v>36929</v>
          </cell>
          <cell r="C15531" t="str">
            <v>Mosaic LLC(GTI,NiSource)</v>
          </cell>
          <cell r="D15531" t="str">
            <v>Ishikawajima-Harima Heavy Inds</v>
          </cell>
          <cell r="E15531">
            <v>2</v>
          </cell>
          <cell r="F15531" t="str">
            <v>N</v>
          </cell>
        </row>
        <row r="15532">
          <cell r="B15532">
            <v>36929</v>
          </cell>
          <cell r="C15532" t="str">
            <v>Time America Inc</v>
          </cell>
          <cell r="D15532" t="str">
            <v>Vitrix Inc</v>
          </cell>
          <cell r="E15532">
            <v>1.9510000000000001</v>
          </cell>
          <cell r="F15532" t="str">
            <v>N</v>
          </cell>
        </row>
        <row r="15533">
          <cell r="B15533">
            <v>36929</v>
          </cell>
          <cell r="C15533" t="str">
            <v>Labtec Inc</v>
          </cell>
          <cell r="D15533" t="str">
            <v>Logitech International SA</v>
          </cell>
          <cell r="E15533">
            <v>128.17899999999997</v>
          </cell>
          <cell r="F15533" t="str">
            <v>N</v>
          </cell>
        </row>
        <row r="15534">
          <cell r="B15534">
            <v>36928</v>
          </cell>
          <cell r="C15534" t="str">
            <v>Wayne Imaging Center</v>
          </cell>
          <cell r="D15534" t="str">
            <v>Investor Group</v>
          </cell>
          <cell r="E15534">
            <v>1.25</v>
          </cell>
          <cell r="F15534" t="str">
            <v>Y</v>
          </cell>
        </row>
        <row r="15535">
          <cell r="B15535">
            <v>36928</v>
          </cell>
          <cell r="C15535" t="str">
            <v>eHotHouse Inc</v>
          </cell>
          <cell r="D15535" t="str">
            <v>Change Technology Partners Inc</v>
          </cell>
          <cell r="E15535">
            <v>6.3040000000000003</v>
          </cell>
          <cell r="F15535" t="str">
            <v>Y</v>
          </cell>
        </row>
        <row r="15536">
          <cell r="B15536">
            <v>36928</v>
          </cell>
          <cell r="C15536" t="str">
            <v>AdZone Interactive Inc</v>
          </cell>
          <cell r="D15536" t="str">
            <v>Executive Help Services Inc</v>
          </cell>
          <cell r="E15536">
            <v>3.2399999999999998</v>
          </cell>
          <cell r="F15536" t="str">
            <v>N</v>
          </cell>
        </row>
        <row r="15537">
          <cell r="B15537">
            <v>36928</v>
          </cell>
          <cell r="C15537" t="str">
            <v>Firstar Bank NA-Council Bluffs</v>
          </cell>
          <cell r="D15537" t="str">
            <v>Liberty Bank,FSB,Iowa</v>
          </cell>
          <cell r="E15537">
            <v>50</v>
          </cell>
          <cell r="F15537" t="str">
            <v>N</v>
          </cell>
        </row>
        <row r="15538">
          <cell r="B15538">
            <v>36928</v>
          </cell>
          <cell r="C15538" t="str">
            <v>Uproar Inc</v>
          </cell>
          <cell r="D15538" t="str">
            <v>Flipside Inc</v>
          </cell>
          <cell r="E15538">
            <v>128.56899999999999</v>
          </cell>
          <cell r="F15538" t="str">
            <v>N</v>
          </cell>
        </row>
        <row r="15539">
          <cell r="B15539">
            <v>36928</v>
          </cell>
          <cell r="C15539" t="str">
            <v>Outboard Marine Corp-Assets</v>
          </cell>
          <cell r="D15539" t="str">
            <v>Investor Group</v>
          </cell>
          <cell r="E15539">
            <v>95</v>
          </cell>
          <cell r="F15539" t="str">
            <v>N</v>
          </cell>
        </row>
        <row r="15540">
          <cell r="B15540">
            <v>36928</v>
          </cell>
          <cell r="C15540" t="str">
            <v>Morrison Management Specialist</v>
          </cell>
          <cell r="D15540" t="str">
            <v>Compass Group PLC</v>
          </cell>
          <cell r="E15540">
            <v>572.87400000000002</v>
          </cell>
          <cell r="F15540" t="str">
            <v>N</v>
          </cell>
        </row>
        <row r="15541">
          <cell r="B15541">
            <v>36928</v>
          </cell>
          <cell r="C15541" t="str">
            <v>Ebix Inc</v>
          </cell>
          <cell r="D15541" t="str">
            <v>BRIT Insurance Holdings PLC</v>
          </cell>
          <cell r="E15541">
            <v>8.68</v>
          </cell>
          <cell r="F15541" t="str">
            <v>N</v>
          </cell>
        </row>
        <row r="15542">
          <cell r="B15542">
            <v>36928</v>
          </cell>
          <cell r="C15542" t="str">
            <v>innoCOMM Wireless Inc</v>
          </cell>
          <cell r="D15542" t="str">
            <v>National Semiconductor Corp</v>
          </cell>
          <cell r="E15542">
            <v>130</v>
          </cell>
          <cell r="F15542" t="str">
            <v>N</v>
          </cell>
        </row>
        <row r="15543">
          <cell r="B15543">
            <v>36928</v>
          </cell>
          <cell r="C15543" t="str">
            <v>HITEC Corp</v>
          </cell>
          <cell r="D15543" t="str">
            <v>First Technology PLC</v>
          </cell>
          <cell r="E15543">
            <v>4.25</v>
          </cell>
          <cell r="F15543" t="str">
            <v>N</v>
          </cell>
        </row>
        <row r="15544">
          <cell r="B15544">
            <v>36928</v>
          </cell>
          <cell r="C15544" t="str">
            <v>Sega.com PC Networks Inc</v>
          </cell>
          <cell r="D15544" t="str">
            <v>Sega.com Inc</v>
          </cell>
          <cell r="E15544">
            <v>18.306000000000001</v>
          </cell>
          <cell r="F15544" t="str">
            <v>N</v>
          </cell>
        </row>
        <row r="15545">
          <cell r="B15545">
            <v>36928</v>
          </cell>
          <cell r="C15545" t="str">
            <v>Circle.com(Snyder Comm)</v>
          </cell>
          <cell r="D15545" t="str">
            <v>Havas Advertising SA</v>
          </cell>
          <cell r="E15545">
            <v>23.736000000000001</v>
          </cell>
          <cell r="F15545" t="str">
            <v>N</v>
          </cell>
        </row>
        <row r="15546">
          <cell r="B15546">
            <v>36928</v>
          </cell>
          <cell r="C15546" t="str">
            <v>Russell Minerals Inc</v>
          </cell>
          <cell r="D15546" t="str">
            <v>Ennstone Inc</v>
          </cell>
          <cell r="E15546">
            <v>4.9589999999999996</v>
          </cell>
          <cell r="F15546" t="str">
            <v>N</v>
          </cell>
        </row>
        <row r="15547">
          <cell r="B15547">
            <v>36927</v>
          </cell>
          <cell r="C15547" t="str">
            <v>Firecom Inc</v>
          </cell>
          <cell r="D15547" t="str">
            <v>Investor Group</v>
          </cell>
          <cell r="E15547">
            <v>2.9220000000000002</v>
          </cell>
          <cell r="F15547" t="str">
            <v>Y</v>
          </cell>
        </row>
        <row r="15548">
          <cell r="B15548">
            <v>36927</v>
          </cell>
          <cell r="C15548" t="str">
            <v>Quantira Technologies Inc</v>
          </cell>
          <cell r="D15548" t="str">
            <v>Noro-Moseley Partners</v>
          </cell>
          <cell r="E15548">
            <v>1.2</v>
          </cell>
          <cell r="F15548" t="str">
            <v>Y</v>
          </cell>
        </row>
        <row r="15549">
          <cell r="B15549">
            <v>36927</v>
          </cell>
          <cell r="C15549" t="str">
            <v>Egreetings Network Inc</v>
          </cell>
          <cell r="D15549" t="str">
            <v>AmericanGreetings.com Inc</v>
          </cell>
          <cell r="E15549">
            <v>30.475999999999999</v>
          </cell>
          <cell r="F15549" t="str">
            <v>N</v>
          </cell>
        </row>
        <row r="15550">
          <cell r="B15550">
            <v>36927</v>
          </cell>
          <cell r="C15550" t="str">
            <v>Healthology Inc</v>
          </cell>
          <cell r="D15550" t="str">
            <v>Leap Technology Inc</v>
          </cell>
          <cell r="E15550">
            <v>1</v>
          </cell>
          <cell r="F15550" t="str">
            <v>N</v>
          </cell>
        </row>
        <row r="15551">
          <cell r="B15551">
            <v>36927</v>
          </cell>
          <cell r="C15551" t="str">
            <v>Princeton Video Image Inc</v>
          </cell>
          <cell r="D15551" t="str">
            <v>Cablevision Systems Corp</v>
          </cell>
          <cell r="E15551">
            <v>17.5</v>
          </cell>
          <cell r="F15551" t="str">
            <v>N</v>
          </cell>
        </row>
        <row r="15552">
          <cell r="B15552">
            <v>36927</v>
          </cell>
          <cell r="C15552" t="str">
            <v>RegLand,SiteTerminal,WantedNow</v>
          </cell>
          <cell r="D15552" t="str">
            <v>Piedmont Mining Co Inc</v>
          </cell>
          <cell r="E15552">
            <v>2.4380000000000002</v>
          </cell>
          <cell r="F15552" t="str">
            <v>N</v>
          </cell>
        </row>
        <row r="15553">
          <cell r="B15553">
            <v>36927</v>
          </cell>
          <cell r="C15553" t="str">
            <v>Ross Systems-Payroll Assets</v>
          </cell>
          <cell r="D15553" t="str">
            <v>Now Solutions LLC</v>
          </cell>
          <cell r="E15553">
            <v>6.1</v>
          </cell>
          <cell r="F15553" t="str">
            <v>N</v>
          </cell>
        </row>
        <row r="15554">
          <cell r="B15554">
            <v>36927</v>
          </cell>
          <cell r="C15554" t="str">
            <v>HiBand Semiconductors Inc</v>
          </cell>
          <cell r="D15554" t="str">
            <v>Cypress Semiconductor Corp</v>
          </cell>
          <cell r="E15554">
            <v>30</v>
          </cell>
          <cell r="F15554" t="str">
            <v>N</v>
          </cell>
        </row>
        <row r="15555">
          <cell r="B15555">
            <v>36927</v>
          </cell>
          <cell r="C15555" t="str">
            <v>Scott Technologies Inc</v>
          </cell>
          <cell r="D15555" t="str">
            <v>Tyco International Ltd</v>
          </cell>
          <cell r="E15555">
            <v>400.98899999999998</v>
          </cell>
          <cell r="F15555" t="str">
            <v>N</v>
          </cell>
        </row>
        <row r="15556">
          <cell r="B15556">
            <v>36927</v>
          </cell>
          <cell r="C15556" t="str">
            <v>Meteor Ind Inc-Cert Asts</v>
          </cell>
          <cell r="D15556" t="str">
            <v>Capco Energy Inc</v>
          </cell>
          <cell r="E15556">
            <v>5.5</v>
          </cell>
          <cell r="F15556" t="str">
            <v>N</v>
          </cell>
        </row>
        <row r="15557">
          <cell r="B15557">
            <v>36927</v>
          </cell>
          <cell r="C15557" t="str">
            <v>Camile Products Inc</v>
          </cell>
          <cell r="D15557" t="str">
            <v>Argonaut Technologies Inc</v>
          </cell>
          <cell r="E15557">
            <v>10</v>
          </cell>
          <cell r="F15557" t="str">
            <v>N</v>
          </cell>
        </row>
        <row r="15558">
          <cell r="B15558">
            <v>36927</v>
          </cell>
          <cell r="C15558" t="str">
            <v>HemaSure Inc-Fixed Assets</v>
          </cell>
          <cell r="D15558" t="str">
            <v>Whatman PLC</v>
          </cell>
          <cell r="E15558">
            <v>25</v>
          </cell>
          <cell r="F15558" t="str">
            <v>N</v>
          </cell>
        </row>
        <row r="15559">
          <cell r="B15559">
            <v>36927</v>
          </cell>
          <cell r="C15559" t="str">
            <v>Pillsbury-Dessert,Gen-Robin</v>
          </cell>
          <cell r="D15559" t="str">
            <v>International Multifoods Corp</v>
          </cell>
          <cell r="E15559">
            <v>305</v>
          </cell>
          <cell r="F15559" t="str">
            <v>N</v>
          </cell>
        </row>
        <row r="15560">
          <cell r="B15560">
            <v>36927</v>
          </cell>
          <cell r="C15560" t="str">
            <v>UTI Energy Corp</v>
          </cell>
          <cell r="D15560" t="str">
            <v>Patterson Energy Inc</v>
          </cell>
          <cell r="E15560">
            <v>1408.4799999999998</v>
          </cell>
          <cell r="F15560" t="str">
            <v>N</v>
          </cell>
        </row>
        <row r="15561">
          <cell r="B15561">
            <v>36927</v>
          </cell>
          <cell r="C15561" t="str">
            <v>Hercules Inc-Resins Division</v>
          </cell>
          <cell r="D15561" t="str">
            <v>Eastman Chemical Co</v>
          </cell>
          <cell r="E15561">
            <v>244</v>
          </cell>
          <cell r="F15561" t="str">
            <v>N</v>
          </cell>
        </row>
        <row r="15562">
          <cell r="B15562">
            <v>36927</v>
          </cell>
          <cell r="C15562" t="str">
            <v>Western Exhibitors LLC</v>
          </cell>
          <cell r="D15562" t="str">
            <v>DMG World Media Ltd</v>
          </cell>
          <cell r="E15562">
            <v>10</v>
          </cell>
          <cell r="F15562" t="str">
            <v>N</v>
          </cell>
        </row>
        <row r="15563">
          <cell r="B15563">
            <v>36927</v>
          </cell>
          <cell r="C15563" t="str">
            <v>Gas Project,Matagorda,TX</v>
          </cell>
          <cell r="D15563" t="str">
            <v>Undisclosed Acquiror</v>
          </cell>
          <cell r="E15563">
            <v>10</v>
          </cell>
          <cell r="F15563" t="str">
            <v>N</v>
          </cell>
        </row>
        <row r="15564">
          <cell r="B15564">
            <v>36927</v>
          </cell>
          <cell r="C15564" t="str">
            <v>NewStar Media-Book Assets</v>
          </cell>
          <cell r="D15564" t="str">
            <v>Undisclosed Acquiror</v>
          </cell>
          <cell r="E15564">
            <v>4</v>
          </cell>
          <cell r="F15564" t="str">
            <v>N</v>
          </cell>
        </row>
        <row r="15565">
          <cell r="B15565">
            <v>36927</v>
          </cell>
          <cell r="C15565" t="str">
            <v>General Cable Corp-Pyrotenax</v>
          </cell>
          <cell r="D15565" t="str">
            <v>Raychem HTS LLC</v>
          </cell>
          <cell r="E15565">
            <v>60</v>
          </cell>
          <cell r="F15565" t="str">
            <v>N</v>
          </cell>
        </row>
        <row r="15566">
          <cell r="B15566">
            <v>36927</v>
          </cell>
          <cell r="C15566" t="str">
            <v>Women.com Networks</v>
          </cell>
          <cell r="D15566" t="str">
            <v>iVillage Inc</v>
          </cell>
          <cell r="E15566">
            <v>25.867000000000001</v>
          </cell>
          <cell r="F15566" t="str">
            <v>N</v>
          </cell>
        </row>
        <row r="15567">
          <cell r="B15567">
            <v>36927</v>
          </cell>
          <cell r="C15567" t="str">
            <v>Walden University</v>
          </cell>
          <cell r="D15567" t="str">
            <v>Sylvan Ventures LLC</v>
          </cell>
          <cell r="E15567">
            <v>32.799999999999997</v>
          </cell>
          <cell r="F15567" t="str">
            <v>N</v>
          </cell>
        </row>
        <row r="15568">
          <cell r="B15568">
            <v>36927</v>
          </cell>
          <cell r="C15568" t="str">
            <v>CommTech Corp</v>
          </cell>
          <cell r="D15568" t="str">
            <v>ADC Telecommunications Inc</v>
          </cell>
          <cell r="E15568">
            <v>185.5</v>
          </cell>
          <cell r="F15568" t="str">
            <v>N</v>
          </cell>
        </row>
        <row r="15569">
          <cell r="B15569">
            <v>36927</v>
          </cell>
          <cell r="C15569" t="str">
            <v>Haslam Publications</v>
          </cell>
          <cell r="D15569" t="str">
            <v>American Lawyer Media Inc</v>
          </cell>
          <cell r="E15569">
            <v>6</v>
          </cell>
          <cell r="F15569" t="str">
            <v>N</v>
          </cell>
        </row>
        <row r="15570">
          <cell r="B15570">
            <v>36927</v>
          </cell>
          <cell r="C15570" t="str">
            <v>Unitive Inc</v>
          </cell>
          <cell r="D15570" t="str">
            <v>Onex Corp</v>
          </cell>
          <cell r="E15570">
            <v>6.7389999999999999</v>
          </cell>
          <cell r="F15570" t="str">
            <v>N</v>
          </cell>
        </row>
        <row r="15571">
          <cell r="B15571">
            <v>36926</v>
          </cell>
          <cell r="C15571" t="str">
            <v>Tosco Corp</v>
          </cell>
          <cell r="D15571" t="str">
            <v>Phillips Petroleum Co Inc</v>
          </cell>
          <cell r="E15571">
            <v>9388.2829999999994</v>
          </cell>
          <cell r="F15571" t="str">
            <v>N</v>
          </cell>
        </row>
        <row r="15572">
          <cell r="B15572">
            <v>36926</v>
          </cell>
          <cell r="C15572" t="str">
            <v>USM Corp(Emhart Corp)</v>
          </cell>
          <cell r="D15572" t="str">
            <v>KF Manufacturing</v>
          </cell>
          <cell r="E15572">
            <v>1</v>
          </cell>
          <cell r="F15572" t="str">
            <v>N</v>
          </cell>
        </row>
        <row r="15573">
          <cell r="B15573">
            <v>36924</v>
          </cell>
          <cell r="C15573" t="str">
            <v>InnoVentry Corp</v>
          </cell>
          <cell r="D15573" t="str">
            <v>Diebold Inc</v>
          </cell>
          <cell r="E15573">
            <v>10</v>
          </cell>
          <cell r="F15573" t="str">
            <v>N</v>
          </cell>
        </row>
        <row r="15574">
          <cell r="B15574">
            <v>36924</v>
          </cell>
          <cell r="C15574" t="str">
            <v>Community Tr Finl Svcs Corp</v>
          </cell>
          <cell r="D15574" t="str">
            <v>GB&amp;T Bancshares Inc,Georgia</v>
          </cell>
          <cell r="E15574">
            <v>42.582000000000001</v>
          </cell>
          <cell r="F15574" t="str">
            <v>N</v>
          </cell>
        </row>
        <row r="15575">
          <cell r="B15575">
            <v>36924</v>
          </cell>
          <cell r="C15575" t="str">
            <v>IVI Checkmate Corp</v>
          </cell>
          <cell r="D15575" t="str">
            <v>Ingenico Fortronic(Ingenico)</v>
          </cell>
          <cell r="E15575">
            <v>58.122999999999998</v>
          </cell>
          <cell r="F15575" t="str">
            <v>N</v>
          </cell>
        </row>
        <row r="15576">
          <cell r="B15576">
            <v>36924</v>
          </cell>
          <cell r="C15576" t="str">
            <v>Stellex Electronics Inc</v>
          </cell>
          <cell r="D15576" t="str">
            <v>M/A COM Inc</v>
          </cell>
          <cell r="E15576">
            <v>120</v>
          </cell>
          <cell r="F15576" t="str">
            <v>N</v>
          </cell>
        </row>
        <row r="15577">
          <cell r="B15577">
            <v>36924</v>
          </cell>
          <cell r="C15577" t="str">
            <v>Stellex Broadband Wireless</v>
          </cell>
          <cell r="D15577" t="str">
            <v>M/A COM Inc</v>
          </cell>
          <cell r="E15577">
            <v>2.8499999999999996</v>
          </cell>
          <cell r="F15577" t="str">
            <v>N</v>
          </cell>
        </row>
        <row r="15578">
          <cell r="B15578">
            <v>36924</v>
          </cell>
          <cell r="C15578" t="str">
            <v>Volera Inc(Novell Inc)</v>
          </cell>
          <cell r="D15578" t="str">
            <v>Investor Group</v>
          </cell>
          <cell r="E15578">
            <v>80</v>
          </cell>
          <cell r="F15578" t="str">
            <v>N</v>
          </cell>
        </row>
        <row r="15579">
          <cell r="B15579">
            <v>36924</v>
          </cell>
          <cell r="C15579" t="str">
            <v>TMG Worldwide Inc</v>
          </cell>
          <cell r="D15579" t="str">
            <v>e-comsport group PLC</v>
          </cell>
          <cell r="E15579">
            <v>4.1150000000000002</v>
          </cell>
          <cell r="F15579" t="str">
            <v>N</v>
          </cell>
        </row>
        <row r="15580">
          <cell r="B15580">
            <v>36924</v>
          </cell>
          <cell r="C15580" t="str">
            <v>Analytical Surveys-Map Office</v>
          </cell>
          <cell r="D15580" t="str">
            <v>Sanborn Map Co</v>
          </cell>
          <cell r="E15580">
            <v>9</v>
          </cell>
          <cell r="F15580" t="str">
            <v>N</v>
          </cell>
        </row>
        <row r="15581">
          <cell r="B15581">
            <v>36924</v>
          </cell>
          <cell r="C15581" t="str">
            <v>SpringHill Suites,Raleigh,NC</v>
          </cell>
          <cell r="D15581" t="str">
            <v>CNL Hospitality Properties Inc</v>
          </cell>
          <cell r="E15581">
            <v>8.8219999999999992</v>
          </cell>
          <cell r="F15581" t="str">
            <v>N</v>
          </cell>
        </row>
        <row r="15582">
          <cell r="B15582">
            <v>36924</v>
          </cell>
          <cell r="C15582" t="str">
            <v>DiscoverMusic Inc</v>
          </cell>
          <cell r="D15582" t="str">
            <v>Loudeye Technologies Inc</v>
          </cell>
          <cell r="E15582">
            <v>13.298999999999999</v>
          </cell>
          <cell r="F15582" t="str">
            <v>N</v>
          </cell>
        </row>
        <row r="15583">
          <cell r="B15583">
            <v>36924</v>
          </cell>
          <cell r="C15583" t="str">
            <v>NexFlash Technologies Inc</v>
          </cell>
          <cell r="D15583" t="str">
            <v>Winbond Electronics Corp</v>
          </cell>
          <cell r="E15583">
            <v>33</v>
          </cell>
          <cell r="F15583" t="str">
            <v>N</v>
          </cell>
        </row>
        <row r="15584">
          <cell r="B15584">
            <v>36924</v>
          </cell>
          <cell r="C15584" t="str">
            <v>Apache Medical-Certain Assets</v>
          </cell>
          <cell r="D15584" t="str">
            <v>Cerner Corp</v>
          </cell>
          <cell r="E15584">
            <v>3.5999999999999996</v>
          </cell>
          <cell r="F15584" t="str">
            <v>N</v>
          </cell>
        </row>
        <row r="15585">
          <cell r="B15585">
            <v>36924</v>
          </cell>
          <cell r="C15585" t="str">
            <v>LSC Inc</v>
          </cell>
          <cell r="D15585" t="str">
            <v>Sun Microsystems Inc</v>
          </cell>
          <cell r="E15585">
            <v>74</v>
          </cell>
          <cell r="F15585" t="str">
            <v>N</v>
          </cell>
        </row>
        <row r="15586">
          <cell r="B15586">
            <v>36924</v>
          </cell>
          <cell r="C15586" t="str">
            <v>Grand Union Co-Supermarks(56)</v>
          </cell>
          <cell r="D15586" t="str">
            <v>Koninklijke Ahold NV</v>
          </cell>
          <cell r="E15586">
            <v>178</v>
          </cell>
          <cell r="F15586" t="str">
            <v>N</v>
          </cell>
        </row>
        <row r="15587">
          <cell r="B15587">
            <v>36923</v>
          </cell>
          <cell r="C15587" t="str">
            <v>American Changer Corp</v>
          </cell>
          <cell r="D15587" t="str">
            <v>Eastport Operating Partners</v>
          </cell>
          <cell r="E15587">
            <v>17</v>
          </cell>
          <cell r="F15587" t="str">
            <v>Y</v>
          </cell>
        </row>
        <row r="15588">
          <cell r="B15588">
            <v>36923</v>
          </cell>
          <cell r="C15588" t="str">
            <v>Equistar Chemicals-Facility</v>
          </cell>
          <cell r="D15588" t="str">
            <v>Enterprise Products Partners</v>
          </cell>
          <cell r="E15588">
            <v>3.4</v>
          </cell>
          <cell r="F15588" t="str">
            <v>N</v>
          </cell>
        </row>
        <row r="15589">
          <cell r="B15589">
            <v>36923</v>
          </cell>
          <cell r="C15589" t="str">
            <v>Preeminent Energy Services Inc</v>
          </cell>
          <cell r="D15589" t="str">
            <v>BJ Services Co</v>
          </cell>
          <cell r="E15589">
            <v>20</v>
          </cell>
          <cell r="F15589" t="str">
            <v>N</v>
          </cell>
        </row>
        <row r="15590">
          <cell r="B15590">
            <v>36923</v>
          </cell>
          <cell r="C15590" t="str">
            <v>Well-Bilt Steel Products Inc</v>
          </cell>
          <cell r="D15590" t="str">
            <v>Independent Steel Products LLC</v>
          </cell>
          <cell r="E15590">
            <v>1</v>
          </cell>
          <cell r="F15590" t="str">
            <v>N</v>
          </cell>
        </row>
        <row r="15591">
          <cell r="B15591">
            <v>36923</v>
          </cell>
          <cell r="C15591" t="str">
            <v>Sensory Science Corp</v>
          </cell>
          <cell r="D15591" t="str">
            <v>SONICBlue Inc</v>
          </cell>
          <cell r="E15591">
            <v>4.218</v>
          </cell>
          <cell r="F15591" t="str">
            <v>N</v>
          </cell>
        </row>
        <row r="15592">
          <cell r="B15592">
            <v>36923</v>
          </cell>
          <cell r="C15592" t="str">
            <v>Wasatch Interactive Learning</v>
          </cell>
          <cell r="D15592" t="str">
            <v>Plato Learning Inc</v>
          </cell>
          <cell r="E15592">
            <v>12.327</v>
          </cell>
          <cell r="F15592" t="str">
            <v>N</v>
          </cell>
        </row>
        <row r="15593">
          <cell r="B15593">
            <v>36923</v>
          </cell>
          <cell r="C15593" t="str">
            <v>ReplayTV Inc</v>
          </cell>
          <cell r="D15593" t="str">
            <v>SONICBlue Inc</v>
          </cell>
          <cell r="E15593">
            <v>123</v>
          </cell>
          <cell r="F15593" t="str">
            <v>N</v>
          </cell>
        </row>
        <row r="15594">
          <cell r="B15594">
            <v>36923</v>
          </cell>
          <cell r="C15594" t="str">
            <v>Rainbow Media Corp</v>
          </cell>
          <cell r="D15594" t="str">
            <v>Metro-Goldwyn-Mayer Inc</v>
          </cell>
          <cell r="E15594">
            <v>825</v>
          </cell>
          <cell r="F15594" t="str">
            <v>N</v>
          </cell>
        </row>
        <row r="15595">
          <cell r="B15595">
            <v>36923</v>
          </cell>
          <cell r="C15595" t="str">
            <v>Executive Marketing Services</v>
          </cell>
          <cell r="D15595" t="str">
            <v>Zip Direct</v>
          </cell>
          <cell r="E15595">
            <v>2.5</v>
          </cell>
          <cell r="F15595" t="str">
            <v>N</v>
          </cell>
        </row>
        <row r="15596">
          <cell r="B15596">
            <v>36923</v>
          </cell>
          <cell r="C15596" t="str">
            <v>Pennsylvania Capital Bank</v>
          </cell>
          <cell r="D15596" t="str">
            <v>Three Rivers Bancorp Inc,PA</v>
          </cell>
          <cell r="E15596">
            <v>20</v>
          </cell>
          <cell r="F15596" t="str">
            <v>N</v>
          </cell>
        </row>
        <row r="15597">
          <cell r="B15597">
            <v>36923</v>
          </cell>
          <cell r="C15597" t="str">
            <v>Xcert International Inc</v>
          </cell>
          <cell r="D15597" t="str">
            <v>RSA Security Inc</v>
          </cell>
          <cell r="E15597">
            <v>67.5</v>
          </cell>
          <cell r="F15597" t="str">
            <v>N</v>
          </cell>
        </row>
        <row r="15598">
          <cell r="B15598">
            <v>36923</v>
          </cell>
          <cell r="C15598" t="str">
            <v>Undisclosed Energy Co,CA</v>
          </cell>
          <cell r="D15598" t="str">
            <v>Rimco Production Co Inc</v>
          </cell>
          <cell r="E15598">
            <v>20</v>
          </cell>
          <cell r="F15598" t="str">
            <v>N</v>
          </cell>
        </row>
        <row r="15599">
          <cell r="B15599">
            <v>36923</v>
          </cell>
          <cell r="C15599" t="str">
            <v>AW Printing Inc</v>
          </cell>
          <cell r="D15599" t="str">
            <v>Checkpoint Systems Inc</v>
          </cell>
          <cell r="E15599">
            <v>14</v>
          </cell>
          <cell r="F15599" t="str">
            <v>N</v>
          </cell>
        </row>
        <row r="15600">
          <cell r="B15600">
            <v>36923</v>
          </cell>
          <cell r="C15600" t="str">
            <v>Turner Road Vintners</v>
          </cell>
          <cell r="D15600" t="str">
            <v>Constellation Brands Inc</v>
          </cell>
          <cell r="E15600">
            <v>295</v>
          </cell>
          <cell r="F15600" t="str">
            <v>N</v>
          </cell>
        </row>
        <row r="15601">
          <cell r="B15601">
            <v>36923</v>
          </cell>
          <cell r="C15601" t="str">
            <v>NetCare Health Sys-Hospital(6)</v>
          </cell>
          <cell r="D15601" t="str">
            <v>Krug International Corp</v>
          </cell>
          <cell r="E15601">
            <v>30</v>
          </cell>
          <cell r="F15601" t="str">
            <v>N</v>
          </cell>
        </row>
        <row r="15602">
          <cell r="B15602">
            <v>36923</v>
          </cell>
          <cell r="C15602" t="str">
            <v>American Telecommun Inc</v>
          </cell>
          <cell r="D15602" t="str">
            <v>Gabriel Communications Inc</v>
          </cell>
          <cell r="E15602">
            <v>3.1999999999999997</v>
          </cell>
          <cell r="F15602" t="str">
            <v>N</v>
          </cell>
        </row>
        <row r="15603">
          <cell r="B15603">
            <v>36923</v>
          </cell>
          <cell r="C15603" t="str">
            <v>Discovery Toys(McGuggan LLC)</v>
          </cell>
          <cell r="D15603" t="str">
            <v>dreamlife inc</v>
          </cell>
          <cell r="E15603">
            <v>42.215000000000003</v>
          </cell>
          <cell r="F15603" t="str">
            <v>N</v>
          </cell>
        </row>
        <row r="15604">
          <cell r="B15604">
            <v>36923</v>
          </cell>
          <cell r="C15604" t="str">
            <v>Kea Lani Resort(Kea Lani LP)</v>
          </cell>
          <cell r="D15604" t="str">
            <v>Canadian Pacific Hotels Corp</v>
          </cell>
          <cell r="E15604">
            <v>250</v>
          </cell>
          <cell r="F15604" t="str">
            <v>N</v>
          </cell>
        </row>
        <row r="15605">
          <cell r="B15605">
            <v>36922</v>
          </cell>
          <cell r="C15605" t="str">
            <v>Dresser Equipment Group</v>
          </cell>
          <cell r="D15605" t="str">
            <v>Investor Group</v>
          </cell>
          <cell r="E15605">
            <v>1550</v>
          </cell>
          <cell r="F15605" t="str">
            <v>Y</v>
          </cell>
        </row>
        <row r="15606">
          <cell r="B15606">
            <v>36922</v>
          </cell>
          <cell r="C15606" t="str">
            <v>WNAC-TV,Providence,RI-CertainA</v>
          </cell>
          <cell r="D15606" t="str">
            <v>LIN Television Corp</v>
          </cell>
          <cell r="E15606">
            <v>2.5</v>
          </cell>
          <cell r="F15606" t="str">
            <v>Y</v>
          </cell>
        </row>
        <row r="15607">
          <cell r="B15607">
            <v>36922</v>
          </cell>
          <cell r="C15607" t="str">
            <v>ConnectiCare Inc</v>
          </cell>
          <cell r="D15607" t="str">
            <v>Investor Group</v>
          </cell>
          <cell r="E15607">
            <v>130</v>
          </cell>
          <cell r="F15607" t="str">
            <v>Y</v>
          </cell>
        </row>
        <row r="15608">
          <cell r="B15608">
            <v>36922</v>
          </cell>
          <cell r="C15608" t="str">
            <v>Northern Power Systems Inc</v>
          </cell>
          <cell r="D15608" t="str">
            <v>Perseus 2000 LLC</v>
          </cell>
          <cell r="E15608">
            <v>10</v>
          </cell>
          <cell r="F15608" t="str">
            <v>N</v>
          </cell>
        </row>
        <row r="15609">
          <cell r="B15609">
            <v>36922</v>
          </cell>
          <cell r="C15609" t="str">
            <v>Embedded Power Corp</v>
          </cell>
          <cell r="D15609" t="str">
            <v>Lineo Inc</v>
          </cell>
          <cell r="E15609">
            <v>7</v>
          </cell>
          <cell r="F15609" t="str">
            <v>N</v>
          </cell>
        </row>
        <row r="15610">
          <cell r="B15610">
            <v>36922</v>
          </cell>
          <cell r="C15610" t="str">
            <v>Diamonex Inc</v>
          </cell>
          <cell r="D15610" t="str">
            <v>Morgan Crucible Co PLC</v>
          </cell>
          <cell r="E15610">
            <v>13.799999999999999</v>
          </cell>
          <cell r="F15610" t="str">
            <v>N</v>
          </cell>
        </row>
        <row r="15611">
          <cell r="B15611">
            <v>36922</v>
          </cell>
          <cell r="C15611" t="str">
            <v>Alcoa Inc-Thiokol Propulsion</v>
          </cell>
          <cell r="D15611" t="str">
            <v>Alliant Techsystems Inc</v>
          </cell>
          <cell r="E15611">
            <v>685</v>
          </cell>
          <cell r="F15611" t="str">
            <v>N</v>
          </cell>
        </row>
        <row r="15612">
          <cell r="B15612">
            <v>36922</v>
          </cell>
          <cell r="C15612" t="str">
            <v>LNS Communications Inc</v>
          </cell>
          <cell r="D15612" t="str">
            <v>Chime Communications PLC</v>
          </cell>
          <cell r="E15612">
            <v>16</v>
          </cell>
          <cell r="F15612" t="str">
            <v>N</v>
          </cell>
        </row>
        <row r="15613">
          <cell r="B15613">
            <v>36922</v>
          </cell>
          <cell r="C15613" t="str">
            <v>Columbia Propane Corp</v>
          </cell>
          <cell r="D15613" t="str">
            <v>AmeriGas Partners LP</v>
          </cell>
          <cell r="E15613">
            <v>208</v>
          </cell>
          <cell r="F15613" t="str">
            <v>N</v>
          </cell>
        </row>
        <row r="15614">
          <cell r="B15614">
            <v>36922</v>
          </cell>
          <cell r="C15614" t="str">
            <v>Intl Paper-Oil &amp; Gas Property</v>
          </cell>
          <cell r="D15614" t="str">
            <v>Pure Resources Inc</v>
          </cell>
          <cell r="E15614">
            <v>261</v>
          </cell>
          <cell r="F15614" t="str">
            <v>N</v>
          </cell>
        </row>
        <row r="15615">
          <cell r="B15615">
            <v>36922</v>
          </cell>
          <cell r="C15615" t="str">
            <v>New York Times-Magazine Publis</v>
          </cell>
          <cell r="D15615" t="str">
            <v>Advance Publications Inc</v>
          </cell>
          <cell r="E15615">
            <v>435</v>
          </cell>
          <cell r="F15615" t="str">
            <v>N</v>
          </cell>
        </row>
        <row r="15616">
          <cell r="B15616">
            <v>36922</v>
          </cell>
          <cell r="C15616" t="str">
            <v>Lamar Capital Corp</v>
          </cell>
          <cell r="D15616" t="str">
            <v>Hancock Holding Co Gulfport MS</v>
          </cell>
          <cell r="E15616">
            <v>47.378999999999998</v>
          </cell>
          <cell r="F15616" t="str">
            <v>N</v>
          </cell>
        </row>
        <row r="15617">
          <cell r="B15617">
            <v>36922</v>
          </cell>
          <cell r="C15617" t="str">
            <v>Factual Data of Florida Inc</v>
          </cell>
          <cell r="D15617" t="str">
            <v>Factual Data Corp</v>
          </cell>
          <cell r="E15617">
            <v>2.5999999999999996</v>
          </cell>
          <cell r="F15617" t="str">
            <v>N</v>
          </cell>
        </row>
        <row r="15618">
          <cell r="B15618">
            <v>36922</v>
          </cell>
          <cell r="C15618" t="str">
            <v>Stevens Communications Inc</v>
          </cell>
          <cell r="D15618" t="str">
            <v>Dycom Industries Inc</v>
          </cell>
          <cell r="E15618">
            <v>11.561</v>
          </cell>
          <cell r="F15618" t="str">
            <v>N</v>
          </cell>
        </row>
        <row r="15619">
          <cell r="B15619">
            <v>36921</v>
          </cell>
          <cell r="C15619" t="str">
            <v>Double Envlp,Convert,Diversifi</v>
          </cell>
          <cell r="D15619" t="str">
            <v>BSC Ventures LLC</v>
          </cell>
          <cell r="E15619">
            <v>32</v>
          </cell>
          <cell r="F15619" t="str">
            <v>Y</v>
          </cell>
        </row>
        <row r="15620">
          <cell r="B15620">
            <v>36921</v>
          </cell>
          <cell r="C15620" t="str">
            <v>Strax Holding Inc</v>
          </cell>
          <cell r="D15620" t="str">
            <v>Novestra AB</v>
          </cell>
          <cell r="E15620">
            <v>1.5</v>
          </cell>
          <cell r="F15620" t="str">
            <v>Y</v>
          </cell>
        </row>
        <row r="15621">
          <cell r="B15621">
            <v>36921</v>
          </cell>
          <cell r="C15621" t="str">
            <v>Saks Inc-Stores(9)</v>
          </cell>
          <cell r="D15621" t="str">
            <v>May Department Stores Co</v>
          </cell>
          <cell r="E15621">
            <v>308</v>
          </cell>
          <cell r="F15621" t="str">
            <v>N</v>
          </cell>
        </row>
        <row r="15622">
          <cell r="B15622">
            <v>36921</v>
          </cell>
          <cell r="C15622" t="str">
            <v>Global American Technology</v>
          </cell>
          <cell r="D15622" t="str">
            <v>Corra Capital Corp</v>
          </cell>
          <cell r="E15622">
            <v>13.643000000000001</v>
          </cell>
          <cell r="F15622" t="str">
            <v>N</v>
          </cell>
        </row>
        <row r="15623">
          <cell r="B15623">
            <v>36921</v>
          </cell>
          <cell r="C15623" t="str">
            <v>Fabricated Components Inc</v>
          </cell>
          <cell r="D15623" t="str">
            <v>Infast Group PLC</v>
          </cell>
          <cell r="E15623">
            <v>10.25</v>
          </cell>
          <cell r="F15623" t="str">
            <v>N</v>
          </cell>
        </row>
        <row r="15624">
          <cell r="B15624">
            <v>36921</v>
          </cell>
          <cell r="C15624" t="str">
            <v>Gilbert Cheramie Boats Inc</v>
          </cell>
          <cell r="D15624" t="str">
            <v>Seacor Smit Inc</v>
          </cell>
          <cell r="E15624">
            <v>62</v>
          </cell>
          <cell r="F15624" t="str">
            <v>N</v>
          </cell>
        </row>
        <row r="15625">
          <cell r="B15625">
            <v>36921</v>
          </cell>
          <cell r="C15625" t="str">
            <v>LuminaAmericas Inc</v>
          </cell>
          <cell r="D15625" t="str">
            <v>Investor Group</v>
          </cell>
          <cell r="E15625">
            <v>25</v>
          </cell>
          <cell r="F15625" t="str">
            <v>N</v>
          </cell>
        </row>
        <row r="15626">
          <cell r="B15626">
            <v>36921</v>
          </cell>
          <cell r="C15626" t="str">
            <v>ING Baring-US Operations</v>
          </cell>
          <cell r="D15626" t="str">
            <v>ABN-AMRO Holding NV</v>
          </cell>
          <cell r="E15626">
            <v>275</v>
          </cell>
          <cell r="F15626" t="str">
            <v>N</v>
          </cell>
        </row>
        <row r="15627">
          <cell r="B15627">
            <v>36921</v>
          </cell>
          <cell r="C15627" t="str">
            <v>Panelview Corp</v>
          </cell>
          <cell r="D15627" t="str">
            <v>White Electronic Designs Corp</v>
          </cell>
          <cell r="E15627">
            <v>10.050000000000001</v>
          </cell>
          <cell r="F15627" t="str">
            <v>N</v>
          </cell>
        </row>
        <row r="15628">
          <cell r="B15628">
            <v>36921</v>
          </cell>
          <cell r="C15628" t="str">
            <v>Wisconsin Central Transport</v>
          </cell>
          <cell r="D15628" t="str">
            <v>Canadian National Railway Co</v>
          </cell>
          <cell r="E15628">
            <v>1199.155</v>
          </cell>
          <cell r="F15628" t="str">
            <v>N</v>
          </cell>
        </row>
        <row r="15629">
          <cell r="B15629">
            <v>36921</v>
          </cell>
          <cell r="C15629" t="str">
            <v>BrightWare Inc</v>
          </cell>
          <cell r="D15629" t="str">
            <v>Firepond Inc</v>
          </cell>
          <cell r="E15629">
            <v>22.687999999999999</v>
          </cell>
          <cell r="F15629" t="str">
            <v>N</v>
          </cell>
        </row>
        <row r="15630">
          <cell r="B15630">
            <v>36921</v>
          </cell>
          <cell r="C15630" t="str">
            <v>Credit Management Solutions</v>
          </cell>
          <cell r="D15630" t="str">
            <v>First American Corp</v>
          </cell>
          <cell r="E15630">
            <v>49.679000000000002</v>
          </cell>
          <cell r="F15630" t="str">
            <v>N</v>
          </cell>
        </row>
        <row r="15631">
          <cell r="B15631">
            <v>36921</v>
          </cell>
          <cell r="C15631" t="str">
            <v>Pathlight Technology Inc</v>
          </cell>
          <cell r="D15631" t="str">
            <v>Advanced Digital Infon Corp</v>
          </cell>
          <cell r="E15631">
            <v>264.58100000000002</v>
          </cell>
          <cell r="F15631" t="str">
            <v>N</v>
          </cell>
        </row>
        <row r="15632">
          <cell r="B15632">
            <v>36921</v>
          </cell>
          <cell r="C15632" t="str">
            <v>Supermarkets Online Inc</v>
          </cell>
          <cell r="D15632" t="str">
            <v>Catalina Marketing Corp</v>
          </cell>
          <cell r="E15632">
            <v>10.5</v>
          </cell>
          <cell r="F15632" t="str">
            <v>N</v>
          </cell>
        </row>
        <row r="15633">
          <cell r="B15633">
            <v>36920</v>
          </cell>
          <cell r="C15633" t="str">
            <v>Benjamin Jacobson &amp; Sons LLC</v>
          </cell>
          <cell r="D15633" t="str">
            <v>Goldman Sachs Group Inc</v>
          </cell>
          <cell r="E15633">
            <v>250</v>
          </cell>
          <cell r="F15633" t="str">
            <v>Y</v>
          </cell>
        </row>
        <row r="15634">
          <cell r="B15634">
            <v>36920</v>
          </cell>
          <cell r="C15634" t="str">
            <v>Williams Commun Solutions</v>
          </cell>
          <cell r="D15634" t="str">
            <v>Platinum Equity LLC</v>
          </cell>
          <cell r="E15634">
            <v>400</v>
          </cell>
          <cell r="F15634" t="str">
            <v>Y</v>
          </cell>
        </row>
        <row r="15635">
          <cell r="B15635">
            <v>36920</v>
          </cell>
          <cell r="C15635" t="str">
            <v>Cal Pub Util Comm-Water Sys(4)</v>
          </cell>
          <cell r="D15635" t="str">
            <v>California Water Service Group</v>
          </cell>
          <cell r="E15635">
            <v>1</v>
          </cell>
          <cell r="F15635" t="str">
            <v>N</v>
          </cell>
        </row>
        <row r="15636">
          <cell r="B15636">
            <v>36920</v>
          </cell>
          <cell r="C15636" t="str">
            <v>Dallas-Semiconductor Corp</v>
          </cell>
          <cell r="D15636" t="str">
            <v>Maxim Integrated Products Inc</v>
          </cell>
          <cell r="E15636">
            <v>1620.6590000000001</v>
          </cell>
          <cell r="F15636" t="str">
            <v>N</v>
          </cell>
        </row>
        <row r="15637">
          <cell r="B15637">
            <v>36920</v>
          </cell>
          <cell r="C15637" t="str">
            <v>Star Telecommunications Inc</v>
          </cell>
          <cell r="D15637" t="str">
            <v>IDT Investments Inc(IDT Corp)</v>
          </cell>
          <cell r="E15637">
            <v>1.2230000000000001</v>
          </cell>
          <cell r="F15637" t="str">
            <v>N</v>
          </cell>
        </row>
        <row r="15638">
          <cell r="B15638">
            <v>36920</v>
          </cell>
          <cell r="C15638" t="str">
            <v>SupplyPoint Inc</v>
          </cell>
          <cell r="D15638" t="str">
            <v>Western Power &amp; Equipment Corp</v>
          </cell>
          <cell r="E15638">
            <v>40.250999999999998</v>
          </cell>
          <cell r="F15638" t="str">
            <v>N</v>
          </cell>
        </row>
        <row r="15639">
          <cell r="B15639">
            <v>36920</v>
          </cell>
          <cell r="C15639" t="str">
            <v>Future Networks</v>
          </cell>
          <cell r="D15639" t="str">
            <v>Tellabs Inc</v>
          </cell>
          <cell r="E15639">
            <v>181</v>
          </cell>
          <cell r="F15639" t="str">
            <v>N</v>
          </cell>
        </row>
        <row r="15640">
          <cell r="B15640">
            <v>36920</v>
          </cell>
          <cell r="C15640" t="str">
            <v>Mayors Jewelers Inc</v>
          </cell>
          <cell r="D15640" t="str">
            <v>Warren Lichtenstein</v>
          </cell>
          <cell r="E15640">
            <v>5.1999999999999993</v>
          </cell>
          <cell r="F15640" t="str">
            <v>N</v>
          </cell>
        </row>
        <row r="15641">
          <cell r="B15641">
            <v>36920</v>
          </cell>
          <cell r="C15641" t="str">
            <v>Larsen Cellular-Florida 7 RSA</v>
          </cell>
          <cell r="D15641" t="str">
            <v>United States Cellular Corp</v>
          </cell>
          <cell r="E15641">
            <v>56</v>
          </cell>
          <cell r="F15641" t="str">
            <v>N</v>
          </cell>
        </row>
        <row r="15642">
          <cell r="B15642">
            <v>36920</v>
          </cell>
          <cell r="C15642" t="str">
            <v>Enthusiasm Technologies Inc</v>
          </cell>
          <cell r="D15642" t="str">
            <v>Metro One Telecommunications</v>
          </cell>
          <cell r="E15642">
            <v>5.3</v>
          </cell>
          <cell r="F15642" t="str">
            <v>N</v>
          </cell>
        </row>
        <row r="15643">
          <cell r="B15643">
            <v>36920</v>
          </cell>
          <cell r="C15643" t="str">
            <v>Baldwin Piano-Electronics Div</v>
          </cell>
          <cell r="D15643" t="str">
            <v>Ayrshire Electronics LLC</v>
          </cell>
          <cell r="E15643">
            <v>9.6999999999999993</v>
          </cell>
          <cell r="F15643" t="str">
            <v>N</v>
          </cell>
        </row>
        <row r="15644">
          <cell r="B15644">
            <v>36920</v>
          </cell>
          <cell r="C15644" t="str">
            <v>P2 Energy-Gas Turbines(12)</v>
          </cell>
          <cell r="D15644" t="str">
            <v>Northern Alternative Energy</v>
          </cell>
          <cell r="E15644">
            <v>180</v>
          </cell>
          <cell r="F15644" t="str">
            <v>N</v>
          </cell>
        </row>
        <row r="15645">
          <cell r="B15645">
            <v>36920</v>
          </cell>
          <cell r="C15645" t="str">
            <v>Interpool Inc-Intermodal</v>
          </cell>
          <cell r="D15645" t="str">
            <v>Transport International Pool</v>
          </cell>
          <cell r="E15645">
            <v>345</v>
          </cell>
          <cell r="F15645" t="str">
            <v>N</v>
          </cell>
        </row>
        <row r="15646">
          <cell r="B15646">
            <v>36920</v>
          </cell>
          <cell r="C15646" t="str">
            <v>El Paso Energy Partners LP-</v>
          </cell>
          <cell r="D15646" t="str">
            <v>Enterprise Products Partners</v>
          </cell>
          <cell r="E15646">
            <v>112</v>
          </cell>
          <cell r="F15646" t="str">
            <v>N</v>
          </cell>
        </row>
        <row r="15647">
          <cell r="B15647">
            <v>36920</v>
          </cell>
          <cell r="C15647" t="str">
            <v>Mhotronics Inc</v>
          </cell>
          <cell r="D15647" t="str">
            <v>Honda Tsushin Kogyo Co Ltd</v>
          </cell>
          <cell r="E15647">
            <v>6.5</v>
          </cell>
          <cell r="F15647" t="str">
            <v>N</v>
          </cell>
        </row>
        <row r="15648">
          <cell r="B15648">
            <v>36920</v>
          </cell>
          <cell r="C15648" t="str">
            <v>Drives &amp; Systems-Drive Product</v>
          </cell>
          <cell r="D15648" t="str">
            <v>Yaskawa Electric America Inc</v>
          </cell>
          <cell r="E15648">
            <v>28</v>
          </cell>
          <cell r="F15648" t="str">
            <v>N</v>
          </cell>
        </row>
        <row r="15649">
          <cell r="B15649">
            <v>36917</v>
          </cell>
          <cell r="C15649" t="str">
            <v>Avanti Press Inc</v>
          </cell>
          <cell r="D15649" t="str">
            <v>St Ives PLC</v>
          </cell>
          <cell r="E15649">
            <v>72</v>
          </cell>
          <cell r="F15649" t="str">
            <v>N</v>
          </cell>
        </row>
        <row r="15650">
          <cell r="B15650">
            <v>36917</v>
          </cell>
          <cell r="C15650" t="str">
            <v>Centura Bank Inc,NC</v>
          </cell>
          <cell r="D15650" t="str">
            <v>Royal Bank of Canada</v>
          </cell>
          <cell r="E15650">
            <v>2319.9810000000002</v>
          </cell>
          <cell r="F15650" t="str">
            <v>N</v>
          </cell>
        </row>
        <row r="15651">
          <cell r="B15651">
            <v>36917</v>
          </cell>
          <cell r="C15651" t="str">
            <v>Pseudo Programs Inc</v>
          </cell>
          <cell r="D15651" t="str">
            <v>INTV Inc</v>
          </cell>
          <cell r="E15651">
            <v>2</v>
          </cell>
          <cell r="F15651" t="str">
            <v>N</v>
          </cell>
        </row>
        <row r="15652">
          <cell r="B15652">
            <v>36917</v>
          </cell>
          <cell r="C15652" t="str">
            <v>IntelliFrame Corp</v>
          </cell>
          <cell r="D15652" t="str">
            <v>webMethods Inc</v>
          </cell>
          <cell r="E15652">
            <v>31.299999999999997</v>
          </cell>
          <cell r="F15652" t="str">
            <v>N</v>
          </cell>
        </row>
        <row r="15653">
          <cell r="B15653">
            <v>36917</v>
          </cell>
          <cell r="C15653" t="str">
            <v>Garden.com Inc</v>
          </cell>
          <cell r="D15653" t="str">
            <v>Walmart.com Inc</v>
          </cell>
          <cell r="E15653">
            <v>4.4000000000000004</v>
          </cell>
          <cell r="F15653" t="str">
            <v>N</v>
          </cell>
        </row>
        <row r="15654">
          <cell r="B15654">
            <v>36917</v>
          </cell>
          <cell r="C15654" t="str">
            <v>Premier Farnell-Certain Assets</v>
          </cell>
          <cell r="D15654" t="str">
            <v>Lawson Products Inc</v>
          </cell>
          <cell r="E15654">
            <v>38</v>
          </cell>
          <cell r="F15654" t="str">
            <v>N</v>
          </cell>
        </row>
        <row r="15655">
          <cell r="B15655">
            <v>36917</v>
          </cell>
          <cell r="C15655" t="str">
            <v>Maine Bank Corp,Portland,Maine</v>
          </cell>
          <cell r="D15655" t="str">
            <v>Chittenden Corp,Burlington,VT</v>
          </cell>
          <cell r="E15655">
            <v>49.25</v>
          </cell>
          <cell r="F15655" t="str">
            <v>N</v>
          </cell>
        </row>
        <row r="15656">
          <cell r="B15656">
            <v>36917</v>
          </cell>
          <cell r="C15656" t="str">
            <v>Hyatt Regency Maui Hotel</v>
          </cell>
          <cell r="D15656" t="str">
            <v>HRM/BRE Maui LLC</v>
          </cell>
          <cell r="E15656">
            <v>229.75</v>
          </cell>
          <cell r="F15656" t="str">
            <v>N</v>
          </cell>
        </row>
        <row r="15657">
          <cell r="B15657">
            <v>36917</v>
          </cell>
          <cell r="C15657" t="str">
            <v>TCI International Inc</v>
          </cell>
          <cell r="D15657" t="str">
            <v>Dielectric Communications</v>
          </cell>
          <cell r="E15657">
            <v>43.244</v>
          </cell>
          <cell r="F15657" t="str">
            <v>N</v>
          </cell>
        </row>
        <row r="15658">
          <cell r="B15658">
            <v>36917</v>
          </cell>
          <cell r="C15658" t="str">
            <v>Perry County Financial Corp</v>
          </cell>
          <cell r="D15658" t="str">
            <v>Jefferson County Bancshares</v>
          </cell>
          <cell r="E15658">
            <v>17.656999999999996</v>
          </cell>
          <cell r="F15658" t="str">
            <v>N</v>
          </cell>
        </row>
        <row r="15659">
          <cell r="B15659">
            <v>36917</v>
          </cell>
          <cell r="C15659" t="str">
            <v>Command Systems Inc</v>
          </cell>
          <cell r="D15659" t="str">
            <v>ICICI Infotech Inc</v>
          </cell>
          <cell r="E15659">
            <v>39.188999999999993</v>
          </cell>
          <cell r="F15659" t="str">
            <v>N</v>
          </cell>
        </row>
        <row r="15660">
          <cell r="B15660">
            <v>36917</v>
          </cell>
          <cell r="C15660" t="str">
            <v>Model Home Interiors Inc</v>
          </cell>
          <cell r="D15660" t="str">
            <v>Investor Group</v>
          </cell>
          <cell r="E15660">
            <v>3.1589999999999998</v>
          </cell>
          <cell r="F15660" t="str">
            <v>N</v>
          </cell>
        </row>
        <row r="15661">
          <cell r="B15661">
            <v>36917</v>
          </cell>
          <cell r="C15661" t="str">
            <v>Contour Software Inc</v>
          </cell>
          <cell r="D15661" t="str">
            <v>Ellie Mae Inc</v>
          </cell>
          <cell r="E15661">
            <v>30</v>
          </cell>
          <cell r="F15661" t="str">
            <v>N</v>
          </cell>
        </row>
        <row r="15662">
          <cell r="B15662">
            <v>36917</v>
          </cell>
          <cell r="C15662" t="str">
            <v>Heartport Inc</v>
          </cell>
          <cell r="D15662" t="str">
            <v>Johnson &amp; Johnson Inc</v>
          </cell>
          <cell r="E15662">
            <v>81.177000000000007</v>
          </cell>
          <cell r="F15662" t="str">
            <v>N</v>
          </cell>
        </row>
        <row r="15663">
          <cell r="B15663">
            <v>36917</v>
          </cell>
          <cell r="C15663" t="str">
            <v>Kenan Transport Co</v>
          </cell>
          <cell r="D15663" t="str">
            <v>Advantage Management Group Inc</v>
          </cell>
          <cell r="E15663">
            <v>85.742000000000004</v>
          </cell>
          <cell r="F15663" t="str">
            <v>N</v>
          </cell>
        </row>
        <row r="15664">
          <cell r="B15664">
            <v>36916</v>
          </cell>
          <cell r="C15664" t="str">
            <v>Patuxent Business Machines</v>
          </cell>
          <cell r="D15664" t="str">
            <v>Images Inc</v>
          </cell>
          <cell r="E15664">
            <v>18</v>
          </cell>
          <cell r="F15664" t="str">
            <v>N</v>
          </cell>
        </row>
        <row r="15665">
          <cell r="B15665">
            <v>36916</v>
          </cell>
          <cell r="C15665" t="str">
            <v>InterWorld Corp</v>
          </cell>
          <cell r="D15665" t="str">
            <v>J Net Enterprises Inc</v>
          </cell>
          <cell r="E15665">
            <v>20</v>
          </cell>
          <cell r="F15665" t="str">
            <v>N</v>
          </cell>
        </row>
        <row r="15666">
          <cell r="B15666">
            <v>36916</v>
          </cell>
          <cell r="C15666" t="str">
            <v>Allied Prods-Verson &amp; Verson</v>
          </cell>
          <cell r="D15666" t="str">
            <v>Enprotech Corp</v>
          </cell>
          <cell r="E15666">
            <v>21.5</v>
          </cell>
          <cell r="F15666" t="str">
            <v>N</v>
          </cell>
        </row>
        <row r="15667">
          <cell r="B15667">
            <v>36916</v>
          </cell>
          <cell r="C15667" t="str">
            <v>Informed Investors Inc</v>
          </cell>
          <cell r="D15667" t="str">
            <v>WILink.com PLC</v>
          </cell>
          <cell r="E15667">
            <v>5</v>
          </cell>
          <cell r="F15667" t="str">
            <v>N</v>
          </cell>
        </row>
        <row r="15668">
          <cell r="B15668">
            <v>36916</v>
          </cell>
          <cell r="C15668" t="str">
            <v>Doar Communications Inc</v>
          </cell>
          <cell r="D15668" t="str">
            <v>BTG Inc</v>
          </cell>
          <cell r="E15668">
            <v>2</v>
          </cell>
          <cell r="F15668" t="str">
            <v>N</v>
          </cell>
        </row>
        <row r="15669">
          <cell r="B15669">
            <v>36916</v>
          </cell>
          <cell r="C15669" t="str">
            <v>CGB&amp;L Financial Group Inc</v>
          </cell>
          <cell r="D15669" t="str">
            <v>Investor Group</v>
          </cell>
          <cell r="E15669">
            <v>2.3759999999999999</v>
          </cell>
          <cell r="F15669" t="str">
            <v>N</v>
          </cell>
        </row>
        <row r="15670">
          <cell r="B15670">
            <v>36916</v>
          </cell>
          <cell r="C15670" t="str">
            <v>Access Healthcare Inc</v>
          </cell>
          <cell r="D15670" t="str">
            <v>Access Health Alternatives Inc</v>
          </cell>
          <cell r="E15670">
            <v>2.75</v>
          </cell>
          <cell r="F15670" t="str">
            <v>N</v>
          </cell>
        </row>
        <row r="15671">
          <cell r="B15671">
            <v>36916</v>
          </cell>
          <cell r="C15671" t="str">
            <v>Fortis Financial Group</v>
          </cell>
          <cell r="D15671" t="str">
            <v>Hartford Fin Svcs Group Inc</v>
          </cell>
          <cell r="E15671">
            <v>1120</v>
          </cell>
          <cell r="F15671" t="str">
            <v>N</v>
          </cell>
        </row>
        <row r="15672">
          <cell r="B15672">
            <v>36916</v>
          </cell>
          <cell r="C15672" t="str">
            <v>Sodexho Marriott Services Inc</v>
          </cell>
          <cell r="D15672" t="str">
            <v>Sodexho Alliance SA</v>
          </cell>
          <cell r="E15672">
            <v>1144.5050000000001</v>
          </cell>
          <cell r="F15672" t="str">
            <v>N</v>
          </cell>
        </row>
        <row r="15673">
          <cell r="B15673">
            <v>36916</v>
          </cell>
          <cell r="C15673" t="str">
            <v>e-Chemicals</v>
          </cell>
          <cell r="D15673" t="str">
            <v>Aspen Technology Inc</v>
          </cell>
          <cell r="E15673">
            <v>3</v>
          </cell>
          <cell r="F15673" t="str">
            <v>N</v>
          </cell>
        </row>
        <row r="15674">
          <cell r="B15674">
            <v>36916</v>
          </cell>
          <cell r="C15674" t="str">
            <v>Grant Claims Inc</v>
          </cell>
          <cell r="D15674" t="str">
            <v>Rubber Technology Intl</v>
          </cell>
          <cell r="E15674">
            <v>3.585</v>
          </cell>
          <cell r="F15674" t="str">
            <v>N</v>
          </cell>
        </row>
        <row r="15675">
          <cell r="B15675">
            <v>36916</v>
          </cell>
          <cell r="C15675" t="str">
            <v>American Bank of Illinois</v>
          </cell>
          <cell r="D15675" t="str">
            <v>First Mid-Illinois Bk &amp; Tr</v>
          </cell>
          <cell r="E15675">
            <v>3.6999999999999997</v>
          </cell>
          <cell r="F15675" t="str">
            <v>N</v>
          </cell>
        </row>
        <row r="15676">
          <cell r="B15676">
            <v>36916</v>
          </cell>
          <cell r="C15676" t="str">
            <v>Bargo Energy Co</v>
          </cell>
          <cell r="D15676" t="str">
            <v>Bellwether Exploration Co</v>
          </cell>
          <cell r="E15676">
            <v>200.85499999999999</v>
          </cell>
          <cell r="F15676" t="str">
            <v>N</v>
          </cell>
        </row>
        <row r="15677">
          <cell r="B15677">
            <v>36916</v>
          </cell>
          <cell r="C15677" t="str">
            <v>Undisclosed Power Plant,NY</v>
          </cell>
          <cell r="D15677" t="str">
            <v>TransAlta Corp</v>
          </cell>
          <cell r="E15677">
            <v>5.9690000000000003</v>
          </cell>
          <cell r="F15677" t="str">
            <v>N</v>
          </cell>
        </row>
        <row r="15678">
          <cell r="B15678">
            <v>36916</v>
          </cell>
          <cell r="C15678" t="str">
            <v>CCA-PGM Projects</v>
          </cell>
          <cell r="D15678" t="str">
            <v>Rox Ltd</v>
          </cell>
          <cell r="E15678">
            <v>3.7090000000000001</v>
          </cell>
          <cell r="F15678" t="str">
            <v>N</v>
          </cell>
        </row>
        <row r="15679">
          <cell r="B15679">
            <v>36915</v>
          </cell>
          <cell r="C15679" t="str">
            <v>NextHealth Inc</v>
          </cell>
          <cell r="D15679" t="str">
            <v>Investor Group</v>
          </cell>
          <cell r="E15679">
            <v>73.114999999999995</v>
          </cell>
          <cell r="F15679" t="str">
            <v>Y</v>
          </cell>
        </row>
        <row r="15680">
          <cell r="B15680">
            <v>36915</v>
          </cell>
          <cell r="C15680" t="str">
            <v>IPCS Inc</v>
          </cell>
          <cell r="D15680" t="str">
            <v>Investor Group</v>
          </cell>
          <cell r="E15680">
            <v>70</v>
          </cell>
          <cell r="F15680" t="str">
            <v>Y</v>
          </cell>
        </row>
        <row r="15681">
          <cell r="B15681">
            <v>36915</v>
          </cell>
          <cell r="C15681" t="str">
            <v>Bear Paw Energy Inc</v>
          </cell>
          <cell r="D15681" t="str">
            <v>Northern Border Partners LP</v>
          </cell>
          <cell r="E15681">
            <v>370</v>
          </cell>
          <cell r="F15681" t="str">
            <v>N</v>
          </cell>
        </row>
        <row r="15682">
          <cell r="B15682">
            <v>36915</v>
          </cell>
          <cell r="C15682" t="str">
            <v>Arch Wireless Inc</v>
          </cell>
          <cell r="D15682" t="str">
            <v>Nextel Communications Inc</v>
          </cell>
          <cell r="E15682">
            <v>75</v>
          </cell>
          <cell r="F15682" t="str">
            <v>N</v>
          </cell>
        </row>
        <row r="15683">
          <cell r="B15683">
            <v>36915</v>
          </cell>
          <cell r="C15683" t="str">
            <v>Micro 21(Automotive Finance)</v>
          </cell>
          <cell r="D15683" t="str">
            <v>Carbiz.com Inc</v>
          </cell>
          <cell r="E15683">
            <v>4.9939999999999998</v>
          </cell>
          <cell r="F15683" t="str">
            <v>N</v>
          </cell>
        </row>
        <row r="15684">
          <cell r="B15684">
            <v>36915</v>
          </cell>
          <cell r="C15684" t="str">
            <v>F&amp;M National,Winchester,VA</v>
          </cell>
          <cell r="D15684" t="str">
            <v>BB&amp;T Corp</v>
          </cell>
          <cell r="E15684">
            <v>1009.328</v>
          </cell>
          <cell r="F15684" t="str">
            <v>N</v>
          </cell>
        </row>
        <row r="15685">
          <cell r="B15685">
            <v>36915</v>
          </cell>
          <cell r="C15685" t="str">
            <v>Professional Staff Mgmt Inc</v>
          </cell>
          <cell r="D15685" t="str">
            <v>Team Mucho Inc</v>
          </cell>
          <cell r="E15685">
            <v>6.75</v>
          </cell>
          <cell r="F15685" t="str">
            <v>N</v>
          </cell>
        </row>
        <row r="15686">
          <cell r="B15686">
            <v>36915</v>
          </cell>
          <cell r="C15686" t="str">
            <v>Virginia Capital Bancshares</v>
          </cell>
          <cell r="D15686" t="str">
            <v>BB&amp;T Corp</v>
          </cell>
          <cell r="E15686">
            <v>175.47800000000001</v>
          </cell>
          <cell r="F15686" t="str">
            <v>N</v>
          </cell>
        </row>
        <row r="15687">
          <cell r="B15687">
            <v>36915</v>
          </cell>
          <cell r="C15687" t="str">
            <v>Medical Resources Management</v>
          </cell>
          <cell r="D15687" t="str">
            <v>Emergent Group Inc</v>
          </cell>
          <cell r="E15687">
            <v>1.1180000000000001</v>
          </cell>
          <cell r="F15687" t="str">
            <v>N</v>
          </cell>
        </row>
        <row r="15688">
          <cell r="B15688">
            <v>36915</v>
          </cell>
          <cell r="C15688" t="str">
            <v>Interocity Development Corp</v>
          </cell>
          <cell r="D15688" t="str">
            <v>Chyron Corp</v>
          </cell>
          <cell r="E15688">
            <v>6</v>
          </cell>
          <cell r="F15688" t="str">
            <v>N</v>
          </cell>
        </row>
        <row r="15689">
          <cell r="B15689">
            <v>36914</v>
          </cell>
          <cell r="C15689" t="str">
            <v>EComm Systems Corp</v>
          </cell>
          <cell r="D15689" t="str">
            <v>Investor Group</v>
          </cell>
          <cell r="E15689">
            <v>5.3999999999999995</v>
          </cell>
          <cell r="F15689" t="str">
            <v>Y</v>
          </cell>
        </row>
        <row r="15690">
          <cell r="B15690">
            <v>36914</v>
          </cell>
          <cell r="C15690" t="str">
            <v>Restaurant Consulting,Monument</v>
          </cell>
          <cell r="D15690" t="str">
            <v>Investor Group</v>
          </cell>
          <cell r="E15690">
            <v>3.5</v>
          </cell>
          <cell r="F15690" t="str">
            <v>Y</v>
          </cell>
        </row>
        <row r="15691">
          <cell r="B15691">
            <v>36914</v>
          </cell>
          <cell r="C15691" t="str">
            <v>MathSoft Inc-Engr &amp; Edu Prod</v>
          </cell>
          <cell r="D15691" t="str">
            <v>Investor Group</v>
          </cell>
          <cell r="E15691">
            <v>7</v>
          </cell>
          <cell r="F15691" t="str">
            <v>Y</v>
          </cell>
        </row>
        <row r="15692">
          <cell r="B15692">
            <v>36914</v>
          </cell>
          <cell r="C15692" t="str">
            <v>US Automotive Manufacturing</v>
          </cell>
          <cell r="D15692" t="str">
            <v>FDP Virginia Inc</v>
          </cell>
          <cell r="E15692">
            <v>8.6999999999999993</v>
          </cell>
          <cell r="F15692" t="str">
            <v>N</v>
          </cell>
        </row>
        <row r="15693">
          <cell r="B15693">
            <v>36914</v>
          </cell>
          <cell r="C15693" t="str">
            <v>Little Mountain Group Inc</v>
          </cell>
          <cell r="D15693" t="str">
            <v>QLogic Corp</v>
          </cell>
          <cell r="E15693">
            <v>30</v>
          </cell>
          <cell r="F15693" t="str">
            <v>N</v>
          </cell>
        </row>
        <row r="15694">
          <cell r="B15694">
            <v>36914</v>
          </cell>
          <cell r="C15694" t="str">
            <v>Mayville Metal Products</v>
          </cell>
          <cell r="D15694" t="str">
            <v>APW Ltd</v>
          </cell>
          <cell r="E15694">
            <v>287.15499999999997</v>
          </cell>
          <cell r="F15694" t="str">
            <v>N</v>
          </cell>
        </row>
        <row r="15695">
          <cell r="B15695">
            <v>36914</v>
          </cell>
          <cell r="C15695" t="str">
            <v>Tropel Corp</v>
          </cell>
          <cell r="D15695" t="str">
            <v>Corning Inc</v>
          </cell>
          <cell r="E15695">
            <v>191.869</v>
          </cell>
          <cell r="F15695" t="str">
            <v>N</v>
          </cell>
        </row>
        <row r="15696">
          <cell r="B15696">
            <v>36914</v>
          </cell>
          <cell r="C15696" t="str">
            <v>Alliance Bancorp,Chicago,IL</v>
          </cell>
          <cell r="D15696" t="str">
            <v>Charter One Finl,Cleveland,OH</v>
          </cell>
          <cell r="E15696">
            <v>241.38499999999999</v>
          </cell>
          <cell r="F15696" t="str">
            <v>N</v>
          </cell>
        </row>
        <row r="15697">
          <cell r="B15697">
            <v>36914</v>
          </cell>
          <cell r="C15697" t="str">
            <v>DPSC Software Inc(Netzee Inc)</v>
          </cell>
          <cell r="D15697" t="str">
            <v>InterCept Group Inc</v>
          </cell>
          <cell r="E15697">
            <v>14.299999999999999</v>
          </cell>
          <cell r="F15697" t="str">
            <v>N</v>
          </cell>
        </row>
        <row r="15698">
          <cell r="B15698">
            <v>36914</v>
          </cell>
          <cell r="C15698" t="str">
            <v>Alliant Kilgore Flares Co</v>
          </cell>
          <cell r="D15698" t="str">
            <v>Chemring Group PLC</v>
          </cell>
          <cell r="E15698">
            <v>22.957999999999998</v>
          </cell>
          <cell r="F15698" t="str">
            <v>N</v>
          </cell>
        </row>
        <row r="15699">
          <cell r="B15699">
            <v>36914</v>
          </cell>
          <cell r="C15699" t="str">
            <v>Hometown Bank,Moodus,CT</v>
          </cell>
          <cell r="D15699" t="str">
            <v>Liberty Bank,Middletown,CT</v>
          </cell>
          <cell r="E15699">
            <v>9.25</v>
          </cell>
          <cell r="F15699" t="str">
            <v>N</v>
          </cell>
        </row>
        <row r="15700">
          <cell r="B15700">
            <v>36914</v>
          </cell>
          <cell r="C15700" t="str">
            <v>Jerome Foods Inc</v>
          </cell>
          <cell r="D15700" t="str">
            <v>Hormel Foods Corp</v>
          </cell>
          <cell r="E15700">
            <v>334.4</v>
          </cell>
          <cell r="F15700" t="str">
            <v>N</v>
          </cell>
        </row>
        <row r="15701">
          <cell r="B15701">
            <v>36914</v>
          </cell>
          <cell r="C15701" t="str">
            <v>Mentorix Technologies</v>
          </cell>
          <cell r="D15701" t="str">
            <v>Aptech Ltd</v>
          </cell>
          <cell r="E15701">
            <v>3.4</v>
          </cell>
          <cell r="F15701" t="str">
            <v>N</v>
          </cell>
        </row>
        <row r="15702">
          <cell r="B15702">
            <v>36914</v>
          </cell>
          <cell r="C15702" t="str">
            <v>INOTEK Technologies Corp</v>
          </cell>
          <cell r="D15702" t="str">
            <v>Davis Instruments LLC</v>
          </cell>
          <cell r="E15702">
            <v>3.2309999999999999</v>
          </cell>
          <cell r="F15702" t="str">
            <v>N</v>
          </cell>
        </row>
        <row r="15703">
          <cell r="B15703">
            <v>36914</v>
          </cell>
          <cell r="C15703" t="str">
            <v>Centennial Technologies Inc</v>
          </cell>
          <cell r="D15703" t="str">
            <v>Solectron Corp</v>
          </cell>
          <cell r="E15703">
            <v>59.183</v>
          </cell>
          <cell r="F15703" t="str">
            <v>N</v>
          </cell>
        </row>
        <row r="15704">
          <cell r="B15704">
            <v>36914</v>
          </cell>
          <cell r="C15704" t="str">
            <v>Orquest Inc</v>
          </cell>
          <cell r="D15704" t="str">
            <v>Sulzer Medica AG</v>
          </cell>
          <cell r="E15704">
            <v>5</v>
          </cell>
          <cell r="F15704" t="str">
            <v>N</v>
          </cell>
        </row>
        <row r="15705">
          <cell r="B15705">
            <v>36913</v>
          </cell>
          <cell r="C15705" t="str">
            <v>Cyrk Inc-Corporate Promotions</v>
          </cell>
          <cell r="D15705" t="str">
            <v>Rockridge Partners Inc</v>
          </cell>
          <cell r="E15705">
            <v>14</v>
          </cell>
          <cell r="F15705" t="str">
            <v>Y</v>
          </cell>
        </row>
        <row r="15706">
          <cell r="B15706">
            <v>36913</v>
          </cell>
          <cell r="C15706" t="str">
            <v>Raplix Inc</v>
          </cell>
          <cell r="D15706" t="str">
            <v>Sequoia Capital</v>
          </cell>
          <cell r="E15706">
            <v>7</v>
          </cell>
          <cell r="F15706" t="str">
            <v>Y</v>
          </cell>
        </row>
        <row r="15707">
          <cell r="B15707">
            <v>36913</v>
          </cell>
          <cell r="C15707" t="str">
            <v>Wavelength Optics</v>
          </cell>
          <cell r="D15707" t="str">
            <v>Fresnel Optics Inc</v>
          </cell>
          <cell r="E15707">
            <v>1</v>
          </cell>
          <cell r="F15707" t="str">
            <v>N</v>
          </cell>
        </row>
        <row r="15708">
          <cell r="B15708">
            <v>36913</v>
          </cell>
          <cell r="C15708" t="str">
            <v>Waters Instruments Inc-Waters</v>
          </cell>
          <cell r="D15708" t="str">
            <v>NRI Electronics &amp; Cables Inc</v>
          </cell>
          <cell r="E15708">
            <v>1.2729999999999999</v>
          </cell>
          <cell r="F15708" t="str">
            <v>N</v>
          </cell>
        </row>
        <row r="15709">
          <cell r="B15709">
            <v>36913</v>
          </cell>
          <cell r="C15709" t="str">
            <v>Tri-Union Development Corp</v>
          </cell>
          <cell r="D15709" t="str">
            <v>Contango Oil &amp; Gas Co</v>
          </cell>
          <cell r="E15709">
            <v>15.406000000000001</v>
          </cell>
          <cell r="F15709" t="str">
            <v>N</v>
          </cell>
        </row>
        <row r="15710">
          <cell r="B15710">
            <v>36913</v>
          </cell>
          <cell r="C15710" t="str">
            <v>MCM Group Inc</v>
          </cell>
          <cell r="D15710" t="str">
            <v>Informa Financial Info Inc</v>
          </cell>
          <cell r="E15710">
            <v>44.9</v>
          </cell>
          <cell r="F15710" t="str">
            <v>N</v>
          </cell>
        </row>
        <row r="15711">
          <cell r="B15711">
            <v>36913</v>
          </cell>
          <cell r="C15711" t="str">
            <v>Black Marlin Pipeline Co(Blue)</v>
          </cell>
          <cell r="D15711" t="str">
            <v>Williams Field Services Co</v>
          </cell>
          <cell r="E15711">
            <v>9.25</v>
          </cell>
          <cell r="F15711" t="str">
            <v>N</v>
          </cell>
        </row>
        <row r="15712">
          <cell r="B15712">
            <v>36913</v>
          </cell>
          <cell r="C15712" t="str">
            <v>Midwest Tru-Gas</v>
          </cell>
          <cell r="D15712" t="str">
            <v>Star Gas Partners LP</v>
          </cell>
          <cell r="E15712">
            <v>44</v>
          </cell>
          <cell r="F15712" t="str">
            <v>N</v>
          </cell>
        </row>
        <row r="15713">
          <cell r="B15713">
            <v>36913</v>
          </cell>
          <cell r="C15713" t="str">
            <v>PST Products Inc-Progris</v>
          </cell>
          <cell r="D15713" t="str">
            <v>GE Medical Systems</v>
          </cell>
          <cell r="E15713">
            <v>1.7999999999999998</v>
          </cell>
          <cell r="F15713" t="str">
            <v>N</v>
          </cell>
        </row>
        <row r="15714">
          <cell r="B15714">
            <v>36913</v>
          </cell>
          <cell r="C15714" t="str">
            <v>Intersil Holding Corp-Discrete</v>
          </cell>
          <cell r="D15714" t="str">
            <v>Fairchild Semiconductor Intl</v>
          </cell>
          <cell r="E15714">
            <v>338</v>
          </cell>
          <cell r="F15714" t="str">
            <v>N</v>
          </cell>
        </row>
        <row r="15715">
          <cell r="B15715">
            <v>36913</v>
          </cell>
          <cell r="C15715" t="str">
            <v>Tuscarora Inc</v>
          </cell>
          <cell r="D15715" t="str">
            <v>SCA Packaging International BV</v>
          </cell>
          <cell r="E15715">
            <v>254.1</v>
          </cell>
          <cell r="F15715" t="str">
            <v>N</v>
          </cell>
        </row>
        <row r="15716">
          <cell r="B15716">
            <v>36913</v>
          </cell>
          <cell r="C15716" t="str">
            <v>Pontotoc Production Inc</v>
          </cell>
          <cell r="D15716" t="str">
            <v>Ascent Energy Inc</v>
          </cell>
          <cell r="E15716">
            <v>60.558</v>
          </cell>
          <cell r="F15716" t="str">
            <v>N</v>
          </cell>
        </row>
        <row r="15717">
          <cell r="B15717">
            <v>36913</v>
          </cell>
          <cell r="C15717" t="str">
            <v>Strategic Outcomes Services</v>
          </cell>
          <cell r="D15717" t="str">
            <v>CareScience Inc</v>
          </cell>
          <cell r="E15717">
            <v>1.49</v>
          </cell>
          <cell r="F15717" t="str">
            <v>N</v>
          </cell>
        </row>
        <row r="15718">
          <cell r="B15718">
            <v>36913</v>
          </cell>
          <cell r="C15718" t="str">
            <v>Georgia-Pacific Tissue LLC</v>
          </cell>
          <cell r="D15718" t="str">
            <v>Svenska Cellulosa AB</v>
          </cell>
          <cell r="E15718">
            <v>852</v>
          </cell>
          <cell r="F15718" t="str">
            <v>N</v>
          </cell>
        </row>
        <row r="15719">
          <cell r="B15719">
            <v>36913</v>
          </cell>
          <cell r="C15719" t="str">
            <v>Georgia-Pacific Tissue LLC</v>
          </cell>
          <cell r="D15719" t="str">
            <v>Georgia-Pacific Corp</v>
          </cell>
          <cell r="E15719">
            <v>237</v>
          </cell>
          <cell r="F15719" t="str">
            <v>N</v>
          </cell>
        </row>
        <row r="15720">
          <cell r="B15720">
            <v>36913</v>
          </cell>
          <cell r="C15720" t="str">
            <v>Guest Supply Inc</v>
          </cell>
          <cell r="D15720" t="str">
            <v>SYSCO Corp</v>
          </cell>
          <cell r="E15720">
            <v>189.214</v>
          </cell>
          <cell r="F15720" t="str">
            <v>N</v>
          </cell>
        </row>
        <row r="15721">
          <cell r="B15721">
            <v>36913</v>
          </cell>
          <cell r="C15721" t="str">
            <v>Hughes Supply Inc-Pool Div</v>
          </cell>
          <cell r="D15721" t="str">
            <v>SCP Pool Corp</v>
          </cell>
          <cell r="E15721">
            <v>50</v>
          </cell>
          <cell r="F15721" t="str">
            <v>N</v>
          </cell>
        </row>
        <row r="15722">
          <cell r="B15722">
            <v>36911</v>
          </cell>
          <cell r="C15722" t="str">
            <v>Kaye Group Inc</v>
          </cell>
          <cell r="D15722" t="str">
            <v>Hub International Ltd</v>
          </cell>
          <cell r="E15722">
            <v>125.913</v>
          </cell>
          <cell r="F15722" t="str">
            <v>N</v>
          </cell>
        </row>
        <row r="15723">
          <cell r="B15723">
            <v>36910</v>
          </cell>
          <cell r="C15723" t="str">
            <v>Hahn Automotive Warehouse Inc</v>
          </cell>
          <cell r="D15723" t="str">
            <v>Investor Group</v>
          </cell>
          <cell r="E15723">
            <v>1.708</v>
          </cell>
          <cell r="F15723" t="str">
            <v>Y</v>
          </cell>
        </row>
        <row r="15724">
          <cell r="B15724">
            <v>36910</v>
          </cell>
          <cell r="C15724" t="str">
            <v>ExpoExchange LLC</v>
          </cell>
          <cell r="D15724" t="str">
            <v>Official Information Co(VS&amp;A)</v>
          </cell>
          <cell r="E15724">
            <v>15.5</v>
          </cell>
          <cell r="F15724" t="str">
            <v>Y</v>
          </cell>
        </row>
        <row r="15725">
          <cell r="B15725">
            <v>36910</v>
          </cell>
          <cell r="C15725" t="str">
            <v>National Mentor Inc</v>
          </cell>
          <cell r="D15725" t="str">
            <v>Investor Group</v>
          </cell>
          <cell r="E15725">
            <v>121</v>
          </cell>
          <cell r="F15725" t="str">
            <v>Y</v>
          </cell>
        </row>
        <row r="15726">
          <cell r="B15726">
            <v>36910</v>
          </cell>
          <cell r="C15726" t="str">
            <v>AllPoints Systems Inc</v>
          </cell>
          <cell r="D15726" t="str">
            <v>EXE Technologies Inc</v>
          </cell>
          <cell r="E15726">
            <v>25.446000000000002</v>
          </cell>
          <cell r="F15726" t="str">
            <v>N</v>
          </cell>
        </row>
        <row r="15727">
          <cell r="B15727">
            <v>36910</v>
          </cell>
          <cell r="C15727" t="str">
            <v>Travac Tours and Charters LLC</v>
          </cell>
          <cell r="D15727" t="str">
            <v>World Travel Holdings PLC</v>
          </cell>
          <cell r="E15727">
            <v>1.0039999999999998</v>
          </cell>
          <cell r="F15727" t="str">
            <v>N</v>
          </cell>
        </row>
        <row r="15728">
          <cell r="B15728">
            <v>36910</v>
          </cell>
          <cell r="C15728" t="str">
            <v>WTLC-AM,Indianapolis,Indiana</v>
          </cell>
          <cell r="D15728" t="str">
            <v>Radio One Inc</v>
          </cell>
          <cell r="E15728">
            <v>8.5</v>
          </cell>
          <cell r="F15728" t="str">
            <v>N</v>
          </cell>
        </row>
        <row r="15729">
          <cell r="B15729">
            <v>36910</v>
          </cell>
          <cell r="C15729" t="str">
            <v>Inktomi Corp-Commerce Division</v>
          </cell>
          <cell r="D15729" t="str">
            <v>E-centives Inc</v>
          </cell>
          <cell r="E15729">
            <v>11.95</v>
          </cell>
          <cell r="F15729" t="str">
            <v>N</v>
          </cell>
        </row>
        <row r="15730">
          <cell r="B15730">
            <v>36909</v>
          </cell>
          <cell r="C15730" t="str">
            <v>Yotta Networks Inc</v>
          </cell>
          <cell r="D15730" t="str">
            <v>Morgenthaler Partners</v>
          </cell>
          <cell r="E15730">
            <v>10.625</v>
          </cell>
          <cell r="F15730" t="str">
            <v>Y</v>
          </cell>
        </row>
        <row r="15731">
          <cell r="B15731">
            <v>36909</v>
          </cell>
          <cell r="C15731" t="str">
            <v>Airgas Inc-Carbon Dioxide</v>
          </cell>
          <cell r="D15731" t="str">
            <v>Denbury Resources Inc</v>
          </cell>
          <cell r="E15731">
            <v>42</v>
          </cell>
          <cell r="F15731" t="str">
            <v>Y</v>
          </cell>
        </row>
        <row r="15732">
          <cell r="B15732">
            <v>36909</v>
          </cell>
          <cell r="C15732" t="str">
            <v>Gupta Technologies LLC</v>
          </cell>
          <cell r="D15732" t="str">
            <v>Platinum Equity LLC</v>
          </cell>
          <cell r="E15732">
            <v>13.7</v>
          </cell>
          <cell r="F15732" t="str">
            <v>Y</v>
          </cell>
        </row>
        <row r="15733">
          <cell r="B15733">
            <v>36909</v>
          </cell>
          <cell r="C15733" t="str">
            <v>Entelagent Software Corp</v>
          </cell>
          <cell r="D15733" t="str">
            <v>DICOM Group PLC</v>
          </cell>
          <cell r="E15733">
            <v>1</v>
          </cell>
          <cell r="F15733" t="str">
            <v>N</v>
          </cell>
        </row>
        <row r="15734">
          <cell r="B15734">
            <v>36909</v>
          </cell>
          <cell r="C15734" t="str">
            <v>Casino Data Systems Inc</v>
          </cell>
          <cell r="D15734" t="str">
            <v>Aristocrat Leisure Ltd</v>
          </cell>
          <cell r="E15734">
            <v>177.58699999999999</v>
          </cell>
          <cell r="F15734" t="str">
            <v>N</v>
          </cell>
        </row>
        <row r="15735">
          <cell r="B15735">
            <v>36909</v>
          </cell>
          <cell r="C15735" t="str">
            <v>Stagg Industries Inc</v>
          </cell>
          <cell r="D15735" t="str">
            <v>Tandy Brands Accessories Inc</v>
          </cell>
          <cell r="E15735">
            <v>3</v>
          </cell>
          <cell r="F15735" t="str">
            <v>N</v>
          </cell>
        </row>
        <row r="15736">
          <cell r="B15736">
            <v>36909</v>
          </cell>
          <cell r="C15736" t="str">
            <v>KMAZ-TV,El Paso,Texas</v>
          </cell>
          <cell r="D15736" t="str">
            <v>CouncilTreeHispanicBroadcaster</v>
          </cell>
          <cell r="E15736">
            <v>8</v>
          </cell>
          <cell r="F15736" t="str">
            <v>N</v>
          </cell>
        </row>
        <row r="15737">
          <cell r="B15737">
            <v>36909</v>
          </cell>
          <cell r="C15737" t="str">
            <v>Texoil Inc</v>
          </cell>
          <cell r="D15737" t="str">
            <v>Ocean Energy Inc</v>
          </cell>
          <cell r="E15737">
            <v>125.36799999999999</v>
          </cell>
          <cell r="F15737" t="str">
            <v>N</v>
          </cell>
        </row>
        <row r="15738">
          <cell r="B15738">
            <v>36909</v>
          </cell>
          <cell r="C15738" t="str">
            <v>Unitel Video-Studio Production</v>
          </cell>
          <cell r="D15738" t="str">
            <v>All Mobile Video Inc</v>
          </cell>
          <cell r="E15738">
            <v>23</v>
          </cell>
          <cell r="F15738" t="str">
            <v>N</v>
          </cell>
        </row>
        <row r="15739">
          <cell r="B15739">
            <v>36909</v>
          </cell>
          <cell r="C15739" t="str">
            <v>Ballard Petroleum LLC</v>
          </cell>
          <cell r="D15739" t="str">
            <v>Alberta Energy Co Ltd</v>
          </cell>
          <cell r="E15739">
            <v>225</v>
          </cell>
          <cell r="F15739" t="str">
            <v>N</v>
          </cell>
        </row>
        <row r="15740">
          <cell r="B15740">
            <v>36909</v>
          </cell>
          <cell r="C15740" t="str">
            <v>First Deposit Bancshares Inc</v>
          </cell>
          <cell r="D15740" t="str">
            <v>Community First Banking Co</v>
          </cell>
          <cell r="E15740">
            <v>26.914999999999999</v>
          </cell>
          <cell r="F15740" t="str">
            <v>N</v>
          </cell>
        </row>
        <row r="15741">
          <cell r="B15741">
            <v>36909</v>
          </cell>
          <cell r="C15741" t="str">
            <v>Intercontinental Life Corp</v>
          </cell>
          <cell r="D15741" t="str">
            <v>Financial Industries Corp</v>
          </cell>
          <cell r="E15741">
            <v>48.601999999999997</v>
          </cell>
          <cell r="F15741" t="str">
            <v>N</v>
          </cell>
        </row>
        <row r="15742">
          <cell r="B15742">
            <v>36909</v>
          </cell>
          <cell r="C15742" t="str">
            <v>Leland-Powell Fasteners Inc</v>
          </cell>
          <cell r="D15742" t="str">
            <v>Elgin National Industries Inc</v>
          </cell>
          <cell r="E15742">
            <v>20.2</v>
          </cell>
          <cell r="F15742" t="str">
            <v>N</v>
          </cell>
        </row>
        <row r="15743">
          <cell r="B15743">
            <v>36909</v>
          </cell>
          <cell r="C15743" t="str">
            <v>ApplicationStation.com</v>
          </cell>
          <cell r="D15743" t="str">
            <v>Chell Group Corp</v>
          </cell>
          <cell r="E15743">
            <v>1.0199999999999998</v>
          </cell>
          <cell r="F15743" t="str">
            <v>N</v>
          </cell>
        </row>
        <row r="15744">
          <cell r="B15744">
            <v>36909</v>
          </cell>
          <cell r="C15744" t="str">
            <v>NetSanity Inc</v>
          </cell>
          <cell r="D15744" t="str">
            <v>Investor Group</v>
          </cell>
          <cell r="E15744">
            <v>20</v>
          </cell>
          <cell r="F15744" t="str">
            <v>N</v>
          </cell>
        </row>
        <row r="15745">
          <cell r="B15745">
            <v>36909</v>
          </cell>
          <cell r="C15745" t="str">
            <v>Adelphia Communications Corp</v>
          </cell>
          <cell r="D15745" t="str">
            <v>Highland 2000 LP</v>
          </cell>
          <cell r="E15745">
            <v>167</v>
          </cell>
          <cell r="F15745" t="str">
            <v>N</v>
          </cell>
        </row>
        <row r="15746">
          <cell r="B15746">
            <v>36909</v>
          </cell>
          <cell r="C15746" t="str">
            <v>Tri-Valley Growers-S&amp;W Branded</v>
          </cell>
          <cell r="D15746" t="str">
            <v>Del Monte Foods Co</v>
          </cell>
          <cell r="E15746">
            <v>41</v>
          </cell>
          <cell r="F15746" t="str">
            <v>N</v>
          </cell>
        </row>
        <row r="15747">
          <cell r="B15747">
            <v>36909</v>
          </cell>
          <cell r="C15747" t="str">
            <v>Ravisent Tech-US Consumer</v>
          </cell>
          <cell r="D15747" t="str">
            <v>STMicroelectronics NV</v>
          </cell>
          <cell r="E15747">
            <v>55</v>
          </cell>
          <cell r="F15747" t="str">
            <v>N</v>
          </cell>
        </row>
        <row r="15748">
          <cell r="B15748">
            <v>36909</v>
          </cell>
          <cell r="C15748" t="str">
            <v>Westin William Penn,Pittsburgh</v>
          </cell>
          <cell r="D15748" t="str">
            <v>Omni Hotels Grp</v>
          </cell>
          <cell r="E15748">
            <v>63</v>
          </cell>
          <cell r="F15748" t="str">
            <v>N</v>
          </cell>
        </row>
        <row r="15749">
          <cell r="B15749">
            <v>36908</v>
          </cell>
          <cell r="C15749" t="str">
            <v>Motient Satellite Ventures</v>
          </cell>
          <cell r="D15749" t="str">
            <v>Investor Group</v>
          </cell>
          <cell r="E15749">
            <v>50</v>
          </cell>
          <cell r="F15749" t="str">
            <v>Y</v>
          </cell>
        </row>
        <row r="15750">
          <cell r="B15750">
            <v>36908</v>
          </cell>
          <cell r="C15750" t="str">
            <v>Intl Microcircuits(TA Assocs)</v>
          </cell>
          <cell r="D15750" t="str">
            <v>Cypress Semiconductor Corp</v>
          </cell>
          <cell r="E15750">
            <v>125</v>
          </cell>
          <cell r="F15750" t="str">
            <v>N</v>
          </cell>
        </row>
        <row r="15751">
          <cell r="B15751">
            <v>36908</v>
          </cell>
          <cell r="C15751" t="str">
            <v>Envision</v>
          </cell>
          <cell r="D15751" t="str">
            <v>McKinsey &amp; Co</v>
          </cell>
          <cell r="E15751">
            <v>20</v>
          </cell>
          <cell r="F15751" t="str">
            <v>N</v>
          </cell>
        </row>
        <row r="15752">
          <cell r="B15752">
            <v>36908</v>
          </cell>
          <cell r="C15752" t="str">
            <v>Star Telecommunications Inc</v>
          </cell>
          <cell r="D15752" t="str">
            <v>Gotel Investments Ltd</v>
          </cell>
          <cell r="E15752">
            <v>25</v>
          </cell>
          <cell r="F15752" t="str">
            <v>N</v>
          </cell>
        </row>
        <row r="15753">
          <cell r="B15753">
            <v>36908</v>
          </cell>
          <cell r="C15753" t="str">
            <v>June Supply-San Antonio Inc</v>
          </cell>
          <cell r="D15753" t="str">
            <v>York Supply Ltd</v>
          </cell>
          <cell r="E15753">
            <v>1.4</v>
          </cell>
          <cell r="F15753" t="str">
            <v>N</v>
          </cell>
        </row>
        <row r="15754">
          <cell r="B15754">
            <v>36908</v>
          </cell>
          <cell r="C15754" t="str">
            <v>CHA Systems Inc</v>
          </cell>
          <cell r="D15754" t="str">
            <v>Intec Telecom Systems PLC</v>
          </cell>
          <cell r="E15754">
            <v>30.99</v>
          </cell>
          <cell r="F15754" t="str">
            <v>N</v>
          </cell>
        </row>
        <row r="15755">
          <cell r="B15755">
            <v>36908</v>
          </cell>
          <cell r="C15755" t="str">
            <v>WROL-AM,Boston,MA</v>
          </cell>
          <cell r="D15755" t="str">
            <v>Salem Communications Corp</v>
          </cell>
          <cell r="E15755">
            <v>11</v>
          </cell>
          <cell r="F15755" t="str">
            <v>N</v>
          </cell>
        </row>
        <row r="15756">
          <cell r="B15756">
            <v>36908</v>
          </cell>
          <cell r="C15756" t="str">
            <v>Young &amp; Associates Inc</v>
          </cell>
          <cell r="D15756" t="str">
            <v>O2Wireless Solutions Inc</v>
          </cell>
          <cell r="E15756">
            <v>12.396000000000001</v>
          </cell>
          <cell r="F15756" t="str">
            <v>N</v>
          </cell>
        </row>
        <row r="15757">
          <cell r="B15757">
            <v>36908</v>
          </cell>
          <cell r="C15757" t="str">
            <v>Electromagnetic Instruments</v>
          </cell>
          <cell r="D15757" t="str">
            <v>Schlumberger Technology Corp</v>
          </cell>
          <cell r="E15757">
            <v>11</v>
          </cell>
          <cell r="F15757" t="str">
            <v>N</v>
          </cell>
        </row>
        <row r="15758">
          <cell r="B15758">
            <v>36908</v>
          </cell>
          <cell r="C15758" t="str">
            <v>Mindset Interactive</v>
          </cell>
          <cell r="D15758" t="str">
            <v>Ecklan Corp</v>
          </cell>
          <cell r="E15758">
            <v>9.7609999999999992</v>
          </cell>
          <cell r="F15758" t="str">
            <v>N</v>
          </cell>
        </row>
        <row r="15759">
          <cell r="B15759">
            <v>36908</v>
          </cell>
          <cell r="C15759" t="str">
            <v>WebTrends Corp</v>
          </cell>
          <cell r="D15759" t="str">
            <v>NetIQ Corp</v>
          </cell>
          <cell r="E15759">
            <v>1031.221</v>
          </cell>
          <cell r="F15759" t="str">
            <v>N</v>
          </cell>
        </row>
        <row r="15760">
          <cell r="B15760">
            <v>36907</v>
          </cell>
          <cell r="C15760" t="str">
            <v>Leslie Fay Co Inc</v>
          </cell>
          <cell r="D15760" t="str">
            <v>Investor Group</v>
          </cell>
          <cell r="E15760">
            <v>10.51</v>
          </cell>
          <cell r="F15760" t="str">
            <v>Y</v>
          </cell>
        </row>
        <row r="15761">
          <cell r="B15761">
            <v>36907</v>
          </cell>
          <cell r="C15761" t="str">
            <v>Pameco Corp</v>
          </cell>
          <cell r="D15761" t="str">
            <v>Investor Group</v>
          </cell>
          <cell r="E15761">
            <v>6.5090000000000003</v>
          </cell>
          <cell r="F15761" t="str">
            <v>Y</v>
          </cell>
        </row>
        <row r="15762">
          <cell r="B15762">
            <v>36907</v>
          </cell>
          <cell r="C15762" t="str">
            <v>National Signal Inc</v>
          </cell>
          <cell r="D15762" t="str">
            <v>Quixote Corp</v>
          </cell>
          <cell r="E15762">
            <v>4.3</v>
          </cell>
          <cell r="F15762" t="str">
            <v>N</v>
          </cell>
        </row>
        <row r="15763">
          <cell r="B15763">
            <v>36907</v>
          </cell>
          <cell r="C15763" t="str">
            <v>Gulfstream-Engine Overhaul</v>
          </cell>
          <cell r="D15763" t="str">
            <v>BBA Group PLC</v>
          </cell>
          <cell r="E15763">
            <v>43</v>
          </cell>
          <cell r="F15763" t="str">
            <v>N</v>
          </cell>
        </row>
        <row r="15764">
          <cell r="B15764">
            <v>36907</v>
          </cell>
          <cell r="C15764" t="str">
            <v>Pocket.com-Worldwide Business</v>
          </cell>
          <cell r="D15764" t="str">
            <v>PocketMail Group Ltd</v>
          </cell>
          <cell r="E15764">
            <v>2.5</v>
          </cell>
          <cell r="F15764" t="str">
            <v>N</v>
          </cell>
        </row>
        <row r="15765">
          <cell r="B15765">
            <v>36907</v>
          </cell>
          <cell r="C15765" t="str">
            <v>BKN International AG-Prod Stud</v>
          </cell>
          <cell r="D15765" t="str">
            <v>Sony Pict Family Entertainment</v>
          </cell>
          <cell r="E15765">
            <v>2.5999999999999996</v>
          </cell>
          <cell r="F15765" t="str">
            <v>N</v>
          </cell>
        </row>
        <row r="15766">
          <cell r="B15766">
            <v>36907</v>
          </cell>
          <cell r="C15766" t="str">
            <v>Sierra Pacific Resources-Water</v>
          </cell>
          <cell r="D15766" t="str">
            <v>Truckee Meadows Water</v>
          </cell>
          <cell r="E15766">
            <v>350</v>
          </cell>
          <cell r="F15766" t="str">
            <v>N</v>
          </cell>
        </row>
        <row r="15767">
          <cell r="B15767">
            <v>36907</v>
          </cell>
          <cell r="C15767" t="str">
            <v>Consumer Cap Corp-Cert Op Asse</v>
          </cell>
          <cell r="D15767" t="str">
            <v>N Engineering &amp; Plastics Corp</v>
          </cell>
          <cell r="E15767">
            <v>4.1929999999999996</v>
          </cell>
          <cell r="F15767" t="str">
            <v>N</v>
          </cell>
        </row>
        <row r="15768">
          <cell r="B15768">
            <v>36907</v>
          </cell>
          <cell r="C15768" t="str">
            <v>WPT I LLC</v>
          </cell>
          <cell r="D15768" t="str">
            <v>Investor Group</v>
          </cell>
          <cell r="E15768">
            <v>7.5730000000000004</v>
          </cell>
          <cell r="F15768" t="str">
            <v>N</v>
          </cell>
        </row>
        <row r="15769">
          <cell r="B15769">
            <v>36907</v>
          </cell>
          <cell r="C15769" t="str">
            <v>First International Bancorp</v>
          </cell>
          <cell r="D15769" t="str">
            <v>UPS</v>
          </cell>
          <cell r="E15769">
            <v>61.481000000000002</v>
          </cell>
          <cell r="F15769" t="str">
            <v>N</v>
          </cell>
        </row>
        <row r="15770">
          <cell r="B15770">
            <v>36907</v>
          </cell>
          <cell r="C15770" t="str">
            <v>Camitro Corp</v>
          </cell>
          <cell r="D15770" t="str">
            <v>ArQule Inc</v>
          </cell>
          <cell r="E15770">
            <v>76.328000000000003</v>
          </cell>
          <cell r="F15770" t="str">
            <v>N</v>
          </cell>
        </row>
        <row r="15771">
          <cell r="B15771">
            <v>36907</v>
          </cell>
          <cell r="C15771" t="str">
            <v>Willey Brothers Inc</v>
          </cell>
          <cell r="D15771" t="str">
            <v>Financial Performance Corp</v>
          </cell>
          <cell r="E15771">
            <v>28</v>
          </cell>
          <cell r="F15771" t="str">
            <v>N</v>
          </cell>
        </row>
        <row r="15772">
          <cell r="B15772">
            <v>36907</v>
          </cell>
          <cell r="C15772" t="str">
            <v>Exario Networks Inc</v>
          </cell>
          <cell r="D15772" t="str">
            <v>Gramercy Communications</v>
          </cell>
          <cell r="E15772">
            <v>6</v>
          </cell>
          <cell r="F15772" t="str">
            <v>N</v>
          </cell>
        </row>
        <row r="15773">
          <cell r="B15773">
            <v>36907</v>
          </cell>
          <cell r="C15773" t="str">
            <v>Greenleaf Technologies Corp</v>
          </cell>
          <cell r="D15773" t="str">
            <v>J-Tex Corp</v>
          </cell>
          <cell r="E15773">
            <v>34</v>
          </cell>
          <cell r="F15773" t="str">
            <v>N</v>
          </cell>
        </row>
        <row r="15774">
          <cell r="B15774">
            <v>36907</v>
          </cell>
          <cell r="C15774" t="str">
            <v>Lyon's Restaurants Inc</v>
          </cell>
          <cell r="D15774" t="str">
            <v>Amber Lao</v>
          </cell>
          <cell r="E15774">
            <v>16.2</v>
          </cell>
          <cell r="F15774" t="str">
            <v>N</v>
          </cell>
        </row>
        <row r="15775">
          <cell r="B15775">
            <v>36907</v>
          </cell>
          <cell r="C15775" t="str">
            <v>ReservoirCharactResearch&amp;Consu</v>
          </cell>
          <cell r="D15775" t="str">
            <v>Veritas DGC Inc</v>
          </cell>
          <cell r="E15775">
            <v>33.908999999999999</v>
          </cell>
          <cell r="F15775" t="str">
            <v>N</v>
          </cell>
        </row>
        <row r="15776">
          <cell r="B15776">
            <v>36907</v>
          </cell>
          <cell r="C15776" t="str">
            <v>Auto Network Group</v>
          </cell>
          <cell r="D15776" t="str">
            <v>Automotive Disp Mgmt Svcs Inc</v>
          </cell>
          <cell r="E15776">
            <v>1.2</v>
          </cell>
          <cell r="F15776" t="str">
            <v>N</v>
          </cell>
        </row>
        <row r="15777">
          <cell r="B15777">
            <v>36907</v>
          </cell>
          <cell r="C15777" t="str">
            <v>Burnham Pacific Properties</v>
          </cell>
          <cell r="D15777" t="str">
            <v>Weingarten Realty Investors</v>
          </cell>
          <cell r="E15777">
            <v>288.5</v>
          </cell>
          <cell r="F15777" t="str">
            <v>N</v>
          </cell>
        </row>
        <row r="15778">
          <cell r="B15778">
            <v>36907</v>
          </cell>
          <cell r="C15778" t="str">
            <v>Guaranty Bank NA,Wilkes-Barre,</v>
          </cell>
          <cell r="D15778" t="str">
            <v>Sun Bancorp Inc,Selinsgrove,PA</v>
          </cell>
          <cell r="E15778">
            <v>14.399999999999999</v>
          </cell>
          <cell r="F15778" t="str">
            <v>N</v>
          </cell>
        </row>
        <row r="15779">
          <cell r="B15779">
            <v>36907</v>
          </cell>
          <cell r="C15779" t="str">
            <v>Internet Pictures Corp-Certain</v>
          </cell>
          <cell r="D15779" t="str">
            <v>Homestore.com Inc</v>
          </cell>
          <cell r="E15779">
            <v>12</v>
          </cell>
          <cell r="F15779" t="str">
            <v>N</v>
          </cell>
        </row>
        <row r="15780">
          <cell r="B15780">
            <v>36907</v>
          </cell>
          <cell r="C15780" t="str">
            <v>Kinsel Industries Inc</v>
          </cell>
          <cell r="D15780" t="str">
            <v>Insituform Technologies Inc</v>
          </cell>
          <cell r="E15780">
            <v>80</v>
          </cell>
          <cell r="F15780" t="str">
            <v>N</v>
          </cell>
        </row>
        <row r="15781">
          <cell r="B15781">
            <v>36907</v>
          </cell>
          <cell r="C15781" t="str">
            <v>Allaire Corp</v>
          </cell>
          <cell r="D15781" t="str">
            <v>Macromedia Inc</v>
          </cell>
          <cell r="E15781">
            <v>335.90499999999997</v>
          </cell>
          <cell r="F15781" t="str">
            <v>N</v>
          </cell>
        </row>
        <row r="15782">
          <cell r="B15782">
            <v>36907</v>
          </cell>
          <cell r="C15782" t="str">
            <v>CBOC Inc</v>
          </cell>
          <cell r="D15782" t="str">
            <v>Merchants,Mnfr Bancorp Inc,WI</v>
          </cell>
          <cell r="E15782">
            <v>13.329999999999998</v>
          </cell>
          <cell r="F15782" t="str">
            <v>N</v>
          </cell>
        </row>
        <row r="15783">
          <cell r="B15783">
            <v>36907</v>
          </cell>
          <cell r="C15783" t="str">
            <v>Motient Satellite Ventures</v>
          </cell>
          <cell r="D15783" t="str">
            <v>TMI Commun-Mobile Satellite Op</v>
          </cell>
          <cell r="E15783">
            <v>60</v>
          </cell>
          <cell r="F15783" t="str">
            <v>N</v>
          </cell>
        </row>
        <row r="15784">
          <cell r="B15784">
            <v>36907</v>
          </cell>
          <cell r="C15784" t="str">
            <v>Exario Networks Inc</v>
          </cell>
          <cell r="D15784" t="str">
            <v>Societe Generale SA</v>
          </cell>
          <cell r="E15784">
            <v>6</v>
          </cell>
          <cell r="F15784" t="str">
            <v>N</v>
          </cell>
        </row>
        <row r="15785">
          <cell r="B15785">
            <v>36906</v>
          </cell>
          <cell r="C15785" t="str">
            <v>Citadel Communications Corp</v>
          </cell>
          <cell r="D15785" t="str">
            <v>FLCC Holdings Inc</v>
          </cell>
          <cell r="E15785">
            <v>1995.008</v>
          </cell>
          <cell r="F15785" t="str">
            <v>Y</v>
          </cell>
        </row>
        <row r="15786">
          <cell r="B15786">
            <v>36906</v>
          </cell>
          <cell r="C15786" t="str">
            <v>Aegisoft Corp</v>
          </cell>
          <cell r="D15786" t="str">
            <v>RealNetworks Inc</v>
          </cell>
          <cell r="E15786">
            <v>12.212999999999999</v>
          </cell>
          <cell r="F15786" t="str">
            <v>N</v>
          </cell>
        </row>
        <row r="15787">
          <cell r="B15787">
            <v>36906</v>
          </cell>
          <cell r="C15787" t="str">
            <v>Ralston Purina Co</v>
          </cell>
          <cell r="D15787" t="str">
            <v>Nestle SA</v>
          </cell>
          <cell r="E15787">
            <v>10479.411</v>
          </cell>
          <cell r="F15787" t="str">
            <v>N</v>
          </cell>
        </row>
        <row r="15788">
          <cell r="B15788">
            <v>36906</v>
          </cell>
          <cell r="C15788" t="str">
            <v>Mt Sinai Hospital,NY-Home</v>
          </cell>
          <cell r="D15788" t="str">
            <v>Option Care Inc</v>
          </cell>
          <cell r="E15788">
            <v>1.5</v>
          </cell>
          <cell r="F15788" t="str">
            <v>N</v>
          </cell>
        </row>
        <row r="15789">
          <cell r="B15789">
            <v>36906</v>
          </cell>
          <cell r="C15789" t="str">
            <v>Rollins Truck Leasing Corp</v>
          </cell>
          <cell r="D15789" t="str">
            <v>Penske Truck Leasing Co LP</v>
          </cell>
          <cell r="E15789">
            <v>764.45500000000004</v>
          </cell>
          <cell r="F15789" t="str">
            <v>N</v>
          </cell>
        </row>
        <row r="15790">
          <cell r="B15790">
            <v>36906</v>
          </cell>
          <cell r="C15790" t="str">
            <v>Xircom Inc</v>
          </cell>
          <cell r="D15790" t="str">
            <v>Intel Corp</v>
          </cell>
          <cell r="E15790">
            <v>701.57500000000005</v>
          </cell>
          <cell r="F15790" t="str">
            <v>N</v>
          </cell>
        </row>
        <row r="15791">
          <cell r="B15791">
            <v>36905</v>
          </cell>
          <cell r="C15791" t="str">
            <v>CNC Containers Corp</v>
          </cell>
          <cell r="D15791" t="str">
            <v>Amcor Ltd</v>
          </cell>
          <cell r="E15791">
            <v>200</v>
          </cell>
          <cell r="F15791" t="str">
            <v>N</v>
          </cell>
        </row>
        <row r="15792">
          <cell r="B15792">
            <v>36903</v>
          </cell>
          <cell r="C15792" t="str">
            <v>Collins &amp; Aikman Corp</v>
          </cell>
          <cell r="D15792" t="str">
            <v>Heartland Industrial Partners</v>
          </cell>
          <cell r="E15792">
            <v>125</v>
          </cell>
          <cell r="F15792" t="str">
            <v>Y</v>
          </cell>
        </row>
        <row r="15793">
          <cell r="B15793">
            <v>36903</v>
          </cell>
          <cell r="C15793" t="str">
            <v>Collins &amp; Aikman Corp</v>
          </cell>
          <cell r="D15793" t="str">
            <v>Heartland Industrial Partners</v>
          </cell>
          <cell r="E15793">
            <v>135</v>
          </cell>
          <cell r="F15793" t="str">
            <v>Y</v>
          </cell>
        </row>
        <row r="15794">
          <cell r="B15794">
            <v>36903</v>
          </cell>
          <cell r="C15794" t="str">
            <v>Capitol Dev of Arkansas Inc</v>
          </cell>
          <cell r="D15794" t="str">
            <v>Starnet Financial Inc</v>
          </cell>
          <cell r="E15794">
            <v>21.259999999999998</v>
          </cell>
          <cell r="F15794" t="str">
            <v>N</v>
          </cell>
        </row>
        <row r="15795">
          <cell r="B15795">
            <v>36903</v>
          </cell>
          <cell r="C15795" t="str">
            <v>Home Account Holdings Inc</v>
          </cell>
          <cell r="D15795" t="str">
            <v>InteliData Technologies Corp</v>
          </cell>
          <cell r="E15795">
            <v>36.225000000000001</v>
          </cell>
          <cell r="F15795" t="str">
            <v>N</v>
          </cell>
        </row>
        <row r="15796">
          <cell r="B15796">
            <v>36903</v>
          </cell>
          <cell r="C15796" t="str">
            <v>Pilares Oil &amp; Gas-Cert Assets</v>
          </cell>
          <cell r="D15796" t="str">
            <v>Wallstreet-Review Inc</v>
          </cell>
          <cell r="E15796">
            <v>5</v>
          </cell>
          <cell r="F15796" t="str">
            <v>N</v>
          </cell>
        </row>
        <row r="15797">
          <cell r="B15797">
            <v>36903</v>
          </cell>
          <cell r="C15797" t="str">
            <v>Novaeon Inc-Tel Case Mgmt</v>
          </cell>
          <cell r="D15797" t="str">
            <v>Anchor Pacific Underwriters</v>
          </cell>
          <cell r="E15797">
            <v>5</v>
          </cell>
          <cell r="F15797" t="str">
            <v>N</v>
          </cell>
        </row>
        <row r="15798">
          <cell r="B15798">
            <v>36903</v>
          </cell>
          <cell r="C15798" t="str">
            <v>Ambassador Food-Vending Ops</v>
          </cell>
          <cell r="D15798" t="str">
            <v>Compass Group North America</v>
          </cell>
          <cell r="E15798">
            <v>3.1999999999999997</v>
          </cell>
          <cell r="F15798" t="str">
            <v>N</v>
          </cell>
        </row>
        <row r="15799">
          <cell r="B15799">
            <v>36903</v>
          </cell>
          <cell r="C15799" t="str">
            <v>102.3 FM, Erie, Pennsylvania</v>
          </cell>
          <cell r="D15799" t="str">
            <v>Regent Communications Inc</v>
          </cell>
          <cell r="E15799">
            <v>5</v>
          </cell>
          <cell r="F15799" t="str">
            <v>N</v>
          </cell>
        </row>
        <row r="15800">
          <cell r="B15800">
            <v>36903</v>
          </cell>
          <cell r="C15800" t="str">
            <v>StrongCo Inc-Equip Distn Div</v>
          </cell>
          <cell r="D15800" t="str">
            <v>Smith Land &amp; Improvement Corp</v>
          </cell>
          <cell r="E15800">
            <v>50.624000000000002</v>
          </cell>
          <cell r="F15800" t="str">
            <v>N</v>
          </cell>
        </row>
        <row r="15801">
          <cell r="B15801">
            <v>36903</v>
          </cell>
          <cell r="C15801" t="str">
            <v>Paragon Engineering Services</v>
          </cell>
          <cell r="D15801" t="str">
            <v>Stolt Offshore SA</v>
          </cell>
          <cell r="E15801">
            <v>13</v>
          </cell>
          <cell r="F15801" t="str">
            <v>N</v>
          </cell>
        </row>
        <row r="15802">
          <cell r="B15802">
            <v>36903</v>
          </cell>
          <cell r="C15802" t="str">
            <v>Color-Box LLC</v>
          </cell>
          <cell r="D15802" t="str">
            <v>Georgia-Pacific Corp</v>
          </cell>
          <cell r="E15802">
            <v>25</v>
          </cell>
          <cell r="F15802" t="str">
            <v>N</v>
          </cell>
        </row>
        <row r="15803">
          <cell r="B15803">
            <v>36903</v>
          </cell>
          <cell r="C15803" t="str">
            <v>Reliant Casuality Ins,Reliant</v>
          </cell>
          <cell r="D15803" t="str">
            <v>Coast National Insurance Co</v>
          </cell>
          <cell r="E15803">
            <v>15</v>
          </cell>
          <cell r="F15803" t="str">
            <v>N</v>
          </cell>
        </row>
        <row r="15804">
          <cell r="B15804">
            <v>36903</v>
          </cell>
          <cell r="C15804" t="str">
            <v>Vermont Yankee-Megawatt Plant</v>
          </cell>
          <cell r="D15804" t="str">
            <v>Entergy Nuclear(Entergy Corp)</v>
          </cell>
          <cell r="E15804">
            <v>180</v>
          </cell>
          <cell r="F15804" t="str">
            <v>N</v>
          </cell>
        </row>
        <row r="15805">
          <cell r="B15805">
            <v>36903</v>
          </cell>
          <cell r="C15805" t="str">
            <v>Marconi-Communications Assets</v>
          </cell>
          <cell r="D15805" t="str">
            <v>Jabil Circuit Inc</v>
          </cell>
          <cell r="E15805">
            <v>390</v>
          </cell>
          <cell r="F15805" t="str">
            <v>N</v>
          </cell>
        </row>
        <row r="15806">
          <cell r="B15806">
            <v>36903</v>
          </cell>
          <cell r="C15806" t="str">
            <v>InterTrust Technologies Corp</v>
          </cell>
          <cell r="D15806" t="str">
            <v>Nokia Oyj</v>
          </cell>
          <cell r="E15806">
            <v>20</v>
          </cell>
          <cell r="F15806" t="str">
            <v>N</v>
          </cell>
        </row>
        <row r="15807">
          <cell r="B15807">
            <v>36902</v>
          </cell>
          <cell r="C15807" t="str">
            <v>Moyco Tech Inc-Dental Supplies</v>
          </cell>
          <cell r="D15807" t="str">
            <v>Miltex Instrument Co Inc</v>
          </cell>
          <cell r="E15807">
            <v>17.5</v>
          </cell>
          <cell r="F15807" t="str">
            <v>Y</v>
          </cell>
        </row>
        <row r="15808">
          <cell r="B15808">
            <v>36902</v>
          </cell>
          <cell r="C15808" t="str">
            <v>Biotherapies Inc</v>
          </cell>
          <cell r="D15808" t="str">
            <v>Genesis Bioventures Inc</v>
          </cell>
          <cell r="E15808">
            <v>2.113</v>
          </cell>
          <cell r="F15808" t="str">
            <v>Y</v>
          </cell>
        </row>
        <row r="15809">
          <cell r="B15809">
            <v>36902</v>
          </cell>
          <cell r="C15809" t="str">
            <v>Nestor Inc</v>
          </cell>
          <cell r="D15809" t="str">
            <v>Investor Group</v>
          </cell>
          <cell r="E15809">
            <v>8</v>
          </cell>
          <cell r="F15809" t="str">
            <v>N</v>
          </cell>
        </row>
        <row r="15810">
          <cell r="B15810">
            <v>36902</v>
          </cell>
          <cell r="C15810" t="str">
            <v>Houston Pipe Line Co(Enron)</v>
          </cell>
          <cell r="D15810" t="str">
            <v>AEP Energy Svcs Gas Hldg Co</v>
          </cell>
          <cell r="E15810">
            <v>726.59999999999991</v>
          </cell>
          <cell r="F15810" t="str">
            <v>N</v>
          </cell>
        </row>
        <row r="15811">
          <cell r="B15811">
            <v>36902</v>
          </cell>
          <cell r="C15811" t="str">
            <v>AtTrack Communications Inc</v>
          </cell>
          <cell r="D15811" t="str">
            <v>Minorplanet Systems PLC</v>
          </cell>
          <cell r="E15811">
            <v>10</v>
          </cell>
          <cell r="F15811" t="str">
            <v>N</v>
          </cell>
        </row>
        <row r="15812">
          <cell r="B15812">
            <v>36902</v>
          </cell>
          <cell r="C15812" t="str">
            <v>Carteret Packaging Inc</v>
          </cell>
          <cell r="D15812" t="str">
            <v>Mott's Inc</v>
          </cell>
          <cell r="E15812">
            <v>14.799999999999999</v>
          </cell>
          <cell r="F15812" t="str">
            <v>N</v>
          </cell>
        </row>
        <row r="15813">
          <cell r="B15813">
            <v>36902</v>
          </cell>
          <cell r="C15813" t="str">
            <v>Seattle Supersonics</v>
          </cell>
          <cell r="D15813" t="str">
            <v>Basketball Club of Seattle LLC</v>
          </cell>
          <cell r="E15813">
            <v>200</v>
          </cell>
          <cell r="F15813" t="str">
            <v>N</v>
          </cell>
        </row>
        <row r="15814">
          <cell r="B15814">
            <v>36902</v>
          </cell>
          <cell r="C15814" t="str">
            <v>Auto Image ID</v>
          </cell>
          <cell r="D15814" t="str">
            <v>Robotic Vision Systems Inc</v>
          </cell>
          <cell r="E15814">
            <v>7</v>
          </cell>
          <cell r="F15814" t="str">
            <v>N</v>
          </cell>
        </row>
        <row r="15815">
          <cell r="B15815">
            <v>36901</v>
          </cell>
          <cell r="C15815" t="str">
            <v>Stratus Technologies  Inc</v>
          </cell>
          <cell r="D15815" t="str">
            <v>Investor Group</v>
          </cell>
          <cell r="E15815">
            <v>115</v>
          </cell>
          <cell r="F15815" t="str">
            <v>Y</v>
          </cell>
        </row>
        <row r="15816">
          <cell r="B15816">
            <v>36901</v>
          </cell>
          <cell r="C15816" t="str">
            <v>Sea World Of Ohio</v>
          </cell>
          <cell r="D15816" t="str">
            <v>Six Flags Inc</v>
          </cell>
          <cell r="E15816">
            <v>110</v>
          </cell>
          <cell r="F15816" t="str">
            <v>N</v>
          </cell>
        </row>
        <row r="15817">
          <cell r="B15817">
            <v>36901</v>
          </cell>
          <cell r="C15817" t="str">
            <v>Fritz Cos Inc</v>
          </cell>
          <cell r="D15817" t="str">
            <v>UPS</v>
          </cell>
          <cell r="E15817">
            <v>451.46800000000002</v>
          </cell>
          <cell r="F15817" t="str">
            <v>N</v>
          </cell>
        </row>
        <row r="15818">
          <cell r="B15818">
            <v>36901</v>
          </cell>
          <cell r="C15818" t="str">
            <v>Trans World Airlines Inc</v>
          </cell>
          <cell r="D15818" t="str">
            <v>American Airlines Inc</v>
          </cell>
          <cell r="E15818">
            <v>742</v>
          </cell>
          <cell r="F15818" t="str">
            <v>N</v>
          </cell>
        </row>
        <row r="15819">
          <cell r="B15819">
            <v>36901</v>
          </cell>
          <cell r="C15819" t="str">
            <v>Maxwell Tech-Power Systems</v>
          </cell>
          <cell r="D15819" t="str">
            <v>Titan Corp</v>
          </cell>
          <cell r="E15819">
            <v>11.5</v>
          </cell>
          <cell r="F15819" t="str">
            <v>N</v>
          </cell>
        </row>
        <row r="15820">
          <cell r="B15820">
            <v>36901</v>
          </cell>
          <cell r="C15820" t="str">
            <v>Branden Technologies Inc</v>
          </cell>
          <cell r="D15820" t="str">
            <v>Moldflow Corp</v>
          </cell>
          <cell r="E15820">
            <v>3.5</v>
          </cell>
          <cell r="F15820" t="str">
            <v>N</v>
          </cell>
        </row>
        <row r="15821">
          <cell r="B15821">
            <v>36901</v>
          </cell>
          <cell r="C15821" t="str">
            <v>Antique Shows(4)</v>
          </cell>
          <cell r="D15821" t="str">
            <v>DMG World Media Ltd</v>
          </cell>
          <cell r="E15821">
            <v>8</v>
          </cell>
          <cell r="F15821" t="str">
            <v>N</v>
          </cell>
        </row>
        <row r="15822">
          <cell r="B15822">
            <v>36901</v>
          </cell>
          <cell r="C15822" t="str">
            <v>Bamboo Biz LLC</v>
          </cell>
          <cell r="D15822" t="str">
            <v>Hollywood Partners.com Inc</v>
          </cell>
          <cell r="E15822">
            <v>1.5</v>
          </cell>
          <cell r="F15822" t="str">
            <v>N</v>
          </cell>
        </row>
        <row r="15823">
          <cell r="B15823">
            <v>36901</v>
          </cell>
          <cell r="C15823" t="str">
            <v>Smith Services Directional</v>
          </cell>
          <cell r="D15823" t="str">
            <v>Ryan Energy Technologies USA</v>
          </cell>
          <cell r="E15823">
            <v>10</v>
          </cell>
          <cell r="F15823" t="str">
            <v>N</v>
          </cell>
        </row>
        <row r="15824">
          <cell r="B15824">
            <v>36901</v>
          </cell>
          <cell r="C15824" t="str">
            <v>Maxwell Tech Sys-Cert Business</v>
          </cell>
          <cell r="D15824" t="str">
            <v>Undisclosed Acquiror</v>
          </cell>
          <cell r="E15824">
            <v>9.5370000000000008</v>
          </cell>
          <cell r="F15824" t="str">
            <v>N</v>
          </cell>
        </row>
        <row r="15825">
          <cell r="B15825">
            <v>36901</v>
          </cell>
          <cell r="C15825" t="str">
            <v>Mediconsult.com Inc</v>
          </cell>
          <cell r="D15825" t="str">
            <v>CyBear Inc(Andryx Corp)</v>
          </cell>
          <cell r="E15825">
            <v>1.9379999999999999</v>
          </cell>
          <cell r="F15825" t="str">
            <v>N</v>
          </cell>
        </row>
        <row r="15826">
          <cell r="B15826">
            <v>36901</v>
          </cell>
          <cell r="C15826" t="str">
            <v>Extendicare-Nursing Home,Tampa</v>
          </cell>
          <cell r="D15826" t="str">
            <v>Undisclosed Acquiror</v>
          </cell>
          <cell r="E15826">
            <v>3.6999999999999997</v>
          </cell>
          <cell r="F15826" t="str">
            <v>N</v>
          </cell>
        </row>
        <row r="15827">
          <cell r="B15827">
            <v>36901</v>
          </cell>
          <cell r="C15827" t="str">
            <v>Ntercept Communications Inc</v>
          </cell>
          <cell r="D15827" t="str">
            <v>Omnicom Group Inc</v>
          </cell>
          <cell r="E15827">
            <v>10</v>
          </cell>
          <cell r="F15827" t="str">
            <v>N</v>
          </cell>
        </row>
        <row r="15828">
          <cell r="B15828">
            <v>36901</v>
          </cell>
          <cell r="C15828" t="str">
            <v>Digital:Convergence Corp</v>
          </cell>
          <cell r="D15828" t="str">
            <v>Sumitomo Corp</v>
          </cell>
          <cell r="E15828">
            <v>25</v>
          </cell>
          <cell r="F15828" t="str">
            <v>N</v>
          </cell>
        </row>
        <row r="15829">
          <cell r="B15829">
            <v>36900</v>
          </cell>
          <cell r="C15829" t="str">
            <v>Dorson Sports,Apple Sports</v>
          </cell>
          <cell r="D15829" t="str">
            <v>Investor Group</v>
          </cell>
          <cell r="E15829">
            <v>8</v>
          </cell>
          <cell r="F15829" t="str">
            <v>Y</v>
          </cell>
        </row>
        <row r="15830">
          <cell r="B15830">
            <v>36900</v>
          </cell>
          <cell r="C15830" t="str">
            <v>K2 Digital Inc</v>
          </cell>
          <cell r="D15830" t="str">
            <v>Fusion Capital Fund II LLC</v>
          </cell>
          <cell r="E15830">
            <v>6</v>
          </cell>
          <cell r="F15830" t="str">
            <v>Y</v>
          </cell>
        </row>
        <row r="15831">
          <cell r="B15831">
            <v>36900</v>
          </cell>
          <cell r="C15831" t="str">
            <v>Cybercoupons.com Inc</v>
          </cell>
          <cell r="D15831" t="str">
            <v>Internet Venture Group Inc</v>
          </cell>
          <cell r="E15831">
            <v>3.2619999999999996</v>
          </cell>
          <cell r="F15831" t="str">
            <v>N</v>
          </cell>
        </row>
        <row r="15832">
          <cell r="B15832">
            <v>36900</v>
          </cell>
          <cell r="C15832" t="str">
            <v>SocialNet Inc</v>
          </cell>
          <cell r="D15832" t="str">
            <v>MatchNet PLC</v>
          </cell>
          <cell r="E15832">
            <v>3.1890000000000001</v>
          </cell>
          <cell r="F15832" t="str">
            <v>N</v>
          </cell>
        </row>
        <row r="15833">
          <cell r="B15833">
            <v>36900</v>
          </cell>
          <cell r="C15833" t="str">
            <v>CFX</v>
          </cell>
          <cell r="D15833" t="str">
            <v>Das Werk Digitale Bildbearbeit</v>
          </cell>
          <cell r="E15833">
            <v>16.484999999999999</v>
          </cell>
          <cell r="F15833" t="str">
            <v>N</v>
          </cell>
        </row>
        <row r="15834">
          <cell r="B15834">
            <v>36900</v>
          </cell>
          <cell r="C15834" t="str">
            <v>UII Inc</v>
          </cell>
          <cell r="D15834" t="str">
            <v>Cyberspace Infosys Ltd</v>
          </cell>
          <cell r="E15834">
            <v>6.0609999999999999</v>
          </cell>
          <cell r="F15834" t="str">
            <v>N</v>
          </cell>
        </row>
        <row r="15835">
          <cell r="B15835">
            <v>36900</v>
          </cell>
          <cell r="C15835" t="str">
            <v>Argonex Inc</v>
          </cell>
          <cell r="D15835" t="str">
            <v>Molecular Devices Corp</v>
          </cell>
          <cell r="E15835">
            <v>10</v>
          </cell>
          <cell r="F15835" t="str">
            <v>N</v>
          </cell>
        </row>
        <row r="15836">
          <cell r="B15836">
            <v>36900</v>
          </cell>
          <cell r="C15836" t="str">
            <v>King Pharmaceuticals Inc-AVC</v>
          </cell>
          <cell r="D15836" t="str">
            <v>Novavax Inc</v>
          </cell>
          <cell r="E15836">
            <v>3.3</v>
          </cell>
          <cell r="F15836" t="str">
            <v>N</v>
          </cell>
        </row>
        <row r="15837">
          <cell r="B15837">
            <v>36900</v>
          </cell>
          <cell r="C15837" t="str">
            <v>Paxson Comm-TV Stations(2)</v>
          </cell>
          <cell r="D15837" t="str">
            <v>Equity Broadcasting Corp</v>
          </cell>
          <cell r="E15837">
            <v>17</v>
          </cell>
          <cell r="F15837" t="str">
            <v>N</v>
          </cell>
        </row>
        <row r="15838">
          <cell r="B15838">
            <v>36900</v>
          </cell>
          <cell r="C15838" t="str">
            <v>For Health Inc</v>
          </cell>
          <cell r="D15838" t="str">
            <v>Geriatrix</v>
          </cell>
          <cell r="E15838">
            <v>7.3999999999999995</v>
          </cell>
          <cell r="F15838" t="str">
            <v>N</v>
          </cell>
        </row>
        <row r="15839">
          <cell r="B15839">
            <v>36900</v>
          </cell>
          <cell r="C15839" t="str">
            <v>Hauser Entertainment</v>
          </cell>
          <cell r="D15839" t="str">
            <v>CIE</v>
          </cell>
          <cell r="E15839">
            <v>13</v>
          </cell>
          <cell r="F15839" t="str">
            <v>N</v>
          </cell>
        </row>
        <row r="15840">
          <cell r="B15840">
            <v>36900</v>
          </cell>
          <cell r="C15840" t="str">
            <v>AllenTate Software,ISNetworld</v>
          </cell>
          <cell r="D15840" t="str">
            <v>ISN Software Corp</v>
          </cell>
          <cell r="E15840">
            <v>3</v>
          </cell>
          <cell r="F15840" t="str">
            <v>N</v>
          </cell>
        </row>
        <row r="15841">
          <cell r="B15841">
            <v>36900</v>
          </cell>
          <cell r="C15841" t="str">
            <v>Four Winds Inc</v>
          </cell>
          <cell r="D15841" t="str">
            <v>Adams Outdoor Advertising LP</v>
          </cell>
          <cell r="E15841">
            <v>19</v>
          </cell>
          <cell r="F15841" t="str">
            <v>N</v>
          </cell>
        </row>
        <row r="15842">
          <cell r="B15842">
            <v>36900</v>
          </cell>
          <cell r="C15842" t="str">
            <v>PNE Media Holdings Inc</v>
          </cell>
          <cell r="D15842" t="str">
            <v>Adams Outdoor Advertising LP</v>
          </cell>
          <cell r="E15842">
            <v>19</v>
          </cell>
          <cell r="F15842" t="str">
            <v>N</v>
          </cell>
        </row>
        <row r="15843">
          <cell r="B15843">
            <v>36900</v>
          </cell>
          <cell r="C15843" t="str">
            <v>CacheStream Corp</v>
          </cell>
          <cell r="D15843" t="str">
            <v>ECOM Corp</v>
          </cell>
          <cell r="E15843">
            <v>1.7999999999999998</v>
          </cell>
          <cell r="F15843" t="str">
            <v>N</v>
          </cell>
        </row>
        <row r="15844">
          <cell r="B15844">
            <v>36900</v>
          </cell>
          <cell r="C15844" t="str">
            <v>International Processing Corp</v>
          </cell>
          <cell r="D15844" t="str">
            <v>RP Scherer Corp</v>
          </cell>
          <cell r="E15844">
            <v>40</v>
          </cell>
          <cell r="F15844" t="str">
            <v>N</v>
          </cell>
        </row>
        <row r="15845">
          <cell r="B15845">
            <v>36900</v>
          </cell>
          <cell r="C15845" t="str">
            <v>NetObjects Inc-Enterprise Div</v>
          </cell>
          <cell r="D15845" t="str">
            <v>Merant plc</v>
          </cell>
          <cell r="E15845">
            <v>18</v>
          </cell>
          <cell r="F15845" t="str">
            <v>N</v>
          </cell>
        </row>
        <row r="15846">
          <cell r="B15846">
            <v>36900</v>
          </cell>
          <cell r="C15846" t="str">
            <v>Quality Diagnostic Services</v>
          </cell>
          <cell r="D15846" t="str">
            <v>Card Guard Scientific Survival</v>
          </cell>
          <cell r="E15846">
            <v>18</v>
          </cell>
          <cell r="F15846" t="str">
            <v>N</v>
          </cell>
        </row>
        <row r="15847">
          <cell r="B15847">
            <v>36899</v>
          </cell>
          <cell r="C15847" t="str">
            <v>New Logistics Holdings Corp</v>
          </cell>
          <cell r="D15847" t="str">
            <v>APL Logistics Americas</v>
          </cell>
          <cell r="E15847">
            <v>210.5</v>
          </cell>
          <cell r="F15847" t="str">
            <v>N</v>
          </cell>
        </row>
        <row r="15848">
          <cell r="B15848">
            <v>36899</v>
          </cell>
          <cell r="C15848" t="str">
            <v>Prime Response Inc</v>
          </cell>
          <cell r="D15848" t="str">
            <v>Chordiant Software Inc</v>
          </cell>
          <cell r="E15848">
            <v>32.997</v>
          </cell>
          <cell r="F15848" t="str">
            <v>N</v>
          </cell>
        </row>
        <row r="15849">
          <cell r="B15849">
            <v>36899</v>
          </cell>
          <cell r="C15849" t="str">
            <v>City Homes</v>
          </cell>
          <cell r="D15849" t="str">
            <v>Centex Homes Inc(Centex Corp)</v>
          </cell>
          <cell r="E15849">
            <v>43.9</v>
          </cell>
          <cell r="F15849" t="str">
            <v>N</v>
          </cell>
        </row>
        <row r="15850">
          <cell r="B15850">
            <v>36899</v>
          </cell>
          <cell r="C15850" t="str">
            <v>Pyramid Acquisition Corp</v>
          </cell>
          <cell r="D15850" t="str">
            <v>Innovation Group PLC</v>
          </cell>
          <cell r="E15850">
            <v>21.4</v>
          </cell>
          <cell r="F15850" t="str">
            <v>N</v>
          </cell>
        </row>
        <row r="15851">
          <cell r="B15851">
            <v>36899</v>
          </cell>
          <cell r="C15851" t="str">
            <v>TheStreet.com Inc</v>
          </cell>
          <cell r="D15851" t="str">
            <v>Thomas Weisel Partners LLC</v>
          </cell>
          <cell r="E15851">
            <v>3.1999999999999997</v>
          </cell>
          <cell r="F15851" t="str">
            <v>N</v>
          </cell>
        </row>
        <row r="15852">
          <cell r="B15852">
            <v>36899</v>
          </cell>
          <cell r="C15852" t="str">
            <v>Norcom Networks Corp</v>
          </cell>
          <cell r="D15852" t="str">
            <v>Wireless Matrix Corp</v>
          </cell>
          <cell r="E15852">
            <v>110.94999999999999</v>
          </cell>
          <cell r="F15852" t="str">
            <v>N</v>
          </cell>
        </row>
        <row r="15853">
          <cell r="B15853">
            <v>36899</v>
          </cell>
          <cell r="C15853" t="str">
            <v>ServerWorks Corp</v>
          </cell>
          <cell r="D15853" t="str">
            <v>Broadcom Corp</v>
          </cell>
          <cell r="E15853">
            <v>1740</v>
          </cell>
          <cell r="F15853" t="str">
            <v>N</v>
          </cell>
        </row>
        <row r="15854">
          <cell r="B15854">
            <v>36899</v>
          </cell>
          <cell r="C15854" t="str">
            <v>Mercury Exploration-Gas Asts</v>
          </cell>
          <cell r="D15854" t="str">
            <v>Quicksilver Resources Inc</v>
          </cell>
          <cell r="E15854">
            <v>18</v>
          </cell>
          <cell r="F15854" t="str">
            <v>N</v>
          </cell>
        </row>
        <row r="15855">
          <cell r="B15855">
            <v>36899</v>
          </cell>
          <cell r="C15855" t="str">
            <v>Merrill Lynch-Global Energy</v>
          </cell>
          <cell r="D15855" t="str">
            <v>Allegheny Energy Inc</v>
          </cell>
          <cell r="E15855">
            <v>490</v>
          </cell>
          <cell r="F15855" t="str">
            <v>N</v>
          </cell>
        </row>
        <row r="15856">
          <cell r="B15856">
            <v>36899</v>
          </cell>
          <cell r="C15856" t="str">
            <v>Banyan Strategic Realty Trust</v>
          </cell>
          <cell r="D15856" t="str">
            <v>Denholtz Management Corp</v>
          </cell>
          <cell r="E15856">
            <v>226</v>
          </cell>
          <cell r="F15856" t="str">
            <v>N</v>
          </cell>
        </row>
        <row r="15857">
          <cell r="B15857">
            <v>36899</v>
          </cell>
          <cell r="C15857" t="str">
            <v>KGWY-FM,Gillette,Wyoming</v>
          </cell>
          <cell r="D15857" t="str">
            <v>Legend Communications LLC</v>
          </cell>
          <cell r="E15857">
            <v>1.5999999999999999</v>
          </cell>
          <cell r="F15857" t="str">
            <v>N</v>
          </cell>
        </row>
        <row r="15858">
          <cell r="B15858">
            <v>36899</v>
          </cell>
          <cell r="C15858" t="str">
            <v>Adero Inc-Various Bus Assets</v>
          </cell>
          <cell r="D15858" t="str">
            <v>Inktomi Corp</v>
          </cell>
          <cell r="E15858">
            <v>23.5</v>
          </cell>
          <cell r="F15858" t="str">
            <v>N</v>
          </cell>
        </row>
        <row r="15859">
          <cell r="B15859">
            <v>36899</v>
          </cell>
          <cell r="C15859" t="str">
            <v>VPNet Technologies Inc</v>
          </cell>
          <cell r="D15859" t="str">
            <v>Avaya Inc</v>
          </cell>
          <cell r="E15859">
            <v>120</v>
          </cell>
          <cell r="F15859" t="str">
            <v>N</v>
          </cell>
        </row>
        <row r="15860">
          <cell r="B15860">
            <v>36899</v>
          </cell>
          <cell r="C15860" t="str">
            <v>Chiron Corp-Gene Therapy</v>
          </cell>
          <cell r="D15860" t="str">
            <v>Cell Genesys Inc</v>
          </cell>
          <cell r="E15860">
            <v>4.8</v>
          </cell>
          <cell r="F15860" t="str">
            <v>N</v>
          </cell>
        </row>
        <row r="15861">
          <cell r="B15861">
            <v>36899</v>
          </cell>
          <cell r="C15861" t="str">
            <v>Advanta Mortgage Corp(ADVANTA)</v>
          </cell>
          <cell r="D15861" t="str">
            <v>Chase Manhattan Mortgage Corp</v>
          </cell>
          <cell r="E15861">
            <v>1600</v>
          </cell>
          <cell r="F15861" t="str">
            <v>N</v>
          </cell>
        </row>
        <row r="15862">
          <cell r="B15862">
            <v>36899</v>
          </cell>
          <cell r="C15862" t="str">
            <v>Salesmation.com</v>
          </cell>
          <cell r="D15862" t="str">
            <v>eSynergies Inc</v>
          </cell>
          <cell r="E15862">
            <v>45</v>
          </cell>
          <cell r="F15862" t="str">
            <v>N</v>
          </cell>
        </row>
        <row r="15863">
          <cell r="B15863">
            <v>36896</v>
          </cell>
          <cell r="C15863" t="str">
            <v>Aegis Financial Corp</v>
          </cell>
          <cell r="D15863" t="str">
            <v>Vesta Insurance Group Inc</v>
          </cell>
          <cell r="E15863">
            <v>12.606</v>
          </cell>
          <cell r="F15863" t="str">
            <v>N</v>
          </cell>
        </row>
        <row r="15864">
          <cell r="B15864">
            <v>36896</v>
          </cell>
          <cell r="C15864" t="str">
            <v>Instant Insurance Holdings Inc</v>
          </cell>
          <cell r="D15864" t="str">
            <v>Vesta Insurance Group Inc</v>
          </cell>
          <cell r="E15864">
            <v>12.967000000000001</v>
          </cell>
          <cell r="F15864" t="str">
            <v>N</v>
          </cell>
        </row>
        <row r="15865">
          <cell r="B15865">
            <v>36896</v>
          </cell>
          <cell r="C15865" t="str">
            <v>Bell Rock Inn,Oak Creek,AZ</v>
          </cell>
          <cell r="D15865" t="str">
            <v>ILX Resorts Inc</v>
          </cell>
          <cell r="E15865">
            <v>5.1999999999999993</v>
          </cell>
          <cell r="F15865" t="str">
            <v>N</v>
          </cell>
        </row>
        <row r="15866">
          <cell r="B15866">
            <v>36896</v>
          </cell>
          <cell r="C15866" t="str">
            <v>APache Corp-Oil &amp; Gas Props</v>
          </cell>
          <cell r="D15866" t="str">
            <v>Prize Energy Corp</v>
          </cell>
          <cell r="E15866">
            <v>65</v>
          </cell>
          <cell r="F15866" t="str">
            <v>N</v>
          </cell>
        </row>
        <row r="15867">
          <cell r="B15867">
            <v>36896</v>
          </cell>
          <cell r="C15867" t="str">
            <v>Guild.com</v>
          </cell>
          <cell r="D15867" t="str">
            <v>Ashford.Com Inc</v>
          </cell>
          <cell r="E15867">
            <v>4.0720000000000001</v>
          </cell>
          <cell r="F15867" t="str">
            <v>N</v>
          </cell>
        </row>
        <row r="15868">
          <cell r="B15868">
            <v>36896</v>
          </cell>
          <cell r="C15868" t="str">
            <v>Gold Dust West Casino</v>
          </cell>
          <cell r="D15868" t="str">
            <v>Black Hawk Gaming &amp; Dvlp Co</v>
          </cell>
          <cell r="E15868">
            <v>26.5</v>
          </cell>
          <cell r="F15868" t="str">
            <v>N</v>
          </cell>
        </row>
        <row r="15869">
          <cell r="B15869">
            <v>36896</v>
          </cell>
          <cell r="C15869" t="str">
            <v>Phoenix Restaurnant Group Inc-</v>
          </cell>
          <cell r="D15869" t="str">
            <v>Mountain Range Restaurant Inc-</v>
          </cell>
          <cell r="E15869">
            <v>20.306999999999999</v>
          </cell>
          <cell r="F15869" t="str">
            <v>N</v>
          </cell>
        </row>
        <row r="15870">
          <cell r="B15870">
            <v>36896</v>
          </cell>
          <cell r="C15870" t="str">
            <v>Carlyle Hotel,New York,NY</v>
          </cell>
          <cell r="D15870" t="str">
            <v>Maritz Wolff &amp; Co</v>
          </cell>
          <cell r="E15870">
            <v>130</v>
          </cell>
          <cell r="F15870" t="str">
            <v>N</v>
          </cell>
        </row>
        <row r="15871">
          <cell r="B15871">
            <v>36896</v>
          </cell>
          <cell r="C15871" t="str">
            <v>Mediacopy Holding Inc</v>
          </cell>
          <cell r="D15871" t="str">
            <v>Infodisc Technology Co Ltd</v>
          </cell>
          <cell r="E15871">
            <v>100</v>
          </cell>
          <cell r="F15871" t="str">
            <v>N</v>
          </cell>
        </row>
        <row r="15872">
          <cell r="B15872">
            <v>36896</v>
          </cell>
          <cell r="C15872" t="str">
            <v>Optex Ophtalmologics Inc</v>
          </cell>
          <cell r="D15872" t="str">
            <v>Bausch &amp; Lomb Inc</v>
          </cell>
          <cell r="E15872">
            <v>3</v>
          </cell>
          <cell r="F15872" t="str">
            <v>N</v>
          </cell>
        </row>
        <row r="15873">
          <cell r="B15873">
            <v>36896</v>
          </cell>
          <cell r="C15873" t="str">
            <v>IntraTherapeutics Inc</v>
          </cell>
          <cell r="D15873" t="str">
            <v>Sulzer Medica AG</v>
          </cell>
          <cell r="E15873">
            <v>145</v>
          </cell>
          <cell r="F15873" t="str">
            <v>N</v>
          </cell>
        </row>
        <row r="15874">
          <cell r="B15874">
            <v>36896</v>
          </cell>
          <cell r="C15874" t="str">
            <v>Colorado Daily</v>
          </cell>
          <cell r="D15874" t="str">
            <v>Undisclosed Acquiror</v>
          </cell>
          <cell r="E15874">
            <v>2.38</v>
          </cell>
          <cell r="F15874" t="str">
            <v>N</v>
          </cell>
        </row>
        <row r="15875">
          <cell r="B15875">
            <v>36896</v>
          </cell>
          <cell r="C15875" t="str">
            <v>Schanen Consulting Corp</v>
          </cell>
          <cell r="D15875" t="str">
            <v>HCC Insurance Holdings Inc</v>
          </cell>
          <cell r="E15875">
            <v>24.545999999999999</v>
          </cell>
          <cell r="F15875" t="str">
            <v>N</v>
          </cell>
        </row>
        <row r="15876">
          <cell r="B15876">
            <v>36895</v>
          </cell>
          <cell r="C15876" t="str">
            <v>Trados Corp</v>
          </cell>
          <cell r="D15876" t="str">
            <v>Arthur Andersen LLP</v>
          </cell>
          <cell r="E15876">
            <v>3</v>
          </cell>
          <cell r="F15876" t="str">
            <v>N</v>
          </cell>
        </row>
        <row r="15877">
          <cell r="B15877">
            <v>36895</v>
          </cell>
          <cell r="C15877" t="str">
            <v>CarePoint Health Services Inc</v>
          </cell>
          <cell r="D15877" t="str">
            <v>Continental Home Healthcare</v>
          </cell>
          <cell r="E15877">
            <v>2.2999999999999998</v>
          </cell>
          <cell r="F15877" t="str">
            <v>N</v>
          </cell>
        </row>
        <row r="15878">
          <cell r="B15878">
            <v>36895</v>
          </cell>
          <cell r="C15878" t="str">
            <v>Cynet Inc-Fax Broadcasting</v>
          </cell>
          <cell r="D15878" t="str">
            <v>I-Media Group Inc(I-Media SA)</v>
          </cell>
          <cell r="E15878">
            <v>6.6999999999999993</v>
          </cell>
          <cell r="F15878" t="str">
            <v>N</v>
          </cell>
        </row>
        <row r="15879">
          <cell r="B15879">
            <v>36895</v>
          </cell>
          <cell r="C15879" t="str">
            <v>Emissions Controls Corp</v>
          </cell>
          <cell r="D15879" t="str">
            <v>Wave Power.net Inc</v>
          </cell>
          <cell r="E15879">
            <v>7.5</v>
          </cell>
          <cell r="F15879" t="str">
            <v>N</v>
          </cell>
        </row>
        <row r="15880">
          <cell r="B15880">
            <v>36895</v>
          </cell>
          <cell r="C15880" t="str">
            <v>WHCT-TV,Hartford,Connecticut</v>
          </cell>
          <cell r="D15880" t="str">
            <v>Entravision Commun Corp</v>
          </cell>
          <cell r="E15880">
            <v>18</v>
          </cell>
          <cell r="F15880" t="str">
            <v>N</v>
          </cell>
        </row>
        <row r="15881">
          <cell r="B15881">
            <v>36895</v>
          </cell>
          <cell r="C15881" t="str">
            <v>LST</v>
          </cell>
          <cell r="D15881" t="str">
            <v>Advantage Marketing Systems</v>
          </cell>
          <cell r="E15881">
            <v>1.5</v>
          </cell>
          <cell r="F15881" t="str">
            <v>N</v>
          </cell>
        </row>
        <row r="15882">
          <cell r="B15882">
            <v>36895</v>
          </cell>
          <cell r="C15882" t="str">
            <v>Pinnacle Gas Treating</v>
          </cell>
          <cell r="D15882" t="str">
            <v>Anadarko Petroleum Corp</v>
          </cell>
          <cell r="E15882">
            <v>38</v>
          </cell>
          <cell r="F15882" t="str">
            <v>N</v>
          </cell>
        </row>
        <row r="15883">
          <cell r="B15883">
            <v>36895</v>
          </cell>
          <cell r="C15883" t="str">
            <v>CadMOS Design Technology Inc</v>
          </cell>
          <cell r="D15883" t="str">
            <v>Cadence Design Systems Inc</v>
          </cell>
          <cell r="E15883">
            <v>92.699999999999989</v>
          </cell>
          <cell r="F15883" t="str">
            <v>N</v>
          </cell>
        </row>
        <row r="15884">
          <cell r="B15884">
            <v>36895</v>
          </cell>
          <cell r="C15884" t="str">
            <v>Pro Motor Car Products Inc</v>
          </cell>
          <cell r="D15884" t="str">
            <v>Monroe Engineering Products</v>
          </cell>
          <cell r="E15884">
            <v>1.45</v>
          </cell>
          <cell r="F15884" t="str">
            <v>N</v>
          </cell>
        </row>
        <row r="15885">
          <cell r="B15885">
            <v>36895</v>
          </cell>
          <cell r="C15885" t="str">
            <v>McGinnis Farms Inc</v>
          </cell>
          <cell r="D15885" t="str">
            <v>Deere &amp; Co</v>
          </cell>
          <cell r="E15885">
            <v>180</v>
          </cell>
          <cell r="F15885" t="str">
            <v>N</v>
          </cell>
        </row>
        <row r="15886">
          <cell r="B15886">
            <v>36895</v>
          </cell>
          <cell r="C15886" t="str">
            <v>TravelNow.com Inc</v>
          </cell>
          <cell r="D15886" t="str">
            <v>Hotel Reservations Network Inc</v>
          </cell>
          <cell r="E15886">
            <v>45.231000000000002</v>
          </cell>
          <cell r="F15886" t="str">
            <v>N</v>
          </cell>
        </row>
        <row r="15887">
          <cell r="B15887">
            <v>36895</v>
          </cell>
          <cell r="C15887" t="str">
            <v>Drop Dies &amp; Forgings Company</v>
          </cell>
          <cell r="D15887" t="str">
            <v>Precision Castparts Corp</v>
          </cell>
          <cell r="E15887">
            <v>23</v>
          </cell>
          <cell r="F15887" t="str">
            <v>N</v>
          </cell>
        </row>
        <row r="15888">
          <cell r="B15888">
            <v>36894</v>
          </cell>
          <cell r="C15888" t="str">
            <v>Classic Resources Inc</v>
          </cell>
          <cell r="D15888" t="str">
            <v>3TEC Energy Corp</v>
          </cell>
          <cell r="E15888">
            <v>53.5</v>
          </cell>
          <cell r="F15888" t="str">
            <v>N</v>
          </cell>
        </row>
        <row r="15889">
          <cell r="B15889">
            <v>36894</v>
          </cell>
          <cell r="C15889" t="str">
            <v>New CC Group</v>
          </cell>
          <cell r="D15889" t="str">
            <v>International FiberCom Inc</v>
          </cell>
          <cell r="E15889">
            <v>9</v>
          </cell>
          <cell r="F15889" t="str">
            <v>N</v>
          </cell>
        </row>
        <row r="15890">
          <cell r="B15890">
            <v>36894</v>
          </cell>
          <cell r="C15890" t="str">
            <v>Aladdin Sweepstake Consolidate</v>
          </cell>
          <cell r="D15890" t="str">
            <v>Yamana Resources Inc</v>
          </cell>
          <cell r="E15890">
            <v>1.6419999999999999</v>
          </cell>
          <cell r="F15890" t="str">
            <v>N</v>
          </cell>
        </row>
        <row r="15891">
          <cell r="B15891">
            <v>36894</v>
          </cell>
          <cell r="C15891" t="str">
            <v>Pine Ridge Square,Florida</v>
          </cell>
          <cell r="D15891" t="str">
            <v>IRT Property Co</v>
          </cell>
          <cell r="E15891">
            <v>11.6</v>
          </cell>
          <cell r="F15891" t="str">
            <v>N</v>
          </cell>
        </row>
        <row r="15892">
          <cell r="B15892">
            <v>36894</v>
          </cell>
          <cell r="C15892" t="str">
            <v>Flowserve-Mnfg Plant,Tulsa,OK</v>
          </cell>
          <cell r="D15892" t="str">
            <v>Ruhrpumpen GmbH</v>
          </cell>
          <cell r="E15892">
            <v>5.3</v>
          </cell>
          <cell r="F15892" t="str">
            <v>N</v>
          </cell>
        </row>
        <row r="15893">
          <cell r="B15893">
            <v>36894</v>
          </cell>
          <cell r="C15893" t="str">
            <v>Colton Transmix Processing</v>
          </cell>
          <cell r="D15893" t="str">
            <v>Kinder Morgan Energy Partners</v>
          </cell>
          <cell r="E15893">
            <v>11</v>
          </cell>
          <cell r="F15893" t="str">
            <v>N</v>
          </cell>
        </row>
        <row r="15894">
          <cell r="B15894">
            <v>36894</v>
          </cell>
          <cell r="C15894" t="str">
            <v>US Unwired-Antenna Towers(127)</v>
          </cell>
          <cell r="D15894" t="str">
            <v>SBA Communications Corp</v>
          </cell>
          <cell r="E15894">
            <v>40</v>
          </cell>
          <cell r="F15894" t="str">
            <v>N</v>
          </cell>
        </row>
        <row r="15895">
          <cell r="B15895">
            <v>36894</v>
          </cell>
          <cell r="C15895" t="str">
            <v>East Houston Surgery Center</v>
          </cell>
          <cell r="D15895" t="str">
            <v>East Houston Physician Surg</v>
          </cell>
          <cell r="E15895">
            <v>1.65</v>
          </cell>
          <cell r="F15895" t="str">
            <v>N</v>
          </cell>
        </row>
        <row r="15896">
          <cell r="B15896">
            <v>36894</v>
          </cell>
          <cell r="C15896" t="str">
            <v>Ocean Power Technologies Inc</v>
          </cell>
          <cell r="D15896" t="str">
            <v>Woodside Petroleum Ltd</v>
          </cell>
          <cell r="E15896">
            <v>3</v>
          </cell>
          <cell r="F15896" t="str">
            <v>N</v>
          </cell>
        </row>
        <row r="15897">
          <cell r="B15897">
            <v>36894</v>
          </cell>
          <cell r="C15897" t="str">
            <v>American Independent Insurance</v>
          </cell>
          <cell r="D15897" t="str">
            <v>Arch Capital Group Ltd</v>
          </cell>
          <cell r="E15897">
            <v>1.25</v>
          </cell>
          <cell r="F15897" t="str">
            <v>N</v>
          </cell>
        </row>
        <row r="15898">
          <cell r="B15898">
            <v>36894</v>
          </cell>
          <cell r="C15898" t="str">
            <v>Grand Rapids Educational Ctr</v>
          </cell>
          <cell r="D15898" t="str">
            <v>Corinthian Colleges Inc</v>
          </cell>
          <cell r="E15898">
            <v>3.0999999999999996</v>
          </cell>
          <cell r="F15898" t="str">
            <v>N</v>
          </cell>
        </row>
        <row r="15899">
          <cell r="B15899">
            <v>36893</v>
          </cell>
          <cell r="C15899" t="str">
            <v>Brunswick Corp-Bicycle Unit</v>
          </cell>
          <cell r="D15899" t="str">
            <v>Pacific Cycle LLC</v>
          </cell>
          <cell r="E15899">
            <v>60</v>
          </cell>
          <cell r="F15899" t="str">
            <v>Y</v>
          </cell>
        </row>
        <row r="15900">
          <cell r="B15900">
            <v>36893</v>
          </cell>
          <cell r="C15900" t="str">
            <v>Adventures Inc Advertising</v>
          </cell>
          <cell r="D15900" t="str">
            <v>4imprint Group PLC</v>
          </cell>
          <cell r="E15900">
            <v>12.75</v>
          </cell>
          <cell r="F15900" t="str">
            <v>N</v>
          </cell>
        </row>
        <row r="15901">
          <cell r="B15901">
            <v>36893</v>
          </cell>
          <cell r="C15901" t="str">
            <v>Burnham Pcific Properties-Shop</v>
          </cell>
          <cell r="D15901" t="str">
            <v>Retail Value Investment Progra</v>
          </cell>
          <cell r="E15901">
            <v>109.89999999999999</v>
          </cell>
          <cell r="F15901" t="str">
            <v>N</v>
          </cell>
        </row>
        <row r="15902">
          <cell r="B15902">
            <v>36893</v>
          </cell>
          <cell r="C15902" t="str">
            <v>First National Bancorp Inc</v>
          </cell>
          <cell r="D15902" t="str">
            <v>NBT Bancorp Inc,Norwich,NY</v>
          </cell>
          <cell r="E15902">
            <v>15.063999999999998</v>
          </cell>
          <cell r="F15902" t="str">
            <v>N</v>
          </cell>
        </row>
        <row r="15903">
          <cell r="B15903">
            <v>36893</v>
          </cell>
          <cell r="C15903" t="str">
            <v>Us Medical Corp</v>
          </cell>
          <cell r="D15903" t="str">
            <v>Sunrise Technologies Intl Inc</v>
          </cell>
          <cell r="E15903">
            <v>2.4</v>
          </cell>
          <cell r="F15903" t="str">
            <v>N</v>
          </cell>
        </row>
        <row r="15904">
          <cell r="B15904">
            <v>36893</v>
          </cell>
          <cell r="C15904" t="str">
            <v>ATLUltrasoundInc-CertainUltras</v>
          </cell>
          <cell r="D15904" t="str">
            <v>Colorado MEDtech Inc</v>
          </cell>
          <cell r="E15904">
            <v>4.3</v>
          </cell>
          <cell r="F15904" t="str">
            <v>N</v>
          </cell>
        </row>
        <row r="15905">
          <cell r="B15905">
            <v>36893</v>
          </cell>
          <cell r="C15905" t="str">
            <v>BestFoodOnline.com Inc</v>
          </cell>
          <cell r="D15905" t="str">
            <v>Vector Holdings Corp</v>
          </cell>
          <cell r="E15905">
            <v>4</v>
          </cell>
          <cell r="F15905" t="str">
            <v>N</v>
          </cell>
        </row>
        <row r="15906">
          <cell r="B15906">
            <v>36893</v>
          </cell>
          <cell r="C15906" t="str">
            <v>Allied Bruce Terminix Cos Inc</v>
          </cell>
          <cell r="D15906" t="str">
            <v>Terminix International Inc</v>
          </cell>
          <cell r="E15906">
            <v>92</v>
          </cell>
          <cell r="F15906" t="str">
            <v>N</v>
          </cell>
        </row>
        <row r="15907">
          <cell r="B15907">
            <v>36893</v>
          </cell>
          <cell r="C15907" t="str">
            <v>Business Resources Corp(Tyler)</v>
          </cell>
          <cell r="D15907" t="str">
            <v>Affiliated Computer Svcs Inc</v>
          </cell>
          <cell r="E15907">
            <v>71</v>
          </cell>
          <cell r="F15907" t="str">
            <v>N</v>
          </cell>
        </row>
        <row r="15908">
          <cell r="B15908">
            <v>36893</v>
          </cell>
          <cell r="C15908" t="str">
            <v>Southcrest Hospital(Triad)</v>
          </cell>
          <cell r="D15908" t="str">
            <v>Triad Hospitals Inc</v>
          </cell>
          <cell r="E15908">
            <v>44</v>
          </cell>
          <cell r="F15908" t="str">
            <v>N</v>
          </cell>
        </row>
        <row r="15909">
          <cell r="B15909">
            <v>36893</v>
          </cell>
          <cell r="C15909" t="str">
            <v>Sierra Health Svcs-Las Vegas</v>
          </cell>
          <cell r="D15909" t="str">
            <v>CB Richard Ellis Services Inc</v>
          </cell>
          <cell r="E15909">
            <v>115</v>
          </cell>
          <cell r="F15909" t="str">
            <v>N</v>
          </cell>
        </row>
        <row r="15910">
          <cell r="B15910">
            <v>36893</v>
          </cell>
          <cell r="C15910" t="str">
            <v>Convergent Commun-Voice Sys</v>
          </cell>
          <cell r="D15910" t="str">
            <v>Inter-Tel Technologies Inc</v>
          </cell>
          <cell r="E15910">
            <v>16.5</v>
          </cell>
          <cell r="F15910" t="str">
            <v>N</v>
          </cell>
        </row>
        <row r="15911">
          <cell r="B15911">
            <v>36893</v>
          </cell>
          <cell r="C15911" t="str">
            <v>United Rentals Inc</v>
          </cell>
          <cell r="D15911" t="str">
            <v>General Electric Capital Corp</v>
          </cell>
          <cell r="E15911">
            <v>90</v>
          </cell>
          <cell r="F15911" t="str">
            <v>N</v>
          </cell>
        </row>
        <row r="15912">
          <cell r="B15912">
            <v>36893</v>
          </cell>
          <cell r="C15912" t="str">
            <v>Aventis-Product Line</v>
          </cell>
          <cell r="D15912" t="str">
            <v>Biovail Corp</v>
          </cell>
          <cell r="E15912">
            <v>409.5</v>
          </cell>
          <cell r="F15912" t="str">
            <v>N</v>
          </cell>
        </row>
        <row r="15913">
          <cell r="B15913">
            <v>36893</v>
          </cell>
          <cell r="C15913" t="str">
            <v>Intergraph Corp-Engineer Bus</v>
          </cell>
          <cell r="D15913" t="str">
            <v>Bentley Systems Inc</v>
          </cell>
          <cell r="E15913">
            <v>40</v>
          </cell>
          <cell r="F15913" t="str">
            <v>N</v>
          </cell>
        </row>
        <row r="15914">
          <cell r="B15914">
            <v>36893</v>
          </cell>
          <cell r="C15914" t="str">
            <v>Optranet Inc</v>
          </cell>
          <cell r="D15914" t="str">
            <v>Extreme Networks Inc</v>
          </cell>
          <cell r="E15914">
            <v>78.25</v>
          </cell>
          <cell r="F15914" t="str">
            <v>N</v>
          </cell>
        </row>
        <row r="15915">
          <cell r="B15915">
            <v>36892</v>
          </cell>
          <cell r="C15915" t="str">
            <v>Penzoil-Quaker State-Viscosity</v>
          </cell>
          <cell r="D15915" t="str">
            <v>FL Selenia SpA</v>
          </cell>
          <cell r="E15915">
            <v>26.56</v>
          </cell>
          <cell r="F15915" t="str">
            <v>N</v>
          </cell>
        </row>
        <row r="15916">
          <cell r="B15916">
            <v>36892</v>
          </cell>
          <cell r="C15916" t="str">
            <v>Lowen Group-Funeral Homes(29)</v>
          </cell>
          <cell r="D15916" t="str">
            <v>Keith &amp; Keith Enterprises LLC</v>
          </cell>
          <cell r="E15916">
            <v>18.549999999999997</v>
          </cell>
          <cell r="F15916" t="str">
            <v>N</v>
          </cell>
        </row>
        <row r="15917">
          <cell r="B15917">
            <v>36892</v>
          </cell>
          <cell r="C15917" t="str">
            <v>First National Bancshares,IL</v>
          </cell>
          <cell r="D15917" t="str">
            <v>Peoples State Bank,Newton,IL</v>
          </cell>
          <cell r="E15917">
            <v>4.0999999999999996</v>
          </cell>
          <cell r="F15917" t="str">
            <v>N</v>
          </cell>
        </row>
        <row r="15918">
          <cell r="B15918">
            <v>36892</v>
          </cell>
          <cell r="C15918" t="str">
            <v>Motient Corp-Satellite Comm</v>
          </cell>
          <cell r="D15918" t="str">
            <v>Mobile Satellite Ventures LLC</v>
          </cell>
          <cell r="E15918">
            <v>45</v>
          </cell>
          <cell r="F15918" t="str">
            <v>N</v>
          </cell>
        </row>
        <row r="15920">
          <cell r="D15920" t="str">
            <v>Buyout</v>
          </cell>
          <cell r="E15920">
            <v>24430.306</v>
          </cell>
        </row>
        <row r="15921">
          <cell r="D15921" t="str">
            <v>Other</v>
          </cell>
          <cell r="E15921">
            <v>708443.45500000042</v>
          </cell>
        </row>
        <row r="15925">
          <cell r="B15925">
            <v>36891</v>
          </cell>
          <cell r="C15925" t="str">
            <v>Ladies Golf Equipment Co</v>
          </cell>
          <cell r="D15925" t="str">
            <v>S2 Golf Inc</v>
          </cell>
          <cell r="E15925">
            <v>2.2919999999999998</v>
          </cell>
          <cell r="F15925" t="str">
            <v>N</v>
          </cell>
        </row>
        <row r="15926">
          <cell r="B15926">
            <v>36891</v>
          </cell>
          <cell r="C15926" t="str">
            <v>Russell Industries</v>
          </cell>
          <cell r="D15926" t="str">
            <v>Edelbrock Corp</v>
          </cell>
          <cell r="E15926">
            <v>3.1999999999999997</v>
          </cell>
          <cell r="F15926" t="str">
            <v>N</v>
          </cell>
        </row>
        <row r="15927">
          <cell r="B15927">
            <v>36891</v>
          </cell>
          <cell r="C15927" t="str">
            <v>Daytron Systems Inc-Transco</v>
          </cell>
          <cell r="D15927" t="str">
            <v>Cobham PLC</v>
          </cell>
          <cell r="E15927">
            <v>3.9</v>
          </cell>
          <cell r="F15927" t="str">
            <v>N</v>
          </cell>
        </row>
        <row r="15928">
          <cell r="B15928">
            <v>36891</v>
          </cell>
          <cell r="C15928" t="str">
            <v>Honeywell-Helmet Systems</v>
          </cell>
          <cell r="D15928" t="str">
            <v>Elbit Systems Ltd</v>
          </cell>
          <cell r="E15928">
            <v>14</v>
          </cell>
          <cell r="F15928" t="str">
            <v>N</v>
          </cell>
        </row>
        <row r="15929">
          <cell r="B15929">
            <v>36891</v>
          </cell>
          <cell r="C15929" t="str">
            <v>Orange Ave Mortgage Invest Inc</v>
          </cell>
          <cell r="D15929" t="str">
            <v>Commercial Net Lease Realty</v>
          </cell>
          <cell r="E15929">
            <v>9.3999999999999986</v>
          </cell>
          <cell r="F15929" t="str">
            <v>N</v>
          </cell>
        </row>
        <row r="15930">
          <cell r="B15930">
            <v>36890</v>
          </cell>
          <cell r="C15930" t="str">
            <v>Lincoln Laser Inc(Westwind)</v>
          </cell>
          <cell r="D15930" t="str">
            <v>Investor Group</v>
          </cell>
          <cell r="E15930">
            <v>5</v>
          </cell>
          <cell r="F15930" t="str">
            <v>Y</v>
          </cell>
        </row>
        <row r="15931">
          <cell r="B15931">
            <v>36890</v>
          </cell>
          <cell r="C15931" t="str">
            <v>Paxson Commun Phoenix-(13)</v>
          </cell>
          <cell r="D15931" t="str">
            <v>Winstar Broadcasting Corp</v>
          </cell>
          <cell r="E15931">
            <v>15</v>
          </cell>
          <cell r="F15931" t="str">
            <v>N</v>
          </cell>
        </row>
        <row r="15932">
          <cell r="B15932">
            <v>36889</v>
          </cell>
          <cell r="C15932" t="str">
            <v>Retriever Payment Systems</v>
          </cell>
          <cell r="D15932" t="str">
            <v>Investor Group</v>
          </cell>
          <cell r="E15932">
            <v>67</v>
          </cell>
          <cell r="F15932" t="str">
            <v>Y</v>
          </cell>
        </row>
        <row r="15933">
          <cell r="B15933">
            <v>36889</v>
          </cell>
          <cell r="C15933" t="str">
            <v>Stein Roe &amp; Farnham-PCM Unit</v>
          </cell>
          <cell r="D15933" t="str">
            <v>Investor Group</v>
          </cell>
          <cell r="E15933">
            <v>40</v>
          </cell>
          <cell r="F15933" t="str">
            <v>Y</v>
          </cell>
        </row>
        <row r="15934">
          <cell r="B15934">
            <v>36889</v>
          </cell>
          <cell r="C15934" t="str">
            <v>Drypers Corp-Intl Assets</v>
          </cell>
          <cell r="D15934" t="str">
            <v>Paragon Trade Brands Inc</v>
          </cell>
          <cell r="E15934">
            <v>70.199999999999989</v>
          </cell>
          <cell r="F15934" t="str">
            <v>Y</v>
          </cell>
        </row>
        <row r="15935">
          <cell r="B15935">
            <v>36889</v>
          </cell>
          <cell r="C15935" t="str">
            <v>Prandium Inc</v>
          </cell>
          <cell r="D15935" t="str">
            <v>Kevin Relyea</v>
          </cell>
          <cell r="E15935">
            <v>15</v>
          </cell>
          <cell r="F15935" t="str">
            <v>Y</v>
          </cell>
        </row>
        <row r="15936">
          <cell r="B15936">
            <v>36889</v>
          </cell>
          <cell r="C15936" t="str">
            <v>Penn Virginia-Natural Gas Prop</v>
          </cell>
          <cell r="D15936" t="str">
            <v>Energy Corp of America</v>
          </cell>
          <cell r="E15936">
            <v>59.4</v>
          </cell>
          <cell r="F15936" t="str">
            <v>N</v>
          </cell>
        </row>
        <row r="15937">
          <cell r="B15937">
            <v>36889</v>
          </cell>
          <cell r="C15937" t="str">
            <v>Pittsburgh Industrial Railroad</v>
          </cell>
          <cell r="D15937" t="str">
            <v>Ohio Central Railroad System</v>
          </cell>
          <cell r="E15937">
            <v>7.6999999999999993</v>
          </cell>
          <cell r="F15937" t="str">
            <v>N</v>
          </cell>
        </row>
        <row r="15938">
          <cell r="B15938">
            <v>36889</v>
          </cell>
          <cell r="C15938" t="str">
            <v>United Healthcare of Virginia</v>
          </cell>
          <cell r="D15938" t="str">
            <v>UnitedHealth Group Inc</v>
          </cell>
          <cell r="E15938">
            <v>20.299999999999997</v>
          </cell>
          <cell r="F15938" t="str">
            <v>N</v>
          </cell>
        </row>
        <row r="15939">
          <cell r="B15939">
            <v>36889</v>
          </cell>
          <cell r="C15939" t="str">
            <v>E4World.com</v>
          </cell>
          <cell r="D15939" t="str">
            <v>KoreaStation Corp</v>
          </cell>
          <cell r="E15939">
            <v>1.4890000000000001</v>
          </cell>
          <cell r="F15939" t="str">
            <v>N</v>
          </cell>
        </row>
        <row r="15940">
          <cell r="B15940">
            <v>36889</v>
          </cell>
          <cell r="C15940" t="str">
            <v>Great Western Forum</v>
          </cell>
          <cell r="D15940" t="str">
            <v>Faithful Central Bible Church,</v>
          </cell>
          <cell r="E15940">
            <v>22.5</v>
          </cell>
          <cell r="F15940" t="str">
            <v>N</v>
          </cell>
        </row>
        <row r="15941">
          <cell r="B15941">
            <v>36889</v>
          </cell>
          <cell r="C15941" t="str">
            <v>Tri State Out Media Gr-NE Div</v>
          </cell>
          <cell r="D15941" t="str">
            <v>Lamar Advertising Co</v>
          </cell>
          <cell r="E15941">
            <v>11.2</v>
          </cell>
          <cell r="F15941" t="str">
            <v>N</v>
          </cell>
        </row>
        <row r="15942">
          <cell r="B15942">
            <v>36889</v>
          </cell>
          <cell r="C15942" t="str">
            <v>Post Properties-Apartments</v>
          </cell>
          <cell r="D15942" t="str">
            <v>Undisclosed Acquiror</v>
          </cell>
          <cell r="E15942">
            <v>47.25</v>
          </cell>
          <cell r="F15942" t="str">
            <v>N</v>
          </cell>
        </row>
        <row r="15943">
          <cell r="B15943">
            <v>36889</v>
          </cell>
          <cell r="C15943" t="str">
            <v>Inteliant Corp-Consulting Div</v>
          </cell>
          <cell r="D15943" t="str">
            <v>Herrick Douglass Technology</v>
          </cell>
          <cell r="E15943">
            <v>4.5</v>
          </cell>
          <cell r="F15943" t="str">
            <v>N</v>
          </cell>
        </row>
        <row r="15944">
          <cell r="B15944">
            <v>36889</v>
          </cell>
          <cell r="C15944" t="str">
            <v>Lariat Petroleum Inc</v>
          </cell>
          <cell r="D15944" t="str">
            <v>Newfield Exploration Co</v>
          </cell>
          <cell r="E15944">
            <v>332.92500000000001</v>
          </cell>
          <cell r="F15944" t="str">
            <v>N</v>
          </cell>
        </row>
        <row r="15945">
          <cell r="B15945">
            <v>36889</v>
          </cell>
          <cell r="C15945" t="str">
            <v>Nutrition for Life Intl Inc</v>
          </cell>
          <cell r="D15945" t="str">
            <v>Everest International LLC</v>
          </cell>
          <cell r="E15945">
            <v>10</v>
          </cell>
          <cell r="F15945" t="str">
            <v>N</v>
          </cell>
        </row>
        <row r="15946">
          <cell r="B15946">
            <v>36889</v>
          </cell>
          <cell r="C15946" t="str">
            <v>Ranger Industries Inc</v>
          </cell>
          <cell r="D15946" t="str">
            <v>Bumgarner Enterprises Inc</v>
          </cell>
          <cell r="E15946">
            <v>8.4499999999999993</v>
          </cell>
          <cell r="F15946" t="str">
            <v>N</v>
          </cell>
        </row>
        <row r="15947">
          <cell r="B15947">
            <v>36889</v>
          </cell>
          <cell r="C15947" t="str">
            <v>Berlitz Intl Inc(Benesse Corp)</v>
          </cell>
          <cell r="D15947" t="str">
            <v>Benesse Corp</v>
          </cell>
          <cell r="E15947">
            <v>110.15199999999999</v>
          </cell>
          <cell r="F15947" t="str">
            <v>N</v>
          </cell>
        </row>
        <row r="15948">
          <cell r="B15948">
            <v>36889</v>
          </cell>
          <cell r="C15948" t="str">
            <v>Waterford Sterling Corp</v>
          </cell>
          <cell r="D15948" t="str">
            <v>Skreem.com Corp</v>
          </cell>
          <cell r="E15948">
            <v>3.0659999999999998</v>
          </cell>
          <cell r="F15948" t="str">
            <v>N</v>
          </cell>
        </row>
        <row r="15949">
          <cell r="B15949">
            <v>36889</v>
          </cell>
          <cell r="C15949" t="str">
            <v>Swissray International Inc</v>
          </cell>
          <cell r="D15949" t="str">
            <v>Hillcrest Avenue LLC</v>
          </cell>
          <cell r="E15949">
            <v>14.85</v>
          </cell>
          <cell r="F15949" t="str">
            <v>N</v>
          </cell>
        </row>
        <row r="15950">
          <cell r="B15950">
            <v>36889</v>
          </cell>
          <cell r="C15950" t="str">
            <v>Flapdoodles</v>
          </cell>
          <cell r="D15950" t="str">
            <v>Flap 2001 Inc</v>
          </cell>
          <cell r="E15950">
            <v>4.7279999999999998</v>
          </cell>
          <cell r="F15950" t="str">
            <v>N</v>
          </cell>
        </row>
        <row r="15951">
          <cell r="B15951">
            <v>36889</v>
          </cell>
          <cell r="C15951" t="str">
            <v>PTS TV Inc</v>
          </cell>
          <cell r="D15951" t="str">
            <v>Thaon Communications Inc</v>
          </cell>
          <cell r="E15951">
            <v>6.9379999999999997</v>
          </cell>
          <cell r="F15951" t="str">
            <v>N</v>
          </cell>
        </row>
        <row r="15952">
          <cell r="B15952">
            <v>36888</v>
          </cell>
          <cell r="C15952" t="str">
            <v>Fashionmall.com</v>
          </cell>
          <cell r="D15952" t="str">
            <v>Narax Inc</v>
          </cell>
          <cell r="E15952">
            <v>29.133999999999997</v>
          </cell>
          <cell r="F15952" t="str">
            <v>Y</v>
          </cell>
        </row>
        <row r="15953">
          <cell r="B15953">
            <v>36888</v>
          </cell>
          <cell r="C15953" t="str">
            <v>Team Mucho Inc</v>
          </cell>
          <cell r="D15953" t="str">
            <v>Stonehenge Holdings Inc</v>
          </cell>
          <cell r="E15953">
            <v>10</v>
          </cell>
          <cell r="F15953" t="str">
            <v>Y</v>
          </cell>
        </row>
        <row r="15954">
          <cell r="B15954">
            <v>36888</v>
          </cell>
          <cell r="C15954" t="str">
            <v>Burns &amp; Ricker Inc</v>
          </cell>
          <cell r="D15954" t="str">
            <v>Nonnis Food Co</v>
          </cell>
          <cell r="E15954">
            <v>26</v>
          </cell>
          <cell r="F15954" t="str">
            <v>Y</v>
          </cell>
        </row>
        <row r="15955">
          <cell r="B15955">
            <v>36888</v>
          </cell>
          <cell r="C15955" t="str">
            <v>MarketWatch.com Inc</v>
          </cell>
          <cell r="D15955" t="str">
            <v>Pearson PLC</v>
          </cell>
          <cell r="E15955">
            <v>26.9</v>
          </cell>
          <cell r="F15955" t="str">
            <v>N</v>
          </cell>
        </row>
        <row r="15956">
          <cell r="B15956">
            <v>36888</v>
          </cell>
          <cell r="C15956" t="str">
            <v>Williams Express-Convenience</v>
          </cell>
          <cell r="D15956" t="str">
            <v>Convenience USA Inc</v>
          </cell>
          <cell r="E15956">
            <v>100</v>
          </cell>
          <cell r="F15956" t="str">
            <v>N</v>
          </cell>
        </row>
        <row r="15957">
          <cell r="B15957">
            <v>36888</v>
          </cell>
          <cell r="C15957" t="str">
            <v>InfoSoft Inc(DENTSPLY Intl)</v>
          </cell>
          <cell r="D15957" t="str">
            <v>PracticeWorks Inc</v>
          </cell>
          <cell r="E15957">
            <v>32</v>
          </cell>
          <cell r="F15957" t="str">
            <v>N</v>
          </cell>
        </row>
        <row r="15958">
          <cell r="B15958">
            <v>36888</v>
          </cell>
          <cell r="C15958" t="str">
            <v>CKE Restaurants Inc-Hardee's</v>
          </cell>
          <cell r="D15958" t="str">
            <v>Undisclosed Acquiror</v>
          </cell>
          <cell r="E15958">
            <v>15.299999999999999</v>
          </cell>
          <cell r="F15958" t="str">
            <v>N</v>
          </cell>
        </row>
        <row r="15959">
          <cell r="B15959">
            <v>36888</v>
          </cell>
          <cell r="C15959" t="str">
            <v>CKE Restaurants-Carl's Jr(65)</v>
          </cell>
          <cell r="D15959" t="str">
            <v>Undisclosed Acquiror</v>
          </cell>
          <cell r="E15959">
            <v>59.099999999999994</v>
          </cell>
          <cell r="F15959" t="str">
            <v>N</v>
          </cell>
        </row>
        <row r="15960">
          <cell r="B15960">
            <v>36887</v>
          </cell>
          <cell r="C15960" t="str">
            <v>Venturian Corp</v>
          </cell>
          <cell r="D15960" t="str">
            <v>Investor Group</v>
          </cell>
          <cell r="E15960">
            <v>4.3199999999999994</v>
          </cell>
          <cell r="F15960" t="str">
            <v>Y</v>
          </cell>
        </row>
        <row r="15961">
          <cell r="B15961">
            <v>36887</v>
          </cell>
          <cell r="C15961" t="str">
            <v>Trade Service Corp,EC-Content</v>
          </cell>
          <cell r="D15961" t="str">
            <v>i2 Technologies Inc</v>
          </cell>
          <cell r="E15961">
            <v>17.899999999999999</v>
          </cell>
          <cell r="F15961" t="str">
            <v>N</v>
          </cell>
        </row>
        <row r="15962">
          <cell r="B15962">
            <v>36887</v>
          </cell>
          <cell r="C15962" t="str">
            <v>LTCPropInc-AssistedLivingCentr</v>
          </cell>
          <cell r="D15962" t="str">
            <v>Investor Group</v>
          </cell>
          <cell r="E15962">
            <v>8.5</v>
          </cell>
          <cell r="F15962" t="str">
            <v>N</v>
          </cell>
        </row>
        <row r="15963">
          <cell r="B15963">
            <v>36887</v>
          </cell>
          <cell r="C15963" t="str">
            <v>Health Care Property-Center(3)</v>
          </cell>
          <cell r="D15963" t="str">
            <v>Investor Group</v>
          </cell>
          <cell r="E15963">
            <v>25.4</v>
          </cell>
          <cell r="F15963" t="str">
            <v>N</v>
          </cell>
        </row>
        <row r="15964">
          <cell r="B15964">
            <v>36887</v>
          </cell>
          <cell r="C15964" t="str">
            <v>Horizon Grp Ppty-Outlet Center</v>
          </cell>
          <cell r="D15964" t="str">
            <v>Sugar Oak Corp</v>
          </cell>
          <cell r="E15964">
            <v>2.5</v>
          </cell>
          <cell r="F15964" t="str">
            <v>N</v>
          </cell>
        </row>
        <row r="15965">
          <cell r="B15965">
            <v>36887</v>
          </cell>
          <cell r="C15965" t="str">
            <v>Bunsen Rush Laboratories Inc</v>
          </cell>
          <cell r="D15965" t="str">
            <v>Arena Pharmaceuticals Inc</v>
          </cell>
          <cell r="E15965">
            <v>15</v>
          </cell>
          <cell r="F15965" t="str">
            <v>N</v>
          </cell>
        </row>
        <row r="15966">
          <cell r="B15966">
            <v>36887</v>
          </cell>
          <cell r="C15966" t="str">
            <v>Atrionix Inc</v>
          </cell>
          <cell r="D15966" t="str">
            <v>Cordis Corp</v>
          </cell>
          <cell r="E15966">
            <v>62.8</v>
          </cell>
          <cell r="F15966" t="str">
            <v>N</v>
          </cell>
        </row>
        <row r="15967">
          <cell r="B15967">
            <v>36887</v>
          </cell>
          <cell r="C15967" t="str">
            <v>WWF Hotel &amp; Casino</v>
          </cell>
          <cell r="D15967" t="str">
            <v>Undisclosed Acquiror</v>
          </cell>
          <cell r="E15967">
            <v>11.2</v>
          </cell>
          <cell r="F15967" t="str">
            <v>N</v>
          </cell>
        </row>
        <row r="15968">
          <cell r="B15968">
            <v>36887</v>
          </cell>
          <cell r="C15968" t="str">
            <v>Drovers Bancshares Corp</v>
          </cell>
          <cell r="D15968" t="str">
            <v>Fulton Finl Corp,Lancaster,PA</v>
          </cell>
          <cell r="E15968">
            <v>146.38200000000001</v>
          </cell>
          <cell r="F15968" t="str">
            <v>N</v>
          </cell>
        </row>
        <row r="15969">
          <cell r="B15969">
            <v>36887</v>
          </cell>
          <cell r="C15969" t="str">
            <v>MicroArts Corp</v>
          </cell>
          <cell r="D15969" t="str">
            <v>Cordiant Communications Group</v>
          </cell>
          <cell r="E15969">
            <v>88.1</v>
          </cell>
          <cell r="F15969" t="str">
            <v>N</v>
          </cell>
        </row>
        <row r="15970">
          <cell r="B15970">
            <v>36887</v>
          </cell>
          <cell r="C15970" t="str">
            <v>Trega Biosciences Inc</v>
          </cell>
          <cell r="D15970" t="str">
            <v>Lion Bioscience AG</v>
          </cell>
          <cell r="E15970">
            <v>15.329999999999998</v>
          </cell>
          <cell r="F15970" t="str">
            <v>N</v>
          </cell>
        </row>
        <row r="15971">
          <cell r="B15971">
            <v>36887</v>
          </cell>
          <cell r="C15971" t="str">
            <v>Ice Cream Partners USA LLC</v>
          </cell>
          <cell r="D15971" t="str">
            <v>Nestle SA</v>
          </cell>
          <cell r="E15971">
            <v>641</v>
          </cell>
          <cell r="F15971" t="str">
            <v>N</v>
          </cell>
        </row>
        <row r="15972">
          <cell r="B15972">
            <v>36886</v>
          </cell>
          <cell r="C15972" t="str">
            <v>Covance Inc-Pharmaceutical</v>
          </cell>
          <cell r="D15972" t="str">
            <v>Fisher Scientific Intl Inc</v>
          </cell>
          <cell r="E15972">
            <v>137.5</v>
          </cell>
          <cell r="F15972" t="str">
            <v>Y</v>
          </cell>
        </row>
        <row r="15973">
          <cell r="B15973">
            <v>36886</v>
          </cell>
          <cell r="C15973" t="str">
            <v>Dacotah Cement(South Dakota)</v>
          </cell>
          <cell r="D15973" t="str">
            <v>GCC Dacotah Inc</v>
          </cell>
          <cell r="E15973">
            <v>252.39999999999998</v>
          </cell>
          <cell r="F15973" t="str">
            <v>N</v>
          </cell>
        </row>
        <row r="15974">
          <cell r="B15974">
            <v>36886</v>
          </cell>
          <cell r="C15974" t="str">
            <v>Netcreations Inc</v>
          </cell>
          <cell r="D15974" t="str">
            <v>Seat Pagine Gialle SpA</v>
          </cell>
          <cell r="E15974">
            <v>109.22</v>
          </cell>
          <cell r="F15974" t="str">
            <v>N</v>
          </cell>
        </row>
        <row r="15975">
          <cell r="B15975">
            <v>36886</v>
          </cell>
          <cell r="C15975" t="str">
            <v>Page Avjet Fuel Co LLC</v>
          </cell>
          <cell r="D15975" t="str">
            <v>World Fuel Services Corp</v>
          </cell>
          <cell r="E15975">
            <v>3.5</v>
          </cell>
          <cell r="F15975" t="str">
            <v>N</v>
          </cell>
        </row>
        <row r="15976">
          <cell r="B15976">
            <v>36886</v>
          </cell>
          <cell r="C15976" t="str">
            <v>Tri-Union Seafoods</v>
          </cell>
          <cell r="D15976" t="str">
            <v>Thai Union Frozen Products PCL</v>
          </cell>
          <cell r="E15976">
            <v>38.5</v>
          </cell>
          <cell r="F15976" t="str">
            <v>N</v>
          </cell>
        </row>
        <row r="15977">
          <cell r="B15977">
            <v>36886</v>
          </cell>
          <cell r="C15977" t="str">
            <v>Bluelark Systems Inc</v>
          </cell>
          <cell r="D15977" t="str">
            <v>Handspring Inc</v>
          </cell>
          <cell r="E15977">
            <v>16.228000000000002</v>
          </cell>
          <cell r="F15977" t="str">
            <v>N</v>
          </cell>
        </row>
        <row r="15978">
          <cell r="B15978">
            <v>36886</v>
          </cell>
          <cell r="C15978" t="str">
            <v>Office Building,Houston,TX</v>
          </cell>
          <cell r="D15978" t="str">
            <v>Wells RE Invest Trust Inc</v>
          </cell>
          <cell r="E15978">
            <v>45</v>
          </cell>
          <cell r="F15978" t="str">
            <v>N</v>
          </cell>
        </row>
        <row r="15979">
          <cell r="B15979">
            <v>36886</v>
          </cell>
          <cell r="C15979" t="str">
            <v>Kensington Laboratories Inc</v>
          </cell>
          <cell r="D15979" t="str">
            <v>Newport Corp</v>
          </cell>
          <cell r="E15979">
            <v>350</v>
          </cell>
          <cell r="F15979" t="str">
            <v>N</v>
          </cell>
        </row>
        <row r="15980">
          <cell r="B15980">
            <v>36886</v>
          </cell>
          <cell r="C15980" t="str">
            <v>Internet Domain Registrars Crp</v>
          </cell>
          <cell r="D15980" t="str">
            <v>Network Commerce Inc</v>
          </cell>
          <cell r="E15980">
            <v>9.5389999999999997</v>
          </cell>
          <cell r="F15980" t="str">
            <v>N</v>
          </cell>
        </row>
        <row r="15981">
          <cell r="B15981">
            <v>36886</v>
          </cell>
          <cell r="C15981" t="str">
            <v>Peoples Bancshares Inc</v>
          </cell>
          <cell r="D15981" t="str">
            <v>Investor Group</v>
          </cell>
          <cell r="E15981">
            <v>2.2269999999999999</v>
          </cell>
          <cell r="F15981" t="str">
            <v>N</v>
          </cell>
        </row>
        <row r="15982">
          <cell r="B15982">
            <v>36886</v>
          </cell>
          <cell r="C15982" t="str">
            <v>Gas Company Tower,Los Angeles</v>
          </cell>
          <cell r="D15982" t="str">
            <v>Maguire/Thomas Partners</v>
          </cell>
          <cell r="E15982">
            <v>350</v>
          </cell>
          <cell r="F15982" t="str">
            <v>N</v>
          </cell>
        </row>
        <row r="15983">
          <cell r="B15983">
            <v>36886</v>
          </cell>
          <cell r="C15983" t="str">
            <v>Ship Shoal Block 72 Field</v>
          </cell>
          <cell r="D15983" t="str">
            <v>PetroQuest Energy Inc</v>
          </cell>
          <cell r="E15983">
            <v>7.1</v>
          </cell>
          <cell r="F15983" t="str">
            <v>N</v>
          </cell>
        </row>
        <row r="15984">
          <cell r="B15984">
            <v>36886</v>
          </cell>
          <cell r="C15984" t="str">
            <v>Integrated Packaging Assembly</v>
          </cell>
          <cell r="D15984" t="str">
            <v>Orient Semiconductor Electroni</v>
          </cell>
          <cell r="E15984">
            <v>6</v>
          </cell>
          <cell r="F15984" t="str">
            <v>N</v>
          </cell>
        </row>
        <row r="15985">
          <cell r="B15985">
            <v>36883</v>
          </cell>
          <cell r="C15985" t="str">
            <v>PLM International Inc</v>
          </cell>
          <cell r="D15985" t="str">
            <v>Milpi Holdings LLC</v>
          </cell>
          <cell r="E15985">
            <v>25.771999999999998</v>
          </cell>
          <cell r="F15985" t="str">
            <v>N</v>
          </cell>
        </row>
        <row r="15986">
          <cell r="B15986">
            <v>36882</v>
          </cell>
          <cell r="C15986" t="str">
            <v>Chromcraft Revington Inc</v>
          </cell>
          <cell r="D15986" t="str">
            <v>Court Square Capital Ltd</v>
          </cell>
          <cell r="E15986">
            <v>100.267</v>
          </cell>
          <cell r="F15986" t="str">
            <v>Y</v>
          </cell>
        </row>
        <row r="15987">
          <cell r="B15987">
            <v>36882</v>
          </cell>
          <cell r="C15987" t="str">
            <v>Michael Foods Inc</v>
          </cell>
          <cell r="D15987" t="str">
            <v>Investor Group</v>
          </cell>
          <cell r="E15987">
            <v>769.33600000000001</v>
          </cell>
          <cell r="F15987" t="str">
            <v>Y</v>
          </cell>
        </row>
        <row r="15988">
          <cell r="B15988">
            <v>36882</v>
          </cell>
          <cell r="C15988" t="str">
            <v>Gehl Co</v>
          </cell>
          <cell r="D15988" t="str">
            <v>Investor Group</v>
          </cell>
          <cell r="E15988">
            <v>96.742999999999995</v>
          </cell>
          <cell r="F15988" t="str">
            <v>Y</v>
          </cell>
        </row>
        <row r="15989">
          <cell r="B15989">
            <v>36882</v>
          </cell>
          <cell r="C15989" t="str">
            <v>EagleDirect com Inc</v>
          </cell>
          <cell r="D15989" t="str">
            <v>Investor Group</v>
          </cell>
          <cell r="E15989">
            <v>3</v>
          </cell>
          <cell r="F15989" t="str">
            <v>Y</v>
          </cell>
        </row>
        <row r="15990">
          <cell r="B15990">
            <v>36882</v>
          </cell>
          <cell r="C15990" t="str">
            <v>Textron Automotive Co Inc</v>
          </cell>
          <cell r="D15990" t="str">
            <v>Investor Group</v>
          </cell>
          <cell r="E15990">
            <v>22.202999999999999</v>
          </cell>
          <cell r="F15990" t="str">
            <v>Y</v>
          </cell>
        </row>
        <row r="15991">
          <cell r="B15991">
            <v>36882</v>
          </cell>
          <cell r="C15991" t="str">
            <v>Delco Remy International Inc</v>
          </cell>
          <cell r="D15991" t="str">
            <v>Court Square Capital Ltd</v>
          </cell>
          <cell r="E15991">
            <v>653.38</v>
          </cell>
          <cell r="F15991" t="str">
            <v>Y</v>
          </cell>
        </row>
        <row r="15992">
          <cell r="B15992">
            <v>36882</v>
          </cell>
          <cell r="C15992" t="str">
            <v>Newhall Land &amp; Farming Co-Apt</v>
          </cell>
          <cell r="D15992" t="str">
            <v>Undisclosed Real Estate Invest</v>
          </cell>
          <cell r="E15992">
            <v>129</v>
          </cell>
          <cell r="F15992" t="str">
            <v>N</v>
          </cell>
        </row>
        <row r="15993">
          <cell r="B15993">
            <v>36882</v>
          </cell>
          <cell r="C15993" t="str">
            <v>TrackPower Inc-Certain Assets</v>
          </cell>
          <cell r="D15993" t="str">
            <v>Playboy Club Of London</v>
          </cell>
          <cell r="E15993">
            <v>2.0199999999999996</v>
          </cell>
          <cell r="F15993" t="str">
            <v>N</v>
          </cell>
        </row>
        <row r="15994">
          <cell r="B15994">
            <v>36882</v>
          </cell>
          <cell r="C15994" t="str">
            <v>Vinson Supply Co Inc</v>
          </cell>
          <cell r="D15994" t="str">
            <v>Hunting PLC</v>
          </cell>
          <cell r="E15994">
            <v>38</v>
          </cell>
          <cell r="F15994" t="str">
            <v>N</v>
          </cell>
        </row>
        <row r="15995">
          <cell r="B15995">
            <v>36882</v>
          </cell>
          <cell r="C15995" t="str">
            <v>Centrecorp Mgmt,Centrecorp Par</v>
          </cell>
          <cell r="D15995" t="str">
            <v>Sterling Financial Corp</v>
          </cell>
          <cell r="E15995">
            <v>7.9069999999999991</v>
          </cell>
          <cell r="F15995" t="str">
            <v>N</v>
          </cell>
        </row>
        <row r="15996">
          <cell r="B15996">
            <v>36882</v>
          </cell>
          <cell r="C15996" t="str">
            <v>Southern Mineral Corp</v>
          </cell>
          <cell r="D15996" t="str">
            <v>PetroCorp Inc</v>
          </cell>
          <cell r="E15996">
            <v>84.951999999999998</v>
          </cell>
          <cell r="F15996" t="str">
            <v>N</v>
          </cell>
        </row>
        <row r="15997">
          <cell r="B15997">
            <v>36882</v>
          </cell>
          <cell r="C15997" t="str">
            <v>Lightship Tankers LLC(Hvide)</v>
          </cell>
          <cell r="D15997" t="str">
            <v>Hvide Marine Inc</v>
          </cell>
          <cell r="E15997">
            <v>11</v>
          </cell>
          <cell r="F15997" t="str">
            <v>N</v>
          </cell>
        </row>
        <row r="15998">
          <cell r="B15998">
            <v>36882</v>
          </cell>
          <cell r="C15998" t="str">
            <v>Avici Systems Inc</v>
          </cell>
          <cell r="D15998" t="str">
            <v>AT&amp;T Corp</v>
          </cell>
          <cell r="E15998">
            <v>23.571000000000002</v>
          </cell>
          <cell r="F15998" t="str">
            <v>N</v>
          </cell>
        </row>
        <row r="15999">
          <cell r="B15999">
            <v>36882</v>
          </cell>
          <cell r="C15999" t="str">
            <v>Audiosource Inc-Certain Assets</v>
          </cell>
          <cell r="D15999" t="str">
            <v>Phoenix Gold International Inc</v>
          </cell>
          <cell r="E15999">
            <v>2.5</v>
          </cell>
          <cell r="F15999" t="str">
            <v>N</v>
          </cell>
        </row>
        <row r="16000">
          <cell r="B16000">
            <v>36882</v>
          </cell>
          <cell r="C16000" t="str">
            <v>Arizona Biltmore</v>
          </cell>
          <cell r="D16000" t="str">
            <v>KSL Recreation Corp</v>
          </cell>
          <cell r="E16000">
            <v>343.29999999999995</v>
          </cell>
          <cell r="F16000" t="str">
            <v>N</v>
          </cell>
        </row>
        <row r="16001">
          <cell r="B16001">
            <v>36882</v>
          </cell>
          <cell r="C16001" t="str">
            <v>Adaptive Optics Associates Inc</v>
          </cell>
          <cell r="D16001" t="str">
            <v>Metrologic Instruments</v>
          </cell>
          <cell r="E16001">
            <v>19</v>
          </cell>
          <cell r="F16001" t="str">
            <v>N</v>
          </cell>
        </row>
        <row r="16002">
          <cell r="B16002">
            <v>36882</v>
          </cell>
          <cell r="C16002" t="str">
            <v>Pennaco Energy Inc</v>
          </cell>
          <cell r="D16002" t="str">
            <v>Marathon Oil Co</v>
          </cell>
          <cell r="E16002">
            <v>488.13400000000001</v>
          </cell>
          <cell r="F16002" t="str">
            <v>N</v>
          </cell>
        </row>
        <row r="16003">
          <cell r="B16003">
            <v>36882</v>
          </cell>
          <cell r="C16003" t="str">
            <v>Rockefeller Center</v>
          </cell>
          <cell r="D16003" t="str">
            <v>Investor Group</v>
          </cell>
          <cell r="E16003">
            <v>1850</v>
          </cell>
          <cell r="F16003" t="str">
            <v>N</v>
          </cell>
        </row>
        <row r="16004">
          <cell r="B16004">
            <v>36882</v>
          </cell>
          <cell r="C16004" t="str">
            <v>Blue Cross &amp; Blue Shield of WI</v>
          </cell>
          <cell r="D16004" t="str">
            <v>United Wisconsin Services Inc</v>
          </cell>
          <cell r="E16004">
            <v>115.96799999999999</v>
          </cell>
          <cell r="F16004" t="str">
            <v>N</v>
          </cell>
        </row>
        <row r="16005">
          <cell r="B16005">
            <v>36882</v>
          </cell>
          <cell r="C16005" t="str">
            <v>Ladbroke Racing Corp-Account</v>
          </cell>
          <cell r="D16005" t="str">
            <v>Magical Glow</v>
          </cell>
          <cell r="E16005">
            <v>53</v>
          </cell>
          <cell r="F16005" t="str">
            <v>N</v>
          </cell>
        </row>
        <row r="16006">
          <cell r="B16006">
            <v>36882</v>
          </cell>
          <cell r="C16006" t="str">
            <v>Sys Integ Drug Disc Co</v>
          </cell>
          <cell r="D16006" t="str">
            <v>Discovery Partners Intl Inc</v>
          </cell>
          <cell r="E16006">
            <v>12.2</v>
          </cell>
          <cell r="F16006" t="str">
            <v>N</v>
          </cell>
        </row>
        <row r="16007">
          <cell r="B16007">
            <v>36881</v>
          </cell>
          <cell r="C16007" t="str">
            <v>Santur Corp</v>
          </cell>
          <cell r="D16007" t="str">
            <v>Sequoia Capital</v>
          </cell>
          <cell r="E16007">
            <v>10</v>
          </cell>
          <cell r="F16007" t="str">
            <v>Y</v>
          </cell>
        </row>
        <row r="16008">
          <cell r="B16008">
            <v>36881</v>
          </cell>
          <cell r="C16008" t="str">
            <v>Harry Winston Group</v>
          </cell>
          <cell r="D16008" t="str">
            <v>Fenway Partners Inc</v>
          </cell>
          <cell r="E16008">
            <v>100</v>
          </cell>
          <cell r="F16008" t="str">
            <v>Y</v>
          </cell>
        </row>
        <row r="16009">
          <cell r="B16009">
            <v>36881</v>
          </cell>
          <cell r="C16009" t="str">
            <v>Communisis PLC-US Healthcare</v>
          </cell>
          <cell r="D16009" t="str">
            <v>Investor Group</v>
          </cell>
          <cell r="E16009">
            <v>46</v>
          </cell>
          <cell r="F16009" t="str">
            <v>Y</v>
          </cell>
        </row>
        <row r="16010">
          <cell r="B16010">
            <v>36881</v>
          </cell>
          <cell r="C16010" t="str">
            <v>ContiSea(ContiGroup,Seaboard)</v>
          </cell>
          <cell r="D16010" t="str">
            <v>Fjord Seafood ASA</v>
          </cell>
          <cell r="E16010">
            <v>64.335999999999999</v>
          </cell>
          <cell r="F16010" t="str">
            <v>N</v>
          </cell>
        </row>
        <row r="16011">
          <cell r="B16011">
            <v>36881</v>
          </cell>
          <cell r="C16011" t="str">
            <v>Hilton Hotels-Homewood Suites</v>
          </cell>
          <cell r="D16011" t="str">
            <v>RLJ Development LLC</v>
          </cell>
          <cell r="E16011">
            <v>95</v>
          </cell>
          <cell r="F16011" t="str">
            <v>N</v>
          </cell>
        </row>
        <row r="16012">
          <cell r="B16012">
            <v>36881</v>
          </cell>
          <cell r="C16012" t="str">
            <v>Randers Killam Group</v>
          </cell>
          <cell r="D16012" t="str">
            <v>Hatch Mott MacDonald</v>
          </cell>
          <cell r="E16012">
            <v>42</v>
          </cell>
          <cell r="F16012" t="str">
            <v>N</v>
          </cell>
        </row>
        <row r="16013">
          <cell r="B16013">
            <v>36881</v>
          </cell>
          <cell r="C16013" t="str">
            <v>Biometric Identification Inc</v>
          </cell>
          <cell r="D16013" t="str">
            <v>Mytec Technologies Inc</v>
          </cell>
          <cell r="E16013">
            <v>12.558</v>
          </cell>
          <cell r="F16013" t="str">
            <v>N</v>
          </cell>
        </row>
        <row r="16014">
          <cell r="B16014">
            <v>36881</v>
          </cell>
          <cell r="C16014" t="str">
            <v>Eloquent Technology Inc</v>
          </cell>
          <cell r="D16014" t="str">
            <v>SpeechWorks International Inc</v>
          </cell>
          <cell r="E16014">
            <v>16.912999999999997</v>
          </cell>
          <cell r="F16014" t="str">
            <v>N</v>
          </cell>
        </row>
        <row r="16015">
          <cell r="B16015">
            <v>36881</v>
          </cell>
          <cell r="C16015" t="str">
            <v>Chicago Pizza &amp; Brewery Inc</v>
          </cell>
          <cell r="D16015" t="str">
            <v>Jacmar Cos</v>
          </cell>
          <cell r="E16015">
            <v>1.819</v>
          </cell>
          <cell r="F16015" t="str">
            <v>N</v>
          </cell>
        </row>
        <row r="16016">
          <cell r="B16016">
            <v>36881</v>
          </cell>
          <cell r="C16016" t="str">
            <v>Litton Industries Inc</v>
          </cell>
          <cell r="D16016" t="str">
            <v>Northrop Grumman Corp</v>
          </cell>
          <cell r="E16016">
            <v>5158.0320000000002</v>
          </cell>
          <cell r="F16016" t="str">
            <v>N</v>
          </cell>
        </row>
        <row r="16017">
          <cell r="B16017">
            <v>36881</v>
          </cell>
          <cell r="C16017" t="str">
            <v>MicroAge Technology Services</v>
          </cell>
          <cell r="D16017" t="str">
            <v>CompuCom SystemsInc(Safeguard)</v>
          </cell>
          <cell r="E16017">
            <v>86</v>
          </cell>
          <cell r="F16017" t="str">
            <v>N</v>
          </cell>
        </row>
        <row r="16018">
          <cell r="B16018">
            <v>36881</v>
          </cell>
          <cell r="C16018" t="str">
            <v>SmartPortfolio.com Inc</v>
          </cell>
          <cell r="D16018" t="str">
            <v>TheStreet.com Inc</v>
          </cell>
          <cell r="E16018">
            <v>7</v>
          </cell>
          <cell r="F16018" t="str">
            <v>N</v>
          </cell>
        </row>
        <row r="16019">
          <cell r="B16019">
            <v>36881</v>
          </cell>
          <cell r="C16019" t="str">
            <v>Proteome Inc</v>
          </cell>
          <cell r="D16019" t="str">
            <v>Incyte Genomics Inc</v>
          </cell>
          <cell r="E16019">
            <v>77</v>
          </cell>
          <cell r="F16019" t="str">
            <v>N</v>
          </cell>
        </row>
        <row r="16020">
          <cell r="B16020">
            <v>36881</v>
          </cell>
          <cell r="C16020" t="str">
            <v>Great Plains Software Inc</v>
          </cell>
          <cell r="D16020" t="str">
            <v>Microsoft Corp</v>
          </cell>
          <cell r="E16020">
            <v>939.88400000000001</v>
          </cell>
          <cell r="F16020" t="str">
            <v>N</v>
          </cell>
        </row>
        <row r="16021">
          <cell r="B16021">
            <v>36881</v>
          </cell>
          <cell r="C16021" t="str">
            <v>Slush Puppie Corp</v>
          </cell>
          <cell r="D16021" t="str">
            <v>Cadbury Schweppes PLC</v>
          </cell>
          <cell r="E16021">
            <v>16.600000000000001</v>
          </cell>
          <cell r="F16021" t="str">
            <v>N</v>
          </cell>
        </row>
        <row r="16022">
          <cell r="B16022">
            <v>36881</v>
          </cell>
          <cell r="C16022" t="str">
            <v>AMC Entertainment Inc</v>
          </cell>
          <cell r="D16022" t="str">
            <v>Investor Group</v>
          </cell>
          <cell r="E16022">
            <v>3.7679999999999998</v>
          </cell>
          <cell r="F16022" t="str">
            <v>N</v>
          </cell>
        </row>
        <row r="16023">
          <cell r="B16023">
            <v>36881</v>
          </cell>
          <cell r="C16023" t="str">
            <v>SCF Corp</v>
          </cell>
          <cell r="D16023" t="str">
            <v>Seacor Smit Inc</v>
          </cell>
          <cell r="E16023">
            <v>9.0559999999999992</v>
          </cell>
          <cell r="F16023" t="str">
            <v>N</v>
          </cell>
        </row>
        <row r="16024">
          <cell r="B16024">
            <v>36881</v>
          </cell>
          <cell r="C16024" t="str">
            <v>Dixie Aerospace(Aviation Sale)</v>
          </cell>
          <cell r="D16024" t="str">
            <v>Wencor</v>
          </cell>
          <cell r="E16024">
            <v>17</v>
          </cell>
          <cell r="F16024" t="str">
            <v>N</v>
          </cell>
        </row>
        <row r="16025">
          <cell r="B16025">
            <v>36881</v>
          </cell>
          <cell r="C16025" t="str">
            <v>Aegis Realty Inc</v>
          </cell>
          <cell r="D16025" t="str">
            <v>Related Capital Co</v>
          </cell>
          <cell r="E16025">
            <v>3.4</v>
          </cell>
          <cell r="F16025" t="str">
            <v>N</v>
          </cell>
        </row>
        <row r="16026">
          <cell r="B16026">
            <v>36881</v>
          </cell>
          <cell r="C16026" t="str">
            <v>Bank of Hawaii-Credit Card</v>
          </cell>
          <cell r="D16026" t="str">
            <v>American Express Co</v>
          </cell>
          <cell r="E16026">
            <v>15.819999999999999</v>
          </cell>
          <cell r="F16026" t="str">
            <v>N</v>
          </cell>
        </row>
        <row r="16027">
          <cell r="B16027">
            <v>36881</v>
          </cell>
          <cell r="C16027" t="str">
            <v>FL Ctr for Cosmetic Surgery</v>
          </cell>
          <cell r="D16027" t="str">
            <v>Plastic Surgery Co</v>
          </cell>
          <cell r="E16027">
            <v>7</v>
          </cell>
          <cell r="F16027" t="str">
            <v>N</v>
          </cell>
        </row>
        <row r="16028">
          <cell r="B16028">
            <v>36881</v>
          </cell>
          <cell r="C16028" t="str">
            <v>General Minerals Corp</v>
          </cell>
          <cell r="D16028" t="str">
            <v>Ranger Minerals Ltd</v>
          </cell>
          <cell r="E16028">
            <v>2.7619999999999996</v>
          </cell>
          <cell r="F16028" t="str">
            <v>N</v>
          </cell>
        </row>
        <row r="16029">
          <cell r="B16029">
            <v>36881</v>
          </cell>
          <cell r="C16029" t="str">
            <v>Davon Inc</v>
          </cell>
          <cell r="D16029" t="str">
            <v>Hanson Building Materials Amer</v>
          </cell>
          <cell r="E16029">
            <v>99.8</v>
          </cell>
          <cell r="F16029" t="str">
            <v>N</v>
          </cell>
        </row>
        <row r="16030">
          <cell r="B16030">
            <v>36881</v>
          </cell>
          <cell r="C16030" t="str">
            <v>General Hospital,Eureka,Ca</v>
          </cell>
          <cell r="D16030" t="str">
            <v>St Joseph Health Systems</v>
          </cell>
          <cell r="E16030">
            <v>26.5</v>
          </cell>
          <cell r="F16030" t="str">
            <v>N</v>
          </cell>
        </row>
        <row r="16031">
          <cell r="B16031">
            <v>36881</v>
          </cell>
          <cell r="C16031" t="str">
            <v>American Automotive Group Inc</v>
          </cell>
          <cell r="D16031" t="str">
            <v>Future Carz Inc</v>
          </cell>
          <cell r="E16031">
            <v>3.9359999999999999</v>
          </cell>
          <cell r="F16031" t="str">
            <v>N</v>
          </cell>
        </row>
        <row r="16032">
          <cell r="B16032">
            <v>36881</v>
          </cell>
          <cell r="C16032" t="str">
            <v>Auto Central Discount Inc</v>
          </cell>
          <cell r="D16032" t="str">
            <v>Future Carz Inc</v>
          </cell>
          <cell r="E16032">
            <v>3.0750000000000002</v>
          </cell>
          <cell r="F16032" t="str">
            <v>N</v>
          </cell>
        </row>
        <row r="16033">
          <cell r="B16033">
            <v>36881</v>
          </cell>
          <cell r="C16033" t="str">
            <v>Fin-Clair Corp</v>
          </cell>
          <cell r="D16033" t="str">
            <v>Industrial Powder Coatings</v>
          </cell>
          <cell r="E16033">
            <v>11.1</v>
          </cell>
          <cell r="F16033" t="str">
            <v>N</v>
          </cell>
        </row>
        <row r="16034">
          <cell r="B16034">
            <v>36881</v>
          </cell>
          <cell r="C16034" t="str">
            <v>Sierra Research and Technology</v>
          </cell>
          <cell r="D16034" t="str">
            <v>TDK Semiconductor Corp(TDK)</v>
          </cell>
          <cell r="E16034">
            <v>26</v>
          </cell>
          <cell r="F16034" t="str">
            <v>N</v>
          </cell>
        </row>
        <row r="16035">
          <cell r="B16035">
            <v>36881</v>
          </cell>
          <cell r="C16035" t="str">
            <v>Chicago Pizza &amp; Brewery Inc</v>
          </cell>
          <cell r="D16035" t="str">
            <v>BJ Chicago LLC</v>
          </cell>
          <cell r="E16035">
            <v>8.8260000000000005</v>
          </cell>
          <cell r="F16035" t="str">
            <v>N</v>
          </cell>
        </row>
        <row r="16036">
          <cell r="B16036">
            <v>36881</v>
          </cell>
          <cell r="C16036" t="str">
            <v>Telocity Delaware Inc</v>
          </cell>
          <cell r="D16036" t="str">
            <v>Hughes Electronics Corp</v>
          </cell>
          <cell r="E16036">
            <v>261.30999999999995</v>
          </cell>
          <cell r="F16036" t="str">
            <v>N</v>
          </cell>
        </row>
        <row r="16037">
          <cell r="B16037">
            <v>36881</v>
          </cell>
          <cell r="C16037" t="str">
            <v>Coleman Research(Thermo)</v>
          </cell>
          <cell r="D16037" t="str">
            <v>L-3 Communications Hldg Inc</v>
          </cell>
          <cell r="E16037">
            <v>65</v>
          </cell>
          <cell r="F16037" t="str">
            <v>N</v>
          </cell>
        </row>
        <row r="16038">
          <cell r="B16038">
            <v>36881</v>
          </cell>
          <cell r="C16038" t="str">
            <v>Edge Technologies Inc</v>
          </cell>
          <cell r="D16038" t="str">
            <v>Westport Innovations Inc</v>
          </cell>
          <cell r="E16038">
            <v>3</v>
          </cell>
          <cell r="F16038" t="str">
            <v>N</v>
          </cell>
        </row>
        <row r="16039">
          <cell r="B16039">
            <v>36881</v>
          </cell>
          <cell r="C16039" t="str">
            <v>Pathology Associates Intl Corp</v>
          </cell>
          <cell r="D16039" t="str">
            <v>Charles River Laboratories Inc</v>
          </cell>
          <cell r="E16039">
            <v>37</v>
          </cell>
          <cell r="F16039" t="str">
            <v>N</v>
          </cell>
        </row>
        <row r="16040">
          <cell r="B16040">
            <v>36881</v>
          </cell>
          <cell r="C16040" t="str">
            <v>Citadel Communications Corp-FM</v>
          </cell>
          <cell r="D16040" t="str">
            <v>Monroe Radio Partners Inc</v>
          </cell>
          <cell r="E16040">
            <v>4</v>
          </cell>
          <cell r="F16040" t="str">
            <v>N</v>
          </cell>
        </row>
        <row r="16041">
          <cell r="B16041">
            <v>36881</v>
          </cell>
          <cell r="C16041" t="str">
            <v>Sloan Broadcasting Inc-Radio</v>
          </cell>
          <cell r="D16041" t="str">
            <v>Citadel Communications Corp</v>
          </cell>
          <cell r="E16041">
            <v>63</v>
          </cell>
          <cell r="F16041" t="str">
            <v>N</v>
          </cell>
        </row>
        <row r="16042">
          <cell r="B16042">
            <v>36880</v>
          </cell>
          <cell r="C16042" t="str">
            <v>Sawyer Media Systems Inc</v>
          </cell>
          <cell r="D16042" t="str">
            <v>Sequoia Capital</v>
          </cell>
          <cell r="E16042">
            <v>3</v>
          </cell>
          <cell r="F16042" t="str">
            <v>Y</v>
          </cell>
        </row>
        <row r="16043">
          <cell r="B16043">
            <v>36880</v>
          </cell>
          <cell r="C16043" t="str">
            <v>Meditrust Corp-Nursing Homes</v>
          </cell>
          <cell r="D16043" t="str">
            <v>Care Realty LLC</v>
          </cell>
          <cell r="E16043">
            <v>441</v>
          </cell>
          <cell r="F16043" t="str">
            <v>N</v>
          </cell>
        </row>
        <row r="16044">
          <cell r="B16044">
            <v>36880</v>
          </cell>
          <cell r="C16044" t="str">
            <v>Peerless Paper Mills Inc</v>
          </cell>
          <cell r="D16044" t="str">
            <v>Lagasse Brothers Inc</v>
          </cell>
          <cell r="E16044">
            <v>29.5</v>
          </cell>
          <cell r="F16044" t="str">
            <v>N</v>
          </cell>
        </row>
        <row r="16045">
          <cell r="B16045">
            <v>36880</v>
          </cell>
          <cell r="C16045" t="str">
            <v>AlliedTechCorp-CDReplication&amp;A</v>
          </cell>
          <cell r="D16045" t="str">
            <v>Disque Americ Inc</v>
          </cell>
          <cell r="E16045">
            <v>25</v>
          </cell>
          <cell r="F16045" t="str">
            <v>N</v>
          </cell>
        </row>
        <row r="16046">
          <cell r="B16046">
            <v>36880</v>
          </cell>
          <cell r="C16046" t="str">
            <v>Sterling Pacific-Certain Asset</v>
          </cell>
          <cell r="D16046" t="str">
            <v>Imperial PlasTech Inc</v>
          </cell>
          <cell r="E16046">
            <v>8.0069999999999997</v>
          </cell>
          <cell r="F16046" t="str">
            <v>N</v>
          </cell>
        </row>
        <row r="16047">
          <cell r="B16047">
            <v>36880</v>
          </cell>
          <cell r="C16047" t="str">
            <v>WeSync</v>
          </cell>
          <cell r="D16047" t="str">
            <v>Palm Inc</v>
          </cell>
          <cell r="E16047">
            <v>45</v>
          </cell>
          <cell r="F16047" t="str">
            <v>N</v>
          </cell>
        </row>
        <row r="16048">
          <cell r="B16048">
            <v>36880</v>
          </cell>
          <cell r="C16048" t="str">
            <v>Marine Transport Corp</v>
          </cell>
          <cell r="D16048" t="str">
            <v>Crowley Maritime Corp</v>
          </cell>
          <cell r="E16048">
            <v>47.828000000000003</v>
          </cell>
          <cell r="F16048" t="str">
            <v>N</v>
          </cell>
        </row>
        <row r="16049">
          <cell r="B16049">
            <v>36880</v>
          </cell>
          <cell r="C16049" t="str">
            <v>Vitaminshoppe.com Inc</v>
          </cell>
          <cell r="D16049" t="str">
            <v>Vitamin Shoppe Industries Inc</v>
          </cell>
          <cell r="E16049">
            <v>7.3289999999999997</v>
          </cell>
          <cell r="F16049" t="str">
            <v>N</v>
          </cell>
        </row>
        <row r="16050">
          <cell r="B16050">
            <v>36880</v>
          </cell>
          <cell r="C16050" t="str">
            <v>HearMe-MPlater &amp; Live</v>
          </cell>
          <cell r="D16050" t="str">
            <v>GameSpy Industries Inc</v>
          </cell>
          <cell r="E16050">
            <v>4.7510000000000003</v>
          </cell>
          <cell r="F16050" t="str">
            <v>N</v>
          </cell>
        </row>
        <row r="16051">
          <cell r="B16051">
            <v>36880</v>
          </cell>
          <cell r="C16051" t="str">
            <v>Silicon Gaming Inc</v>
          </cell>
          <cell r="D16051" t="str">
            <v>International Game Technology</v>
          </cell>
          <cell r="E16051">
            <v>4.2110000000000003</v>
          </cell>
          <cell r="F16051" t="str">
            <v>N</v>
          </cell>
        </row>
        <row r="16052">
          <cell r="B16052">
            <v>36880</v>
          </cell>
          <cell r="C16052" t="str">
            <v>Johns Manville Corp</v>
          </cell>
          <cell r="D16052" t="str">
            <v>Berkshire Hathaway Inc</v>
          </cell>
          <cell r="E16052">
            <v>1926.3879999999999</v>
          </cell>
          <cell r="F16052" t="str">
            <v>N</v>
          </cell>
        </row>
        <row r="16053">
          <cell r="B16053">
            <v>36879</v>
          </cell>
          <cell r="C16053" t="str">
            <v>Loislaw.com Inc</v>
          </cell>
          <cell r="D16053" t="str">
            <v>Wolters Kluwer NV</v>
          </cell>
          <cell r="E16053">
            <v>92.872</v>
          </cell>
          <cell r="F16053" t="str">
            <v>N</v>
          </cell>
        </row>
        <row r="16054">
          <cell r="B16054">
            <v>36879</v>
          </cell>
          <cell r="C16054" t="str">
            <v>Sunrise Power Project(Texaco)</v>
          </cell>
          <cell r="D16054" t="str">
            <v>Edison Mission Universal Hldgs</v>
          </cell>
          <cell r="E16054">
            <v>110</v>
          </cell>
          <cell r="F16054" t="str">
            <v>N</v>
          </cell>
        </row>
        <row r="16055">
          <cell r="B16055">
            <v>36879</v>
          </cell>
          <cell r="C16055" t="str">
            <v>Power Systems Manufacturing</v>
          </cell>
          <cell r="D16055" t="str">
            <v>Calpine Corp</v>
          </cell>
          <cell r="E16055">
            <v>43.744999999999997</v>
          </cell>
          <cell r="F16055" t="str">
            <v>N</v>
          </cell>
        </row>
        <row r="16056">
          <cell r="B16056">
            <v>36879</v>
          </cell>
          <cell r="C16056" t="str">
            <v>Laser Media Inc</v>
          </cell>
          <cell r="D16056" t="str">
            <v>Cogent Light Technologies Inc</v>
          </cell>
          <cell r="E16056">
            <v>30</v>
          </cell>
          <cell r="F16056" t="str">
            <v>N</v>
          </cell>
        </row>
        <row r="16057">
          <cell r="B16057">
            <v>36879</v>
          </cell>
          <cell r="C16057" t="str">
            <v>MainStreet Networks Inc</v>
          </cell>
          <cell r="D16057" t="str">
            <v>Avistar</v>
          </cell>
          <cell r="E16057">
            <v>10</v>
          </cell>
          <cell r="F16057" t="str">
            <v>N</v>
          </cell>
        </row>
        <row r="16058">
          <cell r="B16058">
            <v>36879</v>
          </cell>
          <cell r="C16058" t="str">
            <v>Cyras Systems Inc</v>
          </cell>
          <cell r="D16058" t="str">
            <v>CIENA Corp</v>
          </cell>
          <cell r="E16058">
            <v>2837.27</v>
          </cell>
          <cell r="F16058" t="str">
            <v>N</v>
          </cell>
        </row>
        <row r="16059">
          <cell r="B16059">
            <v>36879</v>
          </cell>
          <cell r="C16059" t="str">
            <v>NECX Exchange LLC</v>
          </cell>
          <cell r="D16059" t="str">
            <v>Converge Inc</v>
          </cell>
          <cell r="E16059">
            <v>60</v>
          </cell>
          <cell r="F16059" t="str">
            <v>N</v>
          </cell>
        </row>
        <row r="16060">
          <cell r="B16060">
            <v>36879</v>
          </cell>
          <cell r="C16060" t="str">
            <v>Cardinal Freight Carriers</v>
          </cell>
          <cell r="D16060" t="str">
            <v>Swift Transportation Co Inc</v>
          </cell>
          <cell r="E16060">
            <v>15</v>
          </cell>
          <cell r="F16060" t="str">
            <v>N</v>
          </cell>
        </row>
        <row r="16061">
          <cell r="B16061">
            <v>36879</v>
          </cell>
          <cell r="C16061" t="str">
            <v>Radio Waves Inc</v>
          </cell>
          <cell r="D16061" t="str">
            <v>Smiths Group PLC</v>
          </cell>
          <cell r="E16061">
            <v>25.2</v>
          </cell>
          <cell r="F16061" t="str">
            <v>N</v>
          </cell>
        </row>
        <row r="16062">
          <cell r="B16062">
            <v>36879</v>
          </cell>
          <cell r="C16062" t="str">
            <v>Body Shop Digital-Certain Asts</v>
          </cell>
          <cell r="D16062" t="str">
            <v>Body Shop International PLC</v>
          </cell>
          <cell r="E16062">
            <v>6</v>
          </cell>
          <cell r="F16062" t="str">
            <v>N</v>
          </cell>
        </row>
        <row r="16063">
          <cell r="B16063">
            <v>36879</v>
          </cell>
          <cell r="C16063" t="str">
            <v>Circe Biomedical Inc</v>
          </cell>
          <cell r="D16063" t="str">
            <v>Asahi Chemical Industry Co Ltd</v>
          </cell>
          <cell r="E16063">
            <v>9</v>
          </cell>
          <cell r="F16063" t="str">
            <v>N</v>
          </cell>
        </row>
        <row r="16064">
          <cell r="B16064">
            <v>36879</v>
          </cell>
          <cell r="C16064" t="str">
            <v>SEQUOIANET.COM</v>
          </cell>
          <cell r="D16064" t="str">
            <v>Analysts Intl Corp</v>
          </cell>
          <cell r="E16064">
            <v>9.5990000000000002</v>
          </cell>
          <cell r="F16064" t="str">
            <v>N</v>
          </cell>
        </row>
        <row r="16065">
          <cell r="B16065">
            <v>36879</v>
          </cell>
          <cell r="C16065" t="str">
            <v>K2 Digital Inc</v>
          </cell>
          <cell r="D16065" t="str">
            <v>Fusion Capital Fund II LLC</v>
          </cell>
          <cell r="E16065">
            <v>6</v>
          </cell>
          <cell r="F16065" t="str">
            <v>N</v>
          </cell>
        </row>
        <row r="16066">
          <cell r="B16066">
            <v>36879</v>
          </cell>
          <cell r="C16066" t="str">
            <v>National Chemical Entities Inc</v>
          </cell>
          <cell r="D16066" t="str">
            <v>Albany Molecular Research Inc</v>
          </cell>
          <cell r="E16066">
            <v>23</v>
          </cell>
          <cell r="F16066" t="str">
            <v>N</v>
          </cell>
        </row>
        <row r="16067">
          <cell r="B16067">
            <v>36878</v>
          </cell>
          <cell r="C16067" t="str">
            <v>Co-Media Inc</v>
          </cell>
          <cell r="D16067" t="str">
            <v>Sanitec Holding USA</v>
          </cell>
          <cell r="E16067">
            <v>10</v>
          </cell>
          <cell r="F16067" t="str">
            <v>Y</v>
          </cell>
        </row>
        <row r="16068">
          <cell r="B16068">
            <v>36878</v>
          </cell>
          <cell r="C16068" t="str">
            <v>Metering Technology Corp</v>
          </cell>
          <cell r="D16068" t="str">
            <v>Aqua International Partners LP</v>
          </cell>
          <cell r="E16068">
            <v>15</v>
          </cell>
          <cell r="F16068" t="str">
            <v>Y</v>
          </cell>
        </row>
        <row r="16069">
          <cell r="B16069">
            <v>36878</v>
          </cell>
          <cell r="C16069" t="str">
            <v>Citizens Community Bancorp Inc</v>
          </cell>
          <cell r="D16069" t="str">
            <v>FNB Corp,Hermitage,PA</v>
          </cell>
          <cell r="E16069">
            <v>38.042000000000002</v>
          </cell>
          <cell r="F16069" t="str">
            <v>N</v>
          </cell>
        </row>
        <row r="16070">
          <cell r="B16070">
            <v>36878</v>
          </cell>
          <cell r="C16070" t="str">
            <v>Bartels Inc(Intracel Corp)</v>
          </cell>
          <cell r="D16070" t="str">
            <v>Trinity Biotech PLC</v>
          </cell>
          <cell r="E16070">
            <v>9.3000000000000007</v>
          </cell>
          <cell r="F16070" t="str">
            <v>N</v>
          </cell>
        </row>
        <row r="16071">
          <cell r="B16071">
            <v>36878</v>
          </cell>
          <cell r="C16071" t="str">
            <v>NXT Corp</v>
          </cell>
          <cell r="D16071" t="str">
            <v>US Wireless Data Inc</v>
          </cell>
          <cell r="E16071">
            <v>1.9339999999999999</v>
          </cell>
          <cell r="F16071" t="str">
            <v>N</v>
          </cell>
        </row>
        <row r="16072">
          <cell r="B16072">
            <v>36878</v>
          </cell>
          <cell r="C16072" t="str">
            <v>Rail Van</v>
          </cell>
          <cell r="D16072" t="str">
            <v>Pacer International Inc</v>
          </cell>
          <cell r="E16072">
            <v>67</v>
          </cell>
          <cell r="F16072" t="str">
            <v>N</v>
          </cell>
        </row>
        <row r="16073">
          <cell r="B16073">
            <v>36878</v>
          </cell>
          <cell r="C16073" t="str">
            <v>Z Media Inc</v>
          </cell>
          <cell r="D16073" t="str">
            <v>Valueclick Inc</v>
          </cell>
          <cell r="E16073">
            <v>12.488</v>
          </cell>
          <cell r="F16073" t="str">
            <v>N</v>
          </cell>
        </row>
        <row r="16074">
          <cell r="B16074">
            <v>36878</v>
          </cell>
          <cell r="C16074" t="str">
            <v>Cooke Pharma Inc</v>
          </cell>
          <cell r="D16074" t="str">
            <v>Unither Pharmaceuticals Inc</v>
          </cell>
          <cell r="E16074">
            <v>53.706000000000003</v>
          </cell>
          <cell r="F16074" t="str">
            <v>N</v>
          </cell>
        </row>
        <row r="16075">
          <cell r="B16075">
            <v>36878</v>
          </cell>
          <cell r="C16075" t="str">
            <v>Home Properties-Housing Dlvp</v>
          </cell>
          <cell r="D16075" t="str">
            <v>Conifer Realty LLC</v>
          </cell>
          <cell r="E16075">
            <v>6.6999999999999993</v>
          </cell>
          <cell r="F16075" t="str">
            <v>N</v>
          </cell>
        </row>
        <row r="16076">
          <cell r="B16076">
            <v>36878</v>
          </cell>
          <cell r="C16076" t="str">
            <v>United States Software Co</v>
          </cell>
          <cell r="D16076" t="str">
            <v>Lantronix Inc</v>
          </cell>
          <cell r="E16076">
            <v>16.75</v>
          </cell>
          <cell r="F16076" t="str">
            <v>N</v>
          </cell>
        </row>
        <row r="16077">
          <cell r="B16077">
            <v>36878</v>
          </cell>
          <cell r="C16077" t="str">
            <v>Printware Inc</v>
          </cell>
          <cell r="D16077" t="str">
            <v>Piranha Inc</v>
          </cell>
          <cell r="E16077">
            <v>12.619</v>
          </cell>
          <cell r="F16077" t="str">
            <v>N</v>
          </cell>
        </row>
        <row r="16078">
          <cell r="B16078">
            <v>36878</v>
          </cell>
          <cell r="C16078" t="str">
            <v>Cablevision of Lake Travis</v>
          </cell>
          <cell r="D16078" t="str">
            <v>Time Warner Cable Corp</v>
          </cell>
          <cell r="E16078">
            <v>23</v>
          </cell>
          <cell r="F16078" t="str">
            <v>N</v>
          </cell>
        </row>
        <row r="16079">
          <cell r="B16079">
            <v>36878</v>
          </cell>
          <cell r="C16079" t="str">
            <v>Donna Karan International</v>
          </cell>
          <cell r="D16079" t="str">
            <v>LVMH Moet-Hennessy Louis SA</v>
          </cell>
          <cell r="E16079">
            <v>247.15700000000001</v>
          </cell>
          <cell r="F16079" t="str">
            <v>N</v>
          </cell>
        </row>
        <row r="16080">
          <cell r="B16080">
            <v>36878</v>
          </cell>
          <cell r="C16080" t="str">
            <v>Gabrielle Studio Inc</v>
          </cell>
          <cell r="D16080" t="str">
            <v>LVMH Moet-Hennessy Louis SA</v>
          </cell>
          <cell r="E16080">
            <v>450</v>
          </cell>
          <cell r="F16080" t="str">
            <v>N</v>
          </cell>
        </row>
        <row r="16081">
          <cell r="B16081">
            <v>36878</v>
          </cell>
          <cell r="C16081" t="str">
            <v>Morgan Keegan Inc</v>
          </cell>
          <cell r="D16081" t="str">
            <v>Regions Financial Corp,AL</v>
          </cell>
          <cell r="E16081">
            <v>774.36699999999996</v>
          </cell>
          <cell r="F16081" t="str">
            <v>N</v>
          </cell>
        </row>
        <row r="16082">
          <cell r="B16082">
            <v>36878</v>
          </cell>
          <cell r="C16082" t="str">
            <v>ACNielsen Corp</v>
          </cell>
          <cell r="D16082" t="str">
            <v>VNU NV</v>
          </cell>
          <cell r="E16082">
            <v>2341.4520000000002</v>
          </cell>
          <cell r="F16082" t="str">
            <v>N</v>
          </cell>
        </row>
        <row r="16083">
          <cell r="B16083">
            <v>36876</v>
          </cell>
          <cell r="C16083" t="str">
            <v>Java City</v>
          </cell>
          <cell r="D16083" t="str">
            <v>Campbell Bewley Group Ltd</v>
          </cell>
          <cell r="E16083">
            <v>16</v>
          </cell>
          <cell r="F16083" t="str">
            <v>N</v>
          </cell>
        </row>
        <row r="16084">
          <cell r="B16084">
            <v>36876</v>
          </cell>
          <cell r="C16084" t="str">
            <v>Crown Central Petroleum Corp</v>
          </cell>
          <cell r="D16084" t="str">
            <v>Rosemore Inc</v>
          </cell>
          <cell r="E16084">
            <v>75.174999999999997</v>
          </cell>
          <cell r="F16084" t="str">
            <v>N</v>
          </cell>
        </row>
        <row r="16085">
          <cell r="B16085">
            <v>36875</v>
          </cell>
          <cell r="C16085" t="str">
            <v>EBPass Inc</v>
          </cell>
          <cell r="D16085" t="str">
            <v>Nikko Capital(Nikko Sec)</v>
          </cell>
          <cell r="E16085">
            <v>1.4</v>
          </cell>
          <cell r="F16085" t="str">
            <v>Y</v>
          </cell>
        </row>
        <row r="16086">
          <cell r="B16086">
            <v>36875</v>
          </cell>
          <cell r="C16086" t="str">
            <v>UnitedAuto Group Inc</v>
          </cell>
          <cell r="D16086" t="str">
            <v>Penske Capital Partners LLC</v>
          </cell>
          <cell r="E16086">
            <v>41.927999999999997</v>
          </cell>
          <cell r="F16086" t="str">
            <v>Y</v>
          </cell>
        </row>
        <row r="16087">
          <cell r="B16087">
            <v>36875</v>
          </cell>
          <cell r="C16087" t="str">
            <v>SecuritySystemsIntegrationInc</v>
          </cell>
          <cell r="D16087" t="str">
            <v>Stratesec Inc</v>
          </cell>
          <cell r="E16087">
            <v>3.5</v>
          </cell>
          <cell r="F16087" t="str">
            <v>N</v>
          </cell>
        </row>
        <row r="16088">
          <cell r="B16088">
            <v>36875</v>
          </cell>
          <cell r="C16088" t="str">
            <v>Paramark Enterprises Inc-Whole</v>
          </cell>
          <cell r="D16088" t="str">
            <v>Rich Prods Manufacturing Corp</v>
          </cell>
          <cell r="E16088">
            <v>2.468</v>
          </cell>
          <cell r="F16088" t="str">
            <v>N</v>
          </cell>
        </row>
        <row r="16089">
          <cell r="B16089">
            <v>36875</v>
          </cell>
          <cell r="C16089" t="str">
            <v>Peoples &amp; Union Bk,Lewisburg</v>
          </cell>
          <cell r="D16089" t="str">
            <v>First Farmers &amp; Merchants Corp</v>
          </cell>
          <cell r="E16089">
            <v>24.957000000000001</v>
          </cell>
          <cell r="F16089" t="str">
            <v>N</v>
          </cell>
        </row>
        <row r="16090">
          <cell r="B16090">
            <v>36875</v>
          </cell>
          <cell r="C16090" t="str">
            <v>Fibra Sonics Inc</v>
          </cell>
          <cell r="D16090" t="str">
            <v>Misonix Inc</v>
          </cell>
          <cell r="E16090">
            <v>1.7999999999999998</v>
          </cell>
          <cell r="F16090" t="str">
            <v>N</v>
          </cell>
        </row>
        <row r="16091">
          <cell r="B16091">
            <v>36875</v>
          </cell>
          <cell r="C16091" t="str">
            <v>Cellular Radio of Chattanooga</v>
          </cell>
          <cell r="D16091" t="str">
            <v>Cingular Wireless LLC</v>
          </cell>
          <cell r="E16091">
            <v>5</v>
          </cell>
          <cell r="F16091" t="str">
            <v>N</v>
          </cell>
        </row>
        <row r="16092">
          <cell r="B16092">
            <v>36875</v>
          </cell>
          <cell r="C16092" t="str">
            <v>Keating Technologies Inc</v>
          </cell>
          <cell r="D16092" t="str">
            <v>Agbar Automotive SL</v>
          </cell>
          <cell r="E16092">
            <v>59</v>
          </cell>
          <cell r="F16092" t="str">
            <v>N</v>
          </cell>
        </row>
        <row r="16093">
          <cell r="B16093">
            <v>36875</v>
          </cell>
          <cell r="C16093" t="str">
            <v>Endocare Inc</v>
          </cell>
          <cell r="D16093" t="str">
            <v>Investor Group</v>
          </cell>
          <cell r="E16093">
            <v>20</v>
          </cell>
          <cell r="F16093" t="str">
            <v>N</v>
          </cell>
        </row>
        <row r="16094">
          <cell r="B16094">
            <v>36875</v>
          </cell>
          <cell r="C16094" t="str">
            <v>Sharinga Networks Inc</v>
          </cell>
          <cell r="D16094" t="str">
            <v>Concert Communications Co</v>
          </cell>
          <cell r="E16094">
            <v>77</v>
          </cell>
          <cell r="F16094" t="str">
            <v>N</v>
          </cell>
        </row>
        <row r="16095">
          <cell r="B16095">
            <v>36875</v>
          </cell>
          <cell r="C16095" t="str">
            <v>Sharinga Networks Inc</v>
          </cell>
          <cell r="D16095" t="str">
            <v>Concert Communications Co</v>
          </cell>
          <cell r="E16095">
            <v>77</v>
          </cell>
          <cell r="F16095" t="str">
            <v>N</v>
          </cell>
        </row>
        <row r="16096">
          <cell r="B16096">
            <v>36875</v>
          </cell>
          <cell r="C16096" t="str">
            <v>Xenobiotic Laboratories Inc</v>
          </cell>
          <cell r="D16096" t="str">
            <v>IVAX Corp</v>
          </cell>
          <cell r="E16096">
            <v>23</v>
          </cell>
          <cell r="F16096" t="str">
            <v>N</v>
          </cell>
        </row>
        <row r="16097">
          <cell r="B16097">
            <v>36875</v>
          </cell>
          <cell r="C16097" t="str">
            <v>First Lancaster Bancshares Inc</v>
          </cell>
          <cell r="D16097" t="str">
            <v>CKF Bancorp Inc,Danville,KY</v>
          </cell>
          <cell r="E16097">
            <v>13.803000000000001</v>
          </cell>
          <cell r="F16097" t="str">
            <v>N</v>
          </cell>
        </row>
        <row r="16098">
          <cell r="B16098">
            <v>36875</v>
          </cell>
          <cell r="C16098" t="str">
            <v>Edgewater Corp-ClinForce Div</v>
          </cell>
          <cell r="D16098" t="str">
            <v>Cross Country TravCorps</v>
          </cell>
          <cell r="E16098">
            <v>31</v>
          </cell>
          <cell r="F16098" t="str">
            <v>N</v>
          </cell>
        </row>
        <row r="16099">
          <cell r="B16099">
            <v>36875</v>
          </cell>
          <cell r="C16099" t="str">
            <v>3Dfx Interactive Inc</v>
          </cell>
          <cell r="D16099" t="str">
            <v>NVIDIA Corp</v>
          </cell>
          <cell r="E16099">
            <v>111.562</v>
          </cell>
          <cell r="F16099" t="str">
            <v>N</v>
          </cell>
        </row>
        <row r="16100">
          <cell r="B16100">
            <v>36875</v>
          </cell>
          <cell r="C16100" t="str">
            <v>Knoll Pharmaceuticals(BASF AG)</v>
          </cell>
          <cell r="D16100" t="str">
            <v>Abbott Laboratories</v>
          </cell>
          <cell r="E16100">
            <v>6.8999999999999995</v>
          </cell>
          <cell r="F16100" t="str">
            <v>N</v>
          </cell>
        </row>
        <row r="16101">
          <cell r="B16101">
            <v>36875</v>
          </cell>
          <cell r="C16101" t="str">
            <v>Amerika Samoa Bank</v>
          </cell>
          <cell r="D16101" t="str">
            <v>ANZ Banking Group Ltd</v>
          </cell>
          <cell r="E16101">
            <v>10</v>
          </cell>
          <cell r="F16101" t="str">
            <v>N</v>
          </cell>
        </row>
        <row r="16102">
          <cell r="B16102">
            <v>36875</v>
          </cell>
          <cell r="C16102" t="str">
            <v>Zoomlot Corp</v>
          </cell>
          <cell r="D16102" t="str">
            <v>National Auto Credit Inc</v>
          </cell>
          <cell r="E16102">
            <v>1.6930000000000001</v>
          </cell>
          <cell r="F16102" t="str">
            <v>N</v>
          </cell>
        </row>
        <row r="16103">
          <cell r="B16103">
            <v>36875</v>
          </cell>
          <cell r="C16103" t="str">
            <v>El Dorado Bancshares Inc,CA</v>
          </cell>
          <cell r="D16103" t="str">
            <v>Zions Bancorp,Utah</v>
          </cell>
          <cell r="E16103">
            <v>198.04900000000001</v>
          </cell>
          <cell r="F16103" t="str">
            <v>N</v>
          </cell>
        </row>
        <row r="16104">
          <cell r="B16104">
            <v>36875</v>
          </cell>
          <cell r="C16104" t="str">
            <v>AT&amp;T Easylink Services</v>
          </cell>
          <cell r="D16104" t="str">
            <v>Swift Telecommunications Inc</v>
          </cell>
          <cell r="E16104">
            <v>50</v>
          </cell>
          <cell r="F16104" t="str">
            <v>N</v>
          </cell>
        </row>
        <row r="16105">
          <cell r="B16105">
            <v>36874</v>
          </cell>
          <cell r="C16105" t="str">
            <v>marchFIRST Inc</v>
          </cell>
          <cell r="D16105" t="str">
            <v>Francisco Partners LP</v>
          </cell>
          <cell r="E16105">
            <v>150</v>
          </cell>
          <cell r="F16105" t="str">
            <v>Y</v>
          </cell>
        </row>
        <row r="16106">
          <cell r="B16106">
            <v>36874</v>
          </cell>
          <cell r="C16106" t="str">
            <v>NPC International Inc</v>
          </cell>
          <cell r="D16106" t="str">
            <v>O Gene Bicknell</v>
          </cell>
          <cell r="E16106">
            <v>93.576999999999998</v>
          </cell>
          <cell r="F16106" t="str">
            <v>Y</v>
          </cell>
        </row>
        <row r="16107">
          <cell r="B16107">
            <v>36874</v>
          </cell>
          <cell r="C16107" t="str">
            <v>Ramtron International Corp</v>
          </cell>
          <cell r="D16107" t="str">
            <v>Infineon Technologies AG</v>
          </cell>
          <cell r="E16107">
            <v>30</v>
          </cell>
          <cell r="F16107" t="str">
            <v>N</v>
          </cell>
        </row>
        <row r="16108">
          <cell r="B16108">
            <v>36874</v>
          </cell>
          <cell r="C16108" t="str">
            <v>Thermacore International Inc</v>
          </cell>
          <cell r="D16108" t="str">
            <v>Modine Manufacturing Co</v>
          </cell>
          <cell r="E16108">
            <v>92.35</v>
          </cell>
          <cell r="F16108" t="str">
            <v>N</v>
          </cell>
        </row>
        <row r="16109">
          <cell r="B16109">
            <v>36874</v>
          </cell>
          <cell r="C16109" t="str">
            <v>ICS Medical Corp</v>
          </cell>
          <cell r="D16109" t="str">
            <v>GN Resound(GN Store Nord A/S)</v>
          </cell>
          <cell r="E16109">
            <v>10.6</v>
          </cell>
          <cell r="F16109" t="str">
            <v>N</v>
          </cell>
        </row>
        <row r="16110">
          <cell r="B16110">
            <v>36874</v>
          </cell>
          <cell r="C16110" t="str">
            <v>Cider Mill Farms</v>
          </cell>
          <cell r="D16110" t="str">
            <v>Aspen Pet Products Inc</v>
          </cell>
          <cell r="E16110">
            <v>16.25</v>
          </cell>
          <cell r="F16110" t="str">
            <v>N</v>
          </cell>
        </row>
        <row r="16111">
          <cell r="B16111">
            <v>36874</v>
          </cell>
          <cell r="C16111" t="str">
            <v>Lindberg Corp</v>
          </cell>
          <cell r="D16111" t="str">
            <v>Bodycote International PLC</v>
          </cell>
          <cell r="E16111">
            <v>162.42699999999999</v>
          </cell>
          <cell r="F16111" t="str">
            <v>N</v>
          </cell>
        </row>
        <row r="16112">
          <cell r="B16112">
            <v>36874</v>
          </cell>
          <cell r="C16112" t="str">
            <v>Congoleum Corporation</v>
          </cell>
          <cell r="D16112" t="str">
            <v>American Biltrite Inc</v>
          </cell>
          <cell r="E16112">
            <v>5</v>
          </cell>
          <cell r="F16112" t="str">
            <v>N</v>
          </cell>
        </row>
        <row r="16113">
          <cell r="B16113">
            <v>36874</v>
          </cell>
          <cell r="C16113" t="str">
            <v>WaferTech LLC</v>
          </cell>
          <cell r="D16113" t="str">
            <v>Taiwan Semiconductor Mnfr Co</v>
          </cell>
          <cell r="E16113">
            <v>500</v>
          </cell>
          <cell r="F16113" t="str">
            <v>N</v>
          </cell>
        </row>
        <row r="16114">
          <cell r="B16114">
            <v>36874</v>
          </cell>
          <cell r="C16114" t="str">
            <v>BethlehemAdvancedMaterialsCorp</v>
          </cell>
          <cell r="D16114" t="str">
            <v>Bergen Cove Realty Inc</v>
          </cell>
          <cell r="E16114">
            <v>3.9229999999999996</v>
          </cell>
          <cell r="F16114" t="str">
            <v>N</v>
          </cell>
        </row>
        <row r="16115">
          <cell r="B16115">
            <v>36874</v>
          </cell>
          <cell r="C16115" t="str">
            <v>Argenbright Security Inc</v>
          </cell>
          <cell r="D16115" t="str">
            <v>Securicor PLC</v>
          </cell>
          <cell r="E16115">
            <v>185</v>
          </cell>
          <cell r="F16115" t="str">
            <v>N</v>
          </cell>
        </row>
        <row r="16116">
          <cell r="B16116">
            <v>36874</v>
          </cell>
          <cell r="C16116" t="str">
            <v>Panstera Inc</v>
          </cell>
          <cell r="D16116" t="str">
            <v>Pixelworks Inc</v>
          </cell>
          <cell r="E16116">
            <v>127.40600000000001</v>
          </cell>
          <cell r="F16116" t="str">
            <v>N</v>
          </cell>
        </row>
        <row r="16117">
          <cell r="B16117">
            <v>36874</v>
          </cell>
          <cell r="C16117" t="str">
            <v>Techdyne Inc</v>
          </cell>
          <cell r="D16117" t="str">
            <v>Simclar International Ltd</v>
          </cell>
          <cell r="E16117">
            <v>15</v>
          </cell>
          <cell r="F16117" t="str">
            <v>N</v>
          </cell>
        </row>
        <row r="16118">
          <cell r="B16118">
            <v>36874</v>
          </cell>
          <cell r="C16118" t="str">
            <v>Exio Communications Inc</v>
          </cell>
          <cell r="D16118" t="str">
            <v>Cisco Systems Inc</v>
          </cell>
          <cell r="E16118">
            <v>155</v>
          </cell>
          <cell r="F16118" t="str">
            <v>N</v>
          </cell>
        </row>
        <row r="16119">
          <cell r="B16119">
            <v>36873</v>
          </cell>
          <cell r="C16119" t="str">
            <v>RTS Wireless Inc</v>
          </cell>
          <cell r="D16119" t="str">
            <v>Aether Systems Inc</v>
          </cell>
          <cell r="E16119">
            <v>111.556</v>
          </cell>
          <cell r="F16119" t="str">
            <v>N</v>
          </cell>
        </row>
        <row r="16120">
          <cell r="B16120">
            <v>36873</v>
          </cell>
          <cell r="C16120" t="str">
            <v>Mining Svc Intl-Explosives Bus</v>
          </cell>
          <cell r="D16120" t="str">
            <v>Union Espanola de Explosivos</v>
          </cell>
          <cell r="E16120">
            <v>7.75</v>
          </cell>
          <cell r="F16120" t="str">
            <v>N</v>
          </cell>
        </row>
        <row r="16121">
          <cell r="B16121">
            <v>36873</v>
          </cell>
          <cell r="C16121" t="str">
            <v>PriceInteractive</v>
          </cell>
          <cell r="D16121" t="str">
            <v>iBasis Inc</v>
          </cell>
          <cell r="E16121">
            <v>113.53899999999999</v>
          </cell>
          <cell r="F16121" t="str">
            <v>N</v>
          </cell>
        </row>
        <row r="16122">
          <cell r="B16122">
            <v>36873</v>
          </cell>
          <cell r="C16122" t="str">
            <v>Xybridge Technologies Inc</v>
          </cell>
          <cell r="D16122" t="str">
            <v>Zhone Technologies Inc</v>
          </cell>
          <cell r="E16122">
            <v>38</v>
          </cell>
          <cell r="F16122" t="str">
            <v>N</v>
          </cell>
        </row>
        <row r="16123">
          <cell r="B16123">
            <v>36873</v>
          </cell>
          <cell r="C16123" t="str">
            <v>Tele-Lawyer Inc</v>
          </cell>
          <cell r="D16123" t="str">
            <v>Dynamic Associates Inc</v>
          </cell>
          <cell r="E16123">
            <v>4.2830000000000004</v>
          </cell>
          <cell r="F16123" t="str">
            <v>N</v>
          </cell>
        </row>
        <row r="16124">
          <cell r="B16124">
            <v>36873</v>
          </cell>
          <cell r="C16124" t="str">
            <v>Spin Away e-business Solutions</v>
          </cell>
          <cell r="D16124" t="str">
            <v>Sonata Software Ltd</v>
          </cell>
          <cell r="E16124">
            <v>5</v>
          </cell>
          <cell r="F16124" t="str">
            <v>N</v>
          </cell>
        </row>
        <row r="16125">
          <cell r="B16125">
            <v>36873</v>
          </cell>
          <cell r="C16125" t="str">
            <v>Junum.com Inc</v>
          </cell>
          <cell r="D16125" t="str">
            <v>Junum Inc</v>
          </cell>
          <cell r="E16125">
            <v>30.222999999999999</v>
          </cell>
          <cell r="F16125" t="str">
            <v>N</v>
          </cell>
        </row>
        <row r="16126">
          <cell r="B16126">
            <v>36873</v>
          </cell>
          <cell r="C16126" t="str">
            <v>Global Systems</v>
          </cell>
          <cell r="D16126" t="str">
            <v>Melstar Information Tech Ltd</v>
          </cell>
          <cell r="E16126">
            <v>1.7999999999999998</v>
          </cell>
          <cell r="F16126" t="str">
            <v>N</v>
          </cell>
        </row>
        <row r="16127">
          <cell r="B16127">
            <v>36873</v>
          </cell>
          <cell r="C16127" t="str">
            <v>Interlynx Technology Inc</v>
          </cell>
          <cell r="D16127" t="str">
            <v>ProAct Technologies Corp</v>
          </cell>
          <cell r="E16127">
            <v>60</v>
          </cell>
          <cell r="F16127" t="str">
            <v>N</v>
          </cell>
        </row>
        <row r="16128">
          <cell r="B16128">
            <v>36873</v>
          </cell>
          <cell r="C16128" t="str">
            <v>Holiday Inn,Pitt Intl Airport</v>
          </cell>
          <cell r="D16128" t="str">
            <v>Meyer Jabara Hotels</v>
          </cell>
          <cell r="E16128">
            <v>7.8</v>
          </cell>
          <cell r="F16128" t="str">
            <v>N</v>
          </cell>
        </row>
        <row r="16129">
          <cell r="B16129">
            <v>36873</v>
          </cell>
          <cell r="C16129" t="str">
            <v>Tate Global Corp</v>
          </cell>
          <cell r="D16129" t="str">
            <v>Kingspan Group PLC</v>
          </cell>
          <cell r="E16129">
            <v>120</v>
          </cell>
          <cell r="F16129" t="str">
            <v>N</v>
          </cell>
        </row>
        <row r="16130">
          <cell r="B16130">
            <v>36873</v>
          </cell>
          <cell r="C16130" t="str">
            <v>Barret Bancorp,Barretville,TN</v>
          </cell>
          <cell r="D16130" t="str">
            <v>Trustmark Corp,Jackson,MS</v>
          </cell>
          <cell r="E16130">
            <v>103.07299999999999</v>
          </cell>
          <cell r="F16130" t="str">
            <v>N</v>
          </cell>
        </row>
        <row r="16131">
          <cell r="B16131">
            <v>36872</v>
          </cell>
          <cell r="C16131" t="str">
            <v>Accountmate Software</v>
          </cell>
          <cell r="D16131" t="str">
            <v>Softline Holdings Ltd</v>
          </cell>
          <cell r="E16131">
            <v>7.0270000000000001</v>
          </cell>
          <cell r="F16131" t="str">
            <v>N</v>
          </cell>
        </row>
        <row r="16132">
          <cell r="B16132">
            <v>36872</v>
          </cell>
          <cell r="C16132" t="str">
            <v>MS Carriers</v>
          </cell>
          <cell r="D16132" t="str">
            <v>Swift Transportation Co Inc</v>
          </cell>
          <cell r="E16132">
            <v>408.51799999999997</v>
          </cell>
          <cell r="F16132" t="str">
            <v>N</v>
          </cell>
        </row>
        <row r="16133">
          <cell r="B16133">
            <v>36872</v>
          </cell>
          <cell r="C16133" t="str">
            <v>Bay Bancshares,Laporte,Texas</v>
          </cell>
          <cell r="D16133" t="str">
            <v>SouthTrust Corp,Birmingham,AL</v>
          </cell>
          <cell r="E16133">
            <v>53.015999999999998</v>
          </cell>
          <cell r="F16133" t="str">
            <v>N</v>
          </cell>
        </row>
        <row r="16134">
          <cell r="B16134">
            <v>36872</v>
          </cell>
          <cell r="C16134" t="str">
            <v>EDX Engineering Inc</v>
          </cell>
          <cell r="D16134" t="str">
            <v>Comarco Inc</v>
          </cell>
          <cell r="E16134">
            <v>6.3599999999999994</v>
          </cell>
          <cell r="F16134" t="str">
            <v>N</v>
          </cell>
        </row>
        <row r="16135">
          <cell r="B16135">
            <v>36872</v>
          </cell>
          <cell r="C16135" t="str">
            <v>DualSoft LLC</v>
          </cell>
          <cell r="D16135" t="str">
            <v>TransEDA PLC</v>
          </cell>
          <cell r="E16135">
            <v>3.5999999999999996</v>
          </cell>
          <cell r="F16135" t="str">
            <v>N</v>
          </cell>
        </row>
        <row r="16136">
          <cell r="B16136">
            <v>36872</v>
          </cell>
          <cell r="C16136" t="str">
            <v>Applied Tactical Systems</v>
          </cell>
          <cell r="D16136" t="str">
            <v>Vertex Interactive Inc</v>
          </cell>
          <cell r="E16136">
            <v>26.063999999999997</v>
          </cell>
          <cell r="F16136" t="str">
            <v>N</v>
          </cell>
        </row>
        <row r="16137">
          <cell r="B16137">
            <v>36872</v>
          </cell>
          <cell r="C16137" t="str">
            <v>Energy America(Sempra)</v>
          </cell>
          <cell r="D16137" t="str">
            <v>Centrica PLC</v>
          </cell>
          <cell r="E16137">
            <v>56</v>
          </cell>
          <cell r="F16137" t="str">
            <v>N</v>
          </cell>
        </row>
        <row r="16138">
          <cell r="B16138">
            <v>36872</v>
          </cell>
          <cell r="C16138" t="str">
            <v>Dynamex Inc</v>
          </cell>
          <cell r="D16138" t="str">
            <v>Investor Group</v>
          </cell>
          <cell r="E16138">
            <v>1.0589999999999999</v>
          </cell>
          <cell r="F16138" t="str">
            <v>N</v>
          </cell>
        </row>
        <row r="16139">
          <cell r="B16139">
            <v>36872</v>
          </cell>
          <cell r="C16139" t="str">
            <v>US Office Prods-Contract Dlrsh</v>
          </cell>
          <cell r="D16139" t="str">
            <v>Haworth Inc</v>
          </cell>
          <cell r="E16139">
            <v>40</v>
          </cell>
          <cell r="F16139" t="str">
            <v>N</v>
          </cell>
        </row>
        <row r="16140">
          <cell r="B16140">
            <v>36872</v>
          </cell>
          <cell r="C16140" t="str">
            <v>EarthShell Corp</v>
          </cell>
          <cell r="D16140" t="str">
            <v>Aqua Wellington North American</v>
          </cell>
          <cell r="E16140">
            <v>2.5</v>
          </cell>
          <cell r="F16140" t="str">
            <v>N</v>
          </cell>
        </row>
        <row r="16141">
          <cell r="B16141">
            <v>36872</v>
          </cell>
          <cell r="C16141" t="str">
            <v>Ritz-Carlton, Kapalua</v>
          </cell>
          <cell r="D16141" t="str">
            <v>Ritz-Carlton Hotel Co</v>
          </cell>
          <cell r="E16141">
            <v>143</v>
          </cell>
          <cell r="F16141" t="str">
            <v>N</v>
          </cell>
        </row>
        <row r="16142">
          <cell r="B16142">
            <v>36872</v>
          </cell>
          <cell r="C16142" t="str">
            <v>Nine Mile Point 1 Power Plant</v>
          </cell>
          <cell r="D16142" t="str">
            <v>Constellation Energy Group Inc</v>
          </cell>
          <cell r="E16142">
            <v>272</v>
          </cell>
          <cell r="F16142" t="str">
            <v>N</v>
          </cell>
        </row>
        <row r="16143">
          <cell r="B16143">
            <v>36872</v>
          </cell>
          <cell r="C16143" t="str">
            <v>Lincoln Security Bank</v>
          </cell>
          <cell r="D16143" t="str">
            <v>Independent Financial Network</v>
          </cell>
          <cell r="E16143">
            <v>2.4</v>
          </cell>
          <cell r="F16143" t="str">
            <v>N</v>
          </cell>
        </row>
        <row r="16144">
          <cell r="B16144">
            <v>36872</v>
          </cell>
          <cell r="C16144" t="str">
            <v>Hollywood,HDI,Olesen,Four,ESS</v>
          </cell>
          <cell r="D16144" t="str">
            <v>Hollywood Rental Prod Svcs LLC</v>
          </cell>
          <cell r="E16144">
            <v>14.5</v>
          </cell>
          <cell r="F16144" t="str">
            <v>N</v>
          </cell>
        </row>
        <row r="16145">
          <cell r="B16145">
            <v>36872</v>
          </cell>
          <cell r="C16145" t="str">
            <v>Undisclosed Natural Gas Prop</v>
          </cell>
          <cell r="D16145" t="str">
            <v>Ivanhoe Energy Inc</v>
          </cell>
          <cell r="E16145">
            <v>4.5</v>
          </cell>
          <cell r="F16145" t="str">
            <v>N</v>
          </cell>
        </row>
        <row r="16146">
          <cell r="B16146">
            <v>36871</v>
          </cell>
          <cell r="C16146" t="str">
            <v>SymRx Inc</v>
          </cell>
          <cell r="D16146" t="str">
            <v>Pacific Venture Group</v>
          </cell>
          <cell r="E16146">
            <v>1</v>
          </cell>
          <cell r="F16146" t="str">
            <v>Y</v>
          </cell>
        </row>
        <row r="16147">
          <cell r="B16147">
            <v>36871</v>
          </cell>
          <cell r="C16147" t="str">
            <v>Conseco Finance Vendor Svcs</v>
          </cell>
          <cell r="D16147" t="str">
            <v>Wells Fargo Finl Leasing Inc</v>
          </cell>
          <cell r="E16147">
            <v>160</v>
          </cell>
          <cell r="F16147" t="str">
            <v>Y</v>
          </cell>
        </row>
        <row r="16148">
          <cell r="B16148">
            <v>36871</v>
          </cell>
          <cell r="C16148" t="str">
            <v>Casco International Inc</v>
          </cell>
          <cell r="D16148" t="str">
            <v>Investor Group</v>
          </cell>
          <cell r="E16148">
            <v>2.6909999999999998</v>
          </cell>
          <cell r="F16148" t="str">
            <v>Y</v>
          </cell>
        </row>
        <row r="16149">
          <cell r="B16149">
            <v>36871</v>
          </cell>
          <cell r="C16149" t="str">
            <v>Weighco Ent-Certain Territorie</v>
          </cell>
          <cell r="D16149" t="str">
            <v>Weight Watchers Intl Inc</v>
          </cell>
          <cell r="E16149">
            <v>83.8</v>
          </cell>
          <cell r="F16149" t="str">
            <v>Y</v>
          </cell>
        </row>
        <row r="16150">
          <cell r="B16150">
            <v>36871</v>
          </cell>
          <cell r="C16150" t="str">
            <v>Micro Magic Inc</v>
          </cell>
          <cell r="D16150" t="str">
            <v>Juniper Networks Inc</v>
          </cell>
          <cell r="E16150">
            <v>260</v>
          </cell>
          <cell r="F16150" t="str">
            <v>N</v>
          </cell>
        </row>
        <row r="16151">
          <cell r="B16151">
            <v>36871</v>
          </cell>
          <cell r="C16151" t="str">
            <v>Tivoli Service Desk</v>
          </cell>
          <cell r="D16151" t="str">
            <v>Peregrine Systems Inc</v>
          </cell>
          <cell r="E16151">
            <v>105</v>
          </cell>
          <cell r="F16151" t="str">
            <v>N</v>
          </cell>
        </row>
        <row r="16152">
          <cell r="B16152">
            <v>36871</v>
          </cell>
          <cell r="C16152" t="str">
            <v>Transamerica Insurance Finance</v>
          </cell>
          <cell r="D16152" t="str">
            <v>Close Brothers</v>
          </cell>
          <cell r="E16152">
            <v>3.4940000000000002</v>
          </cell>
          <cell r="F16152" t="str">
            <v>N</v>
          </cell>
        </row>
        <row r="16153">
          <cell r="B16153">
            <v>36871</v>
          </cell>
          <cell r="C16153" t="str">
            <v>Detection Systems Inc</v>
          </cell>
          <cell r="D16153" t="str">
            <v>Robert Bosch GmbH</v>
          </cell>
          <cell r="E16153">
            <v>117.53899999999999</v>
          </cell>
          <cell r="F16153" t="str">
            <v>N</v>
          </cell>
        </row>
        <row r="16154">
          <cell r="B16154">
            <v>36871</v>
          </cell>
          <cell r="C16154" t="str">
            <v>Health Data Services Inc</v>
          </cell>
          <cell r="D16154" t="str">
            <v>Per-Se Technologies Inc</v>
          </cell>
          <cell r="E16154">
            <v>25</v>
          </cell>
          <cell r="F16154" t="str">
            <v>N</v>
          </cell>
        </row>
        <row r="16155">
          <cell r="B16155">
            <v>36871</v>
          </cell>
          <cell r="C16155" t="str">
            <v>Synoptel Corp</v>
          </cell>
          <cell r="D16155" t="str">
            <v>Solomon Alliance Group Inc</v>
          </cell>
          <cell r="E16155">
            <v>3</v>
          </cell>
          <cell r="F16155" t="str">
            <v>N</v>
          </cell>
        </row>
        <row r="16156">
          <cell r="B16156">
            <v>36871</v>
          </cell>
          <cell r="C16156" t="str">
            <v>Eteamz.com</v>
          </cell>
          <cell r="D16156" t="str">
            <v>Active.com</v>
          </cell>
          <cell r="E16156">
            <v>11.6</v>
          </cell>
          <cell r="F16156" t="str">
            <v>N</v>
          </cell>
        </row>
        <row r="16157">
          <cell r="B16157">
            <v>36871</v>
          </cell>
          <cell r="C16157" t="str">
            <v>Technicolor Inc</v>
          </cell>
          <cell r="D16157" t="str">
            <v>Thomson Multimedia SA</v>
          </cell>
          <cell r="E16157">
            <v>2056.3820000000001</v>
          </cell>
          <cell r="F16157" t="str">
            <v>N</v>
          </cell>
        </row>
        <row r="16158">
          <cell r="B16158">
            <v>36871</v>
          </cell>
          <cell r="C16158" t="str">
            <v>Ledex &amp; Dormeyer(TRW Inc)</v>
          </cell>
          <cell r="D16158" t="str">
            <v>SAIA-Burgess Electronics</v>
          </cell>
          <cell r="E16158">
            <v>56</v>
          </cell>
          <cell r="F16158" t="str">
            <v>N</v>
          </cell>
        </row>
        <row r="16159">
          <cell r="B16159">
            <v>36871</v>
          </cell>
          <cell r="C16159" t="str">
            <v>Eligix Inc</v>
          </cell>
          <cell r="D16159" t="str">
            <v>BioTransplant Inc</v>
          </cell>
          <cell r="E16159">
            <v>55.274999999999999</v>
          </cell>
          <cell r="F16159" t="str">
            <v>N</v>
          </cell>
        </row>
        <row r="16160">
          <cell r="B16160">
            <v>36871</v>
          </cell>
          <cell r="C16160" t="str">
            <v>PBOC Holdings Inc</v>
          </cell>
          <cell r="D16160" t="str">
            <v>FBOP Corp,Oak Park,Illinois</v>
          </cell>
          <cell r="E16160">
            <v>199.24100000000001</v>
          </cell>
          <cell r="F16160" t="str">
            <v>N</v>
          </cell>
        </row>
        <row r="16161">
          <cell r="B16161">
            <v>36871</v>
          </cell>
          <cell r="C16161" t="str">
            <v>American Summit,National Lloyd</v>
          </cell>
          <cell r="D16161" t="str">
            <v>NLASCO Inc</v>
          </cell>
          <cell r="E16161">
            <v>62</v>
          </cell>
          <cell r="F16161" t="str">
            <v>N</v>
          </cell>
        </row>
        <row r="16162">
          <cell r="B16162">
            <v>36871</v>
          </cell>
          <cell r="C16162" t="str">
            <v>Reliable Networks Inc</v>
          </cell>
          <cell r="D16162" t="str">
            <v>9278 Communications Inc</v>
          </cell>
          <cell r="E16162">
            <v>2.9689999999999999</v>
          </cell>
          <cell r="F16162" t="str">
            <v>N</v>
          </cell>
        </row>
        <row r="16163">
          <cell r="B16163">
            <v>36871</v>
          </cell>
          <cell r="C16163" t="str">
            <v>Diasu Oil &amp; Gas Co Inc</v>
          </cell>
          <cell r="D16163" t="str">
            <v>Trinity Energy Resources Inc</v>
          </cell>
          <cell r="E16163">
            <v>4</v>
          </cell>
          <cell r="F16163" t="str">
            <v>N</v>
          </cell>
        </row>
        <row r="16164">
          <cell r="B16164">
            <v>36871</v>
          </cell>
          <cell r="C16164" t="str">
            <v>Laser Alignment Inc</v>
          </cell>
          <cell r="D16164" t="str">
            <v>Leica Geosystems AG</v>
          </cell>
          <cell r="E16164">
            <v>23.299999999999997</v>
          </cell>
          <cell r="F16164" t="str">
            <v>N</v>
          </cell>
        </row>
        <row r="16165">
          <cell r="B16165">
            <v>36871</v>
          </cell>
          <cell r="C16165" t="str">
            <v>Nevada Power Co-Sunrise</v>
          </cell>
          <cell r="D16165" t="str">
            <v>Reliant Energy Inc</v>
          </cell>
          <cell r="E16165">
            <v>106</v>
          </cell>
          <cell r="F16165" t="str">
            <v>N</v>
          </cell>
        </row>
        <row r="16166">
          <cell r="B16166">
            <v>36871</v>
          </cell>
          <cell r="C16166" t="str">
            <v>Nine Mile Point 2 Power Plant</v>
          </cell>
          <cell r="D16166" t="str">
            <v>Constellation Energy Group Inc</v>
          </cell>
          <cell r="E16166">
            <v>677</v>
          </cell>
          <cell r="F16166" t="str">
            <v>N</v>
          </cell>
        </row>
        <row r="16167">
          <cell r="B16167">
            <v>36871</v>
          </cell>
          <cell r="C16167" t="str">
            <v>Pitney Bowes-Copier &amp; Fax Bus</v>
          </cell>
          <cell r="D16167" t="str">
            <v>Shareholders</v>
          </cell>
          <cell r="E16167">
            <v>237.02099999999999</v>
          </cell>
          <cell r="F16167" t="str">
            <v>N</v>
          </cell>
        </row>
        <row r="16168">
          <cell r="B16168">
            <v>36870</v>
          </cell>
          <cell r="C16168" t="str">
            <v>Caribou Coffee</v>
          </cell>
          <cell r="D16168" t="str">
            <v>First Islamic Invest,Bahrain</v>
          </cell>
          <cell r="E16168">
            <v>80</v>
          </cell>
          <cell r="F16168" t="str">
            <v>N</v>
          </cell>
        </row>
        <row r="16169">
          <cell r="B16169">
            <v>36869</v>
          </cell>
          <cell r="C16169" t="str">
            <v>Industrial Bancorp Inc,OH</v>
          </cell>
          <cell r="D16169" t="str">
            <v>United Community Finl Corp,OH</v>
          </cell>
          <cell r="E16169">
            <v>91.769000000000005</v>
          </cell>
          <cell r="F16169" t="str">
            <v>N</v>
          </cell>
        </row>
        <row r="16170">
          <cell r="B16170">
            <v>36868</v>
          </cell>
          <cell r="C16170" t="str">
            <v>Pameco Corp</v>
          </cell>
          <cell r="D16170" t="str">
            <v>Littlejohn Fund II LP</v>
          </cell>
          <cell r="E16170">
            <v>10</v>
          </cell>
          <cell r="F16170" t="str">
            <v>Y</v>
          </cell>
        </row>
        <row r="16171">
          <cell r="B16171">
            <v>36868</v>
          </cell>
          <cell r="C16171" t="str">
            <v>click2learn.com inc</v>
          </cell>
          <cell r="D16171" t="str">
            <v>MCM</v>
          </cell>
          <cell r="E16171">
            <v>8.0020000000000007</v>
          </cell>
          <cell r="F16171" t="str">
            <v>N</v>
          </cell>
        </row>
        <row r="16172">
          <cell r="B16172">
            <v>36868</v>
          </cell>
          <cell r="C16172" t="str">
            <v>Snuffy's Pet Products Inc</v>
          </cell>
          <cell r="D16172" t="str">
            <v>Aspen Pet Products Inc</v>
          </cell>
          <cell r="E16172">
            <v>2.25</v>
          </cell>
          <cell r="F16172" t="str">
            <v>N</v>
          </cell>
        </row>
        <row r="16173">
          <cell r="B16173">
            <v>36868</v>
          </cell>
          <cell r="C16173" t="str">
            <v>EVG</v>
          </cell>
          <cell r="D16173" t="str">
            <v>BrightCube Inc</v>
          </cell>
          <cell r="E16173">
            <v>12.382999999999999</v>
          </cell>
          <cell r="F16173" t="str">
            <v>N</v>
          </cell>
        </row>
        <row r="16174">
          <cell r="B16174">
            <v>36868</v>
          </cell>
          <cell r="C16174" t="str">
            <v>Nabisco Holding Corp-Baking</v>
          </cell>
          <cell r="D16174" t="str">
            <v>Jel Sert Co</v>
          </cell>
          <cell r="E16174">
            <v>13.5</v>
          </cell>
          <cell r="F16174" t="str">
            <v>N</v>
          </cell>
        </row>
        <row r="16175">
          <cell r="B16175">
            <v>36868</v>
          </cell>
          <cell r="C16175" t="str">
            <v>Vision IT Inc</v>
          </cell>
          <cell r="D16175" t="str">
            <v>Net2000 Communications Inc</v>
          </cell>
          <cell r="E16175">
            <v>26.299999999999997</v>
          </cell>
          <cell r="F16175" t="str">
            <v>N</v>
          </cell>
        </row>
        <row r="16176">
          <cell r="B16176">
            <v>36868</v>
          </cell>
          <cell r="C16176" t="str">
            <v>Tri-County Bancorp Inc</v>
          </cell>
          <cell r="D16176" t="str">
            <v>Platte Valley Financial Svcs</v>
          </cell>
          <cell r="E16176">
            <v>11.713999999999999</v>
          </cell>
          <cell r="F16176" t="str">
            <v>N</v>
          </cell>
        </row>
        <row r="16177">
          <cell r="B16177">
            <v>36868</v>
          </cell>
          <cell r="C16177" t="str">
            <v>People.com Consultants Inc</v>
          </cell>
          <cell r="D16177" t="str">
            <v>TMP Worldwide Inc</v>
          </cell>
          <cell r="E16177">
            <v>109.58799999999999</v>
          </cell>
          <cell r="F16177" t="str">
            <v>N</v>
          </cell>
        </row>
        <row r="16178">
          <cell r="B16178">
            <v>36868</v>
          </cell>
          <cell r="C16178" t="str">
            <v>Rockwell Collins Inc</v>
          </cell>
          <cell r="D16178" t="str">
            <v>Shareholders</v>
          </cell>
          <cell r="E16178">
            <v>4299.9790000000003</v>
          </cell>
          <cell r="F16178" t="str">
            <v>N</v>
          </cell>
        </row>
        <row r="16179">
          <cell r="B16179">
            <v>36868</v>
          </cell>
          <cell r="C16179" t="str">
            <v>Values Financial Network Inc</v>
          </cell>
          <cell r="D16179" t="str">
            <v>Regan Holding Corp</v>
          </cell>
          <cell r="E16179">
            <v>4</v>
          </cell>
          <cell r="F16179" t="str">
            <v>N</v>
          </cell>
        </row>
        <row r="16180">
          <cell r="B16180">
            <v>36868</v>
          </cell>
          <cell r="C16180" t="str">
            <v>Cash Tech-Coinbank Technology</v>
          </cell>
          <cell r="D16180" t="str">
            <v>1Constant Inc</v>
          </cell>
          <cell r="E16180">
            <v>4.5</v>
          </cell>
          <cell r="F16180" t="str">
            <v>N</v>
          </cell>
        </row>
        <row r="16181">
          <cell r="B16181">
            <v>36867</v>
          </cell>
          <cell r="C16181" t="str">
            <v>Wall Street Strategies</v>
          </cell>
          <cell r="D16181" t="str">
            <v>Harold Gates</v>
          </cell>
          <cell r="E16181">
            <v>8.75</v>
          </cell>
          <cell r="F16181" t="str">
            <v>N</v>
          </cell>
        </row>
        <row r="16182">
          <cell r="B16182">
            <v>36867</v>
          </cell>
          <cell r="C16182" t="str">
            <v>Software Spectrum Inc-CRM Unit</v>
          </cell>
          <cell r="D16182" t="str">
            <v>Pivotal Corp</v>
          </cell>
          <cell r="E16182">
            <v>7.1580000000000004</v>
          </cell>
          <cell r="F16182" t="str">
            <v>N</v>
          </cell>
        </row>
        <row r="16183">
          <cell r="B16183">
            <v>36867</v>
          </cell>
          <cell r="C16183" t="str">
            <v>Lavaca Systems Inc-Cert Assets</v>
          </cell>
          <cell r="D16183" t="str">
            <v>VA Software Corp</v>
          </cell>
          <cell r="E16183">
            <v>3.4299999999999997</v>
          </cell>
          <cell r="F16183" t="str">
            <v>N</v>
          </cell>
        </row>
        <row r="16184">
          <cell r="B16184">
            <v>36867</v>
          </cell>
          <cell r="C16184" t="str">
            <v>MH Rhodes-Timer &amp; Switch Line</v>
          </cell>
          <cell r="D16184" t="str">
            <v>Capewell Components Co</v>
          </cell>
          <cell r="E16184">
            <v>2.4</v>
          </cell>
          <cell r="F16184" t="str">
            <v>N</v>
          </cell>
        </row>
        <row r="16185">
          <cell r="B16185">
            <v>36867</v>
          </cell>
          <cell r="C16185" t="str">
            <v>Kalyn/Siebert LP</v>
          </cell>
          <cell r="D16185" t="str">
            <v>Heil Trailer International</v>
          </cell>
          <cell r="E16185">
            <v>32.5</v>
          </cell>
          <cell r="F16185" t="str">
            <v>N</v>
          </cell>
        </row>
        <row r="16186">
          <cell r="B16186">
            <v>36867</v>
          </cell>
          <cell r="C16186" t="str">
            <v>Ameriduct Worldwide Inc</v>
          </cell>
          <cell r="D16186" t="str">
            <v>Lamson &amp; Sessions Co</v>
          </cell>
          <cell r="E16186">
            <v>65</v>
          </cell>
          <cell r="F16186" t="str">
            <v>N</v>
          </cell>
        </row>
        <row r="16187">
          <cell r="B16187">
            <v>36867</v>
          </cell>
          <cell r="C16187" t="str">
            <v>GigaNet Inc</v>
          </cell>
          <cell r="D16187" t="str">
            <v>Emulex Corp</v>
          </cell>
          <cell r="E16187">
            <v>623</v>
          </cell>
          <cell r="F16187" t="str">
            <v>N</v>
          </cell>
        </row>
        <row r="16188">
          <cell r="B16188">
            <v>36867</v>
          </cell>
          <cell r="C16188" t="str">
            <v>TrafficMarketplace.com</v>
          </cell>
          <cell r="D16188" t="str">
            <v>Uproar Inc</v>
          </cell>
          <cell r="E16188">
            <v>5.625</v>
          </cell>
          <cell r="F16188" t="str">
            <v>N</v>
          </cell>
        </row>
        <row r="16189">
          <cell r="B16189">
            <v>36867</v>
          </cell>
          <cell r="C16189" t="str">
            <v>USA Broadcasting(USA Networks)</v>
          </cell>
          <cell r="D16189" t="str">
            <v>Univision Communications Inc</v>
          </cell>
          <cell r="E16189">
            <v>1100</v>
          </cell>
          <cell r="F16189" t="str">
            <v>N</v>
          </cell>
        </row>
        <row r="16190">
          <cell r="B16190">
            <v>36867</v>
          </cell>
          <cell r="C16190" t="str">
            <v>US Industrial Services-Environ</v>
          </cell>
          <cell r="D16190" t="str">
            <v>Spruce MacIntyre Holding Corp</v>
          </cell>
          <cell r="E16190">
            <v>1.65</v>
          </cell>
          <cell r="F16190" t="str">
            <v>N</v>
          </cell>
        </row>
        <row r="16191">
          <cell r="B16191">
            <v>36867</v>
          </cell>
          <cell r="C16191" t="str">
            <v>Musicland Stores Corp</v>
          </cell>
          <cell r="D16191" t="str">
            <v>Best Buy Co Inc</v>
          </cell>
          <cell r="E16191">
            <v>418.70499999999998</v>
          </cell>
          <cell r="F16191" t="str">
            <v>N</v>
          </cell>
        </row>
        <row r="16192">
          <cell r="B16192">
            <v>36867</v>
          </cell>
          <cell r="C16192" t="str">
            <v>Magnolia Hi-Fi</v>
          </cell>
          <cell r="D16192" t="str">
            <v>Best Buy Co Inc</v>
          </cell>
          <cell r="E16192">
            <v>87</v>
          </cell>
          <cell r="F16192" t="str">
            <v>N</v>
          </cell>
        </row>
        <row r="16193">
          <cell r="B16193">
            <v>36867</v>
          </cell>
          <cell r="C16193" t="str">
            <v>NuCo2 Inc</v>
          </cell>
          <cell r="D16193" t="str">
            <v>BOC Group PLC</v>
          </cell>
          <cell r="E16193">
            <v>9.8999999999999986</v>
          </cell>
          <cell r="F16193" t="str">
            <v>N</v>
          </cell>
        </row>
        <row r="16194">
          <cell r="B16194">
            <v>36867</v>
          </cell>
          <cell r="C16194" t="str">
            <v>Bel Air Investment Advisors</v>
          </cell>
          <cell r="D16194" t="str">
            <v>State Street Corp</v>
          </cell>
          <cell r="E16194">
            <v>217</v>
          </cell>
          <cell r="F16194" t="str">
            <v>N</v>
          </cell>
        </row>
        <row r="16195">
          <cell r="B16195">
            <v>36867</v>
          </cell>
          <cell r="C16195" t="str">
            <v>Peoples Bank of California</v>
          </cell>
          <cell r="D16195" t="str">
            <v>FBOP Corp,Oak Park,Illinois</v>
          </cell>
          <cell r="E16195">
            <v>8.0719999999999992</v>
          </cell>
          <cell r="F16195" t="str">
            <v>N</v>
          </cell>
        </row>
        <row r="16196">
          <cell r="B16196">
            <v>36867</v>
          </cell>
          <cell r="C16196" t="str">
            <v>Compliance Data Center Inc</v>
          </cell>
          <cell r="D16196" t="str">
            <v>Equifax Inc</v>
          </cell>
          <cell r="E16196">
            <v>10</v>
          </cell>
          <cell r="F16196" t="str">
            <v>N</v>
          </cell>
        </row>
        <row r="16197">
          <cell r="B16197">
            <v>36867</v>
          </cell>
          <cell r="C16197" t="str">
            <v>Video Technics Inc</v>
          </cell>
          <cell r="D16197" t="str">
            <v>Chyron Corp</v>
          </cell>
          <cell r="E16197">
            <v>1.0629999999999999</v>
          </cell>
          <cell r="F16197" t="str">
            <v>N</v>
          </cell>
        </row>
        <row r="16198">
          <cell r="B16198">
            <v>36867</v>
          </cell>
          <cell r="C16198" t="str">
            <v>Ramp Networks Inc</v>
          </cell>
          <cell r="D16198" t="str">
            <v>Nokia Oyj</v>
          </cell>
          <cell r="E16198">
            <v>132.14299999999997</v>
          </cell>
          <cell r="F16198" t="str">
            <v>N</v>
          </cell>
        </row>
        <row r="16199">
          <cell r="B16199">
            <v>36867</v>
          </cell>
          <cell r="C16199" t="str">
            <v>US Cancer Care Inc</v>
          </cell>
          <cell r="D16199" t="str">
            <v>Worldwide Equipment Corp</v>
          </cell>
          <cell r="E16199">
            <v>1.0519999999999998</v>
          </cell>
          <cell r="F16199" t="str">
            <v>N</v>
          </cell>
        </row>
        <row r="16200">
          <cell r="B16200">
            <v>36866</v>
          </cell>
          <cell r="C16200" t="str">
            <v>Wahlco Inc</v>
          </cell>
          <cell r="D16200" t="str">
            <v>Investor Group</v>
          </cell>
          <cell r="E16200">
            <v>1.4</v>
          </cell>
          <cell r="F16200" t="str">
            <v>Y</v>
          </cell>
        </row>
        <row r="16201">
          <cell r="B16201">
            <v>36866</v>
          </cell>
          <cell r="C16201" t="str">
            <v>Accord Networks Ltd</v>
          </cell>
          <cell r="D16201" t="str">
            <v>Polycom Inc</v>
          </cell>
          <cell r="E16201">
            <v>500.26100000000002</v>
          </cell>
          <cell r="F16201" t="str">
            <v>N</v>
          </cell>
        </row>
        <row r="16202">
          <cell r="B16202">
            <v>36866</v>
          </cell>
          <cell r="C16202" t="str">
            <v>Wild Waves &amp; Enchanted Village</v>
          </cell>
          <cell r="D16202" t="str">
            <v>Six Flags Inc</v>
          </cell>
          <cell r="E16202">
            <v>19.299999999999997</v>
          </cell>
          <cell r="F16202" t="str">
            <v>N</v>
          </cell>
        </row>
        <row r="16203">
          <cell r="B16203">
            <v>36866</v>
          </cell>
          <cell r="C16203" t="str">
            <v>Fegan &amp; Associates</v>
          </cell>
          <cell r="D16203" t="str">
            <v>Assante Corp</v>
          </cell>
          <cell r="E16203">
            <v>5.7549999999999999</v>
          </cell>
          <cell r="F16203" t="str">
            <v>N</v>
          </cell>
        </row>
        <row r="16204">
          <cell r="B16204">
            <v>36866</v>
          </cell>
          <cell r="C16204" t="str">
            <v>Unisem Inc</v>
          </cell>
          <cell r="D16204" t="str">
            <v>International Rectifier Corp</v>
          </cell>
          <cell r="E16204">
            <v>50</v>
          </cell>
          <cell r="F16204" t="str">
            <v>N</v>
          </cell>
        </row>
        <row r="16205">
          <cell r="B16205">
            <v>36866</v>
          </cell>
          <cell r="C16205" t="str">
            <v>Herd Producing-Gas Properties</v>
          </cell>
          <cell r="D16205" t="str">
            <v>Cross Timbers Oil Co</v>
          </cell>
          <cell r="E16205">
            <v>115</v>
          </cell>
          <cell r="F16205" t="str">
            <v>N</v>
          </cell>
        </row>
        <row r="16206">
          <cell r="B16206">
            <v>36866</v>
          </cell>
          <cell r="C16206" t="str">
            <v>WHOO-AM(Cox Radio Inc)</v>
          </cell>
          <cell r="D16206" t="str">
            <v>ABC Radio Networks</v>
          </cell>
          <cell r="E16206">
            <v>5</v>
          </cell>
          <cell r="F16206" t="str">
            <v>N</v>
          </cell>
        </row>
        <row r="16207">
          <cell r="B16207">
            <v>36866</v>
          </cell>
          <cell r="C16207" t="str">
            <v>HasbroInteractiveInc,Games.com</v>
          </cell>
          <cell r="D16207" t="str">
            <v>Infogrames Entertainment SA</v>
          </cell>
          <cell r="E16207">
            <v>94.438000000000002</v>
          </cell>
          <cell r="F16207" t="str">
            <v>N</v>
          </cell>
        </row>
        <row r="16208">
          <cell r="B16208">
            <v>36866</v>
          </cell>
          <cell r="C16208" t="str">
            <v>Barnstable Holding Co</v>
          </cell>
          <cell r="D16208" t="str">
            <v>Connecticut Water Service Inc</v>
          </cell>
          <cell r="E16208">
            <v>6.5</v>
          </cell>
          <cell r="F16208" t="str">
            <v>N</v>
          </cell>
        </row>
        <row r="16209">
          <cell r="B16209">
            <v>36866</v>
          </cell>
          <cell r="C16209" t="str">
            <v>Motorola-Mnfr Operations,Iowa</v>
          </cell>
          <cell r="D16209" t="str">
            <v>Celestica Inc</v>
          </cell>
          <cell r="E16209">
            <v>70</v>
          </cell>
          <cell r="F16209" t="str">
            <v>N</v>
          </cell>
        </row>
        <row r="16210">
          <cell r="B16210">
            <v>36866</v>
          </cell>
          <cell r="C16210" t="str">
            <v>Exus Networks Inc</v>
          </cell>
          <cell r="D16210" t="str">
            <v>E*TwoMedia Inc</v>
          </cell>
          <cell r="E16210">
            <v>33.799999999999997</v>
          </cell>
          <cell r="F16210" t="str">
            <v>N</v>
          </cell>
        </row>
        <row r="16211">
          <cell r="B16211">
            <v>36866</v>
          </cell>
          <cell r="C16211" t="str">
            <v>Earth Consultants Inc</v>
          </cell>
          <cell r="D16211" t="str">
            <v>US Laboratories Inc</v>
          </cell>
          <cell r="E16211">
            <v>1.5999999999999999</v>
          </cell>
          <cell r="F16211" t="str">
            <v>N</v>
          </cell>
        </row>
        <row r="16212">
          <cell r="B16212">
            <v>36865</v>
          </cell>
          <cell r="C16212" t="str">
            <v>Christianity.com</v>
          </cell>
          <cell r="D16212" t="str">
            <v>Sequoia Capital</v>
          </cell>
          <cell r="E16212">
            <v>4</v>
          </cell>
          <cell r="F16212" t="str">
            <v>Y</v>
          </cell>
        </row>
        <row r="16213">
          <cell r="B16213">
            <v>36865</v>
          </cell>
          <cell r="C16213" t="str">
            <v>American Microsystems Inc</v>
          </cell>
          <cell r="D16213" t="str">
            <v>Investor Group</v>
          </cell>
          <cell r="E16213">
            <v>420</v>
          </cell>
          <cell r="F16213" t="str">
            <v>Y</v>
          </cell>
        </row>
        <row r="16214">
          <cell r="B16214">
            <v>36865</v>
          </cell>
          <cell r="C16214" t="str">
            <v>First Industrial Rlty-Prop(32)</v>
          </cell>
          <cell r="D16214" t="str">
            <v>Long Island Industrial Invest</v>
          </cell>
          <cell r="E16214">
            <v>169.6</v>
          </cell>
          <cell r="F16214" t="str">
            <v>N</v>
          </cell>
        </row>
        <row r="16215">
          <cell r="B16215">
            <v>36865</v>
          </cell>
          <cell r="C16215" t="str">
            <v>Synopsis Inc-Silicon Library</v>
          </cell>
          <cell r="D16215" t="str">
            <v>Artisan Components Inc</v>
          </cell>
          <cell r="E16215">
            <v>24.599999999999998</v>
          </cell>
          <cell r="F16215" t="str">
            <v>N</v>
          </cell>
        </row>
        <row r="16216">
          <cell r="B16216">
            <v>36865</v>
          </cell>
          <cell r="C16216" t="str">
            <v>Century South Banks Inc,GA</v>
          </cell>
          <cell r="D16216" t="str">
            <v>BB&amp;T Corp</v>
          </cell>
          <cell r="E16216">
            <v>426.52100000000002</v>
          </cell>
          <cell r="F16216" t="str">
            <v>N</v>
          </cell>
        </row>
        <row r="16217">
          <cell r="B16217">
            <v>36865</v>
          </cell>
          <cell r="C16217" t="str">
            <v>Pine Court Shopping Center</v>
          </cell>
          <cell r="D16217" t="str">
            <v>Investor</v>
          </cell>
          <cell r="E16217">
            <v>24</v>
          </cell>
          <cell r="F16217" t="str">
            <v>N</v>
          </cell>
        </row>
        <row r="16218">
          <cell r="B16218">
            <v>36865</v>
          </cell>
          <cell r="C16218" t="str">
            <v>Infotech Holding Inc</v>
          </cell>
          <cell r="D16218" t="str">
            <v>Mindteck India</v>
          </cell>
          <cell r="E16218">
            <v>7.3220000000000001</v>
          </cell>
          <cell r="F16218" t="str">
            <v>N</v>
          </cell>
        </row>
        <row r="16219">
          <cell r="B16219">
            <v>36865</v>
          </cell>
          <cell r="C16219" t="str">
            <v>Nevada Power-Harry Allen Power</v>
          </cell>
          <cell r="D16219" t="str">
            <v>Pinnacle West Energy</v>
          </cell>
          <cell r="E16219">
            <v>69.809999999999988</v>
          </cell>
          <cell r="F16219" t="str">
            <v>N</v>
          </cell>
        </row>
        <row r="16220">
          <cell r="B16220">
            <v>36865</v>
          </cell>
          <cell r="C16220" t="str">
            <v>Genuardi's Family Markets</v>
          </cell>
          <cell r="D16220" t="str">
            <v>Safeway Inc</v>
          </cell>
          <cell r="E16220">
            <v>530</v>
          </cell>
          <cell r="F16220" t="str">
            <v>N</v>
          </cell>
        </row>
        <row r="16221">
          <cell r="B16221">
            <v>36864</v>
          </cell>
          <cell r="C16221" t="str">
            <v>Onsat Network Communications-</v>
          </cell>
          <cell r="D16221" t="str">
            <v>OnSat.net Canada Inc</v>
          </cell>
          <cell r="E16221">
            <v>1.1000000000000001</v>
          </cell>
          <cell r="F16221" t="str">
            <v>Y</v>
          </cell>
        </row>
        <row r="16222">
          <cell r="B16222">
            <v>36864</v>
          </cell>
          <cell r="C16222" t="str">
            <v>Viewgraphics Inc</v>
          </cell>
          <cell r="D16222" t="str">
            <v>Optibase Ltd</v>
          </cell>
          <cell r="E16222">
            <v>45.241</v>
          </cell>
          <cell r="F16222" t="str">
            <v>N</v>
          </cell>
        </row>
        <row r="16223">
          <cell r="B16223">
            <v>36864</v>
          </cell>
          <cell r="C16223" t="str">
            <v>Track Data Corp</v>
          </cell>
          <cell r="D16223" t="str">
            <v>Knight Trading Group Inc</v>
          </cell>
          <cell r="E16223">
            <v>3.5</v>
          </cell>
          <cell r="F16223" t="str">
            <v>N</v>
          </cell>
        </row>
        <row r="16224">
          <cell r="B16224">
            <v>36864</v>
          </cell>
          <cell r="C16224" t="str">
            <v>Agribrands International Inc</v>
          </cell>
          <cell r="D16224" t="str">
            <v>Cargill Inc</v>
          </cell>
          <cell r="E16224">
            <v>575.76300000000003</v>
          </cell>
          <cell r="F16224" t="str">
            <v>N</v>
          </cell>
        </row>
        <row r="16225">
          <cell r="B16225">
            <v>36864</v>
          </cell>
          <cell r="C16225" t="str">
            <v>IBP Inc</v>
          </cell>
          <cell r="D16225" t="str">
            <v>Tyson Foods Inc</v>
          </cell>
          <cell r="E16225">
            <v>4232.6170000000002</v>
          </cell>
          <cell r="F16225" t="str">
            <v>N</v>
          </cell>
        </row>
        <row r="16226">
          <cell r="B16226">
            <v>36864</v>
          </cell>
          <cell r="C16226" t="str">
            <v>Macktown State Bank</v>
          </cell>
          <cell r="D16226" t="str">
            <v>First National Bank &amp; Trust,WI</v>
          </cell>
          <cell r="E16226">
            <v>12.5</v>
          </cell>
          <cell r="F16226" t="str">
            <v>N</v>
          </cell>
        </row>
        <row r="16227">
          <cell r="B16227">
            <v>36864</v>
          </cell>
          <cell r="C16227" t="str">
            <v>Office Bldg,2100 M St NW,DC</v>
          </cell>
          <cell r="D16227" t="str">
            <v>Investor Group</v>
          </cell>
          <cell r="E16227">
            <v>56.599999999999994</v>
          </cell>
          <cell r="F16227" t="str">
            <v>N</v>
          </cell>
        </row>
        <row r="16228">
          <cell r="B16228">
            <v>36864</v>
          </cell>
          <cell r="C16228" t="str">
            <v>Quaker Oats Co</v>
          </cell>
          <cell r="D16228" t="str">
            <v>PepsiCo Inc</v>
          </cell>
          <cell r="E16228">
            <v>14391.716</v>
          </cell>
          <cell r="F16228" t="str">
            <v>N</v>
          </cell>
        </row>
        <row r="16229">
          <cell r="B16229">
            <v>36864</v>
          </cell>
          <cell r="C16229" t="str">
            <v>MEDgenesis Inc(Chronimed Inc)</v>
          </cell>
          <cell r="D16229" t="str">
            <v>Medisys PLC</v>
          </cell>
          <cell r="E16229">
            <v>39.975000000000001</v>
          </cell>
          <cell r="F16229" t="str">
            <v>N</v>
          </cell>
        </row>
        <row r="16230">
          <cell r="B16230">
            <v>36864</v>
          </cell>
          <cell r="C16230" t="str">
            <v>MidSouth Utilities Inc</v>
          </cell>
          <cell r="D16230" t="str">
            <v>Conumers North Carolina Water</v>
          </cell>
          <cell r="E16230">
            <v>1.1000000000000001</v>
          </cell>
          <cell r="F16230" t="str">
            <v>N</v>
          </cell>
        </row>
        <row r="16231">
          <cell r="B16231">
            <v>36864</v>
          </cell>
          <cell r="C16231" t="str">
            <v>DRN LLC</v>
          </cell>
          <cell r="D16231" t="str">
            <v>Solomon Alliance Group Inc</v>
          </cell>
          <cell r="E16231">
            <v>1.5880000000000001</v>
          </cell>
          <cell r="F16231" t="str">
            <v>N</v>
          </cell>
        </row>
        <row r="16232">
          <cell r="B16232">
            <v>36864</v>
          </cell>
          <cell r="C16232" t="str">
            <v>grapeVINE Technologies Inc</v>
          </cell>
          <cell r="D16232" t="str">
            <v>iPlanet E-Commerce Solutions</v>
          </cell>
          <cell r="E16232">
            <v>9</v>
          </cell>
          <cell r="F16232" t="str">
            <v>N</v>
          </cell>
        </row>
        <row r="16233">
          <cell r="B16233">
            <v>36864</v>
          </cell>
          <cell r="C16233" t="str">
            <v>Sabel Industries Inc</v>
          </cell>
          <cell r="D16233" t="str">
            <v>K Sabel Holdings Inc</v>
          </cell>
          <cell r="E16233">
            <v>8</v>
          </cell>
          <cell r="F16233" t="str">
            <v>N</v>
          </cell>
        </row>
        <row r="16234">
          <cell r="B16234">
            <v>36864</v>
          </cell>
          <cell r="C16234" t="str">
            <v>Rainbow Indus-Ram Belts &amp;</v>
          </cell>
          <cell r="D16234" t="str">
            <v>Summa Industries</v>
          </cell>
          <cell r="E16234">
            <v>6.5</v>
          </cell>
          <cell r="F16234" t="str">
            <v>N</v>
          </cell>
        </row>
        <row r="16235">
          <cell r="B16235">
            <v>36864</v>
          </cell>
          <cell r="C16235" t="str">
            <v>Delta Terminal Services Inc</v>
          </cell>
          <cell r="D16235" t="str">
            <v>Kinder Morgan Energy Partners</v>
          </cell>
          <cell r="E16235">
            <v>114</v>
          </cell>
          <cell r="F16235" t="str">
            <v>N</v>
          </cell>
        </row>
        <row r="16236">
          <cell r="B16236">
            <v>36864</v>
          </cell>
          <cell r="C16236" t="str">
            <v>Simplex Time Recorder Co</v>
          </cell>
          <cell r="D16236" t="str">
            <v>Tyco International Ltd</v>
          </cell>
          <cell r="E16236">
            <v>1150</v>
          </cell>
          <cell r="F16236" t="str">
            <v>N</v>
          </cell>
        </row>
        <row r="16237">
          <cell r="B16237">
            <v>36864</v>
          </cell>
          <cell r="C16237" t="str">
            <v>Tri-County Bank,Trenton,FL</v>
          </cell>
          <cell r="D16237" t="str">
            <v>ABC Bancorp,Moultrie,Georgia</v>
          </cell>
          <cell r="E16237">
            <v>7.1999999999999993</v>
          </cell>
          <cell r="F16237" t="str">
            <v>N</v>
          </cell>
        </row>
        <row r="16238">
          <cell r="B16238">
            <v>36864</v>
          </cell>
          <cell r="C16238" t="str">
            <v>AllBrite Technologies Inc</v>
          </cell>
          <cell r="D16238" t="str">
            <v>Planar Systems Inc</v>
          </cell>
          <cell r="E16238">
            <v>25</v>
          </cell>
          <cell r="F16238" t="str">
            <v>N</v>
          </cell>
        </row>
        <row r="16239">
          <cell r="B16239">
            <v>36864</v>
          </cell>
          <cell r="C16239" t="str">
            <v>HighGround Systems Inc</v>
          </cell>
          <cell r="D16239" t="str">
            <v>Sun Microsystems Inc</v>
          </cell>
          <cell r="E16239">
            <v>400</v>
          </cell>
          <cell r="F16239" t="str">
            <v>N</v>
          </cell>
        </row>
        <row r="16240">
          <cell r="B16240">
            <v>36864</v>
          </cell>
          <cell r="C16240" t="str">
            <v>GRD Inc</v>
          </cell>
          <cell r="D16240" t="str">
            <v>Filmworld Inc</v>
          </cell>
          <cell r="E16240">
            <v>10</v>
          </cell>
          <cell r="F16240" t="str">
            <v>N</v>
          </cell>
        </row>
        <row r="16241">
          <cell r="B16241">
            <v>36864</v>
          </cell>
          <cell r="C16241" t="str">
            <v>Bindley Western Industries Inc</v>
          </cell>
          <cell r="D16241" t="str">
            <v>Cardinal Health Inc</v>
          </cell>
          <cell r="E16241">
            <v>1750.6110000000001</v>
          </cell>
          <cell r="F16241" t="str">
            <v>N</v>
          </cell>
        </row>
        <row r="16242">
          <cell r="B16242">
            <v>36862</v>
          </cell>
          <cell r="C16242" t="str">
            <v>Vector Fabrication Inc</v>
          </cell>
          <cell r="D16242" t="str">
            <v>Circuits Plus(Pisces Tech)</v>
          </cell>
          <cell r="E16242">
            <v>2.4</v>
          </cell>
          <cell r="F16242" t="str">
            <v>N</v>
          </cell>
        </row>
        <row r="16243">
          <cell r="B16243">
            <v>36861</v>
          </cell>
          <cell r="C16243" t="str">
            <v>Datek Online Holdings Corp</v>
          </cell>
          <cell r="D16243" t="str">
            <v>Investor Group</v>
          </cell>
          <cell r="E16243">
            <v>700</v>
          </cell>
          <cell r="F16243" t="str">
            <v>Y</v>
          </cell>
        </row>
        <row r="16244">
          <cell r="B16244">
            <v>36861</v>
          </cell>
          <cell r="C16244" t="str">
            <v>Iz.com Inc(Popmail.com)</v>
          </cell>
          <cell r="D16244" t="str">
            <v>Investor Group</v>
          </cell>
          <cell r="E16244">
            <v>2.25</v>
          </cell>
          <cell r="F16244" t="str">
            <v>Y</v>
          </cell>
        </row>
        <row r="16245">
          <cell r="B16245">
            <v>36861</v>
          </cell>
          <cell r="C16245" t="str">
            <v>Piedmont Industries LLC</v>
          </cell>
          <cell r="D16245" t="str">
            <v>Investor Group</v>
          </cell>
          <cell r="E16245">
            <v>4</v>
          </cell>
          <cell r="F16245" t="str">
            <v>Y</v>
          </cell>
        </row>
        <row r="16246">
          <cell r="B16246">
            <v>36861</v>
          </cell>
          <cell r="C16246" t="str">
            <v>Broadmark Asset Management LLC</v>
          </cell>
          <cell r="D16246" t="str">
            <v>Progress Highcrest AdvisorsLLC</v>
          </cell>
          <cell r="E16246">
            <v>2.6999999999999997</v>
          </cell>
          <cell r="F16246" t="str">
            <v>N</v>
          </cell>
        </row>
        <row r="16247">
          <cell r="B16247">
            <v>36861</v>
          </cell>
          <cell r="C16247" t="str">
            <v>Edwards Pipeline Services LLC</v>
          </cell>
          <cell r="D16247" t="str">
            <v>Shaw Industries Ltd</v>
          </cell>
          <cell r="E16247">
            <v>1.9</v>
          </cell>
          <cell r="F16247" t="str">
            <v>N</v>
          </cell>
        </row>
        <row r="16248">
          <cell r="B16248">
            <v>36861</v>
          </cell>
          <cell r="C16248" t="str">
            <v>American Engineers</v>
          </cell>
          <cell r="D16248" t="str">
            <v>Oxford Knight International</v>
          </cell>
          <cell r="E16248">
            <v>2.1599999999999997</v>
          </cell>
          <cell r="F16248" t="str">
            <v>N</v>
          </cell>
        </row>
        <row r="16249">
          <cell r="B16249">
            <v>36861</v>
          </cell>
          <cell r="C16249" t="str">
            <v>ChemTreat Inc</v>
          </cell>
          <cell r="D16249" t="str">
            <v>Employee Stock Ownership Plan</v>
          </cell>
          <cell r="E16249">
            <v>20</v>
          </cell>
          <cell r="F16249" t="str">
            <v>N</v>
          </cell>
        </row>
        <row r="16250">
          <cell r="B16250">
            <v>36861</v>
          </cell>
          <cell r="C16250" t="str">
            <v>TearDrop Golf-Non-Real Estate</v>
          </cell>
          <cell r="D16250" t="str">
            <v>Gen-X Sports Inc</v>
          </cell>
          <cell r="E16250">
            <v>15.399999999999999</v>
          </cell>
          <cell r="F16250" t="str">
            <v>N</v>
          </cell>
        </row>
        <row r="16251">
          <cell r="B16251">
            <v>36861</v>
          </cell>
          <cell r="C16251" t="str">
            <v>Kearns-Tribune LLC</v>
          </cell>
          <cell r="D16251" t="str">
            <v>MediaNews Group Inc</v>
          </cell>
          <cell r="E16251">
            <v>200</v>
          </cell>
          <cell r="F16251" t="str">
            <v>N</v>
          </cell>
        </row>
        <row r="16252">
          <cell r="B16252">
            <v>36861</v>
          </cell>
          <cell r="C16252" t="str">
            <v>TLC Direct Inc,Tandy Leather</v>
          </cell>
          <cell r="D16252" t="str">
            <v>Leather Factory Inc</v>
          </cell>
          <cell r="E16252">
            <v>3</v>
          </cell>
          <cell r="F16252" t="str">
            <v>N</v>
          </cell>
        </row>
        <row r="16253">
          <cell r="B16253">
            <v>36861</v>
          </cell>
          <cell r="C16253" t="str">
            <v>GATX Terminals Corp(GATX Corp)</v>
          </cell>
          <cell r="D16253" t="str">
            <v>Kinder Morgan Energy Partners</v>
          </cell>
          <cell r="E16253">
            <v>1150</v>
          </cell>
          <cell r="F16253" t="str">
            <v>N</v>
          </cell>
        </row>
        <row r="16254">
          <cell r="B16254">
            <v>36861</v>
          </cell>
          <cell r="C16254" t="str">
            <v>Masterset Fastening Systems</v>
          </cell>
          <cell r="D16254" t="str">
            <v>Simpson Strong-Tie Co</v>
          </cell>
          <cell r="E16254">
            <v>2.8</v>
          </cell>
          <cell r="F16254" t="str">
            <v>N</v>
          </cell>
        </row>
        <row r="16255">
          <cell r="B16255">
            <v>36861</v>
          </cell>
          <cell r="C16255" t="str">
            <v>OneGACenterOfficeBldg,600WPeac</v>
          </cell>
          <cell r="D16255" t="str">
            <v>CP Venture Three LLC</v>
          </cell>
          <cell r="E16255">
            <v>35</v>
          </cell>
          <cell r="F16255" t="str">
            <v>N</v>
          </cell>
        </row>
        <row r="16256">
          <cell r="B16256">
            <v>36861</v>
          </cell>
          <cell r="C16256" t="str">
            <v>West Lovington Field,Permian</v>
          </cell>
          <cell r="D16256" t="str">
            <v>Energen Resources Corp</v>
          </cell>
          <cell r="E16256">
            <v>31.75</v>
          </cell>
          <cell r="F16256" t="str">
            <v>N</v>
          </cell>
        </row>
        <row r="16257">
          <cell r="B16257">
            <v>36861</v>
          </cell>
          <cell r="C16257" t="str">
            <v>LTR Antisense Technology Inc</v>
          </cell>
          <cell r="D16257" t="str">
            <v>Idaho Technical Inc</v>
          </cell>
          <cell r="E16257">
            <v>1.0009999999999999</v>
          </cell>
          <cell r="F16257" t="str">
            <v>N</v>
          </cell>
        </row>
        <row r="16258">
          <cell r="B16258">
            <v>36861</v>
          </cell>
          <cell r="C16258" t="str">
            <v>Hi-tronics Designs Inc</v>
          </cell>
          <cell r="D16258" t="str">
            <v>Adv Neuromodulations Sys Inc</v>
          </cell>
          <cell r="E16258">
            <v>25.299999999999997</v>
          </cell>
          <cell r="F16258" t="str">
            <v>N</v>
          </cell>
        </row>
        <row r="16259">
          <cell r="B16259">
            <v>36861</v>
          </cell>
          <cell r="C16259" t="str">
            <v>Network Equip Tech Inc-Fed Svc</v>
          </cell>
          <cell r="D16259" t="str">
            <v>CACI International Inc</v>
          </cell>
          <cell r="E16259">
            <v>40</v>
          </cell>
          <cell r="F16259" t="str">
            <v>N</v>
          </cell>
        </row>
        <row r="16260">
          <cell r="B16260">
            <v>36861</v>
          </cell>
          <cell r="C16260" t="str">
            <v>LST Inc</v>
          </cell>
          <cell r="D16260" t="str">
            <v>eResource Capital Group Inc</v>
          </cell>
          <cell r="E16260">
            <v>8.8659999999999997</v>
          </cell>
          <cell r="F16260" t="str">
            <v>N</v>
          </cell>
        </row>
        <row r="16261">
          <cell r="B16261">
            <v>36860</v>
          </cell>
          <cell r="C16261" t="str">
            <v>G&amp;L Realty Corp</v>
          </cell>
          <cell r="D16261" t="str">
            <v>Investor Group</v>
          </cell>
          <cell r="E16261">
            <v>21.800999999999998</v>
          </cell>
          <cell r="F16261" t="str">
            <v>Y</v>
          </cell>
        </row>
        <row r="16262">
          <cell r="B16262">
            <v>36860</v>
          </cell>
          <cell r="C16262" t="str">
            <v>Philips Intl Realty Corp-Shop</v>
          </cell>
          <cell r="D16262" t="str">
            <v>Investor Group</v>
          </cell>
          <cell r="E16262">
            <v>120</v>
          </cell>
          <cell r="F16262" t="str">
            <v>Y</v>
          </cell>
        </row>
        <row r="16263">
          <cell r="B16263">
            <v>36860</v>
          </cell>
          <cell r="C16263" t="str">
            <v>Intl Thoroughbred-Garden State</v>
          </cell>
          <cell r="D16263" t="str">
            <v>Realen-Turnberry/Cherry Hill</v>
          </cell>
          <cell r="E16263">
            <v>30</v>
          </cell>
          <cell r="F16263" t="str">
            <v>N</v>
          </cell>
        </row>
        <row r="16264">
          <cell r="B16264">
            <v>36860</v>
          </cell>
          <cell r="C16264" t="str">
            <v>WebServe Inc</v>
          </cell>
          <cell r="D16264" t="str">
            <v>CT Communications Inc</v>
          </cell>
          <cell r="E16264">
            <v>5.7409999999999997</v>
          </cell>
          <cell r="F16264" t="str">
            <v>N</v>
          </cell>
        </row>
        <row r="16265">
          <cell r="B16265">
            <v>36860</v>
          </cell>
          <cell r="C16265" t="str">
            <v>AT&amp;T Wireless Group</v>
          </cell>
          <cell r="D16265" t="str">
            <v>NTT DoCoMo Inc</v>
          </cell>
          <cell r="E16265">
            <v>9805</v>
          </cell>
          <cell r="F16265" t="str">
            <v>N</v>
          </cell>
        </row>
        <row r="16266">
          <cell r="B16266">
            <v>36860</v>
          </cell>
          <cell r="C16266" t="str">
            <v>Drexel Burnham Lambert Ass II</v>
          </cell>
          <cell r="D16266" t="str">
            <v>Apartment Invest &amp; Mgmt Co</v>
          </cell>
          <cell r="E16266">
            <v>2.2770000000000001</v>
          </cell>
          <cell r="F16266" t="str">
            <v>N</v>
          </cell>
        </row>
        <row r="16267">
          <cell r="B16267">
            <v>36860</v>
          </cell>
          <cell r="C16267" t="str">
            <v>Jump.Net Inc</v>
          </cell>
          <cell r="D16267" t="str">
            <v>Allegiance Telecom Inc</v>
          </cell>
          <cell r="E16267">
            <v>22.5</v>
          </cell>
          <cell r="F16267" t="str">
            <v>N</v>
          </cell>
        </row>
        <row r="16268">
          <cell r="B16268">
            <v>36860</v>
          </cell>
          <cell r="C16268" t="str">
            <v>Bionova Holding-Fresh Produce</v>
          </cell>
          <cell r="D16268" t="str">
            <v>Savia SA de CV(Pulsar)</v>
          </cell>
          <cell r="E16268">
            <v>48</v>
          </cell>
          <cell r="F16268" t="str">
            <v>N</v>
          </cell>
        </row>
        <row r="16269">
          <cell r="B16269">
            <v>36860</v>
          </cell>
          <cell r="C16269" t="str">
            <v>SLMsoft.com-US Data Units</v>
          </cell>
          <cell r="D16269" t="str">
            <v>InterCept Group Inc</v>
          </cell>
          <cell r="E16269">
            <v>69.849999999999994</v>
          </cell>
          <cell r="F16269" t="str">
            <v>N</v>
          </cell>
        </row>
        <row r="16270">
          <cell r="B16270">
            <v>36860</v>
          </cell>
          <cell r="C16270" t="str">
            <v>Deutsch Inc</v>
          </cell>
          <cell r="D16270" t="str">
            <v>Interpublic Group of Cos Inc</v>
          </cell>
          <cell r="E16270">
            <v>200</v>
          </cell>
          <cell r="F16270" t="str">
            <v>N</v>
          </cell>
        </row>
        <row r="16271">
          <cell r="B16271">
            <v>36860</v>
          </cell>
          <cell r="C16271" t="str">
            <v>ProcureZone.com LLC</v>
          </cell>
          <cell r="D16271" t="str">
            <v>Mitsui &amp; Co Ltd</v>
          </cell>
          <cell r="E16271">
            <v>3</v>
          </cell>
          <cell r="F16271" t="str">
            <v>N</v>
          </cell>
        </row>
        <row r="16272">
          <cell r="B16272">
            <v>36859</v>
          </cell>
          <cell r="C16272" t="str">
            <v>BFGoodrich Co-Performance</v>
          </cell>
          <cell r="D16272" t="str">
            <v>Investor Group</v>
          </cell>
          <cell r="E16272">
            <v>1400</v>
          </cell>
          <cell r="F16272" t="str">
            <v>Y</v>
          </cell>
        </row>
        <row r="16273">
          <cell r="B16273">
            <v>36859</v>
          </cell>
          <cell r="C16273" t="str">
            <v>Correctional Foodsvc Mgmt-Crt</v>
          </cell>
          <cell r="D16273" t="str">
            <v>Aramark Worldwide Corp</v>
          </cell>
          <cell r="E16273">
            <v>16</v>
          </cell>
          <cell r="F16273" t="str">
            <v>N</v>
          </cell>
        </row>
        <row r="16274">
          <cell r="B16274">
            <v>36859</v>
          </cell>
          <cell r="C16274" t="str">
            <v>Lanier Worldwide Inc</v>
          </cell>
          <cell r="D16274" t="str">
            <v>Ricoh Corp</v>
          </cell>
          <cell r="E16274">
            <v>255.88499999999999</v>
          </cell>
          <cell r="F16274" t="str">
            <v>N</v>
          </cell>
        </row>
        <row r="16275">
          <cell r="B16275">
            <v>36859</v>
          </cell>
          <cell r="C16275" t="str">
            <v>ComSilica</v>
          </cell>
          <cell r="D16275" t="str">
            <v>Investor Group</v>
          </cell>
          <cell r="E16275">
            <v>8.9909999999999997</v>
          </cell>
          <cell r="F16275" t="str">
            <v>N</v>
          </cell>
        </row>
        <row r="16276">
          <cell r="B16276">
            <v>36859</v>
          </cell>
          <cell r="C16276" t="str">
            <v>Snake River Cheese LLC</v>
          </cell>
          <cell r="D16276" t="str">
            <v>Suprema Specialties Inc</v>
          </cell>
          <cell r="E16276">
            <v>6</v>
          </cell>
          <cell r="F16276" t="str">
            <v>N</v>
          </cell>
        </row>
        <row r="16277">
          <cell r="B16277">
            <v>36859</v>
          </cell>
          <cell r="C16277" t="str">
            <v>MultiLink Inc(PictureTel)</v>
          </cell>
          <cell r="D16277" t="str">
            <v>Spectel Inc</v>
          </cell>
          <cell r="E16277">
            <v>30</v>
          </cell>
          <cell r="F16277" t="str">
            <v>N</v>
          </cell>
        </row>
        <row r="16278">
          <cell r="B16278">
            <v>36859</v>
          </cell>
          <cell r="C16278" t="str">
            <v>Tantau Software Inc</v>
          </cell>
          <cell r="D16278" t="str">
            <v>724 Solutions Inc</v>
          </cell>
          <cell r="E16278">
            <v>374.053</v>
          </cell>
          <cell r="F16278" t="str">
            <v>N</v>
          </cell>
        </row>
        <row r="16279">
          <cell r="B16279">
            <v>36859</v>
          </cell>
          <cell r="C16279" t="str">
            <v>First Liberty Bank,PA</v>
          </cell>
          <cell r="D16279" t="str">
            <v>Community Bank Sys Inc,NY</v>
          </cell>
          <cell r="E16279">
            <v>87.915999999999997</v>
          </cell>
          <cell r="F16279" t="str">
            <v>N</v>
          </cell>
        </row>
        <row r="16280">
          <cell r="B16280">
            <v>36859</v>
          </cell>
          <cell r="C16280" t="str">
            <v>Chyron Corp</v>
          </cell>
          <cell r="D16280" t="str">
            <v>Microsoft Corp</v>
          </cell>
          <cell r="E16280">
            <v>6</v>
          </cell>
          <cell r="F16280" t="str">
            <v>N</v>
          </cell>
        </row>
        <row r="16281">
          <cell r="B16281">
            <v>36859</v>
          </cell>
          <cell r="C16281" t="str">
            <v>Peoples Bank of California</v>
          </cell>
          <cell r="D16281" t="str">
            <v>FBOP Corp,Oak Park,Illinois</v>
          </cell>
          <cell r="E16281">
            <v>47.5</v>
          </cell>
          <cell r="F16281" t="str">
            <v>N</v>
          </cell>
        </row>
        <row r="16282">
          <cell r="B16282">
            <v>36859</v>
          </cell>
          <cell r="C16282" t="str">
            <v>Peoples Bank of California</v>
          </cell>
          <cell r="D16282" t="str">
            <v>FBOP Corp,Oak Park,Illinois</v>
          </cell>
          <cell r="E16282">
            <v>19</v>
          </cell>
          <cell r="F16282" t="str">
            <v>N</v>
          </cell>
        </row>
        <row r="16283">
          <cell r="B16283">
            <v>36859</v>
          </cell>
          <cell r="C16283" t="str">
            <v>Abante Automation Inc</v>
          </cell>
          <cell r="D16283" t="str">
            <v>Robotic Vision Systems Inc</v>
          </cell>
          <cell r="E16283">
            <v>3.3499999999999996</v>
          </cell>
          <cell r="F16283" t="str">
            <v>N</v>
          </cell>
        </row>
        <row r="16284">
          <cell r="B16284">
            <v>36859</v>
          </cell>
          <cell r="C16284" t="str">
            <v>Electronic Packaging Products</v>
          </cell>
          <cell r="D16284" t="str">
            <v>Egide</v>
          </cell>
          <cell r="E16284">
            <v>66.5</v>
          </cell>
          <cell r="F16284" t="str">
            <v>N</v>
          </cell>
        </row>
        <row r="16285">
          <cell r="B16285">
            <v>36859</v>
          </cell>
          <cell r="C16285" t="str">
            <v>Canberra Ind Nuclear</v>
          </cell>
          <cell r="D16285" t="str">
            <v>Cogema US Inc(CEA-Industrie)</v>
          </cell>
          <cell r="E16285">
            <v>170</v>
          </cell>
          <cell r="F16285" t="str">
            <v>N</v>
          </cell>
        </row>
        <row r="16286">
          <cell r="B16286">
            <v>36858</v>
          </cell>
          <cell r="C16286" t="str">
            <v>Chase Manhattan Bank-Advisor</v>
          </cell>
          <cell r="D16286" t="str">
            <v>Investors Bank &amp; Trust Co</v>
          </cell>
          <cell r="E16286">
            <v>42</v>
          </cell>
          <cell r="F16286" t="str">
            <v>N</v>
          </cell>
        </row>
        <row r="16287">
          <cell r="B16287">
            <v>36858</v>
          </cell>
          <cell r="C16287" t="str">
            <v>Dynatech International Inc-NTB</v>
          </cell>
          <cell r="D16287" t="str">
            <v>Expandable Home Organizers Inc</v>
          </cell>
          <cell r="E16287">
            <v>1.5</v>
          </cell>
          <cell r="F16287" t="str">
            <v>N</v>
          </cell>
        </row>
        <row r="16288">
          <cell r="B16288">
            <v>36858</v>
          </cell>
          <cell r="C16288" t="str">
            <v>Ice Communications Inc</v>
          </cell>
          <cell r="D16288" t="str">
            <v>QuantumShift Inc</v>
          </cell>
          <cell r="E16288">
            <v>5</v>
          </cell>
          <cell r="F16288" t="str">
            <v>N</v>
          </cell>
        </row>
        <row r="16289">
          <cell r="B16289">
            <v>36858</v>
          </cell>
          <cell r="C16289" t="str">
            <v>N-Vision Technology Inc</v>
          </cell>
          <cell r="D16289" t="str">
            <v>Ponder Industries Inc</v>
          </cell>
          <cell r="E16289">
            <v>8.6630000000000003</v>
          </cell>
          <cell r="F16289" t="str">
            <v>N</v>
          </cell>
        </row>
        <row r="16290">
          <cell r="B16290">
            <v>36858</v>
          </cell>
          <cell r="C16290" t="str">
            <v>Verdant Brands-Certain Assets</v>
          </cell>
          <cell r="D16290" t="str">
            <v>Value Garden Supply LLC</v>
          </cell>
          <cell r="E16290">
            <v>1.1870000000000001</v>
          </cell>
          <cell r="F16290" t="str">
            <v>N</v>
          </cell>
        </row>
        <row r="16291">
          <cell r="B16291">
            <v>36858</v>
          </cell>
          <cell r="C16291" t="str">
            <v>AHT Corp</v>
          </cell>
          <cell r="D16291" t="str">
            <v>CyBear Inc(Andryx Corp)</v>
          </cell>
          <cell r="E16291">
            <v>4</v>
          </cell>
          <cell r="F16291" t="str">
            <v>N</v>
          </cell>
        </row>
        <row r="16292">
          <cell r="B16292">
            <v>36858</v>
          </cell>
          <cell r="C16292" t="str">
            <v>Midland Metals Inc</v>
          </cell>
          <cell r="D16292" t="str">
            <v>NCI Building Systems Inc</v>
          </cell>
          <cell r="E16292">
            <v>6.3</v>
          </cell>
          <cell r="F16292" t="str">
            <v>N</v>
          </cell>
        </row>
      </sheetData>
      <sheetData sheetId="1" refreshError="1">
        <row r="2">
          <cell r="B2" t="str">
            <v>Sponsors</v>
          </cell>
          <cell r="C2" t="str">
            <v>Others</v>
          </cell>
          <cell r="D2" t="str">
            <v>13-Months Rolling Average</v>
          </cell>
          <cell r="F2" t="str">
            <v>Total</v>
          </cell>
        </row>
        <row r="4">
          <cell r="A4">
            <v>38807</v>
          </cell>
          <cell r="B4">
            <v>11.370867000000001</v>
          </cell>
          <cell r="C4">
            <v>112.51998400000001</v>
          </cell>
          <cell r="D4">
            <v>88.844218384615402</v>
          </cell>
          <cell r="F4">
            <v>123.89085100000001</v>
          </cell>
        </row>
        <row r="5">
          <cell r="A5">
            <v>38776</v>
          </cell>
          <cell r="B5">
            <v>8.2906100000000009</v>
          </cell>
          <cell r="C5">
            <v>62.697889000000011</v>
          </cell>
          <cell r="D5">
            <v>84.266346307692316</v>
          </cell>
          <cell r="F5">
            <v>70.988499000000019</v>
          </cell>
        </row>
        <row r="6">
          <cell r="A6">
            <v>38748</v>
          </cell>
          <cell r="B6">
            <v>28.632959</v>
          </cell>
          <cell r="C6">
            <v>54.028772000000011</v>
          </cell>
          <cell r="D6">
            <v>89.196318615384598</v>
          </cell>
          <cell r="F6">
            <v>82.661731000000003</v>
          </cell>
        </row>
        <row r="7">
          <cell r="A7">
            <v>38717</v>
          </cell>
          <cell r="B7">
            <v>7.2925500000000003</v>
          </cell>
          <cell r="C7">
            <v>157.08025900000004</v>
          </cell>
          <cell r="D7">
            <v>90.707943692307708</v>
          </cell>
          <cell r="F7">
            <v>164.37280900000005</v>
          </cell>
        </row>
        <row r="8">
          <cell r="A8">
            <v>38686</v>
          </cell>
          <cell r="B8">
            <v>10.429038</v>
          </cell>
          <cell r="C8">
            <v>70.409301999999968</v>
          </cell>
          <cell r="D8">
            <v>82.865139230769216</v>
          </cell>
          <cell r="F8">
            <v>80.838339999999974</v>
          </cell>
        </row>
        <row r="9">
          <cell r="A9">
            <v>38656</v>
          </cell>
          <cell r="B9">
            <v>12.488982999999998</v>
          </cell>
          <cell r="C9">
            <v>81.849517000000063</v>
          </cell>
          <cell r="D9">
            <v>79.228346230769247</v>
          </cell>
          <cell r="F9">
            <v>94.338500000000067</v>
          </cell>
        </row>
        <row r="10">
          <cell r="A10">
            <v>38625</v>
          </cell>
          <cell r="B10">
            <v>13.928903999999999</v>
          </cell>
          <cell r="C10">
            <v>68.344255999999959</v>
          </cell>
          <cell r="D10">
            <v>74.290580769230786</v>
          </cell>
          <cell r="F10">
            <v>82.273159999999962</v>
          </cell>
        </row>
        <row r="11">
          <cell r="A11">
            <v>38595</v>
          </cell>
          <cell r="B11">
            <v>12.132366000000001</v>
          </cell>
          <cell r="C11">
            <v>50.91189499999998</v>
          </cell>
          <cell r="D11">
            <v>72.663233538461554</v>
          </cell>
          <cell r="F11">
            <v>63.044260999999977</v>
          </cell>
        </row>
        <row r="12">
          <cell r="A12">
            <v>38564</v>
          </cell>
          <cell r="B12">
            <v>5.5851160000000002</v>
          </cell>
          <cell r="C12">
            <v>60.953506000000004</v>
          </cell>
          <cell r="D12">
            <v>71.702900615384635</v>
          </cell>
          <cell r="F12">
            <v>66.538622000000004</v>
          </cell>
        </row>
        <row r="13">
          <cell r="A13">
            <v>38533</v>
          </cell>
          <cell r="B13">
            <v>13.896483999999999</v>
          </cell>
          <cell r="C13">
            <v>99.980630000000005</v>
          </cell>
          <cell r="D13">
            <v>71.454683615384624</v>
          </cell>
          <cell r="F13">
            <v>113.87711400000001</v>
          </cell>
        </row>
        <row r="14">
          <cell r="A14">
            <v>38503</v>
          </cell>
          <cell r="B14">
            <v>12.650639999999999</v>
          </cell>
          <cell r="C14">
            <v>56.471678999999973</v>
          </cell>
          <cell r="D14">
            <v>67.375775153846163</v>
          </cell>
          <cell r="F14">
            <v>69.122318999999976</v>
          </cell>
        </row>
        <row r="15">
          <cell r="A15">
            <v>38472</v>
          </cell>
          <cell r="B15">
            <v>10.192118999999998</v>
          </cell>
          <cell r="C15">
            <v>79.263193000000001</v>
          </cell>
          <cell r="D15">
            <v>65.552191307692325</v>
          </cell>
          <cell r="F15">
            <v>89.455311999999992</v>
          </cell>
        </row>
        <row r="16">
          <cell r="A16">
            <v>38442</v>
          </cell>
          <cell r="B16">
            <v>20.219249000000001</v>
          </cell>
          <cell r="C16">
            <v>33.354072000000002</v>
          </cell>
          <cell r="D16">
            <v>62.755488000000007</v>
          </cell>
          <cell r="F16">
            <v>53.573321000000007</v>
          </cell>
        </row>
        <row r="17">
          <cell r="A17">
            <v>38411</v>
          </cell>
          <cell r="B17">
            <v>8.3257119999999993</v>
          </cell>
          <cell r="C17">
            <v>56.052802</v>
          </cell>
          <cell r="D17">
            <v>65.157974769230776</v>
          </cell>
          <cell r="F17">
            <v>64.378513999999996</v>
          </cell>
        </row>
        <row r="18">
          <cell r="A18">
            <v>38383</v>
          </cell>
          <cell r="B18">
            <v>6.4924300000000006</v>
          </cell>
          <cell r="C18">
            <v>128.58570900000004</v>
          </cell>
          <cell r="D18">
            <v>67.195353153846156</v>
          </cell>
          <cell r="F18">
            <v>135.07813900000005</v>
          </cell>
        </row>
        <row r="19">
          <cell r="A19">
            <v>38352</v>
          </cell>
          <cell r="B19">
            <v>11.331378000000001</v>
          </cell>
          <cell r="C19">
            <v>90.981479000000022</v>
          </cell>
          <cell r="D19">
            <v>59.758018230769238</v>
          </cell>
          <cell r="F19">
            <v>102.31285700000002</v>
          </cell>
        </row>
        <row r="20">
          <cell r="A20">
            <v>38321</v>
          </cell>
          <cell r="B20">
            <v>5.3294059999999996</v>
          </cell>
          <cell r="C20">
            <v>57.086945000000043</v>
          </cell>
          <cell r="D20">
            <v>55.560331923076923</v>
          </cell>
          <cell r="F20">
            <v>62.416351000000041</v>
          </cell>
        </row>
        <row r="21">
          <cell r="A21">
            <v>38291</v>
          </cell>
          <cell r="B21">
            <v>7.0774219999999994</v>
          </cell>
          <cell r="C21">
            <v>26.482608999999997</v>
          </cell>
          <cell r="D21">
            <v>60.884110230769231</v>
          </cell>
          <cell r="F21">
            <v>33.560030999999995</v>
          </cell>
        </row>
        <row r="22">
          <cell r="A22">
            <v>38260</v>
          </cell>
          <cell r="B22">
            <v>5.6235869999999997</v>
          </cell>
          <cell r="C22">
            <v>24.523962000000015</v>
          </cell>
          <cell r="D22">
            <v>61.61110846153845</v>
          </cell>
          <cell r="F22">
            <v>30.147549000000016</v>
          </cell>
        </row>
        <row r="23">
          <cell r="A23">
            <v>38230</v>
          </cell>
          <cell r="B23">
            <v>7.2949429999999991</v>
          </cell>
          <cell r="C23">
            <v>53.822702999999997</v>
          </cell>
          <cell r="D23">
            <v>61.728117307692301</v>
          </cell>
          <cell r="F23">
            <v>61.117645999999993</v>
          </cell>
        </row>
        <row r="24">
          <cell r="A24">
            <v>38199</v>
          </cell>
          <cell r="B24">
            <v>20.722894999999998</v>
          </cell>
          <cell r="C24">
            <v>29.837038000000028</v>
          </cell>
          <cell r="D24">
            <v>61.180457307692301</v>
          </cell>
          <cell r="F24">
            <v>50.559933000000029</v>
          </cell>
        </row>
        <row r="25">
          <cell r="A25">
            <v>38168</v>
          </cell>
          <cell r="B25">
            <v>6.658029</v>
          </cell>
          <cell r="C25">
            <v>56.653771999999982</v>
          </cell>
          <cell r="D25">
            <v>61.165518461538454</v>
          </cell>
          <cell r="F25">
            <v>63.311800999999981</v>
          </cell>
        </row>
        <row r="26">
          <cell r="A26">
            <v>38138</v>
          </cell>
          <cell r="B26">
            <v>7.5536219999999989</v>
          </cell>
          <cell r="C26">
            <v>53.297681999999988</v>
          </cell>
          <cell r="D26">
            <v>58.326351307692292</v>
          </cell>
          <cell r="F26">
            <v>60.851303999999985</v>
          </cell>
        </row>
        <row r="27">
          <cell r="A27">
            <v>38107</v>
          </cell>
          <cell r="B27">
            <v>7.4859099999999996</v>
          </cell>
          <cell r="C27">
            <v>37.929819000000016</v>
          </cell>
          <cell r="D27">
            <v>57.961838999999983</v>
          </cell>
          <cell r="F27">
            <v>45.415729000000013</v>
          </cell>
        </row>
        <row r="28">
          <cell r="A28">
            <v>38077</v>
          </cell>
          <cell r="B28">
            <v>15.912038000000001</v>
          </cell>
          <cell r="C28">
            <v>37.186130999999982</v>
          </cell>
          <cell r="D28">
            <v>56.03419261538459</v>
          </cell>
          <cell r="F28">
            <v>53.098168999999984</v>
          </cell>
        </row>
        <row r="29">
          <cell r="A29">
            <v>38046</v>
          </cell>
          <cell r="B29">
            <v>7.139805</v>
          </cell>
          <cell r="C29">
            <v>77.665844000000007</v>
          </cell>
          <cell r="D29">
            <v>53.638790307692297</v>
          </cell>
          <cell r="F29">
            <v>84.805649000000003</v>
          </cell>
        </row>
        <row r="30">
          <cell r="A30">
            <v>38017</v>
          </cell>
          <cell r="B30">
            <v>1.7463109999999999</v>
          </cell>
          <cell r="C30">
            <v>89.118122</v>
          </cell>
          <cell r="D30">
            <v>49.091545307692286</v>
          </cell>
          <cell r="F30">
            <v>90.864433000000005</v>
          </cell>
        </row>
        <row r="31">
          <cell r="A31">
            <v>37986</v>
          </cell>
          <cell r="B31">
            <v>3.2690419999999998</v>
          </cell>
          <cell r="C31">
            <v>35.123743000000005</v>
          </cell>
          <cell r="D31">
            <v>44.742268538461531</v>
          </cell>
          <cell r="F31">
            <v>38.392785000000003</v>
          </cell>
        </row>
        <row r="32">
          <cell r="A32">
            <v>37955</v>
          </cell>
          <cell r="B32">
            <v>7.353695000000001</v>
          </cell>
          <cell r="C32">
            <v>40.389240000000001</v>
          </cell>
          <cell r="D32">
            <v>44.845050846153839</v>
          </cell>
          <cell r="F32">
            <v>47.742935000000003</v>
          </cell>
        </row>
        <row r="33">
          <cell r="A33">
            <v>37925</v>
          </cell>
          <cell r="B33">
            <v>7.2159009999999988</v>
          </cell>
          <cell r="C33">
            <v>124.40956799999992</v>
          </cell>
          <cell r="D33">
            <v>42.872452230769227</v>
          </cell>
          <cell r="F33">
            <v>131.62546899999992</v>
          </cell>
        </row>
        <row r="34">
          <cell r="A34">
            <v>37894</v>
          </cell>
          <cell r="B34">
            <v>7.3002670000000007</v>
          </cell>
          <cell r="C34">
            <v>35.710740999999977</v>
          </cell>
          <cell r="D34">
            <v>34.429874692307685</v>
          </cell>
          <cell r="F34">
            <v>43.011007999999975</v>
          </cell>
        </row>
        <row r="35">
          <cell r="A35">
            <v>37864</v>
          </cell>
          <cell r="B35">
            <v>4.5553560000000006</v>
          </cell>
          <cell r="C35">
            <v>27.113308</v>
          </cell>
          <cell r="D35">
            <v>33.605721076923075</v>
          </cell>
          <cell r="F35">
            <v>31.668664</v>
          </cell>
        </row>
        <row r="36">
          <cell r="A36">
            <v>37833</v>
          </cell>
          <cell r="B36">
            <v>2.8486100000000003</v>
          </cell>
          <cell r="C36">
            <v>51.149456000000001</v>
          </cell>
          <cell r="D36">
            <v>37.949965384615375</v>
          </cell>
          <cell r="F36">
            <v>53.998066000000001</v>
          </cell>
        </row>
        <row r="37">
          <cell r="A37">
            <v>37802</v>
          </cell>
          <cell r="B37">
            <v>4.3228050000000007</v>
          </cell>
          <cell r="C37">
            <v>46.042922999999995</v>
          </cell>
          <cell r="D37">
            <v>35.751022615384606</v>
          </cell>
          <cell r="F37">
            <v>50.365727999999997</v>
          </cell>
        </row>
        <row r="38">
          <cell r="A38">
            <v>37772</v>
          </cell>
          <cell r="B38">
            <v>2.1760959999999994</v>
          </cell>
          <cell r="C38">
            <v>24.226531999999985</v>
          </cell>
          <cell r="D38">
            <v>34.988282692307685</v>
          </cell>
          <cell r="F38">
            <v>26.402627999999986</v>
          </cell>
        </row>
        <row r="39">
          <cell r="A39">
            <v>37741</v>
          </cell>
          <cell r="B39">
            <v>3.374657</v>
          </cell>
          <cell r="C39">
            <v>52.73798699999999</v>
          </cell>
          <cell r="D39">
            <v>35.897280384615385</v>
          </cell>
          <cell r="F39">
            <v>56.112643999999989</v>
          </cell>
        </row>
        <row r="40">
          <cell r="A40">
            <v>37711</v>
          </cell>
          <cell r="B40">
            <v>3.1371709999999995</v>
          </cell>
          <cell r="C40">
            <v>17.219155000000008</v>
          </cell>
          <cell r="D40">
            <v>33.897768538461534</v>
          </cell>
          <cell r="F40">
            <v>20.356326000000006</v>
          </cell>
        </row>
        <row r="41">
          <cell r="A41">
            <v>37680</v>
          </cell>
          <cell r="B41">
            <v>2.8768359999999999</v>
          </cell>
          <cell r="C41">
            <v>19.081103000000006</v>
          </cell>
          <cell r="D41">
            <v>34.665330230769229</v>
          </cell>
          <cell r="F41">
            <v>21.957939000000007</v>
          </cell>
        </row>
        <row r="42">
          <cell r="A42">
            <v>37652</v>
          </cell>
          <cell r="B42">
            <v>1.7890610000000002</v>
          </cell>
          <cell r="C42">
            <v>23.902402999999996</v>
          </cell>
          <cell r="D42">
            <v>34.791207769230773</v>
          </cell>
          <cell r="F42">
            <v>25.691463999999996</v>
          </cell>
        </row>
        <row r="43">
          <cell r="A43">
            <v>37621</v>
          </cell>
          <cell r="B43">
            <v>4.9924379999999999</v>
          </cell>
          <cell r="C43">
            <v>29.331396999999988</v>
          </cell>
          <cell r="D43">
            <v>38.848989153846155</v>
          </cell>
          <cell r="F43">
            <v>34.323834999999988</v>
          </cell>
        </row>
        <row r="44">
          <cell r="A44">
            <v>37590</v>
          </cell>
          <cell r="B44">
            <v>8.6165300000000009</v>
          </cell>
          <cell r="C44">
            <v>31.112424999999991</v>
          </cell>
          <cell r="D44">
            <v>39.450113846153847</v>
          </cell>
          <cell r="F44">
            <v>39.728954999999992</v>
          </cell>
        </row>
        <row r="45">
          <cell r="A45">
            <v>37560</v>
          </cell>
          <cell r="B45">
            <v>4.5494520000000005</v>
          </cell>
          <cell r="C45">
            <v>17.549700999999995</v>
          </cell>
          <cell r="D45">
            <v>39.493690692307688</v>
          </cell>
          <cell r="F45">
            <v>22.099152999999994</v>
          </cell>
        </row>
        <row r="46">
          <cell r="A46">
            <v>37529</v>
          </cell>
          <cell r="B46">
            <v>5.8318959999999995</v>
          </cell>
          <cell r="C46">
            <v>16.040065000000002</v>
          </cell>
          <cell r="D46">
            <v>42.605007769230767</v>
          </cell>
          <cell r="F46">
            <v>21.871961000000002</v>
          </cell>
        </row>
        <row r="47">
          <cell r="A47">
            <v>37499</v>
          </cell>
          <cell r="B47">
            <v>10.339115</v>
          </cell>
          <cell r="C47">
            <v>21.957896000000002</v>
          </cell>
          <cell r="D47">
            <v>43.282461384615381</v>
          </cell>
          <cell r="F47">
            <v>32.297010999999998</v>
          </cell>
        </row>
        <row r="48">
          <cell r="A48">
            <v>37468</v>
          </cell>
          <cell r="B48">
            <v>2.8691759999999999</v>
          </cell>
          <cell r="C48">
            <v>85.274663999999987</v>
          </cell>
          <cell r="D48">
            <v>50.319112384615394</v>
          </cell>
          <cell r="F48">
            <v>88.143839999999983</v>
          </cell>
        </row>
        <row r="49">
          <cell r="A49">
            <v>37437</v>
          </cell>
          <cell r="B49">
            <v>1.836022</v>
          </cell>
          <cell r="C49">
            <v>23.575788000000006</v>
          </cell>
          <cell r="D49">
            <v>46.971721615384617</v>
          </cell>
          <cell r="F49">
            <v>25.411810000000006</v>
          </cell>
        </row>
        <row r="50">
          <cell r="A50">
            <v>37407</v>
          </cell>
          <cell r="B50">
            <v>4.406949</v>
          </cell>
          <cell r="C50">
            <v>36.04316</v>
          </cell>
          <cell r="D50">
            <v>49.484473384615384</v>
          </cell>
          <cell r="F50">
            <v>40.450108999999998</v>
          </cell>
        </row>
        <row r="51">
          <cell r="A51">
            <v>37376</v>
          </cell>
          <cell r="B51">
            <v>2.2535869999999996</v>
          </cell>
          <cell r="C51">
            <v>35.966011000000009</v>
          </cell>
          <cell r="D51">
            <v>51.466548384615379</v>
          </cell>
          <cell r="F51">
            <v>38.219598000000005</v>
          </cell>
        </row>
        <row r="52">
          <cell r="A52">
            <v>37346</v>
          </cell>
          <cell r="B52">
            <v>1.8928519999999998</v>
          </cell>
          <cell r="C52">
            <v>28.226137999999978</v>
          </cell>
          <cell r="D52">
            <v>52.864423000000002</v>
          </cell>
          <cell r="F52">
            <v>30.118989999999979</v>
          </cell>
        </row>
        <row r="53">
          <cell r="A53">
            <v>37315</v>
          </cell>
          <cell r="B53">
            <v>1.3040729999999998</v>
          </cell>
          <cell r="C53">
            <v>29.030554999999993</v>
          </cell>
          <cell r="D53">
            <v>56.76897107692308</v>
          </cell>
          <cell r="F53">
            <v>30.334627999999991</v>
          </cell>
        </row>
        <row r="54">
          <cell r="A54">
            <v>37287</v>
          </cell>
          <cell r="B54">
            <v>1.1975740000000001</v>
          </cell>
          <cell r="C54">
            <v>22.396773000000007</v>
          </cell>
          <cell r="D54">
            <v>58.189854461538474</v>
          </cell>
          <cell r="F54">
            <v>23.594347000000006</v>
          </cell>
        </row>
        <row r="55">
          <cell r="A55">
            <v>37256</v>
          </cell>
          <cell r="B55">
            <v>1.3539000000000001</v>
          </cell>
          <cell r="C55">
            <v>77.088721999999976</v>
          </cell>
          <cell r="D55">
            <v>61.685751538461545</v>
          </cell>
          <cell r="F55">
            <v>78.442621999999972</v>
          </cell>
        </row>
        <row r="56">
          <cell r="A56">
            <v>37225</v>
          </cell>
          <cell r="B56">
            <v>1.9438260000000001</v>
          </cell>
          <cell r="C56">
            <v>40.194629999999997</v>
          </cell>
          <cell r="D56">
            <v>64.35884638461539</v>
          </cell>
          <cell r="F56">
            <v>42.138455999999998</v>
          </cell>
        </row>
        <row r="57">
          <cell r="A57">
            <v>37195</v>
          </cell>
          <cell r="B57">
            <v>1.8615630000000003</v>
          </cell>
          <cell r="C57">
            <v>38.433890999999988</v>
          </cell>
          <cell r="D57">
            <v>72.743839923076933</v>
          </cell>
          <cell r="F57">
            <v>40.295453999999992</v>
          </cell>
        </row>
        <row r="58">
          <cell r="A58">
            <v>37164</v>
          </cell>
          <cell r="B58">
            <v>0.83037000000000005</v>
          </cell>
          <cell r="C58">
            <v>61.715905000000014</v>
          </cell>
          <cell r="D58">
            <v>80.758686000000026</v>
          </cell>
          <cell r="F58">
            <v>62.546275000000016</v>
          </cell>
        </row>
        <row r="59">
          <cell r="A59">
            <v>37134</v>
          </cell>
          <cell r="B59">
            <v>2.674099</v>
          </cell>
          <cell r="C59">
            <v>28.004759000000014</v>
          </cell>
          <cell r="D59">
            <v>86.204957153846166</v>
          </cell>
          <cell r="F59">
            <v>30.678858000000012</v>
          </cell>
        </row>
        <row r="60">
          <cell r="A60">
            <v>37103</v>
          </cell>
          <cell r="B60">
            <v>1.038483</v>
          </cell>
          <cell r="C60">
            <v>122.73499100000008</v>
          </cell>
          <cell r="D60">
            <v>98.133912000000009</v>
          </cell>
          <cell r="F60">
            <v>123.77347400000008</v>
          </cell>
        </row>
        <row r="61">
          <cell r="A61">
            <v>37072</v>
          </cell>
          <cell r="B61">
            <v>0.94030600000000009</v>
          </cell>
          <cell r="C61">
            <v>43.687453999999967</v>
          </cell>
          <cell r="D61">
            <v>97.942567615384618</v>
          </cell>
          <cell r="F61">
            <v>44.627759999999967</v>
          </cell>
        </row>
        <row r="62">
          <cell r="A62">
            <v>37042</v>
          </cell>
          <cell r="B62">
            <v>1.878239</v>
          </cell>
          <cell r="C62">
            <v>56.199344000000046</v>
          </cell>
          <cell r="D62">
            <v>102.87118776923077</v>
          </cell>
          <cell r="F62">
            <v>58.077583000000047</v>
          </cell>
        </row>
        <row r="63">
          <cell r="A63">
            <v>37011</v>
          </cell>
          <cell r="B63">
            <v>1.8410379999999997</v>
          </cell>
          <cell r="C63">
            <v>64.376046000000017</v>
          </cell>
          <cell r="D63">
            <v>103.77072115384614</v>
          </cell>
          <cell r="F63">
            <v>66.217084000000014</v>
          </cell>
        </row>
        <row r="64">
          <cell r="A64">
            <v>36981</v>
          </cell>
          <cell r="B64">
            <v>1.3597080000000001</v>
          </cell>
          <cell r="C64">
            <v>55.032260000000001</v>
          </cell>
          <cell r="D64">
            <v>111.00218423076922</v>
          </cell>
          <cell r="F64">
            <v>56.391967999999999</v>
          </cell>
        </row>
        <row r="65">
          <cell r="A65">
            <v>36950</v>
          </cell>
          <cell r="B65">
            <v>3.4275859999999998</v>
          </cell>
          <cell r="C65">
            <v>77.450529000000017</v>
          </cell>
          <cell r="D65">
            <v>116.01137999999999</v>
          </cell>
          <cell r="F65">
            <v>80.878115000000022</v>
          </cell>
        </row>
        <row r="66">
          <cell r="A66">
            <v>36922</v>
          </cell>
          <cell r="B66">
            <v>5.2811880000000002</v>
          </cell>
          <cell r="C66">
            <v>43.524923999999984</v>
          </cell>
          <cell r="D66">
            <v>129.78379530769229</v>
          </cell>
          <cell r="F66">
            <v>48.806111999999985</v>
          </cell>
        </row>
        <row r="67">
          <cell r="A67">
            <v>36891</v>
          </cell>
          <cell r="B67">
            <v>3.9102289999999997</v>
          </cell>
          <cell r="C67">
            <v>65.130780000000001</v>
          </cell>
          <cell r="D67">
            <v>135.25580030769225</v>
          </cell>
          <cell r="F67">
            <v>69.041009000000003</v>
          </cell>
        </row>
        <row r="68">
          <cell r="A68">
            <v>36860</v>
          </cell>
          <cell r="B68">
            <v>3.755185</v>
          </cell>
          <cell r="C68">
            <v>109.43767</v>
          </cell>
          <cell r="D68">
            <v>141.3978381538461</v>
          </cell>
          <cell r="F68">
            <v>113.19285499999999</v>
          </cell>
        </row>
        <row r="69">
          <cell r="A69">
            <v>36830</v>
          </cell>
          <cell r="B69">
            <v>3.8455239999999993</v>
          </cell>
          <cell r="C69">
            <v>147.29784799999996</v>
          </cell>
          <cell r="D69">
            <v>139.79323269230767</v>
          </cell>
          <cell r="F69">
            <v>151.14337199999997</v>
          </cell>
        </row>
        <row r="70">
          <cell r="A70">
            <v>36799</v>
          </cell>
          <cell r="B70">
            <v>2.5960199999999998</v>
          </cell>
          <cell r="C70">
            <v>141.89243300000004</v>
          </cell>
          <cell r="D70">
            <v>139.45966099999998</v>
          </cell>
          <cell r="F70">
            <v>144.48845300000005</v>
          </cell>
        </row>
        <row r="71">
          <cell r="A71">
            <v>36769</v>
          </cell>
          <cell r="B71">
            <v>8.1250459999999993</v>
          </cell>
          <cell r="C71">
            <v>125.22275399999995</v>
          </cell>
          <cell r="D71">
            <v>135.38010092307692</v>
          </cell>
          <cell r="F71">
            <v>133.34779999999995</v>
          </cell>
        </row>
        <row r="72">
          <cell r="A72">
            <v>36738</v>
          </cell>
          <cell r="B72">
            <v>2.9678599999999999</v>
          </cell>
          <cell r="C72">
            <v>182.78741099999991</v>
          </cell>
          <cell r="D72">
            <v>131.48258315384615</v>
          </cell>
          <cell r="F72">
            <v>185.75527099999991</v>
          </cell>
        </row>
        <row r="73">
          <cell r="A73">
            <v>36707</v>
          </cell>
          <cell r="B73">
            <v>5.4210330000000022</v>
          </cell>
          <cell r="C73">
            <v>115.86496399999999</v>
          </cell>
          <cell r="D73">
            <v>130.12146423076925</v>
          </cell>
          <cell r="F73">
            <v>121.28599699999999</v>
          </cell>
        </row>
        <row r="74">
          <cell r="A74">
            <v>36677</v>
          </cell>
          <cell r="B74">
            <v>6.9860050000000005</v>
          </cell>
          <cell r="C74">
            <v>101.71381700000009</v>
          </cell>
          <cell r="D74">
            <v>130.68517192307692</v>
          </cell>
          <cell r="F74">
            <v>108.6998220000001</v>
          </cell>
        </row>
        <row r="75">
          <cell r="A75">
            <v>36646</v>
          </cell>
          <cell r="B75">
            <v>5.3187629999999988</v>
          </cell>
          <cell r="C75">
            <v>64.452753999999985</v>
          </cell>
          <cell r="D75">
            <v>134.64804892307691</v>
          </cell>
          <cell r="F75">
            <v>69.771516999999989</v>
          </cell>
        </row>
        <row r="76">
          <cell r="A76">
            <v>36616</v>
          </cell>
          <cell r="B76">
            <v>6.845848000000001</v>
          </cell>
          <cell r="C76">
            <v>153.38025599999997</v>
          </cell>
          <cell r="D76">
            <v>140.97650838461539</v>
          </cell>
          <cell r="F76">
            <v>160.22610399999996</v>
          </cell>
        </row>
        <row r="77">
          <cell r="A77">
            <v>36585</v>
          </cell>
          <cell r="B77">
            <v>4.303242</v>
          </cell>
          <cell r="C77">
            <v>117.20827100000002</v>
          </cell>
          <cell r="D77">
            <v>133.04062269230769</v>
          </cell>
          <cell r="F77">
            <v>121.51151300000002</v>
          </cell>
        </row>
        <row r="78">
          <cell r="A78">
            <v>36556</v>
          </cell>
          <cell r="B78">
            <v>3.1775300000000004</v>
          </cell>
          <cell r="C78">
            <v>256.74198399999983</v>
          </cell>
          <cell r="D78">
            <v>134.31181569230768</v>
          </cell>
          <cell r="F78">
            <v>259.91951399999982</v>
          </cell>
        </row>
        <row r="79">
          <cell r="A79">
            <v>36525</v>
          </cell>
          <cell r="B79">
            <v>9.7128949999999978</v>
          </cell>
          <cell r="C79">
            <v>110.22928199999998</v>
          </cell>
          <cell r="D79">
            <v>125.63751276923072</v>
          </cell>
          <cell r="F79">
            <v>119.94217699999999</v>
          </cell>
        </row>
        <row r="80">
          <cell r="A80">
            <v>36494</v>
          </cell>
          <cell r="B80">
            <v>3.9775749999999999</v>
          </cell>
          <cell r="C80">
            <v>144.90992600000007</v>
          </cell>
          <cell r="D80">
            <v>123.08652623076919</v>
          </cell>
          <cell r="F80">
            <v>148.88750100000007</v>
          </cell>
        </row>
        <row r="81">
          <cell r="A81">
            <v>36464</v>
          </cell>
          <cell r="B81">
            <v>4.2792789999999998</v>
          </cell>
          <cell r="C81">
            <v>88.053705000000022</v>
          </cell>
          <cell r="D81">
            <v>118.02132738461533</v>
          </cell>
          <cell r="F81">
            <v>92.332984000000025</v>
          </cell>
        </row>
        <row r="82">
          <cell r="A82">
            <v>36433</v>
          </cell>
          <cell r="B82">
            <v>7.7154090000000002</v>
          </cell>
          <cell r="C82">
            <v>139.09153099999995</v>
          </cell>
          <cell r="D82">
            <v>113.49726876923071</v>
          </cell>
          <cell r="F82">
            <v>146.80693999999994</v>
          </cell>
        </row>
        <row r="83">
          <cell r="A83">
            <v>36403</v>
          </cell>
          <cell r="B83">
            <v>6.5325890000000015</v>
          </cell>
          <cell r="C83">
            <v>84.921582999999998</v>
          </cell>
          <cell r="D83">
            <v>113.54483353846149</v>
          </cell>
          <cell r="F83">
            <v>91.454172</v>
          </cell>
        </row>
        <row r="84">
          <cell r="A84">
            <v>36372</v>
          </cell>
          <cell r="B84">
            <v>4.1070750000000009</v>
          </cell>
          <cell r="C84">
            <v>78.572993999999994</v>
          </cell>
          <cell r="D84">
            <v>116.89395084615379</v>
          </cell>
          <cell r="F84">
            <v>82.680068999999989</v>
          </cell>
        </row>
        <row r="85">
          <cell r="A85">
            <v>36341</v>
          </cell>
          <cell r="B85">
            <v>6.4973270000000003</v>
          </cell>
          <cell r="C85">
            <v>161.56339799999995</v>
          </cell>
          <cell r="D85">
            <v>125.48712692307691</v>
          </cell>
          <cell r="F85">
            <v>168.06072499999996</v>
          </cell>
        </row>
        <row r="86">
          <cell r="A86">
            <v>36311</v>
          </cell>
          <cell r="B86">
            <v>4.4865520000000005</v>
          </cell>
          <cell r="C86">
            <v>124.12764500000002</v>
          </cell>
          <cell r="D86">
            <v>127.4752158461538</v>
          </cell>
          <cell r="F86">
            <v>128.61419700000002</v>
          </cell>
        </row>
        <row r="87">
          <cell r="A87">
            <v>36280</v>
          </cell>
          <cell r="B87">
            <v>3.8107220000000002</v>
          </cell>
          <cell r="C87">
            <v>156.40650100000002</v>
          </cell>
          <cell r="D87">
            <v>136.17543323076916</v>
          </cell>
          <cell r="F87">
            <v>160.21722300000002</v>
          </cell>
        </row>
        <row r="88">
          <cell r="A88">
            <v>36250</v>
          </cell>
          <cell r="B88">
            <v>5.8373689999999989</v>
          </cell>
          <cell r="C88">
            <v>146.20412099999984</v>
          </cell>
          <cell r="D88">
            <v>131.30629115384608</v>
          </cell>
          <cell r="F88">
            <v>152.04148999999984</v>
          </cell>
        </row>
        <row r="89">
          <cell r="A89">
            <v>36219</v>
          </cell>
          <cell r="B89">
            <v>2.7061979999999997</v>
          </cell>
          <cell r="C89">
            <v>54.353392000000014</v>
          </cell>
          <cell r="D89">
            <v>124.28439876923072</v>
          </cell>
          <cell r="F89">
            <v>57.059590000000014</v>
          </cell>
        </row>
        <row r="90">
          <cell r="A90">
            <v>36191</v>
          </cell>
          <cell r="B90">
            <v>4.2429049999999995</v>
          </cell>
          <cell r="C90">
            <v>133.79411700000003</v>
          </cell>
          <cell r="D90">
            <v>126.68059292307687</v>
          </cell>
          <cell r="F90">
            <v>138.03702200000004</v>
          </cell>
        </row>
        <row r="91">
          <cell r="A91">
            <v>36160</v>
          </cell>
          <cell r="B91">
            <v>4.112743</v>
          </cell>
          <cell r="C91">
            <v>143.04083299999979</v>
          </cell>
          <cell r="D91">
            <v>122.66088353846149</v>
          </cell>
          <cell r="F91">
            <v>147.15357599999979</v>
          </cell>
        </row>
        <row r="92">
          <cell r="A92">
            <v>36129</v>
          </cell>
          <cell r="B92">
            <v>1.7501940000000002</v>
          </cell>
          <cell r="C92">
            <v>85.029158000000038</v>
          </cell>
          <cell r="D92">
            <v>116.73706230769228</v>
          </cell>
          <cell r="F92">
            <v>86.779352000000031</v>
          </cell>
        </row>
        <row r="93">
          <cell r="A93">
            <v>36099</v>
          </cell>
          <cell r="B93">
            <v>0.49377800000000005</v>
          </cell>
          <cell r="C93">
            <v>82.546137999999956</v>
          </cell>
          <cell r="D93">
            <v>123.80395830769227</v>
          </cell>
          <cell r="F93">
            <v>83.039915999999963</v>
          </cell>
        </row>
        <row r="94">
          <cell r="A94">
            <v>36068</v>
          </cell>
          <cell r="B94">
            <v>1.8893250000000001</v>
          </cell>
          <cell r="C94">
            <v>31.630896999999994</v>
          </cell>
          <cell r="D94">
            <v>122.99125707692306</v>
          </cell>
          <cell r="F94">
            <v>33.520221999999997</v>
          </cell>
        </row>
        <row r="95">
          <cell r="A95">
            <v>36038</v>
          </cell>
          <cell r="B95">
            <v>1.6357599999999999</v>
          </cell>
          <cell r="C95">
            <v>145.78952199999983</v>
          </cell>
          <cell r="D95">
            <v>125.61971692307689</v>
          </cell>
          <cell r="F95">
            <v>147.42528199999984</v>
          </cell>
        </row>
        <row r="96">
          <cell r="A96">
            <v>36007</v>
          </cell>
          <cell r="B96">
            <v>4.0691530000000009</v>
          </cell>
          <cell r="C96">
            <v>130.92354399999985</v>
          </cell>
          <cell r="D96">
            <v>118.54164907692308</v>
          </cell>
          <cell r="F96">
            <v>134.99269699999985</v>
          </cell>
        </row>
        <row r="97">
          <cell r="A97">
            <v>35976</v>
          </cell>
          <cell r="B97">
            <v>1.0289809999999999</v>
          </cell>
          <cell r="C97">
            <v>193.36237699999998</v>
          </cell>
          <cell r="D97">
            <v>112.65180315384615</v>
          </cell>
          <cell r="F97">
            <v>194.39135799999997</v>
          </cell>
        </row>
        <row r="98">
          <cell r="A98">
            <v>35946</v>
          </cell>
          <cell r="B98">
            <v>1.8644409999999998</v>
          </cell>
          <cell r="C98">
            <v>192.04143999999999</v>
          </cell>
          <cell r="D98">
            <v>102.84128330769234</v>
          </cell>
          <cell r="F98">
            <v>193.90588099999999</v>
          </cell>
        </row>
        <row r="99">
          <cell r="A99">
            <v>35915</v>
          </cell>
          <cell r="B99">
            <v>3.0454680000000001</v>
          </cell>
          <cell r="C99">
            <v>238.67155500000001</v>
          </cell>
          <cell r="D99">
            <v>91.21586938461536</v>
          </cell>
          <cell r="F99">
            <v>241.71702300000001</v>
          </cell>
        </row>
        <row r="100">
          <cell r="A100">
            <v>35885</v>
          </cell>
          <cell r="B100">
            <v>2.9437899999999999</v>
          </cell>
          <cell r="C100">
            <v>93.974586000000002</v>
          </cell>
          <cell r="D100">
            <v>76.838706076923074</v>
          </cell>
          <cell r="F100">
            <v>96.918375999999995</v>
          </cell>
        </row>
        <row r="101">
          <cell r="A101">
            <v>35854</v>
          </cell>
          <cell r="B101">
            <v>2.8408369999999996</v>
          </cell>
          <cell r="C101">
            <v>57.916051999999993</v>
          </cell>
          <cell r="D101">
            <v>73.67833869230769</v>
          </cell>
          <cell r="F101">
            <v>60.756888999999994</v>
          </cell>
        </row>
        <row r="102">
          <cell r="A102">
            <v>35826</v>
          </cell>
          <cell r="B102">
            <v>4.3278309999999998</v>
          </cell>
          <cell r="C102">
            <v>83.882283000000029</v>
          </cell>
          <cell r="D102">
            <v>74.14670876923077</v>
          </cell>
          <cell r="F102">
            <v>88.210114000000033</v>
          </cell>
        </row>
        <row r="103">
          <cell r="A103">
            <v>35795</v>
          </cell>
          <cell r="F103">
            <v>85.780799999999999</v>
          </cell>
        </row>
        <row r="104">
          <cell r="A104">
            <v>35764</v>
          </cell>
          <cell r="F104">
            <v>70.143899999999988</v>
          </cell>
        </row>
        <row r="105">
          <cell r="A105">
            <v>35734</v>
          </cell>
          <cell r="F105">
            <v>178.64899999999997</v>
          </cell>
        </row>
        <row r="106">
          <cell r="A106">
            <v>35703</v>
          </cell>
          <cell r="F106">
            <v>72.474800000000002</v>
          </cell>
        </row>
        <row r="107">
          <cell r="A107">
            <v>35673</v>
          </cell>
          <cell r="F107">
            <v>67.69019999999999</v>
          </cell>
        </row>
        <row r="108">
          <cell r="A108">
            <v>35642</v>
          </cell>
          <cell r="F108">
            <v>55.410400000000003</v>
          </cell>
        </row>
        <row r="109">
          <cell r="A109">
            <v>35611</v>
          </cell>
          <cell r="F109">
            <v>58.424699999999994</v>
          </cell>
        </row>
        <row r="110">
          <cell r="A110">
            <v>35581</v>
          </cell>
          <cell r="F110">
            <v>66.854600000000005</v>
          </cell>
        </row>
        <row r="111">
          <cell r="A111">
            <v>35550</v>
          </cell>
          <cell r="F111">
            <v>42.775500000000001</v>
          </cell>
        </row>
        <row r="112">
          <cell r="A112">
            <v>35520</v>
          </cell>
          <cell r="F112">
            <v>54.813900000000004</v>
          </cell>
        </row>
        <row r="113">
          <cell r="A113">
            <v>35489</v>
          </cell>
          <cell r="F113">
            <v>55.833599999999997</v>
          </cell>
        </row>
        <row r="114">
          <cell r="A114">
            <v>35461</v>
          </cell>
          <cell r="F114">
            <v>66.845699999999994</v>
          </cell>
        </row>
      </sheetData>
      <sheetData sheetId="2" refreshError="1"/>
      <sheetData sheetId="3" refreshError="1"/>
      <sheetData sheetId="4" refreshError="1">
        <row r="1">
          <cell r="A1" t="str">
            <v>Mnemonic:</v>
          </cell>
          <cell r="B1" t="str">
            <v>RGT10Y.US</v>
          </cell>
          <cell r="C1" t="str">
            <v>Data Series:</v>
          </cell>
          <cell r="D1" t="str">
            <v>Interest Rates: Federal Funds Rate, (%,P.A.)</v>
          </cell>
        </row>
        <row r="2">
          <cell r="A2" t="str">
            <v>Description:</v>
          </cell>
          <cell r="B2" t="str">
            <v>Interest Rates: 10-Year Constant Maturity Securities, (% P.A.)</v>
          </cell>
          <cell r="C2" t="str">
            <v>Geography:</v>
          </cell>
          <cell r="D2" t="str">
            <v>United States</v>
          </cell>
        </row>
        <row r="3">
          <cell r="A3" t="str">
            <v>Source:</v>
          </cell>
          <cell r="B3" t="str">
            <v>Federal Reserve Board: H15</v>
          </cell>
          <cell r="C3" t="str">
            <v>Source:</v>
          </cell>
          <cell r="D3" t="str">
            <v>Federal Reserve Board: H15</v>
          </cell>
        </row>
        <row r="4">
          <cell r="A4" t="str">
            <v>Geography:</v>
          </cell>
          <cell r="B4" t="str">
            <v>United States</v>
          </cell>
          <cell r="C4" t="str">
            <v>Frequency:</v>
          </cell>
          <cell r="D4" t="str">
            <v>Monthly</v>
          </cell>
        </row>
        <row r="5">
          <cell r="A5" t="str">
            <v>Native Frequency:</v>
          </cell>
          <cell r="B5" t="str">
            <v>MONTHLY</v>
          </cell>
          <cell r="C5" t="str">
            <v>Transformation:</v>
          </cell>
          <cell r="D5" t="str">
            <v>Level</v>
          </cell>
        </row>
        <row r="6">
          <cell r="C6" t="str">
            <v>Data provided by www.FreeLunch.com - http://www.economy.com/freelunch</v>
          </cell>
        </row>
        <row r="7">
          <cell r="A7">
            <v>34730</v>
          </cell>
          <cell r="B7">
            <v>7.7800001999999993E-2</v>
          </cell>
          <cell r="C7">
            <v>5.5300000000000002E-2</v>
          </cell>
        </row>
        <row r="8">
          <cell r="A8">
            <v>34758</v>
          </cell>
          <cell r="B8">
            <v>7.4699998000000004E-2</v>
          </cell>
          <cell r="C8">
            <v>5.9200000000000003E-2</v>
          </cell>
        </row>
        <row r="9">
          <cell r="A9">
            <v>34789</v>
          </cell>
          <cell r="B9">
            <v>7.1999997999999996E-2</v>
          </cell>
          <cell r="C9">
            <v>5.9800000000000006E-2</v>
          </cell>
        </row>
        <row r="10">
          <cell r="A10">
            <v>34819</v>
          </cell>
          <cell r="B10">
            <v>7.0599998999999997E-2</v>
          </cell>
          <cell r="C10">
            <v>6.0499999999999998E-2</v>
          </cell>
        </row>
        <row r="11">
          <cell r="A11">
            <v>34850</v>
          </cell>
          <cell r="B11">
            <v>6.6300000999999997E-2</v>
          </cell>
          <cell r="C11">
            <v>6.0100000000000001E-2</v>
          </cell>
        </row>
        <row r="12">
          <cell r="A12">
            <v>34880</v>
          </cell>
          <cell r="B12">
            <v>6.1700001000000004E-2</v>
          </cell>
          <cell r="C12">
            <v>0.06</v>
          </cell>
        </row>
        <row r="13">
          <cell r="A13">
            <v>34911</v>
          </cell>
          <cell r="B13">
            <v>6.2800001999999994E-2</v>
          </cell>
          <cell r="C13">
            <v>5.8499999999999996E-2</v>
          </cell>
        </row>
        <row r="14">
          <cell r="A14">
            <v>34942</v>
          </cell>
          <cell r="B14">
            <v>6.4899998E-2</v>
          </cell>
          <cell r="C14">
            <v>5.74E-2</v>
          </cell>
        </row>
        <row r="15">
          <cell r="A15">
            <v>34972</v>
          </cell>
          <cell r="B15">
            <v>6.1999997999999994E-2</v>
          </cell>
          <cell r="C15">
            <v>5.7999999999999996E-2</v>
          </cell>
        </row>
        <row r="16">
          <cell r="A16">
            <v>35003</v>
          </cell>
          <cell r="B16">
            <v>6.0400000000000002E-2</v>
          </cell>
          <cell r="C16">
            <v>5.7599999999999998E-2</v>
          </cell>
        </row>
        <row r="17">
          <cell r="A17">
            <v>35033</v>
          </cell>
          <cell r="B17">
            <v>5.9299998E-2</v>
          </cell>
          <cell r="C17">
            <v>5.7999999999999996E-2</v>
          </cell>
        </row>
        <row r="18">
          <cell r="A18">
            <v>35064</v>
          </cell>
          <cell r="B18">
            <v>5.7099999999999998E-2</v>
          </cell>
          <cell r="C18">
            <v>5.5999999999999994E-2</v>
          </cell>
        </row>
        <row r="19">
          <cell r="A19">
            <v>35095</v>
          </cell>
          <cell r="B19">
            <v>5.6500000999999994E-2</v>
          </cell>
          <cell r="C19">
            <v>5.5599999999999997E-2</v>
          </cell>
        </row>
        <row r="20">
          <cell r="A20">
            <v>35124</v>
          </cell>
          <cell r="B20">
            <v>5.8099998999999999E-2</v>
          </cell>
          <cell r="C20">
            <v>5.2199999999999996E-2</v>
          </cell>
        </row>
        <row r="21">
          <cell r="A21">
            <v>35155</v>
          </cell>
          <cell r="B21">
            <v>6.2699999999999992E-2</v>
          </cell>
          <cell r="C21">
            <v>5.3099999999999994E-2</v>
          </cell>
        </row>
        <row r="22">
          <cell r="A22">
            <v>35185</v>
          </cell>
          <cell r="B22">
            <v>6.5100002000000004E-2</v>
          </cell>
          <cell r="C22">
            <v>5.2199999999999996E-2</v>
          </cell>
        </row>
        <row r="23">
          <cell r="A23">
            <v>35216</v>
          </cell>
          <cell r="B23">
            <v>6.7399998000000003E-2</v>
          </cell>
          <cell r="C23">
            <v>5.2400000000000002E-2</v>
          </cell>
        </row>
        <row r="24">
          <cell r="A24">
            <v>35246</v>
          </cell>
          <cell r="B24">
            <v>6.9099997999999996E-2</v>
          </cell>
          <cell r="C24">
            <v>5.2699999999999997E-2</v>
          </cell>
        </row>
        <row r="25">
          <cell r="A25">
            <v>35277</v>
          </cell>
          <cell r="B25">
            <v>6.8699998999999998E-2</v>
          </cell>
          <cell r="C25">
            <v>5.4000000000000006E-2</v>
          </cell>
        </row>
        <row r="26">
          <cell r="A26">
            <v>35308</v>
          </cell>
          <cell r="B26">
            <v>6.6399999000000001E-2</v>
          </cell>
          <cell r="C26">
            <v>5.2199999999999996E-2</v>
          </cell>
        </row>
        <row r="27">
          <cell r="A27">
            <v>35338</v>
          </cell>
          <cell r="B27">
            <v>6.8299999E-2</v>
          </cell>
          <cell r="C27">
            <v>5.2999999999999999E-2</v>
          </cell>
        </row>
        <row r="28">
          <cell r="A28">
            <v>35369</v>
          </cell>
          <cell r="B28">
            <v>6.5300001999999996E-2</v>
          </cell>
          <cell r="C28">
            <v>5.2400000000000002E-2</v>
          </cell>
        </row>
        <row r="29">
          <cell r="A29">
            <v>35399</v>
          </cell>
          <cell r="B29">
            <v>6.1999997999999994E-2</v>
          </cell>
          <cell r="C29">
            <v>5.3099999999999994E-2</v>
          </cell>
        </row>
        <row r="30">
          <cell r="A30">
            <v>35430</v>
          </cell>
          <cell r="B30">
            <v>6.3000001999999999E-2</v>
          </cell>
          <cell r="C30">
            <v>5.2900000000000003E-2</v>
          </cell>
        </row>
        <row r="31">
          <cell r="A31">
            <v>35461</v>
          </cell>
          <cell r="B31">
            <v>6.5799998999999998E-2</v>
          </cell>
          <cell r="C31">
            <v>5.2499999999999998E-2</v>
          </cell>
        </row>
        <row r="32">
          <cell r="A32">
            <v>35489</v>
          </cell>
          <cell r="B32">
            <v>6.4200001000000007E-2</v>
          </cell>
          <cell r="C32">
            <v>5.1900000000000002E-2</v>
          </cell>
        </row>
        <row r="33">
          <cell r="A33">
            <v>35520</v>
          </cell>
          <cell r="B33">
            <v>6.6900001000000001E-2</v>
          </cell>
          <cell r="C33">
            <v>5.3899999999999997E-2</v>
          </cell>
        </row>
        <row r="34">
          <cell r="A34">
            <v>35550</v>
          </cell>
          <cell r="B34">
            <v>6.8899999000000003E-2</v>
          </cell>
          <cell r="C34">
            <v>5.5099999999999996E-2</v>
          </cell>
        </row>
        <row r="35">
          <cell r="A35">
            <v>35581</v>
          </cell>
          <cell r="B35">
            <v>6.7099999999999993E-2</v>
          </cell>
          <cell r="C35">
            <v>5.5E-2</v>
          </cell>
        </row>
        <row r="36">
          <cell r="A36">
            <v>35611</v>
          </cell>
          <cell r="B36">
            <v>6.4899998E-2</v>
          </cell>
          <cell r="C36">
            <v>5.5599999999999997E-2</v>
          </cell>
        </row>
        <row r="37">
          <cell r="A37">
            <v>35642</v>
          </cell>
          <cell r="B37">
            <v>6.2199997999999999E-2</v>
          </cell>
          <cell r="C37">
            <v>5.5199999999999999E-2</v>
          </cell>
        </row>
        <row r="38">
          <cell r="A38">
            <v>35673</v>
          </cell>
          <cell r="B38">
            <v>6.3000001999999999E-2</v>
          </cell>
          <cell r="C38">
            <v>5.5399999999999998E-2</v>
          </cell>
        </row>
        <row r="39">
          <cell r="A39">
            <v>35703</v>
          </cell>
          <cell r="B39">
            <v>6.2100000000000002E-2</v>
          </cell>
          <cell r="C39">
            <v>5.5399999999999998E-2</v>
          </cell>
        </row>
        <row r="40">
          <cell r="A40">
            <v>35734</v>
          </cell>
          <cell r="B40">
            <v>6.0300001999999998E-2</v>
          </cell>
          <cell r="C40">
            <v>5.5E-2</v>
          </cell>
        </row>
        <row r="41">
          <cell r="A41">
            <v>35764</v>
          </cell>
          <cell r="B41">
            <v>5.8800001000000005E-2</v>
          </cell>
          <cell r="C41">
            <v>5.5199999999999999E-2</v>
          </cell>
        </row>
        <row r="42">
          <cell r="A42">
            <v>35795</v>
          </cell>
          <cell r="B42">
            <v>5.8099998999999999E-2</v>
          </cell>
          <cell r="C42">
            <v>5.5E-2</v>
          </cell>
        </row>
        <row r="43">
          <cell r="A43">
            <v>35826</v>
          </cell>
          <cell r="B43">
            <v>5.5399999999999998E-2</v>
          </cell>
          <cell r="C43">
            <v>5.5599999999999997E-2</v>
          </cell>
        </row>
        <row r="44">
          <cell r="A44">
            <v>35854</v>
          </cell>
          <cell r="B44">
            <v>5.5700001999999998E-2</v>
          </cell>
          <cell r="C44">
            <v>5.5099999999999996E-2</v>
          </cell>
        </row>
        <row r="45">
          <cell r="A45">
            <v>35885</v>
          </cell>
          <cell r="B45">
            <v>5.6500000999999994E-2</v>
          </cell>
          <cell r="C45">
            <v>5.4900000000000004E-2</v>
          </cell>
        </row>
        <row r="46">
          <cell r="A46">
            <v>35915</v>
          </cell>
          <cell r="B46">
            <v>5.6399999000000006E-2</v>
          </cell>
          <cell r="C46">
            <v>5.45E-2</v>
          </cell>
        </row>
        <row r="47">
          <cell r="A47">
            <v>35946</v>
          </cell>
          <cell r="B47">
            <v>5.6500000999999994E-2</v>
          </cell>
          <cell r="C47">
            <v>5.4900000000000004E-2</v>
          </cell>
        </row>
        <row r="48">
          <cell r="A48">
            <v>35976</v>
          </cell>
          <cell r="B48">
            <v>5.5E-2</v>
          </cell>
          <cell r="C48">
            <v>5.5599999999999997E-2</v>
          </cell>
        </row>
        <row r="49">
          <cell r="A49">
            <v>36007</v>
          </cell>
          <cell r="B49">
            <v>5.4600000000000003E-2</v>
          </cell>
          <cell r="C49">
            <v>5.5399999999999998E-2</v>
          </cell>
        </row>
        <row r="50">
          <cell r="A50">
            <v>36038</v>
          </cell>
          <cell r="B50">
            <v>5.3400002000000002E-2</v>
          </cell>
          <cell r="C50">
            <v>5.5500000000000001E-2</v>
          </cell>
        </row>
        <row r="51">
          <cell r="A51">
            <v>36068</v>
          </cell>
          <cell r="B51">
            <v>4.8099999000000004E-2</v>
          </cell>
          <cell r="C51">
            <v>5.5099999999999996E-2</v>
          </cell>
        </row>
        <row r="52">
          <cell r="A52">
            <v>36099</v>
          </cell>
          <cell r="B52">
            <v>4.5300001999999999E-2</v>
          </cell>
          <cell r="C52">
            <v>5.0700000000000002E-2</v>
          </cell>
        </row>
        <row r="53">
          <cell r="A53">
            <v>36129</v>
          </cell>
          <cell r="B53">
            <v>4.8299998999999996E-2</v>
          </cell>
          <cell r="C53">
            <v>4.8300000000000003E-2</v>
          </cell>
        </row>
        <row r="54">
          <cell r="A54">
            <v>36160</v>
          </cell>
          <cell r="B54">
            <v>4.6500000999999999E-2</v>
          </cell>
          <cell r="C54">
            <v>4.6799999999999994E-2</v>
          </cell>
        </row>
        <row r="55">
          <cell r="A55">
            <v>36191</v>
          </cell>
          <cell r="B55">
            <v>4.7199998E-2</v>
          </cell>
          <cell r="C55">
            <v>4.6300000000000001E-2</v>
          </cell>
        </row>
        <row r="56">
          <cell r="A56">
            <v>36219</v>
          </cell>
          <cell r="B56">
            <v>4.9999999999999996E-2</v>
          </cell>
          <cell r="C56">
            <v>4.7599999999999996E-2</v>
          </cell>
        </row>
        <row r="57">
          <cell r="A57">
            <v>36250</v>
          </cell>
          <cell r="B57">
            <v>5.2326082999999995E-2</v>
          </cell>
          <cell r="C57">
            <v>4.8099999999999997E-2</v>
          </cell>
        </row>
        <row r="58">
          <cell r="A58">
            <v>36280</v>
          </cell>
          <cell r="B58">
            <v>5.1845454999999999E-2</v>
          </cell>
          <cell r="C58">
            <v>4.7400000000000005E-2</v>
          </cell>
        </row>
        <row r="59">
          <cell r="A59">
            <v>36311</v>
          </cell>
          <cell r="B59">
            <v>5.5394998000000001E-2</v>
          </cell>
          <cell r="C59">
            <v>4.7400000000000005E-2</v>
          </cell>
        </row>
        <row r="60">
          <cell r="A60">
            <v>36341</v>
          </cell>
          <cell r="B60">
            <v>5.8995457000000001E-2</v>
          </cell>
          <cell r="C60">
            <v>4.7599999999999996E-2</v>
          </cell>
        </row>
        <row r="61">
          <cell r="A61">
            <v>36372</v>
          </cell>
          <cell r="B61">
            <v>5.7919044000000003E-2</v>
          </cell>
          <cell r="C61">
            <v>4.99E-2</v>
          </cell>
        </row>
        <row r="62">
          <cell r="A62">
            <v>36403</v>
          </cell>
          <cell r="B62">
            <v>5.9390903000000002E-2</v>
          </cell>
          <cell r="C62">
            <v>5.0700000000000002E-2</v>
          </cell>
        </row>
        <row r="63">
          <cell r="A63">
            <v>36433</v>
          </cell>
          <cell r="B63">
            <v>5.9152383999999995E-2</v>
          </cell>
          <cell r="C63">
            <v>5.2300000000000006E-2</v>
          </cell>
        </row>
        <row r="64">
          <cell r="A64">
            <v>36464</v>
          </cell>
          <cell r="B64">
            <v>6.1120000000000001E-2</v>
          </cell>
          <cell r="C64">
            <v>5.2000000000000005E-2</v>
          </cell>
        </row>
        <row r="65">
          <cell r="A65">
            <v>36494</v>
          </cell>
          <cell r="B65">
            <v>6.0344996000000005E-2</v>
          </cell>
          <cell r="C65">
            <v>5.4199999999999998E-2</v>
          </cell>
        </row>
        <row r="66">
          <cell r="A66">
            <v>36525</v>
          </cell>
          <cell r="B66">
            <v>6.2754550000000006E-2</v>
          </cell>
          <cell r="C66">
            <v>5.2999999999999999E-2</v>
          </cell>
        </row>
        <row r="67">
          <cell r="A67">
            <v>36556</v>
          </cell>
          <cell r="B67">
            <v>6.6610003000000001E-2</v>
          </cell>
          <cell r="C67">
            <v>5.45E-2</v>
          </cell>
        </row>
        <row r="68">
          <cell r="A68">
            <v>36585</v>
          </cell>
          <cell r="B68">
            <v>6.5195006999999999E-2</v>
          </cell>
          <cell r="C68">
            <v>5.7300000000000004E-2</v>
          </cell>
        </row>
        <row r="69">
          <cell r="A69">
            <v>36616</v>
          </cell>
          <cell r="B69">
            <v>6.2565206999999998E-2</v>
          </cell>
          <cell r="C69">
            <v>5.8499999999999996E-2</v>
          </cell>
        </row>
        <row r="70">
          <cell r="A70">
            <v>36646</v>
          </cell>
          <cell r="B70">
            <v>5.9905261999999994E-2</v>
          </cell>
          <cell r="C70">
            <v>6.0199999999999997E-2</v>
          </cell>
        </row>
        <row r="71">
          <cell r="A71">
            <v>36677</v>
          </cell>
          <cell r="B71">
            <v>6.4404545000000007E-2</v>
          </cell>
          <cell r="C71">
            <v>6.2699999999999992E-2</v>
          </cell>
        </row>
        <row r="72">
          <cell r="A72">
            <v>36707</v>
          </cell>
          <cell r="B72">
            <v>6.0963640000000006E-2</v>
          </cell>
          <cell r="C72">
            <v>6.5299999999999997E-2</v>
          </cell>
        </row>
        <row r="73">
          <cell r="A73">
            <v>36738</v>
          </cell>
          <cell r="B73">
            <v>6.0539998999999997E-2</v>
          </cell>
          <cell r="C73">
            <v>6.54E-2</v>
          </cell>
        </row>
        <row r="74">
          <cell r="A74">
            <v>36769</v>
          </cell>
          <cell r="B74">
            <v>5.8268185E-2</v>
          </cell>
          <cell r="C74">
            <v>6.5000000000000002E-2</v>
          </cell>
        </row>
        <row r="75">
          <cell r="A75">
            <v>36799</v>
          </cell>
          <cell r="B75">
            <v>5.7989993000000004E-2</v>
          </cell>
          <cell r="C75">
            <v>6.5199999999999994E-2</v>
          </cell>
        </row>
        <row r="76">
          <cell r="A76">
            <v>36830</v>
          </cell>
          <cell r="B76">
            <v>5.7385707000000001E-2</v>
          </cell>
          <cell r="C76">
            <v>6.5099999999999991E-2</v>
          </cell>
        </row>
        <row r="77">
          <cell r="A77">
            <v>36860</v>
          </cell>
          <cell r="B77">
            <v>5.7171431000000002E-2</v>
          </cell>
          <cell r="C77">
            <v>6.5099999999999991E-2</v>
          </cell>
        </row>
        <row r="78">
          <cell r="A78">
            <v>36891</v>
          </cell>
          <cell r="B78">
            <v>5.2405E-2</v>
          </cell>
          <cell r="C78">
            <v>6.4000000000000001E-2</v>
          </cell>
        </row>
        <row r="79">
          <cell r="A79">
            <v>36922</v>
          </cell>
          <cell r="B79">
            <v>5.1609525999999996E-2</v>
          </cell>
          <cell r="C79">
            <v>5.9800000000000006E-2</v>
          </cell>
        </row>
        <row r="80">
          <cell r="A80">
            <v>36950</v>
          </cell>
          <cell r="B80">
            <v>5.0989470000000002E-2</v>
          </cell>
          <cell r="C80">
            <v>5.4900000000000004E-2</v>
          </cell>
        </row>
        <row r="81">
          <cell r="A81">
            <v>36981</v>
          </cell>
          <cell r="B81">
            <v>4.8854550999999996E-2</v>
          </cell>
          <cell r="C81">
            <v>5.3099999999999994E-2</v>
          </cell>
        </row>
        <row r="82">
          <cell r="A82">
            <v>37011</v>
          </cell>
          <cell r="B82">
            <v>5.1409993000000001E-2</v>
          </cell>
          <cell r="C82">
            <v>4.8000000000000001E-2</v>
          </cell>
        </row>
        <row r="83">
          <cell r="A83">
            <v>37042</v>
          </cell>
          <cell r="B83">
            <v>5.3913640999999998E-2</v>
          </cell>
          <cell r="C83">
            <v>4.2099999999999999E-2</v>
          </cell>
        </row>
        <row r="84">
          <cell r="A84">
            <v>37072</v>
          </cell>
          <cell r="B84">
            <v>5.2842855000000001E-2</v>
          </cell>
          <cell r="C84">
            <v>3.9699999999999999E-2</v>
          </cell>
        </row>
        <row r="85">
          <cell r="A85">
            <v>37103</v>
          </cell>
          <cell r="B85">
            <v>5.2361897999999997E-2</v>
          </cell>
          <cell r="C85">
            <v>3.7699999999999997E-2</v>
          </cell>
        </row>
        <row r="86">
          <cell r="A86">
            <v>37134</v>
          </cell>
          <cell r="B86">
            <v>4.9713044000000005E-2</v>
          </cell>
          <cell r="C86">
            <v>3.6499999999999998E-2</v>
          </cell>
        </row>
        <row r="87">
          <cell r="A87">
            <v>37164</v>
          </cell>
          <cell r="B87">
            <v>4.7375002000000006E-2</v>
          </cell>
          <cell r="C87">
            <v>3.0699999999999998E-2</v>
          </cell>
        </row>
        <row r="88">
          <cell r="A88">
            <v>37195</v>
          </cell>
          <cell r="B88">
            <v>4.5668182000000002E-2</v>
          </cell>
          <cell r="C88">
            <v>2.4900000000000002E-2</v>
          </cell>
        </row>
        <row r="89">
          <cell r="A89">
            <v>37225</v>
          </cell>
          <cell r="B89">
            <v>4.6515006999999997E-2</v>
          </cell>
          <cell r="C89">
            <v>2.0899999999999998E-2</v>
          </cell>
        </row>
        <row r="90">
          <cell r="A90">
            <v>37256</v>
          </cell>
          <cell r="B90">
            <v>5.0875006E-2</v>
          </cell>
          <cell r="C90">
            <v>1.8200000000000001E-2</v>
          </cell>
        </row>
        <row r="91">
          <cell r="A91">
            <v>37287</v>
          </cell>
          <cell r="B91">
            <v>5.0339999000000003E-2</v>
          </cell>
          <cell r="C91">
            <v>1.7299999999999999E-2</v>
          </cell>
        </row>
        <row r="92">
          <cell r="A92">
            <v>37315</v>
          </cell>
          <cell r="B92">
            <v>4.9133334000000001E-2</v>
          </cell>
          <cell r="C92">
            <v>1.7399999999999999E-2</v>
          </cell>
        </row>
        <row r="93">
          <cell r="A93">
            <v>37346</v>
          </cell>
          <cell r="B93">
            <v>5.2839994000000001E-2</v>
          </cell>
          <cell r="C93">
            <v>1.7299999999999999E-2</v>
          </cell>
        </row>
        <row r="94">
          <cell r="A94">
            <v>37376</v>
          </cell>
          <cell r="B94">
            <v>5.2109094000000002E-2</v>
          </cell>
          <cell r="C94">
            <v>1.7500000000000002E-2</v>
          </cell>
        </row>
        <row r="95">
          <cell r="A95">
            <v>37407</v>
          </cell>
          <cell r="B95">
            <v>5.1645450999999995E-2</v>
          </cell>
          <cell r="C95">
            <v>1.7500000000000002E-2</v>
          </cell>
        </row>
        <row r="96">
          <cell r="A96">
            <v>37437</v>
          </cell>
          <cell r="B96">
            <v>4.9264998000000004E-2</v>
          </cell>
          <cell r="C96">
            <v>1.7500000000000002E-2</v>
          </cell>
        </row>
        <row r="97">
          <cell r="A97">
            <v>37468</v>
          </cell>
          <cell r="B97">
            <v>4.6531824999999999E-2</v>
          </cell>
          <cell r="C97">
            <v>1.7299999999999999E-2</v>
          </cell>
        </row>
        <row r="98">
          <cell r="A98">
            <v>37499</v>
          </cell>
          <cell r="B98">
            <v>4.2572726999999998E-2</v>
          </cell>
          <cell r="C98">
            <v>1.7399999999999999E-2</v>
          </cell>
        </row>
        <row r="99">
          <cell r="A99">
            <v>37529</v>
          </cell>
          <cell r="B99">
            <v>3.8700000999999998E-2</v>
          </cell>
          <cell r="C99">
            <v>1.7500000000000002E-2</v>
          </cell>
        </row>
        <row r="100">
          <cell r="A100">
            <v>37560</v>
          </cell>
          <cell r="B100">
            <v>3.9409089000000001E-2</v>
          </cell>
          <cell r="C100">
            <v>1.7500000000000002E-2</v>
          </cell>
        </row>
        <row r="101">
          <cell r="A101">
            <v>37590</v>
          </cell>
          <cell r="B101">
            <v>4.0484219000000002E-2</v>
          </cell>
          <cell r="C101">
            <v>1.34E-2</v>
          </cell>
        </row>
        <row r="102">
          <cell r="A102">
            <v>37621</v>
          </cell>
          <cell r="B102">
            <v>4.0365004999999995E-2</v>
          </cell>
          <cell r="C102">
            <v>1.24E-2</v>
          </cell>
        </row>
        <row r="103">
          <cell r="A103">
            <v>37652</v>
          </cell>
          <cell r="B103">
            <v>4.0485711000000001E-2</v>
          </cell>
          <cell r="C103">
            <v>1.24E-2</v>
          </cell>
        </row>
        <row r="104">
          <cell r="A104">
            <v>37680</v>
          </cell>
          <cell r="B104">
            <v>3.9026317999999997E-2</v>
          </cell>
          <cell r="C104">
            <v>1.26E-2</v>
          </cell>
        </row>
        <row r="105">
          <cell r="A105">
            <v>37711</v>
          </cell>
          <cell r="B105">
            <v>3.8071426999999998E-2</v>
          </cell>
          <cell r="C105">
            <v>1.2500000000000001E-2</v>
          </cell>
        </row>
        <row r="106">
          <cell r="A106">
            <v>37741</v>
          </cell>
          <cell r="B106">
            <v>3.9585712000000002E-2</v>
          </cell>
          <cell r="C106">
            <v>1.26E-2</v>
          </cell>
        </row>
        <row r="107">
          <cell r="A107">
            <v>37772</v>
          </cell>
          <cell r="B107">
            <v>3.5690474999999999E-2</v>
          </cell>
          <cell r="C107">
            <v>1.26E-2</v>
          </cell>
        </row>
        <row r="108">
          <cell r="A108">
            <v>37802</v>
          </cell>
          <cell r="B108">
            <v>3.3342860000000002E-2</v>
          </cell>
          <cell r="C108">
            <v>1.2199999999999999E-2</v>
          </cell>
        </row>
        <row r="109">
          <cell r="A109">
            <v>37833</v>
          </cell>
          <cell r="B109">
            <v>3.9754546000000002E-2</v>
          </cell>
          <cell r="C109">
            <v>1.01E-2</v>
          </cell>
        </row>
        <row r="110">
          <cell r="A110">
            <v>37864</v>
          </cell>
          <cell r="B110">
            <v>4.4452380999999999E-2</v>
          </cell>
          <cell r="C110">
            <v>1.03E-2</v>
          </cell>
        </row>
        <row r="111">
          <cell r="A111">
            <v>37894</v>
          </cell>
          <cell r="B111">
            <v>4.2738089999999999E-2</v>
          </cell>
          <cell r="C111">
            <v>1.01E-2</v>
          </cell>
        </row>
        <row r="112">
          <cell r="A112">
            <v>37925</v>
          </cell>
          <cell r="B112">
            <v>4.2904543999999996E-2</v>
          </cell>
          <cell r="C112">
            <v>1.01E-2</v>
          </cell>
        </row>
        <row r="113">
          <cell r="A113">
            <v>37955</v>
          </cell>
          <cell r="B113">
            <v>4.3000007E-2</v>
          </cell>
          <cell r="C113">
            <v>9.9999999999999985E-3</v>
          </cell>
        </row>
        <row r="114">
          <cell r="A114">
            <v>37986</v>
          </cell>
          <cell r="B114">
            <v>4.2677263999999999E-2</v>
          </cell>
          <cell r="C114">
            <v>9.7999999999999997E-3</v>
          </cell>
        </row>
        <row r="115">
          <cell r="A115">
            <v>38017</v>
          </cell>
          <cell r="B115">
            <v>4.1505002999999999E-2</v>
          </cell>
          <cell r="C115">
            <v>9.9999999999999985E-3</v>
          </cell>
        </row>
        <row r="116">
          <cell r="A116">
            <v>38046</v>
          </cell>
          <cell r="B116">
            <v>4.0842099E-2</v>
          </cell>
          <cell r="C116">
            <v>1.01E-2</v>
          </cell>
        </row>
        <row r="117">
          <cell r="A117">
            <v>38077</v>
          </cell>
          <cell r="B117">
            <v>3.8265221000000002E-2</v>
          </cell>
          <cell r="C117">
            <v>9.9999999999999985E-3</v>
          </cell>
        </row>
        <row r="118">
          <cell r="A118">
            <v>38107</v>
          </cell>
          <cell r="B118">
            <v>4.3476191000000004E-2</v>
          </cell>
          <cell r="C118">
            <v>9.9999999999999985E-3</v>
          </cell>
        </row>
        <row r="119">
          <cell r="A119">
            <v>38138</v>
          </cell>
          <cell r="B119">
            <v>4.7155007999999998E-2</v>
          </cell>
          <cell r="C119">
            <v>9.9999999999999985E-3</v>
          </cell>
        </row>
        <row r="120">
          <cell r="A120">
            <v>38168</v>
          </cell>
          <cell r="B120">
            <v>4.7300000000000002E-2</v>
          </cell>
          <cell r="C120">
            <v>1.03E-2</v>
          </cell>
        </row>
        <row r="121">
          <cell r="A121">
            <v>38199</v>
          </cell>
          <cell r="B121">
            <v>4.4980949999999999E-2</v>
          </cell>
          <cell r="C121">
            <v>1.26E-2</v>
          </cell>
        </row>
        <row r="122">
          <cell r="A122">
            <v>38230</v>
          </cell>
          <cell r="B122">
            <v>4.281364E-2</v>
          </cell>
          <cell r="C122">
            <v>1.43E-2</v>
          </cell>
        </row>
        <row r="123">
          <cell r="A123">
            <v>38260</v>
          </cell>
          <cell r="B123">
            <v>4.1257143000000003E-2</v>
          </cell>
          <cell r="C123">
            <v>1.6E-2</v>
          </cell>
        </row>
        <row r="124">
          <cell r="A124">
            <v>38291</v>
          </cell>
          <cell r="B124">
            <v>4.0970000999999999E-2</v>
          </cell>
          <cell r="C124">
            <v>1.7500000000000002E-2</v>
          </cell>
        </row>
        <row r="125">
          <cell r="A125">
            <v>38321</v>
          </cell>
          <cell r="B125">
            <v>4.1939992999999995E-2</v>
          </cell>
          <cell r="C125">
            <v>1.9299999999999998E-2</v>
          </cell>
        </row>
        <row r="126">
          <cell r="A126">
            <v>38352</v>
          </cell>
          <cell r="B126">
            <v>4.2285003999999994E-2</v>
          </cell>
          <cell r="C126">
            <v>2.1600000000000001E-2</v>
          </cell>
        </row>
        <row r="127">
          <cell r="A127">
            <v>38383</v>
          </cell>
          <cell r="B127">
            <v>4.2215004E-2</v>
          </cell>
          <cell r="C127">
            <v>2.2799999999999997E-2</v>
          </cell>
        </row>
        <row r="128">
          <cell r="A128">
            <v>38411</v>
          </cell>
          <cell r="B128">
            <v>4.1652627000000005E-2</v>
          </cell>
          <cell r="C128">
            <v>2.5000000000000001E-2</v>
          </cell>
        </row>
        <row r="129">
          <cell r="A129">
            <v>38442</v>
          </cell>
          <cell r="B129">
            <v>4.4977269E-2</v>
          </cell>
          <cell r="C129">
            <v>2.63E-2</v>
          </cell>
        </row>
        <row r="130">
          <cell r="A130">
            <v>38472</v>
          </cell>
          <cell r="B130">
            <v>4.3409528999999995E-2</v>
          </cell>
          <cell r="C130">
            <v>2.7900000000000001E-2</v>
          </cell>
        </row>
        <row r="131">
          <cell r="A131">
            <v>38503</v>
          </cell>
          <cell r="B131">
            <v>4.1442861999999997E-2</v>
          </cell>
          <cell r="C131">
            <v>0.03</v>
          </cell>
        </row>
        <row r="132">
          <cell r="A132">
            <v>38533</v>
          </cell>
          <cell r="B132">
            <v>3.9981817999999995E-2</v>
          </cell>
          <cell r="C132">
            <v>3.04E-2</v>
          </cell>
        </row>
        <row r="133">
          <cell r="A133">
            <v>38564</v>
          </cell>
          <cell r="B133">
            <v>4.1774993000000003E-2</v>
          </cell>
          <cell r="C133">
            <v>3.2599999999999997E-2</v>
          </cell>
        </row>
        <row r="134">
          <cell r="A134">
            <v>38595</v>
          </cell>
          <cell r="B134">
            <v>4.2626080999999996E-2</v>
          </cell>
          <cell r="C134">
            <v>3.5000000000000003E-2</v>
          </cell>
        </row>
        <row r="135">
          <cell r="A135">
            <v>38625</v>
          </cell>
          <cell r="B135">
            <v>4.1990480000000004E-2</v>
          </cell>
          <cell r="C135">
            <v>3.6200000000000003E-2</v>
          </cell>
        </row>
        <row r="136">
          <cell r="A136">
            <v>38656</v>
          </cell>
          <cell r="B136">
            <v>4.4635000000000001E-2</v>
          </cell>
          <cell r="C136">
            <v>3.78E-2</v>
          </cell>
        </row>
        <row r="137">
          <cell r="A137">
            <v>38686</v>
          </cell>
          <cell r="B137">
            <v>4.5400000000000003E-2</v>
          </cell>
          <cell r="C137">
            <v>3.9999999999999994E-2</v>
          </cell>
        </row>
        <row r="138">
          <cell r="A138">
            <v>38717</v>
          </cell>
          <cell r="B138">
            <v>4.4699997999999998E-2</v>
          </cell>
          <cell r="C138">
            <v>4.1599999999999998E-2</v>
          </cell>
        </row>
        <row r="139">
          <cell r="A139">
            <v>38748</v>
          </cell>
          <cell r="B139">
            <v>4.4159998999999998E-2</v>
          </cell>
          <cell r="C139">
            <v>4.2900000000000001E-2</v>
          </cell>
        </row>
        <row r="140">
          <cell r="A140">
            <v>38776</v>
          </cell>
          <cell r="B140">
            <v>4.5689472999999994E-2</v>
          </cell>
          <cell r="C140">
            <v>4.4900000000000002E-2</v>
          </cell>
        </row>
      </sheetData>
      <sheetData sheetId="5" refreshError="1">
        <row r="4">
          <cell r="A4">
            <v>1997</v>
          </cell>
          <cell r="B4">
            <v>4.4999999999999998E-2</v>
          </cell>
        </row>
        <row r="5">
          <cell r="A5">
            <v>1998</v>
          </cell>
          <cell r="B5">
            <v>4.2000000000000003E-2</v>
          </cell>
        </row>
        <row r="6">
          <cell r="A6">
            <v>1999</v>
          </cell>
          <cell r="B6">
            <v>4.4999999999999998E-2</v>
          </cell>
        </row>
        <row r="7">
          <cell r="A7">
            <v>2000</v>
          </cell>
          <cell r="B7">
            <v>3.7000000000000005E-2</v>
          </cell>
        </row>
        <row r="8">
          <cell r="A8">
            <v>2001</v>
          </cell>
          <cell r="B8">
            <v>8.0000000000000002E-3</v>
          </cell>
        </row>
        <row r="9">
          <cell r="A9">
            <v>2002</v>
          </cell>
          <cell r="B9">
            <v>1.6E-2</v>
          </cell>
        </row>
        <row r="10">
          <cell r="A10">
            <v>2003</v>
          </cell>
          <cell r="B10">
            <v>2.7000000000000003E-2</v>
          </cell>
        </row>
        <row r="11">
          <cell r="A11">
            <v>2004</v>
          </cell>
          <cell r="B11">
            <v>4.2000000000000003E-2</v>
          </cell>
        </row>
        <row r="12">
          <cell r="A12" t="str">
            <v>2005E</v>
          </cell>
          <cell r="B12">
            <v>3.5000000000000003E-2</v>
          </cell>
        </row>
        <row r="13">
          <cell r="A13" t="str">
            <v>2006E</v>
          </cell>
          <cell r="B13">
            <v>3.2000000000000001E-2</v>
          </cell>
        </row>
        <row r="14">
          <cell r="A14" t="str">
            <v>2007E</v>
          </cell>
          <cell r="B14">
            <v>3.2000000000000001E-2</v>
          </cell>
        </row>
      </sheetData>
      <sheetData sheetId="6" refreshError="1">
        <row r="3">
          <cell r="B3" t="str">
            <v>Financial Buyers</v>
          </cell>
        </row>
        <row r="5">
          <cell r="B5" t="str">
            <v>Fund Advisor</v>
          </cell>
          <cell r="D5" t="str">
            <v>Latest Fund Size</v>
          </cell>
        </row>
        <row r="7">
          <cell r="B7" t="str">
            <v>Advent International</v>
          </cell>
          <cell r="D7" t="str">
            <v>$3.3 BN</v>
          </cell>
        </row>
        <row r="8">
          <cell r="B8" t="str">
            <v>Apollo Advisors</v>
          </cell>
          <cell r="D8" t="str">
            <v>10.1 BN</v>
          </cell>
        </row>
        <row r="9">
          <cell r="B9" t="str">
            <v>Bain Capital</v>
          </cell>
          <cell r="D9" t="str">
            <v>3.5 BN</v>
          </cell>
        </row>
        <row r="10">
          <cell r="B10" t="str">
            <v>The Blackstone Group</v>
          </cell>
          <cell r="D10" t="str">
            <v>6.5 BN</v>
          </cell>
        </row>
        <row r="12">
          <cell r="B12" t="str">
            <v>Citigroup Venture Capital</v>
          </cell>
          <cell r="D12" t="str">
            <v>$2.0 BN</v>
          </cell>
        </row>
        <row r="13">
          <cell r="B13" t="str">
            <v>The Cypress Group</v>
          </cell>
          <cell r="D13" t="str">
            <v>2.5 BN</v>
          </cell>
        </row>
        <row r="14">
          <cell r="B14" t="str">
            <v>GS Capital Partners</v>
          </cell>
          <cell r="D14" t="str">
            <v>8.5 BN</v>
          </cell>
        </row>
        <row r="15">
          <cell r="B15" t="str">
            <v>J.P. Morgan Partners</v>
          </cell>
          <cell r="D15" t="str">
            <v>6.5 BN</v>
          </cell>
        </row>
        <row r="17">
          <cell r="B17" t="str">
            <v>Kelso &amp; Company</v>
          </cell>
          <cell r="D17" t="str">
            <v>$2.1 BN</v>
          </cell>
        </row>
        <row r="18">
          <cell r="B18" t="str">
            <v>Kohlberg Kravis Roberts &amp; Co.</v>
          </cell>
          <cell r="D18" t="str">
            <v>5.8 BN</v>
          </cell>
        </row>
        <row r="19">
          <cell r="B19" t="str">
            <v>Permira Partners</v>
          </cell>
          <cell r="D19" t="str">
            <v>6.1 BN</v>
          </cell>
        </row>
        <row r="20">
          <cell r="B20" t="str">
            <v>Vestar Capital Partners</v>
          </cell>
          <cell r="D20" t="str">
            <v>3.7 BN</v>
          </cell>
        </row>
        <row r="24">
          <cell r="B24" t="str">
            <v>Strategic Buyers</v>
          </cell>
        </row>
        <row r="26">
          <cell r="B26" t="str">
            <v>Company</v>
          </cell>
          <cell r="D26" t="str">
            <v>EnterpriseValue</v>
          </cell>
        </row>
        <row r="28">
          <cell r="B28" t="str">
            <v>Siemens AG</v>
          </cell>
          <cell r="D28" t="str">
            <v>$86.6 BN</v>
          </cell>
        </row>
        <row r="30">
          <cell r="B30" t="str">
            <v>Danaher Corp.</v>
          </cell>
          <cell r="D30" t="str">
            <v>$19.5 BN</v>
          </cell>
        </row>
        <row r="31">
          <cell r="B31" t="str">
            <v>Emerson Electric</v>
          </cell>
          <cell r="D31" t="str">
            <v>37.6 BN</v>
          </cell>
        </row>
        <row r="32">
          <cell r="B32" t="str">
            <v>SEW Eurodrive</v>
          </cell>
          <cell r="D32" t="str">
            <v>Private</v>
          </cell>
        </row>
        <row r="33">
          <cell r="B33" t="str">
            <v>SKF AB</v>
          </cell>
          <cell r="D33" t="str">
            <v>6.9 BN</v>
          </cell>
        </row>
        <row r="34">
          <cell r="B34" t="str">
            <v>Textron Inc.</v>
          </cell>
          <cell r="D34" t="str">
            <v>18.3 BN</v>
          </cell>
        </row>
        <row r="39">
          <cell r="B39" t="str">
            <v>Company</v>
          </cell>
          <cell r="D39" t="str">
            <v>EnterpriseValue</v>
          </cell>
        </row>
        <row r="40">
          <cell r="B40" t="str">
            <v>Regal-Beloit</v>
          </cell>
          <cell r="D40" t="str">
            <v>$1.7 BN</v>
          </cell>
        </row>
        <row r="42">
          <cell r="B42" t="str">
            <v>[AO Smith]</v>
          </cell>
          <cell r="D42" t="str">
            <v>$1.7 BN</v>
          </cell>
        </row>
        <row r="43">
          <cell r="B43" t="str">
            <v>[Baldor]</v>
          </cell>
          <cell r="D43" t="str">
            <v>1.1 BN</v>
          </cell>
        </row>
      </sheetData>
      <sheetData sheetId="7" refreshError="1"/>
      <sheetData sheetId="8" refreshError="1">
        <row r="1">
          <cell r="A1" t="str">
            <v>Entity Name:</v>
          </cell>
          <cell r="B1" t="str">
            <v>Emerson Electric Company</v>
          </cell>
          <cell r="C1" t="str">
            <v>Regal Beloit Corp.</v>
          </cell>
          <cell r="D1" t="str">
            <v>SKF AB</v>
          </cell>
          <cell r="E1" t="str">
            <v>S&amp;P 500 COMPOSITE</v>
          </cell>
        </row>
        <row r="2">
          <cell r="A2" t="str">
            <v>Key:</v>
          </cell>
          <cell r="B2" t="str">
            <v>C000001615</v>
          </cell>
          <cell r="C2" t="str">
            <v>C000003847</v>
          </cell>
          <cell r="D2" t="str">
            <v>C000014554</v>
          </cell>
          <cell r="E2" t="str">
            <v>I000000001</v>
          </cell>
        </row>
        <row r="3">
          <cell r="A3" t="str">
            <v>Currency:</v>
          </cell>
          <cell r="B3" t="str">
            <v>USD</v>
          </cell>
          <cell r="C3" t="str">
            <v>USD</v>
          </cell>
          <cell r="D3" t="str">
            <v>USD</v>
          </cell>
          <cell r="E3" t="str">
            <v>USD</v>
          </cell>
        </row>
        <row r="4">
          <cell r="B4" t="str">
            <v>Price Close</v>
          </cell>
          <cell r="C4" t="str">
            <v>Price Close</v>
          </cell>
          <cell r="D4" t="str">
            <v>Price Close</v>
          </cell>
          <cell r="E4" t="str">
            <v>Price Close</v>
          </cell>
          <cell r="H4" t="str">
            <v xml:space="preserve">Emerson Electric     </v>
          </cell>
          <cell r="I4" t="str">
            <v xml:space="preserve">Regal-Beloit     </v>
          </cell>
          <cell r="J4" t="str">
            <v xml:space="preserve">SKF     </v>
          </cell>
          <cell r="K4" t="str">
            <v>S&amp;P500</v>
          </cell>
        </row>
        <row r="5">
          <cell r="A5">
            <v>38789</v>
          </cell>
          <cell r="B5">
            <v>84.41</v>
          </cell>
          <cell r="C5">
            <v>40.489999999999995</v>
          </cell>
          <cell r="D5">
            <v>14.730828000000001</v>
          </cell>
          <cell r="E5">
            <v>1284.1300000000001</v>
          </cell>
          <cell r="G5">
            <v>38789</v>
          </cell>
          <cell r="H5">
            <v>146.64060803474484</v>
          </cell>
          <cell r="I5">
            <v>192.8095238095238</v>
          </cell>
          <cell r="J5">
            <v>249.52846344842166</v>
          </cell>
          <cell r="K5">
            <v>88.243014801885636</v>
          </cell>
        </row>
        <row r="6">
          <cell r="A6">
            <v>38786</v>
          </cell>
          <cell r="B6">
            <v>84.5</v>
          </cell>
          <cell r="C6">
            <v>40.590000000000003</v>
          </cell>
          <cell r="D6">
            <v>14.830254</v>
          </cell>
          <cell r="E6">
            <v>1281.58</v>
          </cell>
          <cell r="G6">
            <v>38786</v>
          </cell>
          <cell r="H6">
            <v>146.79695982627578</v>
          </cell>
          <cell r="I6">
            <v>193.28571428571431</v>
          </cell>
          <cell r="J6">
            <v>251.21266049469924</v>
          </cell>
          <cell r="K6">
            <v>88.067783565371542</v>
          </cell>
        </row>
        <row r="7">
          <cell r="A7">
            <v>38785</v>
          </cell>
          <cell r="B7">
            <v>83.809999999999988</v>
          </cell>
          <cell r="C7">
            <v>40.099999999999994</v>
          </cell>
          <cell r="D7">
            <v>14.880274999999999</v>
          </cell>
          <cell r="E7">
            <v>1272.2299999999998</v>
          </cell>
          <cell r="G7">
            <v>38785</v>
          </cell>
          <cell r="H7">
            <v>145.59826275787188</v>
          </cell>
          <cell r="I7">
            <v>190.95238095238096</v>
          </cell>
          <cell r="J7">
            <v>252.05997629189358</v>
          </cell>
          <cell r="K7">
            <v>87.42526903148665</v>
          </cell>
        </row>
        <row r="8">
          <cell r="A8">
            <v>38784</v>
          </cell>
          <cell r="B8">
            <v>83.11999999999999</v>
          </cell>
          <cell r="C8">
            <v>40.020000000000003</v>
          </cell>
          <cell r="D8">
            <v>14.742609</v>
          </cell>
          <cell r="E8">
            <v>1278.4699999999998</v>
          </cell>
          <cell r="G8">
            <v>38784</v>
          </cell>
          <cell r="H8">
            <v>144.39956568946798</v>
          </cell>
          <cell r="I8">
            <v>190.57142857142858</v>
          </cell>
          <cell r="J8">
            <v>249.72802418104888</v>
          </cell>
          <cell r="K8">
            <v>87.854070174956362</v>
          </cell>
        </row>
        <row r="9">
          <cell r="A9">
            <v>38783</v>
          </cell>
          <cell r="B9">
            <v>83.6</v>
          </cell>
          <cell r="C9">
            <v>40.15</v>
          </cell>
          <cell r="D9">
            <v>15.134783000000001</v>
          </cell>
          <cell r="E9">
            <v>1275.8800000000001</v>
          </cell>
          <cell r="G9">
            <v>38783</v>
          </cell>
          <cell r="H9">
            <v>145.23344191096632</v>
          </cell>
          <cell r="I9">
            <v>191.19047619047618</v>
          </cell>
          <cell r="J9">
            <v>256.37113858197881</v>
          </cell>
          <cell r="K9">
            <v>87.676090213163647</v>
          </cell>
        </row>
        <row r="10">
          <cell r="A10">
            <v>38782</v>
          </cell>
          <cell r="B10">
            <v>82.85</v>
          </cell>
          <cell r="C10">
            <v>39.139999999999993</v>
          </cell>
          <cell r="D10">
            <v>15.565002</v>
          </cell>
          <cell r="E10">
            <v>1278.26</v>
          </cell>
          <cell r="G10">
            <v>38782</v>
          </cell>
          <cell r="H10">
            <v>143.93051031487511</v>
          </cell>
          <cell r="I10">
            <v>186.38095238095238</v>
          </cell>
          <cell r="J10">
            <v>263.65870490318736</v>
          </cell>
          <cell r="K10">
            <v>87.839639367243436</v>
          </cell>
        </row>
        <row r="11">
          <cell r="A11">
            <v>38779</v>
          </cell>
          <cell r="B11">
            <v>83.429999999999993</v>
          </cell>
          <cell r="C11">
            <v>39.599999999999994</v>
          </cell>
          <cell r="D11">
            <v>15.424175</v>
          </cell>
          <cell r="E11">
            <v>1287.2299999999998</v>
          </cell>
          <cell r="G11">
            <v>38779</v>
          </cell>
          <cell r="H11">
            <v>144.93811074918568</v>
          </cell>
          <cell r="I11">
            <v>188.57142857142856</v>
          </cell>
          <cell r="J11">
            <v>261.27320797646672</v>
          </cell>
          <cell r="K11">
            <v>88.456041010981153</v>
          </cell>
        </row>
        <row r="12">
          <cell r="A12">
            <v>38778</v>
          </cell>
          <cell r="B12">
            <v>83.389999999999986</v>
          </cell>
          <cell r="C12">
            <v>39.919999999999995</v>
          </cell>
          <cell r="D12">
            <v>15.116054</v>
          </cell>
          <cell r="E12">
            <v>1289.1400000000001</v>
          </cell>
          <cell r="G12">
            <v>38778</v>
          </cell>
          <cell r="H12">
            <v>144.86862106406079</v>
          </cell>
          <cell r="I12">
            <v>190.0952380952381</v>
          </cell>
          <cell r="J12">
            <v>256.05388427747357</v>
          </cell>
          <cell r="K12">
            <v>88.58729264303679</v>
          </cell>
        </row>
        <row r="13">
          <cell r="A13">
            <v>38777</v>
          </cell>
          <cell r="B13">
            <v>84.059999999999988</v>
          </cell>
          <cell r="C13">
            <v>40.309999999999995</v>
          </cell>
          <cell r="D13">
            <v>14.718733</v>
          </cell>
          <cell r="E13">
            <v>1291.2399999999998</v>
          </cell>
          <cell r="G13">
            <v>38777</v>
          </cell>
          <cell r="H13">
            <v>146.0325732899023</v>
          </cell>
          <cell r="I13">
            <v>191.95238095238096</v>
          </cell>
          <cell r="J13">
            <v>249.32358380652994</v>
          </cell>
          <cell r="K13">
            <v>88.731600720166028</v>
          </cell>
        </row>
        <row r="14">
          <cell r="A14">
            <v>38776</v>
          </cell>
          <cell r="B14">
            <v>81.809999999999988</v>
          </cell>
          <cell r="C14">
            <v>40.239999999999995</v>
          </cell>
          <cell r="D14">
            <v>14.523448</v>
          </cell>
          <cell r="E14">
            <v>1280.6600000000001</v>
          </cell>
          <cell r="G14">
            <v>38776</v>
          </cell>
          <cell r="H14">
            <v>142.12377850162866</v>
          </cell>
          <cell r="I14">
            <v>191.61904761904762</v>
          </cell>
          <cell r="J14">
            <v>246.01561184565134</v>
          </cell>
          <cell r="K14">
            <v>88.004562883962564</v>
          </cell>
        </row>
        <row r="15">
          <cell r="A15">
            <v>38775</v>
          </cell>
          <cell r="B15">
            <v>83.279999999999987</v>
          </cell>
          <cell r="C15">
            <v>40.25</v>
          </cell>
          <cell r="D15">
            <v>14.748913</v>
          </cell>
          <cell r="E15">
            <v>1294.1199999999999</v>
          </cell>
          <cell r="G15">
            <v>38775</v>
          </cell>
          <cell r="H15">
            <v>144.67752442996741</v>
          </cell>
          <cell r="I15">
            <v>191.66666666666669</v>
          </cell>
          <cell r="J15">
            <v>249.83480890717419</v>
          </cell>
          <cell r="K15">
            <v>88.929508940228956</v>
          </cell>
        </row>
        <row r="16">
          <cell r="A16">
            <v>38772</v>
          </cell>
          <cell r="B16">
            <v>82.8</v>
          </cell>
          <cell r="C16">
            <v>40.58</v>
          </cell>
          <cell r="D16">
            <v>14.568944999999999</v>
          </cell>
          <cell r="E16">
            <v>1289.4299999999998</v>
          </cell>
          <cell r="G16">
            <v>38772</v>
          </cell>
          <cell r="H16">
            <v>143.84364820846903</v>
          </cell>
          <cell r="I16">
            <v>193.23809523809524</v>
          </cell>
          <cell r="J16">
            <v>246.78629469535355</v>
          </cell>
          <cell r="K16">
            <v>88.607220901307031</v>
          </cell>
        </row>
        <row r="17">
          <cell r="A17">
            <v>38771</v>
          </cell>
          <cell r="B17">
            <v>83.16</v>
          </cell>
          <cell r="C17">
            <v>40.450000000000003</v>
          </cell>
          <cell r="D17">
            <v>14.449280999999999</v>
          </cell>
          <cell r="E17">
            <v>1287.79</v>
          </cell>
          <cell r="G17">
            <v>38771</v>
          </cell>
          <cell r="H17">
            <v>144.46905537459281</v>
          </cell>
          <cell r="I17">
            <v>192.61904761904762</v>
          </cell>
          <cell r="J17">
            <v>244.75928208953857</v>
          </cell>
          <cell r="K17">
            <v>88.494523164882281</v>
          </cell>
        </row>
        <row r="18">
          <cell r="A18">
            <v>38770</v>
          </cell>
          <cell r="B18">
            <v>83.429999999999993</v>
          </cell>
          <cell r="C18">
            <v>40.25</v>
          </cell>
          <cell r="D18">
            <v>14.504217000000001</v>
          </cell>
          <cell r="E18">
            <v>1292.6699999999998</v>
          </cell>
          <cell r="G18">
            <v>38770</v>
          </cell>
          <cell r="H18">
            <v>144.93811074918568</v>
          </cell>
          <cell r="I18">
            <v>191.66666666666669</v>
          </cell>
          <cell r="J18">
            <v>245.6898540620036</v>
          </cell>
          <cell r="K18">
            <v>88.829867648877837</v>
          </cell>
        </row>
        <row r="19">
          <cell r="A19">
            <v>38769</v>
          </cell>
          <cell r="B19">
            <v>81.949999999999989</v>
          </cell>
          <cell r="C19">
            <v>40.19</v>
          </cell>
          <cell r="D19">
            <v>14.397622999999999</v>
          </cell>
          <cell r="E19">
            <v>1283.03</v>
          </cell>
          <cell r="G19">
            <v>38769</v>
          </cell>
          <cell r="H19">
            <v>142.3669923995657</v>
          </cell>
          <cell r="I19">
            <v>191.38095238095235</v>
          </cell>
          <cell r="J19">
            <v>243.88423681952264</v>
          </cell>
          <cell r="K19">
            <v>88.16742485672269</v>
          </cell>
        </row>
        <row r="20">
          <cell r="A20">
            <v>38768</v>
          </cell>
          <cell r="B20">
            <v>81.900000000000006</v>
          </cell>
          <cell r="C20">
            <v>39.83</v>
          </cell>
          <cell r="D20">
            <v>14.428065</v>
          </cell>
          <cell r="E20">
            <v>1287.2399999999998</v>
          </cell>
          <cell r="G20">
            <v>38768</v>
          </cell>
          <cell r="H20">
            <v>142.28013029315963</v>
          </cell>
          <cell r="I20">
            <v>189.66666666666666</v>
          </cell>
          <cell r="J20">
            <v>244.39989999095445</v>
          </cell>
          <cell r="K20">
            <v>88.456728192300815</v>
          </cell>
        </row>
        <row r="21">
          <cell r="A21">
            <v>38765</v>
          </cell>
          <cell r="B21">
            <v>81.900000000000006</v>
          </cell>
          <cell r="C21">
            <v>39.83</v>
          </cell>
          <cell r="D21">
            <v>14.384658</v>
          </cell>
          <cell r="E21">
            <v>1287.2399999999998</v>
          </cell>
          <cell r="G21">
            <v>38765</v>
          </cell>
          <cell r="H21">
            <v>142.28013029315963</v>
          </cell>
          <cell r="I21">
            <v>189.66666666666666</v>
          </cell>
          <cell r="J21">
            <v>243.66462007234392</v>
          </cell>
          <cell r="K21">
            <v>88.456728192300815</v>
          </cell>
        </row>
        <row r="22">
          <cell r="A22">
            <v>38764</v>
          </cell>
          <cell r="B22">
            <v>82.759999999999991</v>
          </cell>
          <cell r="C22">
            <v>39.279999999999994</v>
          </cell>
          <cell r="D22">
            <v>14.437203999999999</v>
          </cell>
          <cell r="E22">
            <v>1289.3800000000001</v>
          </cell>
          <cell r="G22">
            <v>38764</v>
          </cell>
          <cell r="H22">
            <v>143.7741585233442</v>
          </cell>
          <cell r="I22">
            <v>187.04761904761907</v>
          </cell>
          <cell r="J22">
            <v>244.5547073532735</v>
          </cell>
          <cell r="K22">
            <v>88.603784994708718</v>
          </cell>
        </row>
        <row r="23">
          <cell r="A23">
            <v>38763</v>
          </cell>
          <cell r="B23">
            <v>83.86</v>
          </cell>
          <cell r="C23">
            <v>39.909999999999997</v>
          </cell>
          <cell r="D23">
            <v>14.354303</v>
          </cell>
          <cell r="E23">
            <v>1280</v>
          </cell>
          <cell r="G23">
            <v>38763</v>
          </cell>
          <cell r="H23">
            <v>145.68512486427795</v>
          </cell>
          <cell r="I23">
            <v>190.04761904761901</v>
          </cell>
          <cell r="J23">
            <v>243.15043061144078</v>
          </cell>
          <cell r="K23">
            <v>87.95920891686481</v>
          </cell>
        </row>
        <row r="24">
          <cell r="A24">
            <v>38762</v>
          </cell>
          <cell r="B24">
            <v>84.309999999999988</v>
          </cell>
          <cell r="C24">
            <v>39.25</v>
          </cell>
          <cell r="D24">
            <v>14.313237000000001</v>
          </cell>
          <cell r="E24">
            <v>1275.53</v>
          </cell>
          <cell r="G24">
            <v>38762</v>
          </cell>
          <cell r="H24">
            <v>146.4668838219327</v>
          </cell>
          <cell r="I24">
            <v>186.9047619047619</v>
          </cell>
          <cell r="J24">
            <v>242.45480536349328</v>
          </cell>
          <cell r="K24">
            <v>87.652038866975431</v>
          </cell>
        </row>
        <row r="25">
          <cell r="A25">
            <v>38761</v>
          </cell>
          <cell r="B25">
            <v>83</v>
          </cell>
          <cell r="C25">
            <v>39.4</v>
          </cell>
          <cell r="D25">
            <v>14.201701999999999</v>
          </cell>
          <cell r="E25">
            <v>1262.8599999999999</v>
          </cell>
          <cell r="G25">
            <v>38761</v>
          </cell>
          <cell r="H25">
            <v>144.19109663409338</v>
          </cell>
          <cell r="I25">
            <v>187.61904761904762</v>
          </cell>
          <cell r="J25">
            <v>240.56549152650325</v>
          </cell>
          <cell r="K25">
            <v>86.781380134962404</v>
          </cell>
        </row>
        <row r="26">
          <cell r="A26">
            <v>38758</v>
          </cell>
          <cell r="B26">
            <v>82.85</v>
          </cell>
          <cell r="C26">
            <v>39.270000000000003</v>
          </cell>
          <cell r="D26">
            <v>14.43779</v>
          </cell>
          <cell r="E26">
            <v>1266.9899999999998</v>
          </cell>
          <cell r="G26">
            <v>38758</v>
          </cell>
          <cell r="H26">
            <v>143.93051031487511</v>
          </cell>
          <cell r="I26">
            <v>187</v>
          </cell>
          <cell r="J26">
            <v>244.56463372534034</v>
          </cell>
          <cell r="K26">
            <v>87.06518601998323</v>
          </cell>
        </row>
        <row r="27">
          <cell r="A27">
            <v>38757</v>
          </cell>
          <cell r="B27">
            <v>82.07</v>
          </cell>
          <cell r="C27">
            <v>38.76</v>
          </cell>
          <cell r="D27">
            <v>14.380895000000001</v>
          </cell>
          <cell r="E27">
            <v>1263.78</v>
          </cell>
          <cell r="G27">
            <v>38757</v>
          </cell>
          <cell r="H27">
            <v>142.57546145494027</v>
          </cell>
          <cell r="I27">
            <v>184.57142857142856</v>
          </cell>
          <cell r="J27">
            <v>243.60087785717747</v>
          </cell>
          <cell r="K27">
            <v>86.844600816371411</v>
          </cell>
        </row>
        <row r="28">
          <cell r="A28">
            <v>38756</v>
          </cell>
          <cell r="B28">
            <v>79.989999999999995</v>
          </cell>
          <cell r="C28">
            <v>39.5</v>
          </cell>
          <cell r="D28">
            <v>14.062784000000001</v>
          </cell>
          <cell r="E28">
            <v>1265.6500000000001</v>
          </cell>
          <cell r="G28">
            <v>38756</v>
          </cell>
          <cell r="H28">
            <v>138.96199782844732</v>
          </cell>
          <cell r="I28">
            <v>188.0952380952381</v>
          </cell>
          <cell r="J28">
            <v>238.21233153540652</v>
          </cell>
          <cell r="K28">
            <v>86.973103723148398</v>
          </cell>
        </row>
        <row r="29">
          <cell r="A29">
            <v>38755</v>
          </cell>
          <cell r="B29">
            <v>78.959999999999994</v>
          </cell>
          <cell r="C29">
            <v>36.849999999999994</v>
          </cell>
          <cell r="D29">
            <v>13.941179999999999</v>
          </cell>
          <cell r="E29">
            <v>1254.78</v>
          </cell>
          <cell r="G29">
            <v>38755</v>
          </cell>
          <cell r="H29">
            <v>137.17263843648206</v>
          </cell>
          <cell r="I29">
            <v>175.47619047619048</v>
          </cell>
          <cell r="J29">
            <v>236.15245687872175</v>
          </cell>
          <cell r="K29">
            <v>86.226137628674707</v>
          </cell>
        </row>
        <row r="30">
          <cell r="A30">
            <v>38754</v>
          </cell>
          <cell r="B30">
            <v>76.86999999999999</v>
          </cell>
          <cell r="C30">
            <v>37.61</v>
          </cell>
          <cell r="D30">
            <v>14.09182</v>
          </cell>
          <cell r="E30">
            <v>1265.02</v>
          </cell>
          <cell r="G30">
            <v>38754</v>
          </cell>
          <cell r="H30">
            <v>133.54180238870794</v>
          </cell>
          <cell r="I30">
            <v>179.09523809523807</v>
          </cell>
          <cell r="J30">
            <v>238.70417818955846</v>
          </cell>
          <cell r="K30">
            <v>86.929811300009618</v>
          </cell>
        </row>
        <row r="31">
          <cell r="A31">
            <v>38751</v>
          </cell>
          <cell r="B31">
            <v>77.349999999999994</v>
          </cell>
          <cell r="C31">
            <v>37.599999999999994</v>
          </cell>
          <cell r="D31">
            <v>13.708169</v>
          </cell>
          <cell r="E31">
            <v>1264.02</v>
          </cell>
          <cell r="G31">
            <v>38751</v>
          </cell>
          <cell r="H31">
            <v>134.37567861020631</v>
          </cell>
          <cell r="I31">
            <v>179.04761904761907</v>
          </cell>
          <cell r="J31">
            <v>232.20543660283636</v>
          </cell>
          <cell r="K31">
            <v>86.861093168043311</v>
          </cell>
        </row>
        <row r="32">
          <cell r="A32">
            <v>38750</v>
          </cell>
          <cell r="B32">
            <v>77.400000000000006</v>
          </cell>
          <cell r="C32">
            <v>37.569999999999993</v>
          </cell>
          <cell r="D32">
            <v>13.985267</v>
          </cell>
          <cell r="E32">
            <v>1270.8399999999999</v>
          </cell>
          <cell r="G32">
            <v>38750</v>
          </cell>
          <cell r="H32">
            <v>134.46254071661238</v>
          </cell>
          <cell r="I32">
            <v>178.9047619047619</v>
          </cell>
          <cell r="J32">
            <v>236.89925545433817</v>
          </cell>
          <cell r="K32">
            <v>87.329750828053491</v>
          </cell>
        </row>
        <row r="33">
          <cell r="A33">
            <v>38749</v>
          </cell>
          <cell r="B33">
            <v>78.389999999999986</v>
          </cell>
          <cell r="C33">
            <v>37.099999999999994</v>
          </cell>
          <cell r="D33">
            <v>13.998260999999999</v>
          </cell>
          <cell r="E33">
            <v>1282.4599999999998</v>
          </cell>
          <cell r="G33">
            <v>38749</v>
          </cell>
          <cell r="H33">
            <v>136.18241042345275</v>
          </cell>
          <cell r="I33">
            <v>176.66666666666669</v>
          </cell>
          <cell r="J33">
            <v>237.11936343835976</v>
          </cell>
          <cell r="K33">
            <v>88.128255521501913</v>
          </cell>
        </row>
        <row r="34">
          <cell r="A34">
            <v>38748</v>
          </cell>
          <cell r="B34">
            <v>77.449999999999989</v>
          </cell>
          <cell r="C34">
            <v>36.889999999999993</v>
          </cell>
          <cell r="D34">
            <v>13.985421000000001</v>
          </cell>
          <cell r="E34">
            <v>1280.08</v>
          </cell>
          <cell r="G34">
            <v>38748</v>
          </cell>
          <cell r="H34">
            <v>134.54940282301845</v>
          </cell>
          <cell r="I34">
            <v>175.66666666666666</v>
          </cell>
          <cell r="J34">
            <v>236.90186409136601</v>
          </cell>
          <cell r="K34">
            <v>87.964706367422096</v>
          </cell>
        </row>
        <row r="35">
          <cell r="A35">
            <v>38747</v>
          </cell>
          <cell r="B35">
            <v>77.19</v>
          </cell>
          <cell r="C35">
            <v>36.26</v>
          </cell>
          <cell r="D35">
            <v>14.192759000000001</v>
          </cell>
          <cell r="E35">
            <v>1285.1999999999998</v>
          </cell>
          <cell r="G35">
            <v>38747</v>
          </cell>
          <cell r="H35">
            <v>134.09771986970685</v>
          </cell>
          <cell r="I35">
            <v>172.66666666666666</v>
          </cell>
          <cell r="J35">
            <v>240.41400424767417</v>
          </cell>
          <cell r="K35">
            <v>88.316543203089566</v>
          </cell>
        </row>
        <row r="36">
          <cell r="A36">
            <v>38744</v>
          </cell>
          <cell r="B36">
            <v>77.930000000000007</v>
          </cell>
          <cell r="C36">
            <v>36.36</v>
          </cell>
          <cell r="D36">
            <v>14.369232999999999</v>
          </cell>
          <cell r="E36">
            <v>1283.7199999999998</v>
          </cell>
          <cell r="G36">
            <v>38744</v>
          </cell>
          <cell r="H36">
            <v>135.38327904451683</v>
          </cell>
          <cell r="I36">
            <v>173.14285714285714</v>
          </cell>
          <cell r="J36">
            <v>243.40333288952624</v>
          </cell>
          <cell r="K36">
            <v>88.214840367779445</v>
          </cell>
        </row>
        <row r="37">
          <cell r="A37">
            <v>38743</v>
          </cell>
          <cell r="B37">
            <v>77.61</v>
          </cell>
          <cell r="C37">
            <v>36.01</v>
          </cell>
          <cell r="D37">
            <v>14.301914</v>
          </cell>
          <cell r="E37">
            <v>1273.83</v>
          </cell>
          <cell r="G37">
            <v>38743</v>
          </cell>
          <cell r="H37">
            <v>134.82736156351791</v>
          </cell>
          <cell r="I37">
            <v>171.47619047619048</v>
          </cell>
          <cell r="J37">
            <v>242.26300278514353</v>
          </cell>
          <cell r="K37">
            <v>87.535218042632721</v>
          </cell>
        </row>
        <row r="38">
          <cell r="A38">
            <v>38742</v>
          </cell>
          <cell r="B38">
            <v>78.19</v>
          </cell>
          <cell r="C38">
            <v>36.200000000000003</v>
          </cell>
          <cell r="D38">
            <v>15.421452</v>
          </cell>
          <cell r="E38">
            <v>1264.6799999999998</v>
          </cell>
          <cell r="G38">
            <v>38742</v>
          </cell>
          <cell r="H38">
            <v>135.83496199782846</v>
          </cell>
          <cell r="I38">
            <v>172.38095238095238</v>
          </cell>
          <cell r="J38">
            <v>261.22708253083869</v>
          </cell>
          <cell r="K38">
            <v>86.906447135141079</v>
          </cell>
        </row>
        <row r="39">
          <cell r="A39">
            <v>38741</v>
          </cell>
          <cell r="B39">
            <v>77.199999999999989</v>
          </cell>
          <cell r="C39">
            <v>35.9</v>
          </cell>
          <cell r="D39">
            <v>15.084873</v>
          </cell>
          <cell r="E39">
            <v>1266.8599999999999</v>
          </cell>
          <cell r="G39">
            <v>38741</v>
          </cell>
          <cell r="H39">
            <v>134.11509229098806</v>
          </cell>
          <cell r="I39">
            <v>170.95238095238093</v>
          </cell>
          <cell r="J39">
            <v>255.5257030361486</v>
          </cell>
          <cell r="K39">
            <v>87.056252662827603</v>
          </cell>
        </row>
        <row r="40">
          <cell r="A40">
            <v>38740</v>
          </cell>
          <cell r="B40">
            <v>76.88</v>
          </cell>
          <cell r="C40">
            <v>35.65</v>
          </cell>
          <cell r="D40">
            <v>14.990819999999999</v>
          </cell>
          <cell r="E40">
            <v>1263.82</v>
          </cell>
          <cell r="G40">
            <v>38740</v>
          </cell>
          <cell r="H40">
            <v>133.55917480998914</v>
          </cell>
          <cell r="I40">
            <v>169.76190476190476</v>
          </cell>
          <cell r="J40">
            <v>253.9325203194191</v>
          </cell>
          <cell r="K40">
            <v>86.847349541650061</v>
          </cell>
        </row>
        <row r="41">
          <cell r="A41">
            <v>38737</v>
          </cell>
          <cell r="B41">
            <v>77.569999999999993</v>
          </cell>
          <cell r="C41">
            <v>36.18</v>
          </cell>
          <cell r="D41">
            <v>14.492398</v>
          </cell>
          <cell r="E41">
            <v>1261.4899999999998</v>
          </cell>
          <cell r="G41">
            <v>38737</v>
          </cell>
          <cell r="H41">
            <v>134.75787187839302</v>
          </cell>
          <cell r="I41">
            <v>172.28571428571428</v>
          </cell>
          <cell r="J41">
            <v>245.48964963972014</v>
          </cell>
          <cell r="K41">
            <v>86.687236294168585</v>
          </cell>
        </row>
        <row r="42">
          <cell r="A42">
            <v>38736</v>
          </cell>
          <cell r="B42">
            <v>79.099999999999994</v>
          </cell>
          <cell r="C42">
            <v>36.919999999999995</v>
          </cell>
          <cell r="D42">
            <v>14.783704999999999</v>
          </cell>
          <cell r="E42">
            <v>1285.04</v>
          </cell>
          <cell r="G42">
            <v>38736</v>
          </cell>
          <cell r="H42">
            <v>137.4158523344191</v>
          </cell>
          <cell r="I42">
            <v>175.80952380952382</v>
          </cell>
          <cell r="J42">
            <v>250.42415760504082</v>
          </cell>
          <cell r="K42">
            <v>88.305548301974952</v>
          </cell>
        </row>
        <row r="43">
          <cell r="A43">
            <v>38735</v>
          </cell>
          <cell r="B43">
            <v>78.589999999999989</v>
          </cell>
          <cell r="C43">
            <v>36.549999999999997</v>
          </cell>
          <cell r="D43">
            <v>14.595738000000001</v>
          </cell>
          <cell r="E43">
            <v>1277.9499999999998</v>
          </cell>
          <cell r="G43">
            <v>38735</v>
          </cell>
          <cell r="H43">
            <v>136.5298588490771</v>
          </cell>
          <cell r="I43">
            <v>174.04761904761904</v>
          </cell>
          <cell r="J43">
            <v>247.24014672058755</v>
          </cell>
          <cell r="K43">
            <v>87.818336746333898</v>
          </cell>
        </row>
        <row r="44">
          <cell r="A44">
            <v>38734</v>
          </cell>
          <cell r="B44">
            <v>77.959999999999994</v>
          </cell>
          <cell r="C44">
            <v>36.83</v>
          </cell>
          <cell r="D44">
            <v>14.910482999999999</v>
          </cell>
          <cell r="E44">
            <v>1282.9499999999998</v>
          </cell>
          <cell r="G44">
            <v>38734</v>
          </cell>
          <cell r="H44">
            <v>135.43539630836045</v>
          </cell>
          <cell r="I44">
            <v>175.38095238095238</v>
          </cell>
          <cell r="J44">
            <v>252.57167569017929</v>
          </cell>
          <cell r="K44">
            <v>88.161927406165404</v>
          </cell>
        </row>
        <row r="45">
          <cell r="A45">
            <v>38733</v>
          </cell>
          <cell r="B45">
            <v>78.72</v>
          </cell>
          <cell r="C45">
            <v>36.93</v>
          </cell>
          <cell r="D45">
            <v>15.309164000000001</v>
          </cell>
          <cell r="E45">
            <v>1287.6099999999999</v>
          </cell>
          <cell r="G45">
            <v>38733</v>
          </cell>
          <cell r="H45">
            <v>136.7557003257329</v>
          </cell>
          <cell r="I45">
            <v>175.85714285714283</v>
          </cell>
          <cell r="J45">
            <v>259.32501347513482</v>
          </cell>
          <cell r="K45">
            <v>88.482153901128342</v>
          </cell>
        </row>
        <row r="46">
          <cell r="A46">
            <v>38730</v>
          </cell>
          <cell r="B46">
            <v>78.72</v>
          </cell>
          <cell r="C46">
            <v>36.93</v>
          </cell>
          <cell r="D46">
            <v>15.104119000000001</v>
          </cell>
          <cell r="E46">
            <v>1287.6099999999999</v>
          </cell>
          <cell r="G46">
            <v>38730</v>
          </cell>
          <cell r="H46">
            <v>136.7557003257329</v>
          </cell>
          <cell r="I46">
            <v>175.85714285714283</v>
          </cell>
          <cell r="J46">
            <v>255.8517149078186</v>
          </cell>
          <cell r="K46">
            <v>88.482153901128342</v>
          </cell>
        </row>
        <row r="47">
          <cell r="A47">
            <v>38729</v>
          </cell>
          <cell r="B47">
            <v>78.19</v>
          </cell>
          <cell r="C47">
            <v>36.739999999999995</v>
          </cell>
          <cell r="D47">
            <v>15.184352000000001</v>
          </cell>
          <cell r="E47">
            <v>1286.06</v>
          </cell>
          <cell r="G47">
            <v>38729</v>
          </cell>
          <cell r="H47">
            <v>135.83496199782846</v>
          </cell>
          <cell r="I47">
            <v>174.95238095238096</v>
          </cell>
          <cell r="J47">
            <v>257.21079786010461</v>
          </cell>
          <cell r="K47">
            <v>88.375640796580583</v>
          </cell>
        </row>
        <row r="48">
          <cell r="A48">
            <v>38728</v>
          </cell>
          <cell r="B48">
            <v>78.19</v>
          </cell>
          <cell r="C48">
            <v>36.849999999999994</v>
          </cell>
          <cell r="D48">
            <v>15.141328</v>
          </cell>
          <cell r="E48">
            <v>1294.1799999999998</v>
          </cell>
          <cell r="G48">
            <v>38728</v>
          </cell>
          <cell r="H48">
            <v>135.83496199782846</v>
          </cell>
          <cell r="I48">
            <v>175.47619047619048</v>
          </cell>
          <cell r="J48">
            <v>256.4820056556606</v>
          </cell>
          <cell r="K48">
            <v>88.933632028146945</v>
          </cell>
        </row>
        <row r="49">
          <cell r="A49">
            <v>38727</v>
          </cell>
          <cell r="B49">
            <v>78.489999999999995</v>
          </cell>
          <cell r="C49">
            <v>37.25</v>
          </cell>
          <cell r="D49">
            <v>14.894583000000001</v>
          </cell>
          <cell r="E49">
            <v>1289.6899999999998</v>
          </cell>
          <cell r="G49">
            <v>38727</v>
          </cell>
          <cell r="H49">
            <v>136.35613463626493</v>
          </cell>
          <cell r="I49">
            <v>177.38095238095238</v>
          </cell>
          <cell r="J49">
            <v>252.30234238665895</v>
          </cell>
          <cell r="K49">
            <v>88.625087615618256</v>
          </cell>
        </row>
        <row r="50">
          <cell r="A50">
            <v>38726</v>
          </cell>
          <cell r="B50">
            <v>77.25</v>
          </cell>
          <cell r="C50">
            <v>36.97</v>
          </cell>
          <cell r="D50">
            <v>14.912041</v>
          </cell>
          <cell r="E50">
            <v>1290.1500000000001</v>
          </cell>
          <cell r="G50">
            <v>38726</v>
          </cell>
          <cell r="H50">
            <v>134.20195439739413</v>
          </cell>
          <cell r="I50">
            <v>176.04761904761907</v>
          </cell>
          <cell r="J50">
            <v>252.59806696608402</v>
          </cell>
          <cell r="K50">
            <v>88.656697956322759</v>
          </cell>
        </row>
        <row r="51">
          <cell r="A51">
            <v>38723</v>
          </cell>
          <cell r="B51">
            <v>76.33</v>
          </cell>
          <cell r="C51">
            <v>36.919999999999995</v>
          </cell>
          <cell r="D51">
            <v>14.606401</v>
          </cell>
          <cell r="E51">
            <v>1285.4499999999998</v>
          </cell>
          <cell r="G51">
            <v>38723</v>
          </cell>
          <cell r="H51">
            <v>132.60369163952225</v>
          </cell>
          <cell r="I51">
            <v>175.80952380952382</v>
          </cell>
          <cell r="J51">
            <v>247.42076942596097</v>
          </cell>
          <cell r="K51">
            <v>88.333722736081143</v>
          </cell>
        </row>
        <row r="52">
          <cell r="A52">
            <v>38722</v>
          </cell>
          <cell r="B52">
            <v>75.08</v>
          </cell>
          <cell r="C52">
            <v>36.119999999999997</v>
          </cell>
          <cell r="D52">
            <v>14.525099000000001</v>
          </cell>
          <cell r="E52">
            <v>1273.4799999999998</v>
          </cell>
          <cell r="G52">
            <v>38722</v>
          </cell>
          <cell r="H52">
            <v>130.43213897937025</v>
          </cell>
          <cell r="I52">
            <v>172</v>
          </cell>
          <cell r="J52">
            <v>246.04357846729363</v>
          </cell>
          <cell r="K52">
            <v>87.511166696444519</v>
          </cell>
        </row>
        <row r="53">
          <cell r="A53">
            <v>38721</v>
          </cell>
          <cell r="B53">
            <v>75.239999999999995</v>
          </cell>
          <cell r="C53">
            <v>36.200000000000003</v>
          </cell>
          <cell r="D53">
            <v>14.358879</v>
          </cell>
          <cell r="E53">
            <v>1273.4599999999998</v>
          </cell>
          <cell r="G53">
            <v>38721</v>
          </cell>
          <cell r="H53">
            <v>130.71009771986971</v>
          </cell>
          <cell r="I53">
            <v>172.38095238095238</v>
          </cell>
          <cell r="J53">
            <v>243.22794439740991</v>
          </cell>
          <cell r="K53">
            <v>87.509792333805208</v>
          </cell>
        </row>
        <row r="54">
          <cell r="A54">
            <v>38720</v>
          </cell>
          <cell r="B54">
            <v>75.13</v>
          </cell>
          <cell r="C54">
            <v>35.489999999999995</v>
          </cell>
          <cell r="D54">
            <v>14.068384</v>
          </cell>
          <cell r="E54">
            <v>1268.8</v>
          </cell>
          <cell r="G54">
            <v>38720</v>
          </cell>
          <cell r="H54">
            <v>130.51900108577632</v>
          </cell>
          <cell r="I54">
            <v>169.00000000000003</v>
          </cell>
          <cell r="J54">
            <v>238.30719106369037</v>
          </cell>
          <cell r="K54">
            <v>87.189565838842228</v>
          </cell>
        </row>
        <row r="55">
          <cell r="A55">
            <v>38719</v>
          </cell>
          <cell r="B55">
            <v>74.699999999999989</v>
          </cell>
          <cell r="C55">
            <v>35.4</v>
          </cell>
          <cell r="D55">
            <v>13.947203999999999</v>
          </cell>
          <cell r="E55">
            <v>1248.29</v>
          </cell>
          <cell r="G55">
            <v>38719</v>
          </cell>
          <cell r="H55">
            <v>129.77198697068403</v>
          </cell>
          <cell r="I55">
            <v>168.57142857142858</v>
          </cell>
          <cell r="J55">
            <v>236.25449862843286</v>
          </cell>
          <cell r="K55">
            <v>85.780156952213403</v>
          </cell>
        </row>
        <row r="56">
          <cell r="A56">
            <v>38716</v>
          </cell>
          <cell r="B56">
            <v>74.699999999999989</v>
          </cell>
          <cell r="C56">
            <v>35.4</v>
          </cell>
          <cell r="D56">
            <v>14.010028999999999</v>
          </cell>
          <cell r="E56">
            <v>1248.29</v>
          </cell>
          <cell r="G56">
            <v>38716</v>
          </cell>
          <cell r="H56">
            <v>129.77198697068403</v>
          </cell>
          <cell r="I56">
            <v>168.57142857142858</v>
          </cell>
          <cell r="J56">
            <v>237.31870396136779</v>
          </cell>
          <cell r="K56">
            <v>85.780156952213403</v>
          </cell>
        </row>
        <row r="57">
          <cell r="A57">
            <v>38715</v>
          </cell>
          <cell r="B57">
            <v>75.430000000000007</v>
          </cell>
          <cell r="C57">
            <v>35.25</v>
          </cell>
          <cell r="D57">
            <v>13.958508</v>
          </cell>
          <cell r="E57">
            <v>1254.4199999999998</v>
          </cell>
          <cell r="G57">
            <v>38715</v>
          </cell>
          <cell r="H57">
            <v>131.04017372421282</v>
          </cell>
          <cell r="I57">
            <v>167.85714285714286</v>
          </cell>
          <cell r="J57">
            <v>236.44597936195447</v>
          </cell>
          <cell r="K57">
            <v>86.201399101166842</v>
          </cell>
        </row>
        <row r="58">
          <cell r="A58">
            <v>38714</v>
          </cell>
          <cell r="B58">
            <v>75.75</v>
          </cell>
          <cell r="C58">
            <v>35.059999999999995</v>
          </cell>
          <cell r="D58">
            <v>14.060708</v>
          </cell>
          <cell r="E58">
            <v>1258.1699999999998</v>
          </cell>
          <cell r="G58">
            <v>38714</v>
          </cell>
          <cell r="H58">
            <v>131.59609120521171</v>
          </cell>
          <cell r="I58">
            <v>166.95238095238096</v>
          </cell>
          <cell r="J58">
            <v>238.17716575313551</v>
          </cell>
          <cell r="K58">
            <v>86.459092096040465</v>
          </cell>
        </row>
        <row r="59">
          <cell r="A59">
            <v>38713</v>
          </cell>
          <cell r="B59">
            <v>75.779999999999987</v>
          </cell>
          <cell r="C59">
            <v>34.33</v>
          </cell>
          <cell r="D59">
            <v>13.858119</v>
          </cell>
          <cell r="E59">
            <v>1256.54</v>
          </cell>
          <cell r="G59">
            <v>38713</v>
          </cell>
          <cell r="H59">
            <v>131.64820846905539</v>
          </cell>
          <cell r="I59">
            <v>163.47619047619045</v>
          </cell>
          <cell r="J59">
            <v>234.74546986465242</v>
          </cell>
          <cell r="K59">
            <v>86.347081540935392</v>
          </cell>
        </row>
        <row r="60">
          <cell r="A60">
            <v>38712</v>
          </cell>
          <cell r="B60">
            <v>76.75</v>
          </cell>
          <cell r="C60">
            <v>35.229999999999997</v>
          </cell>
          <cell r="D60">
            <v>13.810798999999999</v>
          </cell>
          <cell r="E60">
            <v>1268.6600000000001</v>
          </cell>
          <cell r="G60">
            <v>38712</v>
          </cell>
          <cell r="H60">
            <v>133.33333333333331</v>
          </cell>
          <cell r="I60">
            <v>167.76190476190476</v>
          </cell>
          <cell r="J60">
            <v>233.94390685065346</v>
          </cell>
          <cell r="K60">
            <v>87.179945300366953</v>
          </cell>
        </row>
        <row r="61">
          <cell r="A61">
            <v>38709</v>
          </cell>
          <cell r="B61">
            <v>76.75</v>
          </cell>
          <cell r="C61">
            <v>35.229999999999997</v>
          </cell>
          <cell r="D61">
            <v>13.810798999999999</v>
          </cell>
          <cell r="E61">
            <v>1268.6600000000001</v>
          </cell>
          <cell r="G61">
            <v>38709</v>
          </cell>
          <cell r="H61">
            <v>133.33333333333331</v>
          </cell>
          <cell r="I61">
            <v>167.76190476190476</v>
          </cell>
          <cell r="J61">
            <v>233.94390685065346</v>
          </cell>
          <cell r="K61">
            <v>87.179945300366953</v>
          </cell>
        </row>
        <row r="62">
          <cell r="A62">
            <v>38708</v>
          </cell>
          <cell r="B62">
            <v>76.38</v>
          </cell>
          <cell r="C62">
            <v>35.069999999999993</v>
          </cell>
          <cell r="D62">
            <v>13.674569</v>
          </cell>
          <cell r="E62">
            <v>1268.1199999999999</v>
          </cell>
          <cell r="G62">
            <v>38708</v>
          </cell>
          <cell r="H62">
            <v>132.69055374592833</v>
          </cell>
          <cell r="I62">
            <v>167</v>
          </cell>
          <cell r="J62">
            <v>231.63627943313304</v>
          </cell>
          <cell r="K62">
            <v>87.142837509105135</v>
          </cell>
        </row>
        <row r="63">
          <cell r="A63">
            <v>38707</v>
          </cell>
          <cell r="B63">
            <v>75.540000000000006</v>
          </cell>
          <cell r="C63">
            <v>35.529999999999994</v>
          </cell>
          <cell r="D63">
            <v>13.852126</v>
          </cell>
          <cell r="E63">
            <v>1262.79</v>
          </cell>
          <cell r="G63">
            <v>38707</v>
          </cell>
          <cell r="H63">
            <v>131.2312703583062</v>
          </cell>
          <cell r="I63">
            <v>169.1904761904762</v>
          </cell>
          <cell r="J63">
            <v>234.64395323018715</v>
          </cell>
          <cell r="K63">
            <v>86.776569865724767</v>
          </cell>
        </row>
        <row r="64">
          <cell r="A64">
            <v>38706</v>
          </cell>
          <cell r="B64">
            <v>75.36999999999999</v>
          </cell>
          <cell r="C64">
            <v>35.599999999999994</v>
          </cell>
          <cell r="D64">
            <v>13.891757999999999</v>
          </cell>
          <cell r="E64">
            <v>1259.6199999999999</v>
          </cell>
          <cell r="G64">
            <v>38706</v>
          </cell>
          <cell r="H64">
            <v>130.93593919652554</v>
          </cell>
          <cell r="I64">
            <v>169.52380952380952</v>
          </cell>
          <cell r="J64">
            <v>235.31528766321347</v>
          </cell>
          <cell r="K64">
            <v>86.558733387391584</v>
          </cell>
        </row>
        <row r="65">
          <cell r="A65">
            <v>38705</v>
          </cell>
          <cell r="B65">
            <v>75.459999999999994</v>
          </cell>
          <cell r="C65">
            <v>35.279999999999994</v>
          </cell>
          <cell r="D65">
            <v>13.876405999999999</v>
          </cell>
          <cell r="E65">
            <v>1259.9199999999998</v>
          </cell>
          <cell r="G65">
            <v>38705</v>
          </cell>
          <cell r="H65">
            <v>131.09229098805645</v>
          </cell>
          <cell r="I65">
            <v>168.00000000000003</v>
          </cell>
          <cell r="J65">
            <v>235.05523704210373</v>
          </cell>
          <cell r="K65">
            <v>86.579348826981501</v>
          </cell>
        </row>
        <row r="66">
          <cell r="A66">
            <v>38702</v>
          </cell>
          <cell r="B66">
            <v>75.52</v>
          </cell>
          <cell r="C66">
            <v>35.840000000000003</v>
          </cell>
          <cell r="D66">
            <v>13.834448999999999</v>
          </cell>
          <cell r="E66">
            <v>1267.32</v>
          </cell>
          <cell r="G66">
            <v>38702</v>
          </cell>
          <cell r="H66">
            <v>131.19652551574376</v>
          </cell>
          <cell r="I66">
            <v>170.66666666666669</v>
          </cell>
          <cell r="J66">
            <v>234.34451896563812</v>
          </cell>
          <cell r="K66">
            <v>87.087863003532107</v>
          </cell>
        </row>
        <row r="67">
          <cell r="A67">
            <v>38701</v>
          </cell>
          <cell r="B67">
            <v>75.8</v>
          </cell>
          <cell r="C67">
            <v>36.11</v>
          </cell>
          <cell r="D67">
            <v>13.575324</v>
          </cell>
          <cell r="E67">
            <v>1270.9399999999998</v>
          </cell>
          <cell r="G67">
            <v>38701</v>
          </cell>
          <cell r="H67">
            <v>131.68295331161781</v>
          </cell>
          <cell r="I67">
            <v>171.95238095238093</v>
          </cell>
          <cell r="J67">
            <v>229.95514838232322</v>
          </cell>
          <cell r="K67">
            <v>87.336622641250131</v>
          </cell>
        </row>
        <row r="68">
          <cell r="A68">
            <v>38700</v>
          </cell>
          <cell r="B68">
            <v>77.400000000000006</v>
          </cell>
          <cell r="C68">
            <v>36.450000000000003</v>
          </cell>
          <cell r="D68">
            <v>13.961349</v>
          </cell>
          <cell r="E68">
            <v>1272.7399999999998</v>
          </cell>
          <cell r="G68">
            <v>38700</v>
          </cell>
          <cell r="H68">
            <v>134.46254071661238</v>
          </cell>
          <cell r="I68">
            <v>173.57142857142858</v>
          </cell>
          <cell r="J68">
            <v>236.49410363335707</v>
          </cell>
          <cell r="K68">
            <v>87.460315278789452</v>
          </cell>
        </row>
        <row r="69">
          <cell r="A69">
            <v>38699</v>
          </cell>
          <cell r="B69">
            <v>77.36999999999999</v>
          </cell>
          <cell r="C69">
            <v>35.959999999999994</v>
          </cell>
          <cell r="D69">
            <v>13.903665999999999</v>
          </cell>
          <cell r="E69">
            <v>1267.4299999999998</v>
          </cell>
          <cell r="G69">
            <v>38699</v>
          </cell>
          <cell r="H69">
            <v>134.41042345276875</v>
          </cell>
          <cell r="I69">
            <v>171.23809523809524</v>
          </cell>
          <cell r="J69">
            <v>235.51699967442855</v>
          </cell>
          <cell r="K69">
            <v>87.095421998048408</v>
          </cell>
        </row>
        <row r="70">
          <cell r="A70">
            <v>38698</v>
          </cell>
          <cell r="B70">
            <v>76.58</v>
          </cell>
          <cell r="C70">
            <v>35.599999999999994</v>
          </cell>
          <cell r="D70">
            <v>13.59717</v>
          </cell>
          <cell r="E70">
            <v>1260.4299999999998</v>
          </cell>
          <cell r="G70">
            <v>38698</v>
          </cell>
          <cell r="H70">
            <v>133.03800217155265</v>
          </cell>
          <cell r="I70">
            <v>169.52380952380952</v>
          </cell>
          <cell r="J70">
            <v>230.32520217783926</v>
          </cell>
          <cell r="K70">
            <v>86.614395074284303</v>
          </cell>
        </row>
        <row r="71">
          <cell r="A71">
            <v>38695</v>
          </cell>
          <cell r="B71">
            <v>76.209999999999994</v>
          </cell>
          <cell r="C71">
            <v>35.76</v>
          </cell>
          <cell r="D71">
            <v>13.619562</v>
          </cell>
          <cell r="E71">
            <v>1259.3699999999999</v>
          </cell>
          <cell r="G71">
            <v>38695</v>
          </cell>
          <cell r="H71">
            <v>132.39522258414766</v>
          </cell>
          <cell r="I71">
            <v>170.28571428571428</v>
          </cell>
          <cell r="J71">
            <v>230.70450477736298</v>
          </cell>
          <cell r="K71">
            <v>86.541553854400007</v>
          </cell>
        </row>
        <row r="72">
          <cell r="A72">
            <v>38694</v>
          </cell>
          <cell r="B72">
            <v>76.61</v>
          </cell>
          <cell r="C72">
            <v>35</v>
          </cell>
          <cell r="D72">
            <v>13.523716</v>
          </cell>
          <cell r="E72">
            <v>1255.8399999999999</v>
          </cell>
          <cell r="G72">
            <v>38694</v>
          </cell>
          <cell r="H72">
            <v>133.0901194353963</v>
          </cell>
          <cell r="I72">
            <v>166.66666666666669</v>
          </cell>
          <cell r="J72">
            <v>229.0809500723812</v>
          </cell>
          <cell r="K72">
            <v>86.298978848558974</v>
          </cell>
        </row>
        <row r="73">
          <cell r="A73">
            <v>38693</v>
          </cell>
          <cell r="B73">
            <v>76.599999999999994</v>
          </cell>
          <cell r="C73">
            <v>35.739999999999995</v>
          </cell>
          <cell r="D73">
            <v>13.339397</v>
          </cell>
          <cell r="E73">
            <v>1257.3699999999999</v>
          </cell>
          <cell r="G73">
            <v>38693</v>
          </cell>
          <cell r="H73">
            <v>133.07274701411509</v>
          </cell>
          <cell r="I73">
            <v>170.1904761904762</v>
          </cell>
          <cell r="J73">
            <v>225.95873339492428</v>
          </cell>
          <cell r="K73">
            <v>86.404117590467408</v>
          </cell>
        </row>
        <row r="74">
          <cell r="A74">
            <v>38692</v>
          </cell>
          <cell r="B74">
            <v>77.22</v>
          </cell>
          <cell r="C74">
            <v>35.94</v>
          </cell>
          <cell r="D74">
            <v>13.430004</v>
          </cell>
          <cell r="E74">
            <v>1263.6999999999998</v>
          </cell>
          <cell r="G74">
            <v>38692</v>
          </cell>
          <cell r="H74">
            <v>134.14983713355048</v>
          </cell>
          <cell r="I74">
            <v>171.14285714285714</v>
          </cell>
          <cell r="J74">
            <v>227.49354362335617</v>
          </cell>
          <cell r="K74">
            <v>86.839103365814111</v>
          </cell>
        </row>
        <row r="75">
          <cell r="A75">
            <v>38691</v>
          </cell>
          <cell r="B75">
            <v>77</v>
          </cell>
          <cell r="C75">
            <v>36.159999999999997</v>
          </cell>
          <cell r="D75">
            <v>13.330963000000001</v>
          </cell>
          <cell r="E75">
            <v>1262.0899999999999</v>
          </cell>
          <cell r="G75">
            <v>38691</v>
          </cell>
          <cell r="H75">
            <v>133.76764386536374</v>
          </cell>
          <cell r="I75">
            <v>172.19047619047618</v>
          </cell>
          <cell r="J75">
            <v>225.81586816964813</v>
          </cell>
          <cell r="K75">
            <v>86.728467173348349</v>
          </cell>
        </row>
        <row r="76">
          <cell r="A76">
            <v>38688</v>
          </cell>
          <cell r="B76">
            <v>77.3</v>
          </cell>
          <cell r="C76">
            <v>36.4</v>
          </cell>
          <cell r="D76">
            <v>13.456044</v>
          </cell>
          <cell r="E76">
            <v>1265.08</v>
          </cell>
          <cell r="G76">
            <v>38688</v>
          </cell>
          <cell r="H76">
            <v>134.28881650380021</v>
          </cell>
          <cell r="I76">
            <v>173.33333333333331</v>
          </cell>
          <cell r="J76">
            <v>227.93464042987628</v>
          </cell>
          <cell r="K76">
            <v>86.933934387927593</v>
          </cell>
        </row>
        <row r="77">
          <cell r="A77">
            <v>38687</v>
          </cell>
          <cell r="B77">
            <v>77.239999999999995</v>
          </cell>
          <cell r="C77">
            <v>35.76</v>
          </cell>
          <cell r="D77">
            <v>13.015124999999999</v>
          </cell>
          <cell r="E77">
            <v>1264.6699999999998</v>
          </cell>
          <cell r="G77">
            <v>38687</v>
          </cell>
          <cell r="H77">
            <v>134.18458197611292</v>
          </cell>
          <cell r="I77">
            <v>170.28571428571428</v>
          </cell>
          <cell r="J77">
            <v>220.46582465283953</v>
          </cell>
          <cell r="K77">
            <v>86.905759953821416</v>
          </cell>
        </row>
        <row r="78">
          <cell r="A78">
            <v>38686</v>
          </cell>
          <cell r="B78">
            <v>75.61</v>
          </cell>
          <cell r="C78">
            <v>35.29</v>
          </cell>
          <cell r="D78">
            <v>13.058828999999999</v>
          </cell>
          <cell r="E78">
            <v>1249.4799999999998</v>
          </cell>
          <cell r="G78">
            <v>38686</v>
          </cell>
          <cell r="H78">
            <v>131.3528773072747</v>
          </cell>
          <cell r="I78">
            <v>168.04761904761904</v>
          </cell>
          <cell r="J78">
            <v>221.2061355142894</v>
          </cell>
          <cell r="K78">
            <v>85.861931529253312</v>
          </cell>
        </row>
        <row r="79">
          <cell r="A79">
            <v>38685</v>
          </cell>
          <cell r="B79">
            <v>75.569999999999993</v>
          </cell>
          <cell r="C79">
            <v>35.65</v>
          </cell>
          <cell r="D79">
            <v>13.170755</v>
          </cell>
          <cell r="E79">
            <v>1257.4799999999998</v>
          </cell>
          <cell r="G79">
            <v>38685</v>
          </cell>
          <cell r="H79">
            <v>131.2833876221498</v>
          </cell>
          <cell r="I79">
            <v>169.76190476190476</v>
          </cell>
          <cell r="J79">
            <v>223.10207257905779</v>
          </cell>
          <cell r="K79">
            <v>86.411676584983709</v>
          </cell>
        </row>
        <row r="80">
          <cell r="A80">
            <v>38684</v>
          </cell>
          <cell r="B80">
            <v>74.3</v>
          </cell>
          <cell r="C80">
            <v>34.099999999999994</v>
          </cell>
          <cell r="D80">
            <v>13.2781</v>
          </cell>
          <cell r="E80">
            <v>1257.4599999999998</v>
          </cell>
          <cell r="G80">
            <v>38684</v>
          </cell>
          <cell r="H80">
            <v>129.07709011943541</v>
          </cell>
          <cell r="I80">
            <v>162.38095238095238</v>
          </cell>
          <cell r="J80">
            <v>224.9204111618497</v>
          </cell>
          <cell r="K80">
            <v>86.410302222344399</v>
          </cell>
        </row>
        <row r="81">
          <cell r="A81">
            <v>38681</v>
          </cell>
          <cell r="B81">
            <v>73.010000000000005</v>
          </cell>
          <cell r="C81">
            <v>35.299999999999997</v>
          </cell>
          <cell r="D81">
            <v>13.193322999999999</v>
          </cell>
          <cell r="E81">
            <v>1268.25</v>
          </cell>
          <cell r="G81">
            <v>38681</v>
          </cell>
          <cell r="H81">
            <v>126.83604777415853</v>
          </cell>
          <cell r="I81">
            <v>168.09523809523807</v>
          </cell>
          <cell r="J81">
            <v>223.48435647804186</v>
          </cell>
          <cell r="K81">
            <v>87.151770866260776</v>
          </cell>
        </row>
        <row r="82">
          <cell r="A82">
            <v>38680</v>
          </cell>
          <cell r="B82">
            <v>73.22</v>
          </cell>
          <cell r="C82">
            <v>35.270000000000003</v>
          </cell>
          <cell r="D82">
            <v>13.027602999999999</v>
          </cell>
          <cell r="E82">
            <v>1265.6099999999999</v>
          </cell>
          <cell r="G82">
            <v>38680</v>
          </cell>
          <cell r="H82">
            <v>127.20086862106406</v>
          </cell>
          <cell r="I82">
            <v>167.95238095238096</v>
          </cell>
          <cell r="J82">
            <v>220.6771920088978</v>
          </cell>
          <cell r="K82">
            <v>86.97035499786972</v>
          </cell>
        </row>
        <row r="83">
          <cell r="A83">
            <v>38679</v>
          </cell>
          <cell r="B83">
            <v>73.22</v>
          </cell>
          <cell r="C83">
            <v>35.270000000000003</v>
          </cell>
          <cell r="D83">
            <v>13.264899</v>
          </cell>
          <cell r="E83">
            <v>1265.6099999999999</v>
          </cell>
          <cell r="G83">
            <v>38679</v>
          </cell>
          <cell r="H83">
            <v>127.20086862106406</v>
          </cell>
          <cell r="I83">
            <v>167.95238095238096</v>
          </cell>
          <cell r="J83">
            <v>224.69679676312188</v>
          </cell>
          <cell r="K83">
            <v>86.97035499786972</v>
          </cell>
        </row>
        <row r="84">
          <cell r="A84">
            <v>38678</v>
          </cell>
          <cell r="B84">
            <v>73.22</v>
          </cell>
          <cell r="C84">
            <v>35.75</v>
          </cell>
          <cell r="D84">
            <v>13.20478</v>
          </cell>
          <cell r="E84">
            <v>1261.2299999999998</v>
          </cell>
          <cell r="G84">
            <v>38678</v>
          </cell>
          <cell r="H84">
            <v>127.20086862106406</v>
          </cell>
          <cell r="I84">
            <v>170.23809523809524</v>
          </cell>
          <cell r="J84">
            <v>223.67842890938982</v>
          </cell>
          <cell r="K84">
            <v>86.669369579857332</v>
          </cell>
        </row>
        <row r="85">
          <cell r="A85">
            <v>38677</v>
          </cell>
          <cell r="B85">
            <v>72.849999999999994</v>
          </cell>
          <cell r="C85">
            <v>35.65</v>
          </cell>
          <cell r="D85">
            <v>13.191858</v>
          </cell>
          <cell r="E85">
            <v>1254.8499999999999</v>
          </cell>
          <cell r="G85">
            <v>38677</v>
          </cell>
          <cell r="H85">
            <v>126.55808903365906</v>
          </cell>
          <cell r="I85">
            <v>169.76190476190476</v>
          </cell>
          <cell r="J85">
            <v>223.45954054787475</v>
          </cell>
          <cell r="K85">
            <v>86.23094789791233</v>
          </cell>
        </row>
        <row r="86">
          <cell r="A86">
            <v>38674</v>
          </cell>
          <cell r="B86">
            <v>72.510000000000005</v>
          </cell>
          <cell r="C86">
            <v>35.75</v>
          </cell>
          <cell r="D86">
            <v>13.033580000000001</v>
          </cell>
          <cell r="E86">
            <v>1248.27</v>
          </cell>
          <cell r="G86">
            <v>38674</v>
          </cell>
          <cell r="H86">
            <v>125.96742671009773</v>
          </cell>
          <cell r="I86">
            <v>170.23809523809524</v>
          </cell>
          <cell r="J86">
            <v>220.77843761613943</v>
          </cell>
          <cell r="K86">
            <v>85.778782589574092</v>
          </cell>
        </row>
        <row r="87">
          <cell r="A87">
            <v>38673</v>
          </cell>
          <cell r="B87">
            <v>72.889999999999986</v>
          </cell>
          <cell r="C87">
            <v>35.669999999999995</v>
          </cell>
          <cell r="D87">
            <v>13.112786</v>
          </cell>
          <cell r="E87">
            <v>1242.8</v>
          </cell>
          <cell r="G87">
            <v>38673</v>
          </cell>
          <cell r="H87">
            <v>126.62757871878394</v>
          </cell>
          <cell r="I87">
            <v>169.85714285714286</v>
          </cell>
          <cell r="J87">
            <v>222.1201240085062</v>
          </cell>
          <cell r="K87">
            <v>85.402894407718406</v>
          </cell>
        </row>
        <row r="88">
          <cell r="A88">
            <v>38672</v>
          </cell>
          <cell r="B88">
            <v>71.900000000000006</v>
          </cell>
          <cell r="C88">
            <v>35.169999999999995</v>
          </cell>
          <cell r="D88">
            <v>12.790195000000001</v>
          </cell>
          <cell r="E88">
            <v>1231.2099999999998</v>
          </cell>
          <cell r="G88">
            <v>38672</v>
          </cell>
          <cell r="H88">
            <v>124.90770901194355</v>
          </cell>
          <cell r="I88">
            <v>167.47619047619048</v>
          </cell>
          <cell r="J88">
            <v>216.65569006410811</v>
          </cell>
          <cell r="K88">
            <v>84.606451258229001</v>
          </cell>
        </row>
        <row r="89">
          <cell r="A89">
            <v>38671</v>
          </cell>
          <cell r="B89">
            <v>71.75</v>
          </cell>
          <cell r="C89">
            <v>35.5</v>
          </cell>
          <cell r="D89">
            <v>12.798689</v>
          </cell>
          <cell r="E89">
            <v>1229.01</v>
          </cell>
          <cell r="G89">
            <v>38671</v>
          </cell>
          <cell r="H89">
            <v>124.6471226927253</v>
          </cell>
          <cell r="I89">
            <v>169.04761904761904</v>
          </cell>
          <cell r="J89">
            <v>216.79957164147302</v>
          </cell>
          <cell r="K89">
            <v>84.455271367903123</v>
          </cell>
        </row>
        <row r="90">
          <cell r="A90">
            <v>38670</v>
          </cell>
          <cell r="B90">
            <v>71.739999999999995</v>
          </cell>
          <cell r="C90">
            <v>35.54</v>
          </cell>
          <cell r="D90">
            <v>12.902976000000001</v>
          </cell>
          <cell r="E90">
            <v>1233.76</v>
          </cell>
          <cell r="G90">
            <v>38670</v>
          </cell>
          <cell r="H90">
            <v>124.62975027144407</v>
          </cell>
          <cell r="I90">
            <v>169.23809523809524</v>
          </cell>
          <cell r="J90">
            <v>218.56611014614126</v>
          </cell>
          <cell r="K90">
            <v>84.781682494743066</v>
          </cell>
        </row>
        <row r="91">
          <cell r="A91">
            <v>38667</v>
          </cell>
          <cell r="B91">
            <v>71.55</v>
          </cell>
          <cell r="C91">
            <v>35.799999999999997</v>
          </cell>
          <cell r="D91">
            <v>12.982979</v>
          </cell>
          <cell r="E91">
            <v>1234.7199999999998</v>
          </cell>
          <cell r="G91">
            <v>38667</v>
          </cell>
          <cell r="H91">
            <v>124.29967426710098</v>
          </cell>
          <cell r="I91">
            <v>170.47619047619048</v>
          </cell>
          <cell r="J91">
            <v>219.92129708208705</v>
          </cell>
          <cell r="K91">
            <v>84.847651901430709</v>
          </cell>
        </row>
        <row r="92">
          <cell r="A92">
            <v>38666</v>
          </cell>
          <cell r="B92">
            <v>71.41</v>
          </cell>
          <cell r="C92">
            <v>35.639999999999993</v>
          </cell>
          <cell r="D92">
            <v>12.508932</v>
          </cell>
          <cell r="E92">
            <v>1230.9599999999998</v>
          </cell>
          <cell r="G92">
            <v>38666</v>
          </cell>
          <cell r="H92">
            <v>124.05646036916396</v>
          </cell>
          <cell r="I92">
            <v>169.71428571428569</v>
          </cell>
          <cell r="J92">
            <v>211.89131943844512</v>
          </cell>
          <cell r="K92">
            <v>84.589271725237424</v>
          </cell>
        </row>
        <row r="93">
          <cell r="A93">
            <v>38665</v>
          </cell>
          <cell r="B93">
            <v>70.430000000000007</v>
          </cell>
          <cell r="C93">
            <v>35.029999999999994</v>
          </cell>
          <cell r="D93">
            <v>12.719673999999999</v>
          </cell>
          <cell r="E93">
            <v>1220.6500000000001</v>
          </cell>
          <cell r="G93">
            <v>38665</v>
          </cell>
          <cell r="H93">
            <v>122.3539630836048</v>
          </cell>
          <cell r="I93">
            <v>166.8095238095238</v>
          </cell>
          <cell r="J93">
            <v>215.46112063658876</v>
          </cell>
          <cell r="K93">
            <v>83.880787784664861</v>
          </cell>
        </row>
        <row r="94">
          <cell r="A94">
            <v>38664</v>
          </cell>
          <cell r="B94">
            <v>71.040000000000006</v>
          </cell>
          <cell r="C94">
            <v>34.849999999999994</v>
          </cell>
          <cell r="D94">
            <v>12.627667000000001</v>
          </cell>
          <cell r="E94">
            <v>1218.5899999999999</v>
          </cell>
          <cell r="G94">
            <v>38664</v>
          </cell>
          <cell r="H94">
            <v>123.41368078175896</v>
          </cell>
          <cell r="I94">
            <v>165.95238095238096</v>
          </cell>
          <cell r="J94">
            <v>213.90259552608586</v>
          </cell>
          <cell r="K94">
            <v>83.739228432814272</v>
          </cell>
        </row>
        <row r="95">
          <cell r="A95">
            <v>38663</v>
          </cell>
          <cell r="B95">
            <v>71.099999999999994</v>
          </cell>
          <cell r="C95">
            <v>34.97</v>
          </cell>
          <cell r="D95">
            <v>12.774747</v>
          </cell>
          <cell r="E95">
            <v>1222.81</v>
          </cell>
          <cell r="G95">
            <v>38663</v>
          </cell>
          <cell r="H95">
            <v>123.51791530944625</v>
          </cell>
          <cell r="I95">
            <v>166.52380952380952</v>
          </cell>
          <cell r="J95">
            <v>216.39401327965638</v>
          </cell>
          <cell r="K95">
            <v>84.029218949712075</v>
          </cell>
        </row>
        <row r="96">
          <cell r="A96">
            <v>38660</v>
          </cell>
          <cell r="B96">
            <v>70.589999999999989</v>
          </cell>
          <cell r="C96">
            <v>33.54</v>
          </cell>
          <cell r="D96">
            <v>12.756373999999999</v>
          </cell>
          <cell r="E96">
            <v>1220.1400000000001</v>
          </cell>
          <cell r="G96">
            <v>38660</v>
          </cell>
          <cell r="H96">
            <v>122.63192182410425</v>
          </cell>
          <cell r="I96">
            <v>159.71428571428572</v>
          </cell>
          <cell r="J96">
            <v>216.08278933087783</v>
          </cell>
          <cell r="K96">
            <v>83.845741537362045</v>
          </cell>
        </row>
        <row r="97">
          <cell r="A97">
            <v>38659</v>
          </cell>
          <cell r="B97">
            <v>70.489999999999995</v>
          </cell>
          <cell r="C97">
            <v>33.700000000000003</v>
          </cell>
          <cell r="D97">
            <v>12.871648</v>
          </cell>
          <cell r="E97">
            <v>1219.9399999999998</v>
          </cell>
          <cell r="G97">
            <v>38659</v>
          </cell>
          <cell r="H97">
            <v>122.45819761129206</v>
          </cell>
          <cell r="I97">
            <v>160.47619047619048</v>
          </cell>
          <cell r="J97">
            <v>218.03543884219883</v>
          </cell>
          <cell r="K97">
            <v>83.831997910968795</v>
          </cell>
        </row>
        <row r="98">
          <cell r="A98">
            <v>38658</v>
          </cell>
          <cell r="B98">
            <v>70.589999999999989</v>
          </cell>
          <cell r="C98">
            <v>33.349999999999994</v>
          </cell>
          <cell r="D98">
            <v>12.778983</v>
          </cell>
          <cell r="E98">
            <v>1214.76</v>
          </cell>
          <cell r="G98">
            <v>38658</v>
          </cell>
          <cell r="H98">
            <v>122.63192182410425</v>
          </cell>
          <cell r="I98">
            <v>158.80952380952382</v>
          </cell>
          <cell r="J98">
            <v>216.46576773712258</v>
          </cell>
          <cell r="K98">
            <v>83.47603798738335</v>
          </cell>
        </row>
        <row r="99">
          <cell r="A99">
            <v>38657</v>
          </cell>
          <cell r="B99">
            <v>70.22999999999999</v>
          </cell>
          <cell r="C99">
            <v>32.340000000000003</v>
          </cell>
          <cell r="D99">
            <v>12.62621</v>
          </cell>
          <cell r="E99">
            <v>1202.76</v>
          </cell>
          <cell r="G99">
            <v>38657</v>
          </cell>
          <cell r="H99">
            <v>122.00651465798047</v>
          </cell>
          <cell r="I99">
            <v>154.00000000000003</v>
          </cell>
          <cell r="J99">
            <v>213.87791510953059</v>
          </cell>
          <cell r="K99">
            <v>82.651420403787739</v>
          </cell>
        </row>
        <row r="100">
          <cell r="A100">
            <v>38656</v>
          </cell>
          <cell r="B100">
            <v>69.55</v>
          </cell>
          <cell r="C100">
            <v>31.83</v>
          </cell>
          <cell r="D100">
            <v>12.619797999999999</v>
          </cell>
          <cell r="E100">
            <v>1207.01</v>
          </cell>
          <cell r="G100">
            <v>38656</v>
          </cell>
          <cell r="H100">
            <v>120.82519001085777</v>
          </cell>
          <cell r="I100">
            <v>151.57142857142856</v>
          </cell>
          <cell r="J100">
            <v>213.76930094964553</v>
          </cell>
          <cell r="K100">
            <v>82.943472464644515</v>
          </cell>
        </row>
        <row r="101">
          <cell r="A101">
            <v>38653</v>
          </cell>
          <cell r="B101">
            <v>68.589999999999989</v>
          </cell>
          <cell r="C101">
            <v>31.459999999999997</v>
          </cell>
          <cell r="D101">
            <v>12.314105</v>
          </cell>
          <cell r="E101">
            <v>1198.4100000000001</v>
          </cell>
          <cell r="G101">
            <v>38653</v>
          </cell>
          <cell r="H101">
            <v>119.15743756786104</v>
          </cell>
          <cell r="I101">
            <v>149.80952380952382</v>
          </cell>
          <cell r="J101">
            <v>208.59110563184407</v>
          </cell>
          <cell r="K101">
            <v>82.352496529734339</v>
          </cell>
        </row>
        <row r="102">
          <cell r="A102">
            <v>38652</v>
          </cell>
          <cell r="B102">
            <v>67.930000000000007</v>
          </cell>
          <cell r="C102">
            <v>31.33</v>
          </cell>
          <cell r="D102">
            <v>12.384817999999999</v>
          </cell>
          <cell r="E102">
            <v>1178.9000000000001</v>
          </cell>
          <cell r="G102">
            <v>38652</v>
          </cell>
          <cell r="H102">
            <v>118.01085776330078</v>
          </cell>
          <cell r="I102">
            <v>149.19047619047618</v>
          </cell>
          <cell r="J102">
            <v>209.78892738604748</v>
          </cell>
          <cell r="K102">
            <v>81.011805775071807</v>
          </cell>
        </row>
        <row r="103">
          <cell r="A103">
            <v>38651</v>
          </cell>
          <cell r="B103">
            <v>69.3</v>
          </cell>
          <cell r="C103">
            <v>31.639999999999997</v>
          </cell>
          <cell r="D103">
            <v>12.610376</v>
          </cell>
          <cell r="E103">
            <v>1191.3800000000001</v>
          </cell>
          <cell r="G103">
            <v>38651</v>
          </cell>
          <cell r="H103">
            <v>120.39087947882736</v>
          </cell>
          <cell r="I103">
            <v>150.66666666666666</v>
          </cell>
          <cell r="J103">
            <v>213.60969979330787</v>
          </cell>
          <cell r="K103">
            <v>81.869408062011246</v>
          </cell>
        </row>
        <row r="104">
          <cell r="A104">
            <v>38650</v>
          </cell>
          <cell r="B104">
            <v>69.900000000000006</v>
          </cell>
          <cell r="C104">
            <v>31.549999999999997</v>
          </cell>
          <cell r="D104">
            <v>12.580057999999999</v>
          </cell>
          <cell r="E104">
            <v>1196.54</v>
          </cell>
          <cell r="G104">
            <v>38650</v>
          </cell>
          <cell r="H104">
            <v>121.43322475570034</v>
          </cell>
          <cell r="I104">
            <v>150.23809523809524</v>
          </cell>
          <cell r="J104">
            <v>213.09613708285946</v>
          </cell>
          <cell r="K104">
            <v>82.223993622957352</v>
          </cell>
        </row>
        <row r="105">
          <cell r="A105">
            <v>38649</v>
          </cell>
          <cell r="B105">
            <v>69.760000000000005</v>
          </cell>
          <cell r="C105">
            <v>32.04</v>
          </cell>
          <cell r="D105">
            <v>12.137574000000001</v>
          </cell>
          <cell r="E105">
            <v>1199.3800000000001</v>
          </cell>
          <cell r="G105">
            <v>38649</v>
          </cell>
          <cell r="H105">
            <v>121.19001085776331</v>
          </cell>
          <cell r="I105">
            <v>152.57142857142856</v>
          </cell>
          <cell r="J105">
            <v>205.60081145550768</v>
          </cell>
          <cell r="K105">
            <v>82.419153117741644</v>
          </cell>
        </row>
        <row r="106">
          <cell r="A106">
            <v>38646</v>
          </cell>
          <cell r="B106">
            <v>68.650000000000006</v>
          </cell>
          <cell r="C106">
            <v>31.569999999999997</v>
          </cell>
          <cell r="D106">
            <v>12.068607999999999</v>
          </cell>
          <cell r="E106">
            <v>1179.5899999999999</v>
          </cell>
          <cell r="G106">
            <v>38646</v>
          </cell>
          <cell r="H106">
            <v>119.26167209554832</v>
          </cell>
          <cell r="I106">
            <v>150.33333333333334</v>
          </cell>
          <cell r="J106">
            <v>204.43258248628857</v>
          </cell>
          <cell r="K106">
            <v>81.059221286128547</v>
          </cell>
        </row>
        <row r="107">
          <cell r="A107">
            <v>38645</v>
          </cell>
          <cell r="B107">
            <v>68.61999999999999</v>
          </cell>
          <cell r="C107">
            <v>31.799999999999997</v>
          </cell>
          <cell r="D107">
            <v>12.196296</v>
          </cell>
          <cell r="E107">
            <v>1177.8</v>
          </cell>
          <cell r="G107">
            <v>38645</v>
          </cell>
          <cell r="H107">
            <v>119.20955483170468</v>
          </cell>
          <cell r="I107">
            <v>151.42857142857142</v>
          </cell>
          <cell r="J107">
            <v>206.59551524477314</v>
          </cell>
          <cell r="K107">
            <v>80.936215829908875</v>
          </cell>
        </row>
        <row r="108">
          <cell r="A108">
            <v>38644</v>
          </cell>
          <cell r="B108">
            <v>69.489999999999995</v>
          </cell>
          <cell r="C108">
            <v>31.99</v>
          </cell>
          <cell r="D108">
            <v>12.259129</v>
          </cell>
          <cell r="E108">
            <v>1195.76</v>
          </cell>
          <cell r="G108">
            <v>38644</v>
          </cell>
          <cell r="H108">
            <v>120.72095548317046</v>
          </cell>
          <cell r="I108">
            <v>152.33333333333331</v>
          </cell>
          <cell r="J108">
            <v>207.65985609131991</v>
          </cell>
          <cell r="K108">
            <v>82.170393480023634</v>
          </cell>
        </row>
        <row r="109">
          <cell r="A109">
            <v>38643</v>
          </cell>
          <cell r="B109">
            <v>68.319999999999993</v>
          </cell>
          <cell r="C109">
            <v>31.2</v>
          </cell>
          <cell r="D109">
            <v>12.546360999999999</v>
          </cell>
          <cell r="E109">
            <v>1178.1400000000001</v>
          </cell>
          <cell r="G109">
            <v>38643</v>
          </cell>
          <cell r="H109">
            <v>118.68838219326818</v>
          </cell>
          <cell r="I109">
            <v>148.57142857142858</v>
          </cell>
          <cell r="J109">
            <v>212.5253368106126</v>
          </cell>
          <cell r="K109">
            <v>80.959579994777428</v>
          </cell>
        </row>
        <row r="110">
          <cell r="A110">
            <v>38642</v>
          </cell>
          <cell r="B110">
            <v>68.97</v>
          </cell>
          <cell r="C110">
            <v>32.18</v>
          </cell>
          <cell r="D110">
            <v>12.421533</v>
          </cell>
          <cell r="E110">
            <v>1190.0999999999999</v>
          </cell>
          <cell r="G110">
            <v>38642</v>
          </cell>
          <cell r="H110">
            <v>119.81758957654722</v>
          </cell>
          <cell r="I110">
            <v>153.23809523809524</v>
          </cell>
          <cell r="J110">
            <v>210.41085016835871</v>
          </cell>
          <cell r="K110">
            <v>81.781448853094375</v>
          </cell>
        </row>
        <row r="111">
          <cell r="A111">
            <v>38639</v>
          </cell>
          <cell r="B111">
            <v>69.449999999999989</v>
          </cell>
          <cell r="C111">
            <v>31.93</v>
          </cell>
          <cell r="D111">
            <v>12.586931</v>
          </cell>
          <cell r="E111">
            <v>1186.57</v>
          </cell>
          <cell r="G111">
            <v>38639</v>
          </cell>
          <cell r="H111">
            <v>120.65146579804559</v>
          </cell>
          <cell r="I111">
            <v>152.04761904761907</v>
          </cell>
          <cell r="J111">
            <v>213.21256021462648</v>
          </cell>
          <cell r="K111">
            <v>81.538873847253342</v>
          </cell>
        </row>
        <row r="112">
          <cell r="A112">
            <v>38638</v>
          </cell>
          <cell r="B112">
            <v>68.639999999999986</v>
          </cell>
          <cell r="C112">
            <v>31.11</v>
          </cell>
          <cell r="D112">
            <v>12.685492999999999</v>
          </cell>
          <cell r="E112">
            <v>1176.8399999999999</v>
          </cell>
          <cell r="G112">
            <v>38638</v>
          </cell>
          <cell r="H112">
            <v>119.24429967426711</v>
          </cell>
          <cell r="I112">
            <v>148.14285714285714</v>
          </cell>
          <cell r="J112">
            <v>214.88212179082592</v>
          </cell>
          <cell r="K112">
            <v>80.870246423221232</v>
          </cell>
        </row>
        <row r="113">
          <cell r="A113">
            <v>38637</v>
          </cell>
          <cell r="B113">
            <v>68.599999999999994</v>
          </cell>
          <cell r="C113">
            <v>31.25</v>
          </cell>
          <cell r="D113">
            <v>12.936616000000001</v>
          </cell>
          <cell r="E113">
            <v>1177.6799999999998</v>
          </cell>
          <cell r="G113">
            <v>38637</v>
          </cell>
          <cell r="H113">
            <v>119.17480998914223</v>
          </cell>
          <cell r="I113">
            <v>148.80952380952382</v>
          </cell>
          <cell r="J113">
            <v>219.13594488390382</v>
          </cell>
          <cell r="K113">
            <v>80.927969654072925</v>
          </cell>
        </row>
        <row r="114">
          <cell r="A114">
            <v>38636</v>
          </cell>
          <cell r="B114">
            <v>69</v>
          </cell>
          <cell r="C114">
            <v>30.849999999999998</v>
          </cell>
          <cell r="D114">
            <v>12.845795000000001</v>
          </cell>
          <cell r="E114">
            <v>1184.8699999999999</v>
          </cell>
          <cell r="G114">
            <v>38636</v>
          </cell>
          <cell r="H114">
            <v>119.86970684039089</v>
          </cell>
          <cell r="I114">
            <v>146.90476190476193</v>
          </cell>
          <cell r="J114">
            <v>217.59750966635534</v>
          </cell>
          <cell r="K114">
            <v>81.422053022910617</v>
          </cell>
        </row>
        <row r="115">
          <cell r="A115">
            <v>38635</v>
          </cell>
          <cell r="B115">
            <v>69.339999999999989</v>
          </cell>
          <cell r="C115">
            <v>31.61</v>
          </cell>
          <cell r="D115">
            <v>12.883893</v>
          </cell>
          <cell r="E115">
            <v>1187.33</v>
          </cell>
          <cell r="G115">
            <v>38635</v>
          </cell>
          <cell r="H115">
            <v>120.46036916395224</v>
          </cell>
          <cell r="I115">
            <v>150.52380952380952</v>
          </cell>
          <cell r="J115">
            <v>218.24285936431244</v>
          </cell>
          <cell r="K115">
            <v>81.59109962754772</v>
          </cell>
        </row>
        <row r="116">
          <cell r="A116">
            <v>38632</v>
          </cell>
          <cell r="B116">
            <v>69.919999999999987</v>
          </cell>
          <cell r="C116">
            <v>31.919999999999998</v>
          </cell>
          <cell r="D116">
            <v>12.747009</v>
          </cell>
          <cell r="E116">
            <v>1195.9000000000001</v>
          </cell>
          <cell r="G116">
            <v>38632</v>
          </cell>
          <cell r="H116">
            <v>121.46796959826275</v>
          </cell>
          <cell r="I116">
            <v>152</v>
          </cell>
          <cell r="J116">
            <v>215.92415370902449</v>
          </cell>
          <cell r="K116">
            <v>82.180014018498923</v>
          </cell>
        </row>
        <row r="117">
          <cell r="A117">
            <v>38631</v>
          </cell>
          <cell r="B117">
            <v>70.400000000000006</v>
          </cell>
          <cell r="C117">
            <v>31.819999999999997</v>
          </cell>
          <cell r="D117">
            <v>13.017738</v>
          </cell>
          <cell r="E117">
            <v>1191.4899999999998</v>
          </cell>
          <cell r="G117">
            <v>38631</v>
          </cell>
          <cell r="H117">
            <v>122.30184581976114</v>
          </cell>
          <cell r="I117">
            <v>151.52380952380952</v>
          </cell>
          <cell r="J117">
            <v>220.51008678630484</v>
          </cell>
          <cell r="K117">
            <v>81.876967056527533</v>
          </cell>
        </row>
        <row r="118">
          <cell r="A118">
            <v>38630</v>
          </cell>
          <cell r="B118">
            <v>69.86999999999999</v>
          </cell>
          <cell r="C118">
            <v>32.849999999999994</v>
          </cell>
          <cell r="D118">
            <v>13.042578000000001</v>
          </cell>
          <cell r="E118">
            <v>1196.3900000000001</v>
          </cell>
          <cell r="G118">
            <v>38630</v>
          </cell>
          <cell r="H118">
            <v>121.38110749185668</v>
          </cell>
          <cell r="I118">
            <v>156.42857142857142</v>
          </cell>
          <cell r="J118">
            <v>220.93085655104986</v>
          </cell>
          <cell r="K118">
            <v>82.213685903162414</v>
          </cell>
        </row>
        <row r="119">
          <cell r="A119">
            <v>38629</v>
          </cell>
          <cell r="B119">
            <v>70.69</v>
          </cell>
          <cell r="C119">
            <v>33.119999999999997</v>
          </cell>
          <cell r="D119">
            <v>13.212361</v>
          </cell>
          <cell r="E119">
            <v>1214.4699999999998</v>
          </cell>
          <cell r="G119">
            <v>38629</v>
          </cell>
          <cell r="H119">
            <v>122.8056460369164</v>
          </cell>
          <cell r="I119">
            <v>157.71428571428569</v>
          </cell>
          <cell r="J119">
            <v>223.80684499580417</v>
          </cell>
          <cell r="K119">
            <v>83.456109729113123</v>
          </cell>
        </row>
        <row r="120">
          <cell r="A120">
            <v>38628</v>
          </cell>
          <cell r="B120">
            <v>71.75</v>
          </cell>
          <cell r="C120">
            <v>32.65</v>
          </cell>
          <cell r="D120">
            <v>13.291238999999999</v>
          </cell>
          <cell r="E120">
            <v>1226.6999999999998</v>
          </cell>
          <cell r="G120">
            <v>38628</v>
          </cell>
          <cell r="H120">
            <v>124.6471226927253</v>
          </cell>
          <cell r="I120">
            <v>155.47619047619048</v>
          </cell>
          <cell r="J120">
            <v>225.14297533008576</v>
          </cell>
          <cell r="K120">
            <v>84.296532483060986</v>
          </cell>
        </row>
        <row r="121">
          <cell r="A121">
            <v>38625</v>
          </cell>
          <cell r="B121">
            <v>71.8</v>
          </cell>
          <cell r="C121">
            <v>32.44</v>
          </cell>
          <cell r="D121">
            <v>13.066687</v>
          </cell>
          <cell r="E121">
            <v>1228.81</v>
          </cell>
          <cell r="G121">
            <v>38625</v>
          </cell>
          <cell r="H121">
            <v>124.73398479913138</v>
          </cell>
          <cell r="I121">
            <v>154.47619047619045</v>
          </cell>
          <cell r="J121">
            <v>221.33924375951349</v>
          </cell>
          <cell r="K121">
            <v>84.441527741509873</v>
          </cell>
        </row>
        <row r="122">
          <cell r="A122">
            <v>38624</v>
          </cell>
          <cell r="B122">
            <v>71.86999999999999</v>
          </cell>
          <cell r="C122">
            <v>31.75</v>
          </cell>
          <cell r="D122">
            <v>12.799548</v>
          </cell>
          <cell r="E122">
            <v>1227.6999999999998</v>
          </cell>
          <cell r="G122">
            <v>38624</v>
          </cell>
          <cell r="H122">
            <v>124.8555917480999</v>
          </cell>
          <cell r="I122">
            <v>151.19047619047618</v>
          </cell>
          <cell r="J122">
            <v>216.81412241554366</v>
          </cell>
          <cell r="K122">
            <v>84.365250615027293</v>
          </cell>
        </row>
        <row r="123">
          <cell r="A123">
            <v>38623</v>
          </cell>
          <cell r="B123">
            <v>71.209999999999994</v>
          </cell>
          <cell r="C123">
            <v>31.59</v>
          </cell>
          <cell r="D123">
            <v>12.922682</v>
          </cell>
          <cell r="E123">
            <v>1216.8900000000001</v>
          </cell>
          <cell r="G123">
            <v>38623</v>
          </cell>
          <cell r="H123">
            <v>123.70901194353962</v>
          </cell>
          <cell r="I123">
            <v>150.42857142857142</v>
          </cell>
          <cell r="J123">
            <v>218.8999140504917</v>
          </cell>
          <cell r="K123">
            <v>83.622407608471576</v>
          </cell>
        </row>
        <row r="124">
          <cell r="A124">
            <v>38622</v>
          </cell>
          <cell r="B124">
            <v>70.199999999999989</v>
          </cell>
          <cell r="C124">
            <v>31.47</v>
          </cell>
          <cell r="D124">
            <v>12.597011999999999</v>
          </cell>
          <cell r="E124">
            <v>1215.6500000000001</v>
          </cell>
          <cell r="G124">
            <v>38622</v>
          </cell>
          <cell r="H124">
            <v>121.95439739413681</v>
          </cell>
          <cell r="I124">
            <v>149.85714285714283</v>
          </cell>
          <cell r="J124">
            <v>213.38332430473895</v>
          </cell>
          <cell r="K124">
            <v>83.537197124833369</v>
          </cell>
        </row>
        <row r="125">
          <cell r="A125">
            <v>38621</v>
          </cell>
          <cell r="B125">
            <v>69.61</v>
          </cell>
          <cell r="C125">
            <v>31.33</v>
          </cell>
          <cell r="D125">
            <v>12.766033999999999</v>
          </cell>
          <cell r="E125">
            <v>1215.6300000000001</v>
          </cell>
          <cell r="G125">
            <v>38621</v>
          </cell>
          <cell r="H125">
            <v>120.92942453854505</v>
          </cell>
          <cell r="I125">
            <v>149.19047619047618</v>
          </cell>
          <cell r="J125">
            <v>216.24642201716756</v>
          </cell>
          <cell r="K125">
            <v>83.53582276219403</v>
          </cell>
        </row>
        <row r="126">
          <cell r="A126">
            <v>38618</v>
          </cell>
          <cell r="B126">
            <v>69.61</v>
          </cell>
          <cell r="C126">
            <v>31.919999999999998</v>
          </cell>
          <cell r="D126">
            <v>12.61538</v>
          </cell>
          <cell r="E126">
            <v>1215.29</v>
          </cell>
          <cell r="G126">
            <v>38618</v>
          </cell>
          <cell r="H126">
            <v>120.92942453854505</v>
          </cell>
          <cell r="I126">
            <v>152</v>
          </cell>
          <cell r="J126">
            <v>213.69446355751012</v>
          </cell>
          <cell r="K126">
            <v>83.512458597325491</v>
          </cell>
        </row>
        <row r="127">
          <cell r="A127">
            <v>38617</v>
          </cell>
          <cell r="B127">
            <v>67.760000000000005</v>
          </cell>
          <cell r="C127">
            <v>31.919999999999998</v>
          </cell>
          <cell r="D127">
            <v>12.436738999999999</v>
          </cell>
          <cell r="E127">
            <v>1214.6199999999999</v>
          </cell>
          <cell r="G127">
            <v>38617</v>
          </cell>
          <cell r="H127">
            <v>117.7155266015201</v>
          </cell>
          <cell r="I127">
            <v>152</v>
          </cell>
          <cell r="J127">
            <v>210.66842766605242</v>
          </cell>
          <cell r="K127">
            <v>83.466417448908061</v>
          </cell>
        </row>
        <row r="128">
          <cell r="A128">
            <v>38616</v>
          </cell>
          <cell r="B128">
            <v>67.08</v>
          </cell>
          <cell r="C128">
            <v>31.29</v>
          </cell>
          <cell r="D128">
            <v>12.456647</v>
          </cell>
          <cell r="E128">
            <v>1210.1999999999998</v>
          </cell>
          <cell r="G128">
            <v>38616</v>
          </cell>
          <cell r="H128">
            <v>116.53420195439739</v>
          </cell>
          <cell r="I128">
            <v>149</v>
          </cell>
          <cell r="J128">
            <v>211.00565328910167</v>
          </cell>
          <cell r="K128">
            <v>83.162683305617023</v>
          </cell>
        </row>
        <row r="129">
          <cell r="A129">
            <v>38615</v>
          </cell>
          <cell r="B129">
            <v>68.19</v>
          </cell>
          <cell r="C129">
            <v>31.84</v>
          </cell>
          <cell r="D129">
            <v>12.643325000000001</v>
          </cell>
          <cell r="E129">
            <v>1221.3399999999999</v>
          </cell>
          <cell r="G129">
            <v>38615</v>
          </cell>
          <cell r="H129">
            <v>118.46254071661238</v>
          </cell>
          <cell r="I129">
            <v>151.61904761904762</v>
          </cell>
          <cell r="J129">
            <v>214.16782954284824</v>
          </cell>
          <cell r="K129">
            <v>83.928203295721602</v>
          </cell>
        </row>
        <row r="130">
          <cell r="A130">
            <v>38614</v>
          </cell>
          <cell r="B130">
            <v>67.22999999999999</v>
          </cell>
          <cell r="C130">
            <v>31.9</v>
          </cell>
          <cell r="D130">
            <v>12.487836</v>
          </cell>
          <cell r="E130">
            <v>1231.02</v>
          </cell>
          <cell r="G130">
            <v>38614</v>
          </cell>
          <cell r="H130">
            <v>116.79478827361565</v>
          </cell>
          <cell r="I130">
            <v>151.9047619047619</v>
          </cell>
          <cell r="J130">
            <v>211.53397004403854</v>
          </cell>
          <cell r="K130">
            <v>84.593394813155399</v>
          </cell>
        </row>
        <row r="131">
          <cell r="A131">
            <v>38611</v>
          </cell>
          <cell r="B131">
            <v>67.3</v>
          </cell>
          <cell r="C131">
            <v>32.630000000000003</v>
          </cell>
          <cell r="D131">
            <v>12.393020999999999</v>
          </cell>
          <cell r="E131">
            <v>1237.9100000000001</v>
          </cell>
          <cell r="G131">
            <v>38611</v>
          </cell>
          <cell r="H131">
            <v>116.91639522258414</v>
          </cell>
          <cell r="I131">
            <v>155.38095238095241</v>
          </cell>
          <cell r="J131">
            <v>209.92787965578188</v>
          </cell>
          <cell r="K131">
            <v>85.066862742403217</v>
          </cell>
        </row>
        <row r="132">
          <cell r="A132">
            <v>38610</v>
          </cell>
          <cell r="B132">
            <v>66.5</v>
          </cell>
          <cell r="C132">
            <v>32.9</v>
          </cell>
          <cell r="D132">
            <v>12.376433</v>
          </cell>
          <cell r="E132">
            <v>1227.7299999999998</v>
          </cell>
          <cell r="G132">
            <v>38610</v>
          </cell>
          <cell r="H132">
            <v>115.52660152008687</v>
          </cell>
          <cell r="I132">
            <v>156.66666666666666</v>
          </cell>
          <cell r="J132">
            <v>209.64689218164381</v>
          </cell>
          <cell r="K132">
            <v>84.36731215898628</v>
          </cell>
        </row>
        <row r="133">
          <cell r="A133">
            <v>38609</v>
          </cell>
          <cell r="B133">
            <v>67.52</v>
          </cell>
          <cell r="C133">
            <v>32.599999999999994</v>
          </cell>
          <cell r="D133">
            <v>12.561679</v>
          </cell>
          <cell r="E133">
            <v>1227.1600000000001</v>
          </cell>
          <cell r="G133">
            <v>38609</v>
          </cell>
          <cell r="H133">
            <v>117.29858849077091</v>
          </cell>
          <cell r="I133">
            <v>155.23809523809524</v>
          </cell>
          <cell r="J133">
            <v>212.78481149887202</v>
          </cell>
          <cell r="K133">
            <v>84.328142823765489</v>
          </cell>
        </row>
        <row r="134">
          <cell r="A134">
            <v>38608</v>
          </cell>
          <cell r="B134">
            <v>67.63</v>
          </cell>
          <cell r="C134">
            <v>33.229999999999997</v>
          </cell>
          <cell r="D134">
            <v>12.73521</v>
          </cell>
          <cell r="E134">
            <v>1231.1999999999998</v>
          </cell>
          <cell r="G134">
            <v>38608</v>
          </cell>
          <cell r="H134">
            <v>117.48968512486427</v>
          </cell>
          <cell r="I134">
            <v>158.23809523809521</v>
          </cell>
          <cell r="J134">
            <v>215.72428807077065</v>
          </cell>
          <cell r="K134">
            <v>84.605764076909338</v>
          </cell>
        </row>
        <row r="135">
          <cell r="A135">
            <v>38607</v>
          </cell>
          <cell r="B135">
            <v>68.239999999999995</v>
          </cell>
          <cell r="C135">
            <v>33.029999999999994</v>
          </cell>
          <cell r="D135">
            <v>12.956785</v>
          </cell>
          <cell r="E135">
            <v>1240.56</v>
          </cell>
          <cell r="G135">
            <v>38607</v>
          </cell>
          <cell r="H135">
            <v>118.54940282301844</v>
          </cell>
          <cell r="I135">
            <v>157.28571428571431</v>
          </cell>
          <cell r="J135">
            <v>219.47759163853914</v>
          </cell>
          <cell r="K135">
            <v>85.248965792113907</v>
          </cell>
        </row>
        <row r="136">
          <cell r="A136">
            <v>38604</v>
          </cell>
          <cell r="B136">
            <v>68.150000000000006</v>
          </cell>
          <cell r="C136">
            <v>33.029999999999994</v>
          </cell>
          <cell r="D136">
            <v>12.994256999999999</v>
          </cell>
          <cell r="E136">
            <v>1241.4799999999998</v>
          </cell>
          <cell r="G136">
            <v>38604</v>
          </cell>
          <cell r="H136">
            <v>118.39305103148752</v>
          </cell>
          <cell r="I136">
            <v>157.28571428571431</v>
          </cell>
          <cell r="J136">
            <v>220.11233739637018</v>
          </cell>
          <cell r="K136">
            <v>85.3121864735229</v>
          </cell>
        </row>
        <row r="137">
          <cell r="A137">
            <v>38603</v>
          </cell>
          <cell r="B137">
            <v>67.91</v>
          </cell>
          <cell r="C137">
            <v>33.049999999999997</v>
          </cell>
          <cell r="D137">
            <v>12.934328000000001</v>
          </cell>
          <cell r="E137">
            <v>1231.6699999999998</v>
          </cell>
          <cell r="G137">
            <v>38603</v>
          </cell>
          <cell r="H137">
            <v>117.97611292073833</v>
          </cell>
          <cell r="I137">
            <v>157.38095238095238</v>
          </cell>
          <cell r="J137">
            <v>219.09718799091925</v>
          </cell>
          <cell r="K137">
            <v>84.638061598933504</v>
          </cell>
        </row>
        <row r="138">
          <cell r="A138">
            <v>38602</v>
          </cell>
          <cell r="B138">
            <v>68.099999999999994</v>
          </cell>
          <cell r="C138">
            <v>33.200000000000003</v>
          </cell>
          <cell r="D138">
            <v>13.00553</v>
          </cell>
          <cell r="E138">
            <v>1236.3599999999999</v>
          </cell>
          <cell r="G138">
            <v>38602</v>
          </cell>
          <cell r="H138">
            <v>118.30618892508143</v>
          </cell>
          <cell r="I138">
            <v>158.0952380952381</v>
          </cell>
          <cell r="J138">
            <v>220.30329301464599</v>
          </cell>
          <cell r="K138">
            <v>84.960349637855444</v>
          </cell>
        </row>
        <row r="139">
          <cell r="A139">
            <v>38601</v>
          </cell>
          <cell r="B139">
            <v>68.089999999999989</v>
          </cell>
          <cell r="C139">
            <v>33.19</v>
          </cell>
          <cell r="D139">
            <v>12.843305000000001</v>
          </cell>
          <cell r="E139">
            <v>1233.3900000000001</v>
          </cell>
          <cell r="G139">
            <v>38601</v>
          </cell>
          <cell r="H139">
            <v>118.28881650380023</v>
          </cell>
          <cell r="I139">
            <v>158.04761904761904</v>
          </cell>
          <cell r="J139">
            <v>217.55533105467197</v>
          </cell>
          <cell r="K139">
            <v>84.756256785915539</v>
          </cell>
        </row>
        <row r="140">
          <cell r="A140">
            <v>38600</v>
          </cell>
          <cell r="B140">
            <v>67.169999999999987</v>
          </cell>
          <cell r="C140">
            <v>33.15</v>
          </cell>
          <cell r="D140">
            <v>12.652091</v>
          </cell>
          <cell r="E140">
            <v>1218.02</v>
          </cell>
          <cell r="G140">
            <v>38600</v>
          </cell>
          <cell r="H140">
            <v>116.69055374592834</v>
          </cell>
          <cell r="I140">
            <v>157.85714285714286</v>
          </cell>
          <cell r="J140">
            <v>214.31631858301549</v>
          </cell>
          <cell r="K140">
            <v>83.700059097593495</v>
          </cell>
        </row>
        <row r="141">
          <cell r="A141">
            <v>38597</v>
          </cell>
          <cell r="B141">
            <v>67.169999999999987</v>
          </cell>
          <cell r="C141">
            <v>33.15</v>
          </cell>
          <cell r="D141">
            <v>12.509226999999999</v>
          </cell>
          <cell r="E141">
            <v>1218.02</v>
          </cell>
          <cell r="G141">
            <v>38597</v>
          </cell>
          <cell r="H141">
            <v>116.69055374592834</v>
          </cell>
          <cell r="I141">
            <v>157.85714285714286</v>
          </cell>
          <cell r="J141">
            <v>211.89631650288149</v>
          </cell>
          <cell r="K141">
            <v>83.700059097593495</v>
          </cell>
        </row>
        <row r="142">
          <cell r="A142">
            <v>38596</v>
          </cell>
          <cell r="B142">
            <v>67.319999999999993</v>
          </cell>
          <cell r="C142">
            <v>33.5</v>
          </cell>
          <cell r="D142">
            <v>12.337097</v>
          </cell>
          <cell r="E142">
            <v>1221.5899999999999</v>
          </cell>
          <cell r="G142">
            <v>38596</v>
          </cell>
          <cell r="H142">
            <v>116.95114006514657</v>
          </cell>
          <cell r="I142">
            <v>159.52380952380955</v>
          </cell>
          <cell r="J142">
            <v>208.9805717522554</v>
          </cell>
          <cell r="K142">
            <v>83.945382828713178</v>
          </cell>
        </row>
        <row r="143">
          <cell r="A143">
            <v>38595</v>
          </cell>
          <cell r="B143">
            <v>67.279999999999987</v>
          </cell>
          <cell r="C143">
            <v>33.369999999999997</v>
          </cell>
          <cell r="D143">
            <v>12.147872</v>
          </cell>
          <cell r="E143">
            <v>1220.33</v>
          </cell>
          <cell r="G143">
            <v>38595</v>
          </cell>
          <cell r="H143">
            <v>116.88165038002171</v>
          </cell>
          <cell r="I143">
            <v>158.90476190476187</v>
          </cell>
          <cell r="J143">
            <v>205.77525135234117</v>
          </cell>
          <cell r="K143">
            <v>83.858797982435647</v>
          </cell>
        </row>
        <row r="144">
          <cell r="A144">
            <v>38594</v>
          </cell>
          <cell r="B144">
            <v>66.05</v>
          </cell>
          <cell r="C144">
            <v>31.889999999999997</v>
          </cell>
          <cell r="D144">
            <v>11.915457999999999</v>
          </cell>
          <cell r="E144">
            <v>1208.4100000000001</v>
          </cell>
          <cell r="G144">
            <v>38594</v>
          </cell>
          <cell r="H144">
            <v>114.74484256243214</v>
          </cell>
          <cell r="I144">
            <v>151.85714285714286</v>
          </cell>
          <cell r="J144">
            <v>201.83834377973886</v>
          </cell>
          <cell r="K144">
            <v>83.039677849397336</v>
          </cell>
        </row>
        <row r="145">
          <cell r="A145">
            <v>38593</v>
          </cell>
          <cell r="B145">
            <v>66.959999999999994</v>
          </cell>
          <cell r="C145">
            <v>31.99</v>
          </cell>
          <cell r="D145">
            <v>11.99084</v>
          </cell>
          <cell r="E145">
            <v>1212.28</v>
          </cell>
          <cell r="G145">
            <v>38593</v>
          </cell>
          <cell r="H145">
            <v>116.3257328990228</v>
          </cell>
          <cell r="I145">
            <v>152.33333333333331</v>
          </cell>
          <cell r="J145">
            <v>203.11525466564899</v>
          </cell>
          <cell r="K145">
            <v>83.305617020106922</v>
          </cell>
        </row>
        <row r="146">
          <cell r="A146">
            <v>38590</v>
          </cell>
          <cell r="B146">
            <v>66.639999999999986</v>
          </cell>
          <cell r="C146">
            <v>31.5</v>
          </cell>
          <cell r="D146">
            <v>12.000235999999999</v>
          </cell>
          <cell r="E146">
            <v>1205.0999999999999</v>
          </cell>
          <cell r="G146">
            <v>38590</v>
          </cell>
          <cell r="H146">
            <v>115.7698154180239</v>
          </cell>
          <cell r="I146">
            <v>150</v>
          </cell>
          <cell r="J146">
            <v>203.27441540274816</v>
          </cell>
          <cell r="K146">
            <v>82.812220832588878</v>
          </cell>
        </row>
        <row r="147">
          <cell r="A147">
            <v>38589</v>
          </cell>
          <cell r="B147">
            <v>66.989999999999995</v>
          </cell>
          <cell r="C147">
            <v>31.599999999999998</v>
          </cell>
          <cell r="D147">
            <v>12.040151</v>
          </cell>
          <cell r="E147">
            <v>1212.3900000000001</v>
          </cell>
          <cell r="G147">
            <v>38589</v>
          </cell>
          <cell r="H147">
            <v>116.37785016286644</v>
          </cell>
          <cell r="I147">
            <v>150.47619047619048</v>
          </cell>
          <cell r="J147">
            <v>203.95054362979309</v>
          </cell>
          <cell r="K147">
            <v>83.313176014623224</v>
          </cell>
        </row>
        <row r="148">
          <cell r="A148">
            <v>38588</v>
          </cell>
          <cell r="B148">
            <v>66.25</v>
          </cell>
          <cell r="C148">
            <v>31.389999999999997</v>
          </cell>
          <cell r="D148">
            <v>12.076637</v>
          </cell>
          <cell r="E148">
            <v>1209.5899999999999</v>
          </cell>
          <cell r="G148">
            <v>38588</v>
          </cell>
          <cell r="H148">
            <v>115.09229098805646</v>
          </cell>
          <cell r="I148">
            <v>149.47619047619048</v>
          </cell>
          <cell r="J148">
            <v>204.5685873349656</v>
          </cell>
          <cell r="K148">
            <v>83.120765245117568</v>
          </cell>
        </row>
        <row r="149">
          <cell r="A149">
            <v>38587</v>
          </cell>
          <cell r="B149">
            <v>67.349999999999994</v>
          </cell>
          <cell r="C149">
            <v>31.049999999999997</v>
          </cell>
          <cell r="D149">
            <v>12.210331999999999</v>
          </cell>
          <cell r="E149">
            <v>1217.57</v>
          </cell>
          <cell r="G149">
            <v>38587</v>
          </cell>
          <cell r="H149">
            <v>117.00325732899022</v>
          </cell>
          <cell r="I149">
            <v>147.85714285714286</v>
          </cell>
          <cell r="J149">
            <v>206.83327387673614</v>
          </cell>
          <cell r="K149">
            <v>83.669135938208655</v>
          </cell>
        </row>
        <row r="150">
          <cell r="A150">
            <v>38586</v>
          </cell>
          <cell r="B150">
            <v>67.949999999999989</v>
          </cell>
          <cell r="C150">
            <v>31.099999999999998</v>
          </cell>
          <cell r="D150">
            <v>12.333954</v>
          </cell>
          <cell r="E150">
            <v>1221.7299999999998</v>
          </cell>
          <cell r="G150">
            <v>38586</v>
          </cell>
          <cell r="H150">
            <v>118.04560260586318</v>
          </cell>
          <cell r="I150">
            <v>148.0952380952381</v>
          </cell>
          <cell r="J150">
            <v>208.92733184200605</v>
          </cell>
          <cell r="K150">
            <v>83.955003367188468</v>
          </cell>
        </row>
        <row r="151">
          <cell r="A151">
            <v>38583</v>
          </cell>
          <cell r="B151">
            <v>67.459999999999994</v>
          </cell>
          <cell r="C151">
            <v>30.75</v>
          </cell>
          <cell r="D151">
            <v>12.246487999999999</v>
          </cell>
          <cell r="E151">
            <v>1219.7099999999998</v>
          </cell>
          <cell r="G151">
            <v>38583</v>
          </cell>
          <cell r="H151">
            <v>117.1943539630836</v>
          </cell>
          <cell r="I151">
            <v>146.42857142857142</v>
          </cell>
          <cell r="J151">
            <v>207.4457276454205</v>
          </cell>
          <cell r="K151">
            <v>83.816192740616529</v>
          </cell>
        </row>
        <row r="152">
          <cell r="A152">
            <v>38582</v>
          </cell>
          <cell r="B152">
            <v>67</v>
          </cell>
          <cell r="C152">
            <v>30.819999999999997</v>
          </cell>
          <cell r="D152">
            <v>12.209778999999999</v>
          </cell>
          <cell r="E152">
            <v>1219.02</v>
          </cell>
          <cell r="G152">
            <v>38582</v>
          </cell>
          <cell r="H152">
            <v>116.39522258414767</v>
          </cell>
          <cell r="I152">
            <v>146.76190476190476</v>
          </cell>
          <cell r="J152">
            <v>206.82390649831808</v>
          </cell>
          <cell r="K152">
            <v>83.768777229559788</v>
          </cell>
        </row>
        <row r="153">
          <cell r="A153">
            <v>38581</v>
          </cell>
          <cell r="B153">
            <v>67</v>
          </cell>
          <cell r="C153">
            <v>31.08</v>
          </cell>
          <cell r="D153">
            <v>12.397814</v>
          </cell>
          <cell r="E153">
            <v>1220.2399999999998</v>
          </cell>
          <cell r="G153">
            <v>38581</v>
          </cell>
          <cell r="H153">
            <v>116.39522258414767</v>
          </cell>
          <cell r="I153">
            <v>148</v>
          </cell>
          <cell r="J153">
            <v>210.009069248472</v>
          </cell>
          <cell r="K153">
            <v>83.852613350558684</v>
          </cell>
        </row>
        <row r="154">
          <cell r="A154">
            <v>38580</v>
          </cell>
          <cell r="B154">
            <v>67.44</v>
          </cell>
          <cell r="C154">
            <v>31.009999999999998</v>
          </cell>
          <cell r="D154">
            <v>12.698472000000001</v>
          </cell>
          <cell r="E154">
            <v>1219.3399999999999</v>
          </cell>
          <cell r="G154">
            <v>38580</v>
          </cell>
          <cell r="H154">
            <v>117.15960912052117</v>
          </cell>
          <cell r="I154">
            <v>147.66666666666669</v>
          </cell>
          <cell r="J154">
            <v>215.10197568682537</v>
          </cell>
          <cell r="K154">
            <v>83.790767031789002</v>
          </cell>
        </row>
        <row r="155">
          <cell r="A155">
            <v>38579</v>
          </cell>
          <cell r="B155">
            <v>68.489999999999995</v>
          </cell>
          <cell r="C155">
            <v>31.549999999999997</v>
          </cell>
          <cell r="D155">
            <v>12.766755</v>
          </cell>
          <cell r="E155">
            <v>1233.8699999999999</v>
          </cell>
          <cell r="G155">
            <v>38579</v>
          </cell>
          <cell r="H155">
            <v>118.98371335504885</v>
          </cell>
          <cell r="I155">
            <v>150.23809523809524</v>
          </cell>
          <cell r="J155">
            <v>216.2586351814341</v>
          </cell>
          <cell r="K155">
            <v>84.789241489259354</v>
          </cell>
        </row>
        <row r="156">
          <cell r="A156">
            <v>38576</v>
          </cell>
          <cell r="B156">
            <v>68.55</v>
          </cell>
          <cell r="C156">
            <v>31.619999999999997</v>
          </cell>
          <cell r="D156">
            <v>12.859382999999999</v>
          </cell>
          <cell r="E156">
            <v>1230.3900000000001</v>
          </cell>
          <cell r="G156">
            <v>38576</v>
          </cell>
          <cell r="H156">
            <v>119.08794788273616</v>
          </cell>
          <cell r="I156">
            <v>150.57142857142858</v>
          </cell>
          <cell r="J156">
            <v>217.8276795360556</v>
          </cell>
          <cell r="K156">
            <v>84.550102390016633</v>
          </cell>
        </row>
        <row r="157">
          <cell r="A157">
            <v>38575</v>
          </cell>
          <cell r="B157">
            <v>69.02</v>
          </cell>
          <cell r="C157">
            <v>30.849999999999998</v>
          </cell>
          <cell r="D157">
            <v>12.805972000000001</v>
          </cell>
          <cell r="E157">
            <v>1237.81</v>
          </cell>
          <cell r="G157">
            <v>38575</v>
          </cell>
          <cell r="H157">
            <v>119.90445168295329</v>
          </cell>
          <cell r="I157">
            <v>146.90476190476193</v>
          </cell>
          <cell r="J157">
            <v>216.92293984584649</v>
          </cell>
          <cell r="K157">
            <v>85.059990929206577</v>
          </cell>
        </row>
        <row r="158">
          <cell r="A158">
            <v>38574</v>
          </cell>
          <cell r="B158">
            <v>68</v>
          </cell>
          <cell r="C158">
            <v>30.349999999999998</v>
          </cell>
          <cell r="D158">
            <v>12.827819999999999</v>
          </cell>
          <cell r="E158">
            <v>1229.1300000000001</v>
          </cell>
          <cell r="G158">
            <v>38574</v>
          </cell>
          <cell r="H158">
            <v>118.13246471226928</v>
          </cell>
          <cell r="I158">
            <v>144.52380952380952</v>
          </cell>
          <cell r="J158">
            <v>217.2930275197655</v>
          </cell>
          <cell r="K158">
            <v>84.463517543739101</v>
          </cell>
        </row>
        <row r="159">
          <cell r="A159">
            <v>38573</v>
          </cell>
          <cell r="B159">
            <v>68.47</v>
          </cell>
          <cell r="C159">
            <v>30.169999999999998</v>
          </cell>
          <cell r="D159">
            <v>12.811863000000001</v>
          </cell>
          <cell r="E159">
            <v>1231.3800000000001</v>
          </cell>
          <cell r="G159">
            <v>38573</v>
          </cell>
          <cell r="H159">
            <v>118.94896851248642</v>
          </cell>
          <cell r="I159">
            <v>143.66666666666669</v>
          </cell>
          <cell r="J159">
            <v>217.02272868176084</v>
          </cell>
          <cell r="K159">
            <v>84.618133340663277</v>
          </cell>
        </row>
        <row r="160">
          <cell r="A160">
            <v>38572</v>
          </cell>
          <cell r="B160">
            <v>67.889999999999986</v>
          </cell>
          <cell r="C160">
            <v>30.13</v>
          </cell>
          <cell r="D160">
            <v>12.652315</v>
          </cell>
          <cell r="E160">
            <v>1223.1300000000001</v>
          </cell>
          <cell r="G160">
            <v>38572</v>
          </cell>
          <cell r="H160">
            <v>117.9413680781759</v>
          </cell>
          <cell r="I160">
            <v>143.47619047619048</v>
          </cell>
          <cell r="J160">
            <v>214.3201129641468</v>
          </cell>
          <cell r="K160">
            <v>84.051208751941303</v>
          </cell>
        </row>
        <row r="161">
          <cell r="A161">
            <v>38569</v>
          </cell>
          <cell r="B161">
            <v>67.69</v>
          </cell>
          <cell r="C161">
            <v>30.209999999999997</v>
          </cell>
          <cell r="D161">
            <v>12.613536</v>
          </cell>
          <cell r="E161">
            <v>1226.4199999999998</v>
          </cell>
          <cell r="G161">
            <v>38569</v>
          </cell>
          <cell r="H161">
            <v>117.59391965255158</v>
          </cell>
          <cell r="I161">
            <v>143.85714285714286</v>
          </cell>
          <cell r="J161">
            <v>213.66322766998235</v>
          </cell>
          <cell r="K161">
            <v>84.277291406110422</v>
          </cell>
        </row>
        <row r="162">
          <cell r="A162">
            <v>38568</v>
          </cell>
          <cell r="B162">
            <v>68.05</v>
          </cell>
          <cell r="C162">
            <v>31</v>
          </cell>
          <cell r="D162">
            <v>12.749788000000001</v>
          </cell>
          <cell r="E162">
            <v>1235.8599999999999</v>
          </cell>
          <cell r="G162">
            <v>38568</v>
          </cell>
          <cell r="H162">
            <v>118.21932681867536</v>
          </cell>
          <cell r="I162">
            <v>147.61904761904762</v>
          </cell>
          <cell r="J162">
            <v>215.97122774993539</v>
          </cell>
          <cell r="K162">
            <v>84.925990571872291</v>
          </cell>
        </row>
        <row r="163">
          <cell r="A163">
            <v>38567</v>
          </cell>
          <cell r="B163">
            <v>68.180000000000007</v>
          </cell>
          <cell r="C163">
            <v>31.479999999999997</v>
          </cell>
          <cell r="D163">
            <v>12.723602</v>
          </cell>
          <cell r="E163">
            <v>1245.04</v>
          </cell>
          <cell r="G163">
            <v>38567</v>
          </cell>
          <cell r="H163">
            <v>118.44516829533119</v>
          </cell>
          <cell r="I163">
            <v>149.9047619047619</v>
          </cell>
          <cell r="J163">
            <v>215.52765781999929</v>
          </cell>
          <cell r="K163">
            <v>85.55682302332292</v>
          </cell>
        </row>
        <row r="164">
          <cell r="A164">
            <v>38566</v>
          </cell>
          <cell r="B164">
            <v>68</v>
          </cell>
          <cell r="C164">
            <v>31.83</v>
          </cell>
          <cell r="D164">
            <v>12.374580999999999</v>
          </cell>
          <cell r="E164">
            <v>1244.1199999999999</v>
          </cell>
          <cell r="G164">
            <v>38566</v>
          </cell>
          <cell r="H164">
            <v>118.13246471226928</v>
          </cell>
          <cell r="I164">
            <v>151.57142857142856</v>
          </cell>
          <cell r="J164">
            <v>209.6155207805042</v>
          </cell>
          <cell r="K164">
            <v>85.493602341913927</v>
          </cell>
        </row>
        <row r="165">
          <cell r="A165">
            <v>38565</v>
          </cell>
          <cell r="B165">
            <v>65.8</v>
          </cell>
          <cell r="C165">
            <v>31.849999999999998</v>
          </cell>
          <cell r="D165">
            <v>11.939946000000001</v>
          </cell>
          <cell r="E165">
            <v>1235.3499999999999</v>
          </cell>
          <cell r="G165">
            <v>38565</v>
          </cell>
          <cell r="H165">
            <v>114.31053203040173</v>
          </cell>
          <cell r="I165">
            <v>151.66666666666669</v>
          </cell>
          <cell r="J165">
            <v>202.25315094556316</v>
          </cell>
          <cell r="K165">
            <v>84.890944324569475</v>
          </cell>
        </row>
        <row r="166">
          <cell r="A166">
            <v>38562</v>
          </cell>
          <cell r="B166">
            <v>65.8</v>
          </cell>
          <cell r="C166">
            <v>31.5</v>
          </cell>
          <cell r="D166">
            <v>11.826185000000001</v>
          </cell>
          <cell r="E166">
            <v>1234.1799999999998</v>
          </cell>
          <cell r="G166">
            <v>38562</v>
          </cell>
          <cell r="H166">
            <v>114.31053203040173</v>
          </cell>
          <cell r="I166">
            <v>150</v>
          </cell>
          <cell r="J166">
            <v>200.32613044608036</v>
          </cell>
          <cell r="K166">
            <v>84.810544110168919</v>
          </cell>
        </row>
        <row r="167">
          <cell r="A167">
            <v>38561</v>
          </cell>
          <cell r="B167">
            <v>66.75</v>
          </cell>
          <cell r="C167">
            <v>31.169999999999998</v>
          </cell>
          <cell r="D167">
            <v>11.816981</v>
          </cell>
          <cell r="E167">
            <v>1243.7199999999998</v>
          </cell>
          <cell r="G167">
            <v>38561</v>
          </cell>
          <cell r="H167">
            <v>115.96091205211727</v>
          </cell>
          <cell r="I167">
            <v>148.42857142857144</v>
          </cell>
          <cell r="J167">
            <v>200.17022203566515</v>
          </cell>
          <cell r="K167">
            <v>85.466115089127413</v>
          </cell>
        </row>
        <row r="168">
          <cell r="A168">
            <v>38560</v>
          </cell>
          <cell r="B168">
            <v>66.449999999999989</v>
          </cell>
          <cell r="C168">
            <v>29.72</v>
          </cell>
          <cell r="D168">
            <v>11.571557</v>
          </cell>
          <cell r="E168">
            <v>1236.79</v>
          </cell>
          <cell r="G168">
            <v>38560</v>
          </cell>
          <cell r="H168">
            <v>115.4397394136808</v>
          </cell>
          <cell r="I168">
            <v>141.52380952380952</v>
          </cell>
          <cell r="J168">
            <v>196.01293545181764</v>
          </cell>
          <cell r="K168">
            <v>84.989898434600946</v>
          </cell>
        </row>
        <row r="169">
          <cell r="A169">
            <v>38559</v>
          </cell>
          <cell r="B169">
            <v>65.849999999999994</v>
          </cell>
          <cell r="C169">
            <v>29.56</v>
          </cell>
          <cell r="D169">
            <v>11.456752</v>
          </cell>
          <cell r="E169">
            <v>1231.1600000000001</v>
          </cell>
          <cell r="G169">
            <v>38559</v>
          </cell>
          <cell r="H169">
            <v>114.3973941368078</v>
          </cell>
          <cell r="I169">
            <v>140.76190476190476</v>
          </cell>
          <cell r="J169">
            <v>194.06823042599041</v>
          </cell>
          <cell r="K169">
            <v>84.603015351630688</v>
          </cell>
        </row>
        <row r="170">
          <cell r="A170">
            <v>38558</v>
          </cell>
          <cell r="B170">
            <v>65.169999999999987</v>
          </cell>
          <cell r="C170">
            <v>29.189999999999998</v>
          </cell>
          <cell r="D170">
            <v>11.561223999999999</v>
          </cell>
          <cell r="E170">
            <v>1229.03</v>
          </cell>
          <cell r="G170">
            <v>38558</v>
          </cell>
          <cell r="H170">
            <v>113.21606948968513</v>
          </cell>
          <cell r="I170">
            <v>139</v>
          </cell>
          <cell r="J170">
            <v>195.83790268293234</v>
          </cell>
          <cell r="K170">
            <v>84.456645730542462</v>
          </cell>
        </row>
        <row r="171">
          <cell r="A171">
            <v>38555</v>
          </cell>
          <cell r="B171">
            <v>65.61</v>
          </cell>
          <cell r="C171">
            <v>29.65</v>
          </cell>
          <cell r="D171">
            <v>11.761471999999999</v>
          </cell>
          <cell r="E171">
            <v>1233.6799999999998</v>
          </cell>
          <cell r="G171">
            <v>38555</v>
          </cell>
          <cell r="H171">
            <v>113.98045602605865</v>
          </cell>
          <cell r="I171">
            <v>141.19047619047618</v>
          </cell>
          <cell r="J171">
            <v>199.22994390075252</v>
          </cell>
          <cell r="K171">
            <v>84.776185044185752</v>
          </cell>
        </row>
        <row r="172">
          <cell r="A172">
            <v>38554</v>
          </cell>
          <cell r="B172">
            <v>65.419999999999987</v>
          </cell>
          <cell r="C172">
            <v>29.2</v>
          </cell>
          <cell r="D172">
            <v>11.716127999999999</v>
          </cell>
          <cell r="E172">
            <v>1227.04</v>
          </cell>
          <cell r="G172">
            <v>38554</v>
          </cell>
          <cell r="H172">
            <v>113.65038002171552</v>
          </cell>
          <cell r="I172">
            <v>139.04761904761904</v>
          </cell>
          <cell r="J172">
            <v>198.46185274887665</v>
          </cell>
          <cell r="K172">
            <v>84.319896647929511</v>
          </cell>
        </row>
        <row r="173">
          <cell r="A173">
            <v>38553</v>
          </cell>
          <cell r="B173">
            <v>65.72999999999999</v>
          </cell>
          <cell r="C173">
            <v>30</v>
          </cell>
          <cell r="D173">
            <v>11.404634</v>
          </cell>
          <cell r="E173">
            <v>1235.1999999999998</v>
          </cell>
          <cell r="G173">
            <v>38553</v>
          </cell>
          <cell r="H173">
            <v>114.18892508143324</v>
          </cell>
          <cell r="I173">
            <v>142.85714285714286</v>
          </cell>
          <cell r="J173">
            <v>193.18539312329401</v>
          </cell>
          <cell r="K173">
            <v>84.880636604774537</v>
          </cell>
        </row>
        <row r="174">
          <cell r="A174">
            <v>38552</v>
          </cell>
          <cell r="B174">
            <v>64.86</v>
          </cell>
          <cell r="C174">
            <v>29.75</v>
          </cell>
          <cell r="D174">
            <v>11.518905</v>
          </cell>
          <cell r="E174">
            <v>1229.3499999999999</v>
          </cell>
          <cell r="G174">
            <v>38552</v>
          </cell>
          <cell r="H174">
            <v>112.67752442996743</v>
          </cell>
          <cell r="I174">
            <v>141.66666666666669</v>
          </cell>
          <cell r="J174">
            <v>195.12105261553131</v>
          </cell>
          <cell r="K174">
            <v>84.478635532771676</v>
          </cell>
        </row>
        <row r="175">
          <cell r="A175">
            <v>38551</v>
          </cell>
          <cell r="B175">
            <v>64.08</v>
          </cell>
          <cell r="C175">
            <v>28.729999999999997</v>
          </cell>
          <cell r="D175">
            <v>11.606126</v>
          </cell>
          <cell r="E175">
            <v>1221.1300000000001</v>
          </cell>
          <cell r="G175">
            <v>38551</v>
          </cell>
          <cell r="H175">
            <v>111.32247557003257</v>
          </cell>
          <cell r="I175">
            <v>136.8095238095238</v>
          </cell>
          <cell r="J175">
            <v>196.59850670775438</v>
          </cell>
          <cell r="K175">
            <v>83.913772488008689</v>
          </cell>
        </row>
        <row r="176">
          <cell r="A176">
            <v>38548</v>
          </cell>
          <cell r="B176">
            <v>64.260000000000005</v>
          </cell>
          <cell r="C176">
            <v>29.139999999999997</v>
          </cell>
          <cell r="D176">
            <v>11.562416000000001</v>
          </cell>
          <cell r="E176">
            <v>1227.9199999999998</v>
          </cell>
          <cell r="G176">
            <v>38548</v>
          </cell>
          <cell r="H176">
            <v>111.63517915309447</v>
          </cell>
          <cell r="I176">
            <v>138.76190476190479</v>
          </cell>
          <cell r="J176">
            <v>195.85809421109565</v>
          </cell>
          <cell r="K176">
            <v>84.380368604059868</v>
          </cell>
        </row>
        <row r="177">
          <cell r="A177">
            <v>38547</v>
          </cell>
          <cell r="B177">
            <v>64.099999999999994</v>
          </cell>
          <cell r="C177">
            <v>28.9</v>
          </cell>
          <cell r="D177">
            <v>11.563941</v>
          </cell>
          <cell r="E177">
            <v>1226.5</v>
          </cell>
          <cell r="G177">
            <v>38547</v>
          </cell>
          <cell r="H177">
            <v>111.357220412595</v>
          </cell>
          <cell r="I177">
            <v>137.61904761904762</v>
          </cell>
          <cell r="J177">
            <v>195.88392649335154</v>
          </cell>
          <cell r="K177">
            <v>84.282788856667722</v>
          </cell>
        </row>
        <row r="178">
          <cell r="A178">
            <v>38546</v>
          </cell>
          <cell r="B178">
            <v>63.639999999999993</v>
          </cell>
          <cell r="C178">
            <v>28.75</v>
          </cell>
          <cell r="D178">
            <v>11.408795</v>
          </cell>
          <cell r="E178">
            <v>1223.29</v>
          </cell>
          <cell r="G178">
            <v>38546</v>
          </cell>
          <cell r="H178">
            <v>110.55808903365907</v>
          </cell>
          <cell r="I178">
            <v>136.9047619047619</v>
          </cell>
          <cell r="J178">
            <v>193.25587714064923</v>
          </cell>
          <cell r="K178">
            <v>84.062203653055889</v>
          </cell>
        </row>
        <row r="179">
          <cell r="A179">
            <v>38545</v>
          </cell>
          <cell r="B179">
            <v>63.389999999999993</v>
          </cell>
          <cell r="C179">
            <v>28.77</v>
          </cell>
          <cell r="D179">
            <v>10.673468</v>
          </cell>
          <cell r="E179">
            <v>1222.2099999999998</v>
          </cell>
          <cell r="G179">
            <v>38545</v>
          </cell>
          <cell r="H179">
            <v>110.12377850162866</v>
          </cell>
          <cell r="I179">
            <v>137</v>
          </cell>
          <cell r="J179">
            <v>180.80002493450456</v>
          </cell>
          <cell r="K179">
            <v>83.987988070532296</v>
          </cell>
        </row>
        <row r="180">
          <cell r="A180">
            <v>38544</v>
          </cell>
          <cell r="B180">
            <v>63.94</v>
          </cell>
          <cell r="C180">
            <v>29.43</v>
          </cell>
          <cell r="D180">
            <v>10.674708000000001</v>
          </cell>
          <cell r="E180">
            <v>1219.4399999999998</v>
          </cell>
          <cell r="G180">
            <v>38544</v>
          </cell>
          <cell r="H180">
            <v>111.07926167209554</v>
          </cell>
          <cell r="I180">
            <v>140.14285714285714</v>
          </cell>
          <cell r="J180">
            <v>180.82102954433887</v>
          </cell>
          <cell r="K180">
            <v>83.797638844985642</v>
          </cell>
        </row>
        <row r="181">
          <cell r="A181">
            <v>38541</v>
          </cell>
          <cell r="B181">
            <v>63.839999999999996</v>
          </cell>
          <cell r="C181">
            <v>28.72</v>
          </cell>
          <cell r="D181">
            <v>10.303039</v>
          </cell>
          <cell r="E181">
            <v>1211.8599999999999</v>
          </cell>
          <cell r="G181">
            <v>38541</v>
          </cell>
          <cell r="H181">
            <v>110.90553745928339</v>
          </cell>
          <cell r="I181">
            <v>136.76190476190476</v>
          </cell>
          <cell r="J181">
            <v>174.52525346974136</v>
          </cell>
          <cell r="K181">
            <v>83.276755404681069</v>
          </cell>
        </row>
        <row r="182">
          <cell r="A182">
            <v>38540</v>
          </cell>
          <cell r="B182">
            <v>62.779999999999994</v>
          </cell>
          <cell r="C182">
            <v>28.639999999999997</v>
          </cell>
          <cell r="D182">
            <v>10.191888000000001</v>
          </cell>
          <cell r="E182">
            <v>1197.8699999999999</v>
          </cell>
          <cell r="G182">
            <v>38540</v>
          </cell>
          <cell r="H182">
            <v>109.06406080347449</v>
          </cell>
          <cell r="I182">
            <v>136.38095238095238</v>
          </cell>
          <cell r="J182">
            <v>172.6424442861194</v>
          </cell>
          <cell r="K182">
            <v>82.315388738472535</v>
          </cell>
        </row>
        <row r="183">
          <cell r="A183">
            <v>38539</v>
          </cell>
          <cell r="B183">
            <v>62.33</v>
          </cell>
          <cell r="C183">
            <v>28.549999999999997</v>
          </cell>
          <cell r="D183">
            <v>10.228410999999999</v>
          </cell>
          <cell r="E183">
            <v>1194.9399999999998</v>
          </cell>
          <cell r="G183">
            <v>38539</v>
          </cell>
          <cell r="H183">
            <v>108.28230184581975</v>
          </cell>
          <cell r="I183">
            <v>135.95238095238096</v>
          </cell>
          <cell r="J183">
            <v>173.26111474174661</v>
          </cell>
          <cell r="K183">
            <v>82.114044611811281</v>
          </cell>
        </row>
        <row r="184">
          <cell r="A184">
            <v>38538</v>
          </cell>
          <cell r="B184">
            <v>63.319999999999993</v>
          </cell>
          <cell r="C184">
            <v>28.7</v>
          </cell>
          <cell r="D184">
            <v>10.093781999999999</v>
          </cell>
          <cell r="E184">
            <v>1204.9899999999998</v>
          </cell>
          <cell r="G184">
            <v>38538</v>
          </cell>
          <cell r="H184">
            <v>110.00217155266014</v>
          </cell>
          <cell r="I184">
            <v>136.66666666666666</v>
          </cell>
          <cell r="J184">
            <v>170.98060698579442</v>
          </cell>
          <cell r="K184">
            <v>82.80466183807259</v>
          </cell>
        </row>
        <row r="185">
          <cell r="A185">
            <v>38537</v>
          </cell>
          <cell r="B185">
            <v>62.73</v>
          </cell>
          <cell r="C185">
            <v>28.68</v>
          </cell>
          <cell r="D185">
            <v>10.214135000000001</v>
          </cell>
          <cell r="E185">
            <v>1194.4399999999998</v>
          </cell>
          <cell r="G185">
            <v>38537</v>
          </cell>
          <cell r="H185">
            <v>108.97719869706839</v>
          </cell>
          <cell r="I185">
            <v>136.57142857142856</v>
          </cell>
          <cell r="J185">
            <v>173.01929070142862</v>
          </cell>
          <cell r="K185">
            <v>82.079685545828127</v>
          </cell>
        </row>
        <row r="186">
          <cell r="A186">
            <v>38534</v>
          </cell>
          <cell r="B186">
            <v>62.73</v>
          </cell>
          <cell r="C186">
            <v>28.68</v>
          </cell>
          <cell r="D186">
            <v>10.283355999999999</v>
          </cell>
          <cell r="E186">
            <v>1194.4399999999998</v>
          </cell>
          <cell r="G186">
            <v>38534</v>
          </cell>
          <cell r="H186">
            <v>108.97719869706839</v>
          </cell>
          <cell r="I186">
            <v>136.57142857142856</v>
          </cell>
          <cell r="J186">
            <v>174.19183916702491</v>
          </cell>
          <cell r="K186">
            <v>82.079685545828127</v>
          </cell>
        </row>
        <row r="187">
          <cell r="A187">
            <v>38533</v>
          </cell>
          <cell r="B187">
            <v>62.629999999999995</v>
          </cell>
          <cell r="C187">
            <v>29.159999999999997</v>
          </cell>
          <cell r="D187">
            <v>10.244657</v>
          </cell>
          <cell r="E187">
            <v>1191.33</v>
          </cell>
          <cell r="G187">
            <v>38533</v>
          </cell>
          <cell r="H187">
            <v>108.80347448425624</v>
          </cell>
          <cell r="I187">
            <v>138.85714285714286</v>
          </cell>
          <cell r="J187">
            <v>173.5363090089788</v>
          </cell>
          <cell r="K187">
            <v>81.865972155412919</v>
          </cell>
        </row>
        <row r="188">
          <cell r="A188">
            <v>38532</v>
          </cell>
          <cell r="B188">
            <v>63.68</v>
          </cell>
          <cell r="C188">
            <v>28.939999999999998</v>
          </cell>
          <cell r="D188">
            <v>10.349895</v>
          </cell>
          <cell r="E188">
            <v>1199.8499999999999</v>
          </cell>
          <cell r="G188">
            <v>38532</v>
          </cell>
          <cell r="H188">
            <v>110.62757871878392</v>
          </cell>
          <cell r="I188">
            <v>137.80952380952382</v>
          </cell>
          <cell r="J188">
            <v>175.31895669425387</v>
          </cell>
          <cell r="K188">
            <v>82.451450639765795</v>
          </cell>
        </row>
        <row r="189">
          <cell r="A189">
            <v>38531</v>
          </cell>
          <cell r="B189">
            <v>64.3</v>
          </cell>
          <cell r="C189">
            <v>28.509999999999998</v>
          </cell>
          <cell r="D189">
            <v>10.340553999999999</v>
          </cell>
          <cell r="E189">
            <v>1201.57</v>
          </cell>
          <cell r="G189">
            <v>38531</v>
          </cell>
          <cell r="H189">
            <v>111.70466883821932</v>
          </cell>
          <cell r="I189">
            <v>135.76190476190476</v>
          </cell>
          <cell r="J189">
            <v>175.16072761323599</v>
          </cell>
          <cell r="K189">
            <v>82.569645826747845</v>
          </cell>
        </row>
        <row r="190">
          <cell r="A190">
            <v>38530</v>
          </cell>
          <cell r="B190">
            <v>63.18</v>
          </cell>
          <cell r="C190">
            <v>28.349999999999998</v>
          </cell>
          <cell r="D190">
            <v>10.332143</v>
          </cell>
          <cell r="E190">
            <v>1190.6899999999998</v>
          </cell>
          <cell r="G190">
            <v>38530</v>
          </cell>
          <cell r="H190">
            <v>109.75895765472312</v>
          </cell>
          <cell r="I190">
            <v>135</v>
          </cell>
          <cell r="J190">
            <v>175.01825198959392</v>
          </cell>
          <cell r="K190">
            <v>81.821992550954491</v>
          </cell>
        </row>
        <row r="191">
          <cell r="A191">
            <v>38527</v>
          </cell>
          <cell r="B191">
            <v>63.319999999999993</v>
          </cell>
          <cell r="C191">
            <v>28.009999999999998</v>
          </cell>
          <cell r="D191">
            <v>10.627791</v>
          </cell>
          <cell r="E191">
            <v>1191.57</v>
          </cell>
          <cell r="G191">
            <v>38527</v>
          </cell>
          <cell r="H191">
            <v>110.00217155266014</v>
          </cell>
          <cell r="I191">
            <v>133.38095238095238</v>
          </cell>
          <cell r="J191">
            <v>180.02629302853612</v>
          </cell>
          <cell r="K191">
            <v>81.882464507084833</v>
          </cell>
        </row>
        <row r="192">
          <cell r="A192">
            <v>38526</v>
          </cell>
          <cell r="B192">
            <v>64.11</v>
          </cell>
          <cell r="C192">
            <v>28.7</v>
          </cell>
          <cell r="D192">
            <v>10.617993999999999</v>
          </cell>
          <cell r="E192">
            <v>1200.7299999999998</v>
          </cell>
          <cell r="G192">
            <v>38526</v>
          </cell>
          <cell r="H192">
            <v>111.37459283387624</v>
          </cell>
          <cell r="I192">
            <v>136.66666666666666</v>
          </cell>
          <cell r="J192">
            <v>179.86033967164374</v>
          </cell>
          <cell r="K192">
            <v>82.511922595896152</v>
          </cell>
        </row>
        <row r="193">
          <cell r="A193">
            <v>38525</v>
          </cell>
          <cell r="B193">
            <v>65.27</v>
          </cell>
          <cell r="C193">
            <v>28.38</v>
          </cell>
          <cell r="D193">
            <v>10.667700999999999</v>
          </cell>
          <cell r="E193">
            <v>1213.8800000000001</v>
          </cell>
          <cell r="G193">
            <v>38525</v>
          </cell>
          <cell r="H193">
            <v>113.38979370249729</v>
          </cell>
          <cell r="I193">
            <v>135.14285714285714</v>
          </cell>
          <cell r="J193">
            <v>180.70233655957364</v>
          </cell>
          <cell r="K193">
            <v>83.415566031253007</v>
          </cell>
        </row>
        <row r="194">
          <cell r="A194">
            <v>38524</v>
          </cell>
          <cell r="B194">
            <v>65.11</v>
          </cell>
          <cell r="C194">
            <v>28.259999999999998</v>
          </cell>
          <cell r="D194">
            <v>10.628733</v>
          </cell>
          <cell r="E194">
            <v>1213.6099999999999</v>
          </cell>
          <cell r="G194">
            <v>38524</v>
          </cell>
          <cell r="H194">
            <v>113.11183496199784</v>
          </cell>
          <cell r="I194">
            <v>134.57142857142858</v>
          </cell>
          <cell r="J194">
            <v>180.0422497563296</v>
          </cell>
          <cell r="K194">
            <v>83.397012135622091</v>
          </cell>
        </row>
        <row r="195">
          <cell r="A195">
            <v>38523</v>
          </cell>
          <cell r="B195">
            <v>65.05</v>
          </cell>
          <cell r="C195">
            <v>27.65</v>
          </cell>
          <cell r="D195">
            <v>10.445207</v>
          </cell>
          <cell r="E195">
            <v>1216.0999999999999</v>
          </cell>
          <cell r="G195">
            <v>38523</v>
          </cell>
          <cell r="H195">
            <v>113.00760043431053</v>
          </cell>
          <cell r="I195">
            <v>131.66666666666666</v>
          </cell>
          <cell r="J195">
            <v>176.9334658656457</v>
          </cell>
          <cell r="K195">
            <v>83.568120284218182</v>
          </cell>
        </row>
        <row r="196">
          <cell r="A196">
            <v>38520</v>
          </cell>
          <cell r="B196">
            <v>66</v>
          </cell>
          <cell r="C196">
            <v>27.049999999999997</v>
          </cell>
          <cell r="D196">
            <v>10.664113</v>
          </cell>
          <cell r="E196">
            <v>1216.9599999999998</v>
          </cell>
          <cell r="G196">
            <v>38520</v>
          </cell>
          <cell r="H196">
            <v>114.65798045602607</v>
          </cell>
          <cell r="I196">
            <v>128.80952380952382</v>
          </cell>
          <cell r="J196">
            <v>180.64155870466604</v>
          </cell>
          <cell r="K196">
            <v>83.627217877709214</v>
          </cell>
        </row>
        <row r="197">
          <cell r="A197">
            <v>38519</v>
          </cell>
          <cell r="B197">
            <v>65.47</v>
          </cell>
          <cell r="C197">
            <v>26.419999999999998</v>
          </cell>
          <cell r="D197">
            <v>10.591587000000001</v>
          </cell>
          <cell r="E197">
            <v>1210.9599999999998</v>
          </cell>
          <cell r="G197">
            <v>38519</v>
          </cell>
          <cell r="H197">
            <v>113.73724212812159</v>
          </cell>
          <cell r="I197">
            <v>125.80952380952381</v>
          </cell>
          <cell r="J197">
            <v>179.41302617818076</v>
          </cell>
          <cell r="K197">
            <v>83.214909085911415</v>
          </cell>
        </row>
        <row r="198">
          <cell r="A198">
            <v>38518</v>
          </cell>
          <cell r="B198">
            <v>65.199999999999989</v>
          </cell>
          <cell r="C198">
            <v>27.049999999999997</v>
          </cell>
          <cell r="D198">
            <v>10.337278</v>
          </cell>
          <cell r="E198">
            <v>1206.58</v>
          </cell>
          <cell r="G198">
            <v>38518</v>
          </cell>
          <cell r="H198">
            <v>113.26818675352879</v>
          </cell>
          <cell r="I198">
            <v>128.80952380952382</v>
          </cell>
          <cell r="J198">
            <v>175.10523478918992</v>
          </cell>
          <cell r="K198">
            <v>82.913923667898999</v>
          </cell>
        </row>
        <row r="199">
          <cell r="A199">
            <v>38517</v>
          </cell>
          <cell r="B199">
            <v>65.099999999999994</v>
          </cell>
          <cell r="C199">
            <v>26.9</v>
          </cell>
          <cell r="D199">
            <v>10.228953000000001</v>
          </cell>
          <cell r="E199">
            <v>1203.9100000000001</v>
          </cell>
          <cell r="G199">
            <v>38517</v>
          </cell>
          <cell r="H199">
            <v>113.09446254071661</v>
          </cell>
          <cell r="I199">
            <v>128.09523809523807</v>
          </cell>
          <cell r="J199">
            <v>173.2702957889484</v>
          </cell>
          <cell r="K199">
            <v>82.730446255548998</v>
          </cell>
        </row>
        <row r="200">
          <cell r="A200">
            <v>38516</v>
          </cell>
          <cell r="B200">
            <v>65.040000000000006</v>
          </cell>
          <cell r="C200">
            <v>26.43</v>
          </cell>
          <cell r="D200">
            <v>10.265591000000001</v>
          </cell>
          <cell r="E200">
            <v>1200.82</v>
          </cell>
          <cell r="G200">
            <v>38516</v>
          </cell>
          <cell r="H200">
            <v>112.99022801302934</v>
          </cell>
          <cell r="I200">
            <v>125.85714285714285</v>
          </cell>
          <cell r="J200">
            <v>173.89091425274577</v>
          </cell>
          <cell r="K200">
            <v>82.518107227773115</v>
          </cell>
        </row>
        <row r="201">
          <cell r="A201">
            <v>38513</v>
          </cell>
          <cell r="B201">
            <v>64.97999999999999</v>
          </cell>
          <cell r="C201">
            <v>26.819999999999997</v>
          </cell>
          <cell r="D201">
            <v>10.277766</v>
          </cell>
          <cell r="E201">
            <v>1198.1099999999999</v>
          </cell>
          <cell r="G201">
            <v>38513</v>
          </cell>
          <cell r="H201">
            <v>112.88599348534203</v>
          </cell>
          <cell r="I201">
            <v>127.71428571428571</v>
          </cell>
          <cell r="J201">
            <v>174.09714903075584</v>
          </cell>
          <cell r="K201">
            <v>82.331881090144435</v>
          </cell>
        </row>
        <row r="202">
          <cell r="A202">
            <v>38512</v>
          </cell>
          <cell r="B202">
            <v>65.459999999999994</v>
          </cell>
          <cell r="C202">
            <v>26.68</v>
          </cell>
          <cell r="D202">
            <v>10.138877000000001</v>
          </cell>
          <cell r="E202">
            <v>1200.9299999999998</v>
          </cell>
          <cell r="G202">
            <v>38512</v>
          </cell>
          <cell r="H202">
            <v>113.71986970684038</v>
          </cell>
          <cell r="I202">
            <v>127.04761904761905</v>
          </cell>
          <cell r="J202">
            <v>171.744480276502</v>
          </cell>
          <cell r="K202">
            <v>82.525666222289416</v>
          </cell>
        </row>
        <row r="203">
          <cell r="A203">
            <v>38511</v>
          </cell>
          <cell r="B203">
            <v>65.38</v>
          </cell>
          <cell r="C203">
            <v>26.25</v>
          </cell>
          <cell r="D203">
            <v>10.202711000000001</v>
          </cell>
          <cell r="E203">
            <v>1194.6699999999998</v>
          </cell>
          <cell r="G203">
            <v>38511</v>
          </cell>
          <cell r="H203">
            <v>113.58089033659064</v>
          </cell>
          <cell r="I203">
            <v>125</v>
          </cell>
          <cell r="J203">
            <v>172.82577726372949</v>
          </cell>
          <cell r="K203">
            <v>82.095490716180379</v>
          </cell>
        </row>
        <row r="204">
          <cell r="A204">
            <v>38510</v>
          </cell>
          <cell r="B204">
            <v>65.599999999999994</v>
          </cell>
          <cell r="C204">
            <v>26.25</v>
          </cell>
          <cell r="D204">
            <v>10.147513999999999</v>
          </cell>
          <cell r="E204">
            <v>1197.26</v>
          </cell>
          <cell r="G204">
            <v>38510</v>
          </cell>
          <cell r="H204">
            <v>113.96308360477741</v>
          </cell>
          <cell r="I204">
            <v>125</v>
          </cell>
          <cell r="J204">
            <v>171.89078415967839</v>
          </cell>
          <cell r="K204">
            <v>82.273470677973094</v>
          </cell>
        </row>
        <row r="205">
          <cell r="A205">
            <v>38509</v>
          </cell>
          <cell r="B205">
            <v>66.540000000000006</v>
          </cell>
          <cell r="C205">
            <v>25.889999999999997</v>
          </cell>
          <cell r="D205">
            <v>10.115736</v>
          </cell>
          <cell r="E205">
            <v>1197.51</v>
          </cell>
          <cell r="G205">
            <v>38509</v>
          </cell>
          <cell r="H205">
            <v>115.59609120521172</v>
          </cell>
          <cell r="I205">
            <v>123.28571428571429</v>
          </cell>
          <cell r="J205">
            <v>171.35249021507028</v>
          </cell>
          <cell r="K205">
            <v>82.290650210964671</v>
          </cell>
        </row>
        <row r="206">
          <cell r="A206">
            <v>38506</v>
          </cell>
          <cell r="B206">
            <v>66.22999999999999</v>
          </cell>
          <cell r="C206">
            <v>25.759999999999998</v>
          </cell>
          <cell r="D206">
            <v>10.107564999999999</v>
          </cell>
          <cell r="E206">
            <v>1196.02</v>
          </cell>
          <cell r="G206">
            <v>38506</v>
          </cell>
          <cell r="H206">
            <v>115.05754614549404</v>
          </cell>
          <cell r="I206">
            <v>122.66666666666669</v>
          </cell>
          <cell r="J206">
            <v>171.21407999978317</v>
          </cell>
          <cell r="K206">
            <v>82.188260194334873</v>
          </cell>
        </row>
        <row r="207">
          <cell r="A207">
            <v>38505</v>
          </cell>
          <cell r="B207">
            <v>66.919999999999987</v>
          </cell>
          <cell r="C207">
            <v>25.95</v>
          </cell>
          <cell r="D207">
            <v>10.177877000000001</v>
          </cell>
          <cell r="E207">
            <v>1204.29</v>
          </cell>
          <cell r="G207">
            <v>38505</v>
          </cell>
          <cell r="H207">
            <v>116.25624321389793</v>
          </cell>
          <cell r="I207">
            <v>123.57142857142858</v>
          </cell>
          <cell r="J207">
            <v>172.40510913419337</v>
          </cell>
          <cell r="K207">
            <v>82.756559145696187</v>
          </cell>
        </row>
        <row r="208">
          <cell r="A208">
            <v>38504</v>
          </cell>
          <cell r="B208">
            <v>67.040000000000006</v>
          </cell>
          <cell r="C208">
            <v>26.27</v>
          </cell>
          <cell r="D208">
            <v>10.262781</v>
          </cell>
          <cell r="E208">
            <v>1202.27</v>
          </cell>
          <cell r="G208">
            <v>38504</v>
          </cell>
          <cell r="H208">
            <v>116.46471226927252</v>
          </cell>
          <cell r="I208">
            <v>125.0952380952381</v>
          </cell>
          <cell r="J208">
            <v>173.84331509658904</v>
          </cell>
          <cell r="K208">
            <v>82.617748519124262</v>
          </cell>
        </row>
        <row r="209">
          <cell r="A209">
            <v>38503</v>
          </cell>
          <cell r="B209">
            <v>66.47</v>
          </cell>
          <cell r="C209">
            <v>25.7</v>
          </cell>
          <cell r="D209">
            <v>10.331495</v>
          </cell>
          <cell r="E209">
            <v>1191.5</v>
          </cell>
          <cell r="G209">
            <v>38503</v>
          </cell>
          <cell r="H209">
            <v>115.4744842562432</v>
          </cell>
          <cell r="I209">
            <v>122.38095238095237</v>
          </cell>
          <cell r="J209">
            <v>175.00727538703535</v>
          </cell>
          <cell r="K209">
            <v>81.877654237847196</v>
          </cell>
        </row>
        <row r="210">
          <cell r="A210">
            <v>38502</v>
          </cell>
          <cell r="B210">
            <v>67.13</v>
          </cell>
          <cell r="C210">
            <v>25.549999999999997</v>
          </cell>
          <cell r="D210">
            <v>10.297311000000001</v>
          </cell>
          <cell r="E210">
            <v>1198.78</v>
          </cell>
          <cell r="G210">
            <v>38502</v>
          </cell>
          <cell r="H210">
            <v>116.62106406080346</v>
          </cell>
          <cell r="I210">
            <v>121.66666666666669</v>
          </cell>
          <cell r="J210">
            <v>174.42822572366811</v>
          </cell>
          <cell r="K210">
            <v>82.377922238561865</v>
          </cell>
        </row>
        <row r="211">
          <cell r="A211">
            <v>38499</v>
          </cell>
          <cell r="B211">
            <v>67.13</v>
          </cell>
          <cell r="C211">
            <v>25.549999999999997</v>
          </cell>
          <cell r="D211">
            <v>10.370177</v>
          </cell>
          <cell r="E211">
            <v>1198.78</v>
          </cell>
          <cell r="G211">
            <v>38499</v>
          </cell>
          <cell r="H211">
            <v>116.62106406080346</v>
          </cell>
          <cell r="I211">
            <v>121.66666666666669</v>
          </cell>
          <cell r="J211">
            <v>175.66251757865635</v>
          </cell>
          <cell r="K211">
            <v>82.377922238561865</v>
          </cell>
        </row>
        <row r="212">
          <cell r="A212">
            <v>38498</v>
          </cell>
          <cell r="B212">
            <v>67</v>
          </cell>
          <cell r="C212">
            <v>25.43</v>
          </cell>
          <cell r="D212">
            <v>10.348865</v>
          </cell>
          <cell r="E212">
            <v>1197.6199999999999</v>
          </cell>
          <cell r="G212">
            <v>38498</v>
          </cell>
          <cell r="H212">
            <v>116.39522258414767</v>
          </cell>
          <cell r="I212">
            <v>121.0952380952381</v>
          </cell>
          <cell r="J212">
            <v>175.3015093167302</v>
          </cell>
          <cell r="K212">
            <v>82.298209205480958</v>
          </cell>
        </row>
        <row r="213">
          <cell r="A213">
            <v>38497</v>
          </cell>
          <cell r="B213">
            <v>66.569999999999993</v>
          </cell>
          <cell r="C213">
            <v>25.299999999999997</v>
          </cell>
          <cell r="D213">
            <v>10.116422</v>
          </cell>
          <cell r="E213">
            <v>1190.01</v>
          </cell>
          <cell r="G213">
            <v>38497</v>
          </cell>
          <cell r="H213">
            <v>115.64820846905536</v>
          </cell>
          <cell r="I213">
            <v>120.47619047619047</v>
          </cell>
          <cell r="J213">
            <v>171.36411050728503</v>
          </cell>
          <cell r="K213">
            <v>81.775264221217398</v>
          </cell>
        </row>
        <row r="214">
          <cell r="A214">
            <v>38496</v>
          </cell>
          <cell r="B214">
            <v>67.8</v>
          </cell>
          <cell r="C214">
            <v>26.08</v>
          </cell>
          <cell r="D214">
            <v>10.076280000000001</v>
          </cell>
          <cell r="E214">
            <v>1194.07</v>
          </cell>
          <cell r="G214">
            <v>38496</v>
          </cell>
          <cell r="H214">
            <v>117.78501628664495</v>
          </cell>
          <cell r="I214">
            <v>124.19047619047619</v>
          </cell>
          <cell r="J214">
            <v>170.68413708150433</v>
          </cell>
          <cell r="K214">
            <v>82.054259837000586</v>
          </cell>
        </row>
        <row r="215">
          <cell r="A215">
            <v>38495</v>
          </cell>
          <cell r="B215">
            <v>68</v>
          </cell>
          <cell r="C215">
            <v>25.889999999999997</v>
          </cell>
          <cell r="D215">
            <v>10.115057</v>
          </cell>
          <cell r="E215">
            <v>1193.8599999999999</v>
          </cell>
          <cell r="G215">
            <v>38495</v>
          </cell>
          <cell r="H215">
            <v>118.13246471226928</v>
          </cell>
          <cell r="I215">
            <v>123.28571428571429</v>
          </cell>
          <cell r="J215">
            <v>171.34098849726584</v>
          </cell>
          <cell r="K215">
            <v>82.03982902928766</v>
          </cell>
        </row>
        <row r="216">
          <cell r="A216">
            <v>38492</v>
          </cell>
          <cell r="B216">
            <v>67.41</v>
          </cell>
          <cell r="C216">
            <v>25.729999999999997</v>
          </cell>
          <cell r="D216">
            <v>10.115856000000001</v>
          </cell>
          <cell r="E216">
            <v>1189.28</v>
          </cell>
          <cell r="G216">
            <v>38492</v>
          </cell>
          <cell r="H216">
            <v>117.10749185667753</v>
          </cell>
          <cell r="I216">
            <v>122.52380952380952</v>
          </cell>
          <cell r="J216">
            <v>171.35452291924778</v>
          </cell>
          <cell r="K216">
            <v>81.725099984882007</v>
          </cell>
        </row>
        <row r="217">
          <cell r="A217">
            <v>38491</v>
          </cell>
          <cell r="B217">
            <v>67.8</v>
          </cell>
          <cell r="C217">
            <v>25.759999999999998</v>
          </cell>
          <cell r="D217">
            <v>10.185851</v>
          </cell>
          <cell r="E217">
            <v>1191.08</v>
          </cell>
          <cell r="G217">
            <v>38491</v>
          </cell>
          <cell r="H217">
            <v>117.78501628664495</v>
          </cell>
          <cell r="I217">
            <v>122.66666666666669</v>
          </cell>
          <cell r="J217">
            <v>172.54018232678905</v>
          </cell>
          <cell r="K217">
            <v>81.848792622421342</v>
          </cell>
        </row>
        <row r="218">
          <cell r="A218">
            <v>38490</v>
          </cell>
          <cell r="B218">
            <v>67.839999999999989</v>
          </cell>
          <cell r="C218">
            <v>25.68</v>
          </cell>
          <cell r="D218">
            <v>10.205314</v>
          </cell>
          <cell r="E218">
            <v>1185.56</v>
          </cell>
          <cell r="G218">
            <v>38490</v>
          </cell>
          <cell r="H218">
            <v>117.85450597176983</v>
          </cell>
          <cell r="I218">
            <v>122.28571428571429</v>
          </cell>
          <cell r="J218">
            <v>172.86987000517999</v>
          </cell>
          <cell r="K218">
            <v>81.469468533967373</v>
          </cell>
        </row>
        <row r="219">
          <cell r="A219">
            <v>38489</v>
          </cell>
          <cell r="B219">
            <v>66.650000000000006</v>
          </cell>
          <cell r="C219">
            <v>25.5</v>
          </cell>
          <cell r="D219">
            <v>10.048672</v>
          </cell>
          <cell r="E219">
            <v>1173.8</v>
          </cell>
          <cell r="G219">
            <v>38489</v>
          </cell>
          <cell r="H219">
            <v>115.7871878393051</v>
          </cell>
          <cell r="I219">
            <v>121.42857142857142</v>
          </cell>
          <cell r="J219">
            <v>170.21647960706474</v>
          </cell>
          <cell r="K219">
            <v>80.661343302043676</v>
          </cell>
        </row>
        <row r="220">
          <cell r="A220">
            <v>38488</v>
          </cell>
          <cell r="B220">
            <v>66.339999999999989</v>
          </cell>
          <cell r="C220">
            <v>25.799999999999997</v>
          </cell>
          <cell r="D220">
            <v>9.8808389999999999</v>
          </cell>
          <cell r="E220">
            <v>1165.6899999999998</v>
          </cell>
          <cell r="G220">
            <v>38488</v>
          </cell>
          <cell r="H220">
            <v>115.24864277958741</v>
          </cell>
          <cell r="I220">
            <v>122.85714285714286</v>
          </cell>
          <cell r="J220">
            <v>167.37352260519498</v>
          </cell>
          <cell r="K220">
            <v>80.104039251796976</v>
          </cell>
        </row>
        <row r="221">
          <cell r="A221">
            <v>38485</v>
          </cell>
          <cell r="B221">
            <v>65.400000000000006</v>
          </cell>
          <cell r="C221">
            <v>25.599999999999998</v>
          </cell>
          <cell r="D221">
            <v>10.025197</v>
          </cell>
          <cell r="E221">
            <v>1154.05</v>
          </cell>
          <cell r="G221">
            <v>38485</v>
          </cell>
          <cell r="H221">
            <v>113.6156351791531</v>
          </cell>
          <cell r="I221">
            <v>121.90476190476191</v>
          </cell>
          <cell r="J221">
            <v>169.81883185233895</v>
          </cell>
          <cell r="K221">
            <v>79.304160195709244</v>
          </cell>
        </row>
        <row r="222">
          <cell r="A222">
            <v>38484</v>
          </cell>
          <cell r="B222">
            <v>66.040000000000006</v>
          </cell>
          <cell r="C222">
            <v>25.81</v>
          </cell>
          <cell r="D222">
            <v>10.000722</v>
          </cell>
          <cell r="E222">
            <v>1159.3599999999999</v>
          </cell>
          <cell r="G222">
            <v>38484</v>
          </cell>
          <cell r="H222">
            <v>114.72747014115095</v>
          </cell>
          <cell r="I222">
            <v>122.9047619047619</v>
          </cell>
          <cell r="J222">
            <v>169.40424489613392</v>
          </cell>
          <cell r="K222">
            <v>79.669053476450287</v>
          </cell>
        </row>
        <row r="223">
          <cell r="A223">
            <v>38483</v>
          </cell>
          <cell r="B223">
            <v>66.58</v>
          </cell>
          <cell r="C223">
            <v>26.4</v>
          </cell>
          <cell r="D223">
            <v>10.011077</v>
          </cell>
          <cell r="E223">
            <v>1171.1099999999999</v>
          </cell>
          <cell r="G223">
            <v>38483</v>
          </cell>
          <cell r="H223">
            <v>115.66558089033659</v>
          </cell>
          <cell r="I223">
            <v>125.71428571428571</v>
          </cell>
          <cell r="J223">
            <v>169.5796503274517</v>
          </cell>
          <cell r="K223">
            <v>80.476491527054321</v>
          </cell>
        </row>
        <row r="224">
          <cell r="A224">
            <v>38482</v>
          </cell>
          <cell r="B224">
            <v>66.529999999999987</v>
          </cell>
          <cell r="C224">
            <v>26.83</v>
          </cell>
          <cell r="D224">
            <v>9.8645069999999997</v>
          </cell>
          <cell r="E224">
            <v>1166.2199999999998</v>
          </cell>
          <cell r="G224">
            <v>38482</v>
          </cell>
          <cell r="H224">
            <v>115.57871878393051</v>
          </cell>
          <cell r="I224">
            <v>127.76190476190474</v>
          </cell>
          <cell r="J224">
            <v>167.0968715666356</v>
          </cell>
          <cell r="K224">
            <v>80.140459861739117</v>
          </cell>
        </row>
        <row r="225">
          <cell r="A225">
            <v>38481</v>
          </cell>
          <cell r="B225">
            <v>67.38</v>
          </cell>
          <cell r="C225">
            <v>27</v>
          </cell>
          <cell r="D225">
            <v>9.6103249999999996</v>
          </cell>
          <cell r="E225">
            <v>1178.8399999999999</v>
          </cell>
          <cell r="G225">
            <v>38481</v>
          </cell>
          <cell r="H225">
            <v>117.05537459283386</v>
          </cell>
          <cell r="I225">
            <v>128.57142857142858</v>
          </cell>
          <cell r="J225">
            <v>162.79123145623265</v>
          </cell>
          <cell r="K225">
            <v>81.007682687153832</v>
          </cell>
        </row>
        <row r="226">
          <cell r="A226">
            <v>38478</v>
          </cell>
          <cell r="B226">
            <v>66.86</v>
          </cell>
          <cell r="C226">
            <v>27.049999999999997</v>
          </cell>
          <cell r="D226">
            <v>9.6652349999999991</v>
          </cell>
          <cell r="E226">
            <v>1171.3499999999999</v>
          </cell>
          <cell r="G226">
            <v>38478</v>
          </cell>
          <cell r="H226">
            <v>116.15200868621065</v>
          </cell>
          <cell r="I226">
            <v>128.80952380952382</v>
          </cell>
          <cell r="J226">
            <v>163.7213630094592</v>
          </cell>
          <cell r="K226">
            <v>80.492983878726236</v>
          </cell>
        </row>
        <row r="227">
          <cell r="A227">
            <v>38477</v>
          </cell>
          <cell r="B227">
            <v>66.61999999999999</v>
          </cell>
          <cell r="C227">
            <v>27.15</v>
          </cell>
          <cell r="D227">
            <v>9.9180270000000004</v>
          </cell>
          <cell r="E227">
            <v>1172.6300000000001</v>
          </cell>
          <cell r="G227">
            <v>38477</v>
          </cell>
          <cell r="H227">
            <v>115.73507057546146</v>
          </cell>
          <cell r="I227">
            <v>129.28571428571428</v>
          </cell>
          <cell r="J227">
            <v>168.00345762980595</v>
          </cell>
          <cell r="K227">
            <v>80.580943087643107</v>
          </cell>
        </row>
        <row r="228">
          <cell r="A228">
            <v>38476</v>
          </cell>
          <cell r="B228">
            <v>67</v>
          </cell>
          <cell r="C228">
            <v>27.139999999999997</v>
          </cell>
          <cell r="D228">
            <v>9.9228649999999998</v>
          </cell>
          <cell r="E228">
            <v>1175.6500000000001</v>
          </cell>
          <cell r="G228">
            <v>38476</v>
          </cell>
          <cell r="H228">
            <v>116.39522258414767</v>
          </cell>
          <cell r="I228">
            <v>129.23809523809524</v>
          </cell>
          <cell r="J228">
            <v>168.08540948656264</v>
          </cell>
          <cell r="K228">
            <v>80.788471846181338</v>
          </cell>
        </row>
        <row r="229">
          <cell r="A229">
            <v>38475</v>
          </cell>
          <cell r="B229">
            <v>65.900000000000006</v>
          </cell>
          <cell r="C229">
            <v>26.409999999999997</v>
          </cell>
          <cell r="D229">
            <v>9.8587900000000008</v>
          </cell>
          <cell r="E229">
            <v>1161.1699999999998</v>
          </cell>
          <cell r="G229">
            <v>38475</v>
          </cell>
          <cell r="H229">
            <v>114.48425624321391</v>
          </cell>
          <cell r="I229">
            <v>125.76190476190476</v>
          </cell>
          <cell r="J229">
            <v>167.00003015177865</v>
          </cell>
          <cell r="K229">
            <v>79.793433295309299</v>
          </cell>
        </row>
        <row r="230">
          <cell r="A230">
            <v>38474</v>
          </cell>
          <cell r="B230">
            <v>64</v>
          </cell>
          <cell r="C230">
            <v>26.61</v>
          </cell>
          <cell r="D230">
            <v>9.7852689999999996</v>
          </cell>
          <cell r="E230">
            <v>1162.1600000000001</v>
          </cell>
          <cell r="G230">
            <v>38474</v>
          </cell>
          <cell r="H230">
            <v>111.18349619978285</v>
          </cell>
          <cell r="I230">
            <v>126.71428571428571</v>
          </cell>
          <cell r="J230">
            <v>165.75464311982145</v>
          </cell>
          <cell r="K230">
            <v>79.861464245955943</v>
          </cell>
        </row>
        <row r="231">
          <cell r="A231">
            <v>38471</v>
          </cell>
          <cell r="B231">
            <v>62.669999999999995</v>
          </cell>
          <cell r="C231">
            <v>26.45</v>
          </cell>
          <cell r="D231">
            <v>9.6358320000000006</v>
          </cell>
          <cell r="E231">
            <v>1156.8499999999999</v>
          </cell>
          <cell r="G231">
            <v>38471</v>
          </cell>
          <cell r="H231">
            <v>108.87296416938111</v>
          </cell>
          <cell r="I231">
            <v>125.95238095238095</v>
          </cell>
          <cell r="J231">
            <v>163.22329966836432</v>
          </cell>
          <cell r="K231">
            <v>79.496570965214872</v>
          </cell>
        </row>
        <row r="232">
          <cell r="A232">
            <v>38470</v>
          </cell>
          <cell r="B232">
            <v>61.349999999999994</v>
          </cell>
          <cell r="C232">
            <v>26.849999999999998</v>
          </cell>
          <cell r="D232">
            <v>9.6811769999999999</v>
          </cell>
          <cell r="E232">
            <v>1143.2199999999998</v>
          </cell>
          <cell r="G232">
            <v>38470</v>
          </cell>
          <cell r="H232">
            <v>106.5798045602606</v>
          </cell>
          <cell r="I232">
            <v>127.85714285714288</v>
          </cell>
          <cell r="J232">
            <v>163.99140775944164</v>
          </cell>
          <cell r="K232">
            <v>78.559942826514202</v>
          </cell>
        </row>
        <row r="233">
          <cell r="A233">
            <v>38469</v>
          </cell>
          <cell r="B233">
            <v>62.879999999999995</v>
          </cell>
          <cell r="C233">
            <v>26.61</v>
          </cell>
          <cell r="D233">
            <v>9.9135109999999997</v>
          </cell>
          <cell r="E233">
            <v>1156.3800000000001</v>
          </cell>
          <cell r="G233">
            <v>38469</v>
          </cell>
          <cell r="H233">
            <v>109.23778501628665</v>
          </cell>
          <cell r="I233">
            <v>126.71428571428571</v>
          </cell>
          <cell r="J233">
            <v>167.9269601959256</v>
          </cell>
          <cell r="K233">
            <v>79.46427344319072</v>
          </cell>
        </row>
        <row r="234">
          <cell r="A234">
            <v>38468</v>
          </cell>
          <cell r="B234">
            <v>63.199999999999996</v>
          </cell>
          <cell r="C234">
            <v>26.9</v>
          </cell>
          <cell r="D234">
            <v>10.19905</v>
          </cell>
          <cell r="E234">
            <v>1151.7399999999998</v>
          </cell>
          <cell r="G234">
            <v>38468</v>
          </cell>
          <cell r="H234">
            <v>109.79370249728558</v>
          </cell>
          <cell r="I234">
            <v>128.09523809523807</v>
          </cell>
          <cell r="J234">
            <v>172.76376284711387</v>
          </cell>
          <cell r="K234">
            <v>79.145421310867079</v>
          </cell>
        </row>
        <row r="235">
          <cell r="A235">
            <v>38467</v>
          </cell>
          <cell r="B235">
            <v>64.589999999999989</v>
          </cell>
          <cell r="C235">
            <v>27.5</v>
          </cell>
          <cell r="D235">
            <v>10.219049</v>
          </cell>
          <cell r="E235">
            <v>1162.0999999999999</v>
          </cell>
          <cell r="G235">
            <v>38467</v>
          </cell>
          <cell r="H235">
            <v>112.20846905537461</v>
          </cell>
          <cell r="I235">
            <v>130.95238095238096</v>
          </cell>
          <cell r="J235">
            <v>173.10252993749774</v>
          </cell>
          <cell r="K235">
            <v>79.857341158037954</v>
          </cell>
        </row>
        <row r="236">
          <cell r="A236">
            <v>38464</v>
          </cell>
          <cell r="B236">
            <v>64.180000000000007</v>
          </cell>
          <cell r="C236">
            <v>26.9</v>
          </cell>
          <cell r="D236">
            <v>10.250135999999999</v>
          </cell>
          <cell r="E236">
            <v>1152.1199999999999</v>
          </cell>
          <cell r="G236">
            <v>38464</v>
          </cell>
          <cell r="H236">
            <v>111.49619978284476</v>
          </cell>
          <cell r="I236">
            <v>128.09523809523807</v>
          </cell>
          <cell r="J236">
            <v>173.62911889388369</v>
          </cell>
          <cell r="K236">
            <v>79.171534201014268</v>
          </cell>
        </row>
        <row r="237">
          <cell r="A237">
            <v>38463</v>
          </cell>
          <cell r="B237">
            <v>64.680000000000007</v>
          </cell>
          <cell r="C237">
            <v>27.06</v>
          </cell>
          <cell r="D237">
            <v>9.9408600000000007</v>
          </cell>
          <cell r="E237">
            <v>1159.9499999999998</v>
          </cell>
          <cell r="G237">
            <v>38463</v>
          </cell>
          <cell r="H237">
            <v>112.36482084690556</v>
          </cell>
          <cell r="I237">
            <v>128.85714285714286</v>
          </cell>
          <cell r="J237">
            <v>168.39023041718207</v>
          </cell>
          <cell r="K237">
            <v>79.709597174310417</v>
          </cell>
        </row>
        <row r="238">
          <cell r="A238">
            <v>38462</v>
          </cell>
          <cell r="B238">
            <v>62.72</v>
          </cell>
          <cell r="C238">
            <v>26.15</v>
          </cell>
          <cell r="D238">
            <v>10.107253999999999</v>
          </cell>
          <cell r="E238">
            <v>1137.5</v>
          </cell>
          <cell r="G238">
            <v>38462</v>
          </cell>
          <cell r="H238">
            <v>108.95982627578718</v>
          </cell>
          <cell r="I238">
            <v>124.52380952380952</v>
          </cell>
          <cell r="J238">
            <v>171.20881190812312</v>
          </cell>
          <cell r="K238">
            <v>78.166875111666968</v>
          </cell>
        </row>
        <row r="239">
          <cell r="A239">
            <v>38461</v>
          </cell>
          <cell r="B239">
            <v>63.169999999999995</v>
          </cell>
          <cell r="C239">
            <v>26.689999999999998</v>
          </cell>
          <cell r="D239">
            <v>10.627653</v>
          </cell>
          <cell r="E239">
            <v>1152.78</v>
          </cell>
          <cell r="G239">
            <v>38461</v>
          </cell>
          <cell r="H239">
            <v>109.74158523344191</v>
          </cell>
          <cell r="I239">
            <v>127.0952380952381</v>
          </cell>
          <cell r="J239">
            <v>180.02395541873199</v>
          </cell>
          <cell r="K239">
            <v>79.216888168112035</v>
          </cell>
        </row>
        <row r="240">
          <cell r="A240">
            <v>38460</v>
          </cell>
          <cell r="B240">
            <v>62.62</v>
          </cell>
          <cell r="C240">
            <v>26.56</v>
          </cell>
          <cell r="D240">
            <v>10.410212</v>
          </cell>
          <cell r="E240">
            <v>1145.9799999999998</v>
          </cell>
          <cell r="G240">
            <v>38460</v>
          </cell>
          <cell r="H240">
            <v>108.78610206297503</v>
          </cell>
          <cell r="I240">
            <v>126.47619047619048</v>
          </cell>
          <cell r="J240">
            <v>176.34067850987879</v>
          </cell>
          <cell r="K240">
            <v>78.749604870741194</v>
          </cell>
        </row>
        <row r="241">
          <cell r="A241">
            <v>38457</v>
          </cell>
          <cell r="B241">
            <v>62.48</v>
          </cell>
          <cell r="C241">
            <v>26.38</v>
          </cell>
          <cell r="D241">
            <v>10.418815</v>
          </cell>
          <cell r="E241">
            <v>1142.6199999999999</v>
          </cell>
          <cell r="G241">
            <v>38457</v>
          </cell>
          <cell r="H241">
            <v>108.54288816503799</v>
          </cell>
          <cell r="I241">
            <v>125.61904761904761</v>
          </cell>
          <cell r="J241">
            <v>176.4864064602049</v>
          </cell>
          <cell r="K241">
            <v>78.518711947334424</v>
          </cell>
        </row>
        <row r="242">
          <cell r="A242">
            <v>38456</v>
          </cell>
          <cell r="B242">
            <v>63.68</v>
          </cell>
          <cell r="C242">
            <v>26.95</v>
          </cell>
          <cell r="D242">
            <v>10.723952000000001</v>
          </cell>
          <cell r="E242">
            <v>1162.05</v>
          </cell>
          <cell r="G242">
            <v>38456</v>
          </cell>
          <cell r="H242">
            <v>110.62757871878392</v>
          </cell>
          <cell r="I242">
            <v>128.33333333333331</v>
          </cell>
          <cell r="J242">
            <v>181.65518358198389</v>
          </cell>
          <cell r="K242">
            <v>79.853905251439642</v>
          </cell>
        </row>
        <row r="243">
          <cell r="A243">
            <v>38455</v>
          </cell>
          <cell r="B243">
            <v>64.47</v>
          </cell>
          <cell r="C243">
            <v>27.409999999999997</v>
          </cell>
          <cell r="D243">
            <v>10.844295000000001</v>
          </cell>
          <cell r="E243">
            <v>1173.79</v>
          </cell>
          <cell r="G243">
            <v>38455</v>
          </cell>
          <cell r="H243">
            <v>111.99999999999999</v>
          </cell>
          <cell r="I243">
            <v>130.52380952380952</v>
          </cell>
          <cell r="J243">
            <v>183.69369790560327</v>
          </cell>
          <cell r="K243">
            <v>80.660656120723999</v>
          </cell>
        </row>
        <row r="244">
          <cell r="A244">
            <v>38454</v>
          </cell>
          <cell r="B244">
            <v>65.33</v>
          </cell>
          <cell r="C244">
            <v>27.799999999999997</v>
          </cell>
          <cell r="D244">
            <v>10.867075</v>
          </cell>
          <cell r="E244">
            <v>1187.76</v>
          </cell>
          <cell r="G244">
            <v>38454</v>
          </cell>
          <cell r="H244">
            <v>113.49402823018457</v>
          </cell>
          <cell r="I244">
            <v>132.38095238095238</v>
          </cell>
          <cell r="J244">
            <v>184.07957291530096</v>
          </cell>
          <cell r="K244">
            <v>81.620648424293236</v>
          </cell>
        </row>
        <row r="245">
          <cell r="A245">
            <v>38453</v>
          </cell>
          <cell r="B245">
            <v>65.239999999999995</v>
          </cell>
          <cell r="C245">
            <v>27.599999999999998</v>
          </cell>
          <cell r="D245">
            <v>11.033132999999999</v>
          </cell>
          <cell r="E245">
            <v>1181.2099999999998</v>
          </cell>
          <cell r="G245">
            <v>38453</v>
          </cell>
          <cell r="H245">
            <v>113.33767643865362</v>
          </cell>
          <cell r="I245">
            <v>131.42857142857142</v>
          </cell>
          <cell r="J245">
            <v>186.892462834545</v>
          </cell>
          <cell r="K245">
            <v>81.170544659913972</v>
          </cell>
        </row>
        <row r="246">
          <cell r="A246">
            <v>38450</v>
          </cell>
          <cell r="B246">
            <v>65.25</v>
          </cell>
          <cell r="C246">
            <v>28.15</v>
          </cell>
          <cell r="D246">
            <v>10.858693000000001</v>
          </cell>
          <cell r="E246">
            <v>1181.1999999999998</v>
          </cell>
          <cell r="G246">
            <v>38450</v>
          </cell>
          <cell r="H246">
            <v>113.35504885993485</v>
          </cell>
          <cell r="I246">
            <v>134.04761904761904</v>
          </cell>
          <cell r="J246">
            <v>183.93758852850175</v>
          </cell>
          <cell r="K246">
            <v>81.169857478594295</v>
          </cell>
        </row>
        <row r="247">
          <cell r="A247">
            <v>38449</v>
          </cell>
          <cell r="B247">
            <v>66.13</v>
          </cell>
          <cell r="C247">
            <v>28.5</v>
          </cell>
          <cell r="D247">
            <v>10.972614</v>
          </cell>
          <cell r="E247">
            <v>1191.1400000000001</v>
          </cell>
          <cell r="G247">
            <v>38449</v>
          </cell>
          <cell r="H247">
            <v>114.88382193268185</v>
          </cell>
          <cell r="I247">
            <v>135.71428571428572</v>
          </cell>
          <cell r="J247">
            <v>185.86731930022125</v>
          </cell>
          <cell r="K247">
            <v>81.852915710339332</v>
          </cell>
        </row>
        <row r="248">
          <cell r="A248">
            <v>38448</v>
          </cell>
          <cell r="B248">
            <v>64.650000000000006</v>
          </cell>
          <cell r="C248">
            <v>27.97</v>
          </cell>
          <cell r="D248">
            <v>10.907406999999999</v>
          </cell>
          <cell r="E248">
            <v>1184.07</v>
          </cell>
          <cell r="G248">
            <v>38448</v>
          </cell>
          <cell r="H248">
            <v>112.31270358306189</v>
          </cell>
          <cell r="I248">
            <v>133.1904761904762</v>
          </cell>
          <cell r="J248">
            <v>184.76276478936271</v>
          </cell>
          <cell r="K248">
            <v>81.367078517337575</v>
          </cell>
        </row>
        <row r="249">
          <cell r="A249">
            <v>38447</v>
          </cell>
          <cell r="B249">
            <v>65.19</v>
          </cell>
          <cell r="C249">
            <v>28.299999999999997</v>
          </cell>
          <cell r="D249">
            <v>10.95453</v>
          </cell>
          <cell r="E249">
            <v>1181.3900000000001</v>
          </cell>
          <cell r="G249">
            <v>38447</v>
          </cell>
          <cell r="H249">
            <v>113.25081433224756</v>
          </cell>
          <cell r="I249">
            <v>134.76190476190476</v>
          </cell>
          <cell r="J249">
            <v>185.56099078067021</v>
          </cell>
          <cell r="K249">
            <v>81.182913923667911</v>
          </cell>
        </row>
        <row r="250">
          <cell r="A250">
            <v>38446</v>
          </cell>
          <cell r="B250">
            <v>63.73</v>
          </cell>
          <cell r="C250">
            <v>28.33</v>
          </cell>
          <cell r="D250">
            <v>10.750247</v>
          </cell>
          <cell r="E250">
            <v>1176.1199999999999</v>
          </cell>
          <cell r="G250">
            <v>38446</v>
          </cell>
          <cell r="H250">
            <v>110.71444082519</v>
          </cell>
          <cell r="I250">
            <v>134.9047619047619</v>
          </cell>
          <cell r="J250">
            <v>182.10059988488118</v>
          </cell>
          <cell r="K250">
            <v>80.820769368205475</v>
          </cell>
        </row>
        <row r="251">
          <cell r="A251">
            <v>38443</v>
          </cell>
          <cell r="B251">
            <v>63.959999999999994</v>
          </cell>
          <cell r="C251">
            <v>28.5</v>
          </cell>
          <cell r="D251">
            <v>10.815661</v>
          </cell>
          <cell r="E251">
            <v>1172.9199999999998</v>
          </cell>
          <cell r="G251">
            <v>38443</v>
          </cell>
          <cell r="H251">
            <v>111.11400651465799</v>
          </cell>
          <cell r="I251">
            <v>135.71428571428572</v>
          </cell>
          <cell r="J251">
            <v>183.20866081044593</v>
          </cell>
          <cell r="K251">
            <v>80.600871345913333</v>
          </cell>
        </row>
        <row r="252">
          <cell r="A252">
            <v>38442</v>
          </cell>
          <cell r="B252">
            <v>64.930000000000007</v>
          </cell>
          <cell r="C252">
            <v>28.79</v>
          </cell>
          <cell r="D252">
            <v>10.774276</v>
          </cell>
          <cell r="E252">
            <v>1180.5899999999999</v>
          </cell>
          <cell r="G252">
            <v>38442</v>
          </cell>
          <cell r="H252">
            <v>112.79913137893595</v>
          </cell>
          <cell r="I252">
            <v>137.0952380952381</v>
          </cell>
          <cell r="J252">
            <v>182.50763195722649</v>
          </cell>
          <cell r="K252">
            <v>81.127939418094854</v>
          </cell>
        </row>
        <row r="253">
          <cell r="A253">
            <v>38441</v>
          </cell>
          <cell r="B253">
            <v>64.86999999999999</v>
          </cell>
          <cell r="C253">
            <v>29.04</v>
          </cell>
          <cell r="D253">
            <v>10.673999</v>
          </cell>
          <cell r="E253">
            <v>1181.4100000000001</v>
          </cell>
          <cell r="G253">
            <v>38441</v>
          </cell>
          <cell r="H253">
            <v>112.69489685124864</v>
          </cell>
          <cell r="I253">
            <v>138.28571428571428</v>
          </cell>
          <cell r="J253">
            <v>180.80901965049009</v>
          </cell>
          <cell r="K253">
            <v>81.184288286307222</v>
          </cell>
        </row>
        <row r="254">
          <cell r="A254">
            <v>38440</v>
          </cell>
          <cell r="B254">
            <v>64.22</v>
          </cell>
          <cell r="C254">
            <v>29.419999999999998</v>
          </cell>
          <cell r="D254">
            <v>10.749805</v>
          </cell>
          <cell r="E254">
            <v>1165.3599999999999</v>
          </cell>
          <cell r="G254">
            <v>38440</v>
          </cell>
          <cell r="H254">
            <v>111.56568946796959</v>
          </cell>
          <cell r="I254">
            <v>140.0952380952381</v>
          </cell>
          <cell r="J254">
            <v>182.09311275782736</v>
          </cell>
          <cell r="K254">
            <v>80.081362268248085</v>
          </cell>
        </row>
        <row r="255">
          <cell r="A255">
            <v>38439</v>
          </cell>
          <cell r="B255">
            <v>66.02</v>
          </cell>
          <cell r="C255">
            <v>29.709999999999997</v>
          </cell>
          <cell r="D255">
            <v>10.956556000000001</v>
          </cell>
          <cell r="E255">
            <v>1174.28</v>
          </cell>
          <cell r="G255">
            <v>38439</v>
          </cell>
          <cell r="H255">
            <v>114.6927252985885</v>
          </cell>
          <cell r="I255">
            <v>141.47619047619048</v>
          </cell>
          <cell r="J255">
            <v>185.59530960286722</v>
          </cell>
          <cell r="K255">
            <v>80.69432800538749</v>
          </cell>
        </row>
        <row r="256">
          <cell r="A256">
            <v>38436</v>
          </cell>
          <cell r="B256">
            <v>66.19</v>
          </cell>
          <cell r="C256">
            <v>29.56</v>
          </cell>
          <cell r="D256">
            <v>11.032508999999999</v>
          </cell>
          <cell r="E256">
            <v>1171.4199999999998</v>
          </cell>
          <cell r="G256">
            <v>38436</v>
          </cell>
          <cell r="H256">
            <v>114.98805646036917</v>
          </cell>
          <cell r="I256">
            <v>140.76190476190476</v>
          </cell>
          <cell r="J256">
            <v>186.88189277282191</v>
          </cell>
          <cell r="K256">
            <v>80.497794147963887</v>
          </cell>
        </row>
        <row r="257">
          <cell r="A257">
            <v>38435</v>
          </cell>
          <cell r="B257">
            <v>66.19</v>
          </cell>
          <cell r="C257">
            <v>29.56</v>
          </cell>
          <cell r="D257">
            <v>11.032508999999999</v>
          </cell>
          <cell r="E257">
            <v>1171.4199999999998</v>
          </cell>
          <cell r="G257">
            <v>38435</v>
          </cell>
          <cell r="H257">
            <v>114.98805646036917</v>
          </cell>
          <cell r="I257">
            <v>140.76190476190476</v>
          </cell>
          <cell r="J257">
            <v>186.88189277282191</v>
          </cell>
          <cell r="K257">
            <v>80.497794147963887</v>
          </cell>
        </row>
        <row r="258">
          <cell r="A258">
            <v>38434</v>
          </cell>
          <cell r="B258">
            <v>65.919999999999987</v>
          </cell>
          <cell r="C258">
            <v>29.779999999999998</v>
          </cell>
          <cell r="D258">
            <v>11.053496000000001</v>
          </cell>
          <cell r="E258">
            <v>1172.53</v>
          </cell>
          <cell r="G258">
            <v>38434</v>
          </cell>
          <cell r="H258">
            <v>114.51900108577632</v>
          </cell>
          <cell r="I258">
            <v>141.8095238095238</v>
          </cell>
          <cell r="J258">
            <v>187.23739579426731</v>
          </cell>
          <cell r="K258">
            <v>80.574071274446467</v>
          </cell>
        </row>
        <row r="259">
          <cell r="A259">
            <v>38433</v>
          </cell>
          <cell r="B259">
            <v>66.400000000000006</v>
          </cell>
          <cell r="C259">
            <v>30.31</v>
          </cell>
          <cell r="D259">
            <v>11.338354000000001</v>
          </cell>
          <cell r="E259">
            <v>1171.7099999999998</v>
          </cell>
          <cell r="G259">
            <v>38433</v>
          </cell>
          <cell r="H259">
            <v>115.35287730727471</v>
          </cell>
          <cell r="I259">
            <v>144.33333333333334</v>
          </cell>
          <cell r="J259">
            <v>192.06266284924826</v>
          </cell>
          <cell r="K259">
            <v>80.5177224062341</v>
          </cell>
        </row>
        <row r="260">
          <cell r="A260">
            <v>38432</v>
          </cell>
          <cell r="B260">
            <v>66.72</v>
          </cell>
          <cell r="C260">
            <v>30.169999999999998</v>
          </cell>
          <cell r="D260">
            <v>11.233465000000001</v>
          </cell>
          <cell r="E260">
            <v>1183.78</v>
          </cell>
          <cell r="G260">
            <v>38432</v>
          </cell>
          <cell r="H260">
            <v>115.90879478827361</v>
          </cell>
          <cell r="I260">
            <v>143.66666666666669</v>
          </cell>
          <cell r="J260">
            <v>190.28592694528945</v>
          </cell>
          <cell r="K260">
            <v>81.347150259067362</v>
          </cell>
        </row>
        <row r="261">
          <cell r="A261">
            <v>38429</v>
          </cell>
          <cell r="B261">
            <v>66.02</v>
          </cell>
          <cell r="C261">
            <v>29.95</v>
          </cell>
          <cell r="D261">
            <v>11.319171000000001</v>
          </cell>
          <cell r="E261">
            <v>1189.6500000000001</v>
          </cell>
          <cell r="G261">
            <v>38429</v>
          </cell>
          <cell r="H261">
            <v>114.6927252985885</v>
          </cell>
          <cell r="I261">
            <v>142.61904761904762</v>
          </cell>
          <cell r="J261">
            <v>191.73771814727147</v>
          </cell>
          <cell r="K261">
            <v>81.750525693709548</v>
          </cell>
        </row>
        <row r="262">
          <cell r="A262">
            <v>38428</v>
          </cell>
          <cell r="B262">
            <v>66.36999999999999</v>
          </cell>
          <cell r="C262">
            <v>29.7</v>
          </cell>
          <cell r="D262">
            <v>11.468885999999999</v>
          </cell>
          <cell r="E262">
            <v>1190.2099999999998</v>
          </cell>
          <cell r="G262">
            <v>38428</v>
          </cell>
          <cell r="H262">
            <v>115.30076004343105</v>
          </cell>
          <cell r="I262">
            <v>141.42857142857142</v>
          </cell>
          <cell r="J262">
            <v>194.27377069673983</v>
          </cell>
          <cell r="K262">
            <v>81.789007847610677</v>
          </cell>
        </row>
        <row r="263">
          <cell r="A263">
            <v>38427</v>
          </cell>
          <cell r="B263">
            <v>66.139999999999986</v>
          </cell>
          <cell r="C263">
            <v>29.74</v>
          </cell>
          <cell r="D263">
            <v>11.597903000000001</v>
          </cell>
          <cell r="E263">
            <v>1188.07</v>
          </cell>
          <cell r="G263">
            <v>38427</v>
          </cell>
          <cell r="H263">
            <v>114.90119435396309</v>
          </cell>
          <cell r="I263">
            <v>141.61904761904762</v>
          </cell>
          <cell r="J263">
            <v>196.45921565399041</v>
          </cell>
          <cell r="K263">
            <v>81.641951045202774</v>
          </cell>
        </row>
        <row r="264">
          <cell r="A264">
            <v>38426</v>
          </cell>
          <cell r="B264">
            <v>66.900000000000006</v>
          </cell>
          <cell r="C264">
            <v>29.77</v>
          </cell>
          <cell r="D264">
            <v>11.686062</v>
          </cell>
          <cell r="E264">
            <v>1197.75</v>
          </cell>
          <cell r="G264">
            <v>38426</v>
          </cell>
          <cell r="H264">
            <v>116.22149837133551</v>
          </cell>
          <cell r="I264">
            <v>141.76190476190476</v>
          </cell>
          <cell r="J264">
            <v>197.95255871720104</v>
          </cell>
          <cell r="K264">
            <v>82.307142562636571</v>
          </cell>
        </row>
        <row r="265">
          <cell r="A265">
            <v>38425</v>
          </cell>
          <cell r="B265">
            <v>67.97999999999999</v>
          </cell>
          <cell r="C265">
            <v>29.639999999999997</v>
          </cell>
          <cell r="D265">
            <v>11.571586</v>
          </cell>
          <cell r="E265">
            <v>1206.83</v>
          </cell>
          <cell r="G265">
            <v>38425</v>
          </cell>
          <cell r="H265">
            <v>118.09771986970685</v>
          </cell>
          <cell r="I265">
            <v>141.14285714285714</v>
          </cell>
          <cell r="J265">
            <v>196.01342668866053</v>
          </cell>
          <cell r="K265">
            <v>82.931103200890576</v>
          </cell>
        </row>
        <row r="266">
          <cell r="A266">
            <v>38422</v>
          </cell>
          <cell r="B266">
            <v>67.169999999999987</v>
          </cell>
          <cell r="C266">
            <v>29.65</v>
          </cell>
          <cell r="D266">
            <v>11.504066999999999</v>
          </cell>
          <cell r="E266">
            <v>1200.08</v>
          </cell>
          <cell r="G266">
            <v>38422</v>
          </cell>
          <cell r="H266">
            <v>116.69055374592834</v>
          </cell>
          <cell r="I266">
            <v>141.19047619047618</v>
          </cell>
          <cell r="J266">
            <v>194.8697087439819</v>
          </cell>
          <cell r="K266">
            <v>82.467255810118061</v>
          </cell>
        </row>
        <row r="267">
          <cell r="A267">
            <v>38421</v>
          </cell>
          <cell r="B267">
            <v>67.510000000000005</v>
          </cell>
          <cell r="C267">
            <v>29.31</v>
          </cell>
          <cell r="D267">
            <v>11.467881</v>
          </cell>
          <cell r="E267">
            <v>1209.25</v>
          </cell>
          <cell r="G267">
            <v>38421</v>
          </cell>
          <cell r="H267">
            <v>117.28121606948969</v>
          </cell>
          <cell r="I267">
            <v>139.57142857142856</v>
          </cell>
          <cell r="J267">
            <v>194.25674679925319</v>
          </cell>
          <cell r="K267">
            <v>83.097401080249028</v>
          </cell>
        </row>
        <row r="268">
          <cell r="A268">
            <v>38420</v>
          </cell>
          <cell r="B268">
            <v>67.22</v>
          </cell>
          <cell r="C268">
            <v>30.45</v>
          </cell>
          <cell r="D268">
            <v>11.772171999999999</v>
          </cell>
          <cell r="E268">
            <v>1207.01</v>
          </cell>
          <cell r="G268">
            <v>38420</v>
          </cell>
          <cell r="H268">
            <v>116.77741585233441</v>
          </cell>
          <cell r="I268">
            <v>145</v>
          </cell>
          <cell r="J268">
            <v>199.4111933565807</v>
          </cell>
          <cell r="K268">
            <v>82.943472464644515</v>
          </cell>
        </row>
        <row r="269">
          <cell r="A269">
            <v>38419</v>
          </cell>
          <cell r="B269">
            <v>67.540000000000006</v>
          </cell>
          <cell r="C269">
            <v>31.349999999999998</v>
          </cell>
          <cell r="D269">
            <v>11.814914999999999</v>
          </cell>
          <cell r="E269">
            <v>1219.4299999999998</v>
          </cell>
          <cell r="G269">
            <v>38419</v>
          </cell>
          <cell r="H269">
            <v>117.33333333333333</v>
          </cell>
          <cell r="I269">
            <v>149.28571428571428</v>
          </cell>
          <cell r="J269">
            <v>200.13522564540898</v>
          </cell>
          <cell r="K269">
            <v>83.796951663665979</v>
          </cell>
        </row>
        <row r="270">
          <cell r="A270">
            <v>38418</v>
          </cell>
          <cell r="B270">
            <v>67.44</v>
          </cell>
          <cell r="C270">
            <v>31.7</v>
          </cell>
          <cell r="D270">
            <v>11.732583</v>
          </cell>
          <cell r="E270">
            <v>1225.31</v>
          </cell>
          <cell r="G270">
            <v>38418</v>
          </cell>
          <cell r="H270">
            <v>117.15960912052117</v>
          </cell>
          <cell r="I270">
            <v>150.95238095238096</v>
          </cell>
          <cell r="J270">
            <v>198.74058730921803</v>
          </cell>
          <cell r="K270">
            <v>84.201014279627813</v>
          </cell>
        </row>
        <row r="271">
          <cell r="A271">
            <v>38415</v>
          </cell>
          <cell r="B271">
            <v>66.86</v>
          </cell>
          <cell r="C271">
            <v>31.659999999999997</v>
          </cell>
          <cell r="D271">
            <v>11.841642</v>
          </cell>
          <cell r="E271">
            <v>1222.1199999999999</v>
          </cell>
          <cell r="G271">
            <v>38415</v>
          </cell>
          <cell r="H271">
            <v>116.15200868621065</v>
          </cell>
          <cell r="I271">
            <v>150.76190476190476</v>
          </cell>
          <cell r="J271">
            <v>200.58795968334536</v>
          </cell>
          <cell r="K271">
            <v>83.981803438655305</v>
          </cell>
        </row>
        <row r="272">
          <cell r="A272">
            <v>38414</v>
          </cell>
          <cell r="B272">
            <v>66.02</v>
          </cell>
          <cell r="C272">
            <v>31.5</v>
          </cell>
          <cell r="D272">
            <v>11.672021000000001</v>
          </cell>
          <cell r="E272">
            <v>1210.4699999999998</v>
          </cell>
          <cell r="G272">
            <v>38414</v>
          </cell>
          <cell r="H272">
            <v>114.6927252985885</v>
          </cell>
          <cell r="I272">
            <v>150</v>
          </cell>
          <cell r="J272">
            <v>197.71471538923069</v>
          </cell>
          <cell r="K272">
            <v>83.181237201247924</v>
          </cell>
        </row>
        <row r="273">
          <cell r="A273">
            <v>38413</v>
          </cell>
          <cell r="B273">
            <v>66.22999999999999</v>
          </cell>
          <cell r="C273">
            <v>31.58</v>
          </cell>
          <cell r="D273">
            <v>11.375354</v>
          </cell>
          <cell r="E273">
            <v>1210.08</v>
          </cell>
          <cell r="G273">
            <v>38413</v>
          </cell>
          <cell r="H273">
            <v>115.05754614549404</v>
          </cell>
          <cell r="I273">
            <v>150.38095238095238</v>
          </cell>
          <cell r="J273">
            <v>192.68941330398107</v>
          </cell>
          <cell r="K273">
            <v>83.154437129781059</v>
          </cell>
        </row>
        <row r="274">
          <cell r="A274">
            <v>38412</v>
          </cell>
          <cell r="B274">
            <v>66.089999999999989</v>
          </cell>
          <cell r="C274">
            <v>31.5</v>
          </cell>
          <cell r="D274">
            <v>11.441941</v>
          </cell>
          <cell r="E274">
            <v>1210.4100000000001</v>
          </cell>
          <cell r="G274">
            <v>38412</v>
          </cell>
          <cell r="H274">
            <v>114.81433224755702</v>
          </cell>
          <cell r="I274">
            <v>150</v>
          </cell>
          <cell r="J274">
            <v>193.817343912881</v>
          </cell>
          <cell r="K274">
            <v>83.177114113329935</v>
          </cell>
        </row>
        <row r="275">
          <cell r="A275">
            <v>38411</v>
          </cell>
          <cell r="B275">
            <v>66.319999999999993</v>
          </cell>
          <cell r="C275">
            <v>30.84</v>
          </cell>
          <cell r="D275">
            <v>11.440488999999999</v>
          </cell>
          <cell r="E275">
            <v>1203.5999999999999</v>
          </cell>
          <cell r="G275">
            <v>38411</v>
          </cell>
          <cell r="H275">
            <v>115.21389793702497</v>
          </cell>
          <cell r="I275">
            <v>146.85714285714286</v>
          </cell>
          <cell r="J275">
            <v>193.79274819233311</v>
          </cell>
          <cell r="K275">
            <v>82.709143634639432</v>
          </cell>
        </row>
        <row r="276">
          <cell r="A276">
            <v>38408</v>
          </cell>
          <cell r="B276">
            <v>66.72</v>
          </cell>
          <cell r="C276">
            <v>30.669999999999998</v>
          </cell>
          <cell r="D276">
            <v>11.281506</v>
          </cell>
          <cell r="E276">
            <v>1211.3699999999999</v>
          </cell>
          <cell r="G276">
            <v>38408</v>
          </cell>
          <cell r="H276">
            <v>115.90879478827361</v>
          </cell>
          <cell r="I276">
            <v>146.04761904761904</v>
          </cell>
          <cell r="J276">
            <v>191.09970312355489</v>
          </cell>
          <cell r="K276">
            <v>83.243083520017578</v>
          </cell>
        </row>
        <row r="277">
          <cell r="A277">
            <v>38407</v>
          </cell>
          <cell r="B277">
            <v>66.44</v>
          </cell>
          <cell r="C277">
            <v>29.9</v>
          </cell>
          <cell r="D277">
            <v>11.220223000000001</v>
          </cell>
          <cell r="E277">
            <v>1200.1999999999998</v>
          </cell>
          <cell r="G277">
            <v>38407</v>
          </cell>
          <cell r="H277">
            <v>115.42236699239956</v>
          </cell>
          <cell r="I277">
            <v>142.38095238095235</v>
          </cell>
          <cell r="J277">
            <v>190.06161803930098</v>
          </cell>
          <cell r="K277">
            <v>82.475501985954011</v>
          </cell>
        </row>
        <row r="278">
          <cell r="A278">
            <v>38406</v>
          </cell>
          <cell r="B278">
            <v>65.510000000000005</v>
          </cell>
          <cell r="C278">
            <v>30.06</v>
          </cell>
          <cell r="D278">
            <v>11.094257000000001</v>
          </cell>
          <cell r="E278">
            <v>1190.8</v>
          </cell>
          <cell r="G278">
            <v>38406</v>
          </cell>
          <cell r="H278">
            <v>113.80673181324647</v>
          </cell>
          <cell r="I278">
            <v>143.14285714285714</v>
          </cell>
          <cell r="J278">
            <v>187.9278545857637</v>
          </cell>
          <cell r="K278">
            <v>81.829551545470778</v>
          </cell>
        </row>
        <row r="279">
          <cell r="A279">
            <v>38405</v>
          </cell>
          <cell r="B279">
            <v>65.529999999999987</v>
          </cell>
          <cell r="C279">
            <v>30.29</v>
          </cell>
          <cell r="D279">
            <v>11.075455</v>
          </cell>
          <cell r="E279">
            <v>1184.1600000000001</v>
          </cell>
          <cell r="G279">
            <v>38405</v>
          </cell>
          <cell r="H279">
            <v>113.8414766558089</v>
          </cell>
          <cell r="I279">
            <v>144.23809523809524</v>
          </cell>
          <cell r="J279">
            <v>187.60936371955052</v>
          </cell>
          <cell r="K279">
            <v>81.373263149214552</v>
          </cell>
        </row>
        <row r="280">
          <cell r="A280">
            <v>38404</v>
          </cell>
          <cell r="B280">
            <v>66.91</v>
          </cell>
          <cell r="C280">
            <v>30.63</v>
          </cell>
          <cell r="D280">
            <v>11.118493000000001</v>
          </cell>
          <cell r="E280">
            <v>1201.5899999999999</v>
          </cell>
          <cell r="G280">
            <v>38404</v>
          </cell>
          <cell r="H280">
            <v>116.23887079261672</v>
          </cell>
          <cell r="I280">
            <v>145.85714285714286</v>
          </cell>
          <cell r="J280">
            <v>188.33839307281522</v>
          </cell>
          <cell r="K280">
            <v>82.57102018938717</v>
          </cell>
        </row>
        <row r="281">
          <cell r="A281">
            <v>38401</v>
          </cell>
          <cell r="B281">
            <v>66.91</v>
          </cell>
          <cell r="C281">
            <v>30.63</v>
          </cell>
          <cell r="D281">
            <v>10.994071999999999</v>
          </cell>
          <cell r="E281">
            <v>1201.5899999999999</v>
          </cell>
          <cell r="G281">
            <v>38401</v>
          </cell>
          <cell r="H281">
            <v>116.23887079261672</v>
          </cell>
          <cell r="I281">
            <v>145.85714285714286</v>
          </cell>
          <cell r="J281">
            <v>186.23080068556334</v>
          </cell>
          <cell r="K281">
            <v>82.57102018938717</v>
          </cell>
        </row>
        <row r="282">
          <cell r="A282">
            <v>38400</v>
          </cell>
          <cell r="B282">
            <v>66.949999999999989</v>
          </cell>
          <cell r="C282">
            <v>30.2</v>
          </cell>
          <cell r="D282">
            <v>11.128242999999999</v>
          </cell>
          <cell r="E282">
            <v>1200.75</v>
          </cell>
          <cell r="G282">
            <v>38400</v>
          </cell>
          <cell r="H282">
            <v>116.30836047774157</v>
          </cell>
          <cell r="I282">
            <v>143.8095238095238</v>
          </cell>
          <cell r="J282">
            <v>188.50355028723806</v>
          </cell>
          <cell r="K282">
            <v>82.513296958535477</v>
          </cell>
        </row>
        <row r="283">
          <cell r="A283">
            <v>38399</v>
          </cell>
          <cell r="B283">
            <v>68.180000000000007</v>
          </cell>
          <cell r="C283">
            <v>29.779999999999998</v>
          </cell>
          <cell r="D283">
            <v>10.883184999999999</v>
          </cell>
          <cell r="E283">
            <v>1210.3399999999999</v>
          </cell>
          <cell r="G283">
            <v>38399</v>
          </cell>
          <cell r="H283">
            <v>118.44516829533119</v>
          </cell>
          <cell r="I283">
            <v>141.8095238095238</v>
          </cell>
          <cell r="J283">
            <v>184.35246345113191</v>
          </cell>
          <cell r="K283">
            <v>83.172303844092298</v>
          </cell>
        </row>
        <row r="284">
          <cell r="A284">
            <v>38398</v>
          </cell>
          <cell r="B284">
            <v>68.010000000000005</v>
          </cell>
          <cell r="C284">
            <v>29.639999999999997</v>
          </cell>
          <cell r="D284">
            <v>10.930939</v>
          </cell>
          <cell r="E284">
            <v>1210.1199999999999</v>
          </cell>
          <cell r="G284">
            <v>38398</v>
          </cell>
          <cell r="H284">
            <v>118.14983713355049</v>
          </cell>
          <cell r="I284">
            <v>141.14285714285714</v>
          </cell>
          <cell r="J284">
            <v>185.16137807857282</v>
          </cell>
          <cell r="K284">
            <v>83.157185855059709</v>
          </cell>
        </row>
        <row r="285">
          <cell r="A285">
            <v>38397</v>
          </cell>
          <cell r="B285">
            <v>67.819999999999993</v>
          </cell>
          <cell r="C285">
            <v>30.56</v>
          </cell>
          <cell r="D285">
            <v>10.871733000000001</v>
          </cell>
          <cell r="E285">
            <v>1206.1400000000001</v>
          </cell>
          <cell r="G285">
            <v>38397</v>
          </cell>
          <cell r="H285">
            <v>117.81976112920738</v>
          </cell>
          <cell r="I285">
            <v>145.52380952380952</v>
          </cell>
          <cell r="J285">
            <v>184.15847571579138</v>
          </cell>
          <cell r="K285">
            <v>82.883687689833835</v>
          </cell>
        </row>
        <row r="286">
          <cell r="A286">
            <v>38394</v>
          </cell>
          <cell r="B286">
            <v>68.239999999999995</v>
          </cell>
          <cell r="C286">
            <v>30.479999999999997</v>
          </cell>
          <cell r="D286">
            <v>10.822616</v>
          </cell>
          <cell r="E286">
            <v>1205.3</v>
          </cell>
          <cell r="G286">
            <v>38394</v>
          </cell>
          <cell r="H286">
            <v>118.54940282301844</v>
          </cell>
          <cell r="I286">
            <v>145.14285714285714</v>
          </cell>
          <cell r="J286">
            <v>183.32647295673422</v>
          </cell>
          <cell r="K286">
            <v>82.825964458982142</v>
          </cell>
        </row>
        <row r="287">
          <cell r="A287">
            <v>38393</v>
          </cell>
          <cell r="B287">
            <v>67.72999999999999</v>
          </cell>
          <cell r="C287">
            <v>30.549999999999997</v>
          </cell>
          <cell r="D287">
            <v>10.597277999999999</v>
          </cell>
          <cell r="E287">
            <v>1197.01</v>
          </cell>
          <cell r="G287">
            <v>38393</v>
          </cell>
          <cell r="H287">
            <v>117.66340933767646</v>
          </cell>
          <cell r="I287">
            <v>145.47619047619048</v>
          </cell>
          <cell r="J287">
            <v>179.50942717379925</v>
          </cell>
          <cell r="K287">
            <v>82.256291144981503</v>
          </cell>
        </row>
        <row r="288">
          <cell r="A288">
            <v>38392</v>
          </cell>
          <cell r="B288">
            <v>67.66</v>
          </cell>
          <cell r="C288">
            <v>31.349999999999998</v>
          </cell>
          <cell r="D288">
            <v>10.607227</v>
          </cell>
          <cell r="E288">
            <v>1191.9899999999998</v>
          </cell>
          <cell r="G288">
            <v>38392</v>
          </cell>
          <cell r="H288">
            <v>117.54180238870792</v>
          </cell>
          <cell r="I288">
            <v>149.28571428571428</v>
          </cell>
          <cell r="J288">
            <v>179.67795528931649</v>
          </cell>
          <cell r="K288">
            <v>81.911326122510687</v>
          </cell>
        </row>
        <row r="289">
          <cell r="A289">
            <v>38391</v>
          </cell>
          <cell r="B289">
            <v>68.699999999999989</v>
          </cell>
          <cell r="C289">
            <v>31.4</v>
          </cell>
          <cell r="D289">
            <v>10.536756</v>
          </cell>
          <cell r="E289">
            <v>1202.3</v>
          </cell>
          <cell r="G289">
            <v>38391</v>
          </cell>
          <cell r="H289">
            <v>119.34853420195439</v>
          </cell>
          <cell r="I289">
            <v>149.52380952380952</v>
          </cell>
          <cell r="J289">
            <v>178.4842328218711</v>
          </cell>
          <cell r="K289">
            <v>82.61981006308325</v>
          </cell>
        </row>
        <row r="290">
          <cell r="A290">
            <v>38390</v>
          </cell>
          <cell r="B290">
            <v>68.319999999999993</v>
          </cell>
          <cell r="C290">
            <v>31.009999999999998</v>
          </cell>
          <cell r="D290">
            <v>10.701138</v>
          </cell>
          <cell r="E290">
            <v>1201.7199999999998</v>
          </cell>
          <cell r="G290">
            <v>38390</v>
          </cell>
          <cell r="H290">
            <v>118.68838219326818</v>
          </cell>
          <cell r="I290">
            <v>147.66666666666669</v>
          </cell>
          <cell r="J290">
            <v>181.26873263943588</v>
          </cell>
          <cell r="K290">
            <v>82.579953546542797</v>
          </cell>
        </row>
        <row r="291">
          <cell r="A291">
            <v>38387</v>
          </cell>
          <cell r="B291">
            <v>68.72999999999999</v>
          </cell>
          <cell r="C291">
            <v>31.509999999999998</v>
          </cell>
          <cell r="D291">
            <v>10.668324</v>
          </cell>
          <cell r="E291">
            <v>1203.03</v>
          </cell>
          <cell r="G291">
            <v>38387</v>
          </cell>
          <cell r="H291">
            <v>119.40065146579806</v>
          </cell>
          <cell r="I291">
            <v>150.04761904761907</v>
          </cell>
          <cell r="J291">
            <v>180.71288968209524</v>
          </cell>
          <cell r="K291">
            <v>82.669974299418641</v>
          </cell>
        </row>
        <row r="292">
          <cell r="A292">
            <v>38386</v>
          </cell>
          <cell r="B292">
            <v>68.489999999999995</v>
          </cell>
          <cell r="C292">
            <v>30.959999999999997</v>
          </cell>
          <cell r="D292">
            <v>10.47579</v>
          </cell>
          <cell r="E292">
            <v>1189.8900000000001</v>
          </cell>
          <cell r="G292">
            <v>38386</v>
          </cell>
          <cell r="H292">
            <v>118.98371335504885</v>
          </cell>
          <cell r="I292">
            <v>147.42857142857144</v>
          </cell>
          <cell r="J292">
            <v>177.45151746448613</v>
          </cell>
          <cell r="K292">
            <v>81.767018045381462</v>
          </cell>
        </row>
        <row r="293">
          <cell r="A293">
            <v>38385</v>
          </cell>
          <cell r="B293">
            <v>68.08</v>
          </cell>
          <cell r="C293">
            <v>31.119999999999997</v>
          </cell>
          <cell r="D293">
            <v>10.480978</v>
          </cell>
          <cell r="E293">
            <v>1193.1899999999998</v>
          </cell>
          <cell r="G293">
            <v>38385</v>
          </cell>
          <cell r="H293">
            <v>118.271444082519</v>
          </cell>
          <cell r="I293">
            <v>148.1904761904762</v>
          </cell>
          <cell r="J293">
            <v>177.53939804176056</v>
          </cell>
          <cell r="K293">
            <v>81.993787880870244</v>
          </cell>
        </row>
        <row r="294">
          <cell r="A294">
            <v>38384</v>
          </cell>
          <cell r="B294">
            <v>68.389999999999986</v>
          </cell>
          <cell r="C294">
            <v>30.33</v>
          </cell>
          <cell r="D294">
            <v>10.483809000000001</v>
          </cell>
          <cell r="E294">
            <v>1189.4100000000001</v>
          </cell>
          <cell r="G294">
            <v>38384</v>
          </cell>
          <cell r="H294">
            <v>118.8099891422367</v>
          </cell>
          <cell r="I294">
            <v>144.42857142857142</v>
          </cell>
          <cell r="J294">
            <v>177.58735292114838</v>
          </cell>
          <cell r="K294">
            <v>81.734033342037634</v>
          </cell>
        </row>
        <row r="295">
          <cell r="A295">
            <v>38383</v>
          </cell>
          <cell r="B295">
            <v>67.239999999999995</v>
          </cell>
          <cell r="C295">
            <v>30.139999999999997</v>
          </cell>
          <cell r="D295">
            <v>10.565821</v>
          </cell>
          <cell r="E295">
            <v>1181.27</v>
          </cell>
          <cell r="G295">
            <v>38383</v>
          </cell>
          <cell r="H295">
            <v>116.81216069489683</v>
          </cell>
          <cell r="I295">
            <v>143.52380952380952</v>
          </cell>
          <cell r="J295">
            <v>178.97657071286596</v>
          </cell>
          <cell r="K295">
            <v>81.174667747831947</v>
          </cell>
        </row>
        <row r="296">
          <cell r="A296">
            <v>38380</v>
          </cell>
          <cell r="B296">
            <v>65.400000000000006</v>
          </cell>
          <cell r="C296">
            <v>29.86</v>
          </cell>
          <cell r="D296">
            <v>10.335699</v>
          </cell>
          <cell r="E296">
            <v>1171.3599999999999</v>
          </cell>
          <cell r="G296">
            <v>38380</v>
          </cell>
          <cell r="H296">
            <v>113.6156351791531</v>
          </cell>
          <cell r="I296">
            <v>142.19047619047618</v>
          </cell>
          <cell r="J296">
            <v>175.0784877900542</v>
          </cell>
          <cell r="K296">
            <v>80.493671060045884</v>
          </cell>
        </row>
        <row r="297">
          <cell r="A297">
            <v>38379</v>
          </cell>
          <cell r="B297">
            <v>65.66</v>
          </cell>
          <cell r="C297">
            <v>30.34</v>
          </cell>
          <cell r="D297">
            <v>10.669510000000001</v>
          </cell>
          <cell r="E297">
            <v>1174.55</v>
          </cell>
          <cell r="G297">
            <v>38379</v>
          </cell>
          <cell r="H297">
            <v>114.06731813246471</v>
          </cell>
          <cell r="I297">
            <v>144.47619047619048</v>
          </cell>
          <cell r="J297">
            <v>180.73297957504965</v>
          </cell>
          <cell r="K297">
            <v>80.712881901018392</v>
          </cell>
        </row>
        <row r="298">
          <cell r="A298">
            <v>38378</v>
          </cell>
          <cell r="B298">
            <v>66.13</v>
          </cell>
          <cell r="C298">
            <v>30.08</v>
          </cell>
          <cell r="D298">
            <v>10.530523000000001</v>
          </cell>
          <cell r="E298">
            <v>1174.07</v>
          </cell>
          <cell r="G298">
            <v>38378</v>
          </cell>
          <cell r="H298">
            <v>114.88382193268185</v>
          </cell>
          <cell r="I298">
            <v>143.23809523809524</v>
          </cell>
          <cell r="J298">
            <v>178.37865077905082</v>
          </cell>
          <cell r="K298">
            <v>80.679897197674578</v>
          </cell>
        </row>
        <row r="299">
          <cell r="A299">
            <v>38377</v>
          </cell>
          <cell r="B299">
            <v>66</v>
          </cell>
          <cell r="C299">
            <v>29.669999999999998</v>
          </cell>
          <cell r="D299">
            <v>10.32019</v>
          </cell>
          <cell r="E299">
            <v>1168.4100000000001</v>
          </cell>
          <cell r="G299">
            <v>38377</v>
          </cell>
          <cell r="H299">
            <v>114.65798045602607</v>
          </cell>
          <cell r="I299">
            <v>141.28571428571431</v>
          </cell>
          <cell r="J299">
            <v>174.81577771431225</v>
          </cell>
          <cell r="K299">
            <v>80.290952570745318</v>
          </cell>
        </row>
        <row r="300">
          <cell r="A300">
            <v>38376</v>
          </cell>
          <cell r="B300">
            <v>65.089999999999989</v>
          </cell>
          <cell r="C300">
            <v>29.349999999999998</v>
          </cell>
          <cell r="D300">
            <v>10.329463000000001</v>
          </cell>
          <cell r="E300">
            <v>1163.75</v>
          </cell>
          <cell r="G300">
            <v>38376</v>
          </cell>
          <cell r="H300">
            <v>113.07709011943541</v>
          </cell>
          <cell r="I300">
            <v>139.76190476190479</v>
          </cell>
          <cell r="J300">
            <v>174.97285492962948</v>
          </cell>
          <cell r="K300">
            <v>79.970726075782352</v>
          </cell>
        </row>
        <row r="301">
          <cell r="A301">
            <v>38373</v>
          </cell>
          <cell r="B301">
            <v>65.19</v>
          </cell>
          <cell r="C301">
            <v>29.75</v>
          </cell>
          <cell r="D301">
            <v>10.463181000000001</v>
          </cell>
          <cell r="E301">
            <v>1167.8699999999999</v>
          </cell>
          <cell r="G301">
            <v>38373</v>
          </cell>
          <cell r="H301">
            <v>113.25081433224756</v>
          </cell>
          <cell r="I301">
            <v>141.66666666666669</v>
          </cell>
          <cell r="J301">
            <v>177.23793107303405</v>
          </cell>
          <cell r="K301">
            <v>80.253844779483501</v>
          </cell>
        </row>
        <row r="302">
          <cell r="A302">
            <v>38372</v>
          </cell>
          <cell r="B302">
            <v>66.029999999999987</v>
          </cell>
          <cell r="C302">
            <v>29.27</v>
          </cell>
          <cell r="D302">
            <v>10.166618</v>
          </cell>
          <cell r="E302">
            <v>1175.4100000000001</v>
          </cell>
          <cell r="G302">
            <v>38372</v>
          </cell>
          <cell r="H302">
            <v>114.71009771986971</v>
          </cell>
          <cell r="I302">
            <v>139.38095238095238</v>
          </cell>
          <cell r="J302">
            <v>172.21439066473832</v>
          </cell>
          <cell r="K302">
            <v>80.771979494509424</v>
          </cell>
        </row>
        <row r="303">
          <cell r="A303">
            <v>38371</v>
          </cell>
          <cell r="B303">
            <v>67.309999999999988</v>
          </cell>
          <cell r="C303">
            <v>29.889999999999997</v>
          </cell>
          <cell r="D303">
            <v>10.518624000000001</v>
          </cell>
          <cell r="E303">
            <v>1184.6300000000001</v>
          </cell>
          <cell r="G303">
            <v>38371</v>
          </cell>
          <cell r="H303">
            <v>116.93376764386537</v>
          </cell>
          <cell r="I303">
            <v>142.33333333333334</v>
          </cell>
          <cell r="J303">
            <v>178.17709122064903</v>
          </cell>
          <cell r="K303">
            <v>81.405560671238717</v>
          </cell>
        </row>
        <row r="304">
          <cell r="A304">
            <v>38370</v>
          </cell>
          <cell r="B304">
            <v>68.13</v>
          </cell>
          <cell r="C304">
            <v>30.47</v>
          </cell>
          <cell r="D304">
            <v>10.420358</v>
          </cell>
          <cell r="E304">
            <v>1195.9799999999998</v>
          </cell>
          <cell r="G304">
            <v>38370</v>
          </cell>
          <cell r="H304">
            <v>118.35830618892507</v>
          </cell>
          <cell r="I304">
            <v>145.0952380952381</v>
          </cell>
          <cell r="J304">
            <v>176.51254364808742</v>
          </cell>
          <cell r="K304">
            <v>82.185511469056223</v>
          </cell>
        </row>
        <row r="305">
          <cell r="A305">
            <v>38369</v>
          </cell>
          <cell r="B305">
            <v>67.809999999999988</v>
          </cell>
          <cell r="C305">
            <v>29.9</v>
          </cell>
          <cell r="D305">
            <v>10.568600999999999</v>
          </cell>
          <cell r="E305">
            <v>1184.52</v>
          </cell>
          <cell r="G305">
            <v>38369</v>
          </cell>
          <cell r="H305">
            <v>117.80238870792617</v>
          </cell>
          <cell r="I305">
            <v>142.38095238095235</v>
          </cell>
          <cell r="J305">
            <v>179.02366169297832</v>
          </cell>
          <cell r="K305">
            <v>81.398001676722416</v>
          </cell>
        </row>
        <row r="306">
          <cell r="A306">
            <v>38366</v>
          </cell>
          <cell r="B306">
            <v>67.809999999999988</v>
          </cell>
          <cell r="C306">
            <v>29.9</v>
          </cell>
          <cell r="D306">
            <v>10.439449</v>
          </cell>
          <cell r="E306">
            <v>1184.52</v>
          </cell>
          <cell r="G306">
            <v>38366</v>
          </cell>
          <cell r="H306">
            <v>117.80238870792617</v>
          </cell>
          <cell r="I306">
            <v>142.38095238095235</v>
          </cell>
          <cell r="J306">
            <v>176.83592994352807</v>
          </cell>
          <cell r="K306">
            <v>81.398001676722416</v>
          </cell>
        </row>
        <row r="307">
          <cell r="A307">
            <v>38365</v>
          </cell>
          <cell r="B307">
            <v>66.790000000000006</v>
          </cell>
          <cell r="C307">
            <v>29.4</v>
          </cell>
          <cell r="D307">
            <v>10.436114999999999</v>
          </cell>
          <cell r="E307">
            <v>1177.4499999999998</v>
          </cell>
          <cell r="G307">
            <v>38365</v>
          </cell>
          <cell r="H307">
            <v>116.03040173724213</v>
          </cell>
          <cell r="I307">
            <v>140</v>
          </cell>
          <cell r="J307">
            <v>176.77945464579622</v>
          </cell>
          <cell r="K307">
            <v>80.912164483720673</v>
          </cell>
        </row>
        <row r="308">
          <cell r="A308">
            <v>38364</v>
          </cell>
          <cell r="B308">
            <v>67.599999999999994</v>
          </cell>
          <cell r="C308">
            <v>29.689999999999998</v>
          </cell>
          <cell r="D308">
            <v>10.178065999999999</v>
          </cell>
          <cell r="E308">
            <v>1187.6999999999998</v>
          </cell>
          <cell r="G308">
            <v>38364</v>
          </cell>
          <cell r="H308">
            <v>117.43756786102063</v>
          </cell>
          <cell r="I308">
            <v>141.38095238095238</v>
          </cell>
          <cell r="J308">
            <v>172.40831064327296</v>
          </cell>
          <cell r="K308">
            <v>81.616525336375261</v>
          </cell>
        </row>
        <row r="309">
          <cell r="A309">
            <v>38363</v>
          </cell>
          <cell r="B309">
            <v>67.839999999999989</v>
          </cell>
          <cell r="C309">
            <v>29.5</v>
          </cell>
          <cell r="D309">
            <v>10.281795000000001</v>
          </cell>
          <cell r="E309">
            <v>1182.9899999999998</v>
          </cell>
          <cell r="G309">
            <v>38363</v>
          </cell>
          <cell r="H309">
            <v>117.85450597176983</v>
          </cell>
          <cell r="I309">
            <v>140.47619047619045</v>
          </cell>
          <cell r="J309">
            <v>174.16539707351581</v>
          </cell>
          <cell r="K309">
            <v>81.292862934813982</v>
          </cell>
        </row>
        <row r="310">
          <cell r="A310">
            <v>38362</v>
          </cell>
          <cell r="B310">
            <v>67.290000000000006</v>
          </cell>
          <cell r="C310">
            <v>29.86</v>
          </cell>
          <cell r="D310">
            <v>10.153009000000001</v>
          </cell>
          <cell r="E310">
            <v>1190.25</v>
          </cell>
          <cell r="G310">
            <v>38362</v>
          </cell>
          <cell r="H310">
            <v>116.89902280130293</v>
          </cell>
          <cell r="I310">
            <v>142.19047619047618</v>
          </cell>
          <cell r="J310">
            <v>171.98386507180697</v>
          </cell>
          <cell r="K310">
            <v>81.791756572889312</v>
          </cell>
        </row>
        <row r="311">
          <cell r="A311">
            <v>38359</v>
          </cell>
          <cell r="B311">
            <v>67.13</v>
          </cell>
          <cell r="C311">
            <v>29.15</v>
          </cell>
          <cell r="D311">
            <v>10.035308000000001</v>
          </cell>
          <cell r="E311">
            <v>1186.1899999999998</v>
          </cell>
          <cell r="G311">
            <v>38359</v>
          </cell>
          <cell r="H311">
            <v>116.62106406080346</v>
          </cell>
          <cell r="I311">
            <v>138.8095238095238</v>
          </cell>
          <cell r="J311">
            <v>169.99010411849582</v>
          </cell>
          <cell r="K311">
            <v>81.512760957106138</v>
          </cell>
        </row>
        <row r="312">
          <cell r="A312">
            <v>38358</v>
          </cell>
          <cell r="B312">
            <v>67.72999999999999</v>
          </cell>
          <cell r="C312">
            <v>28.77</v>
          </cell>
          <cell r="D312">
            <v>9.9989969999999992</v>
          </cell>
          <cell r="E312">
            <v>1187.8900000000001</v>
          </cell>
          <cell r="G312">
            <v>38358</v>
          </cell>
          <cell r="H312">
            <v>117.66340933767646</v>
          </cell>
          <cell r="I312">
            <v>137</v>
          </cell>
          <cell r="J312">
            <v>169.37502477358214</v>
          </cell>
          <cell r="K312">
            <v>81.629581781448863</v>
          </cell>
        </row>
        <row r="313">
          <cell r="A313">
            <v>38357</v>
          </cell>
          <cell r="B313">
            <v>67.290000000000006</v>
          </cell>
          <cell r="C313">
            <v>27.74</v>
          </cell>
          <cell r="D313">
            <v>10.111264</v>
          </cell>
          <cell r="E313">
            <v>1183.7399999999998</v>
          </cell>
          <cell r="G313">
            <v>38357</v>
          </cell>
          <cell r="H313">
            <v>116.89902280130293</v>
          </cell>
          <cell r="I313">
            <v>132.09523809523807</v>
          </cell>
          <cell r="J313">
            <v>171.27673810605501</v>
          </cell>
          <cell r="K313">
            <v>81.344401533788698</v>
          </cell>
        </row>
        <row r="314">
          <cell r="A314">
            <v>38356</v>
          </cell>
          <cell r="B314">
            <v>67.900000000000006</v>
          </cell>
          <cell r="C314">
            <v>28.43</v>
          </cell>
          <cell r="D314">
            <v>10.236856</v>
          </cell>
          <cell r="E314">
            <v>1188.05</v>
          </cell>
          <cell r="G314">
            <v>38356</v>
          </cell>
          <cell r="H314">
            <v>117.95874049945712</v>
          </cell>
          <cell r="I314">
            <v>135.38095238095238</v>
          </cell>
          <cell r="J314">
            <v>173.40416629823903</v>
          </cell>
          <cell r="K314">
            <v>81.640576682563463</v>
          </cell>
        </row>
        <row r="315">
          <cell r="A315">
            <v>38355</v>
          </cell>
          <cell r="B315">
            <v>68.699999999999989</v>
          </cell>
          <cell r="C315">
            <v>29</v>
          </cell>
          <cell r="D315">
            <v>10.389533999999999</v>
          </cell>
          <cell r="E315">
            <v>1202.08</v>
          </cell>
          <cell r="G315">
            <v>38355</v>
          </cell>
          <cell r="H315">
            <v>119.34853420195439</v>
          </cell>
          <cell r="I315">
            <v>138.0952380952381</v>
          </cell>
          <cell r="J315">
            <v>175.99040970169048</v>
          </cell>
          <cell r="K315">
            <v>82.604692074050661</v>
          </cell>
        </row>
        <row r="316">
          <cell r="A316">
            <v>38352</v>
          </cell>
          <cell r="B316">
            <v>70.099999999999994</v>
          </cell>
          <cell r="C316">
            <v>28.599999999999998</v>
          </cell>
          <cell r="D316">
            <v>10.227308000000001</v>
          </cell>
          <cell r="E316">
            <v>1211.9199999999998</v>
          </cell>
          <cell r="G316">
            <v>38352</v>
          </cell>
          <cell r="H316">
            <v>121.78067318132464</v>
          </cell>
          <cell r="I316">
            <v>136.1904761904762</v>
          </cell>
          <cell r="J316">
            <v>173.24243080251503</v>
          </cell>
          <cell r="K316">
            <v>83.280878492599058</v>
          </cell>
        </row>
        <row r="317">
          <cell r="A317">
            <v>38351</v>
          </cell>
          <cell r="B317">
            <v>70.22999999999999</v>
          </cell>
          <cell r="C317">
            <v>28.74</v>
          </cell>
          <cell r="D317">
            <v>10.275655</v>
          </cell>
          <cell r="E317">
            <v>1213.55</v>
          </cell>
          <cell r="G317">
            <v>38351</v>
          </cell>
          <cell r="H317">
            <v>122.00651465798047</v>
          </cell>
          <cell r="I317">
            <v>136.85714285714286</v>
          </cell>
          <cell r="J317">
            <v>174.06139037643311</v>
          </cell>
          <cell r="K317">
            <v>83.392889047704116</v>
          </cell>
        </row>
        <row r="318">
          <cell r="A318">
            <v>38350</v>
          </cell>
          <cell r="B318">
            <v>69.839999999999989</v>
          </cell>
          <cell r="C318">
            <v>28.849999999999998</v>
          </cell>
          <cell r="D318">
            <v>10.266824</v>
          </cell>
          <cell r="E318">
            <v>1213.4499999999998</v>
          </cell>
          <cell r="G318">
            <v>38350</v>
          </cell>
          <cell r="H318">
            <v>121.32899022801304</v>
          </cell>
          <cell r="I318">
            <v>137.38095238095238</v>
          </cell>
          <cell r="J318">
            <v>173.9118002881697</v>
          </cell>
          <cell r="K318">
            <v>83.386017234507506</v>
          </cell>
        </row>
        <row r="319">
          <cell r="A319">
            <v>38349</v>
          </cell>
          <cell r="B319">
            <v>69.8</v>
          </cell>
          <cell r="C319">
            <v>29.15</v>
          </cell>
          <cell r="D319">
            <v>10.189439</v>
          </cell>
          <cell r="E319">
            <v>1213.54</v>
          </cell>
          <cell r="G319">
            <v>38349</v>
          </cell>
          <cell r="H319">
            <v>121.25950054288816</v>
          </cell>
          <cell r="I319">
            <v>138.8095238095238</v>
          </cell>
          <cell r="J319">
            <v>172.60096018169665</v>
          </cell>
          <cell r="K319">
            <v>83.392201866384468</v>
          </cell>
        </row>
        <row r="320">
          <cell r="A320">
            <v>38348</v>
          </cell>
          <cell r="B320">
            <v>69.239999999999995</v>
          </cell>
          <cell r="C320">
            <v>28.95</v>
          </cell>
          <cell r="D320">
            <v>10.152856999999999</v>
          </cell>
          <cell r="E320">
            <v>1204.9199999999998</v>
          </cell>
          <cell r="G320">
            <v>38348</v>
          </cell>
          <cell r="H320">
            <v>120.28664495114005</v>
          </cell>
          <cell r="I320">
            <v>137.85714285714286</v>
          </cell>
          <cell r="J320">
            <v>171.98129031318211</v>
          </cell>
          <cell r="K320">
            <v>82.799851568834953</v>
          </cell>
        </row>
        <row r="321">
          <cell r="A321">
            <v>38345</v>
          </cell>
          <cell r="B321">
            <v>69.75</v>
          </cell>
          <cell r="C321">
            <v>29.18</v>
          </cell>
          <cell r="D321">
            <v>10.041916000000001</v>
          </cell>
          <cell r="E321">
            <v>1210.1300000000001</v>
          </cell>
          <cell r="G321">
            <v>38345</v>
          </cell>
          <cell r="H321">
            <v>121.17263843648209</v>
          </cell>
          <cell r="I321">
            <v>138.95238095238096</v>
          </cell>
          <cell r="J321">
            <v>170.10203836187083</v>
          </cell>
          <cell r="K321">
            <v>83.157873036379385</v>
          </cell>
        </row>
        <row r="322">
          <cell r="A322">
            <v>38344</v>
          </cell>
          <cell r="B322">
            <v>69.75</v>
          </cell>
          <cell r="C322">
            <v>29.18</v>
          </cell>
          <cell r="D322">
            <v>9.9824099999999998</v>
          </cell>
          <cell r="E322">
            <v>1210.1300000000001</v>
          </cell>
          <cell r="G322">
            <v>38344</v>
          </cell>
          <cell r="H322">
            <v>121.17263843648209</v>
          </cell>
          <cell r="I322">
            <v>138.95238095238096</v>
          </cell>
          <cell r="J322">
            <v>169.09405423864555</v>
          </cell>
          <cell r="K322">
            <v>83.157873036379385</v>
          </cell>
        </row>
        <row r="323">
          <cell r="A323">
            <v>38343</v>
          </cell>
          <cell r="B323">
            <v>69.8</v>
          </cell>
          <cell r="C323">
            <v>29.099999999999998</v>
          </cell>
          <cell r="D323">
            <v>9.9179600000000008</v>
          </cell>
          <cell r="E323">
            <v>1209.57</v>
          </cell>
          <cell r="G323">
            <v>38343</v>
          </cell>
          <cell r="H323">
            <v>121.25950054288816</v>
          </cell>
          <cell r="I323">
            <v>138.57142857142856</v>
          </cell>
          <cell r="J323">
            <v>168.00232270330687</v>
          </cell>
          <cell r="K323">
            <v>83.119390882478257</v>
          </cell>
        </row>
        <row r="324">
          <cell r="A324">
            <v>38342</v>
          </cell>
          <cell r="B324">
            <v>70.44</v>
          </cell>
          <cell r="C324">
            <v>29.08</v>
          </cell>
          <cell r="D324">
            <v>9.9508349999999997</v>
          </cell>
          <cell r="E324">
            <v>1205.4499999999998</v>
          </cell>
          <cell r="G324">
            <v>38342</v>
          </cell>
          <cell r="H324">
            <v>122.37133550488599</v>
          </cell>
          <cell r="I324">
            <v>138.47619047619045</v>
          </cell>
          <cell r="J324">
            <v>168.55919895193773</v>
          </cell>
          <cell r="K324">
            <v>82.836272178777094</v>
          </cell>
        </row>
        <row r="325">
          <cell r="A325">
            <v>38341</v>
          </cell>
          <cell r="B325">
            <v>69.650000000000006</v>
          </cell>
          <cell r="C325">
            <v>28.33</v>
          </cell>
          <cell r="D325">
            <v>9.9912939999999999</v>
          </cell>
          <cell r="E325">
            <v>1194.6600000000001</v>
          </cell>
          <cell r="G325">
            <v>38341</v>
          </cell>
          <cell r="H325">
            <v>120.99891422366993</v>
          </cell>
          <cell r="I325">
            <v>134.9047619047619</v>
          </cell>
          <cell r="J325">
            <v>169.24454210458737</v>
          </cell>
          <cell r="K325">
            <v>82.094803534860716</v>
          </cell>
        </row>
        <row r="326">
          <cell r="A326">
            <v>38338</v>
          </cell>
          <cell r="B326">
            <v>70.099999999999994</v>
          </cell>
          <cell r="C326">
            <v>28.2</v>
          </cell>
          <cell r="D326">
            <v>9.9350400000000008</v>
          </cell>
          <cell r="E326">
            <v>1194.2199999999998</v>
          </cell>
          <cell r="G326">
            <v>38338</v>
          </cell>
          <cell r="H326">
            <v>121.78067318132464</v>
          </cell>
          <cell r="I326">
            <v>134.28571428571428</v>
          </cell>
          <cell r="J326">
            <v>168.29164426457274</v>
          </cell>
          <cell r="K326">
            <v>82.064567556795538</v>
          </cell>
        </row>
        <row r="327">
          <cell r="A327">
            <v>38337</v>
          </cell>
          <cell r="B327">
            <v>70.029999999999987</v>
          </cell>
          <cell r="C327">
            <v>28.049999999999997</v>
          </cell>
          <cell r="D327">
            <v>9.9688759999999998</v>
          </cell>
          <cell r="E327">
            <v>1203.2099999999998</v>
          </cell>
          <cell r="G327">
            <v>38337</v>
          </cell>
          <cell r="H327">
            <v>121.65906623235614</v>
          </cell>
          <cell r="I327">
            <v>133.57142857142858</v>
          </cell>
          <cell r="J327">
            <v>168.86479908582515</v>
          </cell>
          <cell r="K327">
            <v>82.68234356317258</v>
          </cell>
        </row>
        <row r="328">
          <cell r="A328">
            <v>38336</v>
          </cell>
          <cell r="B328">
            <v>69.8</v>
          </cell>
          <cell r="C328">
            <v>28.2</v>
          </cell>
          <cell r="D328">
            <v>9.9619630000000008</v>
          </cell>
          <cell r="E328">
            <v>1205.7199999999998</v>
          </cell>
          <cell r="G328">
            <v>38336</v>
          </cell>
          <cell r="H328">
            <v>121.25950054288816</v>
          </cell>
          <cell r="I328">
            <v>134.28571428571428</v>
          </cell>
          <cell r="J328">
            <v>168.747698385999</v>
          </cell>
          <cell r="K328">
            <v>82.854826074407995</v>
          </cell>
        </row>
        <row r="329">
          <cell r="A329">
            <v>38335</v>
          </cell>
          <cell r="B329">
            <v>69.199999999999989</v>
          </cell>
          <cell r="C329">
            <v>27.27</v>
          </cell>
          <cell r="D329">
            <v>9.8196809999999992</v>
          </cell>
          <cell r="E329">
            <v>1203.3800000000001</v>
          </cell>
          <cell r="G329">
            <v>38335</v>
          </cell>
          <cell r="H329">
            <v>120.2171552660152</v>
          </cell>
          <cell r="I329">
            <v>129.85714285714286</v>
          </cell>
          <cell r="J329">
            <v>166.33755492112599</v>
          </cell>
          <cell r="K329">
            <v>82.694025645606857</v>
          </cell>
        </row>
        <row r="330">
          <cell r="A330">
            <v>38334</v>
          </cell>
          <cell r="B330">
            <v>69.419999999999987</v>
          </cell>
          <cell r="C330">
            <v>27.5</v>
          </cell>
          <cell r="D330">
            <v>9.7730289999999993</v>
          </cell>
          <cell r="E330">
            <v>1198.6799999999998</v>
          </cell>
          <cell r="G330">
            <v>38334</v>
          </cell>
          <cell r="H330">
            <v>120.59934853420195</v>
          </cell>
          <cell r="I330">
            <v>130.95238095238096</v>
          </cell>
          <cell r="J330">
            <v>165.54730729371525</v>
          </cell>
          <cell r="K330">
            <v>82.37105042536524</v>
          </cell>
        </row>
        <row r="331">
          <cell r="A331">
            <v>38331</v>
          </cell>
          <cell r="B331">
            <v>68.319999999999993</v>
          </cell>
          <cell r="C331">
            <v>27.25</v>
          </cell>
          <cell r="D331">
            <v>9.6826509999999999</v>
          </cell>
          <cell r="E331">
            <v>1188</v>
          </cell>
          <cell r="G331">
            <v>38331</v>
          </cell>
          <cell r="H331">
            <v>118.68838219326818</v>
          </cell>
          <cell r="I331">
            <v>129.76190476190476</v>
          </cell>
          <cell r="J331">
            <v>164.0163761424221</v>
          </cell>
          <cell r="K331">
            <v>81.63714077596515</v>
          </cell>
        </row>
        <row r="332">
          <cell r="A332">
            <v>38330</v>
          </cell>
          <cell r="B332">
            <v>68.669999999999987</v>
          </cell>
          <cell r="C332">
            <v>27.45</v>
          </cell>
          <cell r="D332">
            <v>9.6120800000000006</v>
          </cell>
          <cell r="E332">
            <v>1189.2399999999998</v>
          </cell>
          <cell r="G332">
            <v>38330</v>
          </cell>
          <cell r="H332">
            <v>119.29641693811075</v>
          </cell>
          <cell r="I332">
            <v>130.71428571428572</v>
          </cell>
          <cell r="J332">
            <v>162.82095975482881</v>
          </cell>
          <cell r="K332">
            <v>81.722351259603357</v>
          </cell>
        </row>
        <row r="333">
          <cell r="A333">
            <v>38329</v>
          </cell>
          <cell r="B333">
            <v>68.61</v>
          </cell>
          <cell r="C333">
            <v>27.7</v>
          </cell>
          <cell r="D333">
            <v>9.5829389999999997</v>
          </cell>
          <cell r="E333">
            <v>1182.81</v>
          </cell>
          <cell r="G333">
            <v>38329</v>
          </cell>
          <cell r="H333">
            <v>119.19218241042344</v>
          </cell>
          <cell r="I333">
            <v>131.9047619047619</v>
          </cell>
          <cell r="J333">
            <v>162.32733448452146</v>
          </cell>
          <cell r="K333">
            <v>81.280493671060043</v>
          </cell>
        </row>
        <row r="334">
          <cell r="A334">
            <v>38328</v>
          </cell>
          <cell r="B334">
            <v>68.25</v>
          </cell>
          <cell r="C334">
            <v>27.599999999999998</v>
          </cell>
          <cell r="D334">
            <v>9.8101610000000008</v>
          </cell>
          <cell r="E334">
            <v>1177.07</v>
          </cell>
          <cell r="G334">
            <v>38328</v>
          </cell>
          <cell r="H334">
            <v>118.56677524429968</v>
          </cell>
          <cell r="I334">
            <v>131.42857142857142</v>
          </cell>
          <cell r="J334">
            <v>166.17629372304339</v>
          </cell>
          <cell r="K334">
            <v>80.88605159357347</v>
          </cell>
        </row>
        <row r="335">
          <cell r="A335">
            <v>38327</v>
          </cell>
          <cell r="B335">
            <v>68.949999999999989</v>
          </cell>
          <cell r="C335">
            <v>28.08</v>
          </cell>
          <cell r="D335">
            <v>9.8139970000000005</v>
          </cell>
          <cell r="E335">
            <v>1190.25</v>
          </cell>
          <cell r="G335">
            <v>38327</v>
          </cell>
          <cell r="H335">
            <v>119.78284473398479</v>
          </cell>
          <cell r="I335">
            <v>133.71428571428569</v>
          </cell>
          <cell r="J335">
            <v>166.24127249991784</v>
          </cell>
          <cell r="K335">
            <v>81.791756572889312</v>
          </cell>
        </row>
        <row r="336">
          <cell r="A336">
            <v>38324</v>
          </cell>
          <cell r="B336">
            <v>68.059999999999988</v>
          </cell>
          <cell r="C336">
            <v>28.009999999999998</v>
          </cell>
          <cell r="D336">
            <v>9.749091</v>
          </cell>
          <cell r="E336">
            <v>1191.1699999999998</v>
          </cell>
          <cell r="G336">
            <v>38324</v>
          </cell>
          <cell r="H336">
            <v>118.23669923995656</v>
          </cell>
          <cell r="I336">
            <v>133.38095238095238</v>
          </cell>
          <cell r="J336">
            <v>165.14181668870458</v>
          </cell>
          <cell r="K336">
            <v>81.854977254298319</v>
          </cell>
        </row>
        <row r="337">
          <cell r="A337">
            <v>38323</v>
          </cell>
          <cell r="B337">
            <v>67.559999999999988</v>
          </cell>
          <cell r="C337">
            <v>28.25</v>
          </cell>
          <cell r="D337">
            <v>9.8230059999999995</v>
          </cell>
          <cell r="E337">
            <v>1190.33</v>
          </cell>
          <cell r="G337">
            <v>38323</v>
          </cell>
          <cell r="H337">
            <v>117.36807817589576</v>
          </cell>
          <cell r="I337">
            <v>134.52380952380955</v>
          </cell>
          <cell r="J337">
            <v>166.39387776604454</v>
          </cell>
          <cell r="K337">
            <v>81.797254023446612</v>
          </cell>
        </row>
        <row r="338">
          <cell r="A338">
            <v>38322</v>
          </cell>
          <cell r="B338">
            <v>67.949999999999989</v>
          </cell>
          <cell r="C338">
            <v>28.25</v>
          </cell>
          <cell r="D338">
            <v>9.810098</v>
          </cell>
          <cell r="E338">
            <v>1191.3699999999999</v>
          </cell>
          <cell r="G338">
            <v>38322</v>
          </cell>
          <cell r="H338">
            <v>118.04560260586318</v>
          </cell>
          <cell r="I338">
            <v>134.52380952380955</v>
          </cell>
          <cell r="J338">
            <v>166.1752265533502</v>
          </cell>
          <cell r="K338">
            <v>81.868720880691569</v>
          </cell>
        </row>
        <row r="339">
          <cell r="A339">
            <v>38321</v>
          </cell>
          <cell r="B339">
            <v>66.819999999999993</v>
          </cell>
          <cell r="C339">
            <v>28.209999999999997</v>
          </cell>
          <cell r="D339">
            <v>9.7586259999999996</v>
          </cell>
          <cell r="E339">
            <v>1173.82</v>
          </cell>
          <cell r="G339">
            <v>38321</v>
          </cell>
          <cell r="H339">
            <v>116.08251900108577</v>
          </cell>
          <cell r="I339">
            <v>134.33333333333331</v>
          </cell>
          <cell r="J339">
            <v>165.30333197480937</v>
          </cell>
          <cell r="K339">
            <v>80.662717664682987</v>
          </cell>
        </row>
        <row r="340">
          <cell r="A340">
            <v>38320</v>
          </cell>
          <cell r="B340">
            <v>67.25</v>
          </cell>
          <cell r="C340">
            <v>27.799999999999997</v>
          </cell>
          <cell r="D340">
            <v>9.7971170000000001</v>
          </cell>
          <cell r="E340">
            <v>1178.57</v>
          </cell>
          <cell r="G340">
            <v>38320</v>
          </cell>
          <cell r="H340">
            <v>116.82953311617807</v>
          </cell>
          <cell r="I340">
            <v>132.38095238095238</v>
          </cell>
          <cell r="J340">
            <v>165.95533877894783</v>
          </cell>
          <cell r="K340">
            <v>80.98912879152293</v>
          </cell>
        </row>
        <row r="341">
          <cell r="A341">
            <v>38317</v>
          </cell>
          <cell r="B341">
            <v>67.38</v>
          </cell>
          <cell r="C341">
            <v>27.409999999999997</v>
          </cell>
          <cell r="D341">
            <v>9.6472800000000003</v>
          </cell>
          <cell r="E341">
            <v>1182.6500000000001</v>
          </cell>
          <cell r="G341">
            <v>38317</v>
          </cell>
          <cell r="H341">
            <v>117.05537459283386</v>
          </cell>
          <cell r="I341">
            <v>130.52380952380952</v>
          </cell>
          <cell r="J341">
            <v>163.41721964689896</v>
          </cell>
          <cell r="K341">
            <v>81.269498769945443</v>
          </cell>
        </row>
        <row r="342">
          <cell r="A342">
            <v>38316</v>
          </cell>
          <cell r="B342">
            <v>67.669999999999987</v>
          </cell>
          <cell r="C342">
            <v>27.549999999999997</v>
          </cell>
          <cell r="D342">
            <v>9.7887509999999995</v>
          </cell>
          <cell r="E342">
            <v>1181.76</v>
          </cell>
          <cell r="G342">
            <v>38316</v>
          </cell>
          <cell r="H342">
            <v>117.55917480998914</v>
          </cell>
          <cell r="I342">
            <v>131.1904761904762</v>
          </cell>
          <cell r="J342">
            <v>165.81362541937227</v>
          </cell>
          <cell r="K342">
            <v>81.208339632495424</v>
          </cell>
        </row>
        <row r="343">
          <cell r="A343">
            <v>38315</v>
          </cell>
          <cell r="B343">
            <v>67.669999999999987</v>
          </cell>
          <cell r="C343">
            <v>27.549999999999997</v>
          </cell>
          <cell r="D343">
            <v>9.7327030000000008</v>
          </cell>
          <cell r="E343">
            <v>1181.76</v>
          </cell>
          <cell r="G343">
            <v>38315</v>
          </cell>
          <cell r="H343">
            <v>117.55917480998914</v>
          </cell>
          <cell r="I343">
            <v>131.1904761904762</v>
          </cell>
          <cell r="J343">
            <v>164.86421705486237</v>
          </cell>
          <cell r="K343">
            <v>81.208339632495424</v>
          </cell>
        </row>
        <row r="344">
          <cell r="A344">
            <v>38314</v>
          </cell>
          <cell r="B344">
            <v>68.040000000000006</v>
          </cell>
          <cell r="C344">
            <v>27.439999999999998</v>
          </cell>
          <cell r="D344">
            <v>9.7873040000000007</v>
          </cell>
          <cell r="E344">
            <v>1176.9399999999998</v>
          </cell>
          <cell r="G344">
            <v>38314</v>
          </cell>
          <cell r="H344">
            <v>118.20195439739413</v>
          </cell>
          <cell r="I344">
            <v>130.66666666666666</v>
          </cell>
          <cell r="J344">
            <v>165.78911439483178</v>
          </cell>
          <cell r="K344">
            <v>80.877118236417871</v>
          </cell>
        </row>
        <row r="345">
          <cell r="A345">
            <v>38313</v>
          </cell>
          <cell r="B345">
            <v>68.150000000000006</v>
          </cell>
          <cell r="C345">
            <v>27.7</v>
          </cell>
          <cell r="D345">
            <v>9.7518200000000004</v>
          </cell>
          <cell r="E345">
            <v>1177.2399999999998</v>
          </cell>
          <cell r="G345">
            <v>38313</v>
          </cell>
          <cell r="H345">
            <v>118.39305103148752</v>
          </cell>
          <cell r="I345">
            <v>131.9047619047619</v>
          </cell>
          <cell r="J345">
            <v>165.18804376954151</v>
          </cell>
          <cell r="K345">
            <v>80.897733676007761</v>
          </cell>
        </row>
        <row r="346">
          <cell r="A346">
            <v>38310</v>
          </cell>
          <cell r="B346">
            <v>67.33</v>
          </cell>
          <cell r="C346">
            <v>26.99</v>
          </cell>
          <cell r="D346">
            <v>9.8948630000000009</v>
          </cell>
          <cell r="E346">
            <v>1170.3399999999999</v>
          </cell>
          <cell r="G346">
            <v>38310</v>
          </cell>
          <cell r="H346">
            <v>116.96851248642778</v>
          </cell>
          <cell r="I346">
            <v>128.52380952380952</v>
          </cell>
          <cell r="J346">
            <v>167.61107796674025</v>
          </cell>
          <cell r="K346">
            <v>80.423578565440266</v>
          </cell>
        </row>
        <row r="347">
          <cell r="A347">
            <v>38309</v>
          </cell>
          <cell r="B347">
            <v>68.029999999999987</v>
          </cell>
          <cell r="C347">
            <v>27.229999999999997</v>
          </cell>
          <cell r="D347">
            <v>9.8455619999999993</v>
          </cell>
          <cell r="E347">
            <v>1183.55</v>
          </cell>
          <cell r="G347">
            <v>38309</v>
          </cell>
          <cell r="H347">
            <v>118.18458197611292</v>
          </cell>
          <cell r="I347">
            <v>129.66666666666666</v>
          </cell>
          <cell r="J347">
            <v>166.77595839461088</v>
          </cell>
          <cell r="K347">
            <v>81.331345088715096</v>
          </cell>
        </row>
        <row r="348">
          <cell r="A348">
            <v>38308</v>
          </cell>
          <cell r="B348">
            <v>67.47999999999999</v>
          </cell>
          <cell r="C348">
            <v>27.2</v>
          </cell>
          <cell r="D348">
            <v>9.907959</v>
          </cell>
          <cell r="E348">
            <v>1181.9399999999998</v>
          </cell>
          <cell r="G348">
            <v>38308</v>
          </cell>
          <cell r="H348">
            <v>117.22909880564605</v>
          </cell>
          <cell r="I348">
            <v>129.52380952380952</v>
          </cell>
          <cell r="J348">
            <v>167.8329137493127</v>
          </cell>
          <cell r="K348">
            <v>81.220708896249377</v>
          </cell>
        </row>
        <row r="349">
          <cell r="A349">
            <v>38307</v>
          </cell>
          <cell r="B349">
            <v>68.05</v>
          </cell>
          <cell r="C349">
            <v>27.049999999999997</v>
          </cell>
          <cell r="D349">
            <v>9.7347540000000006</v>
          </cell>
          <cell r="E349">
            <v>1175.4299999999998</v>
          </cell>
          <cell r="G349">
            <v>38307</v>
          </cell>
          <cell r="H349">
            <v>118.21932681867536</v>
          </cell>
          <cell r="I349">
            <v>128.80952380952382</v>
          </cell>
          <cell r="J349">
            <v>164.89895935709632</v>
          </cell>
          <cell r="K349">
            <v>80.773353857148749</v>
          </cell>
        </row>
        <row r="350">
          <cell r="A350">
            <v>38306</v>
          </cell>
          <cell r="B350">
            <v>68.040000000000006</v>
          </cell>
          <cell r="C350">
            <v>27.5</v>
          </cell>
          <cell r="D350">
            <v>9.7578840000000007</v>
          </cell>
          <cell r="E350">
            <v>1183.81</v>
          </cell>
          <cell r="G350">
            <v>38306</v>
          </cell>
          <cell r="H350">
            <v>118.20195439739413</v>
          </cell>
          <cell r="I350">
            <v>130.95238095238096</v>
          </cell>
          <cell r="J350">
            <v>165.29076308731177</v>
          </cell>
          <cell r="K350">
            <v>81.34921180302635</v>
          </cell>
        </row>
        <row r="351">
          <cell r="A351">
            <v>38303</v>
          </cell>
          <cell r="B351">
            <v>68.61999999999999</v>
          </cell>
          <cell r="C351">
            <v>25</v>
          </cell>
          <cell r="D351">
            <v>9.7036979999999993</v>
          </cell>
          <cell r="E351">
            <v>1184.1699999999998</v>
          </cell>
          <cell r="G351">
            <v>38303</v>
          </cell>
          <cell r="H351">
            <v>119.20955483170468</v>
          </cell>
          <cell r="I351">
            <v>119.04761904761905</v>
          </cell>
          <cell r="J351">
            <v>164.37289551595623</v>
          </cell>
          <cell r="K351">
            <v>81.373950330534214</v>
          </cell>
        </row>
        <row r="352">
          <cell r="A352">
            <v>38302</v>
          </cell>
          <cell r="B352">
            <v>68.099999999999994</v>
          </cell>
          <cell r="C352">
            <v>24.799999999999997</v>
          </cell>
          <cell r="D352">
            <v>9.6752479999999998</v>
          </cell>
          <cell r="E352">
            <v>1173.4799999999998</v>
          </cell>
          <cell r="G352">
            <v>38302</v>
          </cell>
          <cell r="H352">
            <v>118.30618892508143</v>
          </cell>
          <cell r="I352">
            <v>118.0952380952381</v>
          </cell>
          <cell r="J352">
            <v>163.89097523387107</v>
          </cell>
          <cell r="K352">
            <v>80.639353499814462</v>
          </cell>
        </row>
        <row r="353">
          <cell r="A353">
            <v>38301</v>
          </cell>
          <cell r="B353">
            <v>67.47999999999999</v>
          </cell>
          <cell r="C353">
            <v>24.509999999999998</v>
          </cell>
          <cell r="D353">
            <v>9.5291720000000009</v>
          </cell>
          <cell r="E353">
            <v>1162.9100000000001</v>
          </cell>
          <cell r="G353">
            <v>38301</v>
          </cell>
          <cell r="H353">
            <v>117.22909880564605</v>
          </cell>
          <cell r="I353">
            <v>116.71428571428572</v>
          </cell>
          <cell r="J353">
            <v>161.41656443858577</v>
          </cell>
          <cell r="K353">
            <v>79.913002844930674</v>
          </cell>
        </row>
        <row r="354">
          <cell r="A354">
            <v>38300</v>
          </cell>
          <cell r="B354">
            <v>67.199999999999989</v>
          </cell>
          <cell r="C354">
            <v>24.5</v>
          </cell>
          <cell r="D354">
            <v>9.4229590000000005</v>
          </cell>
          <cell r="E354">
            <v>1164.08</v>
          </cell>
          <cell r="G354">
            <v>38300</v>
          </cell>
          <cell r="H354">
            <v>116.74267100977198</v>
          </cell>
          <cell r="I354">
            <v>116.66666666666667</v>
          </cell>
          <cell r="J354">
            <v>159.61740103186841</v>
          </cell>
          <cell r="K354">
            <v>79.993403059331229</v>
          </cell>
        </row>
        <row r="355">
          <cell r="A355">
            <v>38299</v>
          </cell>
          <cell r="B355">
            <v>67.919999999999987</v>
          </cell>
          <cell r="C355">
            <v>24.2</v>
          </cell>
          <cell r="D355">
            <v>9.5624269999999996</v>
          </cell>
          <cell r="E355">
            <v>1164.8900000000001</v>
          </cell>
          <cell r="G355">
            <v>38299</v>
          </cell>
          <cell r="H355">
            <v>117.99348534201954</v>
          </cell>
          <cell r="I355">
            <v>115.23809523809523</v>
          </cell>
          <cell r="J355">
            <v>161.97987758377874</v>
          </cell>
          <cell r="K355">
            <v>80.049064746223948</v>
          </cell>
        </row>
        <row r="356">
          <cell r="A356">
            <v>38296</v>
          </cell>
          <cell r="B356">
            <v>67.430000000000007</v>
          </cell>
          <cell r="C356">
            <v>24.22</v>
          </cell>
          <cell r="D356">
            <v>9.4878649999999993</v>
          </cell>
          <cell r="E356">
            <v>1166.1699999999998</v>
          </cell>
          <cell r="G356">
            <v>38296</v>
          </cell>
          <cell r="H356">
            <v>117.14223669923997</v>
          </cell>
          <cell r="I356">
            <v>115.33333333333333</v>
          </cell>
          <cell r="J356">
            <v>160.71685684308164</v>
          </cell>
          <cell r="K356">
            <v>80.137023955140805</v>
          </cell>
        </row>
        <row r="357">
          <cell r="A357">
            <v>38295</v>
          </cell>
          <cell r="B357">
            <v>68.089999999999989</v>
          </cell>
          <cell r="C357">
            <v>24.099999999999998</v>
          </cell>
          <cell r="D357">
            <v>9.3731139999999993</v>
          </cell>
          <cell r="E357">
            <v>1161.6500000000001</v>
          </cell>
          <cell r="G357">
            <v>38295</v>
          </cell>
          <cell r="H357">
            <v>118.28881650380023</v>
          </cell>
          <cell r="I357">
            <v>114.76190476190477</v>
          </cell>
          <cell r="J357">
            <v>158.77306653413433</v>
          </cell>
          <cell r="K357">
            <v>79.826417998653127</v>
          </cell>
        </row>
        <row r="358">
          <cell r="A358">
            <v>38294</v>
          </cell>
          <cell r="B358">
            <v>66.36</v>
          </cell>
          <cell r="C358">
            <v>24.009999999999998</v>
          </cell>
          <cell r="D358">
            <v>9.2939609999999995</v>
          </cell>
          <cell r="E358">
            <v>1143.1999999999998</v>
          </cell>
          <cell r="G358">
            <v>38294</v>
          </cell>
          <cell r="H358">
            <v>115.28338762214985</v>
          </cell>
          <cell r="I358">
            <v>114.33333333333333</v>
          </cell>
          <cell r="J358">
            <v>157.43227791944597</v>
          </cell>
          <cell r="K358">
            <v>78.558568463874877</v>
          </cell>
        </row>
        <row r="359">
          <cell r="A359">
            <v>38293</v>
          </cell>
          <cell r="B359">
            <v>65.529999999999987</v>
          </cell>
          <cell r="C359">
            <v>23.38</v>
          </cell>
          <cell r="D359">
            <v>9.1999429999999993</v>
          </cell>
          <cell r="E359">
            <v>1130.54</v>
          </cell>
          <cell r="G359">
            <v>38293</v>
          </cell>
          <cell r="H359">
            <v>113.8414766558089</v>
          </cell>
          <cell r="I359">
            <v>111.33333333333333</v>
          </cell>
          <cell r="J359">
            <v>155.83968807476828</v>
          </cell>
          <cell r="K359">
            <v>77.688596913181513</v>
          </cell>
        </row>
        <row r="360">
          <cell r="A360">
            <v>38292</v>
          </cell>
          <cell r="B360">
            <v>64.279999999999987</v>
          </cell>
          <cell r="C360">
            <v>23.7</v>
          </cell>
          <cell r="D360">
            <v>8.9926940000000002</v>
          </cell>
          <cell r="E360">
            <v>1130.51</v>
          </cell>
          <cell r="G360">
            <v>38292</v>
          </cell>
          <cell r="H360">
            <v>111.66992399565689</v>
          </cell>
          <cell r="I360">
            <v>112.85714285714286</v>
          </cell>
          <cell r="J360">
            <v>152.32905550739179</v>
          </cell>
          <cell r="K360">
            <v>77.686535369222526</v>
          </cell>
        </row>
        <row r="361">
          <cell r="A361">
            <v>38289</v>
          </cell>
          <cell r="B361">
            <v>64.05</v>
          </cell>
          <cell r="C361">
            <v>23.4</v>
          </cell>
          <cell r="D361">
            <v>8.8768820000000002</v>
          </cell>
          <cell r="E361">
            <v>1130.1999999999998</v>
          </cell>
          <cell r="G361">
            <v>38289</v>
          </cell>
          <cell r="H361">
            <v>111.27035830618892</v>
          </cell>
          <cell r="I361">
            <v>111.42857142857143</v>
          </cell>
          <cell r="J361">
            <v>150.36729270567494</v>
          </cell>
          <cell r="K361">
            <v>77.665232748312974</v>
          </cell>
        </row>
        <row r="362">
          <cell r="A362">
            <v>38288</v>
          </cell>
          <cell r="B362">
            <v>64.02</v>
          </cell>
          <cell r="C362">
            <v>23.659999999999997</v>
          </cell>
          <cell r="D362">
            <v>8.9678880000000003</v>
          </cell>
          <cell r="E362">
            <v>1125.3499999999999</v>
          </cell>
          <cell r="G362">
            <v>38288</v>
          </cell>
          <cell r="H362">
            <v>111.21824104234528</v>
          </cell>
          <cell r="I362">
            <v>112.66666666666667</v>
          </cell>
          <cell r="J362">
            <v>151.90886167549709</v>
          </cell>
          <cell r="K362">
            <v>77.331949808276406</v>
          </cell>
        </row>
        <row r="363">
          <cell r="A363">
            <v>38287</v>
          </cell>
          <cell r="B363">
            <v>64.699999999999989</v>
          </cell>
          <cell r="C363">
            <v>24.06</v>
          </cell>
          <cell r="D363">
            <v>9.2040970000000009</v>
          </cell>
          <cell r="E363">
            <v>1125.4000000000001</v>
          </cell>
          <cell r="G363">
            <v>38287</v>
          </cell>
          <cell r="H363">
            <v>112.39956568946798</v>
          </cell>
          <cell r="I363">
            <v>114.57142857142857</v>
          </cell>
          <cell r="J363">
            <v>155.91005351771315</v>
          </cell>
          <cell r="K363">
            <v>77.335385714874732</v>
          </cell>
        </row>
        <row r="364">
          <cell r="A364">
            <v>38286</v>
          </cell>
          <cell r="B364">
            <v>63.22</v>
          </cell>
          <cell r="C364">
            <v>23.599999999999998</v>
          </cell>
          <cell r="D364">
            <v>9.0468150000000005</v>
          </cell>
          <cell r="E364">
            <v>1111.0899999999999</v>
          </cell>
          <cell r="G364">
            <v>38286</v>
          </cell>
          <cell r="H364">
            <v>109.82844733984798</v>
          </cell>
          <cell r="I364">
            <v>112.38095238095238</v>
          </cell>
          <cell r="J364">
            <v>153.24582203065117</v>
          </cell>
          <cell r="K364">
            <v>76.352029246436956</v>
          </cell>
        </row>
        <row r="365">
          <cell r="A365">
            <v>38285</v>
          </cell>
          <cell r="B365">
            <v>62.22</v>
          </cell>
          <cell r="C365">
            <v>23.43</v>
          </cell>
          <cell r="D365">
            <v>8.9583209999999998</v>
          </cell>
          <cell r="E365">
            <v>1094.81</v>
          </cell>
          <cell r="G365">
            <v>38285</v>
          </cell>
          <cell r="H365">
            <v>108.09120521172639</v>
          </cell>
          <cell r="I365">
            <v>111.57142857142857</v>
          </cell>
          <cell r="J365">
            <v>151.74680433494493</v>
          </cell>
          <cell r="K365">
            <v>75.233298058025582</v>
          </cell>
        </row>
        <row r="366">
          <cell r="A366">
            <v>38282</v>
          </cell>
          <cell r="B366">
            <v>62.12</v>
          </cell>
          <cell r="C366">
            <v>23.31</v>
          </cell>
          <cell r="D366">
            <v>9.0148460000000004</v>
          </cell>
          <cell r="E366">
            <v>1095.7399999999998</v>
          </cell>
          <cell r="G366">
            <v>38282</v>
          </cell>
          <cell r="H366">
            <v>107.91748099891423</v>
          </cell>
          <cell r="I366">
            <v>110.99999999999999</v>
          </cell>
          <cell r="J366">
            <v>152.70429269856047</v>
          </cell>
          <cell r="K366">
            <v>75.297205920754251</v>
          </cell>
        </row>
        <row r="367">
          <cell r="A367">
            <v>38281</v>
          </cell>
          <cell r="B367">
            <v>62.61</v>
          </cell>
          <cell r="C367">
            <v>23.9</v>
          </cell>
          <cell r="D367">
            <v>9.0171170000000007</v>
          </cell>
          <cell r="E367">
            <v>1106.4899999999998</v>
          </cell>
          <cell r="G367">
            <v>38281</v>
          </cell>
          <cell r="H367">
            <v>108.76872964169382</v>
          </cell>
          <cell r="I367">
            <v>113.80952380952381</v>
          </cell>
          <cell r="J367">
            <v>152.7427616251199</v>
          </cell>
          <cell r="K367">
            <v>76.035925839391979</v>
          </cell>
        </row>
        <row r="368">
          <cell r="A368">
            <v>38280</v>
          </cell>
          <cell r="B368">
            <v>62.04</v>
          </cell>
          <cell r="C368">
            <v>23.409999999999997</v>
          </cell>
          <cell r="D368">
            <v>9.0994580000000003</v>
          </cell>
          <cell r="E368">
            <v>1103.6600000000001</v>
          </cell>
          <cell r="G368">
            <v>38280</v>
          </cell>
          <cell r="H368">
            <v>107.77850162866449</v>
          </cell>
          <cell r="I368">
            <v>111.47619047619048</v>
          </cell>
          <cell r="J368">
            <v>154.1375524141242</v>
          </cell>
          <cell r="K368">
            <v>75.841453525927363</v>
          </cell>
        </row>
        <row r="369">
          <cell r="A369">
            <v>38279</v>
          </cell>
          <cell r="B369">
            <v>62.01</v>
          </cell>
          <cell r="C369">
            <v>23.4</v>
          </cell>
          <cell r="D369">
            <v>9.0539769999999997</v>
          </cell>
          <cell r="E369">
            <v>1103.2299999999998</v>
          </cell>
          <cell r="G369">
            <v>38279</v>
          </cell>
          <cell r="H369">
            <v>107.72638436482085</v>
          </cell>
          <cell r="I369">
            <v>111.42857142857143</v>
          </cell>
          <cell r="J369">
            <v>153.36714059164564</v>
          </cell>
          <cell r="K369">
            <v>75.811904729181848</v>
          </cell>
        </row>
        <row r="370">
          <cell r="A370">
            <v>38278</v>
          </cell>
          <cell r="B370">
            <v>63.05</v>
          </cell>
          <cell r="C370">
            <v>23.58</v>
          </cell>
          <cell r="D370">
            <v>8.785202</v>
          </cell>
          <cell r="E370">
            <v>1114.02</v>
          </cell>
          <cell r="G370">
            <v>38278</v>
          </cell>
          <cell r="H370">
            <v>109.53311617806732</v>
          </cell>
          <cell r="I370">
            <v>112.28571428571428</v>
          </cell>
          <cell r="J370">
            <v>148.81430671405579</v>
          </cell>
          <cell r="K370">
            <v>76.553373373098225</v>
          </cell>
        </row>
        <row r="371">
          <cell r="A371">
            <v>38275</v>
          </cell>
          <cell r="B371">
            <v>62.94</v>
          </cell>
          <cell r="C371">
            <v>23.56</v>
          </cell>
          <cell r="D371">
            <v>8.7334049999999994</v>
          </cell>
          <cell r="E371">
            <v>1108.1999999999998</v>
          </cell>
          <cell r="G371">
            <v>38275</v>
          </cell>
          <cell r="H371">
            <v>109.34201954397393</v>
          </cell>
          <cell r="I371">
            <v>112.19047619047618</v>
          </cell>
          <cell r="J371">
            <v>147.93690689503421</v>
          </cell>
          <cell r="K371">
            <v>76.153433845054352</v>
          </cell>
        </row>
        <row r="372">
          <cell r="A372">
            <v>38274</v>
          </cell>
          <cell r="B372">
            <v>62.099999999999994</v>
          </cell>
          <cell r="C372">
            <v>23.25</v>
          </cell>
          <cell r="D372">
            <v>8.8151039999999998</v>
          </cell>
          <cell r="E372">
            <v>1103.29</v>
          </cell>
          <cell r="G372">
            <v>38274</v>
          </cell>
          <cell r="H372">
            <v>107.8827361563518</v>
          </cell>
          <cell r="I372">
            <v>110.71428571428572</v>
          </cell>
          <cell r="J372">
            <v>149.32082271668881</v>
          </cell>
          <cell r="K372">
            <v>75.816027817099823</v>
          </cell>
        </row>
        <row r="373">
          <cell r="A373">
            <v>38273</v>
          </cell>
          <cell r="B373">
            <v>62.69</v>
          </cell>
          <cell r="C373">
            <v>23.659999999999997</v>
          </cell>
          <cell r="D373">
            <v>8.8557089999999992</v>
          </cell>
          <cell r="E373">
            <v>1113.6500000000001</v>
          </cell>
          <cell r="G373">
            <v>38273</v>
          </cell>
          <cell r="H373">
            <v>108.90770901194354</v>
          </cell>
          <cell r="I373">
            <v>112.66666666666667</v>
          </cell>
          <cell r="J373">
            <v>150.00863899275441</v>
          </cell>
          <cell r="K373">
            <v>76.527947664270698</v>
          </cell>
        </row>
        <row r="374">
          <cell r="A374">
            <v>38272</v>
          </cell>
          <cell r="B374">
            <v>63.069999999999993</v>
          </cell>
          <cell r="C374">
            <v>24</v>
          </cell>
          <cell r="D374">
            <v>8.7765950000000004</v>
          </cell>
          <cell r="E374">
            <v>1121.8399999999999</v>
          </cell>
          <cell r="G374">
            <v>38272</v>
          </cell>
          <cell r="H374">
            <v>109.56786102062975</v>
          </cell>
          <cell r="I374">
            <v>114.28571428571428</v>
          </cell>
          <cell r="J374">
            <v>148.66851100692372</v>
          </cell>
          <cell r="K374">
            <v>77.090749165074683</v>
          </cell>
        </row>
        <row r="375">
          <cell r="A375">
            <v>38271</v>
          </cell>
          <cell r="B375">
            <v>62.949999999999996</v>
          </cell>
          <cell r="C375">
            <v>24.08</v>
          </cell>
          <cell r="D375">
            <v>9.0455279999999991</v>
          </cell>
          <cell r="E375">
            <v>1124.3900000000001</v>
          </cell>
          <cell r="G375">
            <v>38271</v>
          </cell>
          <cell r="H375">
            <v>109.35939196525517</v>
          </cell>
          <cell r="I375">
            <v>114.66666666666666</v>
          </cell>
          <cell r="J375">
            <v>153.22402127834732</v>
          </cell>
          <cell r="K375">
            <v>77.265980401588777</v>
          </cell>
        </row>
        <row r="376">
          <cell r="A376">
            <v>38268</v>
          </cell>
          <cell r="B376">
            <v>62.94</v>
          </cell>
          <cell r="C376">
            <v>24.029999999999998</v>
          </cell>
          <cell r="D376">
            <v>9.0406320000000004</v>
          </cell>
          <cell r="E376">
            <v>1122.1400000000001</v>
          </cell>
          <cell r="G376">
            <v>38268</v>
          </cell>
          <cell r="H376">
            <v>109.34201954397393</v>
          </cell>
          <cell r="I376">
            <v>114.42857142857143</v>
          </cell>
          <cell r="J376">
            <v>153.14108694790485</v>
          </cell>
          <cell r="K376">
            <v>77.111364604664587</v>
          </cell>
        </row>
        <row r="377">
          <cell r="A377">
            <v>38267</v>
          </cell>
          <cell r="B377">
            <v>63.11</v>
          </cell>
          <cell r="C377">
            <v>24.29</v>
          </cell>
          <cell r="D377">
            <v>8.968</v>
          </cell>
          <cell r="E377">
            <v>1130.6500000000001</v>
          </cell>
          <cell r="G377">
            <v>38267</v>
          </cell>
          <cell r="H377">
            <v>109.63735070575463</v>
          </cell>
          <cell r="I377">
            <v>115.66666666666667</v>
          </cell>
          <cell r="J377">
            <v>151.91075886606276</v>
          </cell>
          <cell r="K377">
            <v>77.696155907697801</v>
          </cell>
        </row>
        <row r="378">
          <cell r="A378">
            <v>38266</v>
          </cell>
          <cell r="B378">
            <v>63.75</v>
          </cell>
          <cell r="C378">
            <v>24.5</v>
          </cell>
          <cell r="D378">
            <v>8.9761799999999994</v>
          </cell>
          <cell r="E378">
            <v>1142.05</v>
          </cell>
          <cell r="G378">
            <v>38266</v>
          </cell>
          <cell r="H378">
            <v>110.74918566775244</v>
          </cell>
          <cell r="I378">
            <v>116.66666666666667</v>
          </cell>
          <cell r="J378">
            <v>152.04932153416314</v>
          </cell>
          <cell r="K378">
            <v>78.479542612113633</v>
          </cell>
        </row>
        <row r="379">
          <cell r="A379">
            <v>38265</v>
          </cell>
          <cell r="B379">
            <v>62.839999999999996</v>
          </cell>
          <cell r="C379">
            <v>24.509999999999998</v>
          </cell>
          <cell r="D379">
            <v>9.0876959999999993</v>
          </cell>
          <cell r="E379">
            <v>1134.4799999999998</v>
          </cell>
          <cell r="G379">
            <v>38265</v>
          </cell>
          <cell r="H379">
            <v>109.16829533116179</v>
          </cell>
          <cell r="I379">
            <v>116.71428571428572</v>
          </cell>
          <cell r="J379">
            <v>153.93831352632503</v>
          </cell>
          <cell r="K379">
            <v>77.959346353128737</v>
          </cell>
        </row>
        <row r="380">
          <cell r="A380">
            <v>38264</v>
          </cell>
          <cell r="B380">
            <v>63.839999999999996</v>
          </cell>
          <cell r="C380">
            <v>24.529999999999998</v>
          </cell>
          <cell r="D380">
            <v>8.8817590000000006</v>
          </cell>
          <cell r="E380">
            <v>1135.1699999999998</v>
          </cell>
          <cell r="G380">
            <v>38264</v>
          </cell>
          <cell r="H380">
            <v>110.90553745928339</v>
          </cell>
          <cell r="I380">
            <v>116.80952380952381</v>
          </cell>
          <cell r="J380">
            <v>150.44990519128933</v>
          </cell>
          <cell r="K380">
            <v>78.006761864185492</v>
          </cell>
        </row>
        <row r="381">
          <cell r="A381">
            <v>38261</v>
          </cell>
          <cell r="B381">
            <v>63.9</v>
          </cell>
          <cell r="C381">
            <v>24.669999999999998</v>
          </cell>
          <cell r="D381">
            <v>8.7558389999999999</v>
          </cell>
          <cell r="E381">
            <v>1131.5</v>
          </cell>
          <cell r="G381">
            <v>38261</v>
          </cell>
          <cell r="H381">
            <v>111.00977198697069</v>
          </cell>
          <cell r="I381">
            <v>117.4761904761905</v>
          </cell>
          <cell r="J381">
            <v>148.31692094102007</v>
          </cell>
          <cell r="K381">
            <v>77.754566319869156</v>
          </cell>
        </row>
        <row r="382">
          <cell r="A382">
            <v>38260</v>
          </cell>
          <cell r="B382">
            <v>61.889999999999993</v>
          </cell>
          <cell r="C382">
            <v>24.189999999999998</v>
          </cell>
          <cell r="D382">
            <v>8.7205110000000001</v>
          </cell>
          <cell r="E382">
            <v>1114.58</v>
          </cell>
          <cell r="G382">
            <v>38260</v>
          </cell>
          <cell r="H382">
            <v>107.51791530944625</v>
          </cell>
          <cell r="I382">
            <v>115.1904761904762</v>
          </cell>
          <cell r="J382">
            <v>147.71849283116055</v>
          </cell>
          <cell r="K382">
            <v>76.591855526999353</v>
          </cell>
        </row>
        <row r="383">
          <cell r="A383">
            <v>38259</v>
          </cell>
          <cell r="B383">
            <v>62.18</v>
          </cell>
          <cell r="C383">
            <v>24.099999999999998</v>
          </cell>
          <cell r="D383">
            <v>8.5950009999999999</v>
          </cell>
          <cell r="E383">
            <v>1114.8</v>
          </cell>
          <cell r="G383">
            <v>38259</v>
          </cell>
          <cell r="H383">
            <v>108.02171552660151</v>
          </cell>
          <cell r="I383">
            <v>114.76190476190477</v>
          </cell>
          <cell r="J383">
            <v>145.59245365349781</v>
          </cell>
          <cell r="K383">
            <v>76.606973516031942</v>
          </cell>
        </row>
        <row r="384">
          <cell r="A384">
            <v>38258</v>
          </cell>
          <cell r="B384">
            <v>62.089999999999996</v>
          </cell>
          <cell r="C384">
            <v>23.54</v>
          </cell>
          <cell r="D384">
            <v>8.4220790000000001</v>
          </cell>
          <cell r="E384">
            <v>1110.06</v>
          </cell>
          <cell r="G384">
            <v>38258</v>
          </cell>
          <cell r="H384">
            <v>107.86536373507059</v>
          </cell>
          <cell r="I384">
            <v>112.09523809523809</v>
          </cell>
          <cell r="J384">
            <v>142.66329305530004</v>
          </cell>
          <cell r="K384">
            <v>76.281249570511662</v>
          </cell>
        </row>
        <row r="385">
          <cell r="A385">
            <v>38257</v>
          </cell>
          <cell r="B385">
            <v>61.339999999999996</v>
          </cell>
          <cell r="C385">
            <v>23.799999999999997</v>
          </cell>
          <cell r="D385">
            <v>8.4050370000000001</v>
          </cell>
          <cell r="E385">
            <v>1103.52</v>
          </cell>
          <cell r="G385">
            <v>38257</v>
          </cell>
          <cell r="H385">
            <v>106.56243213897937</v>
          </cell>
          <cell r="I385">
            <v>113.33333333333333</v>
          </cell>
          <cell r="J385">
            <v>142.37461518369039</v>
          </cell>
          <cell r="K385">
            <v>75.83183298745206</v>
          </cell>
        </row>
        <row r="386">
          <cell r="A386">
            <v>38254</v>
          </cell>
          <cell r="B386">
            <v>61.989999999999995</v>
          </cell>
          <cell r="C386">
            <v>24.159999999999997</v>
          </cell>
          <cell r="D386">
            <v>8.4666949999999996</v>
          </cell>
          <cell r="E386">
            <v>1110.1300000000001</v>
          </cell>
          <cell r="G386">
            <v>38254</v>
          </cell>
          <cell r="H386">
            <v>107.69163952225841</v>
          </cell>
          <cell r="I386">
            <v>115.04761904761904</v>
          </cell>
          <cell r="J386">
            <v>143.41905246849902</v>
          </cell>
          <cell r="K386">
            <v>76.286059839749328</v>
          </cell>
        </row>
        <row r="387">
          <cell r="A387">
            <v>38253</v>
          </cell>
          <cell r="B387">
            <v>62.15</v>
          </cell>
          <cell r="C387">
            <v>24.029999999999998</v>
          </cell>
          <cell r="D387">
            <v>8.5155709999999996</v>
          </cell>
          <cell r="E387">
            <v>1108.3599999999999</v>
          </cell>
          <cell r="G387">
            <v>38253</v>
          </cell>
          <cell r="H387">
            <v>107.96959826275787</v>
          </cell>
          <cell r="I387">
            <v>114.42857142857143</v>
          </cell>
          <cell r="J387">
            <v>144.24697287999965</v>
          </cell>
          <cell r="K387">
            <v>76.164428746168952</v>
          </cell>
        </row>
        <row r="388">
          <cell r="A388">
            <v>38252</v>
          </cell>
          <cell r="B388">
            <v>62.5</v>
          </cell>
          <cell r="C388">
            <v>23.65</v>
          </cell>
          <cell r="D388">
            <v>8.5656879999999997</v>
          </cell>
          <cell r="E388">
            <v>1113.56</v>
          </cell>
          <cell r="G388">
            <v>38252</v>
          </cell>
          <cell r="H388">
            <v>108.57763300760044</v>
          </cell>
          <cell r="I388">
            <v>112.61904761904762</v>
          </cell>
          <cell r="J388">
            <v>145.09591484053607</v>
          </cell>
          <cell r="K388">
            <v>76.521763032393721</v>
          </cell>
        </row>
        <row r="389">
          <cell r="A389">
            <v>38251</v>
          </cell>
          <cell r="B389">
            <v>63.23</v>
          </cell>
          <cell r="C389">
            <v>24</v>
          </cell>
          <cell r="D389">
            <v>8.7098270000000007</v>
          </cell>
          <cell r="E389">
            <v>1129.3</v>
          </cell>
          <cell r="G389">
            <v>38251</v>
          </cell>
          <cell r="H389">
            <v>109.84581976112919</v>
          </cell>
          <cell r="I389">
            <v>114.28571428571428</v>
          </cell>
          <cell r="J389">
            <v>147.53751440255607</v>
          </cell>
          <cell r="K389">
            <v>77.603386429543292</v>
          </cell>
        </row>
        <row r="390">
          <cell r="A390">
            <v>38250</v>
          </cell>
          <cell r="B390">
            <v>62.62</v>
          </cell>
          <cell r="C390">
            <v>23.919999999999998</v>
          </cell>
          <cell r="D390">
            <v>8.5569269999999999</v>
          </cell>
          <cell r="E390">
            <v>1122.1999999999998</v>
          </cell>
          <cell r="G390">
            <v>38250</v>
          </cell>
          <cell r="H390">
            <v>108.78610206297503</v>
          </cell>
          <cell r="I390">
            <v>113.90476190476191</v>
          </cell>
          <cell r="J390">
            <v>144.9475104963762</v>
          </cell>
          <cell r="K390">
            <v>77.115487692582562</v>
          </cell>
        </row>
        <row r="391">
          <cell r="A391">
            <v>38247</v>
          </cell>
          <cell r="B391">
            <v>62.73</v>
          </cell>
          <cell r="C391">
            <v>24</v>
          </cell>
          <cell r="D391">
            <v>8.6143990000000006</v>
          </cell>
          <cell r="E391">
            <v>1128.55</v>
          </cell>
          <cell r="G391">
            <v>38247</v>
          </cell>
          <cell r="H391">
            <v>108.97719869706839</v>
          </cell>
          <cell r="I391">
            <v>114.28571428571428</v>
          </cell>
          <cell r="J391">
            <v>145.92104028379262</v>
          </cell>
          <cell r="K391">
            <v>77.551847830568562</v>
          </cell>
        </row>
        <row r="392">
          <cell r="A392">
            <v>38246</v>
          </cell>
          <cell r="B392">
            <v>62.69</v>
          </cell>
          <cell r="C392">
            <v>23.95</v>
          </cell>
          <cell r="D392">
            <v>8.517849</v>
          </cell>
          <cell r="E392">
            <v>1123.5</v>
          </cell>
          <cell r="G392">
            <v>38246</v>
          </cell>
          <cell r="H392">
            <v>108.90770901194354</v>
          </cell>
          <cell r="I392">
            <v>114.04761904761904</v>
          </cell>
          <cell r="J392">
            <v>144.28556038096943</v>
          </cell>
          <cell r="K392">
            <v>77.204821264138758</v>
          </cell>
        </row>
        <row r="393">
          <cell r="A393">
            <v>38245</v>
          </cell>
          <cell r="B393">
            <v>62.449999999999996</v>
          </cell>
          <cell r="C393">
            <v>23.569999999999997</v>
          </cell>
          <cell r="D393">
            <v>8.5860540000000007</v>
          </cell>
          <cell r="E393">
            <v>1120.3699999999999</v>
          </cell>
          <cell r="G393">
            <v>38245</v>
          </cell>
          <cell r="H393">
            <v>108.49077090119437</v>
          </cell>
          <cell r="I393">
            <v>112.23809523809524</v>
          </cell>
          <cell r="J393">
            <v>145.44089861786281</v>
          </cell>
          <cell r="K393">
            <v>76.989733511084225</v>
          </cell>
        </row>
        <row r="394">
          <cell r="A394">
            <v>38244</v>
          </cell>
          <cell r="B394">
            <v>63.44</v>
          </cell>
          <cell r="C394">
            <v>23.63</v>
          </cell>
          <cell r="D394">
            <v>8.6972459999999998</v>
          </cell>
          <cell r="E394">
            <v>1128.33</v>
          </cell>
          <cell r="G394">
            <v>38244</v>
          </cell>
          <cell r="H394">
            <v>110.21064060803474</v>
          </cell>
          <cell r="I394">
            <v>112.52380952380952</v>
          </cell>
          <cell r="J394">
            <v>147.32440230874539</v>
          </cell>
          <cell r="K394">
            <v>77.536729841535973</v>
          </cell>
        </row>
        <row r="395">
          <cell r="A395">
            <v>38243</v>
          </cell>
          <cell r="B395">
            <v>64.02</v>
          </cell>
          <cell r="C395">
            <v>23.61</v>
          </cell>
          <cell r="D395">
            <v>8.6708300000000005</v>
          </cell>
          <cell r="E395">
            <v>1125.82</v>
          </cell>
          <cell r="G395">
            <v>38243</v>
          </cell>
          <cell r="H395">
            <v>111.21824104234528</v>
          </cell>
          <cell r="I395">
            <v>112.42857142857143</v>
          </cell>
          <cell r="J395">
            <v>146.87693636246911</v>
          </cell>
          <cell r="K395">
            <v>77.364247330300557</v>
          </cell>
        </row>
        <row r="396">
          <cell r="A396">
            <v>38240</v>
          </cell>
          <cell r="B396">
            <v>63.68</v>
          </cell>
          <cell r="C396">
            <v>23.5</v>
          </cell>
          <cell r="D396">
            <v>8.5696089999999998</v>
          </cell>
          <cell r="E396">
            <v>1123.9199999999998</v>
          </cell>
          <cell r="G396">
            <v>38240</v>
          </cell>
          <cell r="H396">
            <v>110.62757871878392</v>
          </cell>
          <cell r="I396">
            <v>111.90476190476191</v>
          </cell>
          <cell r="J396">
            <v>145.16233344953628</v>
          </cell>
          <cell r="K396">
            <v>77.233682879564597</v>
          </cell>
        </row>
        <row r="397">
          <cell r="A397">
            <v>38239</v>
          </cell>
          <cell r="B397">
            <v>62.5</v>
          </cell>
          <cell r="C397">
            <v>23.75</v>
          </cell>
          <cell r="D397">
            <v>8.4220439999999996</v>
          </cell>
          <cell r="E397">
            <v>1118.3800000000001</v>
          </cell>
          <cell r="G397">
            <v>38239</v>
          </cell>
          <cell r="H397">
            <v>108.57763300760044</v>
          </cell>
          <cell r="I397">
            <v>113.09523809523809</v>
          </cell>
          <cell r="J397">
            <v>142.66270018324826</v>
          </cell>
          <cell r="K397">
            <v>76.852984428471302</v>
          </cell>
        </row>
        <row r="398">
          <cell r="A398">
            <v>38238</v>
          </cell>
          <cell r="B398">
            <v>62.75</v>
          </cell>
          <cell r="C398">
            <v>23.43</v>
          </cell>
          <cell r="D398">
            <v>8.5900660000000002</v>
          </cell>
          <cell r="E398">
            <v>1116.27</v>
          </cell>
          <cell r="G398">
            <v>38238</v>
          </cell>
          <cell r="H398">
            <v>109.01194353963083</v>
          </cell>
          <cell r="I398">
            <v>111.57142857142857</v>
          </cell>
          <cell r="J398">
            <v>145.50885869419764</v>
          </cell>
          <cell r="K398">
            <v>76.707989170022401</v>
          </cell>
        </row>
        <row r="399">
          <cell r="A399">
            <v>38237</v>
          </cell>
          <cell r="B399">
            <v>63.199999999999996</v>
          </cell>
          <cell r="C399">
            <v>23.4</v>
          </cell>
          <cell r="D399">
            <v>8.4825850000000003</v>
          </cell>
          <cell r="E399">
            <v>1121.3</v>
          </cell>
          <cell r="G399">
            <v>38237</v>
          </cell>
          <cell r="H399">
            <v>109.79370249728558</v>
          </cell>
          <cell r="I399">
            <v>111.42857142857143</v>
          </cell>
          <cell r="J399">
            <v>143.68821638000458</v>
          </cell>
          <cell r="K399">
            <v>77.05364137381288</v>
          </cell>
        </row>
        <row r="400">
          <cell r="A400">
            <v>38236</v>
          </cell>
          <cell r="B400">
            <v>62.33</v>
          </cell>
          <cell r="C400">
            <v>22.95</v>
          </cell>
          <cell r="D400">
            <v>8.4401419999999998</v>
          </cell>
          <cell r="E400">
            <v>1113.6300000000001</v>
          </cell>
          <cell r="G400">
            <v>38236</v>
          </cell>
          <cell r="H400">
            <v>108.28230184581975</v>
          </cell>
          <cell r="I400">
            <v>109.28571428571428</v>
          </cell>
          <cell r="J400">
            <v>142.96926585162004</v>
          </cell>
          <cell r="K400">
            <v>76.526573301631373</v>
          </cell>
        </row>
        <row r="401">
          <cell r="A401">
            <v>38233</v>
          </cell>
          <cell r="B401">
            <v>62.33</v>
          </cell>
          <cell r="C401">
            <v>22.95</v>
          </cell>
          <cell r="D401">
            <v>8.3983500000000006</v>
          </cell>
          <cell r="E401">
            <v>1113.6300000000001</v>
          </cell>
          <cell r="G401">
            <v>38233</v>
          </cell>
          <cell r="H401">
            <v>108.28230184581975</v>
          </cell>
          <cell r="I401">
            <v>109.28571428571428</v>
          </cell>
          <cell r="J401">
            <v>142.26134274339856</v>
          </cell>
          <cell r="K401">
            <v>76.526573301631373</v>
          </cell>
        </row>
        <row r="402">
          <cell r="A402">
            <v>38232</v>
          </cell>
          <cell r="B402">
            <v>62.489999999999995</v>
          </cell>
          <cell r="C402">
            <v>23.13</v>
          </cell>
          <cell r="D402">
            <v>8.3929799999999997</v>
          </cell>
          <cell r="E402">
            <v>1118.31</v>
          </cell>
          <cell r="G402">
            <v>38232</v>
          </cell>
          <cell r="H402">
            <v>108.56026058631923</v>
          </cell>
          <cell r="I402">
            <v>110.14285714285714</v>
          </cell>
          <cell r="J402">
            <v>142.17037923145489</v>
          </cell>
          <cell r="K402">
            <v>76.84817415923365</v>
          </cell>
        </row>
        <row r="403">
          <cell r="A403">
            <v>38231</v>
          </cell>
          <cell r="B403">
            <v>62.059999999999995</v>
          </cell>
          <cell r="C403">
            <v>22.06</v>
          </cell>
          <cell r="D403">
            <v>8.4476490000000002</v>
          </cell>
          <cell r="E403">
            <v>1105.9100000000001</v>
          </cell>
          <cell r="G403">
            <v>38231</v>
          </cell>
          <cell r="H403">
            <v>107.81324647122695</v>
          </cell>
          <cell r="I403">
            <v>105.04761904761904</v>
          </cell>
          <cell r="J403">
            <v>143.0964284371249</v>
          </cell>
          <cell r="K403">
            <v>75.99606932285154</v>
          </cell>
        </row>
        <row r="404">
          <cell r="A404">
            <v>38230</v>
          </cell>
          <cell r="B404">
            <v>62.25</v>
          </cell>
          <cell r="C404">
            <v>22.06</v>
          </cell>
          <cell r="D404">
            <v>8.4504979999999996</v>
          </cell>
          <cell r="E404">
            <v>1104.2399999999998</v>
          </cell>
          <cell r="G404">
            <v>38230</v>
          </cell>
          <cell r="H404">
            <v>108.14332247557003</v>
          </cell>
          <cell r="I404">
            <v>105.04761904761904</v>
          </cell>
          <cell r="J404">
            <v>143.14468822213934</v>
          </cell>
          <cell r="K404">
            <v>75.881310042467803</v>
          </cell>
        </row>
        <row r="405">
          <cell r="A405">
            <v>38229</v>
          </cell>
          <cell r="B405">
            <v>61.87</v>
          </cell>
          <cell r="C405">
            <v>21.68</v>
          </cell>
          <cell r="D405">
            <v>8.3411690000000007</v>
          </cell>
          <cell r="E405">
            <v>1099.1500000000001</v>
          </cell>
          <cell r="G405">
            <v>38229</v>
          </cell>
          <cell r="H405">
            <v>107.48317046688382</v>
          </cell>
          <cell r="I405">
            <v>103.23809523809524</v>
          </cell>
          <cell r="J405">
            <v>141.29274226361261</v>
          </cell>
          <cell r="K405">
            <v>75.531534750759349</v>
          </cell>
        </row>
        <row r="406">
          <cell r="A406">
            <v>38226</v>
          </cell>
          <cell r="B406">
            <v>62.169999999999995</v>
          </cell>
          <cell r="C406">
            <v>22.02</v>
          </cell>
          <cell r="D406">
            <v>8.3610570000000006</v>
          </cell>
          <cell r="E406">
            <v>1107.77</v>
          </cell>
          <cell r="G406">
            <v>38226</v>
          </cell>
          <cell r="H406">
            <v>108.0043431053203</v>
          </cell>
          <cell r="I406">
            <v>104.85714285714285</v>
          </cell>
          <cell r="J406">
            <v>141.62962910263226</v>
          </cell>
          <cell r="K406">
            <v>76.12388504830885</v>
          </cell>
        </row>
        <row r="407">
          <cell r="A407">
            <v>38225</v>
          </cell>
          <cell r="B407">
            <v>62.55</v>
          </cell>
          <cell r="C407">
            <v>21.779999999999998</v>
          </cell>
          <cell r="D407">
            <v>8.4537019999999998</v>
          </cell>
          <cell r="E407">
            <v>1105.0899999999999</v>
          </cell>
          <cell r="G407">
            <v>38225</v>
          </cell>
          <cell r="H407">
            <v>108.66449511400651</v>
          </cell>
          <cell r="I407">
            <v>103.71428571428571</v>
          </cell>
          <cell r="J407">
            <v>143.1989614236789</v>
          </cell>
          <cell r="K407">
            <v>75.939720454639158</v>
          </cell>
        </row>
        <row r="408">
          <cell r="A408">
            <v>38224</v>
          </cell>
          <cell r="B408">
            <v>62.169999999999995</v>
          </cell>
          <cell r="C408">
            <v>22.049999999999997</v>
          </cell>
          <cell r="D408">
            <v>8.3644370000000006</v>
          </cell>
          <cell r="E408">
            <v>1104.9599999999998</v>
          </cell>
          <cell r="G408">
            <v>38224</v>
          </cell>
          <cell r="H408">
            <v>108.0043431053203</v>
          </cell>
          <cell r="I408">
            <v>105</v>
          </cell>
          <cell r="J408">
            <v>141.68688360363217</v>
          </cell>
          <cell r="K408">
            <v>75.930787097483545</v>
          </cell>
        </row>
        <row r="409">
          <cell r="A409">
            <v>38223</v>
          </cell>
          <cell r="B409">
            <v>61.819999999999993</v>
          </cell>
          <cell r="C409">
            <v>21.88</v>
          </cell>
          <cell r="D409">
            <v>8.2971839999999997</v>
          </cell>
          <cell r="E409">
            <v>1096.1899999999998</v>
          </cell>
          <cell r="G409">
            <v>38223</v>
          </cell>
          <cell r="H409">
            <v>107.39630836047773</v>
          </cell>
          <cell r="I409">
            <v>104.19047619047619</v>
          </cell>
          <cell r="J409">
            <v>140.54767148654705</v>
          </cell>
          <cell r="K409">
            <v>75.328129080139078</v>
          </cell>
        </row>
        <row r="410">
          <cell r="A410">
            <v>38222</v>
          </cell>
          <cell r="B410">
            <v>61.819999999999993</v>
          </cell>
          <cell r="C410">
            <v>21.669999999999998</v>
          </cell>
          <cell r="D410">
            <v>8.4115500000000001</v>
          </cell>
          <cell r="E410">
            <v>1095.6799999999998</v>
          </cell>
          <cell r="G410">
            <v>38222</v>
          </cell>
          <cell r="H410">
            <v>107.39630836047773</v>
          </cell>
          <cell r="I410">
            <v>103.19047619047619</v>
          </cell>
          <cell r="J410">
            <v>142.48494020292486</v>
          </cell>
          <cell r="K410">
            <v>75.293082832836276</v>
          </cell>
        </row>
        <row r="411">
          <cell r="A411">
            <v>38219</v>
          </cell>
          <cell r="B411">
            <v>61.599999999999994</v>
          </cell>
          <cell r="C411">
            <v>21.65</v>
          </cell>
          <cell r="D411">
            <v>8.2453839999999996</v>
          </cell>
          <cell r="E411">
            <v>1098.3499999999999</v>
          </cell>
          <cell r="G411">
            <v>38219</v>
          </cell>
          <cell r="H411">
            <v>107.01411509229099</v>
          </cell>
          <cell r="I411">
            <v>103.09523809523809</v>
          </cell>
          <cell r="J411">
            <v>139.67022084992104</v>
          </cell>
          <cell r="K411">
            <v>75.476560245186292</v>
          </cell>
        </row>
        <row r="412">
          <cell r="A412">
            <v>38218</v>
          </cell>
          <cell r="B412">
            <v>61.699999999999996</v>
          </cell>
          <cell r="C412">
            <v>21.529999999999998</v>
          </cell>
          <cell r="D412">
            <v>8.3283039999999993</v>
          </cell>
          <cell r="E412">
            <v>1091.2299999999998</v>
          </cell>
          <cell r="G412">
            <v>38218</v>
          </cell>
          <cell r="H412">
            <v>107.18783930510315</v>
          </cell>
          <cell r="I412">
            <v>102.52380952380953</v>
          </cell>
          <cell r="J412">
            <v>141.07481943658183</v>
          </cell>
          <cell r="K412">
            <v>74.987287145586237</v>
          </cell>
        </row>
        <row r="413">
          <cell r="A413">
            <v>38217</v>
          </cell>
          <cell r="B413">
            <v>62.43</v>
          </cell>
          <cell r="C413">
            <v>21.799999999999997</v>
          </cell>
          <cell r="D413">
            <v>8.2881110000000007</v>
          </cell>
          <cell r="E413">
            <v>1095.1699999999998</v>
          </cell>
          <cell r="G413">
            <v>38217</v>
          </cell>
          <cell r="H413">
            <v>108.45602605863192</v>
          </cell>
          <cell r="I413">
            <v>103.80952380952382</v>
          </cell>
          <cell r="J413">
            <v>140.3939821115257</v>
          </cell>
          <cell r="K413">
            <v>75.258036585533461</v>
          </cell>
        </row>
        <row r="414">
          <cell r="A414">
            <v>38216</v>
          </cell>
          <cell r="B414">
            <v>61.61</v>
          </cell>
          <cell r="C414">
            <v>21.419999999999998</v>
          </cell>
          <cell r="D414">
            <v>8.2050210000000003</v>
          </cell>
          <cell r="E414">
            <v>1081.7099999999998</v>
          </cell>
          <cell r="G414">
            <v>38216</v>
          </cell>
          <cell r="H414">
            <v>107.03148751357222</v>
          </cell>
          <cell r="I414">
            <v>102</v>
          </cell>
          <cell r="J414">
            <v>138.98650386061342</v>
          </cell>
          <cell r="K414">
            <v>74.333090529267054</v>
          </cell>
        </row>
        <row r="415">
          <cell r="A415">
            <v>38215</v>
          </cell>
          <cell r="B415">
            <v>61.239999999999995</v>
          </cell>
          <cell r="C415">
            <v>21.5</v>
          </cell>
          <cell r="D415">
            <v>8.1902509999999999</v>
          </cell>
          <cell r="E415">
            <v>1079.3399999999999</v>
          </cell>
          <cell r="G415">
            <v>38215</v>
          </cell>
          <cell r="H415">
            <v>106.38870792616721</v>
          </cell>
          <cell r="I415">
            <v>102.38095238095238</v>
          </cell>
          <cell r="J415">
            <v>138.73631185476464</v>
          </cell>
          <cell r="K415">
            <v>74.170228556506913</v>
          </cell>
        </row>
        <row r="416">
          <cell r="A416">
            <v>38212</v>
          </cell>
          <cell r="B416">
            <v>60.269999999999996</v>
          </cell>
          <cell r="C416">
            <v>20.99</v>
          </cell>
          <cell r="D416">
            <v>8.0807319999999994</v>
          </cell>
          <cell r="E416">
            <v>1064.8</v>
          </cell>
          <cell r="G416">
            <v>38212</v>
          </cell>
          <cell r="H416">
            <v>104.70358306188925</v>
          </cell>
          <cell r="I416">
            <v>99.952380952380949</v>
          </cell>
          <cell r="J416">
            <v>136.88114744795683</v>
          </cell>
          <cell r="K416">
            <v>73.171066917716914</v>
          </cell>
        </row>
        <row r="417">
          <cell r="A417">
            <v>38211</v>
          </cell>
          <cell r="B417">
            <v>59.709999999999994</v>
          </cell>
          <cell r="C417">
            <v>20.979999999999997</v>
          </cell>
          <cell r="D417">
            <v>8.0810329999999997</v>
          </cell>
          <cell r="E417">
            <v>1063.2299999999998</v>
          </cell>
          <cell r="G417">
            <v>38211</v>
          </cell>
          <cell r="H417">
            <v>103.73072747014116</v>
          </cell>
          <cell r="I417">
            <v>99.904761904761912</v>
          </cell>
          <cell r="J417">
            <v>136.88624614760209</v>
          </cell>
          <cell r="K417">
            <v>73.063179450529816</v>
          </cell>
        </row>
        <row r="418">
          <cell r="A418">
            <v>38210</v>
          </cell>
          <cell r="B418">
            <v>60.559999999999995</v>
          </cell>
          <cell r="C418">
            <v>21.2</v>
          </cell>
          <cell r="D418">
            <v>8.1454749999999994</v>
          </cell>
          <cell r="E418">
            <v>1075.79</v>
          </cell>
          <cell r="G418">
            <v>38210</v>
          </cell>
          <cell r="H418">
            <v>105.20738327904454</v>
          </cell>
          <cell r="I418">
            <v>100.95238095238095</v>
          </cell>
          <cell r="J418">
            <v>137.97784216932899</v>
          </cell>
          <cell r="K418">
            <v>73.926279188026541</v>
          </cell>
        </row>
        <row r="419">
          <cell r="A419">
            <v>38209</v>
          </cell>
          <cell r="B419">
            <v>61.25</v>
          </cell>
          <cell r="C419">
            <v>21.229999999999997</v>
          </cell>
          <cell r="D419">
            <v>8.3520219999999998</v>
          </cell>
          <cell r="E419">
            <v>1079.04</v>
          </cell>
          <cell r="G419">
            <v>38209</v>
          </cell>
          <cell r="H419">
            <v>106.40608034744842</v>
          </cell>
          <cell r="I419">
            <v>101.0952380952381</v>
          </cell>
          <cell r="J419">
            <v>141.47658341726708</v>
          </cell>
          <cell r="K419">
            <v>74.149613116917024</v>
          </cell>
        </row>
        <row r="420">
          <cell r="A420">
            <v>38208</v>
          </cell>
          <cell r="B420">
            <v>60.61</v>
          </cell>
          <cell r="C420">
            <v>20.599999999999998</v>
          </cell>
          <cell r="D420">
            <v>8.2716510000000003</v>
          </cell>
          <cell r="E420">
            <v>1065.2199999999998</v>
          </cell>
          <cell r="G420">
            <v>38208</v>
          </cell>
          <cell r="H420">
            <v>105.29424538545061</v>
          </cell>
          <cell r="I420">
            <v>98.095238095238102</v>
          </cell>
          <cell r="J420">
            <v>140.11516285517695</v>
          </cell>
          <cell r="K420">
            <v>73.199928533142753</v>
          </cell>
        </row>
        <row r="421">
          <cell r="A421">
            <v>38205</v>
          </cell>
          <cell r="B421">
            <v>60.51</v>
          </cell>
          <cell r="C421">
            <v>20.399999999999999</v>
          </cell>
          <cell r="D421">
            <v>8.3992369999999994</v>
          </cell>
          <cell r="E421">
            <v>1063.9699999999998</v>
          </cell>
          <cell r="G421">
            <v>38205</v>
          </cell>
          <cell r="H421">
            <v>105.12052117263843</v>
          </cell>
          <cell r="I421">
            <v>97.142857142857125</v>
          </cell>
          <cell r="J421">
            <v>142.27636781511063</v>
          </cell>
          <cell r="K421">
            <v>73.114030868184869</v>
          </cell>
        </row>
        <row r="422">
          <cell r="A422">
            <v>38204</v>
          </cell>
          <cell r="B422">
            <v>61.3</v>
          </cell>
          <cell r="C422">
            <v>20.81</v>
          </cell>
          <cell r="D422">
            <v>8.5350300000000008</v>
          </cell>
          <cell r="E422">
            <v>1080.6999999999998</v>
          </cell>
          <cell r="G422">
            <v>38204</v>
          </cell>
          <cell r="H422">
            <v>106.4929424538545</v>
          </cell>
          <cell r="I422">
            <v>99.095238095238088</v>
          </cell>
          <cell r="J422">
            <v>144.5765928015847</v>
          </cell>
          <cell r="K422">
            <v>74.263685215981084</v>
          </cell>
        </row>
        <row r="423">
          <cell r="A423">
            <v>38203</v>
          </cell>
          <cell r="B423">
            <v>62.25</v>
          </cell>
          <cell r="C423">
            <v>20.75</v>
          </cell>
          <cell r="D423">
            <v>8.5605930000000008</v>
          </cell>
          <cell r="E423">
            <v>1098.6300000000001</v>
          </cell>
          <cell r="G423">
            <v>38203</v>
          </cell>
          <cell r="H423">
            <v>108.14332247557003</v>
          </cell>
          <cell r="I423">
            <v>98.80952380952381</v>
          </cell>
          <cell r="J423">
            <v>145.0096096089992</v>
          </cell>
          <cell r="K423">
            <v>75.49580132213687</v>
          </cell>
        </row>
        <row r="424">
          <cell r="A424">
            <v>38202</v>
          </cell>
          <cell r="B424">
            <v>62.69</v>
          </cell>
          <cell r="C424">
            <v>20.7</v>
          </cell>
          <cell r="D424">
            <v>8.7087649999999996</v>
          </cell>
          <cell r="E424">
            <v>1099.6899999999998</v>
          </cell>
          <cell r="G424">
            <v>38202</v>
          </cell>
          <cell r="H424">
            <v>108.90770901194354</v>
          </cell>
          <cell r="I424">
            <v>98.571428571428569</v>
          </cell>
          <cell r="J424">
            <v>147.51952497058508</v>
          </cell>
          <cell r="K424">
            <v>75.568642542021138</v>
          </cell>
        </row>
        <row r="425">
          <cell r="A425">
            <v>38201</v>
          </cell>
          <cell r="B425">
            <v>60.8</v>
          </cell>
          <cell r="C425">
            <v>21</v>
          </cell>
          <cell r="D425">
            <v>8.6367429999999992</v>
          </cell>
          <cell r="E425">
            <v>1106.6199999999999</v>
          </cell>
          <cell r="G425">
            <v>38201</v>
          </cell>
          <cell r="H425">
            <v>105.62432138979369</v>
          </cell>
          <cell r="I425">
            <v>100</v>
          </cell>
          <cell r="J425">
            <v>146.29952980164532</v>
          </cell>
          <cell r="K425">
            <v>76.044859196547591</v>
          </cell>
        </row>
        <row r="426">
          <cell r="A426">
            <v>38198</v>
          </cell>
          <cell r="B426">
            <v>60.699999999999996</v>
          </cell>
          <cell r="C426">
            <v>21</v>
          </cell>
          <cell r="D426">
            <v>8.7219069999999999</v>
          </cell>
          <cell r="E426">
            <v>1101.7199999999998</v>
          </cell>
          <cell r="G426">
            <v>38198</v>
          </cell>
          <cell r="H426">
            <v>105.45059717698155</v>
          </cell>
          <cell r="I426">
            <v>100</v>
          </cell>
          <cell r="J426">
            <v>147.7421399564256</v>
          </cell>
          <cell r="K426">
            <v>75.708140349912739</v>
          </cell>
        </row>
        <row r="427">
          <cell r="A427">
            <v>38197</v>
          </cell>
          <cell r="B427">
            <v>60.79</v>
          </cell>
          <cell r="C427">
            <v>20.99</v>
          </cell>
          <cell r="D427">
            <v>8.6767599999999998</v>
          </cell>
          <cell r="E427">
            <v>1100.4299999999998</v>
          </cell>
          <cell r="G427">
            <v>38197</v>
          </cell>
          <cell r="H427">
            <v>105.60694896851248</v>
          </cell>
          <cell r="I427">
            <v>99.952380952380949</v>
          </cell>
          <cell r="J427">
            <v>146.97738582724116</v>
          </cell>
          <cell r="K427">
            <v>75.619493959676191</v>
          </cell>
        </row>
        <row r="428">
          <cell r="A428">
            <v>38196</v>
          </cell>
          <cell r="B428">
            <v>60.089999999999996</v>
          </cell>
          <cell r="C428">
            <v>20.93</v>
          </cell>
          <cell r="D428">
            <v>8.5320250000000009</v>
          </cell>
          <cell r="E428">
            <v>1095.4199999999998</v>
          </cell>
          <cell r="G428">
            <v>38196</v>
          </cell>
          <cell r="H428">
            <v>104.39087947882737</v>
          </cell>
          <cell r="I428">
            <v>99.666666666666671</v>
          </cell>
          <cell r="J428">
            <v>144.52569050113954</v>
          </cell>
          <cell r="K428">
            <v>75.275216118525037</v>
          </cell>
        </row>
        <row r="429">
          <cell r="A429">
            <v>38195</v>
          </cell>
          <cell r="B429">
            <v>60.44</v>
          </cell>
          <cell r="C429">
            <v>20.979999999999997</v>
          </cell>
          <cell r="D429">
            <v>8.6121660000000002</v>
          </cell>
          <cell r="E429">
            <v>1094.83</v>
          </cell>
          <cell r="G429">
            <v>38195</v>
          </cell>
          <cell r="H429">
            <v>104.99891422366991</v>
          </cell>
          <cell r="I429">
            <v>99.904761904761912</v>
          </cell>
          <cell r="J429">
            <v>145.8832150468894</v>
          </cell>
          <cell r="K429">
            <v>75.234672420664907</v>
          </cell>
        </row>
        <row r="430">
          <cell r="A430">
            <v>38194</v>
          </cell>
          <cell r="B430">
            <v>59.08</v>
          </cell>
          <cell r="C430">
            <v>21.02</v>
          </cell>
          <cell r="D430">
            <v>8.6383050000000008</v>
          </cell>
          <cell r="E430">
            <v>1084.07</v>
          </cell>
          <cell r="G430">
            <v>38194</v>
          </cell>
          <cell r="H430">
            <v>102.63626492942453</v>
          </cell>
          <cell r="I430">
            <v>100.0952380952381</v>
          </cell>
          <cell r="J430">
            <v>146.32598883435597</v>
          </cell>
          <cell r="K430">
            <v>74.495265320707517</v>
          </cell>
        </row>
        <row r="431">
          <cell r="A431">
            <v>38191</v>
          </cell>
          <cell r="B431">
            <v>59.48</v>
          </cell>
          <cell r="C431">
            <v>21.099999999999998</v>
          </cell>
          <cell r="D431">
            <v>8.6352130000000002</v>
          </cell>
          <cell r="E431">
            <v>1086.1999999999998</v>
          </cell>
          <cell r="G431">
            <v>38191</v>
          </cell>
          <cell r="H431">
            <v>103.33116178067318</v>
          </cell>
          <cell r="I431">
            <v>100.47619047619048</v>
          </cell>
          <cell r="J431">
            <v>146.27361282338208</v>
          </cell>
          <cell r="K431">
            <v>74.641634941795743</v>
          </cell>
        </row>
        <row r="432">
          <cell r="A432">
            <v>38190</v>
          </cell>
          <cell r="B432">
            <v>59.86</v>
          </cell>
          <cell r="C432">
            <v>20.75</v>
          </cell>
          <cell r="D432">
            <v>8.7639800000000001</v>
          </cell>
          <cell r="E432">
            <v>1096.8399999999999</v>
          </cell>
          <cell r="G432">
            <v>38190</v>
          </cell>
          <cell r="H432">
            <v>103.9913137893594</v>
          </cell>
          <cell r="I432">
            <v>98.80952380952381</v>
          </cell>
          <cell r="J432">
            <v>148.45482298026278</v>
          </cell>
          <cell r="K432">
            <v>75.372795865917169</v>
          </cell>
        </row>
        <row r="433">
          <cell r="A433">
            <v>38189</v>
          </cell>
          <cell r="B433">
            <v>60.44</v>
          </cell>
          <cell r="C433">
            <v>20.86</v>
          </cell>
          <cell r="D433">
            <v>8.9002309999999998</v>
          </cell>
          <cell r="E433">
            <v>1093.8800000000001</v>
          </cell>
          <cell r="G433">
            <v>38189</v>
          </cell>
          <cell r="H433">
            <v>104.99891422366991</v>
          </cell>
          <cell r="I433">
            <v>99.333333333333329</v>
          </cell>
          <cell r="J433">
            <v>150.76280612101434</v>
          </cell>
          <cell r="K433">
            <v>75.169390195296941</v>
          </cell>
        </row>
        <row r="434">
          <cell r="A434">
            <v>38188</v>
          </cell>
          <cell r="B434">
            <v>61.069999999999993</v>
          </cell>
          <cell r="C434">
            <v>21.2</v>
          </cell>
          <cell r="D434">
            <v>8.906072</v>
          </cell>
          <cell r="E434">
            <v>1108.6699999999998</v>
          </cell>
          <cell r="G434">
            <v>38188</v>
          </cell>
          <cell r="H434">
            <v>106.09337676438653</v>
          </cell>
          <cell r="I434">
            <v>100.95238095238095</v>
          </cell>
          <cell r="J434">
            <v>150.86174799685472</v>
          </cell>
          <cell r="K434">
            <v>76.185731367078517</v>
          </cell>
        </row>
        <row r="435">
          <cell r="A435">
            <v>38187</v>
          </cell>
          <cell r="B435">
            <v>60.639999999999993</v>
          </cell>
          <cell r="C435">
            <v>21</v>
          </cell>
          <cell r="D435">
            <v>8.9309360000000009</v>
          </cell>
          <cell r="E435">
            <v>1100.9000000000001</v>
          </cell>
          <cell r="G435">
            <v>38187</v>
          </cell>
          <cell r="H435">
            <v>105.34636264929425</v>
          </cell>
          <cell r="I435">
            <v>100</v>
          </cell>
          <cell r="J435">
            <v>151.28292430243525</v>
          </cell>
          <cell r="K435">
            <v>75.651791481700371</v>
          </cell>
        </row>
        <row r="436">
          <cell r="A436">
            <v>38184</v>
          </cell>
          <cell r="B436">
            <v>61.3</v>
          </cell>
          <cell r="C436">
            <v>21</v>
          </cell>
          <cell r="D436">
            <v>8.9423659999999998</v>
          </cell>
          <cell r="E436">
            <v>1101.3900000000001</v>
          </cell>
          <cell r="G436">
            <v>38184</v>
          </cell>
          <cell r="H436">
            <v>106.4929424538545</v>
          </cell>
          <cell r="I436">
            <v>100</v>
          </cell>
          <cell r="J436">
            <v>151.47653937534324</v>
          </cell>
          <cell r="K436">
            <v>75.685463366363862</v>
          </cell>
        </row>
        <row r="437">
          <cell r="A437">
            <v>38183</v>
          </cell>
          <cell r="B437">
            <v>60.75</v>
          </cell>
          <cell r="C437">
            <v>21.24</v>
          </cell>
          <cell r="D437">
            <v>8.9956999999999994</v>
          </cell>
          <cell r="E437">
            <v>1106.6899999999998</v>
          </cell>
          <cell r="G437">
            <v>38183</v>
          </cell>
          <cell r="H437">
            <v>105.53745928338762</v>
          </cell>
          <cell r="I437">
            <v>101.14285714285714</v>
          </cell>
          <cell r="J437">
            <v>152.37997474703843</v>
          </cell>
          <cell r="K437">
            <v>76.049669465785243</v>
          </cell>
        </row>
        <row r="438">
          <cell r="A438">
            <v>38182</v>
          </cell>
          <cell r="B438">
            <v>60.389999999999993</v>
          </cell>
          <cell r="C438">
            <v>21.25</v>
          </cell>
          <cell r="D438">
            <v>8.9517670000000003</v>
          </cell>
          <cell r="E438">
            <v>1111.4699999999998</v>
          </cell>
          <cell r="G438">
            <v>38182</v>
          </cell>
          <cell r="H438">
            <v>104.91205211726384</v>
          </cell>
          <cell r="I438">
            <v>101.19047619047619</v>
          </cell>
          <cell r="J438">
            <v>151.63578480844981</v>
          </cell>
          <cell r="K438">
            <v>76.37814213658416</v>
          </cell>
        </row>
        <row r="439">
          <cell r="A439">
            <v>38181</v>
          </cell>
          <cell r="B439">
            <v>60.61</v>
          </cell>
          <cell r="C439">
            <v>21.4</v>
          </cell>
          <cell r="D439">
            <v>8.8246690000000001</v>
          </cell>
          <cell r="E439">
            <v>1115.1400000000001</v>
          </cell>
          <cell r="G439">
            <v>38181</v>
          </cell>
          <cell r="H439">
            <v>105.29424538545061</v>
          </cell>
          <cell r="I439">
            <v>101.9047619047619</v>
          </cell>
          <cell r="J439">
            <v>149.482846178838</v>
          </cell>
          <cell r="K439">
            <v>76.630337680900482</v>
          </cell>
        </row>
        <row r="440">
          <cell r="A440">
            <v>38180</v>
          </cell>
          <cell r="B440">
            <v>61.379999999999995</v>
          </cell>
          <cell r="C440">
            <v>21.299999999999997</v>
          </cell>
          <cell r="D440">
            <v>8.4803099999999993</v>
          </cell>
          <cell r="E440">
            <v>1114.3499999999999</v>
          </cell>
          <cell r="G440">
            <v>38180</v>
          </cell>
          <cell r="H440">
            <v>106.63192182410424</v>
          </cell>
          <cell r="I440">
            <v>101.42857142857142</v>
          </cell>
          <cell r="J440">
            <v>143.64967969663923</v>
          </cell>
          <cell r="K440">
            <v>76.576050356647102</v>
          </cell>
        </row>
        <row r="441">
          <cell r="A441">
            <v>38177</v>
          </cell>
          <cell r="B441">
            <v>61.559999999999995</v>
          </cell>
          <cell r="C441">
            <v>21.369999999999997</v>
          </cell>
          <cell r="D441">
            <v>8.5295450000000006</v>
          </cell>
          <cell r="E441">
            <v>1112.81</v>
          </cell>
          <cell r="G441">
            <v>38177</v>
          </cell>
          <cell r="H441">
            <v>106.94462540716614</v>
          </cell>
          <cell r="I441">
            <v>101.76190476190476</v>
          </cell>
          <cell r="J441">
            <v>144.48368128147092</v>
          </cell>
          <cell r="K441">
            <v>76.470224433418991</v>
          </cell>
        </row>
        <row r="442">
          <cell r="A442">
            <v>38176</v>
          </cell>
          <cell r="B442">
            <v>60.76</v>
          </cell>
          <cell r="C442">
            <v>21.25</v>
          </cell>
          <cell r="D442">
            <v>8.4210630000000002</v>
          </cell>
          <cell r="E442">
            <v>1109.1099999999999</v>
          </cell>
          <cell r="G442">
            <v>38176</v>
          </cell>
          <cell r="H442">
            <v>105.55483170466884</v>
          </cell>
          <cell r="I442">
            <v>101.19047619047619</v>
          </cell>
          <cell r="J442">
            <v>142.64608282659711</v>
          </cell>
          <cell r="K442">
            <v>76.215967345143682</v>
          </cell>
        </row>
        <row r="443">
          <cell r="A443">
            <v>38175</v>
          </cell>
          <cell r="B443">
            <v>62.22</v>
          </cell>
          <cell r="C443">
            <v>21.459999999999997</v>
          </cell>
          <cell r="D443">
            <v>8.5293770000000002</v>
          </cell>
          <cell r="E443">
            <v>1118.33</v>
          </cell>
          <cell r="G443">
            <v>38175</v>
          </cell>
          <cell r="H443">
            <v>108.09120521172639</v>
          </cell>
          <cell r="I443">
            <v>102.19047619047619</v>
          </cell>
          <cell r="J443">
            <v>144.48083549562242</v>
          </cell>
          <cell r="K443">
            <v>76.849548521872975</v>
          </cell>
        </row>
        <row r="444">
          <cell r="A444">
            <v>38174</v>
          </cell>
          <cell r="B444">
            <v>62.209999999999994</v>
          </cell>
          <cell r="C444">
            <v>21.319999999999997</v>
          </cell>
          <cell r="D444">
            <v>8.4291850000000004</v>
          </cell>
          <cell r="E444">
            <v>1116.2099999999998</v>
          </cell>
          <cell r="G444">
            <v>38174</v>
          </cell>
          <cell r="H444">
            <v>108.07383279044518</v>
          </cell>
          <cell r="I444">
            <v>101.52380952380953</v>
          </cell>
          <cell r="J444">
            <v>142.78366302101173</v>
          </cell>
          <cell r="K444">
            <v>76.703866082104426</v>
          </cell>
        </row>
        <row r="445">
          <cell r="A445">
            <v>38173</v>
          </cell>
          <cell r="B445">
            <v>62.529999999999994</v>
          </cell>
          <cell r="C445">
            <v>21.79</v>
          </cell>
          <cell r="D445">
            <v>8.3845729999999996</v>
          </cell>
          <cell r="E445">
            <v>1125.3800000000001</v>
          </cell>
          <cell r="G445">
            <v>38173</v>
          </cell>
          <cell r="H445">
            <v>108.62975027144408</v>
          </cell>
          <cell r="I445">
            <v>103.76190476190476</v>
          </cell>
          <cell r="J445">
            <v>142.02797136461868</v>
          </cell>
          <cell r="K445">
            <v>77.334011352235407</v>
          </cell>
        </row>
        <row r="446">
          <cell r="A446">
            <v>38170</v>
          </cell>
          <cell r="B446">
            <v>62.529999999999994</v>
          </cell>
          <cell r="C446">
            <v>21.79</v>
          </cell>
          <cell r="D446">
            <v>8.4119510000000002</v>
          </cell>
          <cell r="E446">
            <v>1125.3800000000001</v>
          </cell>
          <cell r="G446">
            <v>38170</v>
          </cell>
          <cell r="H446">
            <v>108.62975027144408</v>
          </cell>
          <cell r="I446">
            <v>103.76190476190476</v>
          </cell>
          <cell r="J446">
            <v>142.49173282271806</v>
          </cell>
          <cell r="K446">
            <v>77.334011352235407</v>
          </cell>
        </row>
        <row r="447">
          <cell r="A447">
            <v>38169</v>
          </cell>
          <cell r="B447">
            <v>62.54</v>
          </cell>
          <cell r="C447">
            <v>21.9</v>
          </cell>
          <cell r="D447">
            <v>8.4813880000000008</v>
          </cell>
          <cell r="E447">
            <v>1128.9399999999998</v>
          </cell>
          <cell r="G447">
            <v>38169</v>
          </cell>
          <cell r="H447">
            <v>108.64712269272529</v>
          </cell>
          <cell r="I447">
            <v>104.28571428571428</v>
          </cell>
          <cell r="J447">
            <v>143.66794015583389</v>
          </cell>
          <cell r="K447">
            <v>77.578647902035442</v>
          </cell>
        </row>
        <row r="448">
          <cell r="A448">
            <v>38168</v>
          </cell>
          <cell r="B448">
            <v>63.55</v>
          </cell>
          <cell r="C448">
            <v>22.259999999999998</v>
          </cell>
          <cell r="D448">
            <v>8.4278329999999997</v>
          </cell>
          <cell r="E448">
            <v>1140.8399999999999</v>
          </cell>
          <cell r="G448">
            <v>38168</v>
          </cell>
          <cell r="H448">
            <v>110.40173724212812</v>
          </cell>
          <cell r="I448">
            <v>106</v>
          </cell>
          <cell r="J448">
            <v>142.76076122061176</v>
          </cell>
          <cell r="K448">
            <v>78.396393672434399</v>
          </cell>
        </row>
        <row r="449">
          <cell r="A449">
            <v>38167</v>
          </cell>
          <cell r="B449">
            <v>62.949999999999996</v>
          </cell>
          <cell r="C449">
            <v>22.2</v>
          </cell>
          <cell r="D449">
            <v>8.4006930000000004</v>
          </cell>
          <cell r="E449">
            <v>1136.1999999999998</v>
          </cell>
          <cell r="G449">
            <v>38167</v>
          </cell>
          <cell r="H449">
            <v>109.35939196525517</v>
          </cell>
          <cell r="I449">
            <v>105.71428571428572</v>
          </cell>
          <cell r="J449">
            <v>142.30103129246447</v>
          </cell>
          <cell r="K449">
            <v>78.077541540110772</v>
          </cell>
        </row>
        <row r="450">
          <cell r="A450">
            <v>38166</v>
          </cell>
          <cell r="B450">
            <v>61.529999999999994</v>
          </cell>
          <cell r="C450">
            <v>21.849999999999998</v>
          </cell>
          <cell r="D450">
            <v>8.4914470000000009</v>
          </cell>
          <cell r="E450">
            <v>1133.3499999999999</v>
          </cell>
          <cell r="G450">
            <v>38166</v>
          </cell>
          <cell r="H450">
            <v>106.89250814332247</v>
          </cell>
          <cell r="I450">
            <v>104.04761904761905</v>
          </cell>
          <cell r="J450">
            <v>143.83833158351385</v>
          </cell>
          <cell r="K450">
            <v>77.881694864006818</v>
          </cell>
        </row>
        <row r="451">
          <cell r="A451">
            <v>38163</v>
          </cell>
          <cell r="B451">
            <v>61.4</v>
          </cell>
          <cell r="C451">
            <v>21.7</v>
          </cell>
          <cell r="D451">
            <v>8.5059500000000003</v>
          </cell>
          <cell r="E451">
            <v>1134.4299999999998</v>
          </cell>
          <cell r="G451">
            <v>38163</v>
          </cell>
          <cell r="H451">
            <v>106.66666666666667</v>
          </cell>
          <cell r="I451">
            <v>103.33333333333331</v>
          </cell>
          <cell r="J451">
            <v>144.08400082256762</v>
          </cell>
          <cell r="K451">
            <v>77.955910446530424</v>
          </cell>
        </row>
        <row r="452">
          <cell r="A452">
            <v>38162</v>
          </cell>
          <cell r="B452">
            <v>61.54</v>
          </cell>
          <cell r="C452">
            <v>21.5</v>
          </cell>
          <cell r="D452">
            <v>8.5269809999999993</v>
          </cell>
          <cell r="E452">
            <v>1140.6500000000001</v>
          </cell>
          <cell r="G452">
            <v>38162</v>
          </cell>
          <cell r="H452">
            <v>106.90988056460368</v>
          </cell>
          <cell r="I452">
            <v>102.38095238095238</v>
          </cell>
          <cell r="J452">
            <v>144.44024916887807</v>
          </cell>
          <cell r="K452">
            <v>78.383337227360812</v>
          </cell>
        </row>
        <row r="453">
          <cell r="A453">
            <v>38161</v>
          </cell>
          <cell r="B453">
            <v>61.129999999999995</v>
          </cell>
          <cell r="C453">
            <v>21.619999999999997</v>
          </cell>
          <cell r="D453">
            <v>8.2559059999999995</v>
          </cell>
          <cell r="E453">
            <v>1144.06</v>
          </cell>
          <cell r="G453">
            <v>38161</v>
          </cell>
          <cell r="H453">
            <v>106.19761129207383</v>
          </cell>
          <cell r="I453">
            <v>102.95238095238095</v>
          </cell>
          <cell r="J453">
            <v>139.84845512788587</v>
          </cell>
          <cell r="K453">
            <v>78.617666057365881</v>
          </cell>
        </row>
        <row r="454">
          <cell r="A454">
            <v>38160</v>
          </cell>
          <cell r="B454">
            <v>60.199999999999996</v>
          </cell>
          <cell r="C454">
            <v>21.5</v>
          </cell>
          <cell r="D454">
            <v>8.0843559999999997</v>
          </cell>
          <cell r="E454">
            <v>1134.4100000000001</v>
          </cell>
          <cell r="G454">
            <v>38160</v>
          </cell>
          <cell r="H454">
            <v>104.58197611292076</v>
          </cell>
          <cell r="I454">
            <v>102.38095238095238</v>
          </cell>
          <cell r="J454">
            <v>136.9425351141177</v>
          </cell>
          <cell r="K454">
            <v>77.954536083891099</v>
          </cell>
        </row>
        <row r="455">
          <cell r="A455">
            <v>38159</v>
          </cell>
          <cell r="B455">
            <v>59.66</v>
          </cell>
          <cell r="C455">
            <v>21.409999999999997</v>
          </cell>
          <cell r="D455">
            <v>8.1875879999999999</v>
          </cell>
          <cell r="E455">
            <v>1130.3</v>
          </cell>
          <cell r="G455">
            <v>38159</v>
          </cell>
          <cell r="H455">
            <v>103.64386536373506</v>
          </cell>
          <cell r="I455">
            <v>101.95238095238095</v>
          </cell>
          <cell r="J455">
            <v>138.69120276122536</v>
          </cell>
          <cell r="K455">
            <v>77.672104561509599</v>
          </cell>
        </row>
        <row r="456">
          <cell r="A456">
            <v>38156</v>
          </cell>
          <cell r="B456">
            <v>58.769999999999996</v>
          </cell>
          <cell r="C456">
            <v>21.279999999999998</v>
          </cell>
          <cell r="D456">
            <v>8.1195020000000007</v>
          </cell>
          <cell r="E456">
            <v>1135.02</v>
          </cell>
          <cell r="G456">
            <v>38156</v>
          </cell>
          <cell r="H456">
            <v>102.09771986970684</v>
          </cell>
          <cell r="I456">
            <v>101.33333333333334</v>
          </cell>
          <cell r="J456">
            <v>137.53788028930802</v>
          </cell>
          <cell r="K456">
            <v>77.99645414439054</v>
          </cell>
        </row>
        <row r="457">
          <cell r="A457">
            <v>38155</v>
          </cell>
          <cell r="B457">
            <v>59.879999999999995</v>
          </cell>
          <cell r="C457">
            <v>21.25</v>
          </cell>
          <cell r="D457">
            <v>8.0737970000000008</v>
          </cell>
          <cell r="E457">
            <v>1132.05</v>
          </cell>
          <cell r="G457">
            <v>38155</v>
          </cell>
          <cell r="H457">
            <v>104.02605863192183</v>
          </cell>
          <cell r="I457">
            <v>101.19047619047619</v>
          </cell>
          <cell r="J457">
            <v>136.76367408569814</v>
          </cell>
          <cell r="K457">
            <v>77.792361292450622</v>
          </cell>
        </row>
        <row r="458">
          <cell r="A458">
            <v>38154</v>
          </cell>
          <cell r="B458">
            <v>60.989999999999995</v>
          </cell>
          <cell r="C458">
            <v>21.349999999999998</v>
          </cell>
          <cell r="D458">
            <v>8.0398479999999992</v>
          </cell>
          <cell r="E458">
            <v>1133.56</v>
          </cell>
          <cell r="G458">
            <v>38154</v>
          </cell>
          <cell r="H458">
            <v>105.95439739413681</v>
          </cell>
          <cell r="I458">
            <v>101.66666666666669</v>
          </cell>
          <cell r="J458">
            <v>136.18860513467851</v>
          </cell>
          <cell r="K458">
            <v>77.89612567171973</v>
          </cell>
        </row>
        <row r="459">
          <cell r="A459">
            <v>38153</v>
          </cell>
          <cell r="B459">
            <v>60.889999999999993</v>
          </cell>
          <cell r="C459">
            <v>21.22</v>
          </cell>
          <cell r="D459">
            <v>7.970904</v>
          </cell>
          <cell r="E459">
            <v>1132.01</v>
          </cell>
          <cell r="G459">
            <v>38153</v>
          </cell>
          <cell r="H459">
            <v>105.78067318132464</v>
          </cell>
          <cell r="I459">
            <v>101.04761904761905</v>
          </cell>
          <cell r="J459">
            <v>135.02074882789194</v>
          </cell>
          <cell r="K459">
            <v>77.789612567171972</v>
          </cell>
        </row>
        <row r="460">
          <cell r="A460">
            <v>38152</v>
          </cell>
          <cell r="B460">
            <v>60.379999999999995</v>
          </cell>
          <cell r="C460">
            <v>20.9</v>
          </cell>
          <cell r="D460">
            <v>7.9696309999999997</v>
          </cell>
          <cell r="E460">
            <v>1125.29</v>
          </cell>
          <cell r="G460">
            <v>38152</v>
          </cell>
          <cell r="H460">
            <v>104.89467969598263</v>
          </cell>
          <cell r="I460">
            <v>99.523809523809518</v>
          </cell>
          <cell r="J460">
            <v>134.99918522440885</v>
          </cell>
          <cell r="K460">
            <v>77.327826720358431</v>
          </cell>
        </row>
        <row r="461">
          <cell r="A461">
            <v>38149</v>
          </cell>
          <cell r="B461">
            <v>60.76</v>
          </cell>
          <cell r="C461">
            <v>21.099999999999998</v>
          </cell>
          <cell r="D461">
            <v>8.0621919999999996</v>
          </cell>
          <cell r="E461">
            <v>1136.4699999999998</v>
          </cell>
          <cell r="G461">
            <v>38149</v>
          </cell>
          <cell r="H461">
            <v>105.55483170466884</v>
          </cell>
          <cell r="I461">
            <v>100.47619047619048</v>
          </cell>
          <cell r="J461">
            <v>136.56709465253124</v>
          </cell>
          <cell r="K461">
            <v>78.096095435741674</v>
          </cell>
        </row>
        <row r="462">
          <cell r="A462">
            <v>38148</v>
          </cell>
          <cell r="B462">
            <v>60.76</v>
          </cell>
          <cell r="C462">
            <v>21.099999999999998</v>
          </cell>
          <cell r="D462">
            <v>8.0697310000000009</v>
          </cell>
          <cell r="E462">
            <v>1136.4699999999998</v>
          </cell>
          <cell r="G462">
            <v>38148</v>
          </cell>
          <cell r="H462">
            <v>105.55483170466884</v>
          </cell>
          <cell r="I462">
            <v>100.47619047619048</v>
          </cell>
          <cell r="J462">
            <v>136.69479929248345</v>
          </cell>
          <cell r="K462">
            <v>78.096095435741674</v>
          </cell>
        </row>
        <row r="463">
          <cell r="A463">
            <v>38147</v>
          </cell>
          <cell r="B463">
            <v>60.26</v>
          </cell>
          <cell r="C463">
            <v>20.68</v>
          </cell>
          <cell r="D463">
            <v>8.097804</v>
          </cell>
          <cell r="E463">
            <v>1131.33</v>
          </cell>
          <cell r="G463">
            <v>38147</v>
          </cell>
          <cell r="H463">
            <v>104.68621064060804</v>
          </cell>
          <cell r="I463">
            <v>98.476190476190467</v>
          </cell>
          <cell r="J463">
            <v>137.17033349561089</v>
          </cell>
          <cell r="K463">
            <v>77.742884237434879</v>
          </cell>
        </row>
        <row r="464">
          <cell r="A464">
            <v>38146</v>
          </cell>
          <cell r="B464">
            <v>60.989999999999995</v>
          </cell>
          <cell r="C464">
            <v>21.209999999999997</v>
          </cell>
          <cell r="D464">
            <v>8.3564240000000005</v>
          </cell>
          <cell r="E464">
            <v>1142.1799999999998</v>
          </cell>
          <cell r="G464">
            <v>38146</v>
          </cell>
          <cell r="H464">
            <v>105.95439739413681</v>
          </cell>
          <cell r="I464">
            <v>101</v>
          </cell>
          <cell r="J464">
            <v>141.55114978217881</v>
          </cell>
          <cell r="K464">
            <v>78.48847596926926</v>
          </cell>
        </row>
        <row r="465">
          <cell r="A465">
            <v>38145</v>
          </cell>
          <cell r="B465">
            <v>60.76</v>
          </cell>
          <cell r="C465">
            <v>21</v>
          </cell>
          <cell r="D465">
            <v>8.4207660000000004</v>
          </cell>
          <cell r="E465">
            <v>1140.4199999999998</v>
          </cell>
          <cell r="G465">
            <v>38145</v>
          </cell>
          <cell r="H465">
            <v>105.55483170466884</v>
          </cell>
          <cell r="I465">
            <v>100</v>
          </cell>
          <cell r="J465">
            <v>142.6410518837578</v>
          </cell>
          <cell r="K465">
            <v>78.367532057008574</v>
          </cell>
        </row>
        <row r="466">
          <cell r="A466">
            <v>38142</v>
          </cell>
          <cell r="B466">
            <v>60.43</v>
          </cell>
          <cell r="C466">
            <v>20.65</v>
          </cell>
          <cell r="D466">
            <v>8.2393350000000005</v>
          </cell>
          <cell r="E466">
            <v>1122.5</v>
          </cell>
          <cell r="G466">
            <v>38142</v>
          </cell>
          <cell r="H466">
            <v>104.9815418023887</v>
          </cell>
          <cell r="I466">
            <v>98.333333333333329</v>
          </cell>
          <cell r="J466">
            <v>139.56775562017299</v>
          </cell>
          <cell r="K466">
            <v>77.136103132172451</v>
          </cell>
        </row>
        <row r="467">
          <cell r="A467">
            <v>38141</v>
          </cell>
          <cell r="B467">
            <v>59.769999999999996</v>
          </cell>
          <cell r="C467">
            <v>20.479999999999997</v>
          </cell>
          <cell r="D467">
            <v>8.2120979999999992</v>
          </cell>
          <cell r="E467">
            <v>1116.6400000000001</v>
          </cell>
          <cell r="G467">
            <v>38141</v>
          </cell>
          <cell r="H467">
            <v>103.83496199782844</v>
          </cell>
          <cell r="I467">
            <v>97.523809523809518</v>
          </cell>
          <cell r="J467">
            <v>139.10638258948217</v>
          </cell>
          <cell r="K467">
            <v>76.733414878849942</v>
          </cell>
        </row>
        <row r="468">
          <cell r="A468">
            <v>38140</v>
          </cell>
          <cell r="B468">
            <v>60.059999999999995</v>
          </cell>
          <cell r="C468">
            <v>20.93</v>
          </cell>
          <cell r="D468">
            <v>8.3611310000000003</v>
          </cell>
          <cell r="E468">
            <v>1124.9899999999998</v>
          </cell>
          <cell r="G468">
            <v>38140</v>
          </cell>
          <cell r="H468">
            <v>104.33876221498373</v>
          </cell>
          <cell r="I468">
            <v>99.666666666666671</v>
          </cell>
          <cell r="J468">
            <v>141.63088260354172</v>
          </cell>
          <cell r="K468">
            <v>77.307211280768541</v>
          </cell>
        </row>
        <row r="469">
          <cell r="A469">
            <v>38139</v>
          </cell>
          <cell r="B469">
            <v>59.709999999999994</v>
          </cell>
          <cell r="C469">
            <v>20.83</v>
          </cell>
          <cell r="D469">
            <v>8.3110339999999994</v>
          </cell>
          <cell r="E469">
            <v>1121.1999999999998</v>
          </cell>
          <cell r="G469">
            <v>38139</v>
          </cell>
          <cell r="H469">
            <v>103.73072747014116</v>
          </cell>
          <cell r="I469">
            <v>99.19047619047619</v>
          </cell>
          <cell r="J469">
            <v>140.78227942703489</v>
          </cell>
          <cell r="K469">
            <v>77.046769560616269</v>
          </cell>
        </row>
        <row r="470">
          <cell r="A470">
            <v>38138</v>
          </cell>
          <cell r="B470">
            <v>59.699999999999996</v>
          </cell>
          <cell r="C470">
            <v>20.45</v>
          </cell>
          <cell r="D470">
            <v>8.3771229999999992</v>
          </cell>
          <cell r="E470">
            <v>1120.6799999999998</v>
          </cell>
          <cell r="G470">
            <v>38138</v>
          </cell>
          <cell r="H470">
            <v>103.71335504885994</v>
          </cell>
          <cell r="I470">
            <v>97.38095238095238</v>
          </cell>
          <cell r="J470">
            <v>141.90177431359814</v>
          </cell>
          <cell r="K470">
            <v>77.011036131993791</v>
          </cell>
        </row>
        <row r="471">
          <cell r="A471">
            <v>38135</v>
          </cell>
          <cell r="B471">
            <v>59.699999999999996</v>
          </cell>
          <cell r="C471">
            <v>20.45</v>
          </cell>
          <cell r="D471">
            <v>8.3771229999999992</v>
          </cell>
          <cell r="E471">
            <v>1120.6799999999998</v>
          </cell>
          <cell r="G471">
            <v>38135</v>
          </cell>
          <cell r="H471">
            <v>103.71335504885994</v>
          </cell>
          <cell r="I471">
            <v>97.38095238095238</v>
          </cell>
          <cell r="J471">
            <v>141.90177431359814</v>
          </cell>
          <cell r="K471">
            <v>77.011036131993791</v>
          </cell>
        </row>
        <row r="472">
          <cell r="A472">
            <v>38134</v>
          </cell>
          <cell r="B472">
            <v>59.449999999999996</v>
          </cell>
          <cell r="C472">
            <v>20.689999999999998</v>
          </cell>
          <cell r="D472">
            <v>8.3102180000000008</v>
          </cell>
          <cell r="E472">
            <v>1121.28</v>
          </cell>
          <cell r="G472">
            <v>38134</v>
          </cell>
          <cell r="H472">
            <v>103.27904451682954</v>
          </cell>
          <cell r="I472">
            <v>98.523809523809518</v>
          </cell>
          <cell r="J472">
            <v>140.76845703862784</v>
          </cell>
          <cell r="K472">
            <v>77.052267011173569</v>
          </cell>
        </row>
        <row r="473">
          <cell r="A473">
            <v>38133</v>
          </cell>
          <cell r="B473">
            <v>59.18</v>
          </cell>
          <cell r="C473">
            <v>20.529999999999998</v>
          </cell>
          <cell r="D473">
            <v>8.1705950000000005</v>
          </cell>
          <cell r="E473">
            <v>1114.9399999999998</v>
          </cell>
          <cell r="G473">
            <v>38133</v>
          </cell>
          <cell r="H473">
            <v>102.80998914223669</v>
          </cell>
          <cell r="I473">
            <v>97.761904761904773</v>
          </cell>
          <cell r="J473">
            <v>138.40335491048819</v>
          </cell>
          <cell r="K473">
            <v>76.616594054507232</v>
          </cell>
        </row>
        <row r="474">
          <cell r="A474">
            <v>38132</v>
          </cell>
          <cell r="B474">
            <v>59.5</v>
          </cell>
          <cell r="C474">
            <v>20.95</v>
          </cell>
          <cell r="D474">
            <v>8.1196120000000001</v>
          </cell>
          <cell r="E474">
            <v>1113.05</v>
          </cell>
          <cell r="G474">
            <v>38132</v>
          </cell>
          <cell r="H474">
            <v>103.36590662323562</v>
          </cell>
          <cell r="I474">
            <v>99.761904761904759</v>
          </cell>
          <cell r="J474">
            <v>137.53974360147075</v>
          </cell>
          <cell r="K474">
            <v>76.48671678509092</v>
          </cell>
        </row>
        <row r="475">
          <cell r="A475">
            <v>38131</v>
          </cell>
          <cell r="B475">
            <v>57.849999999999994</v>
          </cell>
          <cell r="C475">
            <v>20.409999999999997</v>
          </cell>
          <cell r="D475">
            <v>8.0208739999999992</v>
          </cell>
          <cell r="E475">
            <v>1095.4100000000001</v>
          </cell>
          <cell r="G475">
            <v>38131</v>
          </cell>
          <cell r="H475">
            <v>100.49945711183497</v>
          </cell>
          <cell r="I475">
            <v>97.19047619047619</v>
          </cell>
          <cell r="J475">
            <v>135.86720072581087</v>
          </cell>
          <cell r="K475">
            <v>75.274528937205375</v>
          </cell>
        </row>
        <row r="476">
          <cell r="A476">
            <v>38128</v>
          </cell>
          <cell r="B476">
            <v>57.669999999999995</v>
          </cell>
          <cell r="C476">
            <v>20.139999999999997</v>
          </cell>
          <cell r="D476">
            <v>7.9922420000000001</v>
          </cell>
          <cell r="E476">
            <v>1093.56</v>
          </cell>
          <cell r="G476">
            <v>38128</v>
          </cell>
          <cell r="H476">
            <v>100.18675352877307</v>
          </cell>
          <cell r="I476">
            <v>95.904761904761898</v>
          </cell>
          <cell r="J476">
            <v>135.38219750905657</v>
          </cell>
          <cell r="K476">
            <v>75.147400393067713</v>
          </cell>
        </row>
        <row r="477">
          <cell r="A477">
            <v>38127</v>
          </cell>
          <cell r="B477">
            <v>56.879999999999995</v>
          </cell>
          <cell r="C477">
            <v>19.93</v>
          </cell>
          <cell r="D477">
            <v>7.9412079999999996</v>
          </cell>
          <cell r="E477">
            <v>1089.1899999999998</v>
          </cell>
          <cell r="G477">
            <v>38127</v>
          </cell>
          <cell r="H477">
            <v>98.814332247557019</v>
          </cell>
          <cell r="I477">
            <v>94.904761904761898</v>
          </cell>
          <cell r="J477">
            <v>134.51772230076364</v>
          </cell>
          <cell r="K477">
            <v>74.847102156374973</v>
          </cell>
        </row>
        <row r="478">
          <cell r="A478">
            <v>38126</v>
          </cell>
          <cell r="B478">
            <v>57.41</v>
          </cell>
          <cell r="C478">
            <v>19.799999999999997</v>
          </cell>
          <cell r="D478">
            <v>8.0003410000000006</v>
          </cell>
          <cell r="E478">
            <v>1088.6799999999998</v>
          </cell>
          <cell r="G478">
            <v>38126</v>
          </cell>
          <cell r="H478">
            <v>99.735070575461449</v>
          </cell>
          <cell r="I478">
            <v>94.285714285714278</v>
          </cell>
          <cell r="J478">
            <v>135.51938810183714</v>
          </cell>
          <cell r="K478">
            <v>74.812055909072171</v>
          </cell>
        </row>
        <row r="479">
          <cell r="A479">
            <v>38125</v>
          </cell>
          <cell r="B479">
            <v>57.29</v>
          </cell>
          <cell r="C479">
            <v>19.799999999999997</v>
          </cell>
          <cell r="D479">
            <v>7.63103</v>
          </cell>
          <cell r="E479">
            <v>1091.4899999999998</v>
          </cell>
          <cell r="G479">
            <v>38125</v>
          </cell>
          <cell r="H479">
            <v>99.526601520086871</v>
          </cell>
          <cell r="I479">
            <v>94.285714285714278</v>
          </cell>
          <cell r="J479">
            <v>129.2635546643277</v>
          </cell>
          <cell r="K479">
            <v>75.005153859897462</v>
          </cell>
        </row>
        <row r="480">
          <cell r="A480">
            <v>38124</v>
          </cell>
          <cell r="B480">
            <v>56.559999999999995</v>
          </cell>
          <cell r="C480">
            <v>19.299999999999997</v>
          </cell>
          <cell r="D480">
            <v>7.4744479999999998</v>
          </cell>
          <cell r="E480">
            <v>1084.0999999999999</v>
          </cell>
          <cell r="G480">
            <v>38124</v>
          </cell>
          <cell r="H480">
            <v>98.25841476655809</v>
          </cell>
          <cell r="I480">
            <v>91.904761904761912</v>
          </cell>
          <cell r="J480">
            <v>126.61118061830119</v>
          </cell>
          <cell r="K480">
            <v>74.497326864666505</v>
          </cell>
        </row>
        <row r="481">
          <cell r="A481">
            <v>38121</v>
          </cell>
          <cell r="B481">
            <v>57.33</v>
          </cell>
          <cell r="C481">
            <v>19.579999999999998</v>
          </cell>
          <cell r="D481">
            <v>7.458278</v>
          </cell>
          <cell r="E481">
            <v>1095.6999999999998</v>
          </cell>
          <cell r="G481">
            <v>38121</v>
          </cell>
          <cell r="H481">
            <v>99.596091205211721</v>
          </cell>
          <cell r="I481">
            <v>93.238095238095227</v>
          </cell>
          <cell r="J481">
            <v>126.33727373038144</v>
          </cell>
          <cell r="K481">
            <v>75.294457195475601</v>
          </cell>
        </row>
        <row r="482">
          <cell r="A482">
            <v>38120</v>
          </cell>
          <cell r="B482">
            <v>57.47</v>
          </cell>
          <cell r="C482">
            <v>19.399999999999999</v>
          </cell>
          <cell r="D482">
            <v>7.5811820000000001</v>
          </cell>
          <cell r="E482">
            <v>1096.4399999999998</v>
          </cell>
          <cell r="G482">
            <v>38120</v>
          </cell>
          <cell r="H482">
            <v>99.839305103148746</v>
          </cell>
          <cell r="I482">
            <v>92.38095238095238</v>
          </cell>
          <cell r="J482">
            <v>128.41916934898921</v>
          </cell>
          <cell r="K482">
            <v>75.345308613130669</v>
          </cell>
        </row>
        <row r="483">
          <cell r="A483">
            <v>38119</v>
          </cell>
          <cell r="B483">
            <v>58.15</v>
          </cell>
          <cell r="C483">
            <v>19.569999999999997</v>
          </cell>
          <cell r="D483">
            <v>7.4820869999999999</v>
          </cell>
          <cell r="E483">
            <v>1097.28</v>
          </cell>
          <cell r="G483">
            <v>38119</v>
          </cell>
          <cell r="H483">
            <v>101.02062975027144</v>
          </cell>
          <cell r="I483">
            <v>93.19047619047619</v>
          </cell>
          <cell r="J483">
            <v>126.74057917840129</v>
          </cell>
          <cell r="K483">
            <v>75.403031843982347</v>
          </cell>
        </row>
        <row r="484">
          <cell r="A484">
            <v>38118</v>
          </cell>
          <cell r="B484">
            <v>58.019999999999996</v>
          </cell>
          <cell r="C484">
            <v>19.7</v>
          </cell>
          <cell r="D484">
            <v>7.5131990000000002</v>
          </cell>
          <cell r="E484">
            <v>1095.4499999999998</v>
          </cell>
          <cell r="G484">
            <v>38118</v>
          </cell>
          <cell r="H484">
            <v>100.79478827361564</v>
          </cell>
          <cell r="I484">
            <v>93.80952380952381</v>
          </cell>
          <cell r="J484">
            <v>127.26759161482424</v>
          </cell>
          <cell r="K484">
            <v>75.277277662484025</v>
          </cell>
        </row>
        <row r="485">
          <cell r="A485">
            <v>38117</v>
          </cell>
          <cell r="B485">
            <v>57.75</v>
          </cell>
          <cell r="C485">
            <v>19.399999999999999</v>
          </cell>
          <cell r="D485">
            <v>7.2652359999999998</v>
          </cell>
          <cell r="E485">
            <v>1087.1199999999999</v>
          </cell>
          <cell r="G485">
            <v>38117</v>
          </cell>
          <cell r="H485">
            <v>100.3257328990228</v>
          </cell>
          <cell r="I485">
            <v>92.38095238095238</v>
          </cell>
          <cell r="J485">
            <v>123.06729639842086</v>
          </cell>
          <cell r="K485">
            <v>74.704855623204722</v>
          </cell>
        </row>
        <row r="486">
          <cell r="A486">
            <v>38114</v>
          </cell>
          <cell r="B486">
            <v>58.279999999999994</v>
          </cell>
          <cell r="C486">
            <v>19.729999999999997</v>
          </cell>
          <cell r="D486">
            <v>7.7736260000000001</v>
          </cell>
          <cell r="E486">
            <v>1098.6999999999998</v>
          </cell>
          <cell r="G486">
            <v>38114</v>
          </cell>
          <cell r="H486">
            <v>101.24647122692724</v>
          </cell>
          <cell r="I486">
            <v>93.952380952380949</v>
          </cell>
          <cell r="J486">
            <v>131.67901703846522</v>
          </cell>
          <cell r="K486">
            <v>75.500611591374494</v>
          </cell>
        </row>
        <row r="487">
          <cell r="A487">
            <v>38113</v>
          </cell>
          <cell r="B487">
            <v>59.199999999999996</v>
          </cell>
          <cell r="C487">
            <v>20</v>
          </cell>
          <cell r="D487">
            <v>7.7695249999999998</v>
          </cell>
          <cell r="E487">
            <v>1113.9899999999998</v>
          </cell>
          <cell r="G487">
            <v>38113</v>
          </cell>
          <cell r="H487">
            <v>102.84473398479915</v>
          </cell>
          <cell r="I487">
            <v>95.238095238095227</v>
          </cell>
          <cell r="J487">
            <v>131.60954937319872</v>
          </cell>
          <cell r="K487">
            <v>76.551311829139237</v>
          </cell>
        </row>
        <row r="488">
          <cell r="A488">
            <v>38112</v>
          </cell>
          <cell r="B488">
            <v>59.36</v>
          </cell>
          <cell r="C488">
            <v>20.18</v>
          </cell>
          <cell r="D488">
            <v>8.0581849999999999</v>
          </cell>
          <cell r="E488">
            <v>1121.53</v>
          </cell>
          <cell r="G488">
            <v>38112</v>
          </cell>
          <cell r="H488">
            <v>103.12269272529859</v>
          </cell>
          <cell r="I488">
            <v>96.095238095238088</v>
          </cell>
          <cell r="J488">
            <v>136.49921927220385</v>
          </cell>
          <cell r="K488">
            <v>77.069446544165146</v>
          </cell>
        </row>
        <row r="489">
          <cell r="A489">
            <v>38111</v>
          </cell>
          <cell r="B489">
            <v>59.629999999999995</v>
          </cell>
          <cell r="C489">
            <v>20.239999999999998</v>
          </cell>
          <cell r="D489">
            <v>7.8737839999999997</v>
          </cell>
          <cell r="E489">
            <v>1119.55</v>
          </cell>
          <cell r="G489">
            <v>38111</v>
          </cell>
          <cell r="H489">
            <v>103.59174809989142</v>
          </cell>
          <cell r="I489">
            <v>96.38095238095238</v>
          </cell>
          <cell r="J489">
            <v>133.37561358022558</v>
          </cell>
          <cell r="K489">
            <v>76.933384642871857</v>
          </cell>
        </row>
        <row r="490">
          <cell r="A490">
            <v>38110</v>
          </cell>
          <cell r="B490">
            <v>60.519999999999996</v>
          </cell>
          <cell r="C490">
            <v>20</v>
          </cell>
          <cell r="D490">
            <v>7.8306750000000003</v>
          </cell>
          <cell r="E490">
            <v>1117.4899999999998</v>
          </cell>
          <cell r="G490">
            <v>38110</v>
          </cell>
          <cell r="H490">
            <v>105.13789359391966</v>
          </cell>
          <cell r="I490">
            <v>95.238095238095227</v>
          </cell>
          <cell r="J490">
            <v>132.64538154365587</v>
          </cell>
          <cell r="K490">
            <v>76.791825291021283</v>
          </cell>
        </row>
        <row r="491">
          <cell r="A491">
            <v>38107</v>
          </cell>
          <cell r="B491">
            <v>60.22</v>
          </cell>
          <cell r="C491">
            <v>20.010000000000002</v>
          </cell>
          <cell r="D491">
            <v>7.8746330000000002</v>
          </cell>
          <cell r="E491">
            <v>1107.3</v>
          </cell>
          <cell r="G491">
            <v>38107</v>
          </cell>
          <cell r="H491">
            <v>104.61672095548317</v>
          </cell>
          <cell r="I491">
            <v>95.285714285714292</v>
          </cell>
          <cell r="J491">
            <v>133.38999496228149</v>
          </cell>
          <cell r="K491">
            <v>76.09158752628467</v>
          </cell>
        </row>
        <row r="492">
          <cell r="A492">
            <v>38106</v>
          </cell>
          <cell r="B492">
            <v>60.68</v>
          </cell>
          <cell r="C492">
            <v>20</v>
          </cell>
          <cell r="D492">
            <v>7.9720709999999997</v>
          </cell>
          <cell r="E492">
            <v>1113.8900000000001</v>
          </cell>
          <cell r="G492">
            <v>38106</v>
          </cell>
          <cell r="H492">
            <v>105.4158523344191</v>
          </cell>
          <cell r="I492">
            <v>95.238095238095227</v>
          </cell>
          <cell r="J492">
            <v>135.04051687601824</v>
          </cell>
          <cell r="K492">
            <v>76.544440015942612</v>
          </cell>
        </row>
        <row r="493">
          <cell r="A493">
            <v>38105</v>
          </cell>
          <cell r="B493">
            <v>61.44</v>
          </cell>
          <cell r="C493">
            <v>20.299999999999997</v>
          </cell>
          <cell r="D493">
            <v>7.9654920000000002</v>
          </cell>
          <cell r="E493">
            <v>1122.4100000000001</v>
          </cell>
          <cell r="G493">
            <v>38105</v>
          </cell>
          <cell r="H493">
            <v>106.73615635179152</v>
          </cell>
          <cell r="I493">
            <v>96.666666666666671</v>
          </cell>
          <cell r="J493">
            <v>134.92907386948616</v>
          </cell>
          <cell r="K493">
            <v>77.129918500295489</v>
          </cell>
        </row>
        <row r="494">
          <cell r="A494">
            <v>38104</v>
          </cell>
          <cell r="B494">
            <v>62.5</v>
          </cell>
          <cell r="C494">
            <v>20.59</v>
          </cell>
          <cell r="D494">
            <v>8.147017</v>
          </cell>
          <cell r="E494">
            <v>1138.1099999999999</v>
          </cell>
          <cell r="G494">
            <v>38104</v>
          </cell>
          <cell r="H494">
            <v>108.57763300760044</v>
          </cell>
          <cell r="I494">
            <v>98.047619047619051</v>
          </cell>
          <cell r="J494">
            <v>138.00396241801002</v>
          </cell>
          <cell r="K494">
            <v>78.208793172166395</v>
          </cell>
        </row>
        <row r="495">
          <cell r="A495">
            <v>38103</v>
          </cell>
          <cell r="B495">
            <v>62.11</v>
          </cell>
          <cell r="C495">
            <v>20.239999999999998</v>
          </cell>
          <cell r="D495">
            <v>8.2138030000000004</v>
          </cell>
          <cell r="E495">
            <v>1135.53</v>
          </cell>
          <cell r="G495">
            <v>38103</v>
          </cell>
          <cell r="H495">
            <v>107.90010857763302</v>
          </cell>
          <cell r="I495">
            <v>96.38095238095238</v>
          </cell>
          <cell r="J495">
            <v>139.13526392800435</v>
          </cell>
          <cell r="K495">
            <v>78.031500391693356</v>
          </cell>
        </row>
        <row r="496">
          <cell r="A496">
            <v>38100</v>
          </cell>
          <cell r="B496">
            <v>62.069999999999993</v>
          </cell>
          <cell r="C496">
            <v>20.58</v>
          </cell>
          <cell r="D496">
            <v>8.2780989999999992</v>
          </cell>
          <cell r="E496">
            <v>1140.5999999999999</v>
          </cell>
          <cell r="G496">
            <v>38100</v>
          </cell>
          <cell r="H496">
            <v>107.83061889250814</v>
          </cell>
          <cell r="I496">
            <v>97.999999999999986</v>
          </cell>
          <cell r="J496">
            <v>140.22438682631525</v>
          </cell>
          <cell r="K496">
            <v>78.379901320762485</v>
          </cell>
        </row>
        <row r="497">
          <cell r="A497">
            <v>38099</v>
          </cell>
          <cell r="B497">
            <v>62.55</v>
          </cell>
          <cell r="C497">
            <v>20.299999999999997</v>
          </cell>
          <cell r="D497">
            <v>8.0626040000000003</v>
          </cell>
          <cell r="E497">
            <v>1139.9299999999998</v>
          </cell>
          <cell r="G497">
            <v>38099</v>
          </cell>
          <cell r="H497">
            <v>108.66449511400651</v>
          </cell>
          <cell r="I497">
            <v>96.666666666666671</v>
          </cell>
          <cell r="J497">
            <v>136.57407360354071</v>
          </cell>
          <cell r="K497">
            <v>78.333860172345084</v>
          </cell>
        </row>
        <row r="498">
          <cell r="A498">
            <v>38098</v>
          </cell>
          <cell r="B498">
            <v>61.639999999999993</v>
          </cell>
          <cell r="C498">
            <v>20.059999999999999</v>
          </cell>
          <cell r="D498">
            <v>8.1172299999999993</v>
          </cell>
          <cell r="E498">
            <v>1124.0899999999999</v>
          </cell>
          <cell r="G498">
            <v>38098</v>
          </cell>
          <cell r="H498">
            <v>107.08360477741586</v>
          </cell>
          <cell r="I498">
            <v>95.523809523809518</v>
          </cell>
          <cell r="J498">
            <v>137.4993944235471</v>
          </cell>
          <cell r="K498">
            <v>77.24536496199886</v>
          </cell>
        </row>
        <row r="499">
          <cell r="A499">
            <v>38097</v>
          </cell>
          <cell r="B499">
            <v>61.089999999999996</v>
          </cell>
          <cell r="C499">
            <v>19.819999999999997</v>
          </cell>
          <cell r="D499">
            <v>8.5590679999999999</v>
          </cell>
          <cell r="E499">
            <v>1118.1500000000001</v>
          </cell>
          <cell r="G499">
            <v>38097</v>
          </cell>
          <cell r="H499">
            <v>106.12812160694898</v>
          </cell>
          <cell r="I499">
            <v>94.380952380952394</v>
          </cell>
          <cell r="J499">
            <v>144.98377732674331</v>
          </cell>
          <cell r="K499">
            <v>76.83717925811905</v>
          </cell>
        </row>
        <row r="500">
          <cell r="A500">
            <v>38096</v>
          </cell>
          <cell r="B500">
            <v>61.919999999999995</v>
          </cell>
          <cell r="C500">
            <v>19.799999999999997</v>
          </cell>
          <cell r="D500">
            <v>8.5299610000000001</v>
          </cell>
          <cell r="E500">
            <v>1135.82</v>
          </cell>
          <cell r="G500">
            <v>38096</v>
          </cell>
          <cell r="H500">
            <v>107.57003257328989</v>
          </cell>
          <cell r="I500">
            <v>94.285714285714278</v>
          </cell>
          <cell r="J500">
            <v>144.49072798928631</v>
          </cell>
          <cell r="K500">
            <v>78.051428649963569</v>
          </cell>
        </row>
        <row r="501">
          <cell r="A501">
            <v>38093</v>
          </cell>
          <cell r="B501">
            <v>62.449999999999996</v>
          </cell>
          <cell r="C501">
            <v>19.619999999999997</v>
          </cell>
          <cell r="D501">
            <v>8.4672090000000004</v>
          </cell>
          <cell r="E501">
            <v>1134.6099999999999</v>
          </cell>
          <cell r="G501">
            <v>38093</v>
          </cell>
          <cell r="H501">
            <v>108.49077090119437</v>
          </cell>
          <cell r="I501">
            <v>93.428571428571445</v>
          </cell>
          <cell r="J501">
            <v>143.42775921805938</v>
          </cell>
          <cell r="K501">
            <v>77.968279710284349</v>
          </cell>
        </row>
        <row r="502">
          <cell r="A502">
            <v>38092</v>
          </cell>
          <cell r="B502">
            <v>61.099999999999994</v>
          </cell>
          <cell r="C502">
            <v>19.350000000000001</v>
          </cell>
          <cell r="D502">
            <v>8.2868639999999996</v>
          </cell>
          <cell r="E502">
            <v>1128.8399999999999</v>
          </cell>
          <cell r="G502">
            <v>38092</v>
          </cell>
          <cell r="H502">
            <v>106.14549402823019</v>
          </cell>
          <cell r="I502">
            <v>92.142857142857153</v>
          </cell>
          <cell r="J502">
            <v>140.37285892728102</v>
          </cell>
          <cell r="K502">
            <v>77.571776088838789</v>
          </cell>
        </row>
        <row r="503">
          <cell r="A503">
            <v>38091</v>
          </cell>
          <cell r="B503">
            <v>60.94</v>
          </cell>
          <cell r="C503">
            <v>19.899999999999999</v>
          </cell>
          <cell r="D503">
            <v>8.3882899999999996</v>
          </cell>
          <cell r="E503">
            <v>1128.1699999999998</v>
          </cell>
          <cell r="G503">
            <v>38091</v>
          </cell>
          <cell r="H503">
            <v>105.86753528773072</v>
          </cell>
          <cell r="I503">
            <v>94.761904761904759</v>
          </cell>
          <cell r="J503">
            <v>142.09093437651711</v>
          </cell>
          <cell r="K503">
            <v>77.525734940421387</v>
          </cell>
        </row>
        <row r="504">
          <cell r="A504">
            <v>38090</v>
          </cell>
          <cell r="B504">
            <v>61.199999999999996</v>
          </cell>
          <cell r="C504">
            <v>19.95</v>
          </cell>
          <cell r="D504">
            <v>8.5929500000000001</v>
          </cell>
          <cell r="E504">
            <v>1129.4399999999998</v>
          </cell>
          <cell r="G504">
            <v>38090</v>
          </cell>
          <cell r="H504">
            <v>106.31921824104236</v>
          </cell>
          <cell r="I504">
            <v>95</v>
          </cell>
          <cell r="J504">
            <v>145.55771135126383</v>
          </cell>
          <cell r="K504">
            <v>77.613006968018581</v>
          </cell>
        </row>
        <row r="505">
          <cell r="A505">
            <v>38089</v>
          </cell>
          <cell r="B505">
            <v>62.069999999999993</v>
          </cell>
          <cell r="C505">
            <v>20.399999999999999</v>
          </cell>
          <cell r="D505">
            <v>8.7132860000000001</v>
          </cell>
          <cell r="E505">
            <v>1145.1999999999998</v>
          </cell>
          <cell r="G505">
            <v>38089</v>
          </cell>
          <cell r="H505">
            <v>107.83061889250814</v>
          </cell>
          <cell r="I505">
            <v>97.142857142857125</v>
          </cell>
          <cell r="J505">
            <v>147.59610710047284</v>
          </cell>
          <cell r="K505">
            <v>78.696004727807477</v>
          </cell>
        </row>
        <row r="506">
          <cell r="A506">
            <v>38086</v>
          </cell>
          <cell r="B506">
            <v>61.239999999999995</v>
          </cell>
          <cell r="C506">
            <v>20.299999999999997</v>
          </cell>
          <cell r="D506">
            <v>8.7578890000000005</v>
          </cell>
          <cell r="E506">
            <v>1139.32</v>
          </cell>
          <cell r="G506">
            <v>38086</v>
          </cell>
          <cell r="H506">
            <v>106.38870792616721</v>
          </cell>
          <cell r="I506">
            <v>96.666666666666671</v>
          </cell>
          <cell r="J506">
            <v>148.35164630405257</v>
          </cell>
          <cell r="K506">
            <v>78.291942111845628</v>
          </cell>
        </row>
        <row r="507">
          <cell r="A507">
            <v>38085</v>
          </cell>
          <cell r="B507">
            <v>61.239999999999995</v>
          </cell>
          <cell r="C507">
            <v>20.299999999999997</v>
          </cell>
          <cell r="D507">
            <v>8.7578890000000005</v>
          </cell>
          <cell r="E507">
            <v>1139.32</v>
          </cell>
          <cell r="G507">
            <v>38085</v>
          </cell>
          <cell r="H507">
            <v>106.38870792616721</v>
          </cell>
          <cell r="I507">
            <v>96.666666666666671</v>
          </cell>
          <cell r="J507">
            <v>148.35164630405257</v>
          </cell>
          <cell r="K507">
            <v>78.291942111845628</v>
          </cell>
        </row>
        <row r="508">
          <cell r="A508">
            <v>38084</v>
          </cell>
          <cell r="B508">
            <v>61.65</v>
          </cell>
          <cell r="C508">
            <v>20.45</v>
          </cell>
          <cell r="D508">
            <v>8.6922820000000005</v>
          </cell>
          <cell r="E508">
            <v>1140.53</v>
          </cell>
          <cell r="G508">
            <v>38084</v>
          </cell>
          <cell r="H508">
            <v>107.10097719869707</v>
          </cell>
          <cell r="I508">
            <v>97.38095238095238</v>
          </cell>
          <cell r="J508">
            <v>147.24031611260233</v>
          </cell>
          <cell r="K508">
            <v>78.375091051524848</v>
          </cell>
        </row>
        <row r="509">
          <cell r="A509">
            <v>38083</v>
          </cell>
          <cell r="B509">
            <v>62.319999999999993</v>
          </cell>
          <cell r="C509">
            <v>20.45</v>
          </cell>
          <cell r="D509">
            <v>8.4760960000000001</v>
          </cell>
          <cell r="E509">
            <v>1148.1600000000001</v>
          </cell>
          <cell r="G509">
            <v>38083</v>
          </cell>
          <cell r="H509">
            <v>108.26492942453854</v>
          </cell>
          <cell r="I509">
            <v>97.38095238095238</v>
          </cell>
          <cell r="J509">
            <v>143.57829790160562</v>
          </cell>
          <cell r="K509">
            <v>78.899410398427733</v>
          </cell>
        </row>
        <row r="510">
          <cell r="A510">
            <v>38082</v>
          </cell>
          <cell r="B510">
            <v>62.18</v>
          </cell>
          <cell r="C510">
            <v>20.669999999999998</v>
          </cell>
          <cell r="D510">
            <v>8.4290310000000002</v>
          </cell>
          <cell r="E510">
            <v>1150.57</v>
          </cell>
          <cell r="G510">
            <v>38082</v>
          </cell>
          <cell r="H510">
            <v>108.02171552660151</v>
          </cell>
          <cell r="I510">
            <v>98.428571428571431</v>
          </cell>
          <cell r="J510">
            <v>142.78105438398393</v>
          </cell>
          <cell r="K510">
            <v>79.065021096466509</v>
          </cell>
        </row>
        <row r="511">
          <cell r="A511">
            <v>38079</v>
          </cell>
          <cell r="B511">
            <v>60.79</v>
          </cell>
          <cell r="C511">
            <v>20.440000000000001</v>
          </cell>
          <cell r="D511">
            <v>8.5335699999999992</v>
          </cell>
          <cell r="E511">
            <v>1141.81</v>
          </cell>
          <cell r="G511">
            <v>38079</v>
          </cell>
          <cell r="H511">
            <v>105.60694896851248</v>
          </cell>
          <cell r="I511">
            <v>97.333333333333343</v>
          </cell>
          <cell r="J511">
            <v>144.55186156742496</v>
          </cell>
          <cell r="K511">
            <v>78.463050260441719</v>
          </cell>
        </row>
        <row r="512">
          <cell r="A512">
            <v>38078</v>
          </cell>
          <cell r="B512">
            <v>59.949999999999996</v>
          </cell>
          <cell r="C512">
            <v>20.149999999999999</v>
          </cell>
          <cell r="D512">
            <v>8.5060739999999999</v>
          </cell>
          <cell r="E512">
            <v>1132.1699999999998</v>
          </cell>
          <cell r="G512">
            <v>38078</v>
          </cell>
          <cell r="H512">
            <v>104.14766558089035</v>
          </cell>
          <cell r="I512">
            <v>95.952380952380949</v>
          </cell>
          <cell r="J512">
            <v>144.08610128355107</v>
          </cell>
          <cell r="K512">
            <v>77.800607468286586</v>
          </cell>
        </row>
        <row r="513">
          <cell r="A513">
            <v>38077</v>
          </cell>
          <cell r="B513">
            <v>59.919999999999995</v>
          </cell>
          <cell r="C513">
            <v>19.979999999999997</v>
          </cell>
          <cell r="D513">
            <v>8.3120130000000003</v>
          </cell>
          <cell r="E513">
            <v>1126.2099999999998</v>
          </cell>
          <cell r="G513">
            <v>38077</v>
          </cell>
          <cell r="H513">
            <v>104.09554831704668</v>
          </cell>
          <cell r="I513">
            <v>95.142857142857139</v>
          </cell>
          <cell r="J513">
            <v>140.79886290528313</v>
          </cell>
          <cell r="K513">
            <v>77.391047401767437</v>
          </cell>
        </row>
        <row r="514">
          <cell r="A514">
            <v>38076</v>
          </cell>
          <cell r="B514">
            <v>60.519999999999996</v>
          </cell>
          <cell r="C514">
            <v>20.049999999999997</v>
          </cell>
          <cell r="D514">
            <v>7.9909400000000002</v>
          </cell>
          <cell r="E514">
            <v>1127</v>
          </cell>
          <cell r="G514">
            <v>38076</v>
          </cell>
          <cell r="H514">
            <v>105.13789359391966</v>
          </cell>
          <cell r="I514">
            <v>95.476190476190482</v>
          </cell>
          <cell r="J514">
            <v>135.36014266873056</v>
          </cell>
          <cell r="K514">
            <v>77.445334726020803</v>
          </cell>
        </row>
        <row r="515">
          <cell r="A515">
            <v>38075</v>
          </cell>
          <cell r="B515">
            <v>60.279999999999994</v>
          </cell>
          <cell r="C515">
            <v>21.75</v>
          </cell>
          <cell r="D515">
            <v>8.0420370000000005</v>
          </cell>
          <cell r="E515">
            <v>1122.4699999999998</v>
          </cell>
          <cell r="G515">
            <v>38075</v>
          </cell>
          <cell r="H515">
            <v>104.72095548317046</v>
          </cell>
          <cell r="I515">
            <v>103.57142857142858</v>
          </cell>
          <cell r="J515">
            <v>136.22568504671665</v>
          </cell>
          <cell r="K515">
            <v>77.134041588213464</v>
          </cell>
        </row>
        <row r="516">
          <cell r="A516">
            <v>38072</v>
          </cell>
          <cell r="B516">
            <v>59.559999999999995</v>
          </cell>
          <cell r="C516">
            <v>21.36</v>
          </cell>
          <cell r="D516">
            <v>7.885751</v>
          </cell>
          <cell r="E516">
            <v>1108.06</v>
          </cell>
          <cell r="G516">
            <v>38072</v>
          </cell>
          <cell r="H516">
            <v>103.47014115092293</v>
          </cell>
          <cell r="I516">
            <v>101.71428571428571</v>
          </cell>
          <cell r="J516">
            <v>133.57832500432795</v>
          </cell>
          <cell r="K516">
            <v>76.143813306579062</v>
          </cell>
        </row>
        <row r="517">
          <cell r="A517">
            <v>38071</v>
          </cell>
          <cell r="B517">
            <v>60.199999999999996</v>
          </cell>
          <cell r="C517">
            <v>20.9</v>
          </cell>
          <cell r="D517">
            <v>7.9497879999999999</v>
          </cell>
          <cell r="E517">
            <v>1109.1899999999998</v>
          </cell>
          <cell r="G517">
            <v>38071</v>
          </cell>
          <cell r="H517">
            <v>104.58197611292076</v>
          </cell>
          <cell r="I517">
            <v>99.523809523809518</v>
          </cell>
          <cell r="J517">
            <v>134.66306064945576</v>
          </cell>
          <cell r="K517">
            <v>76.221464795700996</v>
          </cell>
        </row>
        <row r="518">
          <cell r="A518">
            <v>38070</v>
          </cell>
          <cell r="B518">
            <v>59.389999999999993</v>
          </cell>
          <cell r="C518">
            <v>20.459999999999997</v>
          </cell>
          <cell r="D518">
            <v>7.7639870000000002</v>
          </cell>
          <cell r="E518">
            <v>1091.33</v>
          </cell>
          <cell r="G518">
            <v>38070</v>
          </cell>
          <cell r="H518">
            <v>103.17480998914223</v>
          </cell>
          <cell r="I518">
            <v>97.428571428571431</v>
          </cell>
          <cell r="J518">
            <v>131.51574007540657</v>
          </cell>
          <cell r="K518">
            <v>74.994158958782847</v>
          </cell>
        </row>
        <row r="519">
          <cell r="A519">
            <v>38069</v>
          </cell>
          <cell r="B519">
            <v>59.709999999999994</v>
          </cell>
          <cell r="C519">
            <v>20.47</v>
          </cell>
          <cell r="D519">
            <v>7.8004569999999998</v>
          </cell>
          <cell r="E519">
            <v>1093.9499999999998</v>
          </cell>
          <cell r="G519">
            <v>38069</v>
          </cell>
          <cell r="H519">
            <v>103.73072747014116</v>
          </cell>
          <cell r="I519">
            <v>97.476190476190467</v>
          </cell>
          <cell r="J519">
            <v>132.1335127533554</v>
          </cell>
          <cell r="K519">
            <v>75.174200464534565</v>
          </cell>
        </row>
        <row r="520">
          <cell r="A520">
            <v>38068</v>
          </cell>
          <cell r="B520">
            <v>59.529999999999994</v>
          </cell>
          <cell r="C520">
            <v>20.569999999999997</v>
          </cell>
          <cell r="D520">
            <v>7.8581370000000001</v>
          </cell>
          <cell r="E520">
            <v>1095.4000000000001</v>
          </cell>
          <cell r="G520">
            <v>38068</v>
          </cell>
          <cell r="H520">
            <v>103.41802388707926</v>
          </cell>
          <cell r="I520">
            <v>97.952380952380963</v>
          </cell>
          <cell r="J520">
            <v>133.11056589467952</v>
          </cell>
          <cell r="K520">
            <v>75.273841755885712</v>
          </cell>
        </row>
        <row r="521">
          <cell r="A521">
            <v>38065</v>
          </cell>
          <cell r="B521">
            <v>60.389999999999993</v>
          </cell>
          <cell r="C521">
            <v>20.9</v>
          </cell>
          <cell r="D521">
            <v>8.0296859999999999</v>
          </cell>
          <cell r="E521">
            <v>1109.78</v>
          </cell>
          <cell r="G521">
            <v>38065</v>
          </cell>
          <cell r="H521">
            <v>104.91205211726384</v>
          </cell>
          <cell r="I521">
            <v>99.523809523809518</v>
          </cell>
          <cell r="J521">
            <v>136.0164689692462</v>
          </cell>
          <cell r="K521">
            <v>76.262008493561112</v>
          </cell>
        </row>
        <row r="522">
          <cell r="A522">
            <v>38064</v>
          </cell>
          <cell r="B522">
            <v>61.529999999999994</v>
          </cell>
          <cell r="C522">
            <v>21.049999999999997</v>
          </cell>
          <cell r="D522">
            <v>8.094659</v>
          </cell>
          <cell r="E522">
            <v>1122.32</v>
          </cell>
          <cell r="G522">
            <v>38064</v>
          </cell>
          <cell r="H522">
            <v>106.89250814332247</v>
          </cell>
          <cell r="I522">
            <v>100.23809523809524</v>
          </cell>
          <cell r="J522">
            <v>137.1170597069586</v>
          </cell>
          <cell r="K522">
            <v>77.123733868418526</v>
          </cell>
        </row>
        <row r="523">
          <cell r="A523">
            <v>38063</v>
          </cell>
          <cell r="B523">
            <v>62.23</v>
          </cell>
          <cell r="C523">
            <v>21.509999999999998</v>
          </cell>
          <cell r="D523">
            <v>8.1605620000000005</v>
          </cell>
          <cell r="E523">
            <v>1123.75</v>
          </cell>
          <cell r="G523">
            <v>38063</v>
          </cell>
          <cell r="H523">
            <v>108.10857763300758</v>
          </cell>
          <cell r="I523">
            <v>102.42857142857144</v>
          </cell>
          <cell r="J523">
            <v>138.23340390204669</v>
          </cell>
          <cell r="K523">
            <v>77.222000797130335</v>
          </cell>
        </row>
        <row r="524">
          <cell r="A524">
            <v>38062</v>
          </cell>
          <cell r="B524">
            <v>61.01</v>
          </cell>
          <cell r="C524">
            <v>20.849999999999998</v>
          </cell>
          <cell r="D524">
            <v>8.0022769999999994</v>
          </cell>
          <cell r="E524">
            <v>1110.6999999999998</v>
          </cell>
          <cell r="G524">
            <v>38062</v>
          </cell>
          <cell r="H524">
            <v>105.98914223669924</v>
          </cell>
          <cell r="I524">
            <v>99.285714285714292</v>
          </cell>
          <cell r="J524">
            <v>135.55218239590096</v>
          </cell>
          <cell r="K524">
            <v>76.325229174970104</v>
          </cell>
        </row>
        <row r="525">
          <cell r="A525">
            <v>38061</v>
          </cell>
          <cell r="B525">
            <v>60.639999999999993</v>
          </cell>
          <cell r="C525">
            <v>21.009999999999998</v>
          </cell>
          <cell r="D525">
            <v>7.9896469999999997</v>
          </cell>
          <cell r="E525">
            <v>1104.4899999999998</v>
          </cell>
          <cell r="G525">
            <v>38061</v>
          </cell>
          <cell r="H525">
            <v>105.34636264929425</v>
          </cell>
          <cell r="I525">
            <v>100.04761904761905</v>
          </cell>
          <cell r="J525">
            <v>135.33824028121785</v>
          </cell>
          <cell r="K525">
            <v>75.898489575459379</v>
          </cell>
        </row>
        <row r="526">
          <cell r="A526">
            <v>38058</v>
          </cell>
          <cell r="B526">
            <v>61.069999999999993</v>
          </cell>
          <cell r="C526">
            <v>21.5</v>
          </cell>
          <cell r="D526">
            <v>8.0818700000000003</v>
          </cell>
          <cell r="E526">
            <v>1120.57</v>
          </cell>
          <cell r="G526">
            <v>38058</v>
          </cell>
          <cell r="H526">
            <v>106.09337676438653</v>
          </cell>
          <cell r="I526">
            <v>102.38095238095238</v>
          </cell>
          <cell r="J526">
            <v>136.90042425924025</v>
          </cell>
          <cell r="K526">
            <v>77.003477137477489</v>
          </cell>
        </row>
        <row r="527">
          <cell r="A527">
            <v>38057</v>
          </cell>
          <cell r="B527">
            <v>59.819999999999993</v>
          </cell>
          <cell r="C527">
            <v>20.079999999999998</v>
          </cell>
          <cell r="D527">
            <v>8.1585400000000003</v>
          </cell>
          <cell r="E527">
            <v>1106.78</v>
          </cell>
          <cell r="G527">
            <v>38057</v>
          </cell>
          <cell r="H527">
            <v>103.92182410423455</v>
          </cell>
          <cell r="I527">
            <v>95.61904761904762</v>
          </cell>
          <cell r="J527">
            <v>138.19915283665563</v>
          </cell>
          <cell r="K527">
            <v>76.055854097662206</v>
          </cell>
        </row>
        <row r="528">
          <cell r="A528">
            <v>38056</v>
          </cell>
          <cell r="B528">
            <v>61.8</v>
          </cell>
          <cell r="C528">
            <v>20.350000000000001</v>
          </cell>
          <cell r="D528">
            <v>8.3291869999999992</v>
          </cell>
          <cell r="E528">
            <v>1123.8900000000001</v>
          </cell>
          <cell r="G528">
            <v>38056</v>
          </cell>
          <cell r="H528">
            <v>107.3615635179153</v>
          </cell>
          <cell r="I528">
            <v>96.904761904761912</v>
          </cell>
          <cell r="J528">
            <v>141.08977675148802</v>
          </cell>
          <cell r="K528">
            <v>77.23162133560561</v>
          </cell>
        </row>
        <row r="529">
          <cell r="A529">
            <v>38055</v>
          </cell>
          <cell r="B529">
            <v>63.449999999999996</v>
          </cell>
          <cell r="C529">
            <v>20.5</v>
          </cell>
          <cell r="D529">
            <v>8.5571359999999999</v>
          </cell>
          <cell r="E529">
            <v>1140.58</v>
          </cell>
          <cell r="G529">
            <v>38055</v>
          </cell>
          <cell r="H529">
            <v>110.22801302931597</v>
          </cell>
          <cell r="I529">
            <v>97.61904761904762</v>
          </cell>
          <cell r="J529">
            <v>144.95105078948535</v>
          </cell>
          <cell r="K529">
            <v>78.37852695812316</v>
          </cell>
        </row>
        <row r="530">
          <cell r="A530">
            <v>38054</v>
          </cell>
          <cell r="B530">
            <v>63.459999999999994</v>
          </cell>
          <cell r="C530">
            <v>20.77</v>
          </cell>
          <cell r="D530">
            <v>8.6274060000000006</v>
          </cell>
          <cell r="E530">
            <v>1147.2099999999998</v>
          </cell>
          <cell r="G530">
            <v>38054</v>
          </cell>
          <cell r="H530">
            <v>110.24538545059718</v>
          </cell>
          <cell r="I530">
            <v>98.904761904761912</v>
          </cell>
          <cell r="J530">
            <v>146.14136847743345</v>
          </cell>
          <cell r="K530">
            <v>78.834128173059753</v>
          </cell>
        </row>
        <row r="531">
          <cell r="A531">
            <v>38051</v>
          </cell>
          <cell r="B531">
            <v>63.05</v>
          </cell>
          <cell r="C531">
            <v>21.229999999999997</v>
          </cell>
          <cell r="D531">
            <v>8.7886550000000003</v>
          </cell>
          <cell r="E531">
            <v>1156.8699999999999</v>
          </cell>
          <cell r="G531">
            <v>38051</v>
          </cell>
          <cell r="H531">
            <v>109.53311617806732</v>
          </cell>
          <cell r="I531">
            <v>101.0952380952381</v>
          </cell>
          <cell r="J531">
            <v>148.87279777676369</v>
          </cell>
          <cell r="K531">
            <v>79.497945327854197</v>
          </cell>
        </row>
        <row r="532">
          <cell r="A532">
            <v>38050</v>
          </cell>
          <cell r="B532">
            <v>62.269999999999996</v>
          </cell>
          <cell r="C532">
            <v>21.45</v>
          </cell>
          <cell r="D532">
            <v>8.6436259999999994</v>
          </cell>
          <cell r="E532">
            <v>1154.8800000000001</v>
          </cell>
          <cell r="G532">
            <v>38050</v>
          </cell>
          <cell r="H532">
            <v>108.17806731813246</v>
          </cell>
          <cell r="I532">
            <v>102.14285714285714</v>
          </cell>
          <cell r="J532">
            <v>146.41612232542712</v>
          </cell>
          <cell r="K532">
            <v>79.361196245241274</v>
          </cell>
        </row>
        <row r="533">
          <cell r="A533">
            <v>38049</v>
          </cell>
          <cell r="B533">
            <v>62.01</v>
          </cell>
          <cell r="C533">
            <v>20.619999999999997</v>
          </cell>
          <cell r="D533">
            <v>8.7112130000000008</v>
          </cell>
          <cell r="E533">
            <v>1151.04</v>
          </cell>
          <cell r="G533">
            <v>38049</v>
          </cell>
          <cell r="H533">
            <v>107.72638436482085</v>
          </cell>
          <cell r="I533">
            <v>98.19047619047619</v>
          </cell>
          <cell r="J533">
            <v>147.56099213580634</v>
          </cell>
          <cell r="K533">
            <v>79.097318618490675</v>
          </cell>
        </row>
        <row r="534">
          <cell r="A534">
            <v>38048</v>
          </cell>
          <cell r="B534">
            <v>62.15</v>
          </cell>
          <cell r="C534">
            <v>20.88</v>
          </cell>
          <cell r="D534">
            <v>8.5691179999999996</v>
          </cell>
          <cell r="E534">
            <v>1149.0999999999999</v>
          </cell>
          <cell r="G534">
            <v>38048</v>
          </cell>
          <cell r="H534">
            <v>107.96959826275787</v>
          </cell>
          <cell r="I534">
            <v>99.428571428571416</v>
          </cell>
          <cell r="J534">
            <v>145.15401630160994</v>
          </cell>
          <cell r="K534">
            <v>78.964005442476051</v>
          </cell>
        </row>
        <row r="535">
          <cell r="A535">
            <v>38047</v>
          </cell>
          <cell r="B535">
            <v>63.36</v>
          </cell>
          <cell r="C535">
            <v>21.25</v>
          </cell>
          <cell r="D535">
            <v>8.6235049999999998</v>
          </cell>
          <cell r="E535">
            <v>1155.9599999999998</v>
          </cell>
          <cell r="G535">
            <v>38047</v>
          </cell>
          <cell r="H535">
            <v>110.07166123778502</v>
          </cell>
          <cell r="I535">
            <v>101.19047619047619</v>
          </cell>
          <cell r="J535">
            <v>146.0752886524628</v>
          </cell>
          <cell r="K535">
            <v>79.435411827764881</v>
          </cell>
        </row>
        <row r="536">
          <cell r="A536">
            <v>38044</v>
          </cell>
          <cell r="B536">
            <v>62.48</v>
          </cell>
          <cell r="C536">
            <v>21.099999999999998</v>
          </cell>
          <cell r="D536">
            <v>8.4821019999999994</v>
          </cell>
          <cell r="E536">
            <v>1144.9399999999998</v>
          </cell>
          <cell r="G536">
            <v>38044</v>
          </cell>
          <cell r="H536">
            <v>108.54288816503799</v>
          </cell>
          <cell r="I536">
            <v>100.47619047619048</v>
          </cell>
          <cell r="J536">
            <v>143.68003474569008</v>
          </cell>
          <cell r="K536">
            <v>78.678138013496252</v>
          </cell>
        </row>
        <row r="537">
          <cell r="A537">
            <v>38043</v>
          </cell>
          <cell r="B537">
            <v>62.61</v>
          </cell>
          <cell r="C537">
            <v>21.31</v>
          </cell>
          <cell r="D537">
            <v>8.5015009999999993</v>
          </cell>
          <cell r="E537">
            <v>1144.9100000000001</v>
          </cell>
          <cell r="G537">
            <v>38043</v>
          </cell>
          <cell r="H537">
            <v>108.76872964169382</v>
          </cell>
          <cell r="I537">
            <v>101.47619047619048</v>
          </cell>
          <cell r="J537">
            <v>144.00863831518635</v>
          </cell>
          <cell r="K537">
            <v>78.676076469537264</v>
          </cell>
        </row>
        <row r="538">
          <cell r="A538">
            <v>38042</v>
          </cell>
          <cell r="B538">
            <v>62.61</v>
          </cell>
          <cell r="C538">
            <v>21.069999999999997</v>
          </cell>
          <cell r="D538">
            <v>8.6237490000000001</v>
          </cell>
          <cell r="E538">
            <v>1143.6699999999998</v>
          </cell>
          <cell r="G538">
            <v>38042</v>
          </cell>
          <cell r="H538">
            <v>108.76872964169382</v>
          </cell>
          <cell r="I538">
            <v>100.33333333333334</v>
          </cell>
          <cell r="J538">
            <v>146.07942181762374</v>
          </cell>
          <cell r="K538">
            <v>78.590865985899043</v>
          </cell>
        </row>
        <row r="539">
          <cell r="A539">
            <v>38041</v>
          </cell>
          <cell r="B539">
            <v>61.879999999999995</v>
          </cell>
          <cell r="C539">
            <v>20.45</v>
          </cell>
          <cell r="D539">
            <v>8.7037969999999998</v>
          </cell>
          <cell r="E539">
            <v>1139.0899999999999</v>
          </cell>
          <cell r="G539">
            <v>38041</v>
          </cell>
          <cell r="H539">
            <v>107.50054288816504</v>
          </cell>
          <cell r="I539">
            <v>97.38095238095238</v>
          </cell>
          <cell r="J539">
            <v>147.43537101763607</v>
          </cell>
          <cell r="K539">
            <v>78.276136941493377</v>
          </cell>
        </row>
        <row r="540">
          <cell r="A540">
            <v>38040</v>
          </cell>
          <cell r="B540">
            <v>62.599999999999994</v>
          </cell>
          <cell r="C540">
            <v>20.43</v>
          </cell>
          <cell r="D540">
            <v>8.8434810000000006</v>
          </cell>
          <cell r="E540">
            <v>1140.9899999999998</v>
          </cell>
          <cell r="G540">
            <v>38040</v>
          </cell>
          <cell r="H540">
            <v>108.7513572204126</v>
          </cell>
          <cell r="I540">
            <v>97.285714285714292</v>
          </cell>
          <cell r="J540">
            <v>149.80150643706597</v>
          </cell>
          <cell r="K540">
            <v>78.406701392229351</v>
          </cell>
        </row>
        <row r="541">
          <cell r="A541">
            <v>38037</v>
          </cell>
          <cell r="B541">
            <v>63.269999999999996</v>
          </cell>
          <cell r="C541">
            <v>20.350000000000001</v>
          </cell>
          <cell r="D541">
            <v>8.8144399999999994</v>
          </cell>
          <cell r="E541">
            <v>1144.1099999999999</v>
          </cell>
          <cell r="G541">
            <v>38037</v>
          </cell>
          <cell r="H541">
            <v>109.91530944625407</v>
          </cell>
          <cell r="I541">
            <v>96.904761904761912</v>
          </cell>
          <cell r="J541">
            <v>149.30957508690656</v>
          </cell>
          <cell r="K541">
            <v>78.621101963964207</v>
          </cell>
        </row>
        <row r="542">
          <cell r="A542">
            <v>38036</v>
          </cell>
          <cell r="B542">
            <v>63.36</v>
          </cell>
          <cell r="C542">
            <v>20.209999999999997</v>
          </cell>
          <cell r="D542">
            <v>8.9827169999999992</v>
          </cell>
          <cell r="E542">
            <v>1147.06</v>
          </cell>
          <cell r="G542">
            <v>38036</v>
          </cell>
          <cell r="H542">
            <v>110.07166123778502</v>
          </cell>
          <cell r="I542">
            <v>96.238095238095241</v>
          </cell>
          <cell r="J542">
            <v>152.16005309423309</v>
          </cell>
          <cell r="K542">
            <v>78.823820453264787</v>
          </cell>
        </row>
        <row r="543">
          <cell r="A543">
            <v>38035</v>
          </cell>
          <cell r="B543">
            <v>63.65</v>
          </cell>
          <cell r="C543">
            <v>20.799999999999997</v>
          </cell>
          <cell r="D543">
            <v>8.9492700000000003</v>
          </cell>
          <cell r="E543">
            <v>1151.82</v>
          </cell>
          <cell r="G543">
            <v>38035</v>
          </cell>
          <cell r="H543">
            <v>110.57546145494028</v>
          </cell>
          <cell r="I543">
            <v>99.047619047619051</v>
          </cell>
          <cell r="J543">
            <v>151.59348762235609</v>
          </cell>
          <cell r="K543">
            <v>79.150918761424379</v>
          </cell>
        </row>
        <row r="544">
          <cell r="A544">
            <v>38034</v>
          </cell>
          <cell r="B544">
            <v>64.05</v>
          </cell>
          <cell r="C544">
            <v>21.279999999999998</v>
          </cell>
          <cell r="D544">
            <v>8.921837</v>
          </cell>
          <cell r="E544">
            <v>1156.9899999999998</v>
          </cell>
          <cell r="G544">
            <v>38034</v>
          </cell>
          <cell r="H544">
            <v>111.27035830618892</v>
          </cell>
          <cell r="I544">
            <v>101.33333333333334</v>
          </cell>
          <cell r="J544">
            <v>151.12879450817539</v>
          </cell>
          <cell r="K544">
            <v>79.506191503690161</v>
          </cell>
        </row>
        <row r="545">
          <cell r="A545">
            <v>38033</v>
          </cell>
          <cell r="B545">
            <v>63.73</v>
          </cell>
          <cell r="C545">
            <v>20.849999999999998</v>
          </cell>
          <cell r="D545">
            <v>8.9420750000000009</v>
          </cell>
          <cell r="E545">
            <v>1145.81</v>
          </cell>
          <cell r="G545">
            <v>38033</v>
          </cell>
          <cell r="H545">
            <v>110.71444082519</v>
          </cell>
          <cell r="I545">
            <v>99.285714285714292</v>
          </cell>
          <cell r="J545">
            <v>151.47161006771279</v>
          </cell>
          <cell r="K545">
            <v>78.737922788306918</v>
          </cell>
        </row>
        <row r="546">
          <cell r="A546">
            <v>38030</v>
          </cell>
          <cell r="B546">
            <v>63.73</v>
          </cell>
          <cell r="C546">
            <v>20.849999999999998</v>
          </cell>
          <cell r="D546">
            <v>8.8848470000000006</v>
          </cell>
          <cell r="E546">
            <v>1145.81</v>
          </cell>
          <cell r="G546">
            <v>38030</v>
          </cell>
          <cell r="H546">
            <v>110.71444082519</v>
          </cell>
          <cell r="I546">
            <v>99.285714285714292</v>
          </cell>
          <cell r="J546">
            <v>150.5022134454573</v>
          </cell>
          <cell r="K546">
            <v>78.737922788306918</v>
          </cell>
        </row>
        <row r="547">
          <cell r="A547">
            <v>38029</v>
          </cell>
          <cell r="B547">
            <v>64.19</v>
          </cell>
          <cell r="C547">
            <v>21.4</v>
          </cell>
          <cell r="D547">
            <v>8.9671610000000008</v>
          </cell>
          <cell r="E547">
            <v>1152.1099999999999</v>
          </cell>
          <cell r="G547">
            <v>38029</v>
          </cell>
          <cell r="H547">
            <v>111.51357220412595</v>
          </cell>
          <cell r="I547">
            <v>101.9047619047619</v>
          </cell>
          <cell r="J547">
            <v>151.89654687602166</v>
          </cell>
          <cell r="K547">
            <v>79.170847019694605</v>
          </cell>
        </row>
        <row r="548">
          <cell r="A548">
            <v>38028</v>
          </cell>
          <cell r="B548">
            <v>64.930000000000007</v>
          </cell>
          <cell r="C548">
            <v>21.619999999999997</v>
          </cell>
          <cell r="D548">
            <v>8.8300680000000007</v>
          </cell>
          <cell r="E548">
            <v>1157.76</v>
          </cell>
          <cell r="G548">
            <v>38028</v>
          </cell>
          <cell r="H548">
            <v>112.79913137893595</v>
          </cell>
          <cell r="I548">
            <v>102.95238095238095</v>
          </cell>
          <cell r="J548">
            <v>149.57430092762456</v>
          </cell>
          <cell r="K548">
            <v>79.559104465304216</v>
          </cell>
        </row>
        <row r="549">
          <cell r="A549">
            <v>38027</v>
          </cell>
          <cell r="B549">
            <v>64.3</v>
          </cell>
          <cell r="C549">
            <v>21.349999999999998</v>
          </cell>
          <cell r="D549">
            <v>8.8030659999999994</v>
          </cell>
          <cell r="E549">
            <v>1145.54</v>
          </cell>
          <cell r="G549">
            <v>38027</v>
          </cell>
          <cell r="H549">
            <v>111.70466883821932</v>
          </cell>
          <cell r="I549">
            <v>101.66666666666669</v>
          </cell>
          <cell r="J549">
            <v>149.11690860928138</v>
          </cell>
          <cell r="K549">
            <v>78.719368892676016</v>
          </cell>
        </row>
        <row r="550">
          <cell r="A550">
            <v>38026</v>
          </cell>
          <cell r="B550">
            <v>63.91</v>
          </cell>
          <cell r="C550">
            <v>20.819999999999997</v>
          </cell>
          <cell r="D550">
            <v>8.8948339999999995</v>
          </cell>
          <cell r="E550">
            <v>1139.81</v>
          </cell>
          <cell r="G550">
            <v>38026</v>
          </cell>
          <cell r="H550">
            <v>111.0271444082519</v>
          </cell>
          <cell r="I550">
            <v>99.142857142857139</v>
          </cell>
          <cell r="J550">
            <v>150.67138525063072</v>
          </cell>
          <cell r="K550">
            <v>78.325613996509119</v>
          </cell>
        </row>
        <row r="551">
          <cell r="A551">
            <v>38023</v>
          </cell>
          <cell r="B551">
            <v>64.680000000000007</v>
          </cell>
          <cell r="C551">
            <v>20.819999999999997</v>
          </cell>
          <cell r="D551">
            <v>8.8164420000000003</v>
          </cell>
          <cell r="E551">
            <v>1142.76</v>
          </cell>
          <cell r="G551">
            <v>38023</v>
          </cell>
          <cell r="H551">
            <v>112.36482084690556</v>
          </cell>
          <cell r="I551">
            <v>99.142857142857139</v>
          </cell>
          <cell r="J551">
            <v>149.34348736826809</v>
          </cell>
          <cell r="K551">
            <v>78.528332485809699</v>
          </cell>
        </row>
        <row r="552">
          <cell r="A552">
            <v>38022</v>
          </cell>
          <cell r="B552">
            <v>63.519999999999996</v>
          </cell>
          <cell r="C552">
            <v>19.75</v>
          </cell>
          <cell r="D552">
            <v>8.6478529999999996</v>
          </cell>
          <cell r="E552">
            <v>1128.5899999999999</v>
          </cell>
          <cell r="G552">
            <v>38022</v>
          </cell>
          <cell r="H552">
            <v>110.34961997828448</v>
          </cell>
          <cell r="I552">
            <v>94.047619047619051</v>
          </cell>
          <cell r="J552">
            <v>146.48772433008</v>
          </cell>
          <cell r="K552">
            <v>77.554596555847226</v>
          </cell>
        </row>
        <row r="553">
          <cell r="A553">
            <v>38021</v>
          </cell>
          <cell r="B553">
            <v>61.98</v>
          </cell>
          <cell r="C553">
            <v>19.420000000000002</v>
          </cell>
          <cell r="D553">
            <v>8.6191689999999994</v>
          </cell>
          <cell r="E553">
            <v>1126.52</v>
          </cell>
          <cell r="G553">
            <v>38021</v>
          </cell>
          <cell r="H553">
            <v>107.67426710097719</v>
          </cell>
          <cell r="I553">
            <v>92.476190476190496</v>
          </cell>
          <cell r="J553">
            <v>146.00184027484872</v>
          </cell>
          <cell r="K553">
            <v>77.412350022676975</v>
          </cell>
        </row>
        <row r="554">
          <cell r="A554">
            <v>38020</v>
          </cell>
          <cell r="B554">
            <v>62</v>
          </cell>
          <cell r="C554">
            <v>20.25</v>
          </cell>
          <cell r="D554">
            <v>8.7335229999999999</v>
          </cell>
          <cell r="E554">
            <v>1136.03</v>
          </cell>
          <cell r="G554">
            <v>38020</v>
          </cell>
          <cell r="H554">
            <v>107.70901194353964</v>
          </cell>
          <cell r="I554">
            <v>96.428571428571431</v>
          </cell>
          <cell r="J554">
            <v>147.93890572080878</v>
          </cell>
          <cell r="K554">
            <v>78.065859457676495</v>
          </cell>
        </row>
        <row r="555">
          <cell r="A555">
            <v>38019</v>
          </cell>
          <cell r="B555">
            <v>63.169999999999995</v>
          </cell>
          <cell r="C555">
            <v>20.239999999999998</v>
          </cell>
          <cell r="D555">
            <v>8.5879989999999999</v>
          </cell>
          <cell r="E555">
            <v>1135.26</v>
          </cell>
          <cell r="G555">
            <v>38019</v>
          </cell>
          <cell r="H555">
            <v>109.74158523344191</v>
          </cell>
          <cell r="I555">
            <v>96.38095238095238</v>
          </cell>
          <cell r="J555">
            <v>145.47384536473999</v>
          </cell>
          <cell r="K555">
            <v>78.012946496062455</v>
          </cell>
        </row>
        <row r="556">
          <cell r="A556">
            <v>38016</v>
          </cell>
          <cell r="B556">
            <v>63.9</v>
          </cell>
          <cell r="C556">
            <v>20.45</v>
          </cell>
          <cell r="D556">
            <v>8.6127760000000002</v>
          </cell>
          <cell r="E556">
            <v>1131.1300000000001</v>
          </cell>
          <cell r="G556">
            <v>38016</v>
          </cell>
          <cell r="H556">
            <v>111.00977198697069</v>
          </cell>
          <cell r="I556">
            <v>97.38095238095238</v>
          </cell>
          <cell r="J556">
            <v>145.89354795979176</v>
          </cell>
          <cell r="K556">
            <v>77.729140611041629</v>
          </cell>
        </row>
        <row r="557">
          <cell r="A557">
            <v>38015</v>
          </cell>
          <cell r="B557">
            <v>63.669999999999995</v>
          </cell>
          <cell r="C557">
            <v>21.25</v>
          </cell>
          <cell r="D557">
            <v>8.6951079999999994</v>
          </cell>
          <cell r="E557">
            <v>1134.1099999999999</v>
          </cell>
          <cell r="G557">
            <v>38015</v>
          </cell>
          <cell r="H557">
            <v>110.61020629750271</v>
          </cell>
          <cell r="I557">
            <v>101.19047619047619</v>
          </cell>
          <cell r="J557">
            <v>147.28818629598271</v>
          </cell>
          <cell r="K557">
            <v>77.933920644301196</v>
          </cell>
        </row>
        <row r="558">
          <cell r="A558">
            <v>38014</v>
          </cell>
          <cell r="B558">
            <v>63.93</v>
          </cell>
          <cell r="C558">
            <v>21.5</v>
          </cell>
          <cell r="D558">
            <v>8.9205220000000001</v>
          </cell>
          <cell r="E558">
            <v>1128.4799999999998</v>
          </cell>
          <cell r="G558">
            <v>38014</v>
          </cell>
          <cell r="H558">
            <v>111.06188925081433</v>
          </cell>
          <cell r="I558">
            <v>102.38095238095238</v>
          </cell>
          <cell r="J558">
            <v>151.10651945823014</v>
          </cell>
          <cell r="K558">
            <v>77.547037561330939</v>
          </cell>
        </row>
        <row r="559">
          <cell r="A559">
            <v>38013</v>
          </cell>
          <cell r="B559">
            <v>65.139999999999986</v>
          </cell>
          <cell r="C559">
            <v>22.419999999999998</v>
          </cell>
          <cell r="D559">
            <v>9.1471230000000006</v>
          </cell>
          <cell r="E559">
            <v>1144.05</v>
          </cell>
          <cell r="G559">
            <v>38013</v>
          </cell>
          <cell r="H559">
            <v>113.16395222584148</v>
          </cell>
          <cell r="I559">
            <v>106.76190476190477</v>
          </cell>
          <cell r="J559">
            <v>154.94495945263341</v>
          </cell>
          <cell r="K559">
            <v>78.616978876046232</v>
          </cell>
        </row>
        <row r="560">
          <cell r="A560">
            <v>38012</v>
          </cell>
          <cell r="B560">
            <v>65.83</v>
          </cell>
          <cell r="C560">
            <v>22.88</v>
          </cell>
          <cell r="D560">
            <v>9.2715080000000007</v>
          </cell>
          <cell r="E560">
            <v>1155.3699999999999</v>
          </cell>
          <cell r="G560">
            <v>38012</v>
          </cell>
          <cell r="H560">
            <v>114.36264929424537</v>
          </cell>
          <cell r="I560">
            <v>108.95238095238096</v>
          </cell>
          <cell r="J560">
            <v>157.05194202863203</v>
          </cell>
          <cell r="K560">
            <v>79.394868129904751</v>
          </cell>
        </row>
        <row r="561">
          <cell r="A561">
            <v>38009</v>
          </cell>
          <cell r="B561">
            <v>65.33</v>
          </cell>
          <cell r="C561">
            <v>22.669999999999998</v>
          </cell>
          <cell r="D561">
            <v>9.3493639999999996</v>
          </cell>
          <cell r="E561">
            <v>1141.55</v>
          </cell>
          <cell r="G561">
            <v>38009</v>
          </cell>
          <cell r="H561">
            <v>113.49402823018457</v>
          </cell>
          <cell r="I561">
            <v>107.95238095238095</v>
          </cell>
          <cell r="J561">
            <v>158.37076049900176</v>
          </cell>
          <cell r="K561">
            <v>78.44518354613048</v>
          </cell>
        </row>
        <row r="562">
          <cell r="A562">
            <v>38008</v>
          </cell>
          <cell r="B562">
            <v>66.040000000000006</v>
          </cell>
          <cell r="C562">
            <v>22.52</v>
          </cell>
          <cell r="D562">
            <v>9.162077</v>
          </cell>
          <cell r="E562">
            <v>1143.9399999999998</v>
          </cell>
          <cell r="G562">
            <v>38008</v>
          </cell>
          <cell r="H562">
            <v>114.72747014115095</v>
          </cell>
          <cell r="I562">
            <v>107.23809523809524</v>
          </cell>
          <cell r="J562">
            <v>155.19826827155438</v>
          </cell>
          <cell r="K562">
            <v>78.609419881529945</v>
          </cell>
        </row>
        <row r="563">
          <cell r="A563">
            <v>38007</v>
          </cell>
          <cell r="B563">
            <v>67.61999999999999</v>
          </cell>
          <cell r="C563">
            <v>23.099999999999998</v>
          </cell>
          <cell r="D563">
            <v>8.9064650000000007</v>
          </cell>
          <cell r="E563">
            <v>1147.6199999999999</v>
          </cell>
          <cell r="G563">
            <v>38007</v>
          </cell>
          <cell r="H563">
            <v>117.47231270358307</v>
          </cell>
          <cell r="I563">
            <v>110.00000000000001</v>
          </cell>
          <cell r="J563">
            <v>150.86840510303608</v>
          </cell>
          <cell r="K563">
            <v>78.862302607165915</v>
          </cell>
        </row>
        <row r="564">
          <cell r="A564">
            <v>38006</v>
          </cell>
          <cell r="B564">
            <v>67.38</v>
          </cell>
          <cell r="C564">
            <v>22.959999999999997</v>
          </cell>
          <cell r="D564">
            <v>8.9513689999999997</v>
          </cell>
          <cell r="E564">
            <v>1138.77</v>
          </cell>
          <cell r="G564">
            <v>38006</v>
          </cell>
          <cell r="H564">
            <v>117.05537459283386</v>
          </cell>
          <cell r="I564">
            <v>109.33333333333333</v>
          </cell>
          <cell r="J564">
            <v>151.62904300626104</v>
          </cell>
          <cell r="K564">
            <v>78.254147139264163</v>
          </cell>
        </row>
        <row r="565">
          <cell r="A565">
            <v>38005</v>
          </cell>
          <cell r="B565">
            <v>68.459999999999994</v>
          </cell>
          <cell r="C565">
            <v>22.65</v>
          </cell>
          <cell r="D565">
            <v>9.1460899999999992</v>
          </cell>
          <cell r="E565">
            <v>1139.83</v>
          </cell>
          <cell r="G565">
            <v>38005</v>
          </cell>
          <cell r="H565">
            <v>118.93159609120521</v>
          </cell>
          <cell r="I565">
            <v>107.85714285714285</v>
          </cell>
          <cell r="J565">
            <v>154.92746125750531</v>
          </cell>
          <cell r="K565">
            <v>78.326988359148444</v>
          </cell>
        </row>
        <row r="566">
          <cell r="A566">
            <v>38002</v>
          </cell>
          <cell r="B566">
            <v>68.459999999999994</v>
          </cell>
          <cell r="C566">
            <v>22.65</v>
          </cell>
          <cell r="D566">
            <v>8.9253140000000002</v>
          </cell>
          <cell r="E566">
            <v>1139.83</v>
          </cell>
          <cell r="G566">
            <v>38002</v>
          </cell>
          <cell r="H566">
            <v>118.93159609120521</v>
          </cell>
          <cell r="I566">
            <v>107.85714285714285</v>
          </cell>
          <cell r="J566">
            <v>151.18769211171877</v>
          </cell>
          <cell r="K566">
            <v>78.326988359148444</v>
          </cell>
        </row>
        <row r="567">
          <cell r="A567">
            <v>38001</v>
          </cell>
          <cell r="B567">
            <v>67.38</v>
          </cell>
          <cell r="C567">
            <v>22.83</v>
          </cell>
          <cell r="D567">
            <v>9.0874360000000003</v>
          </cell>
          <cell r="E567">
            <v>1132.05</v>
          </cell>
          <cell r="G567">
            <v>38001</v>
          </cell>
          <cell r="H567">
            <v>117.05537459283386</v>
          </cell>
          <cell r="I567">
            <v>108.71428571428569</v>
          </cell>
          <cell r="J567">
            <v>153.93390933394045</v>
          </cell>
          <cell r="K567">
            <v>77.792361292450622</v>
          </cell>
        </row>
        <row r="568">
          <cell r="A568">
            <v>38000</v>
          </cell>
          <cell r="B568">
            <v>65.790000000000006</v>
          </cell>
          <cell r="C568">
            <v>22.93</v>
          </cell>
          <cell r="D568">
            <v>9.1192200000000003</v>
          </cell>
          <cell r="E568">
            <v>1130.52</v>
          </cell>
          <cell r="G568">
            <v>38000</v>
          </cell>
          <cell r="H568">
            <v>114.29315960912054</v>
          </cell>
          <cell r="I568">
            <v>109.19047619047619</v>
          </cell>
          <cell r="J568">
            <v>154.47230491375745</v>
          </cell>
          <cell r="K568">
            <v>77.687222550542174</v>
          </cell>
        </row>
        <row r="569">
          <cell r="A569">
            <v>37999</v>
          </cell>
          <cell r="B569">
            <v>65.029999999999987</v>
          </cell>
          <cell r="C569">
            <v>22.599999999999998</v>
          </cell>
          <cell r="D569">
            <v>8.9531960000000002</v>
          </cell>
          <cell r="E569">
            <v>1121.2199999999998</v>
          </cell>
          <cell r="G569">
            <v>37999</v>
          </cell>
          <cell r="H569">
            <v>112.9728555917481</v>
          </cell>
          <cell r="I569">
            <v>107.61904761904763</v>
          </cell>
          <cell r="J569">
            <v>151.65999092736368</v>
          </cell>
          <cell r="K569">
            <v>77.04814392325558</v>
          </cell>
        </row>
        <row r="570">
          <cell r="A570">
            <v>37998</v>
          </cell>
          <cell r="B570">
            <v>65.419999999999987</v>
          </cell>
          <cell r="C570">
            <v>22.439999999999998</v>
          </cell>
          <cell r="D570">
            <v>8.8235010000000003</v>
          </cell>
          <cell r="E570">
            <v>1127.2299999999998</v>
          </cell>
          <cell r="G570">
            <v>37998</v>
          </cell>
          <cell r="H570">
            <v>113.65038002171552</v>
          </cell>
          <cell r="I570">
            <v>106.85714285714288</v>
          </cell>
          <cell r="J570">
            <v>149.46306119151021</v>
          </cell>
          <cell r="K570">
            <v>77.461139896373055</v>
          </cell>
        </row>
        <row r="571">
          <cell r="A571">
            <v>37995</v>
          </cell>
          <cell r="B571">
            <v>65.599999999999994</v>
          </cell>
          <cell r="C571">
            <v>22.09</v>
          </cell>
          <cell r="D571">
            <v>8.8193999999999999</v>
          </cell>
          <cell r="E571">
            <v>1121.8599999999999</v>
          </cell>
          <cell r="G571">
            <v>37995</v>
          </cell>
          <cell r="H571">
            <v>113.96308360477741</v>
          </cell>
          <cell r="I571">
            <v>105.19047619047619</v>
          </cell>
          <cell r="J571">
            <v>149.39359352624373</v>
          </cell>
          <cell r="K571">
            <v>77.092123527714023</v>
          </cell>
        </row>
        <row r="572">
          <cell r="A572">
            <v>37994</v>
          </cell>
          <cell r="B572">
            <v>66.309999999999988</v>
          </cell>
          <cell r="C572">
            <v>22.54</v>
          </cell>
          <cell r="D572">
            <v>8.7828060000000008</v>
          </cell>
          <cell r="E572">
            <v>1131.9199999999998</v>
          </cell>
          <cell r="G572">
            <v>37994</v>
          </cell>
          <cell r="H572">
            <v>115.19652551574376</v>
          </cell>
          <cell r="I572">
            <v>107.33333333333333</v>
          </cell>
          <cell r="J572">
            <v>148.77372038731147</v>
          </cell>
          <cell r="K572">
            <v>77.783427935295009</v>
          </cell>
        </row>
        <row r="573">
          <cell r="A573">
            <v>37993</v>
          </cell>
          <cell r="B573">
            <v>66</v>
          </cell>
          <cell r="C573">
            <v>22.4</v>
          </cell>
          <cell r="D573">
            <v>8.7302370000000007</v>
          </cell>
          <cell r="E573">
            <v>1126.33</v>
          </cell>
          <cell r="G573">
            <v>37993</v>
          </cell>
          <cell r="H573">
            <v>114.65798045602607</v>
          </cell>
          <cell r="I573">
            <v>106.66666666666667</v>
          </cell>
          <cell r="J573">
            <v>147.8832435047479</v>
          </cell>
          <cell r="K573">
            <v>77.399293577603373</v>
          </cell>
        </row>
        <row r="574">
          <cell r="A574">
            <v>37992</v>
          </cell>
          <cell r="B574">
            <v>65.75</v>
          </cell>
          <cell r="C574">
            <v>22.099999999999998</v>
          </cell>
          <cell r="D574">
            <v>8.8899399999999993</v>
          </cell>
          <cell r="E574">
            <v>1123.6699999999998</v>
          </cell>
          <cell r="G574">
            <v>37992</v>
          </cell>
          <cell r="H574">
            <v>114.22366992399566</v>
          </cell>
          <cell r="I574">
            <v>105.23809523809524</v>
          </cell>
          <cell r="J574">
            <v>150.5884847985912</v>
          </cell>
          <cell r="K574">
            <v>77.216503346573035</v>
          </cell>
        </row>
        <row r="575">
          <cell r="A575">
            <v>37991</v>
          </cell>
          <cell r="B575">
            <v>65.61999999999999</v>
          </cell>
          <cell r="C575">
            <v>22.2</v>
          </cell>
          <cell r="D575">
            <v>8.885173</v>
          </cell>
          <cell r="E575">
            <v>1122.2199999999998</v>
          </cell>
          <cell r="G575">
            <v>37991</v>
          </cell>
          <cell r="H575">
            <v>113.99782844733986</v>
          </cell>
          <cell r="I575">
            <v>105.71428571428572</v>
          </cell>
          <cell r="J575">
            <v>150.50773562513956</v>
          </cell>
          <cell r="K575">
            <v>77.116862055221887</v>
          </cell>
        </row>
        <row r="576">
          <cell r="A576">
            <v>37988</v>
          </cell>
          <cell r="B576">
            <v>64.819999999999993</v>
          </cell>
          <cell r="C576">
            <v>21.9</v>
          </cell>
          <cell r="D576">
            <v>8.9835419999999999</v>
          </cell>
          <cell r="E576">
            <v>1108.4799999999998</v>
          </cell>
          <cell r="G576">
            <v>37988</v>
          </cell>
          <cell r="H576">
            <v>112.60803474484256</v>
          </cell>
          <cell r="I576">
            <v>104.28571428571428</v>
          </cell>
          <cell r="J576">
            <v>152.17402793545352</v>
          </cell>
          <cell r="K576">
            <v>76.17267492200493</v>
          </cell>
        </row>
        <row r="577">
          <cell r="A577">
            <v>37987</v>
          </cell>
          <cell r="B577">
            <v>64.75</v>
          </cell>
          <cell r="C577">
            <v>22</v>
          </cell>
          <cell r="D577">
            <v>8.8712949999999999</v>
          </cell>
          <cell r="E577">
            <v>1111.9199999999998</v>
          </cell>
          <cell r="G577">
            <v>37987</v>
          </cell>
          <cell r="H577">
            <v>112.48642779587405</v>
          </cell>
          <cell r="I577">
            <v>104.76190476190477</v>
          </cell>
          <cell r="J577">
            <v>150.27265338701028</v>
          </cell>
          <cell r="K577">
            <v>76.409065295969</v>
          </cell>
        </row>
        <row r="578">
          <cell r="A578">
            <v>37986</v>
          </cell>
          <cell r="B578">
            <v>64.75</v>
          </cell>
          <cell r="C578">
            <v>22</v>
          </cell>
          <cell r="D578">
            <v>8.8712949999999999</v>
          </cell>
          <cell r="E578">
            <v>1111.9199999999998</v>
          </cell>
          <cell r="G578">
            <v>37986</v>
          </cell>
          <cell r="H578">
            <v>112.48642779587405</v>
          </cell>
          <cell r="I578">
            <v>104.76190476190477</v>
          </cell>
          <cell r="J578">
            <v>150.27265338701028</v>
          </cell>
          <cell r="K578">
            <v>76.409065295969</v>
          </cell>
        </row>
        <row r="579">
          <cell r="A579">
            <v>37985</v>
          </cell>
          <cell r="B579">
            <v>64.809999999999988</v>
          </cell>
          <cell r="C579">
            <v>21.869999999999997</v>
          </cell>
          <cell r="D579">
            <v>8.8172969999999999</v>
          </cell>
          <cell r="E579">
            <v>1109.6400000000001</v>
          </cell>
          <cell r="G579">
            <v>37985</v>
          </cell>
          <cell r="H579">
            <v>112.59066232356135</v>
          </cell>
          <cell r="I579">
            <v>104.14285714285714</v>
          </cell>
          <cell r="J579">
            <v>149.35797038553284</v>
          </cell>
          <cell r="K579">
            <v>76.252387955085837</v>
          </cell>
        </row>
        <row r="580">
          <cell r="A580">
            <v>37984</v>
          </cell>
          <cell r="B580">
            <v>64.680000000000007</v>
          </cell>
          <cell r="C580">
            <v>21.819999999999997</v>
          </cell>
          <cell r="D580">
            <v>8.8304089999999995</v>
          </cell>
          <cell r="E580">
            <v>1109.4799999999998</v>
          </cell>
          <cell r="G580">
            <v>37984</v>
          </cell>
          <cell r="H580">
            <v>112.36482084690556</v>
          </cell>
          <cell r="I580">
            <v>103.9047619047619</v>
          </cell>
          <cell r="J580">
            <v>149.58007719532898</v>
          </cell>
          <cell r="K580">
            <v>76.241393053971223</v>
          </cell>
        </row>
        <row r="581">
          <cell r="A581">
            <v>37981</v>
          </cell>
          <cell r="B581">
            <v>63.779999999999994</v>
          </cell>
          <cell r="C581">
            <v>21.24</v>
          </cell>
          <cell r="D581">
            <v>8.727805</v>
          </cell>
          <cell r="E581">
            <v>1095.8900000000001</v>
          </cell>
          <cell r="G581">
            <v>37981</v>
          </cell>
          <cell r="H581">
            <v>110.8013029315961</v>
          </cell>
          <cell r="I581">
            <v>101.14285714285714</v>
          </cell>
          <cell r="J581">
            <v>147.84204736675031</v>
          </cell>
          <cell r="K581">
            <v>75.307513640549203</v>
          </cell>
        </row>
        <row r="582">
          <cell r="A582">
            <v>37980</v>
          </cell>
          <cell r="B582">
            <v>63.699999999999996</v>
          </cell>
          <cell r="C582">
            <v>21.2</v>
          </cell>
          <cell r="D582">
            <v>8.738035</v>
          </cell>
          <cell r="E582">
            <v>1094.04</v>
          </cell>
          <cell r="G582">
            <v>37980</v>
          </cell>
          <cell r="H582">
            <v>110.66232356134637</v>
          </cell>
          <cell r="I582">
            <v>100.95238095238095</v>
          </cell>
          <cell r="J582">
            <v>148.01533539788321</v>
          </cell>
          <cell r="K582">
            <v>75.180385096411541</v>
          </cell>
        </row>
        <row r="583">
          <cell r="A583">
            <v>37979</v>
          </cell>
          <cell r="B583">
            <v>63.699999999999996</v>
          </cell>
          <cell r="C583">
            <v>21.2</v>
          </cell>
          <cell r="D583">
            <v>8.738035</v>
          </cell>
          <cell r="E583">
            <v>1094.04</v>
          </cell>
          <cell r="G583">
            <v>37979</v>
          </cell>
          <cell r="H583">
            <v>110.66232356134637</v>
          </cell>
          <cell r="I583">
            <v>100.95238095238095</v>
          </cell>
          <cell r="J583">
            <v>148.01533539788321</v>
          </cell>
          <cell r="K583">
            <v>75.180385096411541</v>
          </cell>
        </row>
        <row r="584">
          <cell r="A584">
            <v>37978</v>
          </cell>
          <cell r="B584">
            <v>64.099999999999994</v>
          </cell>
          <cell r="C584">
            <v>21.479999999999997</v>
          </cell>
          <cell r="D584">
            <v>8.7302879999999998</v>
          </cell>
          <cell r="E584">
            <v>1096.02</v>
          </cell>
          <cell r="G584">
            <v>37978</v>
          </cell>
          <cell r="H584">
            <v>111.357220412595</v>
          </cell>
          <cell r="I584">
            <v>102.28571428571429</v>
          </cell>
          <cell r="J584">
            <v>147.88410740402333</v>
          </cell>
          <cell r="K584">
            <v>75.316446997704816</v>
          </cell>
        </row>
        <row r="585">
          <cell r="A585">
            <v>37977</v>
          </cell>
          <cell r="B585">
            <v>64.650000000000006</v>
          </cell>
          <cell r="C585">
            <v>20.959999999999997</v>
          </cell>
          <cell r="D585">
            <v>8.6176049999999993</v>
          </cell>
          <cell r="E585">
            <v>1092.9399999999998</v>
          </cell>
          <cell r="G585">
            <v>37977</v>
          </cell>
          <cell r="H585">
            <v>112.31270358306189</v>
          </cell>
          <cell r="I585">
            <v>99.80952380952381</v>
          </cell>
          <cell r="J585">
            <v>145.97534736373512</v>
          </cell>
          <cell r="K585">
            <v>75.104795151248609</v>
          </cell>
        </row>
        <row r="586">
          <cell r="A586">
            <v>37974</v>
          </cell>
          <cell r="B586">
            <v>64.949999999999989</v>
          </cell>
          <cell r="C586">
            <v>21.069999999999997</v>
          </cell>
          <cell r="D586">
            <v>8.4551970000000001</v>
          </cell>
          <cell r="E586">
            <v>1088.6600000000001</v>
          </cell>
          <cell r="G586">
            <v>37974</v>
          </cell>
          <cell r="H586">
            <v>112.83387622149839</v>
          </cell>
          <cell r="I586">
            <v>100.33333333333334</v>
          </cell>
          <cell r="J586">
            <v>143.22428552989041</v>
          </cell>
          <cell r="K586">
            <v>74.810681546432846</v>
          </cell>
        </row>
        <row r="587">
          <cell r="A587">
            <v>37973</v>
          </cell>
          <cell r="B587">
            <v>64.38</v>
          </cell>
          <cell r="C587">
            <v>21.2</v>
          </cell>
          <cell r="D587">
            <v>8.6100060000000003</v>
          </cell>
          <cell r="E587">
            <v>1089.1799999999998</v>
          </cell>
          <cell r="G587">
            <v>37973</v>
          </cell>
          <cell r="H587">
            <v>111.84364820846903</v>
          </cell>
          <cell r="I587">
            <v>100.95238095238095</v>
          </cell>
          <cell r="J587">
            <v>145.84662637169419</v>
          </cell>
          <cell r="K587">
            <v>74.846414975055325</v>
          </cell>
        </row>
        <row r="588">
          <cell r="A588">
            <v>37972</v>
          </cell>
          <cell r="B588">
            <v>62.989999999999995</v>
          </cell>
          <cell r="C588">
            <v>21.009999999999998</v>
          </cell>
          <cell r="D588">
            <v>8.5303109999999993</v>
          </cell>
          <cell r="E588">
            <v>1076.4799999999998</v>
          </cell>
          <cell r="G588">
            <v>37972</v>
          </cell>
          <cell r="H588">
            <v>109.42888165038002</v>
          </cell>
          <cell r="I588">
            <v>100.04761904761905</v>
          </cell>
          <cell r="J588">
            <v>144.49665670980403</v>
          </cell>
          <cell r="K588">
            <v>73.973694699083296</v>
          </cell>
        </row>
        <row r="589">
          <cell r="A589">
            <v>37971</v>
          </cell>
          <cell r="B589">
            <v>63.66</v>
          </cell>
          <cell r="C589">
            <v>20.95</v>
          </cell>
          <cell r="D589">
            <v>8.6496239999999993</v>
          </cell>
          <cell r="E589">
            <v>1075.1300000000001</v>
          </cell>
          <cell r="G589">
            <v>37971</v>
          </cell>
          <cell r="H589">
            <v>110.59283387622149</v>
          </cell>
          <cell r="I589">
            <v>99.761904761904759</v>
          </cell>
          <cell r="J589">
            <v>146.51772365589977</v>
          </cell>
          <cell r="K589">
            <v>73.880925220928802</v>
          </cell>
        </row>
        <row r="590">
          <cell r="A590">
            <v>37970</v>
          </cell>
          <cell r="B590">
            <v>62.449999999999996</v>
          </cell>
          <cell r="C590">
            <v>20.759999999999998</v>
          </cell>
          <cell r="D590">
            <v>8.7184830000000009</v>
          </cell>
          <cell r="E590">
            <v>1068.04</v>
          </cell>
          <cell r="G590">
            <v>37970</v>
          </cell>
          <cell r="H590">
            <v>108.49077090119437</v>
          </cell>
          <cell r="I590">
            <v>98.857142857142861</v>
          </cell>
          <cell r="J590">
            <v>147.68414013056062</v>
          </cell>
          <cell r="K590">
            <v>73.39371366528772</v>
          </cell>
        </row>
        <row r="591">
          <cell r="A591">
            <v>37967</v>
          </cell>
          <cell r="B591">
            <v>62.66</v>
          </cell>
          <cell r="C591">
            <v>20.99</v>
          </cell>
          <cell r="D591">
            <v>8.6489469999999997</v>
          </cell>
          <cell r="E591">
            <v>1074.1400000000001</v>
          </cell>
          <cell r="G591">
            <v>37967</v>
          </cell>
          <cell r="H591">
            <v>108.85559174809988</v>
          </cell>
          <cell r="I591">
            <v>99.952380952380949</v>
          </cell>
          <cell r="J591">
            <v>146.50625581649831</v>
          </cell>
          <cell r="K591">
            <v>73.812894270282158</v>
          </cell>
        </row>
        <row r="592">
          <cell r="A592">
            <v>37966</v>
          </cell>
          <cell r="B592">
            <v>62.919999999999995</v>
          </cell>
          <cell r="C592">
            <v>20.779999999999998</v>
          </cell>
          <cell r="D592">
            <v>8.6092960000000005</v>
          </cell>
          <cell r="E592">
            <v>1071.2099999999998</v>
          </cell>
          <cell r="G592">
            <v>37966</v>
          </cell>
          <cell r="H592">
            <v>109.3072747014115</v>
          </cell>
          <cell r="I592">
            <v>98.952380952380963</v>
          </cell>
          <cell r="J592">
            <v>145.83459953864391</v>
          </cell>
          <cell r="K592">
            <v>73.611550143620903</v>
          </cell>
        </row>
        <row r="593">
          <cell r="A593">
            <v>37965</v>
          </cell>
          <cell r="B593">
            <v>62.629999999999995</v>
          </cell>
          <cell r="C593">
            <v>20.239999999999998</v>
          </cell>
          <cell r="D593">
            <v>8.6596469999999997</v>
          </cell>
          <cell r="E593">
            <v>1059.05</v>
          </cell>
          <cell r="G593">
            <v>37965</v>
          </cell>
          <cell r="H593">
            <v>108.80347448425624</v>
          </cell>
          <cell r="I593">
            <v>96.38095238095238</v>
          </cell>
          <cell r="J593">
            <v>146.68750527232646</v>
          </cell>
          <cell r="K593">
            <v>72.775937658910678</v>
          </cell>
        </row>
        <row r="594">
          <cell r="A594">
            <v>37964</v>
          </cell>
          <cell r="B594">
            <v>62.98</v>
          </cell>
          <cell r="C594">
            <v>19.68</v>
          </cell>
          <cell r="D594">
            <v>8.7045049999999993</v>
          </cell>
          <cell r="E594">
            <v>1060.1799999999998</v>
          </cell>
          <cell r="G594">
            <v>37964</v>
          </cell>
          <cell r="H594">
            <v>109.4115092290988</v>
          </cell>
          <cell r="I594">
            <v>93.714285714285722</v>
          </cell>
          <cell r="J594">
            <v>147.4473639722834</v>
          </cell>
          <cell r="K594">
            <v>72.853589148032611</v>
          </cell>
        </row>
        <row r="595">
          <cell r="A595">
            <v>37963</v>
          </cell>
          <cell r="B595">
            <v>63.339999999999996</v>
          </cell>
          <cell r="C595">
            <v>19.97</v>
          </cell>
          <cell r="D595">
            <v>8.7342399999999998</v>
          </cell>
          <cell r="E595">
            <v>1069.3</v>
          </cell>
          <cell r="G595">
            <v>37963</v>
          </cell>
          <cell r="H595">
            <v>110.03691639522259</v>
          </cell>
          <cell r="I595">
            <v>95.095238095238088</v>
          </cell>
          <cell r="J595">
            <v>147.9510511282694</v>
          </cell>
          <cell r="K595">
            <v>73.480298511565252</v>
          </cell>
        </row>
        <row r="596">
          <cell r="A596">
            <v>37960</v>
          </cell>
          <cell r="B596">
            <v>62.889999999999993</v>
          </cell>
          <cell r="C596">
            <v>19.940000000000001</v>
          </cell>
          <cell r="D596">
            <v>8.8693019999999994</v>
          </cell>
          <cell r="E596">
            <v>1061.5</v>
          </cell>
          <cell r="G596">
            <v>37960</v>
          </cell>
          <cell r="H596">
            <v>109.25515743756786</v>
          </cell>
          <cell r="I596">
            <v>94.952380952380949</v>
          </cell>
          <cell r="J596">
            <v>150.23889355846208</v>
          </cell>
          <cell r="K596">
            <v>72.944297082228118</v>
          </cell>
        </row>
        <row r="597">
          <cell r="A597">
            <v>37959</v>
          </cell>
          <cell r="B597">
            <v>62.68</v>
          </cell>
          <cell r="C597">
            <v>20.36</v>
          </cell>
          <cell r="D597">
            <v>8.8510760000000008</v>
          </cell>
          <cell r="E597">
            <v>1069.7199999999998</v>
          </cell>
          <cell r="G597">
            <v>37959</v>
          </cell>
          <cell r="H597">
            <v>108.89033659066232</v>
          </cell>
          <cell r="I597">
            <v>96.952380952380949</v>
          </cell>
          <cell r="J597">
            <v>149.93015967230102</v>
          </cell>
          <cell r="K597">
            <v>73.509160126991119</v>
          </cell>
        </row>
        <row r="598">
          <cell r="A598">
            <v>37958</v>
          </cell>
          <cell r="B598">
            <v>62.779999999999994</v>
          </cell>
          <cell r="C598">
            <v>20.599999999999998</v>
          </cell>
          <cell r="D598">
            <v>8.7206270000000004</v>
          </cell>
          <cell r="E598">
            <v>1064.7299999999998</v>
          </cell>
          <cell r="G598">
            <v>37958</v>
          </cell>
          <cell r="H598">
            <v>109.06406080347449</v>
          </cell>
          <cell r="I598">
            <v>98.095238095238102</v>
          </cell>
          <cell r="J598">
            <v>147.72045777853216</v>
          </cell>
          <cell r="K598">
            <v>73.166256648479262</v>
          </cell>
        </row>
        <row r="599">
          <cell r="A599">
            <v>37957</v>
          </cell>
          <cell r="B599">
            <v>61.93</v>
          </cell>
          <cell r="C599">
            <v>20.659999999999997</v>
          </cell>
          <cell r="D599">
            <v>8.5437130000000003</v>
          </cell>
          <cell r="E599">
            <v>1066.6199999999999</v>
          </cell>
          <cell r="G599">
            <v>37957</v>
          </cell>
          <cell r="H599">
            <v>107.58740499457112</v>
          </cell>
          <cell r="I599">
            <v>98.38095238095238</v>
          </cell>
          <cell r="J599">
            <v>144.72367588802916</v>
          </cell>
          <cell r="K599">
            <v>73.296133917895574</v>
          </cell>
        </row>
        <row r="600">
          <cell r="A600">
            <v>37956</v>
          </cell>
          <cell r="B600">
            <v>62.05</v>
          </cell>
          <cell r="C600">
            <v>20.75</v>
          </cell>
          <cell r="D600">
            <v>8.4820709999999995</v>
          </cell>
          <cell r="E600">
            <v>1070.1199999999999</v>
          </cell>
          <cell r="G600">
            <v>37956</v>
          </cell>
          <cell r="H600">
            <v>107.79587404994571</v>
          </cell>
          <cell r="I600">
            <v>98.80952380952381</v>
          </cell>
          <cell r="J600">
            <v>143.67950963044422</v>
          </cell>
          <cell r="K600">
            <v>73.536647379777619</v>
          </cell>
        </row>
        <row r="601">
          <cell r="A601">
            <v>37953</v>
          </cell>
          <cell r="B601">
            <v>61.04</v>
          </cell>
          <cell r="C601">
            <v>20.65</v>
          </cell>
          <cell r="D601">
            <v>8.4020770000000002</v>
          </cell>
          <cell r="E601">
            <v>1058.1999999999998</v>
          </cell>
          <cell r="G601">
            <v>37953</v>
          </cell>
          <cell r="H601">
            <v>106.04125950054288</v>
          </cell>
          <cell r="I601">
            <v>98.333333333333329</v>
          </cell>
          <cell r="J601">
            <v>142.32447514731177</v>
          </cell>
          <cell r="K601">
            <v>72.717527246739323</v>
          </cell>
        </row>
        <row r="602">
          <cell r="A602">
            <v>37952</v>
          </cell>
          <cell r="B602">
            <v>60.629999999999995</v>
          </cell>
          <cell r="C602">
            <v>20.65</v>
          </cell>
          <cell r="D602">
            <v>8.4399049999999995</v>
          </cell>
          <cell r="E602">
            <v>1058.4499999999998</v>
          </cell>
          <cell r="G602">
            <v>37952</v>
          </cell>
          <cell r="H602">
            <v>105.32899022801303</v>
          </cell>
          <cell r="I602">
            <v>98.333333333333329</v>
          </cell>
          <cell r="J602">
            <v>142.96525126086945</v>
          </cell>
          <cell r="K602">
            <v>72.734706779730914</v>
          </cell>
        </row>
        <row r="603">
          <cell r="A603">
            <v>37951</v>
          </cell>
          <cell r="B603">
            <v>60.629999999999995</v>
          </cell>
          <cell r="C603">
            <v>20.65</v>
          </cell>
          <cell r="D603">
            <v>8.3681059999999992</v>
          </cell>
          <cell r="E603">
            <v>1058.4499999999998</v>
          </cell>
          <cell r="G603">
            <v>37951</v>
          </cell>
          <cell r="H603">
            <v>105.32899022801303</v>
          </cell>
          <cell r="I603">
            <v>98.333333333333329</v>
          </cell>
          <cell r="J603">
            <v>141.7490335338596</v>
          </cell>
          <cell r="K603">
            <v>72.734706779730914</v>
          </cell>
        </row>
        <row r="604">
          <cell r="A604">
            <v>37950</v>
          </cell>
          <cell r="B604">
            <v>60.709999999999994</v>
          </cell>
          <cell r="C604">
            <v>20.799999999999997</v>
          </cell>
          <cell r="D604">
            <v>8.2680349999999994</v>
          </cell>
          <cell r="E604">
            <v>1053.8900000000001</v>
          </cell>
          <cell r="G604">
            <v>37950</v>
          </cell>
          <cell r="H604">
            <v>105.46796959826277</v>
          </cell>
          <cell r="I604">
            <v>99.047619047619051</v>
          </cell>
          <cell r="J604">
            <v>140.05391070262792</v>
          </cell>
          <cell r="K604">
            <v>72.421352097964572</v>
          </cell>
        </row>
        <row r="605">
          <cell r="A605">
            <v>37949</v>
          </cell>
          <cell r="B605">
            <v>59.809999999999995</v>
          </cell>
          <cell r="C605">
            <v>20.549999999999997</v>
          </cell>
          <cell r="D605">
            <v>8.3207640000000005</v>
          </cell>
          <cell r="E605">
            <v>1052.08</v>
          </cell>
          <cell r="G605">
            <v>37949</v>
          </cell>
          <cell r="H605">
            <v>103.90445168295332</v>
          </cell>
          <cell r="I605">
            <v>97.857142857142861</v>
          </cell>
          <cell r="J605">
            <v>140.94709785742819</v>
          </cell>
          <cell r="K605">
            <v>72.29697227910556</v>
          </cell>
        </row>
        <row r="606">
          <cell r="A606">
            <v>37946</v>
          </cell>
          <cell r="B606">
            <v>58.919999999999995</v>
          </cell>
          <cell r="C606">
            <v>19.600000000000001</v>
          </cell>
          <cell r="D606">
            <v>8.3457559999999997</v>
          </cell>
          <cell r="E606">
            <v>1035.28</v>
          </cell>
          <cell r="G606">
            <v>37946</v>
          </cell>
          <cell r="H606">
            <v>102.35830618892507</v>
          </cell>
          <cell r="I606">
            <v>93.333333333333329</v>
          </cell>
          <cell r="J606">
            <v>141.37044238079798</v>
          </cell>
          <cell r="K606">
            <v>71.142507662071708</v>
          </cell>
        </row>
        <row r="607">
          <cell r="A607">
            <v>37945</v>
          </cell>
          <cell r="B607">
            <v>59.18</v>
          </cell>
          <cell r="C607">
            <v>19.399999999999999</v>
          </cell>
          <cell r="D607">
            <v>8.261018</v>
          </cell>
          <cell r="E607">
            <v>1033.6500000000001</v>
          </cell>
          <cell r="G607">
            <v>37945</v>
          </cell>
          <cell r="H607">
            <v>102.80998914223669</v>
          </cell>
          <cell r="I607">
            <v>92.38095238095238</v>
          </cell>
          <cell r="J607">
            <v>139.9350483258479</v>
          </cell>
          <cell r="K607">
            <v>71.030497106966649</v>
          </cell>
        </row>
        <row r="608">
          <cell r="A608">
            <v>37944</v>
          </cell>
          <cell r="B608">
            <v>59.65</v>
          </cell>
          <cell r="C608">
            <v>19.7</v>
          </cell>
          <cell r="D608">
            <v>8.3264580000000006</v>
          </cell>
          <cell r="E608">
            <v>1042.4399999999998</v>
          </cell>
          <cell r="G608">
            <v>37944</v>
          </cell>
          <cell r="H608">
            <v>103.62649294245385</v>
          </cell>
          <cell r="I608">
            <v>93.80952380952381</v>
          </cell>
          <cell r="J608">
            <v>141.04354967065112</v>
          </cell>
          <cell r="K608">
            <v>71.634529486950427</v>
          </cell>
        </row>
        <row r="609">
          <cell r="A609">
            <v>37943</v>
          </cell>
          <cell r="B609">
            <v>59.029999999999994</v>
          </cell>
          <cell r="C609">
            <v>19.75</v>
          </cell>
          <cell r="D609">
            <v>8.2983949999999993</v>
          </cell>
          <cell r="E609">
            <v>1034.1500000000001</v>
          </cell>
          <cell r="G609">
            <v>37943</v>
          </cell>
          <cell r="H609">
            <v>102.54940282301845</v>
          </cell>
          <cell r="I609">
            <v>94.047619047619051</v>
          </cell>
          <cell r="J609">
            <v>140.56818485953843</v>
          </cell>
          <cell r="K609">
            <v>71.064856172949803</v>
          </cell>
        </row>
        <row r="610">
          <cell r="A610">
            <v>37942</v>
          </cell>
          <cell r="B610">
            <v>59.8</v>
          </cell>
          <cell r="C610">
            <v>19.799999999999997</v>
          </cell>
          <cell r="D610">
            <v>8.3311100000000007</v>
          </cell>
          <cell r="E610">
            <v>1043.6300000000001</v>
          </cell>
          <cell r="G610">
            <v>37942</v>
          </cell>
          <cell r="H610">
            <v>103.88707926167208</v>
          </cell>
          <cell r="I610">
            <v>94.285714285714278</v>
          </cell>
          <cell r="J610">
            <v>141.12235083593268</v>
          </cell>
          <cell r="K610">
            <v>71.716304063990336</v>
          </cell>
        </row>
        <row r="611">
          <cell r="A611">
            <v>37939</v>
          </cell>
          <cell r="B611">
            <v>60.25</v>
          </cell>
          <cell r="C611">
            <v>20.049999999999997</v>
          </cell>
          <cell r="D611">
            <v>8.4194980000000008</v>
          </cell>
          <cell r="E611">
            <v>1050.3499999999999</v>
          </cell>
          <cell r="G611">
            <v>37939</v>
          </cell>
          <cell r="H611">
            <v>104.66883821932682</v>
          </cell>
          <cell r="I611">
            <v>95.476190476190482</v>
          </cell>
          <cell r="J611">
            <v>142.61957297628209</v>
          </cell>
          <cell r="K611">
            <v>72.178089910803862</v>
          </cell>
        </row>
        <row r="612">
          <cell r="A612">
            <v>37938</v>
          </cell>
          <cell r="B612">
            <v>60.029999999999994</v>
          </cell>
          <cell r="C612">
            <v>20.299999999999997</v>
          </cell>
          <cell r="D612">
            <v>8.3721890000000005</v>
          </cell>
          <cell r="E612">
            <v>1058.4100000000001</v>
          </cell>
          <cell r="G612">
            <v>37938</v>
          </cell>
          <cell r="H612">
            <v>104.28664495114006</v>
          </cell>
          <cell r="I612">
            <v>96.666666666666671</v>
          </cell>
          <cell r="J612">
            <v>141.81819629349945</v>
          </cell>
          <cell r="K612">
            <v>72.731958054452249</v>
          </cell>
        </row>
        <row r="613">
          <cell r="A613">
            <v>37937</v>
          </cell>
          <cell r="B613">
            <v>60.489999999999995</v>
          </cell>
          <cell r="C613">
            <v>20.5</v>
          </cell>
          <cell r="D613">
            <v>8.3311039999999998</v>
          </cell>
          <cell r="E613">
            <v>1058.56</v>
          </cell>
          <cell r="G613">
            <v>37937</v>
          </cell>
          <cell r="H613">
            <v>105.08577633007602</v>
          </cell>
          <cell r="I613">
            <v>97.61904761904762</v>
          </cell>
          <cell r="J613">
            <v>141.12224920072379</v>
          </cell>
          <cell r="K613">
            <v>72.742265774247187</v>
          </cell>
        </row>
        <row r="614">
          <cell r="A614">
            <v>37936</v>
          </cell>
          <cell r="B614">
            <v>59.75</v>
          </cell>
          <cell r="C614">
            <v>20.27</v>
          </cell>
          <cell r="D614">
            <v>8.2699280000000002</v>
          </cell>
          <cell r="E614">
            <v>1046.57</v>
          </cell>
          <cell r="G614">
            <v>37936</v>
          </cell>
          <cell r="H614">
            <v>103.80021715526601</v>
          </cell>
          <cell r="I614">
            <v>96.523809523809518</v>
          </cell>
          <cell r="J614">
            <v>140.08597661102817</v>
          </cell>
          <cell r="K614">
            <v>71.918335371971239</v>
          </cell>
        </row>
        <row r="615">
          <cell r="A615">
            <v>37935</v>
          </cell>
          <cell r="B615">
            <v>60.139999999999993</v>
          </cell>
          <cell r="C615">
            <v>20.399999999999999</v>
          </cell>
          <cell r="D615">
            <v>8.2417049999999996</v>
          </cell>
          <cell r="E615">
            <v>1047.1099999999999</v>
          </cell>
          <cell r="G615">
            <v>37935</v>
          </cell>
          <cell r="H615">
            <v>104.47774158523345</v>
          </cell>
          <cell r="I615">
            <v>97.142857142857125</v>
          </cell>
          <cell r="J615">
            <v>139.60790152767882</v>
          </cell>
          <cell r="K615">
            <v>71.955443163233042</v>
          </cell>
        </row>
        <row r="616">
          <cell r="A616">
            <v>37932</v>
          </cell>
          <cell r="B616">
            <v>60.37</v>
          </cell>
          <cell r="C616">
            <v>20.7</v>
          </cell>
          <cell r="D616">
            <v>8.3437509999999993</v>
          </cell>
          <cell r="E616">
            <v>1053.2099999999998</v>
          </cell>
          <cell r="G616">
            <v>37932</v>
          </cell>
          <cell r="H616">
            <v>104.87730727470141</v>
          </cell>
          <cell r="I616">
            <v>98.571428571428569</v>
          </cell>
          <cell r="J616">
            <v>141.33647928183206</v>
          </cell>
          <cell r="K616">
            <v>72.37462376822748</v>
          </cell>
        </row>
        <row r="617">
          <cell r="A617">
            <v>37931</v>
          </cell>
          <cell r="B617">
            <v>60.29</v>
          </cell>
          <cell r="C617">
            <v>20.7</v>
          </cell>
          <cell r="D617">
            <v>8.1461319999999997</v>
          </cell>
          <cell r="E617">
            <v>1058.05</v>
          </cell>
          <cell r="G617">
            <v>37931</v>
          </cell>
          <cell r="H617">
            <v>104.73832790445168</v>
          </cell>
          <cell r="I617">
            <v>98.571428571428569</v>
          </cell>
          <cell r="J617">
            <v>137.98897122470089</v>
          </cell>
          <cell r="K617">
            <v>72.707219526944371</v>
          </cell>
        </row>
        <row r="618">
          <cell r="A618">
            <v>37930</v>
          </cell>
          <cell r="B618">
            <v>59.87</v>
          </cell>
          <cell r="C618">
            <v>20.43</v>
          </cell>
          <cell r="D618">
            <v>8.1294199999999996</v>
          </cell>
          <cell r="E618">
            <v>1051.81</v>
          </cell>
          <cell r="G618">
            <v>37930</v>
          </cell>
          <cell r="H618">
            <v>104.0086862106406</v>
          </cell>
          <cell r="I618">
            <v>97.285714285714292</v>
          </cell>
          <cell r="J618">
            <v>137.70588328957939</v>
          </cell>
          <cell r="K618">
            <v>72.278418383474659</v>
          </cell>
        </row>
        <row r="619">
          <cell r="A619">
            <v>37929</v>
          </cell>
          <cell r="B619">
            <v>59.33</v>
          </cell>
          <cell r="C619">
            <v>20.7</v>
          </cell>
          <cell r="D619">
            <v>8.0925170000000008</v>
          </cell>
          <cell r="E619">
            <v>1053.25</v>
          </cell>
          <cell r="G619">
            <v>37929</v>
          </cell>
          <cell r="H619">
            <v>103.07057546145492</v>
          </cell>
          <cell r="I619">
            <v>98.571428571428569</v>
          </cell>
          <cell r="J619">
            <v>137.08077593739</v>
          </cell>
          <cell r="K619">
            <v>72.37737249350613</v>
          </cell>
        </row>
        <row r="620">
          <cell r="A620">
            <v>37928</v>
          </cell>
          <cell r="B620">
            <v>57.639999999999993</v>
          </cell>
          <cell r="C620">
            <v>20.29</v>
          </cell>
          <cell r="D620">
            <v>8.0511809999999997</v>
          </cell>
          <cell r="E620">
            <v>1059.02</v>
          </cell>
          <cell r="G620">
            <v>37928</v>
          </cell>
          <cell r="H620">
            <v>100.13463626492943</v>
          </cell>
          <cell r="I620">
            <v>96.61904761904762</v>
          </cell>
          <cell r="J620">
            <v>136.38057710504305</v>
          </cell>
          <cell r="K620">
            <v>72.77387611495169</v>
          </cell>
        </row>
        <row r="621">
          <cell r="A621">
            <v>37925</v>
          </cell>
          <cell r="B621">
            <v>56.75</v>
          </cell>
          <cell r="C621">
            <v>20.350000000000001</v>
          </cell>
          <cell r="D621">
            <v>8.1237429999999993</v>
          </cell>
          <cell r="E621">
            <v>1050.7099999999998</v>
          </cell>
          <cell r="G621">
            <v>37925</v>
          </cell>
          <cell r="H621">
            <v>98.588490770901188</v>
          </cell>
          <cell r="I621">
            <v>96.904761904761912</v>
          </cell>
          <cell r="J621">
            <v>137.60971944278157</v>
          </cell>
          <cell r="K621">
            <v>72.202828438311741</v>
          </cell>
        </row>
        <row r="622">
          <cell r="A622">
            <v>37924</v>
          </cell>
          <cell r="B622">
            <v>56.319999999999993</v>
          </cell>
          <cell r="C622">
            <v>20.309999999999999</v>
          </cell>
          <cell r="D622">
            <v>8.1370269999999998</v>
          </cell>
          <cell r="E622">
            <v>1046.9399999999998</v>
          </cell>
          <cell r="G622">
            <v>37924</v>
          </cell>
          <cell r="H622">
            <v>97.841476655808904</v>
          </cell>
          <cell r="I622">
            <v>96.714285714285708</v>
          </cell>
          <cell r="J622">
            <v>137.83473979523217</v>
          </cell>
          <cell r="K622">
            <v>71.94376108079878</v>
          </cell>
        </row>
        <row r="623">
          <cell r="A623">
            <v>37923</v>
          </cell>
          <cell r="B623">
            <v>55.61</v>
          </cell>
          <cell r="C623">
            <v>20.43</v>
          </cell>
          <cell r="D623">
            <v>8.0781849999999995</v>
          </cell>
          <cell r="E623">
            <v>1048.1099999999999</v>
          </cell>
          <cell r="G623">
            <v>37923</v>
          </cell>
          <cell r="H623">
            <v>96.60803474484257</v>
          </cell>
          <cell r="I623">
            <v>97.285714285714292</v>
          </cell>
          <cell r="J623">
            <v>136.83800330178914</v>
          </cell>
          <cell r="K623">
            <v>72.024161295199335</v>
          </cell>
        </row>
        <row r="624">
          <cell r="A624">
            <v>37922</v>
          </cell>
          <cell r="B624">
            <v>56.05</v>
          </cell>
          <cell r="C624">
            <v>19.7</v>
          </cell>
          <cell r="D624">
            <v>7.9474499999999999</v>
          </cell>
          <cell r="E624">
            <v>1046.79</v>
          </cell>
          <cell r="G624">
            <v>37922</v>
          </cell>
          <cell r="H624">
            <v>97.372421281216063</v>
          </cell>
          <cell r="I624">
            <v>93.80952380952381</v>
          </cell>
          <cell r="J624">
            <v>134.62345679639725</v>
          </cell>
          <cell r="K624">
            <v>71.933453361003828</v>
          </cell>
        </row>
        <row r="625">
          <cell r="A625">
            <v>37921</v>
          </cell>
          <cell r="B625">
            <v>54.44</v>
          </cell>
          <cell r="C625">
            <v>20.65</v>
          </cell>
          <cell r="D625">
            <v>7.9392560000000003</v>
          </cell>
          <cell r="E625">
            <v>1031.1300000000001</v>
          </cell>
          <cell r="G625">
            <v>37921</v>
          </cell>
          <cell r="H625">
            <v>94.575461454940282</v>
          </cell>
          <cell r="I625">
            <v>98.333333333333329</v>
          </cell>
          <cell r="J625">
            <v>134.48465697947614</v>
          </cell>
          <cell r="K625">
            <v>70.857327414411571</v>
          </cell>
        </row>
        <row r="626">
          <cell r="A626">
            <v>37918</v>
          </cell>
          <cell r="B626">
            <v>54.65</v>
          </cell>
          <cell r="C626">
            <v>20.549999999999997</v>
          </cell>
          <cell r="D626">
            <v>7.7296129999999996</v>
          </cell>
          <cell r="E626">
            <v>1028.9100000000001</v>
          </cell>
          <cell r="G626">
            <v>37918</v>
          </cell>
          <cell r="H626">
            <v>94.940282301845812</v>
          </cell>
          <cell r="I626">
            <v>97.857142857142861</v>
          </cell>
          <cell r="J626">
            <v>130.93347196375825</v>
          </cell>
          <cell r="K626">
            <v>70.704773161446383</v>
          </cell>
        </row>
        <row r="627">
          <cell r="A627">
            <v>37917</v>
          </cell>
          <cell r="B627">
            <v>54.839999999999996</v>
          </cell>
          <cell r="C627">
            <v>20.5</v>
          </cell>
          <cell r="D627">
            <v>7.776383</v>
          </cell>
          <cell r="E627">
            <v>1033.77</v>
          </cell>
          <cell r="G627">
            <v>37917</v>
          </cell>
          <cell r="H627">
            <v>95.270358306188925</v>
          </cell>
          <cell r="I627">
            <v>97.61904761904762</v>
          </cell>
          <cell r="J627">
            <v>131.72571841694355</v>
          </cell>
          <cell r="K627">
            <v>71.038743282802599</v>
          </cell>
        </row>
        <row r="628">
          <cell r="A628">
            <v>37916</v>
          </cell>
          <cell r="B628">
            <v>55.04</v>
          </cell>
          <cell r="C628">
            <v>20.95</v>
          </cell>
          <cell r="D628">
            <v>7.913303</v>
          </cell>
          <cell r="E628">
            <v>1030.3599999999999</v>
          </cell>
          <cell r="G628">
            <v>37916</v>
          </cell>
          <cell r="H628">
            <v>95.617806731813246</v>
          </cell>
          <cell r="I628">
            <v>99.761904761904759</v>
          </cell>
          <cell r="J628">
            <v>134.04503388348473</v>
          </cell>
          <cell r="K628">
            <v>70.804414452797502</v>
          </cell>
        </row>
        <row r="629">
          <cell r="A629">
            <v>37915</v>
          </cell>
          <cell r="B629">
            <v>55.589999999999996</v>
          </cell>
          <cell r="C629">
            <v>21.509999999999998</v>
          </cell>
          <cell r="D629">
            <v>7.9084969999999997</v>
          </cell>
          <cell r="E629">
            <v>1046.03</v>
          </cell>
          <cell r="G629">
            <v>37915</v>
          </cell>
          <cell r="H629">
            <v>96.573289902280138</v>
          </cell>
          <cell r="I629">
            <v>102.42857142857144</v>
          </cell>
          <cell r="J629">
            <v>133.96362408117537</v>
          </cell>
          <cell r="K629">
            <v>71.881227580709435</v>
          </cell>
        </row>
        <row r="630">
          <cell r="A630">
            <v>37914</v>
          </cell>
          <cell r="B630">
            <v>55.349999999999994</v>
          </cell>
          <cell r="C630">
            <v>21.93</v>
          </cell>
          <cell r="D630">
            <v>7.9503760000000003</v>
          </cell>
          <cell r="E630">
            <v>1044.6799999999998</v>
          </cell>
          <cell r="G630">
            <v>37914</v>
          </cell>
          <cell r="H630">
            <v>96.156351791530952</v>
          </cell>
          <cell r="I630">
            <v>104.42857142857143</v>
          </cell>
          <cell r="J630">
            <v>134.67302089992558</v>
          </cell>
          <cell r="K630">
            <v>71.788458102554941</v>
          </cell>
        </row>
        <row r="631">
          <cell r="A631">
            <v>37911</v>
          </cell>
          <cell r="B631">
            <v>54.559999999999995</v>
          </cell>
          <cell r="C631">
            <v>21.99</v>
          </cell>
          <cell r="D631">
            <v>7.9961190000000002</v>
          </cell>
          <cell r="E631">
            <v>1039.32</v>
          </cell>
          <cell r="G631">
            <v>37911</v>
          </cell>
          <cell r="H631">
            <v>94.783930510314889</v>
          </cell>
          <cell r="I631">
            <v>104.71428571428572</v>
          </cell>
          <cell r="J631">
            <v>135.44787079319167</v>
          </cell>
          <cell r="K631">
            <v>71.420128915215571</v>
          </cell>
        </row>
        <row r="632">
          <cell r="A632">
            <v>37910</v>
          </cell>
          <cell r="B632">
            <v>55.18</v>
          </cell>
          <cell r="C632">
            <v>22.06</v>
          </cell>
          <cell r="D632">
            <v>8.0785839999999993</v>
          </cell>
          <cell r="E632">
            <v>1050.07</v>
          </cell>
          <cell r="G632">
            <v>37910</v>
          </cell>
          <cell r="H632">
            <v>95.861020629750271</v>
          </cell>
          <cell r="I632">
            <v>105.04761904761904</v>
          </cell>
          <cell r="J632">
            <v>136.84476204317937</v>
          </cell>
          <cell r="K632">
            <v>72.158848833853298</v>
          </cell>
        </row>
        <row r="633">
          <cell r="A633">
            <v>37909</v>
          </cell>
          <cell r="B633">
            <v>55.849999999999994</v>
          </cell>
          <cell r="C633">
            <v>22.189999999999998</v>
          </cell>
          <cell r="D633">
            <v>8.1576540000000008</v>
          </cell>
          <cell r="E633">
            <v>1046.76</v>
          </cell>
          <cell r="G633">
            <v>37909</v>
          </cell>
          <cell r="H633">
            <v>97.024972855591756</v>
          </cell>
          <cell r="I633">
            <v>105.66666666666666</v>
          </cell>
          <cell r="J633">
            <v>138.18414470414498</v>
          </cell>
          <cell r="K633">
            <v>71.93139181704484</v>
          </cell>
        </row>
        <row r="634">
          <cell r="A634">
            <v>37908</v>
          </cell>
          <cell r="B634">
            <v>55.639999999999993</v>
          </cell>
          <cell r="C634">
            <v>22.799999999999997</v>
          </cell>
          <cell r="D634">
            <v>8.2849070000000005</v>
          </cell>
          <cell r="E634">
            <v>1049.4799999999998</v>
          </cell>
          <cell r="G634">
            <v>37908</v>
          </cell>
          <cell r="H634">
            <v>96.660152008686211</v>
          </cell>
          <cell r="I634">
            <v>108.57142857142858</v>
          </cell>
          <cell r="J634">
            <v>140.33970890998611</v>
          </cell>
          <cell r="K634">
            <v>72.118305135993182</v>
          </cell>
        </row>
        <row r="635">
          <cell r="A635">
            <v>37907</v>
          </cell>
          <cell r="B635">
            <v>55.25</v>
          </cell>
          <cell r="C635">
            <v>22.669999999999998</v>
          </cell>
          <cell r="D635">
            <v>7.6081909999999997</v>
          </cell>
          <cell r="E635">
            <v>1045.3499999999999</v>
          </cell>
          <cell r="G635">
            <v>37907</v>
          </cell>
          <cell r="H635">
            <v>95.982627578718777</v>
          </cell>
          <cell r="I635">
            <v>107.95238095238095</v>
          </cell>
          <cell r="J635">
            <v>128.87668024174272</v>
          </cell>
          <cell r="K635">
            <v>71.834499250972357</v>
          </cell>
        </row>
        <row r="636">
          <cell r="A636">
            <v>37904</v>
          </cell>
          <cell r="B636">
            <v>54.849999999999994</v>
          </cell>
          <cell r="C636">
            <v>22.15</v>
          </cell>
          <cell r="D636">
            <v>7.556972</v>
          </cell>
          <cell r="E636">
            <v>1038.06</v>
          </cell>
          <cell r="G636">
            <v>37904</v>
          </cell>
          <cell r="H636">
            <v>95.287730727470148</v>
          </cell>
          <cell r="I636">
            <v>105.47619047619048</v>
          </cell>
          <cell r="J636">
            <v>128.00907128117618</v>
          </cell>
          <cell r="K636">
            <v>71.333544068938025</v>
          </cell>
        </row>
        <row r="637">
          <cell r="A637">
            <v>37903</v>
          </cell>
          <cell r="B637">
            <v>55.349999999999994</v>
          </cell>
          <cell r="C637">
            <v>22.169999999999998</v>
          </cell>
          <cell r="D637">
            <v>7.4634960000000001</v>
          </cell>
          <cell r="E637">
            <v>1038.7299999999998</v>
          </cell>
          <cell r="G637">
            <v>37903</v>
          </cell>
          <cell r="H637">
            <v>96.156351791530952</v>
          </cell>
          <cell r="I637">
            <v>105.57142857142858</v>
          </cell>
          <cell r="J637">
            <v>126.42566248370026</v>
          </cell>
          <cell r="K637">
            <v>71.379585217355455</v>
          </cell>
        </row>
        <row r="638">
          <cell r="A638">
            <v>37902</v>
          </cell>
          <cell r="B638">
            <v>55.059999999999995</v>
          </cell>
          <cell r="C638">
            <v>22.13</v>
          </cell>
          <cell r="D638">
            <v>7.5294829999999999</v>
          </cell>
          <cell r="E638">
            <v>1033.78</v>
          </cell>
          <cell r="G638">
            <v>37902</v>
          </cell>
          <cell r="H638">
            <v>95.652551574375678</v>
          </cell>
          <cell r="I638">
            <v>105.38095238095238</v>
          </cell>
          <cell r="J638">
            <v>127.54342957171264</v>
          </cell>
          <cell r="K638">
            <v>71.039430464122262</v>
          </cell>
        </row>
        <row r="639">
          <cell r="A639">
            <v>37901</v>
          </cell>
          <cell r="B639">
            <v>53.589999999999996</v>
          </cell>
          <cell r="C639">
            <v>22.45</v>
          </cell>
          <cell r="D639">
            <v>7.6085070000000004</v>
          </cell>
          <cell r="E639">
            <v>1039.25</v>
          </cell>
          <cell r="G639">
            <v>37901</v>
          </cell>
          <cell r="H639">
            <v>93.098805646036922</v>
          </cell>
          <cell r="I639">
            <v>106.9047619047619</v>
          </cell>
          <cell r="J639">
            <v>128.8820330294102</v>
          </cell>
          <cell r="K639">
            <v>71.415318645977919</v>
          </cell>
        </row>
        <row r="640">
          <cell r="A640">
            <v>37900</v>
          </cell>
          <cell r="B640">
            <v>53.25</v>
          </cell>
          <cell r="C640">
            <v>22.349999999999998</v>
          </cell>
          <cell r="D640">
            <v>7.6481409999999999</v>
          </cell>
          <cell r="E640">
            <v>1034.3499999999999</v>
          </cell>
          <cell r="G640">
            <v>37900</v>
          </cell>
          <cell r="H640">
            <v>92.508143322475561</v>
          </cell>
          <cell r="I640">
            <v>106.42857142857143</v>
          </cell>
          <cell r="J640">
            <v>129.55340134083943</v>
          </cell>
          <cell r="K640">
            <v>71.078599799343039</v>
          </cell>
        </row>
        <row r="641">
          <cell r="A641">
            <v>37897</v>
          </cell>
          <cell r="B641">
            <v>53.349999999999994</v>
          </cell>
          <cell r="C641">
            <v>22.169999999999998</v>
          </cell>
          <cell r="D641">
            <v>7.70078</v>
          </cell>
          <cell r="E641">
            <v>1029.8499999999999</v>
          </cell>
          <cell r="G641">
            <v>37897</v>
          </cell>
          <cell r="H641">
            <v>92.681867535287736</v>
          </cell>
          <cell r="I641">
            <v>105.57142857142858</v>
          </cell>
          <cell r="J641">
            <v>130.44506396750654</v>
          </cell>
          <cell r="K641">
            <v>70.7693682054947</v>
          </cell>
        </row>
        <row r="642">
          <cell r="A642">
            <v>37896</v>
          </cell>
          <cell r="B642">
            <v>52.73</v>
          </cell>
          <cell r="C642">
            <v>21.319999999999997</v>
          </cell>
          <cell r="D642">
            <v>7.302219</v>
          </cell>
          <cell r="E642">
            <v>1020.2399999999999</v>
          </cell>
          <cell r="G642">
            <v>37896</v>
          </cell>
          <cell r="H642">
            <v>91.60477741585234</v>
          </cell>
          <cell r="I642">
            <v>101.52380952380953</v>
          </cell>
          <cell r="J642">
            <v>123.69375888672857</v>
          </cell>
          <cell r="K642">
            <v>70.108986957298541</v>
          </cell>
        </row>
        <row r="643">
          <cell r="A643">
            <v>37895</v>
          </cell>
          <cell r="B643">
            <v>53.029999999999994</v>
          </cell>
          <cell r="C643">
            <v>21.52</v>
          </cell>
          <cell r="D643">
            <v>7.3718440000000003</v>
          </cell>
          <cell r="E643">
            <v>1018.2199999999999</v>
          </cell>
          <cell r="G643">
            <v>37895</v>
          </cell>
          <cell r="H643">
            <v>92.125950054288822</v>
          </cell>
          <cell r="I643">
            <v>102.47619047619048</v>
          </cell>
          <cell r="J643">
            <v>124.87315078972252</v>
          </cell>
          <cell r="K643">
            <v>69.97017633072663</v>
          </cell>
        </row>
        <row r="644">
          <cell r="A644">
            <v>37894</v>
          </cell>
          <cell r="B644">
            <v>52.65</v>
          </cell>
          <cell r="C644">
            <v>20.399999999999999</v>
          </cell>
          <cell r="D644">
            <v>7.2426209999999998</v>
          </cell>
          <cell r="E644">
            <v>995.96999999999991</v>
          </cell>
          <cell r="G644">
            <v>37894</v>
          </cell>
          <cell r="H644">
            <v>91.465798045602611</v>
          </cell>
          <cell r="I644">
            <v>97.142857142857125</v>
          </cell>
          <cell r="J644">
            <v>122.68421635696724</v>
          </cell>
          <cell r="K644">
            <v>68.441197894476431</v>
          </cell>
        </row>
        <row r="645">
          <cell r="A645">
            <v>37893</v>
          </cell>
          <cell r="B645">
            <v>53.239999999999995</v>
          </cell>
          <cell r="C645">
            <v>20.75</v>
          </cell>
          <cell r="D645">
            <v>7.497401</v>
          </cell>
          <cell r="E645">
            <v>1006.5799999999999</v>
          </cell>
          <cell r="G645">
            <v>37893</v>
          </cell>
          <cell r="H645">
            <v>92.490770901194352</v>
          </cell>
          <cell r="I645">
            <v>98.80952380952381</v>
          </cell>
          <cell r="J645">
            <v>126.99998610985479</v>
          </cell>
          <cell r="K645">
            <v>69.170297274638898</v>
          </cell>
        </row>
        <row r="646">
          <cell r="A646">
            <v>37890</v>
          </cell>
          <cell r="B646">
            <v>53</v>
          </cell>
          <cell r="C646">
            <v>20.45</v>
          </cell>
          <cell r="D646">
            <v>7.5781960000000002</v>
          </cell>
          <cell r="E646">
            <v>996.84999999999991</v>
          </cell>
          <cell r="G646">
            <v>37890</v>
          </cell>
          <cell r="H646">
            <v>92.073832790445167</v>
          </cell>
          <cell r="I646">
            <v>97.38095238095238</v>
          </cell>
          <cell r="J646">
            <v>128.36858889337213</v>
          </cell>
          <cell r="K646">
            <v>68.501669850606788</v>
          </cell>
        </row>
        <row r="647">
          <cell r="A647">
            <v>37889</v>
          </cell>
          <cell r="B647">
            <v>53.48</v>
          </cell>
          <cell r="C647">
            <v>21.27</v>
          </cell>
          <cell r="D647">
            <v>7.381837</v>
          </cell>
          <cell r="E647">
            <v>1003.27</v>
          </cell>
          <cell r="G647">
            <v>37889</v>
          </cell>
          <cell r="H647">
            <v>92.907709011943524</v>
          </cell>
          <cell r="I647">
            <v>101.28571428571429</v>
          </cell>
          <cell r="J647">
            <v>125.04242423010483</v>
          </cell>
          <cell r="K647">
            <v>68.942840257830426</v>
          </cell>
        </row>
        <row r="648">
          <cell r="A648">
            <v>37888</v>
          </cell>
          <cell r="B648">
            <v>53.989999999999995</v>
          </cell>
          <cell r="C648">
            <v>21.849999999999998</v>
          </cell>
          <cell r="D648">
            <v>7.475867</v>
          </cell>
          <cell r="E648">
            <v>1009.38</v>
          </cell>
          <cell r="G648">
            <v>37888</v>
          </cell>
          <cell r="H648">
            <v>93.793702497285551</v>
          </cell>
          <cell r="I648">
            <v>104.04761904761905</v>
          </cell>
          <cell r="J648">
            <v>126.63521734520027</v>
          </cell>
          <cell r="K648">
            <v>69.362708044144526</v>
          </cell>
        </row>
        <row r="649">
          <cell r="A649">
            <v>37887</v>
          </cell>
          <cell r="B649">
            <v>54.849999999999994</v>
          </cell>
          <cell r="C649">
            <v>22.38</v>
          </cell>
          <cell r="D649">
            <v>7.5787139999999997</v>
          </cell>
          <cell r="E649">
            <v>1029.03</v>
          </cell>
          <cell r="G649">
            <v>37887</v>
          </cell>
          <cell r="H649">
            <v>95.287730727470148</v>
          </cell>
          <cell r="I649">
            <v>106.57142857142856</v>
          </cell>
          <cell r="J649">
            <v>128.37736339973839</v>
          </cell>
          <cell r="K649">
            <v>70.713019337282333</v>
          </cell>
        </row>
        <row r="650">
          <cell r="A650">
            <v>37886</v>
          </cell>
          <cell r="B650">
            <v>54.75</v>
          </cell>
          <cell r="C650">
            <v>22</v>
          </cell>
          <cell r="D650">
            <v>7.421754</v>
          </cell>
          <cell r="E650">
            <v>1022.8199999999999</v>
          </cell>
          <cell r="G650">
            <v>37886</v>
          </cell>
          <cell r="H650">
            <v>95.114006514657973</v>
          </cell>
          <cell r="I650">
            <v>104.76190476190477</v>
          </cell>
          <cell r="J650">
            <v>125.7185863355527</v>
          </cell>
          <cell r="K650">
            <v>70.286279737771608</v>
          </cell>
        </row>
        <row r="651">
          <cell r="A651">
            <v>37883</v>
          </cell>
          <cell r="B651">
            <v>55.529999999999994</v>
          </cell>
          <cell r="C651">
            <v>22.299999999999997</v>
          </cell>
          <cell r="D651">
            <v>7.5760170000000002</v>
          </cell>
          <cell r="E651">
            <v>1036.3</v>
          </cell>
          <cell r="G651">
            <v>37883</v>
          </cell>
          <cell r="H651">
            <v>96.469055374592841</v>
          </cell>
          <cell r="I651">
            <v>106.19047619047619</v>
          </cell>
          <cell r="J651">
            <v>128.33167837334884</v>
          </cell>
          <cell r="K651">
            <v>71.21260015667734</v>
          </cell>
        </row>
        <row r="652">
          <cell r="A652">
            <v>37882</v>
          </cell>
          <cell r="B652">
            <v>55.489999999999995</v>
          </cell>
          <cell r="C652">
            <v>22.849999999999998</v>
          </cell>
          <cell r="D652">
            <v>7.8426400000000003</v>
          </cell>
          <cell r="E652">
            <v>1039.58</v>
          </cell>
          <cell r="G652">
            <v>37882</v>
          </cell>
          <cell r="H652">
            <v>96.399565689467977</v>
          </cell>
          <cell r="I652">
            <v>108.80952380952382</v>
          </cell>
          <cell r="J652">
            <v>132.8480590893553</v>
          </cell>
          <cell r="K652">
            <v>71.437995629526796</v>
          </cell>
        </row>
        <row r="653">
          <cell r="A653">
            <v>37881</v>
          </cell>
          <cell r="B653">
            <v>54.959999999999994</v>
          </cell>
          <cell r="C653">
            <v>22.759999999999998</v>
          </cell>
          <cell r="D653">
            <v>7.7473109999999998</v>
          </cell>
          <cell r="E653">
            <v>1025.9699999999998</v>
          </cell>
          <cell r="G653">
            <v>37881</v>
          </cell>
          <cell r="H653">
            <v>95.478827361563518</v>
          </cell>
          <cell r="I653">
            <v>108.38095238095238</v>
          </cell>
          <cell r="J653">
            <v>131.23326195153831</v>
          </cell>
          <cell r="K653">
            <v>70.502741853465452</v>
          </cell>
        </row>
        <row r="654">
          <cell r="A654">
            <v>37880</v>
          </cell>
          <cell r="B654">
            <v>55.5</v>
          </cell>
          <cell r="C654">
            <v>23.2</v>
          </cell>
          <cell r="D654">
            <v>7.7275489999999998</v>
          </cell>
          <cell r="E654">
            <v>1029.32</v>
          </cell>
          <cell r="G654">
            <v>37880</v>
          </cell>
          <cell r="H654">
            <v>96.416938110749186</v>
          </cell>
          <cell r="I654">
            <v>110.47619047619048</v>
          </cell>
          <cell r="J654">
            <v>130.89850945190506</v>
          </cell>
          <cell r="K654">
            <v>70.73294759555256</v>
          </cell>
        </row>
        <row r="655">
          <cell r="A655">
            <v>37879</v>
          </cell>
          <cell r="B655">
            <v>54.669999999999995</v>
          </cell>
          <cell r="C655">
            <v>22.45</v>
          </cell>
          <cell r="D655">
            <v>7.8777270000000001</v>
          </cell>
          <cell r="E655">
            <v>1014.81</v>
          </cell>
          <cell r="G655">
            <v>37879</v>
          </cell>
          <cell r="H655">
            <v>94.975027144408259</v>
          </cell>
          <cell r="I655">
            <v>106.9047619047619</v>
          </cell>
          <cell r="J655">
            <v>133.44240485165832</v>
          </cell>
          <cell r="K655">
            <v>69.735847500721533</v>
          </cell>
        </row>
        <row r="656">
          <cell r="A656">
            <v>37876</v>
          </cell>
          <cell r="B656">
            <v>54.69</v>
          </cell>
          <cell r="C656">
            <v>22.5</v>
          </cell>
          <cell r="D656">
            <v>7.7927229999999996</v>
          </cell>
          <cell r="E656">
            <v>1018.63</v>
          </cell>
          <cell r="G656">
            <v>37876</v>
          </cell>
          <cell r="H656">
            <v>95.009771986970676</v>
          </cell>
          <cell r="I656">
            <v>107.14285714285714</v>
          </cell>
          <cell r="J656">
            <v>132.00250496911474</v>
          </cell>
          <cell r="K656">
            <v>69.998350764832807</v>
          </cell>
        </row>
        <row r="657">
          <cell r="A657">
            <v>37875</v>
          </cell>
          <cell r="B657">
            <v>54.379999999999995</v>
          </cell>
          <cell r="C657">
            <v>22.45</v>
          </cell>
          <cell r="D657">
            <v>7.7397679999999998</v>
          </cell>
          <cell r="E657">
            <v>1016.42</v>
          </cell>
          <cell r="G657">
            <v>37875</v>
          </cell>
          <cell r="H657">
            <v>94.471226927252999</v>
          </cell>
          <cell r="I657">
            <v>106.9047619047619</v>
          </cell>
          <cell r="J657">
            <v>131.10548955478018</v>
          </cell>
          <cell r="K657">
            <v>69.846483693187281</v>
          </cell>
        </row>
        <row r="658">
          <cell r="A658">
            <v>37874</v>
          </cell>
          <cell r="B658">
            <v>54.449999999999996</v>
          </cell>
          <cell r="C658">
            <v>22.7</v>
          </cell>
          <cell r="D658">
            <v>7.6662030000000003</v>
          </cell>
          <cell r="E658">
            <v>1010.92</v>
          </cell>
          <cell r="G658">
            <v>37874</v>
          </cell>
          <cell r="H658">
            <v>94.592833876221505</v>
          </cell>
          <cell r="I658">
            <v>108.09523809523809</v>
          </cell>
          <cell r="J658">
            <v>129.85935719795796</v>
          </cell>
          <cell r="K658">
            <v>69.468533967372622</v>
          </cell>
        </row>
        <row r="659">
          <cell r="A659">
            <v>37873</v>
          </cell>
          <cell r="B659">
            <v>55.83</v>
          </cell>
          <cell r="C659">
            <v>23.2</v>
          </cell>
          <cell r="D659">
            <v>7.7047100000000004</v>
          </cell>
          <cell r="E659">
            <v>1023.17</v>
          </cell>
          <cell r="G659">
            <v>37873</v>
          </cell>
          <cell r="H659">
            <v>96.990228013029309</v>
          </cell>
          <cell r="I659">
            <v>110.47619047619048</v>
          </cell>
          <cell r="J659">
            <v>130.51163502932008</v>
          </cell>
          <cell r="K659">
            <v>70.310331083959809</v>
          </cell>
        </row>
        <row r="660">
          <cell r="A660">
            <v>37872</v>
          </cell>
          <cell r="B660">
            <v>56.199999999999996</v>
          </cell>
          <cell r="C660">
            <v>23.65</v>
          </cell>
          <cell r="D660">
            <v>7.6515849999999999</v>
          </cell>
          <cell r="E660">
            <v>1031.6400000000001</v>
          </cell>
          <cell r="G660">
            <v>37872</v>
          </cell>
          <cell r="H660">
            <v>97.633007600434325</v>
          </cell>
          <cell r="I660">
            <v>112.61904761904762</v>
          </cell>
          <cell r="J660">
            <v>129.61173995073403</v>
          </cell>
          <cell r="K660">
            <v>70.892373661714387</v>
          </cell>
        </row>
        <row r="661">
          <cell r="A661">
            <v>37869</v>
          </cell>
          <cell r="B661">
            <v>55.819999999999993</v>
          </cell>
          <cell r="C661">
            <v>23</v>
          </cell>
          <cell r="D661">
            <v>7.6563920000000003</v>
          </cell>
          <cell r="E661">
            <v>1021.39</v>
          </cell>
          <cell r="G661">
            <v>37869</v>
          </cell>
          <cell r="H661">
            <v>96.9728555917481</v>
          </cell>
          <cell r="I661">
            <v>109.52380952380953</v>
          </cell>
          <cell r="J661">
            <v>129.69316669224486</v>
          </cell>
          <cell r="K661">
            <v>70.188012809059799</v>
          </cell>
        </row>
        <row r="662">
          <cell r="A662">
            <v>37868</v>
          </cell>
          <cell r="B662">
            <v>56.01</v>
          </cell>
          <cell r="C662">
            <v>23.549999999999997</v>
          </cell>
          <cell r="D662">
            <v>7.5999939999999997</v>
          </cell>
          <cell r="E662">
            <v>1027.9699999999998</v>
          </cell>
          <cell r="G662">
            <v>37868</v>
          </cell>
          <cell r="H662">
            <v>97.302931596091199</v>
          </cell>
          <cell r="I662">
            <v>112.14285714285714</v>
          </cell>
          <cell r="J662">
            <v>128.73782960721718</v>
          </cell>
          <cell r="K662">
            <v>70.640178117398051</v>
          </cell>
        </row>
        <row r="663">
          <cell r="A663">
            <v>37867</v>
          </cell>
          <cell r="B663">
            <v>55.849999999999994</v>
          </cell>
          <cell r="C663">
            <v>23.639999999999997</v>
          </cell>
          <cell r="D663">
            <v>7.5953920000000004</v>
          </cell>
          <cell r="E663">
            <v>1026.27</v>
          </cell>
          <cell r="G663">
            <v>37867</v>
          </cell>
          <cell r="H663">
            <v>97.024972855591756</v>
          </cell>
          <cell r="I663">
            <v>112.57142857142857</v>
          </cell>
          <cell r="J663">
            <v>128.65987540200962</v>
          </cell>
          <cell r="K663">
            <v>70.523357293055341</v>
          </cell>
        </row>
        <row r="664">
          <cell r="A664">
            <v>37866</v>
          </cell>
          <cell r="B664">
            <v>56.79</v>
          </cell>
          <cell r="C664">
            <v>23.599999999999998</v>
          </cell>
          <cell r="D664">
            <v>7.5333500000000004</v>
          </cell>
          <cell r="E664">
            <v>1021.9899999999999</v>
          </cell>
          <cell r="G664">
            <v>37866</v>
          </cell>
          <cell r="H664">
            <v>98.657980456026067</v>
          </cell>
          <cell r="I664">
            <v>112.38095238095238</v>
          </cell>
          <cell r="J664">
            <v>127.60893346383295</v>
          </cell>
          <cell r="K664">
            <v>70.229243688239578</v>
          </cell>
        </row>
        <row r="665">
          <cell r="A665">
            <v>37865</v>
          </cell>
          <cell r="B665">
            <v>55.76</v>
          </cell>
          <cell r="C665">
            <v>22.619999999999997</v>
          </cell>
          <cell r="D665">
            <v>7.4375309999999999</v>
          </cell>
          <cell r="E665">
            <v>1008.01</v>
          </cell>
          <cell r="G665">
            <v>37865</v>
          </cell>
          <cell r="H665">
            <v>96.868621064060804</v>
          </cell>
          <cell r="I665">
            <v>107.71428571428572</v>
          </cell>
          <cell r="J665">
            <v>125.9858361172911</v>
          </cell>
          <cell r="K665">
            <v>69.268564203350692</v>
          </cell>
        </row>
        <row r="666">
          <cell r="A666">
            <v>37862</v>
          </cell>
          <cell r="B666">
            <v>55.76</v>
          </cell>
          <cell r="C666">
            <v>22.619999999999997</v>
          </cell>
          <cell r="D666">
            <v>7.1399400000000002</v>
          </cell>
          <cell r="E666">
            <v>1008.01</v>
          </cell>
          <cell r="G666">
            <v>37862</v>
          </cell>
          <cell r="H666">
            <v>96.868621064060804</v>
          </cell>
          <cell r="I666">
            <v>107.71428571428572</v>
          </cell>
          <cell r="J666">
            <v>120.94488220987468</v>
          </cell>
          <cell r="K666">
            <v>69.268564203350692</v>
          </cell>
        </row>
        <row r="667">
          <cell r="A667">
            <v>37861</v>
          </cell>
          <cell r="B667">
            <v>54.449999999999996</v>
          </cell>
          <cell r="C667">
            <v>22.4</v>
          </cell>
          <cell r="D667">
            <v>6.9214440000000002</v>
          </cell>
          <cell r="E667">
            <v>1002.8399999999999</v>
          </cell>
          <cell r="G667">
            <v>37861</v>
          </cell>
          <cell r="H667">
            <v>94.592833876221505</v>
          </cell>
          <cell r="I667">
            <v>106.66666666666667</v>
          </cell>
          <cell r="J667">
            <v>117.24373444346085</v>
          </cell>
          <cell r="K667">
            <v>68.913291461084924</v>
          </cell>
        </row>
        <row r="668">
          <cell r="A668">
            <v>37860</v>
          </cell>
          <cell r="B668">
            <v>53.849999999999994</v>
          </cell>
          <cell r="C668">
            <v>22</v>
          </cell>
          <cell r="D668">
            <v>6.9838190000000004</v>
          </cell>
          <cell r="E668">
            <v>996.79</v>
          </cell>
          <cell r="G668">
            <v>37860</v>
          </cell>
          <cell r="H668">
            <v>93.55048859934854</v>
          </cell>
          <cell r="I668">
            <v>104.76190476190477</v>
          </cell>
          <cell r="J668">
            <v>118.3003171357301</v>
          </cell>
          <cell r="K668">
            <v>68.497546762688799</v>
          </cell>
        </row>
        <row r="669">
          <cell r="A669">
            <v>37859</v>
          </cell>
          <cell r="B669">
            <v>54.029999999999994</v>
          </cell>
          <cell r="C669">
            <v>21.799999999999997</v>
          </cell>
          <cell r="D669">
            <v>6.930606</v>
          </cell>
          <cell r="E669">
            <v>996.7299999999999</v>
          </cell>
          <cell r="G669">
            <v>37859</v>
          </cell>
          <cell r="H669">
            <v>93.86319218241043</v>
          </cell>
          <cell r="I669">
            <v>103.80952380952382</v>
          </cell>
          <cell r="J669">
            <v>117.39893140741388</v>
          </cell>
          <cell r="K669">
            <v>68.493423674770824</v>
          </cell>
        </row>
        <row r="670">
          <cell r="A670">
            <v>37858</v>
          </cell>
          <cell r="B670">
            <v>54.05</v>
          </cell>
          <cell r="C670">
            <v>21.799999999999997</v>
          </cell>
          <cell r="D670">
            <v>7.0885350000000003</v>
          </cell>
          <cell r="E670">
            <v>993.70999999999992</v>
          </cell>
          <cell r="G670">
            <v>37858</v>
          </cell>
          <cell r="H670">
            <v>93.897937024972862</v>
          </cell>
          <cell r="I670">
            <v>103.80952380952382</v>
          </cell>
          <cell r="J670">
            <v>120.07412255783298</v>
          </cell>
          <cell r="K670">
            <v>68.285894916232607</v>
          </cell>
        </row>
        <row r="671">
          <cell r="A671">
            <v>37855</v>
          </cell>
          <cell r="B671">
            <v>54.58</v>
          </cell>
          <cell r="C671">
            <v>21.9</v>
          </cell>
          <cell r="D671">
            <v>7.1743730000000001</v>
          </cell>
          <cell r="E671">
            <v>993.05</v>
          </cell>
          <cell r="G671">
            <v>37855</v>
          </cell>
          <cell r="H671">
            <v>94.818675352877307</v>
          </cell>
          <cell r="I671">
            <v>104.28571428571428</v>
          </cell>
          <cell r="J671">
            <v>121.52814973441026</v>
          </cell>
          <cell r="K671">
            <v>68.240540949134825</v>
          </cell>
        </row>
        <row r="672">
          <cell r="A672">
            <v>37854</v>
          </cell>
          <cell r="B672">
            <v>54.459999999999994</v>
          </cell>
          <cell r="C672">
            <v>22.5</v>
          </cell>
          <cell r="D672">
            <v>7.2433560000000003</v>
          </cell>
          <cell r="E672">
            <v>1003.25</v>
          </cell>
          <cell r="G672">
            <v>37854</v>
          </cell>
          <cell r="H672">
            <v>94.610206297502714</v>
          </cell>
          <cell r="I672">
            <v>107.14285714285714</v>
          </cell>
          <cell r="J672">
            <v>122.69666667005453</v>
          </cell>
          <cell r="K672">
            <v>68.941465895191101</v>
          </cell>
        </row>
        <row r="673">
          <cell r="A673">
            <v>37853</v>
          </cell>
          <cell r="B673">
            <v>53.9</v>
          </cell>
          <cell r="C673">
            <v>22.2</v>
          </cell>
          <cell r="D673">
            <v>7.334079</v>
          </cell>
          <cell r="E673">
            <v>1000.3</v>
          </cell>
          <cell r="G673">
            <v>37853</v>
          </cell>
          <cell r="H673">
            <v>93.637350705754614</v>
          </cell>
          <cell r="I673">
            <v>105.71428571428572</v>
          </cell>
          <cell r="J673">
            <v>124.23344184585801</v>
          </cell>
          <cell r="K673">
            <v>68.738747405890507</v>
          </cell>
        </row>
        <row r="674">
          <cell r="A674">
            <v>37852</v>
          </cell>
          <cell r="B674">
            <v>53.8</v>
          </cell>
          <cell r="C674">
            <v>22.229999999999997</v>
          </cell>
          <cell r="D674">
            <v>7.3820030000000001</v>
          </cell>
          <cell r="E674">
            <v>1002.3499999999999</v>
          </cell>
          <cell r="G674">
            <v>37852</v>
          </cell>
          <cell r="H674">
            <v>93.463626492942453</v>
          </cell>
          <cell r="I674">
            <v>105.85714285714285</v>
          </cell>
          <cell r="J674">
            <v>125.04523613755039</v>
          </cell>
          <cell r="K674">
            <v>68.879619576421433</v>
          </cell>
        </row>
        <row r="675">
          <cell r="A675">
            <v>37851</v>
          </cell>
          <cell r="B675">
            <v>52.839999999999996</v>
          </cell>
          <cell r="C675">
            <v>21.4</v>
          </cell>
          <cell r="D675">
            <v>7.2250610000000002</v>
          </cell>
          <cell r="E675">
            <v>999.7399999999999</v>
          </cell>
          <cell r="G675">
            <v>37851</v>
          </cell>
          <cell r="H675">
            <v>91.795874049945709</v>
          </cell>
          <cell r="I675">
            <v>101.9047619047619</v>
          </cell>
          <cell r="J675">
            <v>122.38676397899133</v>
          </cell>
          <cell r="K675">
            <v>68.700265251989393</v>
          </cell>
        </row>
        <row r="676">
          <cell r="A676">
            <v>37848</v>
          </cell>
          <cell r="B676">
            <v>53.19</v>
          </cell>
          <cell r="C676">
            <v>21.09</v>
          </cell>
          <cell r="D676">
            <v>7.0583450000000001</v>
          </cell>
          <cell r="E676">
            <v>990.67</v>
          </cell>
          <cell r="G676">
            <v>37848</v>
          </cell>
          <cell r="H676">
            <v>92.403908794788265</v>
          </cell>
          <cell r="I676">
            <v>100.42857142857142</v>
          </cell>
          <cell r="J676">
            <v>119.56272806517391</v>
          </cell>
          <cell r="K676">
            <v>68.076991795055037</v>
          </cell>
        </row>
        <row r="677">
          <cell r="A677">
            <v>37847</v>
          </cell>
          <cell r="B677">
            <v>52.48</v>
          </cell>
          <cell r="C677">
            <v>21.09</v>
          </cell>
          <cell r="D677">
            <v>7.0604230000000001</v>
          </cell>
          <cell r="E677">
            <v>990.51</v>
          </cell>
          <cell r="G677">
            <v>37847</v>
          </cell>
          <cell r="H677">
            <v>91.170466883821931</v>
          </cell>
          <cell r="I677">
            <v>100.42857142857142</v>
          </cell>
          <cell r="J677">
            <v>119.59792772584782</v>
          </cell>
          <cell r="K677">
            <v>68.065996893940422</v>
          </cell>
        </row>
        <row r="678">
          <cell r="A678">
            <v>37846</v>
          </cell>
          <cell r="B678">
            <v>51.9</v>
          </cell>
          <cell r="C678">
            <v>20.88</v>
          </cell>
          <cell r="D678">
            <v>6.9459549999999997</v>
          </cell>
          <cell r="E678">
            <v>984.03</v>
          </cell>
          <cell r="G678">
            <v>37846</v>
          </cell>
          <cell r="H678">
            <v>90.162866449511398</v>
          </cell>
          <cell r="I678">
            <v>99.428571428571416</v>
          </cell>
          <cell r="J678">
            <v>117.65893121091915</v>
          </cell>
          <cell r="K678">
            <v>67.62070339879881</v>
          </cell>
        </row>
        <row r="679">
          <cell r="A679">
            <v>37845</v>
          </cell>
          <cell r="B679">
            <v>52.48</v>
          </cell>
          <cell r="C679">
            <v>20.100000000000001</v>
          </cell>
          <cell r="D679">
            <v>6.8675639999999998</v>
          </cell>
          <cell r="E679">
            <v>990.34999999999991</v>
          </cell>
          <cell r="G679">
            <v>37845</v>
          </cell>
          <cell r="H679">
            <v>91.170466883821931</v>
          </cell>
          <cell r="I679">
            <v>95.714285714285722</v>
          </cell>
          <cell r="J679">
            <v>116.33105026775796</v>
          </cell>
          <cell r="K679">
            <v>68.055001992825822</v>
          </cell>
        </row>
        <row r="680">
          <cell r="A680">
            <v>37844</v>
          </cell>
          <cell r="B680">
            <v>51.809999999999995</v>
          </cell>
          <cell r="C680">
            <v>19.170000000000002</v>
          </cell>
          <cell r="D680">
            <v>6.8683269999999998</v>
          </cell>
          <cell r="E680">
            <v>980.58999999999992</v>
          </cell>
          <cell r="G680">
            <v>37844</v>
          </cell>
          <cell r="H680">
            <v>90.00651465798046</v>
          </cell>
          <cell r="I680">
            <v>91.285714285714292</v>
          </cell>
          <cell r="J680">
            <v>116.34397487848665</v>
          </cell>
          <cell r="K680">
            <v>67.384313024834725</v>
          </cell>
        </row>
        <row r="681">
          <cell r="A681">
            <v>37841</v>
          </cell>
          <cell r="B681">
            <v>51.959999999999994</v>
          </cell>
          <cell r="C681">
            <v>19.149999999999999</v>
          </cell>
          <cell r="D681">
            <v>6.9489580000000002</v>
          </cell>
          <cell r="E681">
            <v>977.58999999999992</v>
          </cell>
          <cell r="G681">
            <v>37841</v>
          </cell>
          <cell r="H681">
            <v>90.267100977198695</v>
          </cell>
          <cell r="I681">
            <v>91.19047619047619</v>
          </cell>
          <cell r="J681">
            <v>117.70979963296139</v>
          </cell>
          <cell r="K681">
            <v>67.178158628935833</v>
          </cell>
        </row>
        <row r="682">
          <cell r="A682">
            <v>37840</v>
          </cell>
          <cell r="B682">
            <v>51.699999999999996</v>
          </cell>
          <cell r="C682">
            <v>19.25</v>
          </cell>
          <cell r="D682">
            <v>6.9753040000000004</v>
          </cell>
          <cell r="E682">
            <v>974.11999999999989</v>
          </cell>
          <cell r="G682">
            <v>37840</v>
          </cell>
          <cell r="H682">
            <v>89.815418023887077</v>
          </cell>
          <cell r="I682">
            <v>91.666666666666657</v>
          </cell>
          <cell r="J682">
            <v>118.15607983513414</v>
          </cell>
          <cell r="K682">
            <v>66.939706711012775</v>
          </cell>
        </row>
        <row r="683">
          <cell r="A683">
            <v>37839</v>
          </cell>
          <cell r="B683">
            <v>51.91</v>
          </cell>
          <cell r="C683">
            <v>19.409999999999997</v>
          </cell>
          <cell r="D683">
            <v>6.9776629999999997</v>
          </cell>
          <cell r="E683">
            <v>967.07999999999993</v>
          </cell>
          <cell r="G683">
            <v>37839</v>
          </cell>
          <cell r="H683">
            <v>90.180238870792607</v>
          </cell>
          <cell r="I683">
            <v>92.428571428571431</v>
          </cell>
          <cell r="J683">
            <v>118.19603941142374</v>
          </cell>
          <cell r="K683">
            <v>66.455931061970006</v>
          </cell>
        </row>
        <row r="684">
          <cell r="A684">
            <v>37838</v>
          </cell>
          <cell r="B684">
            <v>52.3</v>
          </cell>
          <cell r="C684">
            <v>19.399999999999999</v>
          </cell>
          <cell r="D684">
            <v>6.9964969999999997</v>
          </cell>
          <cell r="E684">
            <v>965.45999999999992</v>
          </cell>
          <cell r="G684">
            <v>37838</v>
          </cell>
          <cell r="H684">
            <v>90.857763300760041</v>
          </cell>
          <cell r="I684">
            <v>92.38095238095238</v>
          </cell>
          <cell r="J684">
            <v>118.51507233208423</v>
          </cell>
          <cell r="K684">
            <v>66.34460768818461</v>
          </cell>
        </row>
        <row r="685">
          <cell r="A685">
            <v>37837</v>
          </cell>
          <cell r="B685">
            <v>53.809999999999995</v>
          </cell>
          <cell r="C685">
            <v>19.459999999999997</v>
          </cell>
          <cell r="D685">
            <v>7.0344309999999997</v>
          </cell>
          <cell r="E685">
            <v>982.81999999999994</v>
          </cell>
          <cell r="G685">
            <v>37837</v>
          </cell>
          <cell r="H685">
            <v>93.480998914223676</v>
          </cell>
          <cell r="I685">
            <v>92.666666666666671</v>
          </cell>
          <cell r="J685">
            <v>119.15764400099873</v>
          </cell>
          <cell r="K685">
            <v>67.53755445911959</v>
          </cell>
        </row>
        <row r="686">
          <cell r="A686">
            <v>37834</v>
          </cell>
          <cell r="B686">
            <v>53.459999999999994</v>
          </cell>
          <cell r="C686">
            <v>19.600000000000001</v>
          </cell>
          <cell r="D686">
            <v>6.9785950000000003</v>
          </cell>
          <cell r="E686">
            <v>980.15</v>
          </cell>
          <cell r="G686">
            <v>37834</v>
          </cell>
          <cell r="H686">
            <v>92.872964169381106</v>
          </cell>
          <cell r="I686">
            <v>93.333333333333329</v>
          </cell>
          <cell r="J686">
            <v>118.21182674720241</v>
          </cell>
          <cell r="K686">
            <v>67.354077046769561</v>
          </cell>
        </row>
        <row r="687">
          <cell r="A687">
            <v>37833</v>
          </cell>
          <cell r="B687">
            <v>53.699999999999996</v>
          </cell>
          <cell r="C687">
            <v>20.299999999999997</v>
          </cell>
          <cell r="D687">
            <v>6.9056050000000004</v>
          </cell>
          <cell r="E687">
            <v>990.31</v>
          </cell>
          <cell r="G687">
            <v>37833</v>
          </cell>
          <cell r="H687">
            <v>93.289902280130292</v>
          </cell>
          <cell r="I687">
            <v>96.666666666666671</v>
          </cell>
          <cell r="J687">
            <v>116.97543443123075</v>
          </cell>
          <cell r="K687">
            <v>68.052253267547172</v>
          </cell>
        </row>
        <row r="688">
          <cell r="A688">
            <v>37832</v>
          </cell>
          <cell r="B688">
            <v>52.639999999999993</v>
          </cell>
          <cell r="C688">
            <v>20.010000000000002</v>
          </cell>
          <cell r="D688">
            <v>7.0329389999999998</v>
          </cell>
          <cell r="E688">
            <v>987.4899999999999</v>
          </cell>
          <cell r="G688">
            <v>37832</v>
          </cell>
          <cell r="H688">
            <v>91.448425624321388</v>
          </cell>
          <cell r="I688">
            <v>95.285714285714292</v>
          </cell>
          <cell r="J688">
            <v>119.13237071239166</v>
          </cell>
          <cell r="K688">
            <v>67.858468135402205</v>
          </cell>
        </row>
        <row r="689">
          <cell r="A689">
            <v>37831</v>
          </cell>
          <cell r="B689">
            <v>52.65</v>
          </cell>
          <cell r="C689">
            <v>19.38</v>
          </cell>
          <cell r="D689">
            <v>7.1833179999999999</v>
          </cell>
          <cell r="E689">
            <v>989.28</v>
          </cell>
          <cell r="G689">
            <v>37831</v>
          </cell>
          <cell r="H689">
            <v>91.465798045602611</v>
          </cell>
          <cell r="I689">
            <v>92.285714285714278</v>
          </cell>
          <cell r="J689">
            <v>121.67967089164232</v>
          </cell>
          <cell r="K689">
            <v>67.981473591621878</v>
          </cell>
        </row>
        <row r="690">
          <cell r="A690">
            <v>37830</v>
          </cell>
          <cell r="B690">
            <v>52.83</v>
          </cell>
          <cell r="C690">
            <v>19.799999999999997</v>
          </cell>
          <cell r="D690">
            <v>7.1585570000000001</v>
          </cell>
          <cell r="E690">
            <v>996.52</v>
          </cell>
          <cell r="G690">
            <v>37830</v>
          </cell>
          <cell r="H690">
            <v>91.778501628664486</v>
          </cell>
          <cell r="I690">
            <v>94.285714285714278</v>
          </cell>
          <cell r="J690">
            <v>121.26023932381418</v>
          </cell>
          <cell r="K690">
            <v>68.478992867057897</v>
          </cell>
        </row>
        <row r="691">
          <cell r="A691">
            <v>37827</v>
          </cell>
          <cell r="B691">
            <v>52.5</v>
          </cell>
          <cell r="C691">
            <v>19.72</v>
          </cell>
          <cell r="D691">
            <v>7.1323040000000004</v>
          </cell>
          <cell r="E691">
            <v>998.65</v>
          </cell>
          <cell r="G691">
            <v>37827</v>
          </cell>
          <cell r="H691">
            <v>91.205211726384363</v>
          </cell>
          <cell r="I691">
            <v>93.904761904761898</v>
          </cell>
          <cell r="J691">
            <v>120.81553446737901</v>
          </cell>
          <cell r="K691">
            <v>68.625362488146123</v>
          </cell>
        </row>
        <row r="692">
          <cell r="A692">
            <v>37826</v>
          </cell>
          <cell r="B692">
            <v>51.599999999999994</v>
          </cell>
          <cell r="C692">
            <v>19</v>
          </cell>
          <cell r="D692">
            <v>7.106096</v>
          </cell>
          <cell r="E692">
            <v>981.59999999999991</v>
          </cell>
          <cell r="G692">
            <v>37826</v>
          </cell>
          <cell r="H692">
            <v>89.641693811074916</v>
          </cell>
          <cell r="I692">
            <v>90.476190476190482</v>
          </cell>
          <cell r="J692">
            <v>120.37159187501038</v>
          </cell>
          <cell r="K692">
            <v>67.453718338120694</v>
          </cell>
        </row>
        <row r="693">
          <cell r="A693">
            <v>37825</v>
          </cell>
          <cell r="B693">
            <v>51.129999999999995</v>
          </cell>
          <cell r="C693">
            <v>19.2</v>
          </cell>
          <cell r="D693">
            <v>7.0371459999999999</v>
          </cell>
          <cell r="E693">
            <v>988.6099999999999</v>
          </cell>
          <cell r="G693">
            <v>37825</v>
          </cell>
          <cell r="H693">
            <v>88.825190010857767</v>
          </cell>
          <cell r="I693">
            <v>91.428571428571431</v>
          </cell>
          <cell r="J693">
            <v>119.20363393301494</v>
          </cell>
          <cell r="K693">
            <v>67.935432443204462</v>
          </cell>
        </row>
        <row r="694">
          <cell r="A694">
            <v>37824</v>
          </cell>
          <cell r="B694">
            <v>50.54</v>
          </cell>
          <cell r="C694">
            <v>19.209999999999997</v>
          </cell>
          <cell r="D694">
            <v>6.8202230000000004</v>
          </cell>
          <cell r="E694">
            <v>988.1099999999999</v>
          </cell>
          <cell r="G694">
            <v>37824</v>
          </cell>
          <cell r="H694">
            <v>87.800217155266012</v>
          </cell>
          <cell r="I694">
            <v>91.476190476190482</v>
          </cell>
          <cell r="J694">
            <v>115.52913153052802</v>
          </cell>
          <cell r="K694">
            <v>67.901073377221309</v>
          </cell>
        </row>
        <row r="695">
          <cell r="A695">
            <v>37823</v>
          </cell>
          <cell r="B695">
            <v>50.47</v>
          </cell>
          <cell r="C695">
            <v>19.799999999999997</v>
          </cell>
          <cell r="D695">
            <v>6.8112430000000002</v>
          </cell>
          <cell r="E695">
            <v>978.8</v>
          </cell>
          <cell r="G695">
            <v>37823</v>
          </cell>
          <cell r="H695">
            <v>87.678610206297506</v>
          </cell>
          <cell r="I695">
            <v>94.285714285714278</v>
          </cell>
          <cell r="J695">
            <v>115.37701750124418</v>
          </cell>
          <cell r="K695">
            <v>67.261307568615052</v>
          </cell>
        </row>
        <row r="696">
          <cell r="A696">
            <v>37820</v>
          </cell>
          <cell r="B696">
            <v>51.559999999999995</v>
          </cell>
          <cell r="C696">
            <v>19.95</v>
          </cell>
          <cell r="D696">
            <v>6.8291519999999997</v>
          </cell>
          <cell r="E696">
            <v>993.31999999999994</v>
          </cell>
          <cell r="G696">
            <v>37820</v>
          </cell>
          <cell r="H696">
            <v>89.572204125950066</v>
          </cell>
          <cell r="I696">
            <v>95</v>
          </cell>
          <cell r="J696">
            <v>115.68038166053636</v>
          </cell>
          <cell r="K696">
            <v>68.259094844765741</v>
          </cell>
        </row>
        <row r="697">
          <cell r="A697">
            <v>37819</v>
          </cell>
          <cell r="B697">
            <v>51.48</v>
          </cell>
          <cell r="C697">
            <v>19.68</v>
          </cell>
          <cell r="D697">
            <v>6.8506419999999997</v>
          </cell>
          <cell r="E697">
            <v>981.7299999999999</v>
          </cell>
          <cell r="G697">
            <v>37819</v>
          </cell>
          <cell r="H697">
            <v>89.433224755700323</v>
          </cell>
          <cell r="I697">
            <v>93.714285714285722</v>
          </cell>
          <cell r="J697">
            <v>116.0444051003258</v>
          </cell>
          <cell r="K697">
            <v>67.462651695276321</v>
          </cell>
        </row>
        <row r="698">
          <cell r="A698">
            <v>37818</v>
          </cell>
          <cell r="B698">
            <v>51.4</v>
          </cell>
          <cell r="C698">
            <v>19.75</v>
          </cell>
          <cell r="D698">
            <v>6.6296840000000001</v>
          </cell>
          <cell r="E698">
            <v>994.05</v>
          </cell>
          <cell r="G698">
            <v>37818</v>
          </cell>
          <cell r="H698">
            <v>89.294245385450594</v>
          </cell>
          <cell r="I698">
            <v>94.047619047619051</v>
          </cell>
          <cell r="J698">
            <v>112.30155301987004</v>
          </cell>
          <cell r="K698">
            <v>68.309259081101132</v>
          </cell>
        </row>
        <row r="699">
          <cell r="A699">
            <v>37817</v>
          </cell>
          <cell r="B699">
            <v>52.309999999999995</v>
          </cell>
          <cell r="C699">
            <v>20</v>
          </cell>
          <cell r="D699">
            <v>6.739274</v>
          </cell>
          <cell r="E699">
            <v>1000.42</v>
          </cell>
          <cell r="G699">
            <v>37817</v>
          </cell>
          <cell r="H699">
            <v>90.875135722041264</v>
          </cell>
          <cell r="I699">
            <v>95.238095238095227</v>
          </cell>
          <cell r="J699">
            <v>114.15792010998285</v>
          </cell>
          <cell r="K699">
            <v>68.746993581726471</v>
          </cell>
        </row>
        <row r="700">
          <cell r="A700">
            <v>37816</v>
          </cell>
          <cell r="B700">
            <v>52.75</v>
          </cell>
          <cell r="C700">
            <v>20.149999999999999</v>
          </cell>
          <cell r="D700">
            <v>6.8425240000000001</v>
          </cell>
          <cell r="E700">
            <v>1003.8599999999999</v>
          </cell>
          <cell r="G700">
            <v>37816</v>
          </cell>
          <cell r="H700">
            <v>91.639522258414758</v>
          </cell>
          <cell r="I700">
            <v>95.952380952380949</v>
          </cell>
          <cell r="J700">
            <v>115.90689266271713</v>
          </cell>
          <cell r="K700">
            <v>68.983383955690542</v>
          </cell>
        </row>
        <row r="701">
          <cell r="A701">
            <v>37813</v>
          </cell>
          <cell r="B701">
            <v>52.819999999999993</v>
          </cell>
          <cell r="C701">
            <v>19.850000000000001</v>
          </cell>
          <cell r="D701">
            <v>6.7244130000000002</v>
          </cell>
          <cell r="E701">
            <v>998.14</v>
          </cell>
          <cell r="G701">
            <v>37813</v>
          </cell>
          <cell r="H701">
            <v>91.761129207383277</v>
          </cell>
          <cell r="I701">
            <v>94.523809523809533</v>
          </cell>
          <cell r="J701">
            <v>113.90618663679948</v>
          </cell>
          <cell r="K701">
            <v>68.590316240843308</v>
          </cell>
        </row>
        <row r="702">
          <cell r="A702">
            <v>37812</v>
          </cell>
          <cell r="B702">
            <v>51.94</v>
          </cell>
          <cell r="C702">
            <v>19.649999999999999</v>
          </cell>
          <cell r="D702">
            <v>6.806101</v>
          </cell>
          <cell r="E702">
            <v>988.69999999999993</v>
          </cell>
          <cell r="G702">
            <v>37812</v>
          </cell>
          <cell r="H702">
            <v>90.232356134636262</v>
          </cell>
          <cell r="I702">
            <v>93.571428571428555</v>
          </cell>
          <cell r="J702">
            <v>115.2899161272378</v>
          </cell>
          <cell r="K702">
            <v>67.941617075081425</v>
          </cell>
        </row>
        <row r="703">
          <cell r="A703">
            <v>37811</v>
          </cell>
          <cell r="B703">
            <v>52.8</v>
          </cell>
          <cell r="C703">
            <v>19.95</v>
          </cell>
          <cell r="D703">
            <v>6.8929359999999997</v>
          </cell>
          <cell r="E703">
            <v>1002.2099999999999</v>
          </cell>
          <cell r="G703">
            <v>37811</v>
          </cell>
          <cell r="H703">
            <v>91.726384364820845</v>
          </cell>
          <cell r="I703">
            <v>95</v>
          </cell>
          <cell r="J703">
            <v>116.76083168768992</v>
          </cell>
          <cell r="K703">
            <v>68.869999037946144</v>
          </cell>
        </row>
        <row r="704">
          <cell r="A704">
            <v>37810</v>
          </cell>
          <cell r="B704">
            <v>53.309999999999995</v>
          </cell>
          <cell r="C704">
            <v>19.5</v>
          </cell>
          <cell r="D704">
            <v>6.9469070000000004</v>
          </cell>
          <cell r="E704">
            <v>1007.8399999999999</v>
          </cell>
          <cell r="G704">
            <v>37810</v>
          </cell>
          <cell r="H704">
            <v>92.612377850162872</v>
          </cell>
          <cell r="I704">
            <v>92.857142857142861</v>
          </cell>
          <cell r="J704">
            <v>117.67505733072741</v>
          </cell>
          <cell r="K704">
            <v>69.25688212091643</v>
          </cell>
        </row>
        <row r="705">
          <cell r="A705">
            <v>37809</v>
          </cell>
          <cell r="B705">
            <v>52.97</v>
          </cell>
          <cell r="C705">
            <v>19.600000000000001</v>
          </cell>
          <cell r="D705">
            <v>7.1740950000000003</v>
          </cell>
          <cell r="E705">
            <v>1004.42</v>
          </cell>
          <cell r="G705">
            <v>37809</v>
          </cell>
          <cell r="H705">
            <v>92.021715526601525</v>
          </cell>
          <cell r="I705">
            <v>93.333333333333329</v>
          </cell>
          <cell r="J705">
            <v>121.52344063639904</v>
          </cell>
          <cell r="K705">
            <v>69.02186610959167</v>
          </cell>
        </row>
        <row r="706">
          <cell r="A706">
            <v>37806</v>
          </cell>
          <cell r="B706">
            <v>51.839999999999996</v>
          </cell>
          <cell r="C706">
            <v>19.420000000000002</v>
          </cell>
          <cell r="D706">
            <v>6.8533780000000002</v>
          </cell>
          <cell r="E706">
            <v>985.69999999999993</v>
          </cell>
          <cell r="G706">
            <v>37806</v>
          </cell>
          <cell r="H706">
            <v>90.058631921824102</v>
          </cell>
          <cell r="I706">
            <v>92.476190476190496</v>
          </cell>
          <cell r="J706">
            <v>116.0907507555731</v>
          </cell>
          <cell r="K706">
            <v>67.735462679182532</v>
          </cell>
        </row>
        <row r="707">
          <cell r="A707">
            <v>37805</v>
          </cell>
          <cell r="B707">
            <v>51.839999999999996</v>
          </cell>
          <cell r="C707">
            <v>19.420000000000002</v>
          </cell>
          <cell r="D707">
            <v>6.9149940000000001</v>
          </cell>
          <cell r="E707">
            <v>985.69999999999993</v>
          </cell>
          <cell r="G707">
            <v>37805</v>
          </cell>
          <cell r="H707">
            <v>90.058631921824102</v>
          </cell>
          <cell r="I707">
            <v>92.476190476190496</v>
          </cell>
          <cell r="J707">
            <v>117.13447659391957</v>
          </cell>
          <cell r="K707">
            <v>67.735462679182532</v>
          </cell>
        </row>
        <row r="708">
          <cell r="A708">
            <v>37804</v>
          </cell>
          <cell r="B708">
            <v>51.97</v>
          </cell>
          <cell r="C708">
            <v>19.799999999999997</v>
          </cell>
          <cell r="D708">
            <v>6.7909569999999997</v>
          </cell>
          <cell r="E708">
            <v>993.75</v>
          </cell>
          <cell r="G708">
            <v>37804</v>
          </cell>
          <cell r="H708">
            <v>90.284473398479918</v>
          </cell>
          <cell r="I708">
            <v>94.285714285714278</v>
          </cell>
          <cell r="J708">
            <v>115.03338886003579</v>
          </cell>
          <cell r="K708">
            <v>68.288643641511243</v>
          </cell>
        </row>
        <row r="709">
          <cell r="A709">
            <v>37803</v>
          </cell>
          <cell r="B709">
            <v>51.22</v>
          </cell>
          <cell r="C709">
            <v>19.25</v>
          </cell>
          <cell r="D709">
            <v>6.6137709999999998</v>
          </cell>
          <cell r="E709">
            <v>982.31999999999994</v>
          </cell>
          <cell r="G709">
            <v>37803</v>
          </cell>
          <cell r="H709">
            <v>88.981541802388705</v>
          </cell>
          <cell r="I709">
            <v>91.666666666666657</v>
          </cell>
          <cell r="J709">
            <v>112.03199950673046</v>
          </cell>
          <cell r="K709">
            <v>67.503195393136437</v>
          </cell>
        </row>
        <row r="710">
          <cell r="A710">
            <v>37802</v>
          </cell>
          <cell r="B710">
            <v>51.099999999999994</v>
          </cell>
          <cell r="C710">
            <v>19.100000000000001</v>
          </cell>
          <cell r="D710">
            <v>6.6258689999999998</v>
          </cell>
          <cell r="E710">
            <v>974.5</v>
          </cell>
          <cell r="G710">
            <v>37802</v>
          </cell>
          <cell r="H710">
            <v>88.773072747014112</v>
          </cell>
          <cell r="I710">
            <v>90.952380952380963</v>
          </cell>
          <cell r="J710">
            <v>112.23692996622663</v>
          </cell>
          <cell r="K710">
            <v>66.965819601159964</v>
          </cell>
        </row>
        <row r="711">
          <cell r="A711">
            <v>37799</v>
          </cell>
          <cell r="B711">
            <v>51.44</v>
          </cell>
          <cell r="C711">
            <v>19.34</v>
          </cell>
          <cell r="D711">
            <v>6.6644490000000003</v>
          </cell>
          <cell r="E711">
            <v>976.21999999999991</v>
          </cell>
          <cell r="G711">
            <v>37799</v>
          </cell>
          <cell r="H711">
            <v>89.363735070575459</v>
          </cell>
          <cell r="I711">
            <v>92.095238095238102</v>
          </cell>
          <cell r="J711">
            <v>112.89044435929674</v>
          </cell>
          <cell r="K711">
            <v>67.084014788141999</v>
          </cell>
        </row>
        <row r="712">
          <cell r="A712">
            <v>37798</v>
          </cell>
          <cell r="B712">
            <v>52.309999999999995</v>
          </cell>
          <cell r="C712">
            <v>18.899999999999999</v>
          </cell>
          <cell r="D712">
            <v>6.5389939999999998</v>
          </cell>
          <cell r="E712">
            <v>985.81999999999994</v>
          </cell>
          <cell r="G712">
            <v>37798</v>
          </cell>
          <cell r="H712">
            <v>90.875135722041264</v>
          </cell>
          <cell r="I712">
            <v>89.999999999999986</v>
          </cell>
          <cell r="J712">
            <v>110.76533683771532</v>
          </cell>
          <cell r="K712">
            <v>67.743708855018497</v>
          </cell>
        </row>
        <row r="713">
          <cell r="A713">
            <v>37797</v>
          </cell>
          <cell r="B713">
            <v>51.879999999999995</v>
          </cell>
          <cell r="C713">
            <v>19.11</v>
          </cell>
          <cell r="D713">
            <v>6.4712750000000003</v>
          </cell>
          <cell r="E713">
            <v>975.31999999999994</v>
          </cell>
          <cell r="G713">
            <v>37797</v>
          </cell>
          <cell r="H713">
            <v>90.12812160694898</v>
          </cell>
          <cell r="I713">
            <v>90.999999999999986</v>
          </cell>
          <cell r="J713">
            <v>109.6182310527409</v>
          </cell>
          <cell r="K713">
            <v>67.022168469372332</v>
          </cell>
        </row>
        <row r="714">
          <cell r="A714">
            <v>37796</v>
          </cell>
          <cell r="B714">
            <v>52.47</v>
          </cell>
          <cell r="C714">
            <v>19.649999999999999</v>
          </cell>
          <cell r="D714">
            <v>6.5253909999999999</v>
          </cell>
          <cell r="E714">
            <v>983.44999999999993</v>
          </cell>
          <cell r="G714">
            <v>37796</v>
          </cell>
          <cell r="H714">
            <v>91.153094462540722</v>
          </cell>
          <cell r="I714">
            <v>93.571428571428555</v>
          </cell>
          <cell r="J714">
            <v>110.53491287999286</v>
          </cell>
          <cell r="K714">
            <v>67.580846882258356</v>
          </cell>
        </row>
        <row r="715">
          <cell r="A715">
            <v>37795</v>
          </cell>
          <cell r="B715">
            <v>52.5</v>
          </cell>
          <cell r="C715">
            <v>19.600000000000001</v>
          </cell>
          <cell r="D715">
            <v>6.5956739999999998</v>
          </cell>
          <cell r="E715">
            <v>981.64</v>
          </cell>
          <cell r="G715">
            <v>37795</v>
          </cell>
          <cell r="H715">
            <v>91.205211726384363</v>
          </cell>
          <cell r="I715">
            <v>93.333333333333329</v>
          </cell>
          <cell r="J715">
            <v>111.72545077756016</v>
          </cell>
          <cell r="K715">
            <v>67.456467063399344</v>
          </cell>
        </row>
        <row r="716">
          <cell r="A716">
            <v>37792</v>
          </cell>
          <cell r="B716">
            <v>53.3</v>
          </cell>
          <cell r="C716">
            <v>20</v>
          </cell>
          <cell r="D716">
            <v>6.7476520000000004</v>
          </cell>
          <cell r="E716">
            <v>995.68999999999994</v>
          </cell>
          <cell r="G716">
            <v>37792</v>
          </cell>
          <cell r="H716">
            <v>92.595005428881649</v>
          </cell>
          <cell r="I716">
            <v>95.238095238095227</v>
          </cell>
          <cell r="J716">
            <v>114.29983673997614</v>
          </cell>
          <cell r="K716">
            <v>68.421956817525881</v>
          </cell>
        </row>
        <row r="717">
          <cell r="A717">
            <v>37791</v>
          </cell>
          <cell r="B717">
            <v>53.349999999999994</v>
          </cell>
          <cell r="C717">
            <v>19.899999999999999</v>
          </cell>
          <cell r="D717">
            <v>6.7886199999999999</v>
          </cell>
          <cell r="E717">
            <v>994.69999999999993</v>
          </cell>
          <cell r="G717">
            <v>37791</v>
          </cell>
          <cell r="H717">
            <v>92.681867535287736</v>
          </cell>
          <cell r="I717">
            <v>94.761904761904759</v>
          </cell>
          <cell r="J717">
            <v>114.99380194617873</v>
          </cell>
          <cell r="K717">
            <v>68.353925866879237</v>
          </cell>
        </row>
        <row r="718">
          <cell r="A718">
            <v>37790</v>
          </cell>
          <cell r="B718">
            <v>53.599999999999994</v>
          </cell>
          <cell r="C718">
            <v>20.25</v>
          </cell>
          <cell r="D718">
            <v>6.93865</v>
          </cell>
          <cell r="E718">
            <v>1010.0899999999999</v>
          </cell>
          <cell r="G718">
            <v>37790</v>
          </cell>
          <cell r="H718">
            <v>93.116178067318131</v>
          </cell>
          <cell r="I718">
            <v>96.428571428571431</v>
          </cell>
          <cell r="J718">
            <v>117.5351903441131</v>
          </cell>
          <cell r="K718">
            <v>69.411497917840606</v>
          </cell>
        </row>
        <row r="719">
          <cell r="A719">
            <v>37789</v>
          </cell>
          <cell r="B719">
            <v>53.22</v>
          </cell>
          <cell r="C719">
            <v>20.27</v>
          </cell>
          <cell r="D719">
            <v>7.0334969999999997</v>
          </cell>
          <cell r="E719">
            <v>1011.66</v>
          </cell>
          <cell r="G719">
            <v>37789</v>
          </cell>
          <cell r="H719">
            <v>92.45602605863192</v>
          </cell>
          <cell r="I719">
            <v>96.523809523809518</v>
          </cell>
          <cell r="J719">
            <v>119.14182278681709</v>
          </cell>
          <cell r="K719">
            <v>69.519385385027689</v>
          </cell>
        </row>
        <row r="720">
          <cell r="A720">
            <v>37788</v>
          </cell>
          <cell r="B720">
            <v>53.419999999999995</v>
          </cell>
          <cell r="C720">
            <v>20.299999999999997</v>
          </cell>
          <cell r="D720">
            <v>6.8972800000000003</v>
          </cell>
          <cell r="E720">
            <v>1010.7399999999999</v>
          </cell>
          <cell r="G720">
            <v>37788</v>
          </cell>
          <cell r="H720">
            <v>92.803474484256242</v>
          </cell>
          <cell r="I720">
            <v>96.666666666666671</v>
          </cell>
          <cell r="J720">
            <v>116.83441557891585</v>
          </cell>
          <cell r="K720">
            <v>69.456164703618697</v>
          </cell>
        </row>
        <row r="721">
          <cell r="A721">
            <v>37785</v>
          </cell>
          <cell r="B721">
            <v>52.5</v>
          </cell>
          <cell r="C721">
            <v>20</v>
          </cell>
          <cell r="D721">
            <v>6.7308199999999996</v>
          </cell>
          <cell r="E721">
            <v>988.6099999999999</v>
          </cell>
          <cell r="G721">
            <v>37785</v>
          </cell>
          <cell r="H721">
            <v>91.205211726384363</v>
          </cell>
          <cell r="I721">
            <v>95.238095238095227</v>
          </cell>
          <cell r="J721">
            <v>114.01471610067713</v>
          </cell>
          <cell r="K721">
            <v>67.935432443204462</v>
          </cell>
        </row>
        <row r="722">
          <cell r="A722">
            <v>37784</v>
          </cell>
          <cell r="B722">
            <v>53.72</v>
          </cell>
          <cell r="C722">
            <v>20.2</v>
          </cell>
          <cell r="D722">
            <v>6.7756169999999996</v>
          </cell>
          <cell r="E722">
            <v>998.51</v>
          </cell>
          <cell r="G722">
            <v>37784</v>
          </cell>
          <cell r="H722">
            <v>93.324647122692724</v>
          </cell>
          <cell r="I722">
            <v>96.190476190476176</v>
          </cell>
          <cell r="J722">
            <v>114.77354150934383</v>
          </cell>
          <cell r="K722">
            <v>68.615741949670834</v>
          </cell>
        </row>
        <row r="723">
          <cell r="A723">
            <v>37783</v>
          </cell>
          <cell r="B723">
            <v>54.209999999999994</v>
          </cell>
          <cell r="C723">
            <v>20.299999999999997</v>
          </cell>
          <cell r="D723">
            <v>6.8220669999999997</v>
          </cell>
          <cell r="E723">
            <v>997.4799999999999</v>
          </cell>
          <cell r="G723">
            <v>37783</v>
          </cell>
          <cell r="H723">
            <v>94.175895765472319</v>
          </cell>
          <cell r="I723">
            <v>96.666666666666671</v>
          </cell>
          <cell r="J723">
            <v>115.56036741805575</v>
          </cell>
          <cell r="K723">
            <v>68.54496227374554</v>
          </cell>
        </row>
        <row r="724">
          <cell r="A724">
            <v>37782</v>
          </cell>
          <cell r="B724">
            <v>53.569999999999993</v>
          </cell>
          <cell r="C724">
            <v>20.350000000000001</v>
          </cell>
          <cell r="D724">
            <v>6.6490099999999996</v>
          </cell>
          <cell r="E724">
            <v>984.83999999999992</v>
          </cell>
          <cell r="G724">
            <v>37782</v>
          </cell>
          <cell r="H724">
            <v>93.064060803474476</v>
          </cell>
          <cell r="I724">
            <v>96.904761904761912</v>
          </cell>
          <cell r="J724">
            <v>112.62892002765832</v>
          </cell>
          <cell r="K724">
            <v>67.676365085691515</v>
          </cell>
        </row>
        <row r="725">
          <cell r="A725">
            <v>37781</v>
          </cell>
          <cell r="B725">
            <v>53.599999999999994</v>
          </cell>
          <cell r="C725">
            <v>20.45</v>
          </cell>
          <cell r="D725">
            <v>6.6442180000000004</v>
          </cell>
          <cell r="E725">
            <v>975.93</v>
          </cell>
          <cell r="G725">
            <v>37781</v>
          </cell>
          <cell r="H725">
            <v>93.116178067318131</v>
          </cell>
          <cell r="I725">
            <v>97.38095238095238</v>
          </cell>
          <cell r="J725">
            <v>112.54774737416969</v>
          </cell>
          <cell r="K725">
            <v>67.064086529871773</v>
          </cell>
        </row>
        <row r="726">
          <cell r="A726">
            <v>37778</v>
          </cell>
          <cell r="B726">
            <v>54.41</v>
          </cell>
          <cell r="C726">
            <v>21.25</v>
          </cell>
          <cell r="D726">
            <v>6.6212260000000001</v>
          </cell>
          <cell r="E726">
            <v>987.76</v>
          </cell>
          <cell r="G726">
            <v>37778</v>
          </cell>
          <cell r="H726">
            <v>94.523344191096626</v>
          </cell>
          <cell r="I726">
            <v>101.19047619047619</v>
          </cell>
          <cell r="J726">
            <v>112.15828125375839</v>
          </cell>
          <cell r="K726">
            <v>67.877022031033107</v>
          </cell>
        </row>
        <row r="727">
          <cell r="A727">
            <v>37777</v>
          </cell>
          <cell r="B727">
            <v>54.349999999999994</v>
          </cell>
          <cell r="C727">
            <v>20.95</v>
          </cell>
          <cell r="D727">
            <v>6.6589830000000001</v>
          </cell>
          <cell r="E727">
            <v>990.14</v>
          </cell>
          <cell r="G727">
            <v>37777</v>
          </cell>
          <cell r="H727">
            <v>94.419109663409344</v>
          </cell>
          <cell r="I727">
            <v>99.761904761904759</v>
          </cell>
          <cell r="J727">
            <v>112.79785468401107</v>
          </cell>
          <cell r="K727">
            <v>68.040571185112896</v>
          </cell>
        </row>
        <row r="728">
          <cell r="A728">
            <v>37776</v>
          </cell>
          <cell r="B728">
            <v>53.97</v>
          </cell>
          <cell r="C728">
            <v>21.139999999999997</v>
          </cell>
          <cell r="D728">
            <v>6.4716680000000002</v>
          </cell>
          <cell r="E728">
            <v>986.2399999999999</v>
          </cell>
          <cell r="G728">
            <v>37776</v>
          </cell>
          <cell r="H728">
            <v>93.758957654723133</v>
          </cell>
          <cell r="I728">
            <v>100.66666666666666</v>
          </cell>
          <cell r="J728">
            <v>109.62488815892225</v>
          </cell>
          <cell r="K728">
            <v>67.772570470444322</v>
          </cell>
        </row>
        <row r="729">
          <cell r="A729">
            <v>37775</v>
          </cell>
          <cell r="B729">
            <v>53.4</v>
          </cell>
          <cell r="C729">
            <v>20.13</v>
          </cell>
          <cell r="D729">
            <v>6.4694479999999999</v>
          </cell>
          <cell r="E729">
            <v>971.56</v>
          </cell>
          <cell r="G729">
            <v>37775</v>
          </cell>
          <cell r="H729">
            <v>92.76872964169381</v>
          </cell>
          <cell r="I729">
            <v>95.857142857142847</v>
          </cell>
          <cell r="J729">
            <v>109.58728313163826</v>
          </cell>
          <cell r="K729">
            <v>66.763788293179033</v>
          </cell>
        </row>
        <row r="730">
          <cell r="A730">
            <v>37774</v>
          </cell>
          <cell r="B730">
            <v>52.54</v>
          </cell>
          <cell r="C730">
            <v>20.45</v>
          </cell>
          <cell r="D730">
            <v>6.4421460000000002</v>
          </cell>
          <cell r="E730">
            <v>967</v>
          </cell>
          <cell r="G730">
            <v>37774</v>
          </cell>
          <cell r="H730">
            <v>91.274701411509227</v>
          </cell>
          <cell r="I730">
            <v>97.38095238095238</v>
          </cell>
          <cell r="J730">
            <v>109.12480905285133</v>
          </cell>
          <cell r="K730">
            <v>66.450433611412706</v>
          </cell>
        </row>
        <row r="731">
          <cell r="A731">
            <v>37771</v>
          </cell>
          <cell r="B731">
            <v>52.3</v>
          </cell>
          <cell r="C731">
            <v>20.049999999999997</v>
          </cell>
          <cell r="D731">
            <v>6.369694</v>
          </cell>
          <cell r="E731">
            <v>963.58999999999992</v>
          </cell>
          <cell r="G731">
            <v>37771</v>
          </cell>
          <cell r="H731">
            <v>90.857763300760041</v>
          </cell>
          <cell r="I731">
            <v>95.476190476190482</v>
          </cell>
          <cell r="J731">
            <v>107.89753002727551</v>
          </cell>
          <cell r="K731">
            <v>66.216104781407623</v>
          </cell>
        </row>
        <row r="732">
          <cell r="A732">
            <v>37770</v>
          </cell>
          <cell r="B732">
            <v>50.68</v>
          </cell>
          <cell r="C732">
            <v>20.100000000000001</v>
          </cell>
          <cell r="D732">
            <v>6.4308439999999996</v>
          </cell>
          <cell r="E732">
            <v>949.64</v>
          </cell>
          <cell r="G732">
            <v>37770</v>
          </cell>
          <cell r="H732">
            <v>88.043431053203037</v>
          </cell>
          <cell r="I732">
            <v>95.714285714285722</v>
          </cell>
          <cell r="J732">
            <v>108.93336219773263</v>
          </cell>
          <cell r="K732">
            <v>65.257486840477725</v>
          </cell>
        </row>
        <row r="733">
          <cell r="A733">
            <v>37769</v>
          </cell>
          <cell r="B733">
            <v>51.199999999999996</v>
          </cell>
          <cell r="C733">
            <v>19.649999999999999</v>
          </cell>
          <cell r="D733">
            <v>6.4004690000000002</v>
          </cell>
          <cell r="E733">
            <v>953.21999999999991</v>
          </cell>
          <cell r="G733">
            <v>37769</v>
          </cell>
          <cell r="H733">
            <v>88.946796959826287</v>
          </cell>
          <cell r="I733">
            <v>93.571428571428555</v>
          </cell>
          <cell r="J733">
            <v>108.41883395279994</v>
          </cell>
          <cell r="K733">
            <v>65.503497752917085</v>
          </cell>
        </row>
        <row r="734">
          <cell r="A734">
            <v>37768</v>
          </cell>
          <cell r="B734">
            <v>50.9</v>
          </cell>
          <cell r="C734">
            <v>19.09</v>
          </cell>
          <cell r="D734">
            <v>6.34476</v>
          </cell>
          <cell r="E734">
            <v>951.4799999999999</v>
          </cell>
          <cell r="G734">
            <v>37768</v>
          </cell>
          <cell r="H734">
            <v>88.42562432138979</v>
          </cell>
          <cell r="I734">
            <v>90.904761904761898</v>
          </cell>
          <cell r="J734">
            <v>107.47516797759147</v>
          </cell>
          <cell r="K734">
            <v>65.383928203295724</v>
          </cell>
        </row>
        <row r="735">
          <cell r="A735">
            <v>37767</v>
          </cell>
          <cell r="B735">
            <v>49.599999999999994</v>
          </cell>
          <cell r="C735">
            <v>18.850000000000001</v>
          </cell>
          <cell r="D735">
            <v>6.3323970000000003</v>
          </cell>
          <cell r="E735">
            <v>933.21999999999991</v>
          </cell>
          <cell r="G735">
            <v>37767</v>
          </cell>
          <cell r="H735">
            <v>86.1672095548317</v>
          </cell>
          <cell r="I735">
            <v>89.761904761904759</v>
          </cell>
          <cell r="J735">
            <v>107.26574862970331</v>
          </cell>
          <cell r="K735">
            <v>64.129135113591076</v>
          </cell>
        </row>
        <row r="736">
          <cell r="A736">
            <v>37764</v>
          </cell>
          <cell r="B736">
            <v>49.599999999999994</v>
          </cell>
          <cell r="C736">
            <v>18.850000000000001</v>
          </cell>
          <cell r="D736">
            <v>6.2877789999999996</v>
          </cell>
          <cell r="E736">
            <v>933.21999999999991</v>
          </cell>
          <cell r="G736">
            <v>37764</v>
          </cell>
          <cell r="H736">
            <v>86.1672095548317</v>
          </cell>
          <cell r="I736">
            <v>89.761904761904759</v>
          </cell>
          <cell r="J736">
            <v>106.50995533810136</v>
          </cell>
          <cell r="K736">
            <v>64.129135113591076</v>
          </cell>
        </row>
        <row r="737">
          <cell r="A737">
            <v>37763</v>
          </cell>
          <cell r="B737">
            <v>49.599999999999994</v>
          </cell>
          <cell r="C737">
            <v>18.649999999999999</v>
          </cell>
          <cell r="D737">
            <v>6.2129979999999998</v>
          </cell>
          <cell r="E737">
            <v>931.86999999999989</v>
          </cell>
          <cell r="G737">
            <v>37763</v>
          </cell>
          <cell r="H737">
            <v>86.1672095548317</v>
          </cell>
          <cell r="I737">
            <v>88.80952380952381</v>
          </cell>
          <cell r="J737">
            <v>105.24322491228035</v>
          </cell>
          <cell r="K737">
            <v>64.036365635436567</v>
          </cell>
        </row>
        <row r="738">
          <cell r="A738">
            <v>37762</v>
          </cell>
          <cell r="B738">
            <v>48.93</v>
          </cell>
          <cell r="C738">
            <v>18.88</v>
          </cell>
          <cell r="D738">
            <v>6.2342219999999999</v>
          </cell>
          <cell r="E738">
            <v>923.42</v>
          </cell>
          <cell r="G738">
            <v>37762</v>
          </cell>
          <cell r="H738">
            <v>85.003257328990216</v>
          </cell>
          <cell r="I738">
            <v>89.904761904761898</v>
          </cell>
          <cell r="J738">
            <v>105.6027425244763</v>
          </cell>
          <cell r="K738">
            <v>63.455697420321322</v>
          </cell>
        </row>
        <row r="739">
          <cell r="A739">
            <v>37761</v>
          </cell>
          <cell r="B739">
            <v>48.66</v>
          </cell>
          <cell r="C739">
            <v>18.7</v>
          </cell>
          <cell r="D739">
            <v>6.2872690000000002</v>
          </cell>
          <cell r="E739">
            <v>919.7299999999999</v>
          </cell>
          <cell r="G739">
            <v>37761</v>
          </cell>
          <cell r="H739">
            <v>84.534201954397389</v>
          </cell>
          <cell r="I739">
            <v>89.047619047619037</v>
          </cell>
          <cell r="J739">
            <v>106.50131634534696</v>
          </cell>
          <cell r="K739">
            <v>63.202127513365681</v>
          </cell>
        </row>
        <row r="740">
          <cell r="A740">
            <v>37760</v>
          </cell>
          <cell r="B740">
            <v>48.48</v>
          </cell>
          <cell r="C740">
            <v>18.47</v>
          </cell>
          <cell r="D740">
            <v>6.1993109999999998</v>
          </cell>
          <cell r="E740">
            <v>920.77</v>
          </cell>
          <cell r="G740">
            <v>37760</v>
          </cell>
          <cell r="H740">
            <v>84.2214983713355</v>
          </cell>
          <cell r="I740">
            <v>87.952380952380949</v>
          </cell>
          <cell r="J740">
            <v>105.01137806163364</v>
          </cell>
          <cell r="K740">
            <v>63.273594370610631</v>
          </cell>
        </row>
        <row r="741">
          <cell r="A741">
            <v>37757</v>
          </cell>
          <cell r="B741">
            <v>48.65</v>
          </cell>
          <cell r="C741">
            <v>18.95</v>
          </cell>
          <cell r="D741">
            <v>6.3219529999999997</v>
          </cell>
          <cell r="E741">
            <v>944.3</v>
          </cell>
          <cell r="G741">
            <v>37757</v>
          </cell>
          <cell r="H741">
            <v>84.51682953311618</v>
          </cell>
          <cell r="I741">
            <v>90.238095238095241</v>
          </cell>
          <cell r="J741">
            <v>107.08883560945384</v>
          </cell>
          <cell r="K741">
            <v>64.89053201577768</v>
          </cell>
        </row>
        <row r="742">
          <cell r="A742">
            <v>37756</v>
          </cell>
          <cell r="B742">
            <v>48.8</v>
          </cell>
          <cell r="C742">
            <v>19.13</v>
          </cell>
          <cell r="D742">
            <v>6.3780320000000001</v>
          </cell>
          <cell r="E742">
            <v>946.67</v>
          </cell>
          <cell r="G742">
            <v>37756</v>
          </cell>
          <cell r="H742">
            <v>84.777415852334414</v>
          </cell>
          <cell r="I742">
            <v>91.095238095238102</v>
          </cell>
          <cell r="J742">
            <v>108.03876908920964</v>
          </cell>
          <cell r="K742">
            <v>65.053393988537806</v>
          </cell>
        </row>
        <row r="743">
          <cell r="A743">
            <v>37755</v>
          </cell>
          <cell r="B743">
            <v>48.489999999999995</v>
          </cell>
          <cell r="C743">
            <v>18.760000000000002</v>
          </cell>
          <cell r="D743">
            <v>6.5468539999999997</v>
          </cell>
          <cell r="E743">
            <v>939.28</v>
          </cell>
          <cell r="G743">
            <v>37755</v>
          </cell>
          <cell r="H743">
            <v>84.238870792616723</v>
          </cell>
          <cell r="I743">
            <v>89.333333333333343</v>
          </cell>
          <cell r="J743">
            <v>110.89847896134238</v>
          </cell>
          <cell r="K743">
            <v>64.545566993306849</v>
          </cell>
        </row>
        <row r="744">
          <cell r="A744">
            <v>37754</v>
          </cell>
          <cell r="B744">
            <v>49.58</v>
          </cell>
          <cell r="C744">
            <v>18.989999999999998</v>
          </cell>
          <cell r="D744">
            <v>6.6548400000000001</v>
          </cell>
          <cell r="E744">
            <v>942.3</v>
          </cell>
          <cell r="G744">
            <v>37754</v>
          </cell>
          <cell r="H744">
            <v>86.132464712269268</v>
          </cell>
          <cell r="I744">
            <v>90.428571428571431</v>
          </cell>
          <cell r="J744">
            <v>112.72767557228245</v>
          </cell>
          <cell r="K744">
            <v>64.75309575184508</v>
          </cell>
        </row>
        <row r="745">
          <cell r="A745">
            <v>37753</v>
          </cell>
          <cell r="B745">
            <v>49.699999999999996</v>
          </cell>
          <cell r="C745">
            <v>18.7</v>
          </cell>
          <cell r="D745">
            <v>6.5651970000000004</v>
          </cell>
          <cell r="E745">
            <v>945.1099999999999</v>
          </cell>
          <cell r="G745">
            <v>37753</v>
          </cell>
          <cell r="H745">
            <v>86.340933767643861</v>
          </cell>
          <cell r="I745">
            <v>89.047619047619037</v>
          </cell>
          <cell r="J745">
            <v>111.20919473407658</v>
          </cell>
          <cell r="K745">
            <v>64.946193702670385</v>
          </cell>
        </row>
        <row r="746">
          <cell r="A746">
            <v>37750</v>
          </cell>
          <cell r="B746">
            <v>49.269999999999996</v>
          </cell>
          <cell r="C746">
            <v>18.600000000000001</v>
          </cell>
          <cell r="D746">
            <v>6.5716650000000003</v>
          </cell>
          <cell r="E746">
            <v>933.41</v>
          </cell>
          <cell r="G746">
            <v>37750</v>
          </cell>
          <cell r="H746">
            <v>85.593919652551577</v>
          </cell>
          <cell r="I746">
            <v>88.571428571428584</v>
          </cell>
          <cell r="J746">
            <v>111.31875748924446</v>
          </cell>
          <cell r="K746">
            <v>64.142191558664663</v>
          </cell>
        </row>
        <row r="747">
          <cell r="A747">
            <v>37749</v>
          </cell>
          <cell r="B747">
            <v>48.129999999999995</v>
          </cell>
          <cell r="C747">
            <v>17.979999999999997</v>
          </cell>
          <cell r="D747">
            <v>6.523739</v>
          </cell>
          <cell r="E747">
            <v>920.27</v>
          </cell>
          <cell r="G747">
            <v>37749</v>
          </cell>
          <cell r="H747">
            <v>83.613463626492944</v>
          </cell>
          <cell r="I747">
            <v>85.61904761904762</v>
          </cell>
          <cell r="J747">
            <v>110.50692931914912</v>
          </cell>
          <cell r="K747">
            <v>63.239235304627471</v>
          </cell>
        </row>
        <row r="748">
          <cell r="A748">
            <v>37748</v>
          </cell>
          <cell r="B748">
            <v>49.199999999999996</v>
          </cell>
          <cell r="C748">
            <v>17.869999999999997</v>
          </cell>
          <cell r="D748">
            <v>6.6745710000000003</v>
          </cell>
          <cell r="E748">
            <v>929.61999999999989</v>
          </cell>
          <cell r="G748">
            <v>37748</v>
          </cell>
          <cell r="H748">
            <v>85.472312703583071</v>
          </cell>
          <cell r="I748">
            <v>85.095238095238102</v>
          </cell>
          <cell r="J748">
            <v>113.06190295666987</v>
          </cell>
          <cell r="K748">
            <v>63.881749838512391</v>
          </cell>
        </row>
        <row r="749">
          <cell r="A749">
            <v>37747</v>
          </cell>
          <cell r="B749">
            <v>52.05</v>
          </cell>
          <cell r="C749">
            <v>18.25</v>
          </cell>
          <cell r="D749">
            <v>6.6758889999999997</v>
          </cell>
          <cell r="E749">
            <v>934.39</v>
          </cell>
          <cell r="G749">
            <v>37747</v>
          </cell>
          <cell r="H749">
            <v>90.423452768729646</v>
          </cell>
          <cell r="I749">
            <v>86.904761904761912</v>
          </cell>
          <cell r="J749">
            <v>113.08422882421954</v>
          </cell>
          <cell r="K749">
            <v>64.209535327991645</v>
          </cell>
        </row>
        <row r="750">
          <cell r="A750">
            <v>37746</v>
          </cell>
          <cell r="B750">
            <v>51.139999999999993</v>
          </cell>
          <cell r="C750">
            <v>18.010000000000002</v>
          </cell>
          <cell r="D750">
            <v>6.7635160000000001</v>
          </cell>
          <cell r="E750">
            <v>926.55</v>
          </cell>
          <cell r="G750">
            <v>37746</v>
          </cell>
          <cell r="H750">
            <v>88.842562432138976</v>
          </cell>
          <cell r="I750">
            <v>85.761904761904773</v>
          </cell>
          <cell r="J750">
            <v>114.56856023224321</v>
          </cell>
          <cell r="K750">
            <v>63.67078517337584</v>
          </cell>
        </row>
        <row r="751">
          <cell r="A751">
            <v>37743</v>
          </cell>
          <cell r="B751">
            <v>51.319999999999993</v>
          </cell>
          <cell r="C751">
            <v>18.100000000000001</v>
          </cell>
          <cell r="D751">
            <v>6.6157820000000003</v>
          </cell>
          <cell r="E751">
            <v>930.07999999999993</v>
          </cell>
          <cell r="G751">
            <v>37743</v>
          </cell>
          <cell r="H751">
            <v>89.15526601520088</v>
          </cell>
          <cell r="I751">
            <v>86.19047619047619</v>
          </cell>
          <cell r="J751">
            <v>112.06606424090526</v>
          </cell>
          <cell r="K751">
            <v>63.913360179216895</v>
          </cell>
        </row>
        <row r="752">
          <cell r="A752">
            <v>37742</v>
          </cell>
          <cell r="B752">
            <v>50.209999999999994</v>
          </cell>
          <cell r="C752">
            <v>17.229999999999997</v>
          </cell>
          <cell r="D752">
            <v>6.7184699999999999</v>
          </cell>
          <cell r="E752">
            <v>916.3</v>
          </cell>
          <cell r="G752">
            <v>37742</v>
          </cell>
          <cell r="H752">
            <v>87.226927252985888</v>
          </cell>
          <cell r="I752">
            <v>82.047619047619051</v>
          </cell>
          <cell r="J752">
            <v>113.80551696240819</v>
          </cell>
          <cell r="K752">
            <v>62.966424320721259</v>
          </cell>
        </row>
        <row r="753">
          <cell r="A753">
            <v>37741</v>
          </cell>
          <cell r="B753">
            <v>50.699999999999996</v>
          </cell>
          <cell r="C753">
            <v>17.149999999999999</v>
          </cell>
          <cell r="D753">
            <v>6.6527839999999996</v>
          </cell>
          <cell r="E753">
            <v>916.92</v>
          </cell>
          <cell r="G753">
            <v>37741</v>
          </cell>
          <cell r="H753">
            <v>88.078175895765469</v>
          </cell>
          <cell r="I753">
            <v>81.666666666666671</v>
          </cell>
          <cell r="J753">
            <v>112.69284857404107</v>
          </cell>
          <cell r="K753">
            <v>63.009029562540363</v>
          </cell>
        </row>
        <row r="754">
          <cell r="A754">
            <v>37740</v>
          </cell>
          <cell r="B754">
            <v>50.419999999999995</v>
          </cell>
          <cell r="C754">
            <v>16.75</v>
          </cell>
          <cell r="D754">
            <v>6.5633689999999998</v>
          </cell>
          <cell r="E754">
            <v>917.83999999999992</v>
          </cell>
          <cell r="G754">
            <v>37740</v>
          </cell>
          <cell r="H754">
            <v>87.591748099891419</v>
          </cell>
          <cell r="I754">
            <v>79.761904761904773</v>
          </cell>
          <cell r="J754">
            <v>111.17822987377247</v>
          </cell>
          <cell r="K754">
            <v>63.07225024394937</v>
          </cell>
        </row>
        <row r="755">
          <cell r="A755">
            <v>37739</v>
          </cell>
          <cell r="B755">
            <v>50.55</v>
          </cell>
          <cell r="C755">
            <v>17.02</v>
          </cell>
          <cell r="D755">
            <v>6.3788090000000004</v>
          </cell>
          <cell r="E755">
            <v>914.83999999999992</v>
          </cell>
          <cell r="G755">
            <v>37739</v>
          </cell>
          <cell r="H755">
            <v>87.817589576547235</v>
          </cell>
          <cell r="I755">
            <v>81.047619047619051</v>
          </cell>
          <cell r="J755">
            <v>108.05193084875904</v>
          </cell>
          <cell r="K755">
            <v>62.866095848050463</v>
          </cell>
        </row>
        <row r="756">
          <cell r="A756">
            <v>37736</v>
          </cell>
          <cell r="B756">
            <v>49.76</v>
          </cell>
          <cell r="C756">
            <v>16.659999999999997</v>
          </cell>
          <cell r="D756">
            <v>6.1872540000000003</v>
          </cell>
          <cell r="E756">
            <v>898.81</v>
          </cell>
          <cell r="G756">
            <v>37736</v>
          </cell>
          <cell r="H756">
            <v>86.445168295331158</v>
          </cell>
          <cell r="I756">
            <v>79.333333333333329</v>
          </cell>
          <cell r="J756">
            <v>104.80714210939811</v>
          </cell>
          <cell r="K756">
            <v>61.764544192630666</v>
          </cell>
        </row>
        <row r="757">
          <cell r="A757">
            <v>37735</v>
          </cell>
          <cell r="B757">
            <v>50.72</v>
          </cell>
          <cell r="C757">
            <v>17</v>
          </cell>
          <cell r="D757">
            <v>6.2647880000000002</v>
          </cell>
          <cell r="E757">
            <v>911.43</v>
          </cell>
          <cell r="G757">
            <v>37735</v>
          </cell>
          <cell r="H757">
            <v>88.112920738327901</v>
          </cell>
          <cell r="I757">
            <v>80.952380952380949</v>
          </cell>
          <cell r="J757">
            <v>106.12050615689157</v>
          </cell>
          <cell r="K757">
            <v>62.63176701804538</v>
          </cell>
        </row>
        <row r="758">
          <cell r="A758">
            <v>37734</v>
          </cell>
          <cell r="B758">
            <v>50.37</v>
          </cell>
          <cell r="C758">
            <v>16.619999999999997</v>
          </cell>
          <cell r="D758">
            <v>6.1619469999999996</v>
          </cell>
          <cell r="E758">
            <v>919.02</v>
          </cell>
          <cell r="G758">
            <v>37734</v>
          </cell>
          <cell r="H758">
            <v>87.504885993485331</v>
          </cell>
          <cell r="I758">
            <v>79.142857142857153</v>
          </cell>
          <cell r="J758">
            <v>104.3784617375623</v>
          </cell>
          <cell r="K758">
            <v>63.153337639669601</v>
          </cell>
        </row>
        <row r="759">
          <cell r="A759">
            <v>37733</v>
          </cell>
          <cell r="B759">
            <v>49.91</v>
          </cell>
          <cell r="C759">
            <v>16.38</v>
          </cell>
          <cell r="D759">
            <v>6.0043629999999997</v>
          </cell>
          <cell r="E759">
            <v>911.36999999999989</v>
          </cell>
          <cell r="G759">
            <v>37733</v>
          </cell>
          <cell r="H759">
            <v>86.705754614549406</v>
          </cell>
          <cell r="I759">
            <v>77.999999999999986</v>
          </cell>
          <cell r="J759">
            <v>101.70911461165355</v>
          </cell>
          <cell r="K759">
            <v>62.627643930127405</v>
          </cell>
        </row>
        <row r="760">
          <cell r="A760">
            <v>37732</v>
          </cell>
          <cell r="B760">
            <v>48.849999999999994</v>
          </cell>
          <cell r="C760">
            <v>15.62</v>
          </cell>
          <cell r="D760">
            <v>5.8614410000000001</v>
          </cell>
          <cell r="E760">
            <v>892.01</v>
          </cell>
          <cell r="G760">
            <v>37732</v>
          </cell>
          <cell r="H760">
            <v>84.864277958740502</v>
          </cell>
          <cell r="I760">
            <v>74.38095238095238</v>
          </cell>
          <cell r="J760">
            <v>99.288130057833826</v>
          </cell>
          <cell r="K760">
            <v>61.297260895259818</v>
          </cell>
        </row>
        <row r="761">
          <cell r="A761">
            <v>37729</v>
          </cell>
          <cell r="B761">
            <v>48.86</v>
          </cell>
          <cell r="C761">
            <v>15.569999999999999</v>
          </cell>
          <cell r="D761">
            <v>5.8794199999999996</v>
          </cell>
          <cell r="E761">
            <v>893.57999999999993</v>
          </cell>
          <cell r="G761">
            <v>37729</v>
          </cell>
          <cell r="H761">
            <v>84.881650380021711</v>
          </cell>
          <cell r="I761">
            <v>74.142857142857139</v>
          </cell>
          <cell r="J761">
            <v>99.59267996122955</v>
          </cell>
          <cell r="K761">
            <v>61.405148362446916</v>
          </cell>
        </row>
        <row r="762">
          <cell r="A762">
            <v>37728</v>
          </cell>
          <cell r="B762">
            <v>48.86</v>
          </cell>
          <cell r="C762">
            <v>15.569999999999999</v>
          </cell>
          <cell r="D762">
            <v>5.8794199999999996</v>
          </cell>
          <cell r="E762">
            <v>893.57999999999993</v>
          </cell>
          <cell r="G762">
            <v>37728</v>
          </cell>
          <cell r="H762">
            <v>84.881650380021711</v>
          </cell>
          <cell r="I762">
            <v>74.142857142857139</v>
          </cell>
          <cell r="J762">
            <v>99.59267996122955</v>
          </cell>
          <cell r="K762">
            <v>61.405148362446916</v>
          </cell>
        </row>
        <row r="763">
          <cell r="A763">
            <v>37727</v>
          </cell>
          <cell r="B763">
            <v>47.43</v>
          </cell>
          <cell r="C763">
            <v>15.75</v>
          </cell>
          <cell r="D763">
            <v>5.7402329999999999</v>
          </cell>
          <cell r="E763">
            <v>879.91</v>
          </cell>
          <cell r="G763">
            <v>37727</v>
          </cell>
          <cell r="H763">
            <v>82.397394136807819</v>
          </cell>
          <cell r="I763">
            <v>75</v>
          </cell>
          <cell r="J763">
            <v>97.234963324934881</v>
          </cell>
          <cell r="K763">
            <v>60.465771498467582</v>
          </cell>
        </row>
        <row r="764">
          <cell r="A764">
            <v>37726</v>
          </cell>
          <cell r="B764">
            <v>48.319999999999993</v>
          </cell>
          <cell r="C764">
            <v>15.84</v>
          </cell>
          <cell r="D764">
            <v>5.9915520000000004</v>
          </cell>
          <cell r="E764">
            <v>890.81</v>
          </cell>
          <cell r="G764">
            <v>37726</v>
          </cell>
          <cell r="H764">
            <v>83.943539630836057</v>
          </cell>
          <cell r="I764">
            <v>75.428571428571416</v>
          </cell>
          <cell r="J764">
            <v>101.49210650150269</v>
          </cell>
          <cell r="K764">
            <v>61.214799136900254</v>
          </cell>
        </row>
        <row r="765">
          <cell r="A765">
            <v>37725</v>
          </cell>
          <cell r="B765">
            <v>47.93</v>
          </cell>
          <cell r="C765">
            <v>15.5</v>
          </cell>
          <cell r="D765">
            <v>6.0790870000000004</v>
          </cell>
          <cell r="E765">
            <v>885.2299999999999</v>
          </cell>
          <cell r="G765">
            <v>37725</v>
          </cell>
          <cell r="H765">
            <v>83.266015200868623</v>
          </cell>
          <cell r="I765">
            <v>73.80952380952381</v>
          </cell>
          <cell r="J765">
            <v>102.97487950299029</v>
          </cell>
          <cell r="K765">
            <v>60.831351960528302</v>
          </cell>
        </row>
        <row r="766">
          <cell r="A766">
            <v>37722</v>
          </cell>
          <cell r="B766">
            <v>47.069999999999993</v>
          </cell>
          <cell r="C766">
            <v>15.35</v>
          </cell>
          <cell r="D766">
            <v>6.1155359999999996</v>
          </cell>
          <cell r="E766">
            <v>868.3</v>
          </cell>
          <cell r="G766">
            <v>37722</v>
          </cell>
          <cell r="H766">
            <v>81.77198697068404</v>
          </cell>
          <cell r="I766">
            <v>73.095238095238088</v>
          </cell>
          <cell r="J766">
            <v>103.59229645770807</v>
          </cell>
          <cell r="K766">
            <v>59.66795398633883</v>
          </cell>
        </row>
        <row r="767">
          <cell r="A767">
            <v>37721</v>
          </cell>
          <cell r="B767">
            <v>47.4</v>
          </cell>
          <cell r="C767">
            <v>15.36</v>
          </cell>
          <cell r="D767">
            <v>6.0443100000000003</v>
          </cell>
          <cell r="E767">
            <v>871.57999999999993</v>
          </cell>
          <cell r="G767">
            <v>37721</v>
          </cell>
          <cell r="H767">
            <v>82.345276872964163</v>
          </cell>
          <cell r="I767">
            <v>73.142857142857139</v>
          </cell>
          <cell r="J767">
            <v>102.38578489314582</v>
          </cell>
          <cell r="K767">
            <v>59.893349459188308</v>
          </cell>
        </row>
        <row r="768">
          <cell r="A768">
            <v>37720</v>
          </cell>
          <cell r="B768">
            <v>46.769999999999996</v>
          </cell>
          <cell r="C768">
            <v>15.52</v>
          </cell>
          <cell r="D768">
            <v>6.0697539999999996</v>
          </cell>
          <cell r="E768">
            <v>865.9899999999999</v>
          </cell>
          <cell r="G768">
            <v>37720</v>
          </cell>
          <cell r="H768">
            <v>81.250814332247572</v>
          </cell>
          <cell r="I768">
            <v>73.904761904761912</v>
          </cell>
          <cell r="J768">
            <v>102.81678593558428</v>
          </cell>
          <cell r="K768">
            <v>59.509215101496679</v>
          </cell>
        </row>
        <row r="769">
          <cell r="A769">
            <v>37719</v>
          </cell>
          <cell r="B769">
            <v>47.449999999999996</v>
          </cell>
          <cell r="C769">
            <v>15.6</v>
          </cell>
          <cell r="D769">
            <v>5.9994160000000001</v>
          </cell>
          <cell r="E769">
            <v>878.29</v>
          </cell>
          <cell r="G769">
            <v>37719</v>
          </cell>
          <cell r="H769">
            <v>82.432138979370251</v>
          </cell>
          <cell r="I769">
            <v>74.285714285714292</v>
          </cell>
          <cell r="J769">
            <v>101.62531638193563</v>
          </cell>
          <cell r="K769">
            <v>60.354448124682172</v>
          </cell>
        </row>
        <row r="770">
          <cell r="A770">
            <v>37718</v>
          </cell>
          <cell r="B770">
            <v>47.58</v>
          </cell>
          <cell r="C770">
            <v>16</v>
          </cell>
          <cell r="D770">
            <v>5.9548290000000001</v>
          </cell>
          <cell r="E770">
            <v>879.93</v>
          </cell>
          <cell r="G770">
            <v>37718</v>
          </cell>
          <cell r="H770">
            <v>82.657980456026053</v>
          </cell>
          <cell r="I770">
            <v>76.19047619047619</v>
          </cell>
          <cell r="J770">
            <v>100.87004820557956</v>
          </cell>
          <cell r="K770">
            <v>60.467145861106907</v>
          </cell>
        </row>
        <row r="771">
          <cell r="A771">
            <v>37715</v>
          </cell>
          <cell r="B771">
            <v>47.629999999999995</v>
          </cell>
          <cell r="C771">
            <v>15.969999999999999</v>
          </cell>
          <cell r="D771">
            <v>5.8902619999999999</v>
          </cell>
          <cell r="E771">
            <v>878.84999999999991</v>
          </cell>
          <cell r="G771">
            <v>37715</v>
          </cell>
          <cell r="H771">
            <v>82.74484256243214</v>
          </cell>
          <cell r="I771">
            <v>76.047619047619051</v>
          </cell>
          <cell r="J771">
            <v>99.776334783667764</v>
          </cell>
          <cell r="K771">
            <v>60.392930278583314</v>
          </cell>
        </row>
        <row r="772">
          <cell r="A772">
            <v>37714</v>
          </cell>
          <cell r="B772">
            <v>48</v>
          </cell>
          <cell r="C772">
            <v>16.049999999999997</v>
          </cell>
          <cell r="D772">
            <v>5.9034490000000002</v>
          </cell>
          <cell r="E772">
            <v>876.44999999999993</v>
          </cell>
          <cell r="G772">
            <v>37714</v>
          </cell>
          <cell r="H772">
            <v>83.387622149837142</v>
          </cell>
          <cell r="I772">
            <v>76.428571428571431</v>
          </cell>
          <cell r="J772">
            <v>99.999712033574866</v>
          </cell>
          <cell r="K772">
            <v>60.228006761864187</v>
          </cell>
        </row>
        <row r="773">
          <cell r="A773">
            <v>37713</v>
          </cell>
          <cell r="B773">
            <v>47.98</v>
          </cell>
          <cell r="C773">
            <v>16</v>
          </cell>
          <cell r="D773">
            <v>5.9054219999999997</v>
          </cell>
          <cell r="E773">
            <v>880.9</v>
          </cell>
          <cell r="G773">
            <v>37713</v>
          </cell>
          <cell r="H773">
            <v>83.352877307274696</v>
          </cell>
          <cell r="I773">
            <v>76.19047619047619</v>
          </cell>
          <cell r="J773">
            <v>100.03313307809346</v>
          </cell>
          <cell r="K773">
            <v>60.533802449114219</v>
          </cell>
        </row>
        <row r="774">
          <cell r="A774">
            <v>37712</v>
          </cell>
          <cell r="B774">
            <v>46.15</v>
          </cell>
          <cell r="C774">
            <v>15.7</v>
          </cell>
          <cell r="D774">
            <v>5.815931</v>
          </cell>
          <cell r="E774">
            <v>858.4799999999999</v>
          </cell>
          <cell r="G774">
            <v>37712</v>
          </cell>
          <cell r="H774">
            <v>80.173724212812161</v>
          </cell>
          <cell r="I774">
            <v>74.761904761904759</v>
          </cell>
          <cell r="J774">
            <v>98.517226998512399</v>
          </cell>
          <cell r="K774">
            <v>58.993141930429758</v>
          </cell>
        </row>
        <row r="775">
          <cell r="A775">
            <v>37711</v>
          </cell>
          <cell r="B775">
            <v>45.349999999999994</v>
          </cell>
          <cell r="C775">
            <v>15.309999999999999</v>
          </cell>
          <cell r="D775">
            <v>5.8763360000000002</v>
          </cell>
          <cell r="E775">
            <v>848.18</v>
          </cell>
          <cell r="G775">
            <v>37711</v>
          </cell>
          <cell r="H775">
            <v>78.783930510314875</v>
          </cell>
          <cell r="I775">
            <v>72.904761904761912</v>
          </cell>
          <cell r="J775">
            <v>99.5404394638675</v>
          </cell>
          <cell r="K775">
            <v>58.285345171176864</v>
          </cell>
        </row>
        <row r="776">
          <cell r="A776">
            <v>37708</v>
          </cell>
          <cell r="B776">
            <v>46.279999999999994</v>
          </cell>
          <cell r="C776">
            <v>15.889999999999999</v>
          </cell>
          <cell r="D776">
            <v>5.9924920000000004</v>
          </cell>
          <cell r="E776">
            <v>863.5</v>
          </cell>
          <cell r="G776">
            <v>37708</v>
          </cell>
          <cell r="H776">
            <v>80.399565689467963</v>
          </cell>
          <cell r="I776">
            <v>75.666666666666671</v>
          </cell>
          <cell r="J776">
            <v>101.5080293508932</v>
          </cell>
          <cell r="K776">
            <v>59.338106952900596</v>
          </cell>
        </row>
        <row r="777">
          <cell r="A777">
            <v>37707</v>
          </cell>
          <cell r="B777">
            <v>47.639999999999993</v>
          </cell>
          <cell r="C777">
            <v>15.799999999999999</v>
          </cell>
          <cell r="D777">
            <v>6.0781010000000002</v>
          </cell>
          <cell r="E777">
            <v>868.52</v>
          </cell>
          <cell r="G777">
            <v>37707</v>
          </cell>
          <cell r="H777">
            <v>82.762214983713349</v>
          </cell>
          <cell r="I777">
            <v>75.238095238095241</v>
          </cell>
          <cell r="J777">
            <v>102.95817745033173</v>
          </cell>
          <cell r="K777">
            <v>59.683071975371419</v>
          </cell>
        </row>
        <row r="778">
          <cell r="A778">
            <v>37706</v>
          </cell>
          <cell r="B778">
            <v>48.04</v>
          </cell>
          <cell r="C778">
            <v>15.809999999999999</v>
          </cell>
          <cell r="D778">
            <v>6.1886279999999996</v>
          </cell>
          <cell r="E778">
            <v>869.94999999999993</v>
          </cell>
          <cell r="G778">
            <v>37706</v>
          </cell>
          <cell r="H778">
            <v>83.457111834961992</v>
          </cell>
          <cell r="I778">
            <v>75.285714285714292</v>
          </cell>
          <cell r="J778">
            <v>104.83041657223062</v>
          </cell>
          <cell r="K778">
            <v>59.781338904083235</v>
          </cell>
        </row>
        <row r="779">
          <cell r="A779">
            <v>37705</v>
          </cell>
          <cell r="B779">
            <v>48.459999999999994</v>
          </cell>
          <cell r="C779">
            <v>15.799999999999999</v>
          </cell>
          <cell r="D779">
            <v>6.0809040000000003</v>
          </cell>
          <cell r="E779">
            <v>874.7399999999999</v>
          </cell>
          <cell r="G779">
            <v>37705</v>
          </cell>
          <cell r="H779">
            <v>84.186753528773068</v>
          </cell>
          <cell r="I779">
            <v>75.238095238095241</v>
          </cell>
          <cell r="J779">
            <v>103.0056580320781</v>
          </cell>
          <cell r="K779">
            <v>60.110498756201814</v>
          </cell>
        </row>
        <row r="780">
          <cell r="A780">
            <v>37704</v>
          </cell>
          <cell r="B780">
            <v>48.349999999999994</v>
          </cell>
          <cell r="C780">
            <v>15.6</v>
          </cell>
          <cell r="D780">
            <v>6.0229189999999999</v>
          </cell>
          <cell r="E780">
            <v>864.2299999999999</v>
          </cell>
          <cell r="G780">
            <v>37704</v>
          </cell>
          <cell r="H780">
            <v>83.995656894679698</v>
          </cell>
          <cell r="I780">
            <v>74.285714285714292</v>
          </cell>
          <cell r="J780">
            <v>102.02343843430283</v>
          </cell>
          <cell r="K780">
            <v>59.388271189235994</v>
          </cell>
        </row>
        <row r="781">
          <cell r="A781">
            <v>37701</v>
          </cell>
          <cell r="B781">
            <v>50.47</v>
          </cell>
          <cell r="C781">
            <v>16</v>
          </cell>
          <cell r="D781">
            <v>6.3084470000000001</v>
          </cell>
          <cell r="E781">
            <v>895.79</v>
          </cell>
          <cell r="G781">
            <v>37701</v>
          </cell>
          <cell r="H781">
            <v>87.678610206297506</v>
          </cell>
          <cell r="I781">
            <v>76.19047619047619</v>
          </cell>
          <cell r="J781">
            <v>106.86005475427487</v>
          </cell>
          <cell r="K781">
            <v>61.557015434092435</v>
          </cell>
        </row>
        <row r="782">
          <cell r="A782">
            <v>37700</v>
          </cell>
          <cell r="B782">
            <v>48.87</v>
          </cell>
          <cell r="C782">
            <v>15.94</v>
          </cell>
          <cell r="D782">
            <v>6.1215609999999998</v>
          </cell>
          <cell r="E782">
            <v>875.67</v>
          </cell>
          <cell r="G782">
            <v>37700</v>
          </cell>
          <cell r="H782">
            <v>84.89902280130292</v>
          </cell>
          <cell r="I782">
            <v>75.904761904761898</v>
          </cell>
          <cell r="J782">
            <v>103.69435514662064</v>
          </cell>
          <cell r="K782">
            <v>60.174406618930462</v>
          </cell>
        </row>
        <row r="783">
          <cell r="A783">
            <v>37699</v>
          </cell>
          <cell r="B783">
            <v>49.29</v>
          </cell>
          <cell r="C783">
            <v>15.95</v>
          </cell>
          <cell r="D783">
            <v>6.0220070000000003</v>
          </cell>
          <cell r="E783">
            <v>874.02</v>
          </cell>
          <cell r="G783">
            <v>37699</v>
          </cell>
          <cell r="H783">
            <v>85.628664495114009</v>
          </cell>
          <cell r="I783">
            <v>75.952380952380949</v>
          </cell>
          <cell r="J783">
            <v>102.00798988255374</v>
          </cell>
          <cell r="K783">
            <v>60.061021701186071</v>
          </cell>
        </row>
        <row r="784">
          <cell r="A784">
            <v>37698</v>
          </cell>
          <cell r="B784">
            <v>48.739999999999995</v>
          </cell>
          <cell r="C784">
            <v>15.989999999999998</v>
          </cell>
          <cell r="D784">
            <v>6.0047160000000002</v>
          </cell>
          <cell r="E784">
            <v>866.44999999999993</v>
          </cell>
          <cell r="G784">
            <v>37698</v>
          </cell>
          <cell r="H784">
            <v>84.673181324647132</v>
          </cell>
          <cell r="I784">
            <v>76.142857142857139</v>
          </cell>
          <cell r="J784">
            <v>101.71509414977575</v>
          </cell>
          <cell r="K784">
            <v>59.540825442201182</v>
          </cell>
        </row>
        <row r="785">
          <cell r="A785">
            <v>37697</v>
          </cell>
          <cell r="B785">
            <v>48.98</v>
          </cell>
          <cell r="C785">
            <v>16</v>
          </cell>
          <cell r="D785">
            <v>6.058961</v>
          </cell>
          <cell r="E785">
            <v>862.79</v>
          </cell>
          <cell r="G785">
            <v>37697</v>
          </cell>
          <cell r="H785">
            <v>85.090119435396304</v>
          </cell>
          <cell r="I785">
            <v>76.19047619047619</v>
          </cell>
          <cell r="J785">
            <v>102.63396113401856</v>
          </cell>
          <cell r="K785">
            <v>59.289317079204515</v>
          </cell>
        </row>
        <row r="786">
          <cell r="A786">
            <v>37694</v>
          </cell>
          <cell r="B786">
            <v>46.51</v>
          </cell>
          <cell r="C786">
            <v>15.7</v>
          </cell>
          <cell r="D786">
            <v>5.9721440000000001</v>
          </cell>
          <cell r="E786">
            <v>833.27</v>
          </cell>
          <cell r="G786">
            <v>37694</v>
          </cell>
          <cell r="H786">
            <v>80.79913137893594</v>
          </cell>
          <cell r="I786">
            <v>74.761904761904759</v>
          </cell>
          <cell r="J786">
            <v>101.16335047919307</v>
          </cell>
          <cell r="K786">
            <v>57.260757823559331</v>
          </cell>
        </row>
        <row r="787">
          <cell r="A787">
            <v>37693</v>
          </cell>
          <cell r="B787">
            <v>46.75</v>
          </cell>
          <cell r="C787">
            <v>15.6</v>
          </cell>
          <cell r="D787">
            <v>5.8121460000000003</v>
          </cell>
          <cell r="E787">
            <v>831.9</v>
          </cell>
          <cell r="G787">
            <v>37693</v>
          </cell>
          <cell r="H787">
            <v>81.216069489685125</v>
          </cell>
          <cell r="I787">
            <v>74.285714285714292</v>
          </cell>
          <cell r="J787">
            <v>98.453112120913374</v>
          </cell>
          <cell r="K787">
            <v>57.16661398276549</v>
          </cell>
        </row>
        <row r="788">
          <cell r="A788">
            <v>37692</v>
          </cell>
          <cell r="B788">
            <v>44.43</v>
          </cell>
          <cell r="C788">
            <v>15.219999999999999</v>
          </cell>
          <cell r="D788">
            <v>5.7330800000000002</v>
          </cell>
          <cell r="E788">
            <v>804.18999999999994</v>
          </cell>
          <cell r="G788">
            <v>37692</v>
          </cell>
          <cell r="H788">
            <v>77.185667752442995</v>
          </cell>
          <cell r="I788">
            <v>72.476190476190482</v>
          </cell>
          <cell r="J788">
            <v>97.113797216753682</v>
          </cell>
          <cell r="K788">
            <v>55.262434545979303</v>
          </cell>
        </row>
        <row r="789">
          <cell r="A789">
            <v>37691</v>
          </cell>
          <cell r="B789">
            <v>44.47</v>
          </cell>
          <cell r="C789">
            <v>15.35</v>
          </cell>
          <cell r="D789">
            <v>5.8402609999999999</v>
          </cell>
          <cell r="E789">
            <v>800.7299999999999</v>
          </cell>
          <cell r="G789">
            <v>37691</v>
          </cell>
          <cell r="H789">
            <v>77.25515743756786</v>
          </cell>
          <cell r="I789">
            <v>73.095238095238088</v>
          </cell>
          <cell r="J789">
            <v>98.929357770502961</v>
          </cell>
          <cell r="K789">
            <v>55.024669809375901</v>
          </cell>
        </row>
        <row r="790">
          <cell r="A790">
            <v>37690</v>
          </cell>
          <cell r="B790">
            <v>45.37</v>
          </cell>
          <cell r="C790">
            <v>15.129999999999999</v>
          </cell>
          <cell r="D790">
            <v>5.953398</v>
          </cell>
          <cell r="E790">
            <v>807.4799999999999</v>
          </cell>
          <cell r="G790">
            <v>37690</v>
          </cell>
          <cell r="H790">
            <v>78.818675352877293</v>
          </cell>
          <cell r="I790">
            <v>72.047619047619051</v>
          </cell>
          <cell r="J790">
            <v>100.84580820826274</v>
          </cell>
          <cell r="K790">
            <v>55.488517200148436</v>
          </cell>
        </row>
        <row r="791">
          <cell r="A791">
            <v>37687</v>
          </cell>
          <cell r="B791">
            <v>46.919999999999995</v>
          </cell>
          <cell r="C791">
            <v>15.399999999999999</v>
          </cell>
          <cell r="D791">
            <v>6.0500959999999999</v>
          </cell>
          <cell r="E791">
            <v>828.89</v>
          </cell>
          <cell r="G791">
            <v>37687</v>
          </cell>
          <cell r="H791">
            <v>81.511400651465806</v>
          </cell>
          <cell r="I791">
            <v>73.333333333333343</v>
          </cell>
          <cell r="J791">
            <v>102.48379511290486</v>
          </cell>
          <cell r="K791">
            <v>56.959772405546929</v>
          </cell>
        </row>
        <row r="792">
          <cell r="A792">
            <v>37686</v>
          </cell>
          <cell r="B792">
            <v>45.36</v>
          </cell>
          <cell r="C792">
            <v>15.25</v>
          </cell>
          <cell r="D792">
            <v>6.0327789999999997</v>
          </cell>
          <cell r="E792">
            <v>822.09999999999991</v>
          </cell>
          <cell r="G792">
            <v>37686</v>
          </cell>
          <cell r="H792">
            <v>78.801302931596098</v>
          </cell>
          <cell r="I792">
            <v>72.61904761904762</v>
          </cell>
          <cell r="J792">
            <v>102.19045896088839</v>
          </cell>
          <cell r="K792">
            <v>56.49317628949575</v>
          </cell>
        </row>
        <row r="793">
          <cell r="A793">
            <v>37685</v>
          </cell>
          <cell r="B793">
            <v>46.58</v>
          </cell>
          <cell r="C793">
            <v>15.67</v>
          </cell>
          <cell r="D793">
            <v>5.9791829999999999</v>
          </cell>
          <cell r="E793">
            <v>829.84999999999991</v>
          </cell>
          <cell r="G793">
            <v>37685</v>
          </cell>
          <cell r="H793">
            <v>80.920738327904445</v>
          </cell>
          <cell r="I793">
            <v>74.61904761904762</v>
          </cell>
          <cell r="J793">
            <v>101.28258551840563</v>
          </cell>
          <cell r="K793">
            <v>57.025741812234578</v>
          </cell>
        </row>
        <row r="794">
          <cell r="A794">
            <v>37684</v>
          </cell>
          <cell r="B794">
            <v>45.959999999999994</v>
          </cell>
          <cell r="C794">
            <v>15.899999999999999</v>
          </cell>
          <cell r="D794">
            <v>6.0620750000000001</v>
          </cell>
          <cell r="E794">
            <v>821.9899999999999</v>
          </cell>
          <cell r="G794">
            <v>37684</v>
          </cell>
          <cell r="H794">
            <v>79.843648208469048</v>
          </cell>
          <cell r="I794">
            <v>75.714285714285708</v>
          </cell>
          <cell r="J794">
            <v>102.686709807425</v>
          </cell>
          <cell r="K794">
            <v>56.485617294979448</v>
          </cell>
        </row>
        <row r="795">
          <cell r="A795">
            <v>37683</v>
          </cell>
          <cell r="B795">
            <v>46.86</v>
          </cell>
          <cell r="C795">
            <v>15.979999999999999</v>
          </cell>
          <cell r="D795">
            <v>6.141648</v>
          </cell>
          <cell r="E795">
            <v>834.81</v>
          </cell>
          <cell r="G795">
            <v>37683</v>
          </cell>
          <cell r="H795">
            <v>81.407166123778495</v>
          </cell>
          <cell r="I795">
            <v>76.095238095238088</v>
          </cell>
          <cell r="J795">
            <v>104.03461288673468</v>
          </cell>
          <cell r="K795">
            <v>57.366583746787427</v>
          </cell>
        </row>
        <row r="796">
          <cell r="A796">
            <v>37680</v>
          </cell>
          <cell r="B796">
            <v>47.069999999999993</v>
          </cell>
          <cell r="C796">
            <v>15.899999999999999</v>
          </cell>
          <cell r="D796">
            <v>6.057976</v>
          </cell>
          <cell r="E796">
            <v>841.15</v>
          </cell>
          <cell r="G796">
            <v>37680</v>
          </cell>
          <cell r="H796">
            <v>81.77198697068404</v>
          </cell>
          <cell r="I796">
            <v>75.714285714285708</v>
          </cell>
          <cell r="J796">
            <v>102.61727602056148</v>
          </cell>
          <cell r="K796">
            <v>57.802256703453772</v>
          </cell>
        </row>
        <row r="797">
          <cell r="A797">
            <v>37679</v>
          </cell>
          <cell r="B797">
            <v>47.41</v>
          </cell>
          <cell r="C797">
            <v>15.899999999999999</v>
          </cell>
          <cell r="D797">
            <v>6.0444380000000004</v>
          </cell>
          <cell r="E797">
            <v>837.28</v>
          </cell>
          <cell r="G797">
            <v>37679</v>
          </cell>
          <cell r="H797">
            <v>82.362649294245386</v>
          </cell>
          <cell r="I797">
            <v>75.714285714285708</v>
          </cell>
          <cell r="J797">
            <v>102.38795311093519</v>
          </cell>
          <cell r="K797">
            <v>57.536317532744185</v>
          </cell>
        </row>
        <row r="798">
          <cell r="A798">
            <v>37678</v>
          </cell>
          <cell r="B798">
            <v>47.3</v>
          </cell>
          <cell r="C798">
            <v>15.879999999999999</v>
          </cell>
          <cell r="D798">
            <v>5.9947759999999999</v>
          </cell>
          <cell r="E798">
            <v>827.55</v>
          </cell>
          <cell r="G798">
            <v>37678</v>
          </cell>
          <cell r="H798">
            <v>82.171552660152003</v>
          </cell>
          <cell r="I798">
            <v>75.61904761904762</v>
          </cell>
          <cell r="J798">
            <v>101.54671848707184</v>
          </cell>
          <cell r="K798">
            <v>56.867690108712075</v>
          </cell>
        </row>
        <row r="799">
          <cell r="A799">
            <v>37677</v>
          </cell>
          <cell r="B799">
            <v>47.4</v>
          </cell>
          <cell r="C799">
            <v>16.299999999999997</v>
          </cell>
          <cell r="D799">
            <v>5.8657269999999997</v>
          </cell>
          <cell r="E799">
            <v>838.56999999999994</v>
          </cell>
          <cell r="G799">
            <v>37677</v>
          </cell>
          <cell r="H799">
            <v>82.345276872964163</v>
          </cell>
          <cell r="I799">
            <v>77.61904761904762</v>
          </cell>
          <cell r="J799">
            <v>99.360731475373953</v>
          </cell>
          <cell r="K799">
            <v>57.624963922980719</v>
          </cell>
        </row>
        <row r="800">
          <cell r="A800">
            <v>37676</v>
          </cell>
          <cell r="B800">
            <v>46.86</v>
          </cell>
          <cell r="C800">
            <v>16.350000000000001</v>
          </cell>
          <cell r="D800">
            <v>5.9353850000000001</v>
          </cell>
          <cell r="E800">
            <v>832.57999999999993</v>
          </cell>
          <cell r="G800">
            <v>37676</v>
          </cell>
          <cell r="H800">
            <v>81.407166123778495</v>
          </cell>
          <cell r="I800">
            <v>77.857142857142875</v>
          </cell>
          <cell r="J800">
            <v>100.54068237201672</v>
          </cell>
          <cell r="K800">
            <v>57.213342312502583</v>
          </cell>
        </row>
        <row r="801">
          <cell r="A801">
            <v>37673</v>
          </cell>
          <cell r="B801">
            <v>47.949999999999996</v>
          </cell>
          <cell r="C801">
            <v>16.690000000000001</v>
          </cell>
          <cell r="D801">
            <v>5.9143330000000001</v>
          </cell>
          <cell r="E801">
            <v>848.17</v>
          </cell>
          <cell r="G801">
            <v>37673</v>
          </cell>
          <cell r="H801">
            <v>83.300760043431055</v>
          </cell>
          <cell r="I801">
            <v>79.476190476190482</v>
          </cell>
          <cell r="J801">
            <v>100.1840783024752</v>
          </cell>
          <cell r="K801">
            <v>58.284657989857202</v>
          </cell>
        </row>
        <row r="802">
          <cell r="A802">
            <v>37672</v>
          </cell>
          <cell r="B802">
            <v>47.059999999999995</v>
          </cell>
          <cell r="C802">
            <v>16.779999999999998</v>
          </cell>
          <cell r="D802">
            <v>5.9458349999999998</v>
          </cell>
          <cell r="E802">
            <v>837.09999999999991</v>
          </cell>
          <cell r="G802">
            <v>37672</v>
          </cell>
          <cell r="H802">
            <v>81.754614549402831</v>
          </cell>
          <cell r="I802">
            <v>79.904761904761912</v>
          </cell>
          <cell r="J802">
            <v>100.71769702747504</v>
          </cell>
          <cell r="K802">
            <v>57.523948268990253</v>
          </cell>
        </row>
        <row r="803">
          <cell r="A803">
            <v>37671</v>
          </cell>
          <cell r="B803">
            <v>47.069999999999993</v>
          </cell>
          <cell r="C803">
            <v>16.95</v>
          </cell>
          <cell r="D803">
            <v>6.0090589999999997</v>
          </cell>
          <cell r="E803">
            <v>845.13</v>
          </cell>
          <cell r="G803">
            <v>37671</v>
          </cell>
          <cell r="H803">
            <v>81.77198697068404</v>
          </cell>
          <cell r="I803">
            <v>80.714285714285722</v>
          </cell>
          <cell r="J803">
            <v>101.7886611018002</v>
          </cell>
          <cell r="K803">
            <v>58.075754868679653</v>
          </cell>
        </row>
        <row r="804">
          <cell r="A804">
            <v>37670</v>
          </cell>
          <cell r="B804">
            <v>47.569999999999993</v>
          </cell>
          <cell r="C804">
            <v>17.2</v>
          </cell>
          <cell r="D804">
            <v>6.0198219999999996</v>
          </cell>
          <cell r="E804">
            <v>851.17</v>
          </cell>
          <cell r="G804">
            <v>37670</v>
          </cell>
          <cell r="H804">
            <v>82.640608034744844</v>
          </cell>
          <cell r="I804">
            <v>81.904761904761898</v>
          </cell>
          <cell r="J804">
            <v>101.97097772732153</v>
          </cell>
          <cell r="K804">
            <v>58.490812385756094</v>
          </cell>
        </row>
        <row r="805">
          <cell r="A805">
            <v>37669</v>
          </cell>
          <cell r="B805">
            <v>45.959999999999994</v>
          </cell>
          <cell r="C805">
            <v>16.709999999999997</v>
          </cell>
          <cell r="D805">
            <v>5.9238429999999997</v>
          </cell>
          <cell r="E805">
            <v>834.89</v>
          </cell>
          <cell r="G805">
            <v>37669</v>
          </cell>
          <cell r="H805">
            <v>79.843648208469048</v>
          </cell>
          <cell r="I805">
            <v>79.571428571428569</v>
          </cell>
          <cell r="J805">
            <v>100.345170108543</v>
          </cell>
          <cell r="K805">
            <v>57.372081197344727</v>
          </cell>
        </row>
        <row r="806">
          <cell r="A806">
            <v>37666</v>
          </cell>
          <cell r="B806">
            <v>45.959999999999994</v>
          </cell>
          <cell r="C806">
            <v>16.709999999999997</v>
          </cell>
          <cell r="D806">
            <v>5.8001880000000003</v>
          </cell>
          <cell r="E806">
            <v>834.89</v>
          </cell>
          <cell r="G806">
            <v>37666</v>
          </cell>
          <cell r="H806">
            <v>79.843648208469048</v>
          </cell>
          <cell r="I806">
            <v>79.571428571428569</v>
          </cell>
          <cell r="J806">
            <v>98.250553149624309</v>
          </cell>
          <cell r="K806">
            <v>57.372081197344727</v>
          </cell>
        </row>
        <row r="807">
          <cell r="A807">
            <v>37665</v>
          </cell>
          <cell r="B807">
            <v>45.379999999999995</v>
          </cell>
          <cell r="C807">
            <v>16.7</v>
          </cell>
          <cell r="D807">
            <v>5.7816080000000003</v>
          </cell>
          <cell r="E807">
            <v>817.36999999999989</v>
          </cell>
          <cell r="G807">
            <v>37665</v>
          </cell>
          <cell r="H807">
            <v>78.83604777415853</v>
          </cell>
          <cell r="I807">
            <v>79.523809523809518</v>
          </cell>
          <cell r="J807">
            <v>97.935822786139539</v>
          </cell>
          <cell r="K807">
            <v>56.168139525295146</v>
          </cell>
        </row>
        <row r="808">
          <cell r="A808">
            <v>37664</v>
          </cell>
          <cell r="B808">
            <v>45.879999999999995</v>
          </cell>
          <cell r="C808">
            <v>16.850000000000001</v>
          </cell>
          <cell r="D808">
            <v>5.5773970000000004</v>
          </cell>
          <cell r="E808">
            <v>818.68</v>
          </cell>
          <cell r="G808">
            <v>37664</v>
          </cell>
          <cell r="H808">
            <v>79.704668838219334</v>
          </cell>
          <cell r="I808">
            <v>80.238095238095241</v>
          </cell>
          <cell r="J808">
            <v>94.476651512857032</v>
          </cell>
          <cell r="K808">
            <v>56.258160278170998</v>
          </cell>
        </row>
        <row r="809">
          <cell r="A809">
            <v>37663</v>
          </cell>
          <cell r="B809">
            <v>45.819999999999993</v>
          </cell>
          <cell r="C809">
            <v>17.079999999999998</v>
          </cell>
          <cell r="D809">
            <v>5.6328820000000004</v>
          </cell>
          <cell r="E809">
            <v>829.19999999999993</v>
          </cell>
          <cell r="G809">
            <v>37663</v>
          </cell>
          <cell r="H809">
            <v>79.600434310532037</v>
          </cell>
          <cell r="I809">
            <v>81.333333333333329</v>
          </cell>
          <cell r="J809">
            <v>95.416523106934136</v>
          </cell>
          <cell r="K809">
            <v>56.981075026456487</v>
          </cell>
        </row>
        <row r="810">
          <cell r="A810">
            <v>37662</v>
          </cell>
          <cell r="B810">
            <v>46.15</v>
          </cell>
          <cell r="C810">
            <v>17.43</v>
          </cell>
          <cell r="D810">
            <v>5.5319760000000002</v>
          </cell>
          <cell r="E810">
            <v>835.96999999999991</v>
          </cell>
          <cell r="G810">
            <v>37662</v>
          </cell>
          <cell r="H810">
            <v>80.173724212812161</v>
          </cell>
          <cell r="I810">
            <v>83</v>
          </cell>
          <cell r="J810">
            <v>93.707256042467264</v>
          </cell>
          <cell r="K810">
            <v>57.446296779868334</v>
          </cell>
        </row>
        <row r="811">
          <cell r="A811">
            <v>37659</v>
          </cell>
          <cell r="B811">
            <v>45.75</v>
          </cell>
          <cell r="C811">
            <v>17.549999999999997</v>
          </cell>
          <cell r="D811">
            <v>5.5972330000000001</v>
          </cell>
          <cell r="E811">
            <v>829.68999999999994</v>
          </cell>
          <cell r="G811">
            <v>37659</v>
          </cell>
          <cell r="H811">
            <v>79.478827361563518</v>
          </cell>
          <cell r="I811">
            <v>83.571428571428569</v>
          </cell>
          <cell r="J811">
            <v>94.812657513399756</v>
          </cell>
          <cell r="K811">
            <v>57.014746911119971</v>
          </cell>
        </row>
        <row r="812">
          <cell r="A812">
            <v>37658</v>
          </cell>
          <cell r="B812">
            <v>45.75</v>
          </cell>
          <cell r="C812">
            <v>18.45</v>
          </cell>
          <cell r="D812">
            <v>5.6334020000000002</v>
          </cell>
          <cell r="E812">
            <v>838.15</v>
          </cell>
          <cell r="G812">
            <v>37658</v>
          </cell>
          <cell r="H812">
            <v>79.478827361563518</v>
          </cell>
          <cell r="I812">
            <v>87.857142857142861</v>
          </cell>
          <cell r="J812">
            <v>95.425331491703361</v>
          </cell>
          <cell r="K812">
            <v>57.596102307554865</v>
          </cell>
        </row>
        <row r="813">
          <cell r="A813">
            <v>37657</v>
          </cell>
          <cell r="B813">
            <v>47.04</v>
          </cell>
          <cell r="C813">
            <v>18.309999999999999</v>
          </cell>
          <cell r="D813">
            <v>5.5823910000000003</v>
          </cell>
          <cell r="E813">
            <v>843.58999999999992</v>
          </cell>
          <cell r="G813">
            <v>37657</v>
          </cell>
          <cell r="H813">
            <v>81.719869706840385</v>
          </cell>
          <cell r="I813">
            <v>87.19047619047619</v>
          </cell>
          <cell r="J813">
            <v>94.561245885044485</v>
          </cell>
          <cell r="K813">
            <v>57.969928945451542</v>
          </cell>
        </row>
        <row r="814">
          <cell r="A814">
            <v>37656</v>
          </cell>
          <cell r="B814">
            <v>47.12</v>
          </cell>
          <cell r="C814">
            <v>18.299999999999997</v>
          </cell>
          <cell r="D814">
            <v>5.5075669999999999</v>
          </cell>
          <cell r="E814">
            <v>848.18</v>
          </cell>
          <cell r="G814">
            <v>37656</v>
          </cell>
          <cell r="H814">
            <v>81.858849077090113</v>
          </cell>
          <cell r="I814">
            <v>87.142857142857139</v>
          </cell>
          <cell r="J814">
            <v>93.293787073559841</v>
          </cell>
          <cell r="K814">
            <v>58.285345171176864</v>
          </cell>
        </row>
        <row r="815">
          <cell r="A815">
            <v>37655</v>
          </cell>
          <cell r="B815">
            <v>47.029999999999994</v>
          </cell>
          <cell r="C815">
            <v>18.149999999999999</v>
          </cell>
          <cell r="D815">
            <v>5.6134690000000003</v>
          </cell>
          <cell r="E815">
            <v>860.31999999999994</v>
          </cell>
          <cell r="G815">
            <v>37655</v>
          </cell>
          <cell r="H815">
            <v>81.702497285559176</v>
          </cell>
          <cell r="I815">
            <v>86.428571428571416</v>
          </cell>
          <cell r="J815">
            <v>95.087682388617139</v>
          </cell>
          <cell r="K815">
            <v>59.119583293247757</v>
          </cell>
        </row>
        <row r="816">
          <cell r="A816">
            <v>37652</v>
          </cell>
          <cell r="B816">
            <v>46.93</v>
          </cell>
          <cell r="C816">
            <v>19.2</v>
          </cell>
          <cell r="D816">
            <v>5.6384509999999999</v>
          </cell>
          <cell r="E816">
            <v>855.69999999999993</v>
          </cell>
          <cell r="G816">
            <v>37652</v>
          </cell>
          <cell r="H816">
            <v>81.528773072747015</v>
          </cell>
          <cell r="I816">
            <v>91.428571428571431</v>
          </cell>
          <cell r="J816">
            <v>95.510857519972177</v>
          </cell>
          <cell r="K816">
            <v>58.802105523563455</v>
          </cell>
        </row>
        <row r="817">
          <cell r="A817">
            <v>37651</v>
          </cell>
          <cell r="B817">
            <v>46.169999999999995</v>
          </cell>
          <cell r="C817">
            <v>18.799999999999997</v>
          </cell>
          <cell r="D817">
            <v>5.8694899999999999</v>
          </cell>
          <cell r="E817">
            <v>844.6099999999999</v>
          </cell>
          <cell r="G817">
            <v>37651</v>
          </cell>
          <cell r="H817">
            <v>80.208469055374593</v>
          </cell>
          <cell r="I817">
            <v>89.523809523809533</v>
          </cell>
          <cell r="J817">
            <v>99.424473690540438</v>
          </cell>
          <cell r="K817">
            <v>58.040021440057174</v>
          </cell>
        </row>
        <row r="818">
          <cell r="A818">
            <v>37650</v>
          </cell>
          <cell r="B818">
            <v>47.65</v>
          </cell>
          <cell r="C818">
            <v>19.18</v>
          </cell>
          <cell r="D818">
            <v>5.635815</v>
          </cell>
          <cell r="E818">
            <v>864.3599999999999</v>
          </cell>
          <cell r="G818">
            <v>37650</v>
          </cell>
          <cell r="H818">
            <v>82.779587404994572</v>
          </cell>
          <cell r="I818">
            <v>91.333333333333329</v>
          </cell>
          <cell r="J818">
            <v>95.466205784872827</v>
          </cell>
          <cell r="K818">
            <v>59.397204546391613</v>
          </cell>
        </row>
        <row r="819">
          <cell r="A819">
            <v>37649</v>
          </cell>
          <cell r="B819">
            <v>47.269999999999996</v>
          </cell>
          <cell r="C819">
            <v>19.479999999999997</v>
          </cell>
          <cell r="D819">
            <v>5.6501549999999998</v>
          </cell>
          <cell r="E819">
            <v>858.54</v>
          </cell>
          <cell r="G819">
            <v>37649</v>
          </cell>
          <cell r="H819">
            <v>82.119435396308376</v>
          </cell>
          <cell r="I819">
            <v>92.761904761904773</v>
          </cell>
          <cell r="J819">
            <v>95.709113934085494</v>
          </cell>
          <cell r="K819">
            <v>58.997265018347733</v>
          </cell>
        </row>
        <row r="820">
          <cell r="A820">
            <v>37648</v>
          </cell>
          <cell r="B820">
            <v>46.849999999999994</v>
          </cell>
          <cell r="C820">
            <v>19.299999999999997</v>
          </cell>
          <cell r="D820">
            <v>6.074084</v>
          </cell>
          <cell r="E820">
            <v>847.4799999999999</v>
          </cell>
          <cell r="G820">
            <v>37648</v>
          </cell>
          <cell r="H820">
            <v>81.389793702497286</v>
          </cell>
          <cell r="I820">
            <v>91.904761904761912</v>
          </cell>
          <cell r="J820">
            <v>102.8901326779895</v>
          </cell>
          <cell r="K820">
            <v>58.237242478800454</v>
          </cell>
        </row>
        <row r="821">
          <cell r="A821">
            <v>37645</v>
          </cell>
          <cell r="B821">
            <v>47.25</v>
          </cell>
          <cell r="C821">
            <v>19.389999999999997</v>
          </cell>
          <cell r="D821">
            <v>6.177562</v>
          </cell>
          <cell r="E821">
            <v>861.4</v>
          </cell>
          <cell r="G821">
            <v>37645</v>
          </cell>
          <cell r="H821">
            <v>82.084690553745929</v>
          </cell>
          <cell r="I821">
            <v>92.333333333333329</v>
          </cell>
          <cell r="J821">
            <v>104.64296736866106</v>
          </cell>
          <cell r="K821">
            <v>59.19379887577135</v>
          </cell>
        </row>
        <row r="822">
          <cell r="A822">
            <v>37644</v>
          </cell>
          <cell r="B822">
            <v>48.86</v>
          </cell>
          <cell r="C822">
            <v>20</v>
          </cell>
          <cell r="D822">
            <v>6.1102160000000003</v>
          </cell>
          <cell r="E822">
            <v>887.33999999999992</v>
          </cell>
          <cell r="G822">
            <v>37644</v>
          </cell>
          <cell r="H822">
            <v>84.881650380021711</v>
          </cell>
          <cell r="I822">
            <v>95.238095238095227</v>
          </cell>
          <cell r="J822">
            <v>103.50217990583836</v>
          </cell>
          <cell r="K822">
            <v>60.976347218977203</v>
          </cell>
        </row>
        <row r="823">
          <cell r="A823">
            <v>37643</v>
          </cell>
          <cell r="B823">
            <v>48</v>
          </cell>
          <cell r="C823">
            <v>19.86</v>
          </cell>
          <cell r="D823">
            <v>6.21699</v>
          </cell>
          <cell r="E823">
            <v>878.3599999999999</v>
          </cell>
          <cell r="G823">
            <v>37643</v>
          </cell>
          <cell r="H823">
            <v>83.387622149837142</v>
          </cell>
          <cell r="I823">
            <v>94.571428571428569</v>
          </cell>
          <cell r="J823">
            <v>105.31084620458557</v>
          </cell>
          <cell r="K823">
            <v>60.359258393919824</v>
          </cell>
        </row>
        <row r="824">
          <cell r="A824">
            <v>37642</v>
          </cell>
          <cell r="B824">
            <v>49.25</v>
          </cell>
          <cell r="C824">
            <v>20.689999999999998</v>
          </cell>
          <cell r="D824">
            <v>6.2483630000000003</v>
          </cell>
          <cell r="E824">
            <v>887.61999999999989</v>
          </cell>
          <cell r="G824">
            <v>37642</v>
          </cell>
          <cell r="H824">
            <v>85.559174809989145</v>
          </cell>
          <cell r="I824">
            <v>98.523809523809518</v>
          </cell>
          <cell r="J824">
            <v>105.84227977259462</v>
          </cell>
          <cell r="K824">
            <v>60.99558829592776</v>
          </cell>
        </row>
        <row r="825">
          <cell r="A825">
            <v>37641</v>
          </cell>
          <cell r="B825">
            <v>50.41</v>
          </cell>
          <cell r="C825">
            <v>21</v>
          </cell>
          <cell r="D825">
            <v>6.1884030000000001</v>
          </cell>
          <cell r="E825">
            <v>901.78</v>
          </cell>
          <cell r="G825">
            <v>37641</v>
          </cell>
          <cell r="H825">
            <v>87.57437567861021</v>
          </cell>
          <cell r="I825">
            <v>100</v>
          </cell>
          <cell r="J825">
            <v>104.8266052518978</v>
          </cell>
          <cell r="K825">
            <v>61.968637044570571</v>
          </cell>
        </row>
        <row r="826">
          <cell r="A826">
            <v>37638</v>
          </cell>
          <cell r="B826">
            <v>50.41</v>
          </cell>
          <cell r="C826">
            <v>21</v>
          </cell>
          <cell r="D826">
            <v>6.0520430000000003</v>
          </cell>
          <cell r="E826">
            <v>901.78</v>
          </cell>
          <cell r="G826">
            <v>37638</v>
          </cell>
          <cell r="H826">
            <v>87.57437567861021</v>
          </cell>
          <cell r="I826">
            <v>100</v>
          </cell>
          <cell r="J826">
            <v>102.516775738185</v>
          </cell>
          <cell r="K826">
            <v>61.968637044570571</v>
          </cell>
        </row>
        <row r="827">
          <cell r="A827">
            <v>37637</v>
          </cell>
          <cell r="B827">
            <v>50.849999999999994</v>
          </cell>
          <cell r="C827">
            <v>21.099999999999998</v>
          </cell>
          <cell r="D827">
            <v>6.0512129999999997</v>
          </cell>
          <cell r="E827">
            <v>914.59999999999991</v>
          </cell>
          <cell r="G827">
            <v>37637</v>
          </cell>
          <cell r="H827">
            <v>88.338762214983717</v>
          </cell>
          <cell r="I827">
            <v>100.47619047619048</v>
          </cell>
          <cell r="J827">
            <v>102.5027162009572</v>
          </cell>
          <cell r="K827">
            <v>62.849603496378556</v>
          </cell>
        </row>
        <row r="828">
          <cell r="A828">
            <v>37636</v>
          </cell>
          <cell r="B828">
            <v>51.349999999999994</v>
          </cell>
          <cell r="C828">
            <v>21.029999999999998</v>
          </cell>
          <cell r="D828">
            <v>5.9765269999999999</v>
          </cell>
          <cell r="E828">
            <v>918.21999999999991</v>
          </cell>
          <cell r="G828">
            <v>37636</v>
          </cell>
          <cell r="H828">
            <v>89.207383279044521</v>
          </cell>
          <cell r="I828">
            <v>100.14285714285715</v>
          </cell>
          <cell r="J828">
            <v>101.23759499927669</v>
          </cell>
          <cell r="K828">
            <v>63.098363134096566</v>
          </cell>
        </row>
        <row r="829">
          <cell r="A829">
            <v>37635</v>
          </cell>
          <cell r="B829">
            <v>51.849999999999994</v>
          </cell>
          <cell r="C829">
            <v>21.75</v>
          </cell>
          <cell r="D829">
            <v>6.0185769999999996</v>
          </cell>
          <cell r="E829">
            <v>931.66</v>
          </cell>
          <cell r="G829">
            <v>37635</v>
          </cell>
          <cell r="H829">
            <v>90.076004343105325</v>
          </cell>
          <cell r="I829">
            <v>103.57142857142858</v>
          </cell>
          <cell r="J829">
            <v>101.94988842147986</v>
          </cell>
          <cell r="K829">
            <v>64.021934827723641</v>
          </cell>
        </row>
        <row r="830">
          <cell r="A830">
            <v>37634</v>
          </cell>
          <cell r="B830">
            <v>51.65</v>
          </cell>
          <cell r="C830">
            <v>21.25</v>
          </cell>
          <cell r="D830">
            <v>6.0146860000000002</v>
          </cell>
          <cell r="E830">
            <v>926.26</v>
          </cell>
          <cell r="G830">
            <v>37634</v>
          </cell>
          <cell r="H830">
            <v>89.728555917481003</v>
          </cell>
          <cell r="I830">
            <v>101.19047619047619</v>
          </cell>
          <cell r="J830">
            <v>101.88397798852404</v>
          </cell>
          <cell r="K830">
            <v>63.650856915105614</v>
          </cell>
        </row>
        <row r="831">
          <cell r="A831">
            <v>37631</v>
          </cell>
          <cell r="B831">
            <v>51.379999999999995</v>
          </cell>
          <cell r="C831">
            <v>21.049999999999997</v>
          </cell>
          <cell r="D831">
            <v>6.0345899999999997</v>
          </cell>
          <cell r="E831">
            <v>927.56999999999994</v>
          </cell>
          <cell r="G831">
            <v>37631</v>
          </cell>
          <cell r="H831">
            <v>89.259500542888176</v>
          </cell>
          <cell r="I831">
            <v>100.23809523809524</v>
          </cell>
          <cell r="J831">
            <v>102.22113585476735</v>
          </cell>
          <cell r="K831">
            <v>63.740877667981479</v>
          </cell>
        </row>
        <row r="832">
          <cell r="A832">
            <v>37630</v>
          </cell>
          <cell r="B832">
            <v>51.97</v>
          </cell>
          <cell r="C832">
            <v>20.88</v>
          </cell>
          <cell r="D832">
            <v>6.0405800000000003</v>
          </cell>
          <cell r="E832">
            <v>927.57999999999993</v>
          </cell>
          <cell r="G832">
            <v>37630</v>
          </cell>
          <cell r="H832">
            <v>90.284473398479918</v>
          </cell>
          <cell r="I832">
            <v>99.428571428571416</v>
          </cell>
          <cell r="J832">
            <v>102.32260167162816</v>
          </cell>
          <cell r="K832">
            <v>63.741564849301135</v>
          </cell>
        </row>
        <row r="833">
          <cell r="A833">
            <v>37629</v>
          </cell>
          <cell r="B833">
            <v>51.419999999999995</v>
          </cell>
          <cell r="C833">
            <v>21.009999999999998</v>
          </cell>
          <cell r="D833">
            <v>6.0002019999999998</v>
          </cell>
          <cell r="E833">
            <v>909.93</v>
          </cell>
          <cell r="G833">
            <v>37629</v>
          </cell>
          <cell r="H833">
            <v>89.328990228013026</v>
          </cell>
          <cell r="I833">
            <v>100.04761904761905</v>
          </cell>
          <cell r="J833">
            <v>101.63863059429833</v>
          </cell>
          <cell r="K833">
            <v>62.528689820095927</v>
          </cell>
        </row>
        <row r="834">
          <cell r="A834">
            <v>37628</v>
          </cell>
          <cell r="B834">
            <v>52.23</v>
          </cell>
          <cell r="C834">
            <v>21</v>
          </cell>
          <cell r="D834">
            <v>6.3328329999999999</v>
          </cell>
          <cell r="E834">
            <v>922.93</v>
          </cell>
          <cell r="G834">
            <v>37628</v>
          </cell>
          <cell r="H834">
            <v>90.736156351791536</v>
          </cell>
          <cell r="I834">
            <v>100</v>
          </cell>
          <cell r="J834">
            <v>107.27313412154827</v>
          </cell>
          <cell r="K834">
            <v>63.422025535657831</v>
          </cell>
        </row>
        <row r="835">
          <cell r="A835">
            <v>37627</v>
          </cell>
          <cell r="B835">
            <v>52.72</v>
          </cell>
          <cell r="C835">
            <v>21.15</v>
          </cell>
          <cell r="D835">
            <v>6.3387549999999999</v>
          </cell>
          <cell r="E835">
            <v>929.01</v>
          </cell>
          <cell r="G835">
            <v>37627</v>
          </cell>
          <cell r="H835">
            <v>91.587404994571116</v>
          </cell>
          <cell r="I835">
            <v>100.71428571428571</v>
          </cell>
          <cell r="J835">
            <v>107.37344807270847</v>
          </cell>
          <cell r="K835">
            <v>63.839831778012943</v>
          </cell>
        </row>
        <row r="836">
          <cell r="A836">
            <v>37624</v>
          </cell>
          <cell r="B836">
            <v>52.19</v>
          </cell>
          <cell r="C836">
            <v>20.72</v>
          </cell>
          <cell r="D836">
            <v>6.3035139999999998</v>
          </cell>
          <cell r="E836">
            <v>908.58999999999992</v>
          </cell>
          <cell r="G836">
            <v>37624</v>
          </cell>
          <cell r="H836">
            <v>90.666666666666657</v>
          </cell>
          <cell r="I836">
            <v>98.666666666666657</v>
          </cell>
          <cell r="J836">
            <v>106.77649367337764</v>
          </cell>
          <cell r="K836">
            <v>62.436607523261088</v>
          </cell>
        </row>
        <row r="837">
          <cell r="A837">
            <v>37623</v>
          </cell>
          <cell r="B837">
            <v>52.48</v>
          </cell>
          <cell r="C837">
            <v>21.209999999999997</v>
          </cell>
          <cell r="D837">
            <v>6.2326959999999998</v>
          </cell>
          <cell r="E837">
            <v>909.03</v>
          </cell>
          <cell r="G837">
            <v>37623</v>
          </cell>
          <cell r="H837">
            <v>91.170466883821931</v>
          </cell>
          <cell r="I837">
            <v>101</v>
          </cell>
          <cell r="J837">
            <v>105.57689330301893</v>
          </cell>
          <cell r="K837">
            <v>62.466843501326252</v>
          </cell>
        </row>
        <row r="838">
          <cell r="A838">
            <v>37622</v>
          </cell>
          <cell r="B838">
            <v>50.849999999999994</v>
          </cell>
          <cell r="C838">
            <v>20.7</v>
          </cell>
          <cell r="D838">
            <v>5.9554270000000002</v>
          </cell>
          <cell r="E838">
            <v>879.81999999999994</v>
          </cell>
          <cell r="G838">
            <v>37622</v>
          </cell>
          <cell r="H838">
            <v>88.338762214983717</v>
          </cell>
          <cell r="I838">
            <v>98.571428571428569</v>
          </cell>
          <cell r="J838">
            <v>100.88017784806418</v>
          </cell>
          <cell r="K838">
            <v>60.45958686659062</v>
          </cell>
        </row>
        <row r="839">
          <cell r="A839">
            <v>37621</v>
          </cell>
          <cell r="B839">
            <v>50.849999999999994</v>
          </cell>
          <cell r="C839">
            <v>20.7</v>
          </cell>
          <cell r="D839">
            <v>5.9554270000000002</v>
          </cell>
          <cell r="E839">
            <v>879.81999999999994</v>
          </cell>
          <cell r="G839">
            <v>37621</v>
          </cell>
          <cell r="H839">
            <v>88.338762214983717</v>
          </cell>
          <cell r="I839">
            <v>98.571428571428569</v>
          </cell>
          <cell r="J839">
            <v>100.88017784806418</v>
          </cell>
          <cell r="K839">
            <v>60.45958686659062</v>
          </cell>
        </row>
        <row r="840">
          <cell r="A840">
            <v>37620</v>
          </cell>
          <cell r="B840">
            <v>50.449999999999996</v>
          </cell>
          <cell r="C840">
            <v>20.059999999999999</v>
          </cell>
          <cell r="D840">
            <v>5.9236149999999999</v>
          </cell>
          <cell r="E840">
            <v>879.39</v>
          </cell>
          <cell r="G840">
            <v>37620</v>
          </cell>
          <cell r="H840">
            <v>87.643865363735074</v>
          </cell>
          <cell r="I840">
            <v>95.523809523809518</v>
          </cell>
          <cell r="J840">
            <v>100.34130797060574</v>
          </cell>
          <cell r="K840">
            <v>60.430038069845104</v>
          </cell>
        </row>
        <row r="841">
          <cell r="A841">
            <v>37617</v>
          </cell>
          <cell r="B841">
            <v>50.309999999999995</v>
          </cell>
          <cell r="C841">
            <v>20.2</v>
          </cell>
          <cell r="D841">
            <v>5.8474659999999998</v>
          </cell>
          <cell r="E841">
            <v>875.4</v>
          </cell>
          <cell r="G841">
            <v>37617</v>
          </cell>
          <cell r="H841">
            <v>87.400651465798049</v>
          </cell>
          <cell r="I841">
            <v>96.190476190476176</v>
          </cell>
          <cell r="J841">
            <v>99.051404717161077</v>
          </cell>
          <cell r="K841">
            <v>60.15585272329956</v>
          </cell>
        </row>
        <row r="842">
          <cell r="A842">
            <v>37616</v>
          </cell>
          <cell r="B842">
            <v>50.449999999999996</v>
          </cell>
          <cell r="C842">
            <v>20</v>
          </cell>
          <cell r="D842">
            <v>5.9256010000000003</v>
          </cell>
          <cell r="E842">
            <v>889.66</v>
          </cell>
          <cell r="G842">
            <v>37616</v>
          </cell>
          <cell r="H842">
            <v>87.643865363735074</v>
          </cell>
          <cell r="I842">
            <v>95.238095238095227</v>
          </cell>
          <cell r="J842">
            <v>100.37494922474357</v>
          </cell>
          <cell r="K842">
            <v>61.135773285139017</v>
          </cell>
        </row>
        <row r="843">
          <cell r="A843">
            <v>37615</v>
          </cell>
          <cell r="B843">
            <v>50</v>
          </cell>
          <cell r="C843">
            <v>20.159999999999997</v>
          </cell>
          <cell r="D843">
            <v>5.9140509999999997</v>
          </cell>
          <cell r="E843">
            <v>892.46999999999991</v>
          </cell>
          <cell r="G843">
            <v>37615</v>
          </cell>
          <cell r="H843">
            <v>86.862106406080358</v>
          </cell>
          <cell r="I843">
            <v>96</v>
          </cell>
          <cell r="J843">
            <v>100.17930144765803</v>
          </cell>
          <cell r="K843">
            <v>61.328871235964321</v>
          </cell>
        </row>
        <row r="844">
          <cell r="A844">
            <v>37614</v>
          </cell>
          <cell r="B844">
            <v>50</v>
          </cell>
          <cell r="C844">
            <v>20.159999999999997</v>
          </cell>
          <cell r="D844">
            <v>5.9140509999999997</v>
          </cell>
          <cell r="E844">
            <v>892.46999999999991</v>
          </cell>
          <cell r="G844">
            <v>37614</v>
          </cell>
          <cell r="H844">
            <v>86.862106406080358</v>
          </cell>
          <cell r="I844">
            <v>96</v>
          </cell>
          <cell r="J844">
            <v>100.17930144765803</v>
          </cell>
          <cell r="K844">
            <v>61.328871235964321</v>
          </cell>
        </row>
        <row r="845">
          <cell r="A845">
            <v>37613</v>
          </cell>
          <cell r="B845">
            <v>49.72</v>
          </cell>
          <cell r="C845">
            <v>20.350000000000001</v>
          </cell>
          <cell r="D845">
            <v>5.8843810000000003</v>
          </cell>
          <cell r="E845">
            <v>897.38</v>
          </cell>
          <cell r="G845">
            <v>37613</v>
          </cell>
          <cell r="H845">
            <v>86.375678610206293</v>
          </cell>
          <cell r="I845">
            <v>96.904761904761912</v>
          </cell>
          <cell r="J845">
            <v>99.676715339768208</v>
          </cell>
          <cell r="K845">
            <v>61.666277263918857</v>
          </cell>
        </row>
        <row r="846">
          <cell r="A846">
            <v>37610</v>
          </cell>
          <cell r="B846">
            <v>50.4</v>
          </cell>
          <cell r="C846">
            <v>19.86</v>
          </cell>
          <cell r="D846">
            <v>6.0205450000000003</v>
          </cell>
          <cell r="E846">
            <v>895.75</v>
          </cell>
          <cell r="G846">
            <v>37610</v>
          </cell>
          <cell r="H846">
            <v>87.557003257328986</v>
          </cell>
          <cell r="I846">
            <v>94.571428571428569</v>
          </cell>
          <cell r="J846">
            <v>101.98322476999107</v>
          </cell>
          <cell r="K846">
            <v>61.554266708813785</v>
          </cell>
        </row>
        <row r="847">
          <cell r="A847">
            <v>37609</v>
          </cell>
          <cell r="B847">
            <v>49.75</v>
          </cell>
          <cell r="C847">
            <v>19.819999999999997</v>
          </cell>
          <cell r="D847">
            <v>5.9633240000000001</v>
          </cell>
          <cell r="E847">
            <v>884.25</v>
          </cell>
          <cell r="G847">
            <v>37609</v>
          </cell>
          <cell r="H847">
            <v>86.427795874049949</v>
          </cell>
          <cell r="I847">
            <v>94.380952380952394</v>
          </cell>
          <cell r="J847">
            <v>101.01394672214595</v>
          </cell>
          <cell r="K847">
            <v>60.764008191201327</v>
          </cell>
        </row>
        <row r="848">
          <cell r="A848">
            <v>37608</v>
          </cell>
          <cell r="B848">
            <v>50.12</v>
          </cell>
          <cell r="C848">
            <v>20.100000000000001</v>
          </cell>
          <cell r="D848">
            <v>5.9381159999999999</v>
          </cell>
          <cell r="E848">
            <v>891.11999999999989</v>
          </cell>
          <cell r="G848">
            <v>37608</v>
          </cell>
          <cell r="H848">
            <v>87.070575461454936</v>
          </cell>
          <cell r="I848">
            <v>95.714285714285722</v>
          </cell>
          <cell r="J848">
            <v>100.58694333125659</v>
          </cell>
          <cell r="K848">
            <v>61.236101757809813</v>
          </cell>
        </row>
        <row r="849">
          <cell r="A849">
            <v>37607</v>
          </cell>
          <cell r="B849">
            <v>50.48</v>
          </cell>
          <cell r="C849">
            <v>19.739999999999998</v>
          </cell>
          <cell r="D849">
            <v>6.039803</v>
          </cell>
          <cell r="E849">
            <v>902.9899999999999</v>
          </cell>
          <cell r="G849">
            <v>37607</v>
          </cell>
          <cell r="H849">
            <v>87.695982627578715</v>
          </cell>
          <cell r="I849">
            <v>94</v>
          </cell>
          <cell r="J849">
            <v>102.30943991207877</v>
          </cell>
          <cell r="K849">
            <v>62.051785984249804</v>
          </cell>
        </row>
        <row r="850">
          <cell r="A850">
            <v>37606</v>
          </cell>
          <cell r="B850">
            <v>51</v>
          </cell>
          <cell r="C850">
            <v>19.72</v>
          </cell>
          <cell r="D850">
            <v>6.1706500000000002</v>
          </cell>
          <cell r="E850">
            <v>910.4</v>
          </cell>
          <cell r="G850">
            <v>37606</v>
          </cell>
          <cell r="H850">
            <v>88.599348534201951</v>
          </cell>
          <cell r="I850">
            <v>93.904761904761898</v>
          </cell>
          <cell r="J850">
            <v>104.52588360803637</v>
          </cell>
          <cell r="K850">
            <v>62.560987342120086</v>
          </cell>
        </row>
        <row r="851">
          <cell r="A851">
            <v>37603</v>
          </cell>
          <cell r="B851">
            <v>50.129999999999995</v>
          </cell>
          <cell r="C851">
            <v>18.299999999999997</v>
          </cell>
          <cell r="D851">
            <v>6.1878679999999999</v>
          </cell>
          <cell r="E851">
            <v>889.4799999999999</v>
          </cell>
          <cell r="G851">
            <v>37603</v>
          </cell>
          <cell r="H851">
            <v>87.087947882736159</v>
          </cell>
          <cell r="I851">
            <v>87.142857142857139</v>
          </cell>
          <cell r="J851">
            <v>104.81754277910638</v>
          </cell>
          <cell r="K851">
            <v>61.123404021385085</v>
          </cell>
        </row>
        <row r="852">
          <cell r="A852">
            <v>37602</v>
          </cell>
          <cell r="B852">
            <v>51.04</v>
          </cell>
          <cell r="C852">
            <v>18.45</v>
          </cell>
          <cell r="D852">
            <v>6.2951350000000001</v>
          </cell>
          <cell r="E852">
            <v>901.58999999999992</v>
          </cell>
          <cell r="G852">
            <v>37602</v>
          </cell>
          <cell r="H852">
            <v>88.668838219326815</v>
          </cell>
          <cell r="I852">
            <v>87.857142857142861</v>
          </cell>
          <cell r="J852">
            <v>106.63456010418287</v>
          </cell>
          <cell r="K852">
            <v>61.955580599496983</v>
          </cell>
        </row>
        <row r="853">
          <cell r="A853">
            <v>37601</v>
          </cell>
          <cell r="B853">
            <v>51.699999999999996</v>
          </cell>
          <cell r="C853">
            <v>18.809999999999999</v>
          </cell>
          <cell r="D853">
            <v>6.3940729999999997</v>
          </cell>
          <cell r="E853">
            <v>904.95999999999992</v>
          </cell>
          <cell r="G853">
            <v>37601</v>
          </cell>
          <cell r="H853">
            <v>89.815418023887077</v>
          </cell>
          <cell r="I853">
            <v>89.571428571428569</v>
          </cell>
          <cell r="J853">
            <v>108.31049082013855</v>
          </cell>
          <cell r="K853">
            <v>62.187160704223423</v>
          </cell>
        </row>
        <row r="854">
          <cell r="A854">
            <v>37600</v>
          </cell>
          <cell r="B854">
            <v>51.68</v>
          </cell>
          <cell r="C854">
            <v>18.799999999999997</v>
          </cell>
          <cell r="D854">
            <v>6.3339780000000001</v>
          </cell>
          <cell r="E854">
            <v>904.44999999999993</v>
          </cell>
          <cell r="G854">
            <v>37600</v>
          </cell>
          <cell r="H854">
            <v>89.780673181324644</v>
          </cell>
          <cell r="I854">
            <v>89.523809523809533</v>
          </cell>
          <cell r="J854">
            <v>107.29252950724202</v>
          </cell>
          <cell r="K854">
            <v>62.152114456920607</v>
          </cell>
        </row>
        <row r="855">
          <cell r="A855">
            <v>37599</v>
          </cell>
          <cell r="B855">
            <v>51.15</v>
          </cell>
          <cell r="C855">
            <v>18.600000000000001</v>
          </cell>
          <cell r="D855">
            <v>6.2527330000000001</v>
          </cell>
          <cell r="E855">
            <v>892</v>
          </cell>
          <cell r="G855">
            <v>37599</v>
          </cell>
          <cell r="H855">
            <v>88.859934853420199</v>
          </cell>
          <cell r="I855">
            <v>88.571428571428584</v>
          </cell>
          <cell r="J855">
            <v>105.916304083059</v>
          </cell>
          <cell r="K855">
            <v>61.296573713940163</v>
          </cell>
        </row>
        <row r="856">
          <cell r="A856">
            <v>37596</v>
          </cell>
          <cell r="B856">
            <v>52.169999999999995</v>
          </cell>
          <cell r="C856">
            <v>18.899999999999999</v>
          </cell>
          <cell r="D856">
            <v>6.3125999999999998</v>
          </cell>
          <cell r="E856">
            <v>912.2299999999999</v>
          </cell>
          <cell r="G856">
            <v>37596</v>
          </cell>
          <cell r="H856">
            <v>90.631921824104239</v>
          </cell>
          <cell r="I856">
            <v>89.999999999999986</v>
          </cell>
          <cell r="J856">
            <v>106.93040325801826</v>
          </cell>
          <cell r="K856">
            <v>62.686741523618416</v>
          </cell>
        </row>
        <row r="857">
          <cell r="A857">
            <v>37595</v>
          </cell>
          <cell r="B857">
            <v>52.01</v>
          </cell>
          <cell r="C857">
            <v>19.100000000000001</v>
          </cell>
          <cell r="D857">
            <v>6.2963800000000001</v>
          </cell>
          <cell r="E857">
            <v>906.55</v>
          </cell>
          <cell r="G857">
            <v>37595</v>
          </cell>
          <cell r="H857">
            <v>90.353963083604768</v>
          </cell>
          <cell r="I857">
            <v>90.952380952380963</v>
          </cell>
          <cell r="J857">
            <v>106.65564941002455</v>
          </cell>
          <cell r="K857">
            <v>62.296422534049832</v>
          </cell>
        </row>
        <row r="858">
          <cell r="A858">
            <v>37594</v>
          </cell>
          <cell r="B858">
            <v>52.08</v>
          </cell>
          <cell r="C858">
            <v>19.7</v>
          </cell>
          <cell r="D858">
            <v>6.2297770000000003</v>
          </cell>
          <cell r="E858">
            <v>917.56999999999994</v>
          </cell>
          <cell r="G858">
            <v>37594</v>
          </cell>
          <cell r="H858">
            <v>90.475570032573287</v>
          </cell>
          <cell r="I858">
            <v>93.80952380952381</v>
          </cell>
          <cell r="J858">
            <v>105.52744777390097</v>
          </cell>
          <cell r="K858">
            <v>63.053696348318468</v>
          </cell>
        </row>
        <row r="859">
          <cell r="A859">
            <v>37593</v>
          </cell>
          <cell r="B859">
            <v>52.559999999999995</v>
          </cell>
          <cell r="C859">
            <v>20.11</v>
          </cell>
          <cell r="D859">
            <v>6.2860440000000004</v>
          </cell>
          <cell r="E859">
            <v>920.75</v>
          </cell>
          <cell r="G859">
            <v>37593</v>
          </cell>
          <cell r="H859">
            <v>91.309446254071673</v>
          </cell>
          <cell r="I859">
            <v>95.761904761904759</v>
          </cell>
          <cell r="J859">
            <v>106.48056582353487</v>
          </cell>
          <cell r="K859">
            <v>63.272220007971299</v>
          </cell>
        </row>
        <row r="860">
          <cell r="A860">
            <v>37592</v>
          </cell>
          <cell r="B860">
            <v>53.08</v>
          </cell>
          <cell r="C860">
            <v>20.86</v>
          </cell>
          <cell r="D860">
            <v>6.4076890000000004</v>
          </cell>
          <cell r="E860">
            <v>934.53</v>
          </cell>
          <cell r="G860">
            <v>37592</v>
          </cell>
          <cell r="H860">
            <v>92.212812160694895</v>
          </cell>
          <cell r="I860">
            <v>99.333333333333329</v>
          </cell>
          <cell r="J860">
            <v>108.54113498748023</v>
          </cell>
          <cell r="K860">
            <v>64.21915586646692</v>
          </cell>
        </row>
        <row r="861">
          <cell r="A861">
            <v>37589</v>
          </cell>
          <cell r="B861">
            <v>52.15</v>
          </cell>
          <cell r="C861">
            <v>20.709999999999997</v>
          </cell>
          <cell r="D861">
            <v>6.4966759999999999</v>
          </cell>
          <cell r="E861">
            <v>936.31</v>
          </cell>
          <cell r="G861">
            <v>37589</v>
          </cell>
          <cell r="H861">
            <v>90.597176981541807</v>
          </cell>
          <cell r="I861">
            <v>98.619047619047635</v>
          </cell>
          <cell r="J861">
            <v>110.04850370951573</v>
          </cell>
          <cell r="K861">
            <v>64.341474141366945</v>
          </cell>
        </row>
        <row r="862">
          <cell r="A862">
            <v>37588</v>
          </cell>
          <cell r="B862">
            <v>51.62</v>
          </cell>
          <cell r="C862">
            <v>20.529999999999998</v>
          </cell>
          <cell r="D862">
            <v>6.5711620000000002</v>
          </cell>
          <cell r="E862">
            <v>938.86999999999989</v>
          </cell>
          <cell r="G862">
            <v>37588</v>
          </cell>
          <cell r="H862">
            <v>89.676438653637348</v>
          </cell>
          <cell r="I862">
            <v>97.761904761904773</v>
          </cell>
          <cell r="J862">
            <v>111.3102370709004</v>
          </cell>
          <cell r="K862">
            <v>64.517392559200673</v>
          </cell>
        </row>
        <row r="863">
          <cell r="A863">
            <v>37587</v>
          </cell>
          <cell r="B863">
            <v>51.62</v>
          </cell>
          <cell r="C863">
            <v>20.529999999999998</v>
          </cell>
          <cell r="D863">
            <v>6.511539</v>
          </cell>
          <cell r="E863">
            <v>938.86999999999989</v>
          </cell>
          <cell r="G863">
            <v>37587</v>
          </cell>
          <cell r="H863">
            <v>89.676438653637348</v>
          </cell>
          <cell r="I863">
            <v>97.761904761904773</v>
          </cell>
          <cell r="J863">
            <v>110.30027106110208</v>
          </cell>
          <cell r="K863">
            <v>64.517392559200673</v>
          </cell>
        </row>
        <row r="864">
          <cell r="A864">
            <v>37586</v>
          </cell>
          <cell r="B864">
            <v>49.169999999999995</v>
          </cell>
          <cell r="C864">
            <v>19.79</v>
          </cell>
          <cell r="D864">
            <v>6.2120629999999997</v>
          </cell>
          <cell r="E864">
            <v>913.31</v>
          </cell>
          <cell r="G864">
            <v>37586</v>
          </cell>
          <cell r="H864">
            <v>85.420195439739416</v>
          </cell>
          <cell r="I864">
            <v>94.238095238095227</v>
          </cell>
          <cell r="J864">
            <v>105.22738675889723</v>
          </cell>
          <cell r="K864">
            <v>62.760957106142023</v>
          </cell>
        </row>
        <row r="865">
          <cell r="A865">
            <v>37585</v>
          </cell>
          <cell r="B865">
            <v>51.599999999999994</v>
          </cell>
          <cell r="C865">
            <v>19.760000000000002</v>
          </cell>
          <cell r="D865">
            <v>6.136234</v>
          </cell>
          <cell r="E865">
            <v>932.88</v>
          </cell>
          <cell r="G865">
            <v>37585</v>
          </cell>
          <cell r="H865">
            <v>89.641693811074916</v>
          </cell>
          <cell r="I865">
            <v>94.095238095238102</v>
          </cell>
          <cell r="J865">
            <v>103.94290404992591</v>
          </cell>
          <cell r="K865">
            <v>64.105770948722522</v>
          </cell>
        </row>
        <row r="866">
          <cell r="A866">
            <v>37582</v>
          </cell>
          <cell r="B866">
            <v>51.949999999999996</v>
          </cell>
          <cell r="C866">
            <v>19.260000000000002</v>
          </cell>
          <cell r="D866">
            <v>6.2127759999999999</v>
          </cell>
          <cell r="E866">
            <v>930.55</v>
          </cell>
          <cell r="G866">
            <v>37582</v>
          </cell>
          <cell r="H866">
            <v>90.249728555917486</v>
          </cell>
          <cell r="I866">
            <v>91.714285714285722</v>
          </cell>
          <cell r="J866">
            <v>105.23946440955194</v>
          </cell>
          <cell r="K866">
            <v>63.945657701241046</v>
          </cell>
        </row>
        <row r="867">
          <cell r="A867">
            <v>37581</v>
          </cell>
          <cell r="B867">
            <v>52.199999999999996</v>
          </cell>
          <cell r="C867">
            <v>19.100000000000001</v>
          </cell>
          <cell r="D867">
            <v>6.2020289999999996</v>
          </cell>
          <cell r="E867">
            <v>933.76</v>
          </cell>
          <cell r="G867">
            <v>37581</v>
          </cell>
          <cell r="H867">
            <v>90.684039087947895</v>
          </cell>
          <cell r="I867">
            <v>90.952380952380963</v>
          </cell>
          <cell r="J867">
            <v>105.05741881125425</v>
          </cell>
          <cell r="K867">
            <v>64.166242904852879</v>
          </cell>
        </row>
        <row r="868">
          <cell r="A868">
            <v>37580</v>
          </cell>
          <cell r="B868">
            <v>52.23</v>
          </cell>
          <cell r="C868">
            <v>18.299999999999997</v>
          </cell>
          <cell r="D868">
            <v>6.021827</v>
          </cell>
          <cell r="E868">
            <v>914.15</v>
          </cell>
          <cell r="G868">
            <v>37580</v>
          </cell>
          <cell r="H868">
            <v>90.736156351791536</v>
          </cell>
          <cell r="I868">
            <v>87.142857142857139</v>
          </cell>
          <cell r="J868">
            <v>102.00494082628748</v>
          </cell>
          <cell r="K868">
            <v>62.818680336993715</v>
          </cell>
        </row>
        <row r="869">
          <cell r="A869">
            <v>37579</v>
          </cell>
          <cell r="B869">
            <v>52.5</v>
          </cell>
          <cell r="C869">
            <v>17.850000000000001</v>
          </cell>
          <cell r="D869">
            <v>6.1180099999999999</v>
          </cell>
          <cell r="E869">
            <v>896.7399999999999</v>
          </cell>
          <cell r="G869">
            <v>37579</v>
          </cell>
          <cell r="H869">
            <v>91.205211726384363</v>
          </cell>
          <cell r="I869">
            <v>85.000000000000014</v>
          </cell>
          <cell r="J869">
            <v>103.63420404216777</v>
          </cell>
          <cell r="K869">
            <v>61.622297659460422</v>
          </cell>
        </row>
        <row r="870">
          <cell r="A870">
            <v>37578</v>
          </cell>
          <cell r="B870">
            <v>52.779999999999994</v>
          </cell>
          <cell r="C870">
            <v>17.989999999999998</v>
          </cell>
          <cell r="D870">
            <v>6.1319119999999998</v>
          </cell>
          <cell r="E870">
            <v>900.3599999999999</v>
          </cell>
          <cell r="G870">
            <v>37578</v>
          </cell>
          <cell r="H870">
            <v>91.691639522258413</v>
          </cell>
          <cell r="I870">
            <v>85.666666666666657</v>
          </cell>
          <cell r="J870">
            <v>103.86969282113255</v>
          </cell>
          <cell r="K870">
            <v>61.871057297178432</v>
          </cell>
        </row>
        <row r="871">
          <cell r="A871">
            <v>37575</v>
          </cell>
          <cell r="B871">
            <v>52.76</v>
          </cell>
          <cell r="C871">
            <v>18</v>
          </cell>
          <cell r="D871">
            <v>5.962993</v>
          </cell>
          <cell r="E871">
            <v>909.82999999999993</v>
          </cell>
          <cell r="G871">
            <v>37575</v>
          </cell>
          <cell r="H871">
            <v>91.656894679695981</v>
          </cell>
          <cell r="I871">
            <v>85.714285714285708</v>
          </cell>
          <cell r="J871">
            <v>101.00833984645629</v>
          </cell>
          <cell r="K871">
            <v>62.521818006899302</v>
          </cell>
        </row>
        <row r="872">
          <cell r="A872">
            <v>37574</v>
          </cell>
          <cell r="B872">
            <v>52.849999999999994</v>
          </cell>
          <cell r="C872">
            <v>18.119999999999997</v>
          </cell>
          <cell r="D872">
            <v>6.0136079999999996</v>
          </cell>
          <cell r="E872">
            <v>904.27</v>
          </cell>
          <cell r="G872">
            <v>37574</v>
          </cell>
          <cell r="H872">
            <v>91.813246471226932</v>
          </cell>
          <cell r="I872">
            <v>86.285714285714292</v>
          </cell>
          <cell r="J872">
            <v>101.86571752932937</v>
          </cell>
          <cell r="K872">
            <v>62.139745193166661</v>
          </cell>
        </row>
        <row r="873">
          <cell r="A873">
            <v>37573</v>
          </cell>
          <cell r="B873">
            <v>51.459999999999994</v>
          </cell>
          <cell r="C873">
            <v>16.920000000000002</v>
          </cell>
          <cell r="D873">
            <v>5.9060779999999999</v>
          </cell>
          <cell r="E873">
            <v>882.53</v>
          </cell>
          <cell r="G873">
            <v>37573</v>
          </cell>
          <cell r="H873">
            <v>89.398479913137891</v>
          </cell>
          <cell r="I873">
            <v>80.571428571428584</v>
          </cell>
          <cell r="J873">
            <v>100.04424519426385</v>
          </cell>
          <cell r="K873">
            <v>60.645813004219292</v>
          </cell>
        </row>
        <row r="874">
          <cell r="A874">
            <v>37572</v>
          </cell>
          <cell r="B874">
            <v>50.089999999999996</v>
          </cell>
          <cell r="C874">
            <v>16.739999999999998</v>
          </cell>
          <cell r="D874">
            <v>5.8578099999999997</v>
          </cell>
          <cell r="E874">
            <v>882.94999999999993</v>
          </cell>
          <cell r="G874">
            <v>37572</v>
          </cell>
          <cell r="H874">
            <v>87.018458197611295</v>
          </cell>
          <cell r="I874">
            <v>79.714285714285708</v>
          </cell>
          <cell r="J874">
            <v>99.226623817262606</v>
          </cell>
          <cell r="K874">
            <v>60.674674619645138</v>
          </cell>
        </row>
        <row r="875">
          <cell r="A875">
            <v>37571</v>
          </cell>
          <cell r="B875">
            <v>48.97</v>
          </cell>
          <cell r="C875">
            <v>16.600000000000001</v>
          </cell>
          <cell r="D875">
            <v>5.7746250000000003</v>
          </cell>
          <cell r="E875">
            <v>876.18999999999994</v>
          </cell>
          <cell r="G875">
            <v>37571</v>
          </cell>
          <cell r="H875">
            <v>85.072747014115095</v>
          </cell>
          <cell r="I875">
            <v>79.047619047619051</v>
          </cell>
          <cell r="J875">
            <v>97.81753634220982</v>
          </cell>
          <cell r="K875">
            <v>60.210140047552954</v>
          </cell>
        </row>
        <row r="876">
          <cell r="A876">
            <v>37568</v>
          </cell>
          <cell r="B876">
            <v>51</v>
          </cell>
          <cell r="C876">
            <v>17.04</v>
          </cell>
          <cell r="D876">
            <v>5.902501</v>
          </cell>
          <cell r="E876">
            <v>894.7399999999999</v>
          </cell>
          <cell r="G876">
            <v>37568</v>
          </cell>
          <cell r="H876">
            <v>88.599348534201951</v>
          </cell>
          <cell r="I876">
            <v>81.142857142857139</v>
          </cell>
          <cell r="J876">
            <v>99.983653670572508</v>
          </cell>
          <cell r="K876">
            <v>61.484861395527822</v>
          </cell>
        </row>
        <row r="877">
          <cell r="A877">
            <v>37567</v>
          </cell>
          <cell r="B877">
            <v>50.54</v>
          </cell>
          <cell r="C877">
            <v>17.739999999999998</v>
          </cell>
          <cell r="D877">
            <v>5.9022680000000003</v>
          </cell>
          <cell r="E877">
            <v>902.65</v>
          </cell>
          <cell r="G877">
            <v>37567</v>
          </cell>
          <cell r="H877">
            <v>87.800217155266012</v>
          </cell>
          <cell r="I877">
            <v>84.476190476190467</v>
          </cell>
          <cell r="J877">
            <v>99.979706836627841</v>
          </cell>
          <cell r="K877">
            <v>62.028421819381265</v>
          </cell>
        </row>
        <row r="878">
          <cell r="A878">
            <v>37566</v>
          </cell>
          <cell r="B878">
            <v>51.55</v>
          </cell>
          <cell r="C878">
            <v>18.209999999999997</v>
          </cell>
          <cell r="D878">
            <v>5.8783110000000001</v>
          </cell>
          <cell r="E878">
            <v>923.76</v>
          </cell>
          <cell r="G878">
            <v>37566</v>
          </cell>
          <cell r="H878">
            <v>89.554831704668842</v>
          </cell>
          <cell r="I878">
            <v>86.714285714285722</v>
          </cell>
          <cell r="J878">
            <v>99.57389438678905</v>
          </cell>
          <cell r="K878">
            <v>63.479061585189868</v>
          </cell>
        </row>
        <row r="879">
          <cell r="A879">
            <v>37565</v>
          </cell>
          <cell r="B879">
            <v>51.25</v>
          </cell>
          <cell r="C879">
            <v>18.139999999999997</v>
          </cell>
          <cell r="D879">
            <v>6.0182609999999999</v>
          </cell>
          <cell r="E879">
            <v>915.39</v>
          </cell>
          <cell r="G879">
            <v>37565</v>
          </cell>
          <cell r="H879">
            <v>89.033659066232346</v>
          </cell>
          <cell r="I879">
            <v>86.38095238095238</v>
          </cell>
          <cell r="J879">
            <v>101.94453563381241</v>
          </cell>
          <cell r="K879">
            <v>62.903890820631922</v>
          </cell>
        </row>
        <row r="880">
          <cell r="A880">
            <v>37564</v>
          </cell>
          <cell r="B880">
            <v>49.37</v>
          </cell>
          <cell r="C880">
            <v>18.149999999999999</v>
          </cell>
          <cell r="D880">
            <v>5.8975739999999996</v>
          </cell>
          <cell r="E880">
            <v>908.34999999999991</v>
          </cell>
          <cell r="G880">
            <v>37564</v>
          </cell>
          <cell r="H880">
            <v>85.767643865363723</v>
          </cell>
          <cell r="I880">
            <v>86.428571428571416</v>
          </cell>
          <cell r="J880">
            <v>99.90019422488416</v>
          </cell>
          <cell r="K880">
            <v>62.420115171589174</v>
          </cell>
        </row>
        <row r="881">
          <cell r="A881">
            <v>37561</v>
          </cell>
          <cell r="B881">
            <v>48.589999999999996</v>
          </cell>
          <cell r="C881">
            <v>18.069999999999997</v>
          </cell>
          <cell r="D881">
            <v>5.8387729999999998</v>
          </cell>
          <cell r="E881">
            <v>900.95999999999992</v>
          </cell>
          <cell r="G881">
            <v>37561</v>
          </cell>
          <cell r="H881">
            <v>84.412595005428898</v>
          </cell>
          <cell r="I881">
            <v>86.047619047619051</v>
          </cell>
          <cell r="J881">
            <v>98.904152238701798</v>
          </cell>
          <cell r="K881">
            <v>61.91228817635821</v>
          </cell>
        </row>
        <row r="882">
          <cell r="A882">
            <v>37560</v>
          </cell>
          <cell r="B882">
            <v>48.18</v>
          </cell>
          <cell r="C882">
            <v>17.579999999999998</v>
          </cell>
          <cell r="D882">
            <v>5.7514419999999999</v>
          </cell>
          <cell r="E882">
            <v>885.76</v>
          </cell>
          <cell r="G882">
            <v>37560</v>
          </cell>
          <cell r="H882">
            <v>83.700325732899017</v>
          </cell>
          <cell r="I882">
            <v>83.714285714285708</v>
          </cell>
          <cell r="J882">
            <v>97.424834834315973</v>
          </cell>
          <cell r="K882">
            <v>60.86777257047045</v>
          </cell>
        </row>
        <row r="883">
          <cell r="A883">
            <v>37559</v>
          </cell>
          <cell r="B883">
            <v>48.75</v>
          </cell>
          <cell r="C883">
            <v>17.97</v>
          </cell>
          <cell r="D883">
            <v>5.6280140000000003</v>
          </cell>
          <cell r="E883">
            <v>890.70999999999992</v>
          </cell>
          <cell r="G883">
            <v>37559</v>
          </cell>
          <cell r="H883">
            <v>84.690553745928341</v>
          </cell>
          <cell r="I883">
            <v>85.571428571428569</v>
          </cell>
          <cell r="J883">
            <v>95.33406307413307</v>
          </cell>
          <cell r="K883">
            <v>61.207927323703636</v>
          </cell>
        </row>
        <row r="884">
          <cell r="A884">
            <v>37558</v>
          </cell>
          <cell r="B884">
            <v>49.239999999999995</v>
          </cell>
          <cell r="C884">
            <v>18</v>
          </cell>
          <cell r="D884">
            <v>5.5207689999999996</v>
          </cell>
          <cell r="E884">
            <v>882.15</v>
          </cell>
          <cell r="G884">
            <v>37558</v>
          </cell>
          <cell r="H884">
            <v>85.541802388707936</v>
          </cell>
          <cell r="I884">
            <v>85.714285714285708</v>
          </cell>
          <cell r="J884">
            <v>93.517418411489103</v>
          </cell>
          <cell r="K884">
            <v>60.619700114072096</v>
          </cell>
        </row>
        <row r="885">
          <cell r="A885">
            <v>37557</v>
          </cell>
          <cell r="B885">
            <v>49.44</v>
          </cell>
          <cell r="C885">
            <v>17.209999999999997</v>
          </cell>
          <cell r="D885">
            <v>5.6341999999999999</v>
          </cell>
          <cell r="E885">
            <v>890.2299999999999</v>
          </cell>
          <cell r="G885">
            <v>37557</v>
          </cell>
          <cell r="H885">
            <v>85.889250814332243</v>
          </cell>
          <cell r="I885">
            <v>81.952380952380949</v>
          </cell>
          <cell r="J885">
            <v>95.438848974483804</v>
          </cell>
          <cell r="K885">
            <v>61.174942620359808</v>
          </cell>
        </row>
        <row r="886">
          <cell r="A886">
            <v>37554</v>
          </cell>
          <cell r="B886">
            <v>50.08</v>
          </cell>
          <cell r="C886">
            <v>17.59</v>
          </cell>
          <cell r="D886">
            <v>5.5334380000000003</v>
          </cell>
          <cell r="E886">
            <v>897.65</v>
          </cell>
          <cell r="G886">
            <v>37554</v>
          </cell>
          <cell r="H886">
            <v>87.001085776330072</v>
          </cell>
          <cell r="I886">
            <v>83.761904761904759</v>
          </cell>
          <cell r="J886">
            <v>93.732021155029955</v>
          </cell>
          <cell r="K886">
            <v>61.684831159549759</v>
          </cell>
        </row>
        <row r="887">
          <cell r="A887">
            <v>37553</v>
          </cell>
          <cell r="B887">
            <v>49.51</v>
          </cell>
          <cell r="C887">
            <v>17.59</v>
          </cell>
          <cell r="D887">
            <v>5.6474859999999998</v>
          </cell>
          <cell r="E887">
            <v>882.5</v>
          </cell>
          <cell r="G887">
            <v>37553</v>
          </cell>
          <cell r="H887">
            <v>86.010857763300749</v>
          </cell>
          <cell r="I887">
            <v>83.761904761904759</v>
          </cell>
          <cell r="J887">
            <v>95.663903205337348</v>
          </cell>
          <cell r="K887">
            <v>60.643751460260297</v>
          </cell>
        </row>
        <row r="888">
          <cell r="A888">
            <v>37552</v>
          </cell>
          <cell r="B888">
            <v>50.989999999999995</v>
          </cell>
          <cell r="C888">
            <v>17.59</v>
          </cell>
          <cell r="D888">
            <v>5.56386</v>
          </cell>
          <cell r="E888">
            <v>896.14</v>
          </cell>
          <cell r="G888">
            <v>37552</v>
          </cell>
          <cell r="H888">
            <v>88.581976112920742</v>
          </cell>
          <cell r="I888">
            <v>83.761904761904759</v>
          </cell>
          <cell r="J888">
            <v>94.247345542432186</v>
          </cell>
          <cell r="K888">
            <v>61.581066780280644</v>
          </cell>
        </row>
        <row r="889">
          <cell r="A889">
            <v>37551</v>
          </cell>
          <cell r="B889">
            <v>50.8</v>
          </cell>
          <cell r="C889">
            <v>17.579999999999998</v>
          </cell>
          <cell r="D889">
            <v>5.7224449999999996</v>
          </cell>
          <cell r="E889">
            <v>890.16</v>
          </cell>
          <cell r="G889">
            <v>37551</v>
          </cell>
          <cell r="H889">
            <v>88.25190010857763</v>
          </cell>
          <cell r="I889">
            <v>83.714285714285708</v>
          </cell>
          <cell r="J889">
            <v>96.933648809021676</v>
          </cell>
          <cell r="K889">
            <v>61.170132351122163</v>
          </cell>
        </row>
        <row r="890">
          <cell r="A890">
            <v>37550</v>
          </cell>
          <cell r="B890">
            <v>51.709999999999994</v>
          </cell>
          <cell r="C890">
            <v>17.850000000000001</v>
          </cell>
          <cell r="D890">
            <v>5.898847</v>
          </cell>
          <cell r="E890">
            <v>899.71999999999991</v>
          </cell>
          <cell r="G890">
            <v>37550</v>
          </cell>
          <cell r="H890">
            <v>89.8327904451683</v>
          </cell>
          <cell r="I890">
            <v>85.000000000000014</v>
          </cell>
          <cell r="J890">
            <v>99.921757828367262</v>
          </cell>
          <cell r="K890">
            <v>61.827077692720003</v>
          </cell>
        </row>
        <row r="891">
          <cell r="A891">
            <v>37547</v>
          </cell>
          <cell r="B891">
            <v>48.68</v>
          </cell>
          <cell r="C891">
            <v>17.350000000000001</v>
          </cell>
          <cell r="D891">
            <v>5.8453980000000003</v>
          </cell>
          <cell r="E891">
            <v>884.39</v>
          </cell>
          <cell r="G891">
            <v>37547</v>
          </cell>
          <cell r="H891">
            <v>84.568946796959821</v>
          </cell>
          <cell r="I891">
            <v>82.61904761904762</v>
          </cell>
          <cell r="J891">
            <v>99.016374448501949</v>
          </cell>
          <cell r="K891">
            <v>60.773628729676609</v>
          </cell>
        </row>
        <row r="892">
          <cell r="A892">
            <v>37546</v>
          </cell>
          <cell r="B892">
            <v>48.5</v>
          </cell>
          <cell r="C892">
            <v>17.45</v>
          </cell>
          <cell r="D892">
            <v>5.853898</v>
          </cell>
          <cell r="E892">
            <v>879.19999999999993</v>
          </cell>
          <cell r="G892">
            <v>37546</v>
          </cell>
          <cell r="H892">
            <v>84.256243213897946</v>
          </cell>
          <cell r="I892">
            <v>83.095238095238088</v>
          </cell>
          <cell r="J892">
            <v>99.160357661075722</v>
          </cell>
          <cell r="K892">
            <v>60.416981624771516</v>
          </cell>
        </row>
        <row r="893">
          <cell r="A893">
            <v>37545</v>
          </cell>
          <cell r="B893">
            <v>47.18</v>
          </cell>
          <cell r="C893">
            <v>16.829999999999998</v>
          </cell>
          <cell r="D893">
            <v>5.8515550000000003</v>
          </cell>
          <cell r="E893">
            <v>860.02</v>
          </cell>
          <cell r="G893">
            <v>37545</v>
          </cell>
          <cell r="H893">
            <v>81.963083604777424</v>
          </cell>
          <cell r="I893">
            <v>80.142857142857139</v>
          </cell>
          <cell r="J893">
            <v>99.120669112009793</v>
          </cell>
          <cell r="K893">
            <v>59.098967853657868</v>
          </cell>
        </row>
        <row r="894">
          <cell r="A894">
            <v>37544</v>
          </cell>
          <cell r="B894">
            <v>48.73</v>
          </cell>
          <cell r="C894">
            <v>17.399999999999999</v>
          </cell>
          <cell r="D894">
            <v>5.97309</v>
          </cell>
          <cell r="E894">
            <v>881.27</v>
          </cell>
          <cell r="G894">
            <v>37544</v>
          </cell>
          <cell r="H894">
            <v>84.655808903365909</v>
          </cell>
          <cell r="I894">
            <v>82.857142857142847</v>
          </cell>
          <cell r="J894">
            <v>101.17937496379245</v>
          </cell>
          <cell r="K894">
            <v>60.559228157941746</v>
          </cell>
        </row>
        <row r="895">
          <cell r="A895">
            <v>37543</v>
          </cell>
          <cell r="B895">
            <v>45.879999999999995</v>
          </cell>
          <cell r="C895">
            <v>16.93</v>
          </cell>
          <cell r="D895">
            <v>5.3107959999999999</v>
          </cell>
          <cell r="E895">
            <v>841.43999999999994</v>
          </cell>
          <cell r="G895">
            <v>37543</v>
          </cell>
          <cell r="H895">
            <v>79.704668838219334</v>
          </cell>
          <cell r="I895">
            <v>80.619047619047606</v>
          </cell>
          <cell r="J895">
            <v>89.960643459283077</v>
          </cell>
          <cell r="K895">
            <v>57.822184961723998</v>
          </cell>
        </row>
        <row r="896">
          <cell r="A896">
            <v>37540</v>
          </cell>
          <cell r="B896">
            <v>46.129999999999995</v>
          </cell>
          <cell r="C896">
            <v>16.899999999999999</v>
          </cell>
          <cell r="D896">
            <v>5.2430060000000003</v>
          </cell>
          <cell r="E896">
            <v>835.31999999999994</v>
          </cell>
          <cell r="G896">
            <v>37540</v>
          </cell>
          <cell r="H896">
            <v>80.138979370249729</v>
          </cell>
          <cell r="I896">
            <v>80.476190476190467</v>
          </cell>
          <cell r="J896">
            <v>88.812334991003596</v>
          </cell>
          <cell r="K896">
            <v>57.401629994090243</v>
          </cell>
        </row>
        <row r="897">
          <cell r="A897">
            <v>37539</v>
          </cell>
          <cell r="B897">
            <v>44.349999999999994</v>
          </cell>
          <cell r="C897">
            <v>16.149999999999999</v>
          </cell>
          <cell r="D897">
            <v>4.8473329999999999</v>
          </cell>
          <cell r="E897">
            <v>803.92</v>
          </cell>
          <cell r="G897">
            <v>37539</v>
          </cell>
          <cell r="H897">
            <v>77.046688382193267</v>
          </cell>
          <cell r="I897">
            <v>76.904761904761898</v>
          </cell>
          <cell r="J897">
            <v>82.109950324097753</v>
          </cell>
          <cell r="K897">
            <v>55.243880650348402</v>
          </cell>
        </row>
        <row r="898">
          <cell r="A898">
            <v>37538</v>
          </cell>
          <cell r="B898">
            <v>42.419999999999995</v>
          </cell>
          <cell r="C898">
            <v>15.959999999999999</v>
          </cell>
          <cell r="D898">
            <v>4.7916639999999999</v>
          </cell>
          <cell r="E898">
            <v>776.76</v>
          </cell>
          <cell r="G898">
            <v>37538</v>
          </cell>
          <cell r="H898">
            <v>73.693811074918571</v>
          </cell>
          <cell r="I898">
            <v>76</v>
          </cell>
          <cell r="J898">
            <v>81.166961916948452</v>
          </cell>
          <cell r="K898">
            <v>53.377496186143667</v>
          </cell>
        </row>
        <row r="899">
          <cell r="A899">
            <v>37537</v>
          </cell>
          <cell r="B899">
            <v>44.19</v>
          </cell>
          <cell r="C899">
            <v>16.25</v>
          </cell>
          <cell r="D899">
            <v>4.7995999999999999</v>
          </cell>
          <cell r="E899">
            <v>798.55</v>
          </cell>
          <cell r="G899">
            <v>37537</v>
          </cell>
          <cell r="H899">
            <v>76.76872964169381</v>
          </cell>
          <cell r="I899">
            <v>77.38095238095238</v>
          </cell>
          <cell r="J899">
            <v>81.301391419887921</v>
          </cell>
          <cell r="K899">
            <v>54.874864281689362</v>
          </cell>
        </row>
        <row r="900">
          <cell r="A900">
            <v>37536</v>
          </cell>
          <cell r="B900">
            <v>43.93</v>
          </cell>
          <cell r="C900">
            <v>16</v>
          </cell>
          <cell r="D900">
            <v>4.8845840000000003</v>
          </cell>
          <cell r="E900">
            <v>785.28</v>
          </cell>
          <cell r="G900">
            <v>37536</v>
          </cell>
          <cell r="H900">
            <v>76.317046688382192</v>
          </cell>
          <cell r="I900">
            <v>76.19047619047619</v>
          </cell>
          <cell r="J900">
            <v>82.740952518401912</v>
          </cell>
          <cell r="K900">
            <v>53.962974670496557</v>
          </cell>
        </row>
        <row r="901">
          <cell r="A901">
            <v>37533</v>
          </cell>
          <cell r="B901">
            <v>45.12</v>
          </cell>
          <cell r="C901">
            <v>16.75</v>
          </cell>
          <cell r="D901">
            <v>5.0593519999999996</v>
          </cell>
          <cell r="E901">
            <v>800.57999999999993</v>
          </cell>
          <cell r="G901">
            <v>37533</v>
          </cell>
          <cell r="H901">
            <v>78.384364820846898</v>
          </cell>
          <cell r="I901">
            <v>79.761904761904773</v>
          </cell>
          <cell r="J901">
            <v>85.701382882530368</v>
          </cell>
          <cell r="K901">
            <v>55.014362089580956</v>
          </cell>
        </row>
        <row r="902">
          <cell r="A902">
            <v>37532</v>
          </cell>
          <cell r="B902">
            <v>45.51</v>
          </cell>
          <cell r="C902">
            <v>17.350000000000001</v>
          </cell>
          <cell r="D902">
            <v>5.2166379999999997</v>
          </cell>
          <cell r="E902">
            <v>818.94999999999993</v>
          </cell>
          <cell r="G902">
            <v>37532</v>
          </cell>
          <cell r="H902">
            <v>79.061889250814332</v>
          </cell>
          <cell r="I902">
            <v>82.61904761904762</v>
          </cell>
          <cell r="J902">
            <v>88.365682126398283</v>
          </cell>
          <cell r="K902">
            <v>56.276714173801899</v>
          </cell>
        </row>
        <row r="903">
          <cell r="A903">
            <v>37531</v>
          </cell>
          <cell r="B903">
            <v>45.65</v>
          </cell>
          <cell r="C903">
            <v>16.95</v>
          </cell>
          <cell r="D903">
            <v>5.2486649999999999</v>
          </cell>
          <cell r="E903">
            <v>827.91</v>
          </cell>
          <cell r="G903">
            <v>37531</v>
          </cell>
          <cell r="H903">
            <v>79.305103148751357</v>
          </cell>
          <cell r="I903">
            <v>80.714285714285722</v>
          </cell>
          <cell r="J903">
            <v>88.908193932174768</v>
          </cell>
          <cell r="K903">
            <v>56.892428636219947</v>
          </cell>
        </row>
        <row r="904">
          <cell r="A904">
            <v>37530</v>
          </cell>
          <cell r="B904">
            <v>46.349999999999994</v>
          </cell>
          <cell r="C904">
            <v>17.889999999999997</v>
          </cell>
          <cell r="D904">
            <v>5.2774460000000003</v>
          </cell>
          <cell r="E904">
            <v>847.91</v>
          </cell>
          <cell r="G904">
            <v>37530</v>
          </cell>
          <cell r="H904">
            <v>80.521172638436482</v>
          </cell>
          <cell r="I904">
            <v>85.19047619047619</v>
          </cell>
          <cell r="J904">
            <v>89.395721089949546</v>
          </cell>
          <cell r="K904">
            <v>58.266791275545962</v>
          </cell>
        </row>
        <row r="905">
          <cell r="A905">
            <v>37529</v>
          </cell>
          <cell r="B905">
            <v>43.94</v>
          </cell>
          <cell r="C905">
            <v>17.11</v>
          </cell>
          <cell r="D905">
            <v>5.1877269999999998</v>
          </cell>
          <cell r="E905">
            <v>815.28</v>
          </cell>
          <cell r="G905">
            <v>37529</v>
          </cell>
          <cell r="H905">
            <v>76.334419109663415</v>
          </cell>
          <cell r="I905">
            <v>81.476190476190467</v>
          </cell>
          <cell r="J905">
            <v>87.875952872431213</v>
          </cell>
          <cell r="K905">
            <v>56.024518629485577</v>
          </cell>
        </row>
        <row r="906">
          <cell r="A906">
            <v>37526</v>
          </cell>
          <cell r="B906">
            <v>45.279999999999994</v>
          </cell>
          <cell r="C906">
            <v>17</v>
          </cell>
          <cell r="D906">
            <v>5.3436339999999998</v>
          </cell>
          <cell r="E906">
            <v>827.36999999999989</v>
          </cell>
          <cell r="G906">
            <v>37526</v>
          </cell>
          <cell r="H906">
            <v>78.662323561346369</v>
          </cell>
          <cell r="I906">
            <v>80.952380952380949</v>
          </cell>
          <cell r="J906">
            <v>90.516892957459234</v>
          </cell>
          <cell r="K906">
            <v>56.855320844958143</v>
          </cell>
        </row>
        <row r="907">
          <cell r="A907">
            <v>37525</v>
          </cell>
          <cell r="B907">
            <v>46.65</v>
          </cell>
          <cell r="C907">
            <v>17.690000000000001</v>
          </cell>
          <cell r="D907">
            <v>5.4625349999999999</v>
          </cell>
          <cell r="E907">
            <v>854.94999999999993</v>
          </cell>
          <cell r="G907">
            <v>37525</v>
          </cell>
          <cell r="H907">
            <v>81.042345276872965</v>
          </cell>
          <cell r="I907">
            <v>84.238095238095241</v>
          </cell>
          <cell r="J907">
            <v>92.530980952545505</v>
          </cell>
          <cell r="K907">
            <v>58.750566924588718</v>
          </cell>
        </row>
        <row r="908">
          <cell r="A908">
            <v>37524</v>
          </cell>
          <cell r="B908">
            <v>45.069999999999993</v>
          </cell>
          <cell r="C908">
            <v>17.100000000000001</v>
          </cell>
          <cell r="D908">
            <v>5.154846</v>
          </cell>
          <cell r="E908">
            <v>839.66</v>
          </cell>
          <cell r="G908">
            <v>37524</v>
          </cell>
          <cell r="H908">
            <v>78.297502714440824</v>
          </cell>
          <cell r="I908">
            <v>81.428571428571445</v>
          </cell>
          <cell r="J908">
            <v>87.318974988591449</v>
          </cell>
          <cell r="K908">
            <v>57.699866686823988</v>
          </cell>
        </row>
        <row r="909">
          <cell r="A909">
            <v>37523</v>
          </cell>
          <cell r="B909">
            <v>43.199999999999996</v>
          </cell>
          <cell r="C909">
            <v>16.529999999999998</v>
          </cell>
          <cell r="D909">
            <v>5.0512139999999999</v>
          </cell>
          <cell r="E909">
            <v>819.29</v>
          </cell>
          <cell r="G909">
            <v>37523</v>
          </cell>
          <cell r="H909">
            <v>75.048859934853425</v>
          </cell>
          <cell r="I909">
            <v>78.714285714285708</v>
          </cell>
          <cell r="J909">
            <v>85.563531660892096</v>
          </cell>
          <cell r="K909">
            <v>56.300078338670431</v>
          </cell>
        </row>
        <row r="910">
          <cell r="A910">
            <v>37522</v>
          </cell>
          <cell r="B910">
            <v>43.72</v>
          </cell>
          <cell r="C910">
            <v>16.850000000000001</v>
          </cell>
          <cell r="D910">
            <v>5.0795560000000002</v>
          </cell>
          <cell r="E910">
            <v>833.69999999999993</v>
          </cell>
          <cell r="G910">
            <v>37522</v>
          </cell>
          <cell r="H910">
            <v>75.952225841476647</v>
          </cell>
          <cell r="I910">
            <v>80.238095238095241</v>
          </cell>
          <cell r="J910">
            <v>86.043622509217471</v>
          </cell>
          <cell r="K910">
            <v>57.290306620304833</v>
          </cell>
        </row>
        <row r="911">
          <cell r="A911">
            <v>37519</v>
          </cell>
          <cell r="B911">
            <v>44.129999999999995</v>
          </cell>
          <cell r="C911">
            <v>17.369999999999997</v>
          </cell>
          <cell r="D911">
            <v>5.2364309999999996</v>
          </cell>
          <cell r="E911">
            <v>845.39</v>
          </cell>
          <cell r="G911">
            <v>37519</v>
          </cell>
          <cell r="H911">
            <v>76.664495114006513</v>
          </cell>
          <cell r="I911">
            <v>82.714285714285722</v>
          </cell>
          <cell r="J911">
            <v>88.700959741277401</v>
          </cell>
          <cell r="K911">
            <v>58.093621582990885</v>
          </cell>
        </row>
        <row r="912">
          <cell r="A912">
            <v>37518</v>
          </cell>
          <cell r="B912">
            <v>43.79</v>
          </cell>
          <cell r="C912">
            <v>17.299999999999997</v>
          </cell>
          <cell r="D912">
            <v>5.2490790000000001</v>
          </cell>
          <cell r="E912">
            <v>843.31999999999994</v>
          </cell>
          <cell r="G912">
            <v>37518</v>
          </cell>
          <cell r="H912">
            <v>76.073832790445167</v>
          </cell>
          <cell r="I912">
            <v>82.380952380952394</v>
          </cell>
          <cell r="J912">
            <v>88.915206761587172</v>
          </cell>
          <cell r="K912">
            <v>57.951375049820655</v>
          </cell>
        </row>
        <row r="913">
          <cell r="A913">
            <v>37517</v>
          </cell>
          <cell r="B913">
            <v>43.809999999999995</v>
          </cell>
          <cell r="C913">
            <v>17.959999999999997</v>
          </cell>
          <cell r="D913">
            <v>5.2614739999999998</v>
          </cell>
          <cell r="E913">
            <v>869.45999999999992</v>
          </cell>
          <cell r="G913">
            <v>37517</v>
          </cell>
          <cell r="H913">
            <v>76.108577633007599</v>
          </cell>
          <cell r="I913">
            <v>85.523809523809518</v>
          </cell>
          <cell r="J913">
            <v>89.12516816392268</v>
          </cell>
          <cell r="K913">
            <v>59.747667019419751</v>
          </cell>
        </row>
        <row r="914">
          <cell r="A914">
            <v>37516</v>
          </cell>
          <cell r="B914">
            <v>44.36</v>
          </cell>
          <cell r="C914">
            <v>18</v>
          </cell>
          <cell r="D914">
            <v>5.3533939999999998</v>
          </cell>
          <cell r="E914">
            <v>873.52</v>
          </cell>
          <cell r="G914">
            <v>37516</v>
          </cell>
          <cell r="H914">
            <v>77.06406080347449</v>
          </cell>
          <cell r="I914">
            <v>85.714285714285708</v>
          </cell>
          <cell r="J914">
            <v>90.682219563896865</v>
          </cell>
          <cell r="K914">
            <v>60.026662635202918</v>
          </cell>
        </row>
        <row r="915">
          <cell r="A915">
            <v>37515</v>
          </cell>
          <cell r="B915">
            <v>45.349999999999994</v>
          </cell>
          <cell r="C915">
            <v>18.350000000000001</v>
          </cell>
          <cell r="D915">
            <v>5.3599740000000002</v>
          </cell>
          <cell r="E915">
            <v>891.09999999999991</v>
          </cell>
          <cell r="G915">
            <v>37515</v>
          </cell>
          <cell r="H915">
            <v>78.783930510314875</v>
          </cell>
          <cell r="I915">
            <v>87.380952380952394</v>
          </cell>
          <cell r="J915">
            <v>90.793679509630451</v>
          </cell>
          <cell r="K915">
            <v>61.234727395170488</v>
          </cell>
        </row>
        <row r="916">
          <cell r="A916">
            <v>37512</v>
          </cell>
          <cell r="B916">
            <v>45.58</v>
          </cell>
          <cell r="C916">
            <v>19.02</v>
          </cell>
          <cell r="D916">
            <v>5.2314249999999998</v>
          </cell>
          <cell r="E916">
            <v>889.81</v>
          </cell>
          <cell r="G916">
            <v>37512</v>
          </cell>
          <cell r="H916">
            <v>79.183496199782837</v>
          </cell>
          <cell r="I916">
            <v>90.571428571428569</v>
          </cell>
          <cell r="J916">
            <v>88.616162098672206</v>
          </cell>
          <cell r="K916">
            <v>61.146081004933961</v>
          </cell>
        </row>
        <row r="917">
          <cell r="A917">
            <v>37511</v>
          </cell>
          <cell r="B917">
            <v>47.099999999999994</v>
          </cell>
          <cell r="C917">
            <v>18.399999999999999</v>
          </cell>
          <cell r="D917">
            <v>5.2629190000000001</v>
          </cell>
          <cell r="E917">
            <v>886.91</v>
          </cell>
          <cell r="G917">
            <v>37511</v>
          </cell>
          <cell r="H917">
            <v>81.824104234527695</v>
          </cell>
          <cell r="I917">
            <v>87.619047619047606</v>
          </cell>
          <cell r="J917">
            <v>89.149645310060237</v>
          </cell>
          <cell r="K917">
            <v>60.946798422231687</v>
          </cell>
        </row>
        <row r="918">
          <cell r="A918">
            <v>37510</v>
          </cell>
          <cell r="B918">
            <v>47.11</v>
          </cell>
          <cell r="C918">
            <v>18.5</v>
          </cell>
          <cell r="D918">
            <v>5.437398</v>
          </cell>
          <cell r="E918">
            <v>909.44999999999993</v>
          </cell>
          <cell r="G918">
            <v>37510</v>
          </cell>
          <cell r="H918">
            <v>81.841476655808904</v>
          </cell>
          <cell r="I918">
            <v>88.095238095238088</v>
          </cell>
          <cell r="J918">
            <v>92.105180244961176</v>
          </cell>
          <cell r="K918">
            <v>62.495705116752106</v>
          </cell>
        </row>
        <row r="919">
          <cell r="A919">
            <v>37509</v>
          </cell>
          <cell r="B919">
            <v>46.79</v>
          </cell>
          <cell r="C919">
            <v>18.7</v>
          </cell>
          <cell r="D919">
            <v>5.3438970000000001</v>
          </cell>
          <cell r="E919">
            <v>909.57999999999993</v>
          </cell>
          <cell r="G919">
            <v>37509</v>
          </cell>
          <cell r="H919">
            <v>81.28555917480999</v>
          </cell>
          <cell r="I919">
            <v>89.047619047619037</v>
          </cell>
          <cell r="J919">
            <v>90.521347967448278</v>
          </cell>
          <cell r="K919">
            <v>62.504638473907725</v>
          </cell>
        </row>
        <row r="920">
          <cell r="A920">
            <v>37508</v>
          </cell>
          <cell r="B920">
            <v>46.279999999999994</v>
          </cell>
          <cell r="C920">
            <v>18.350000000000001</v>
          </cell>
          <cell r="D920">
            <v>5.1004079999999998</v>
          </cell>
          <cell r="E920">
            <v>902.95999999999992</v>
          </cell>
          <cell r="G920">
            <v>37508</v>
          </cell>
          <cell r="H920">
            <v>80.399565689467963</v>
          </cell>
          <cell r="I920">
            <v>87.380952380952394</v>
          </cell>
          <cell r="J920">
            <v>86.396838738463131</v>
          </cell>
          <cell r="K920">
            <v>62.049724440290824</v>
          </cell>
        </row>
        <row r="921">
          <cell r="A921">
            <v>37505</v>
          </cell>
          <cell r="B921">
            <v>44.8</v>
          </cell>
          <cell r="C921">
            <v>18.569999999999997</v>
          </cell>
          <cell r="D921">
            <v>5.2441069999999996</v>
          </cell>
          <cell r="E921">
            <v>893.92</v>
          </cell>
          <cell r="G921">
            <v>37505</v>
          </cell>
          <cell r="H921">
            <v>77.828447339847983</v>
          </cell>
          <cell r="I921">
            <v>88.428571428571431</v>
          </cell>
          <cell r="J921">
            <v>88.830985051832258</v>
          </cell>
          <cell r="K921">
            <v>61.428512527315448</v>
          </cell>
        </row>
        <row r="922">
          <cell r="A922">
            <v>37504</v>
          </cell>
          <cell r="B922">
            <v>44.69</v>
          </cell>
          <cell r="C922">
            <v>18.47</v>
          </cell>
          <cell r="D922">
            <v>5.1794909999999996</v>
          </cell>
          <cell r="E922">
            <v>879.15</v>
          </cell>
          <cell r="G922">
            <v>37504</v>
          </cell>
          <cell r="H922">
            <v>77.637350705754614</v>
          </cell>
          <cell r="I922">
            <v>87.952380952380949</v>
          </cell>
          <cell r="J922">
            <v>87.736441609047972</v>
          </cell>
          <cell r="K922">
            <v>60.413545718173189</v>
          </cell>
        </row>
        <row r="923">
          <cell r="A923">
            <v>37503</v>
          </cell>
          <cell r="B923">
            <v>45.4</v>
          </cell>
          <cell r="C923">
            <v>18.989999999999998</v>
          </cell>
          <cell r="D923">
            <v>5.1229849999999999</v>
          </cell>
          <cell r="E923">
            <v>893.4</v>
          </cell>
          <cell r="G923">
            <v>37503</v>
          </cell>
          <cell r="H923">
            <v>78.870792616720948</v>
          </cell>
          <cell r="I923">
            <v>90.428571428571431</v>
          </cell>
          <cell r="J923">
            <v>86.779275090260526</v>
          </cell>
          <cell r="K923">
            <v>61.392779098692976</v>
          </cell>
        </row>
        <row r="924">
          <cell r="A924">
            <v>37502</v>
          </cell>
          <cell r="B924">
            <v>45.959999999999994</v>
          </cell>
          <cell r="C924">
            <v>18.93</v>
          </cell>
          <cell r="D924">
            <v>5.2337309999999997</v>
          </cell>
          <cell r="E924">
            <v>878.02</v>
          </cell>
          <cell r="G924">
            <v>37502</v>
          </cell>
          <cell r="H924">
            <v>79.843648208469048</v>
          </cell>
          <cell r="I924">
            <v>90.142857142857153</v>
          </cell>
          <cell r="J924">
            <v>88.655223897283392</v>
          </cell>
          <cell r="K924">
            <v>60.335894229051277</v>
          </cell>
        </row>
        <row r="925">
          <cell r="A925">
            <v>37501</v>
          </cell>
          <cell r="B925">
            <v>48.779999999999994</v>
          </cell>
          <cell r="C925">
            <v>19.5</v>
          </cell>
          <cell r="D925">
            <v>5.4094949999999997</v>
          </cell>
          <cell r="E925">
            <v>916.06999999999994</v>
          </cell>
          <cell r="G925">
            <v>37501</v>
          </cell>
          <cell r="H925">
            <v>84.742671009771982</v>
          </cell>
          <cell r="I925">
            <v>92.857142857142861</v>
          </cell>
          <cell r="J925">
            <v>91.632525706085204</v>
          </cell>
          <cell r="K925">
            <v>62.950619150369015</v>
          </cell>
        </row>
        <row r="926">
          <cell r="A926">
            <v>37498</v>
          </cell>
          <cell r="B926">
            <v>48.779999999999994</v>
          </cell>
          <cell r="C926">
            <v>19.5</v>
          </cell>
          <cell r="D926">
            <v>5.4299099999999996</v>
          </cell>
          <cell r="E926">
            <v>916.06999999999994</v>
          </cell>
          <cell r="G926">
            <v>37498</v>
          </cell>
          <cell r="H926">
            <v>84.742671009771982</v>
          </cell>
          <cell r="I926">
            <v>92.857142857142861</v>
          </cell>
          <cell r="J926">
            <v>91.978339504284421</v>
          </cell>
          <cell r="K926">
            <v>62.950619150369015</v>
          </cell>
        </row>
        <row r="927">
          <cell r="A927">
            <v>37497</v>
          </cell>
          <cell r="B927">
            <v>48.68</v>
          </cell>
          <cell r="C927">
            <v>19.739999999999998</v>
          </cell>
          <cell r="D927">
            <v>5.4872629999999996</v>
          </cell>
          <cell r="E927">
            <v>917.8</v>
          </cell>
          <cell r="G927">
            <v>37497</v>
          </cell>
          <cell r="H927">
            <v>84.568946796959821</v>
          </cell>
          <cell r="I927">
            <v>94</v>
          </cell>
          <cell r="J927">
            <v>92.949853526724809</v>
          </cell>
          <cell r="K927">
            <v>63.069501518670712</v>
          </cell>
        </row>
        <row r="928">
          <cell r="A928">
            <v>37496</v>
          </cell>
          <cell r="B928">
            <v>48.79</v>
          </cell>
          <cell r="C928">
            <v>19.75</v>
          </cell>
          <cell r="D928">
            <v>5.5872580000000003</v>
          </cell>
          <cell r="E928">
            <v>917.86999999999989</v>
          </cell>
          <cell r="G928">
            <v>37496</v>
          </cell>
          <cell r="H928">
            <v>84.760043431053205</v>
          </cell>
          <cell r="I928">
            <v>94.047619047619051</v>
          </cell>
          <cell r="J928">
            <v>94.643688978644079</v>
          </cell>
          <cell r="K928">
            <v>63.074311787908357</v>
          </cell>
        </row>
        <row r="929">
          <cell r="A929">
            <v>37495</v>
          </cell>
          <cell r="B929">
            <v>49.26</v>
          </cell>
          <cell r="C929">
            <v>20.11</v>
          </cell>
          <cell r="D929">
            <v>5.7506449999999996</v>
          </cell>
          <cell r="E929">
            <v>934.81999999999994</v>
          </cell>
          <cell r="G929">
            <v>37495</v>
          </cell>
          <cell r="H929">
            <v>85.576547231270354</v>
          </cell>
          <cell r="I929">
            <v>95.761904761904759</v>
          </cell>
          <cell r="J929">
            <v>97.411334290736988</v>
          </cell>
          <cell r="K929">
            <v>64.239084124737161</v>
          </cell>
        </row>
        <row r="930">
          <cell r="A930">
            <v>37494</v>
          </cell>
          <cell r="B930">
            <v>47.919999999999995</v>
          </cell>
          <cell r="C930">
            <v>20.079999999999998</v>
          </cell>
          <cell r="D930">
            <v>5.625508</v>
          </cell>
          <cell r="E930">
            <v>947.94999999999993</v>
          </cell>
          <cell r="G930">
            <v>37494</v>
          </cell>
          <cell r="H930">
            <v>83.248642779587414</v>
          </cell>
          <cell r="I930">
            <v>95.61904761904762</v>
          </cell>
          <cell r="J930">
            <v>95.291613435226026</v>
          </cell>
          <cell r="K930">
            <v>65.141353197454691</v>
          </cell>
        </row>
        <row r="931">
          <cell r="A931">
            <v>37491</v>
          </cell>
          <cell r="B931">
            <v>47.62</v>
          </cell>
          <cell r="C931">
            <v>19.850000000000001</v>
          </cell>
          <cell r="D931">
            <v>5.6231330000000002</v>
          </cell>
          <cell r="E931">
            <v>940.8599999999999</v>
          </cell>
          <cell r="G931">
            <v>37491</v>
          </cell>
          <cell r="H931">
            <v>82.727470141150917</v>
          </cell>
          <cell r="I931">
            <v>94.523809523809533</v>
          </cell>
          <cell r="J931">
            <v>95.25138283171276</v>
          </cell>
          <cell r="K931">
            <v>64.654141641813609</v>
          </cell>
        </row>
        <row r="932">
          <cell r="A932">
            <v>37490</v>
          </cell>
          <cell r="B932">
            <v>48.699999999999996</v>
          </cell>
          <cell r="C932">
            <v>20.299999999999997</v>
          </cell>
          <cell r="D932">
            <v>5.7504249999999999</v>
          </cell>
          <cell r="E932">
            <v>962.69999999999993</v>
          </cell>
          <cell r="G932">
            <v>37490</v>
          </cell>
          <cell r="H932">
            <v>84.603691639522253</v>
          </cell>
          <cell r="I932">
            <v>96.666666666666671</v>
          </cell>
          <cell r="J932">
            <v>97.407607666411565</v>
          </cell>
          <cell r="K932">
            <v>66.154945643957618</v>
          </cell>
        </row>
        <row r="933">
          <cell r="A933">
            <v>37489</v>
          </cell>
          <cell r="B933">
            <v>48.5</v>
          </cell>
          <cell r="C933">
            <v>20.25</v>
          </cell>
          <cell r="D933">
            <v>5.8795760000000001</v>
          </cell>
          <cell r="E933">
            <v>949.3599999999999</v>
          </cell>
          <cell r="G933">
            <v>37489</v>
          </cell>
          <cell r="H933">
            <v>84.256243213897946</v>
          </cell>
          <cell r="I933">
            <v>96.428571428571431</v>
          </cell>
          <cell r="J933">
            <v>99.595322476660328</v>
          </cell>
          <cell r="K933">
            <v>65.238245763527175</v>
          </cell>
        </row>
        <row r="934">
          <cell r="A934">
            <v>37488</v>
          </cell>
          <cell r="B934">
            <v>47.83</v>
          </cell>
          <cell r="C934">
            <v>19.649999999999999</v>
          </cell>
          <cell r="D934">
            <v>5.7810879999999996</v>
          </cell>
          <cell r="E934">
            <v>937.43</v>
          </cell>
          <cell r="G934">
            <v>37488</v>
          </cell>
          <cell r="H934">
            <v>83.092290988056462</v>
          </cell>
          <cell r="I934">
            <v>93.571428571428555</v>
          </cell>
          <cell r="J934">
            <v>97.9270144013703</v>
          </cell>
          <cell r="K934">
            <v>64.418438449169187</v>
          </cell>
        </row>
        <row r="935">
          <cell r="A935">
            <v>37487</v>
          </cell>
          <cell r="B935">
            <v>48.339999999999996</v>
          </cell>
          <cell r="C935">
            <v>19.850000000000001</v>
          </cell>
          <cell r="D935">
            <v>5.7958670000000003</v>
          </cell>
          <cell r="E935">
            <v>950.71999999999991</v>
          </cell>
          <cell r="G935">
            <v>37487</v>
          </cell>
          <cell r="H935">
            <v>83.978284473398489</v>
          </cell>
          <cell r="I935">
            <v>94.523809523809533</v>
          </cell>
          <cell r="J935">
            <v>98.177358860032399</v>
          </cell>
          <cell r="K935">
            <v>65.331702423001332</v>
          </cell>
        </row>
        <row r="936">
          <cell r="A936">
            <v>37484</v>
          </cell>
          <cell r="B936">
            <v>47.059999999999995</v>
          </cell>
          <cell r="C936">
            <v>20.2</v>
          </cell>
          <cell r="D936">
            <v>5.8342200000000002</v>
          </cell>
          <cell r="E936">
            <v>928.77</v>
          </cell>
          <cell r="G936">
            <v>37484</v>
          </cell>
          <cell r="H936">
            <v>81.754614549402831</v>
          </cell>
          <cell r="I936">
            <v>96.190476190476176</v>
          </cell>
          <cell r="J936">
            <v>98.827028054366707</v>
          </cell>
          <cell r="K936">
            <v>63.823339426341029</v>
          </cell>
        </row>
        <row r="937">
          <cell r="A937">
            <v>37483</v>
          </cell>
          <cell r="B937">
            <v>47.4</v>
          </cell>
          <cell r="C937">
            <v>19.399999999999999</v>
          </cell>
          <cell r="D937">
            <v>5.8872390000000001</v>
          </cell>
          <cell r="E937">
            <v>930.25</v>
          </cell>
          <cell r="G937">
            <v>37483</v>
          </cell>
          <cell r="H937">
            <v>82.345276872964163</v>
          </cell>
          <cell r="I937">
            <v>92.38095238095238</v>
          </cell>
          <cell r="J937">
            <v>99.725127577595941</v>
          </cell>
          <cell r="K937">
            <v>63.925042261651157</v>
          </cell>
        </row>
        <row r="938">
          <cell r="A938">
            <v>37482</v>
          </cell>
          <cell r="B938">
            <v>47.73</v>
          </cell>
          <cell r="C938">
            <v>19.850000000000001</v>
          </cell>
          <cell r="D938">
            <v>5.7709070000000002</v>
          </cell>
          <cell r="E938">
            <v>919.61999999999989</v>
          </cell>
          <cell r="G938">
            <v>37482</v>
          </cell>
          <cell r="H938">
            <v>82.918566775244301</v>
          </cell>
          <cell r="I938">
            <v>94.523809523809533</v>
          </cell>
          <cell r="J938">
            <v>97.754556391109901</v>
          </cell>
          <cell r="K938">
            <v>63.19456851884938</v>
          </cell>
        </row>
        <row r="939">
          <cell r="A939">
            <v>37481</v>
          </cell>
          <cell r="B939">
            <v>46.79</v>
          </cell>
          <cell r="C939">
            <v>19.299999999999997</v>
          </cell>
          <cell r="D939">
            <v>5.8764620000000001</v>
          </cell>
          <cell r="E939">
            <v>884.20999999999992</v>
          </cell>
          <cell r="G939">
            <v>37481</v>
          </cell>
          <cell r="H939">
            <v>81.28555917480999</v>
          </cell>
          <cell r="I939">
            <v>91.904761904761912</v>
          </cell>
          <cell r="J939">
            <v>99.542573803253887</v>
          </cell>
          <cell r="K939">
            <v>60.761259465922677</v>
          </cell>
        </row>
        <row r="940">
          <cell r="A940">
            <v>37480</v>
          </cell>
          <cell r="B940">
            <v>47.889999999999993</v>
          </cell>
          <cell r="C940">
            <v>19.61</v>
          </cell>
          <cell r="D940">
            <v>5.8509589999999996</v>
          </cell>
          <cell r="E940">
            <v>903.8</v>
          </cell>
          <cell r="G940">
            <v>37480</v>
          </cell>
          <cell r="H940">
            <v>83.196525515743758</v>
          </cell>
          <cell r="I940">
            <v>93.38095238095238</v>
          </cell>
          <cell r="J940">
            <v>99.110573347928138</v>
          </cell>
          <cell r="K940">
            <v>62.107447671142502</v>
          </cell>
        </row>
        <row r="941">
          <cell r="A941">
            <v>37477</v>
          </cell>
          <cell r="B941">
            <v>48.18</v>
          </cell>
          <cell r="C941">
            <v>19.709999999999997</v>
          </cell>
          <cell r="D941">
            <v>5.7641939999999998</v>
          </cell>
          <cell r="E941">
            <v>908.64</v>
          </cell>
          <cell r="G941">
            <v>37477</v>
          </cell>
          <cell r="H941">
            <v>83.700325732899017</v>
          </cell>
          <cell r="I941">
            <v>93.857142857142861</v>
          </cell>
          <cell r="J941">
            <v>97.640843531579577</v>
          </cell>
          <cell r="K941">
            <v>62.440043429859401</v>
          </cell>
        </row>
        <row r="942">
          <cell r="A942">
            <v>37476</v>
          </cell>
          <cell r="B942">
            <v>47.93</v>
          </cell>
          <cell r="C942">
            <v>18.989999999999998</v>
          </cell>
          <cell r="D942">
            <v>5.6185349999999996</v>
          </cell>
          <cell r="E942">
            <v>905.45999999999992</v>
          </cell>
          <cell r="G942">
            <v>37476</v>
          </cell>
          <cell r="H942">
            <v>83.266015200868623</v>
          </cell>
          <cell r="I942">
            <v>90.428571428571431</v>
          </cell>
          <cell r="J942">
            <v>95.17349638331109</v>
          </cell>
          <cell r="K942">
            <v>62.221519770206569</v>
          </cell>
        </row>
        <row r="943">
          <cell r="A943">
            <v>37475</v>
          </cell>
          <cell r="B943">
            <v>46.349999999999994</v>
          </cell>
          <cell r="C943">
            <v>18.600000000000001</v>
          </cell>
          <cell r="D943">
            <v>5.6323280000000002</v>
          </cell>
          <cell r="E943">
            <v>876.77</v>
          </cell>
          <cell r="G943">
            <v>37475</v>
          </cell>
          <cell r="H943">
            <v>80.521172638436482</v>
          </cell>
          <cell r="I943">
            <v>88.571428571428584</v>
          </cell>
          <cell r="J943">
            <v>95.407138789314629</v>
          </cell>
          <cell r="K943">
            <v>60.249996564093401</v>
          </cell>
        </row>
        <row r="944">
          <cell r="A944">
            <v>37474</v>
          </cell>
          <cell r="B944">
            <v>44.93</v>
          </cell>
          <cell r="C944">
            <v>18.659999999999997</v>
          </cell>
          <cell r="D944">
            <v>5.582414</v>
          </cell>
          <cell r="E944">
            <v>859.56999999999994</v>
          </cell>
          <cell r="G944">
            <v>37474</v>
          </cell>
          <cell r="H944">
            <v>78.054288816503799</v>
          </cell>
          <cell r="I944">
            <v>88.857142857142861</v>
          </cell>
          <cell r="J944">
            <v>94.561635486678512</v>
          </cell>
          <cell r="K944">
            <v>59.068044694273034</v>
          </cell>
        </row>
        <row r="945">
          <cell r="A945">
            <v>37473</v>
          </cell>
          <cell r="B945">
            <v>44.269999999999996</v>
          </cell>
          <cell r="C945">
            <v>18.049999999999997</v>
          </cell>
          <cell r="D945">
            <v>5.5875260000000004</v>
          </cell>
          <cell r="E945">
            <v>834.59999999999991</v>
          </cell>
          <cell r="G945">
            <v>37473</v>
          </cell>
          <cell r="H945">
            <v>76.907709011943552</v>
          </cell>
          <cell r="I945">
            <v>85.952380952380963</v>
          </cell>
          <cell r="J945">
            <v>94.648228684640529</v>
          </cell>
          <cell r="K945">
            <v>57.352152939074507</v>
          </cell>
        </row>
        <row r="946">
          <cell r="A946">
            <v>37470</v>
          </cell>
          <cell r="B946">
            <v>46.66</v>
          </cell>
          <cell r="C946">
            <v>18.809999999999999</v>
          </cell>
          <cell r="D946">
            <v>5.7296170000000002</v>
          </cell>
          <cell r="E946">
            <v>864.2399999999999</v>
          </cell>
          <cell r="G946">
            <v>37470</v>
          </cell>
          <cell r="H946">
            <v>81.059717698154174</v>
          </cell>
          <cell r="I946">
            <v>89.571428571428569</v>
          </cell>
          <cell r="J946">
            <v>97.055136762030997</v>
          </cell>
          <cell r="K946">
            <v>59.388958370555656</v>
          </cell>
        </row>
        <row r="947">
          <cell r="A947">
            <v>37469</v>
          </cell>
          <cell r="B947">
            <v>49.099999999999994</v>
          </cell>
          <cell r="C947">
            <v>18.95</v>
          </cell>
          <cell r="D947">
            <v>5.898879</v>
          </cell>
          <cell r="E947">
            <v>884.66</v>
          </cell>
          <cell r="G947">
            <v>37469</v>
          </cell>
          <cell r="H947">
            <v>85.298588490770896</v>
          </cell>
          <cell r="I947">
            <v>90.238095238095241</v>
          </cell>
          <cell r="J947">
            <v>99.922299882814599</v>
          </cell>
          <cell r="K947">
            <v>60.792182625307511</v>
          </cell>
        </row>
        <row r="948">
          <cell r="A948">
            <v>37468</v>
          </cell>
          <cell r="B948">
            <v>50.949999999999996</v>
          </cell>
          <cell r="C948">
            <v>18.649999999999999</v>
          </cell>
          <cell r="D948">
            <v>6.0129060000000001</v>
          </cell>
          <cell r="E948">
            <v>911.61999999999989</v>
          </cell>
          <cell r="G948">
            <v>37468</v>
          </cell>
          <cell r="H948">
            <v>88.512486427795878</v>
          </cell>
          <cell r="I948">
            <v>88.80952380952381</v>
          </cell>
          <cell r="J948">
            <v>101.85382620989094</v>
          </cell>
          <cell r="K948">
            <v>62.644823463118982</v>
          </cell>
        </row>
        <row r="949">
          <cell r="A949">
            <v>37467</v>
          </cell>
          <cell r="B949">
            <v>50.849999999999994</v>
          </cell>
          <cell r="C949">
            <v>19.239999999999998</v>
          </cell>
          <cell r="D949">
            <v>5.9688470000000002</v>
          </cell>
          <cell r="E949">
            <v>902.78</v>
          </cell>
          <cell r="G949">
            <v>37467</v>
          </cell>
          <cell r="H949">
            <v>88.338762214983717</v>
          </cell>
          <cell r="I949">
            <v>91.619047619047606</v>
          </cell>
          <cell r="J949">
            <v>101.10750193191593</v>
          </cell>
          <cell r="K949">
            <v>62.037355176536877</v>
          </cell>
        </row>
        <row r="950">
          <cell r="A950">
            <v>37466</v>
          </cell>
          <cell r="B950">
            <v>49.93</v>
          </cell>
          <cell r="C950">
            <v>19</v>
          </cell>
          <cell r="D950">
            <v>5.7966129999999998</v>
          </cell>
          <cell r="E950">
            <v>898.95999999999992</v>
          </cell>
          <cell r="G950">
            <v>37466</v>
          </cell>
          <cell r="H950">
            <v>86.740499457111824</v>
          </cell>
          <cell r="I950">
            <v>90.476190476190482</v>
          </cell>
          <cell r="J950">
            <v>98.189995504335926</v>
          </cell>
          <cell r="K950">
            <v>61.774851912425611</v>
          </cell>
        </row>
        <row r="951">
          <cell r="A951">
            <v>37463</v>
          </cell>
          <cell r="B951">
            <v>49.18</v>
          </cell>
          <cell r="C951">
            <v>18.600000000000001</v>
          </cell>
          <cell r="D951">
            <v>5.4369129999999997</v>
          </cell>
          <cell r="E951">
            <v>852.83999999999992</v>
          </cell>
          <cell r="G951">
            <v>37463</v>
          </cell>
          <cell r="H951">
            <v>85.437567861020625</v>
          </cell>
          <cell r="I951">
            <v>88.571428571428584</v>
          </cell>
          <cell r="J951">
            <v>92.096964732243734</v>
          </cell>
          <cell r="K951">
            <v>58.605571666139831</v>
          </cell>
        </row>
        <row r="952">
          <cell r="A952">
            <v>37462</v>
          </cell>
          <cell r="B952">
            <v>49.48</v>
          </cell>
          <cell r="C952">
            <v>19.149999999999999</v>
          </cell>
          <cell r="D952">
            <v>5.5485449999999998</v>
          </cell>
          <cell r="E952">
            <v>838.68</v>
          </cell>
          <cell r="G952">
            <v>37462</v>
          </cell>
          <cell r="H952">
            <v>85.958740499457107</v>
          </cell>
          <cell r="I952">
            <v>91.19047619047619</v>
          </cell>
          <cell r="J952">
            <v>93.987921671777215</v>
          </cell>
          <cell r="K952">
            <v>57.632522917497006</v>
          </cell>
        </row>
        <row r="953">
          <cell r="A953">
            <v>37461</v>
          </cell>
          <cell r="B953">
            <v>49.26</v>
          </cell>
          <cell r="C953">
            <v>19</v>
          </cell>
          <cell r="D953">
            <v>5.2625700000000002</v>
          </cell>
          <cell r="E953">
            <v>843.42</v>
          </cell>
          <cell r="G953">
            <v>37461</v>
          </cell>
          <cell r="H953">
            <v>85.576547231270354</v>
          </cell>
          <cell r="I953">
            <v>90.476190476190482</v>
          </cell>
          <cell r="J953">
            <v>89.143733528743965</v>
          </cell>
          <cell r="K953">
            <v>57.958246863017273</v>
          </cell>
        </row>
        <row r="954">
          <cell r="A954">
            <v>37460</v>
          </cell>
          <cell r="B954">
            <v>47.169999999999995</v>
          </cell>
          <cell r="C954">
            <v>16.77</v>
          </cell>
          <cell r="D954">
            <v>5.4439359999999999</v>
          </cell>
          <cell r="E954">
            <v>797.69999999999993</v>
          </cell>
          <cell r="G954">
            <v>37460</v>
          </cell>
          <cell r="H954">
            <v>81.945711183496201</v>
          </cell>
          <cell r="I954">
            <v>79.857142857142861</v>
          </cell>
          <cell r="J954">
            <v>92.215928744232627</v>
          </cell>
          <cell r="K954">
            <v>54.816453869518014</v>
          </cell>
        </row>
        <row r="955">
          <cell r="A955">
            <v>37459</v>
          </cell>
          <cell r="B955">
            <v>47.22</v>
          </cell>
          <cell r="C955">
            <v>18.2</v>
          </cell>
          <cell r="D955">
            <v>5.6728350000000001</v>
          </cell>
          <cell r="E955">
            <v>819.84999999999991</v>
          </cell>
          <cell r="G955">
            <v>37459</v>
          </cell>
          <cell r="H955">
            <v>82.032573289902274</v>
          </cell>
          <cell r="I955">
            <v>86.666666666666657</v>
          </cell>
          <cell r="J955">
            <v>96.093295023635278</v>
          </cell>
          <cell r="K955">
            <v>56.338560492571567</v>
          </cell>
        </row>
        <row r="956">
          <cell r="A956">
            <v>37456</v>
          </cell>
          <cell r="B956">
            <v>49.11</v>
          </cell>
          <cell r="C956">
            <v>18</v>
          </cell>
          <cell r="D956">
            <v>5.9143249999999998</v>
          </cell>
          <cell r="E956">
            <v>847.76</v>
          </cell>
          <cell r="G956">
            <v>37456</v>
          </cell>
          <cell r="H956">
            <v>85.31596091205212</v>
          </cell>
          <cell r="I956">
            <v>85.714285714285708</v>
          </cell>
          <cell r="J956">
            <v>100.18394278886336</v>
          </cell>
          <cell r="K956">
            <v>58.256483555751018</v>
          </cell>
        </row>
        <row r="957">
          <cell r="A957">
            <v>37455</v>
          </cell>
          <cell r="B957">
            <v>50.08</v>
          </cell>
          <cell r="C957">
            <v>18.819999999999997</v>
          </cell>
          <cell r="D957">
            <v>6.0645020000000001</v>
          </cell>
          <cell r="E957">
            <v>881.56</v>
          </cell>
          <cell r="G957">
            <v>37455</v>
          </cell>
          <cell r="H957">
            <v>87.001085776330072</v>
          </cell>
          <cell r="I957">
            <v>89.61904761904762</v>
          </cell>
          <cell r="J957">
            <v>102.72782124941517</v>
          </cell>
          <cell r="K957">
            <v>60.57915641621198</v>
          </cell>
        </row>
        <row r="958">
          <cell r="A958">
            <v>37454</v>
          </cell>
          <cell r="B958">
            <v>50.94</v>
          </cell>
          <cell r="C958">
            <v>19.899999999999999</v>
          </cell>
          <cell r="D958">
            <v>5.9786109999999999</v>
          </cell>
          <cell r="E958">
            <v>906.04</v>
          </cell>
          <cell r="G958">
            <v>37454</v>
          </cell>
          <cell r="H958">
            <v>88.495114006514655</v>
          </cell>
          <cell r="I958">
            <v>94.761904761904759</v>
          </cell>
          <cell r="J958">
            <v>101.2728962951595</v>
          </cell>
          <cell r="K958">
            <v>62.261376286747016</v>
          </cell>
        </row>
        <row r="959">
          <cell r="A959">
            <v>37453</v>
          </cell>
          <cell r="B959">
            <v>50.16</v>
          </cell>
          <cell r="C959">
            <v>19.989999999999998</v>
          </cell>
          <cell r="D959">
            <v>5.9336989999999998</v>
          </cell>
          <cell r="E959">
            <v>901.05</v>
          </cell>
          <cell r="G959">
            <v>37453</v>
          </cell>
          <cell r="H959">
            <v>87.140065146579801</v>
          </cell>
          <cell r="I959">
            <v>95.190476190476176</v>
          </cell>
          <cell r="J959">
            <v>100.51212287832267</v>
          </cell>
          <cell r="K959">
            <v>61.91847280823518</v>
          </cell>
        </row>
        <row r="960">
          <cell r="A960">
            <v>37452</v>
          </cell>
          <cell r="B960">
            <v>51.559999999999995</v>
          </cell>
          <cell r="C960">
            <v>20.5</v>
          </cell>
          <cell r="D960">
            <v>5.6868270000000001</v>
          </cell>
          <cell r="E960">
            <v>917.93</v>
          </cell>
          <cell r="G960">
            <v>37452</v>
          </cell>
          <cell r="H960">
            <v>89.572204125950066</v>
          </cell>
          <cell r="I960">
            <v>97.61904761904762</v>
          </cell>
          <cell r="J960">
            <v>96.330308330733175</v>
          </cell>
          <cell r="K960">
            <v>63.078434875826325</v>
          </cell>
        </row>
        <row r="961">
          <cell r="A961">
            <v>37449</v>
          </cell>
          <cell r="B961">
            <v>51.059999999999995</v>
          </cell>
          <cell r="C961">
            <v>20.88</v>
          </cell>
          <cell r="D961">
            <v>5.5036779999999998</v>
          </cell>
          <cell r="E961">
            <v>921.39</v>
          </cell>
          <cell r="G961">
            <v>37449</v>
          </cell>
          <cell r="H961">
            <v>88.703583061889262</v>
          </cell>
          <cell r="I961">
            <v>99.428571428571416</v>
          </cell>
          <cell r="J961">
            <v>93.227910519006969</v>
          </cell>
          <cell r="K961">
            <v>63.316199612429735</v>
          </cell>
        </row>
        <row r="962">
          <cell r="A962">
            <v>37448</v>
          </cell>
          <cell r="B962">
            <v>51.349999999999994</v>
          </cell>
          <cell r="C962">
            <v>21.2</v>
          </cell>
          <cell r="D962">
            <v>5.5088200000000001</v>
          </cell>
          <cell r="E962">
            <v>927.36999999999989</v>
          </cell>
          <cell r="G962">
            <v>37448</v>
          </cell>
          <cell r="H962">
            <v>89.207383279044521</v>
          </cell>
          <cell r="I962">
            <v>100.95238095238095</v>
          </cell>
          <cell r="J962">
            <v>93.315011893013363</v>
          </cell>
          <cell r="K962">
            <v>63.727134041588208</v>
          </cell>
        </row>
        <row r="963">
          <cell r="A963">
            <v>37447</v>
          </cell>
          <cell r="B963">
            <v>51.239999999999995</v>
          </cell>
          <cell r="C963">
            <v>21.2</v>
          </cell>
          <cell r="D963">
            <v>5.7631519999999998</v>
          </cell>
          <cell r="E963">
            <v>920.46999999999991</v>
          </cell>
          <cell r="G963">
            <v>37447</v>
          </cell>
          <cell r="H963">
            <v>89.016286644951151</v>
          </cell>
          <cell r="I963">
            <v>100.95238095238095</v>
          </cell>
          <cell r="J963">
            <v>97.623192883638183</v>
          </cell>
          <cell r="K963">
            <v>63.252978931020742</v>
          </cell>
        </row>
        <row r="964">
          <cell r="A964">
            <v>37446</v>
          </cell>
          <cell r="B964">
            <v>52.339999999999996</v>
          </cell>
          <cell r="C964">
            <v>22</v>
          </cell>
          <cell r="D964">
            <v>5.7500140000000002</v>
          </cell>
          <cell r="E964">
            <v>952.82999999999993</v>
          </cell>
          <cell r="G964">
            <v>37446</v>
          </cell>
          <cell r="H964">
            <v>90.927252985884905</v>
          </cell>
          <cell r="I964">
            <v>104.76190476190477</v>
          </cell>
          <cell r="J964">
            <v>97.400645654603593</v>
          </cell>
          <cell r="K964">
            <v>65.476697681450219</v>
          </cell>
        </row>
        <row r="965">
          <cell r="A965">
            <v>37445</v>
          </cell>
          <cell r="B965">
            <v>53.449999999999996</v>
          </cell>
          <cell r="C965">
            <v>22.25</v>
          </cell>
          <cell r="D965">
            <v>5.7933130000000004</v>
          </cell>
          <cell r="E965">
            <v>976.9799999999999</v>
          </cell>
          <cell r="G965">
            <v>37445</v>
          </cell>
          <cell r="H965">
            <v>92.855591748099897</v>
          </cell>
          <cell r="I965">
            <v>105.95238095238095</v>
          </cell>
          <cell r="J965">
            <v>98.134096139454357</v>
          </cell>
          <cell r="K965">
            <v>67.136240568436392</v>
          </cell>
        </row>
        <row r="966">
          <cell r="A966">
            <v>37442</v>
          </cell>
          <cell r="B966">
            <v>54.15</v>
          </cell>
          <cell r="C966">
            <v>21.979999999999997</v>
          </cell>
          <cell r="D966">
            <v>5.7335279999999997</v>
          </cell>
          <cell r="E966">
            <v>989.03</v>
          </cell>
          <cell r="G966">
            <v>37442</v>
          </cell>
          <cell r="H966">
            <v>94.071661237785008</v>
          </cell>
          <cell r="I966">
            <v>104.66666666666666</v>
          </cell>
          <cell r="J966">
            <v>97.121385979016395</v>
          </cell>
          <cell r="K966">
            <v>67.964294058630301</v>
          </cell>
        </row>
        <row r="967">
          <cell r="A967">
            <v>37441</v>
          </cell>
          <cell r="B967">
            <v>52.3</v>
          </cell>
          <cell r="C967">
            <v>22.29</v>
          </cell>
          <cell r="D967">
            <v>5.6454339999999998</v>
          </cell>
          <cell r="E967">
            <v>953.9899999999999</v>
          </cell>
          <cell r="G967">
            <v>37441</v>
          </cell>
          <cell r="H967">
            <v>90.857763300760041</v>
          </cell>
          <cell r="I967">
            <v>106.14285714285714</v>
          </cell>
          <cell r="J967">
            <v>95.629143963901882</v>
          </cell>
          <cell r="K967">
            <v>65.556410714531125</v>
          </cell>
        </row>
        <row r="968">
          <cell r="A968">
            <v>37440</v>
          </cell>
          <cell r="B968">
            <v>52.3</v>
          </cell>
          <cell r="C968">
            <v>22.29</v>
          </cell>
          <cell r="D968">
            <v>5.714137</v>
          </cell>
          <cell r="E968">
            <v>953.9899999999999</v>
          </cell>
          <cell r="G968">
            <v>37440</v>
          </cell>
          <cell r="H968">
            <v>90.857763300760041</v>
          </cell>
          <cell r="I968">
            <v>106.14285714285714</v>
          </cell>
          <cell r="J968">
            <v>96.792917923131938</v>
          </cell>
          <cell r="K968">
            <v>65.556410714531125</v>
          </cell>
        </row>
        <row r="969">
          <cell r="A969">
            <v>37439</v>
          </cell>
          <cell r="B969">
            <v>52.12</v>
          </cell>
          <cell r="C969">
            <v>22.9</v>
          </cell>
          <cell r="D969">
            <v>5.8959799999999998</v>
          </cell>
          <cell r="E969">
            <v>948.08999999999992</v>
          </cell>
          <cell r="G969">
            <v>37439</v>
          </cell>
          <cell r="H969">
            <v>90.545059717698152</v>
          </cell>
          <cell r="I969">
            <v>109.04761904761904</v>
          </cell>
          <cell r="J969">
            <v>99.873193137726219</v>
          </cell>
          <cell r="K969">
            <v>65.150973735929966</v>
          </cell>
        </row>
        <row r="970">
          <cell r="A970">
            <v>37438</v>
          </cell>
          <cell r="B970">
            <v>53.08</v>
          </cell>
          <cell r="C970">
            <v>23.5</v>
          </cell>
          <cell r="D970">
            <v>5.9486929999999996</v>
          </cell>
          <cell r="E970">
            <v>968.65</v>
          </cell>
          <cell r="G970">
            <v>37438</v>
          </cell>
          <cell r="H970">
            <v>92.212812160694895</v>
          </cell>
          <cell r="I970">
            <v>111.90476190476191</v>
          </cell>
          <cell r="J970">
            <v>100.76610926530279</v>
          </cell>
          <cell r="K970">
            <v>66.563818529157103</v>
          </cell>
        </row>
        <row r="971">
          <cell r="A971">
            <v>37435</v>
          </cell>
          <cell r="B971">
            <v>53.51</v>
          </cell>
          <cell r="C971">
            <v>24.31</v>
          </cell>
          <cell r="D971">
            <v>5.9462279999999996</v>
          </cell>
          <cell r="E971">
            <v>989.81</v>
          </cell>
          <cell r="G971">
            <v>37435</v>
          </cell>
          <cell r="H971">
            <v>92.959826275787179</v>
          </cell>
          <cell r="I971">
            <v>115.76190476190476</v>
          </cell>
          <cell r="J971">
            <v>100.72435413365639</v>
          </cell>
          <cell r="K971">
            <v>68.017894201564019</v>
          </cell>
        </row>
        <row r="972">
          <cell r="A972">
            <v>37434</v>
          </cell>
          <cell r="B972">
            <v>54.9</v>
          </cell>
          <cell r="C972">
            <v>22.65</v>
          </cell>
          <cell r="D972">
            <v>5.7793169999999998</v>
          </cell>
          <cell r="E972">
            <v>990.64</v>
          </cell>
          <cell r="G972">
            <v>37434</v>
          </cell>
          <cell r="H972">
            <v>95.374592833876221</v>
          </cell>
          <cell r="I972">
            <v>107.85714285714285</v>
          </cell>
          <cell r="J972">
            <v>97.897015075550527</v>
          </cell>
          <cell r="K972">
            <v>68.074930251096049</v>
          </cell>
        </row>
        <row r="973">
          <cell r="A973">
            <v>37433</v>
          </cell>
          <cell r="B973">
            <v>54.269999999999996</v>
          </cell>
          <cell r="C973">
            <v>22.97</v>
          </cell>
          <cell r="D973">
            <v>5.5398339999999999</v>
          </cell>
          <cell r="E973">
            <v>973.52</v>
          </cell>
          <cell r="G973">
            <v>37433</v>
          </cell>
          <cell r="H973">
            <v>94.280130293159615</v>
          </cell>
          <cell r="I973">
            <v>109.38095238095238</v>
          </cell>
          <cell r="J973">
            <v>93.84036428769133</v>
          </cell>
          <cell r="K973">
            <v>66.898475831832982</v>
          </cell>
        </row>
        <row r="974">
          <cell r="A974">
            <v>37432</v>
          </cell>
          <cell r="B974">
            <v>53.349999999999994</v>
          </cell>
          <cell r="C974">
            <v>22.7</v>
          </cell>
          <cell r="D974">
            <v>5.5927280000000001</v>
          </cell>
          <cell r="E974">
            <v>976.14</v>
          </cell>
          <cell r="G974">
            <v>37432</v>
          </cell>
          <cell r="H974">
            <v>92.681867535287736</v>
          </cell>
          <cell r="I974">
            <v>108.09523809523809</v>
          </cell>
          <cell r="J974">
            <v>94.736346410735663</v>
          </cell>
          <cell r="K974">
            <v>67.078517337584699</v>
          </cell>
        </row>
        <row r="975">
          <cell r="A975">
            <v>37431</v>
          </cell>
          <cell r="B975">
            <v>54.809999999999995</v>
          </cell>
          <cell r="C975">
            <v>23.74</v>
          </cell>
          <cell r="D975">
            <v>5.4232699999999996</v>
          </cell>
          <cell r="E975">
            <v>992.71999999999991</v>
          </cell>
          <cell r="G975">
            <v>37431</v>
          </cell>
          <cell r="H975">
            <v>95.218241042345284</v>
          </cell>
          <cell r="I975">
            <v>113.04761904761904</v>
          </cell>
          <cell r="J975">
            <v>91.865863206462095</v>
          </cell>
          <cell r="K975">
            <v>68.217863965585963</v>
          </cell>
        </row>
        <row r="976">
          <cell r="A976">
            <v>37428</v>
          </cell>
          <cell r="B976">
            <v>55.129999999999995</v>
          </cell>
          <cell r="C976">
            <v>23.509999999999998</v>
          </cell>
          <cell r="D976">
            <v>5.5838210000000004</v>
          </cell>
          <cell r="E976">
            <v>989.14</v>
          </cell>
          <cell r="G976">
            <v>37428</v>
          </cell>
          <cell r="H976">
            <v>95.774158523344198</v>
          </cell>
          <cell r="I976">
            <v>111.95238095238096</v>
          </cell>
          <cell r="J976">
            <v>94.585468943159839</v>
          </cell>
          <cell r="K976">
            <v>67.971853053146603</v>
          </cell>
        </row>
        <row r="977">
          <cell r="A977">
            <v>37427</v>
          </cell>
          <cell r="B977">
            <v>55.69</v>
          </cell>
          <cell r="C977">
            <v>25.299999999999997</v>
          </cell>
          <cell r="D977">
            <v>5.5495219999999996</v>
          </cell>
          <cell r="E977">
            <v>1006.29</v>
          </cell>
          <cell r="G977">
            <v>37427</v>
          </cell>
          <cell r="H977">
            <v>96.747014115092284</v>
          </cell>
          <cell r="I977">
            <v>120.47619047619047</v>
          </cell>
          <cell r="J977">
            <v>94.004471271622464</v>
          </cell>
          <cell r="K977">
            <v>69.150369016368657</v>
          </cell>
        </row>
        <row r="978">
          <cell r="A978">
            <v>37426</v>
          </cell>
          <cell r="B978">
            <v>56.379999999999995</v>
          </cell>
          <cell r="C978">
            <v>25.409999999999997</v>
          </cell>
          <cell r="D978">
            <v>5.6616920000000004</v>
          </cell>
          <cell r="E978">
            <v>1019.9899999999999</v>
          </cell>
          <cell r="G978">
            <v>37426</v>
          </cell>
          <cell r="H978">
            <v>97.945711183496215</v>
          </cell>
          <cell r="I978">
            <v>121</v>
          </cell>
          <cell r="J978">
            <v>95.904541501551805</v>
          </cell>
          <cell r="K978">
            <v>70.091807424306978</v>
          </cell>
        </row>
        <row r="979">
          <cell r="A979">
            <v>37425</v>
          </cell>
          <cell r="B979">
            <v>57.3</v>
          </cell>
          <cell r="C979">
            <v>25.409999999999997</v>
          </cell>
          <cell r="D979">
            <v>5.7080130000000002</v>
          </cell>
          <cell r="E979">
            <v>1037.1400000000001</v>
          </cell>
          <cell r="G979">
            <v>37425</v>
          </cell>
          <cell r="H979">
            <v>99.543973941368066</v>
          </cell>
          <cell r="I979">
            <v>121</v>
          </cell>
          <cell r="J979">
            <v>96.689182253272904</v>
          </cell>
          <cell r="K979">
            <v>71.270323387529046</v>
          </cell>
        </row>
        <row r="980">
          <cell r="A980">
            <v>37424</v>
          </cell>
          <cell r="B980">
            <v>55.94</v>
          </cell>
          <cell r="C980">
            <v>25.349999999999998</v>
          </cell>
          <cell r="D980">
            <v>5.6488709999999998</v>
          </cell>
          <cell r="E980">
            <v>1036.1699999999998</v>
          </cell>
          <cell r="G980">
            <v>37424</v>
          </cell>
          <cell r="H980">
            <v>97.181324647122693</v>
          </cell>
          <cell r="I980">
            <v>120.71428571428572</v>
          </cell>
          <cell r="J980">
            <v>95.687363999386122</v>
          </cell>
          <cell r="K980">
            <v>71.203666799521727</v>
          </cell>
        </row>
        <row r="981">
          <cell r="A981">
            <v>37421</v>
          </cell>
          <cell r="B981">
            <v>53.9</v>
          </cell>
          <cell r="C981">
            <v>24.849999999999998</v>
          </cell>
          <cell r="D981">
            <v>5.4877849999999997</v>
          </cell>
          <cell r="E981">
            <v>1007.27</v>
          </cell>
          <cell r="G981">
            <v>37421</v>
          </cell>
          <cell r="H981">
            <v>93.637350705754614</v>
          </cell>
          <cell r="I981">
            <v>118.33333333333333</v>
          </cell>
          <cell r="J981">
            <v>92.958695789896979</v>
          </cell>
          <cell r="K981">
            <v>69.217712785695625</v>
          </cell>
        </row>
        <row r="982">
          <cell r="A982">
            <v>37420</v>
          </cell>
          <cell r="B982">
            <v>55.15</v>
          </cell>
          <cell r="C982">
            <v>24.2</v>
          </cell>
          <cell r="D982">
            <v>5.6170720000000003</v>
          </cell>
          <cell r="E982">
            <v>1009.56</v>
          </cell>
          <cell r="G982">
            <v>37420</v>
          </cell>
          <cell r="H982">
            <v>95.808903365906616</v>
          </cell>
          <cell r="I982">
            <v>115.23809523809523</v>
          </cell>
          <cell r="J982">
            <v>95.148714331546941</v>
          </cell>
          <cell r="K982">
            <v>69.375077307898465</v>
          </cell>
        </row>
        <row r="983">
          <cell r="A983">
            <v>37419</v>
          </cell>
          <cell r="B983">
            <v>55.019999999999996</v>
          </cell>
          <cell r="C983">
            <v>24.4</v>
          </cell>
          <cell r="D983">
            <v>5.6107820000000004</v>
          </cell>
          <cell r="E983">
            <v>1020.26</v>
          </cell>
          <cell r="G983">
            <v>37419</v>
          </cell>
          <cell r="H983">
            <v>95.583061889250814</v>
          </cell>
          <cell r="I983">
            <v>116.19047619047618</v>
          </cell>
          <cell r="J983">
            <v>95.042166754242345</v>
          </cell>
          <cell r="K983">
            <v>70.11036131993788</v>
          </cell>
        </row>
        <row r="984">
          <cell r="A984">
            <v>37418</v>
          </cell>
          <cell r="B984">
            <v>56.339999999999996</v>
          </cell>
          <cell r="C984">
            <v>23.99</v>
          </cell>
          <cell r="D984">
            <v>5.6398200000000003</v>
          </cell>
          <cell r="E984">
            <v>1013.5999999999999</v>
          </cell>
          <cell r="G984">
            <v>37418</v>
          </cell>
          <cell r="H984">
            <v>97.876221498371336</v>
          </cell>
          <cell r="I984">
            <v>114.23809523809523</v>
          </cell>
          <cell r="J984">
            <v>95.534047286797289</v>
          </cell>
          <cell r="K984">
            <v>69.652698561042314</v>
          </cell>
        </row>
        <row r="985">
          <cell r="A985">
            <v>37417</v>
          </cell>
          <cell r="B985">
            <v>57.25</v>
          </cell>
          <cell r="C985">
            <v>23.759999999999998</v>
          </cell>
          <cell r="D985">
            <v>5.5520899999999997</v>
          </cell>
          <cell r="E985">
            <v>1030.7399999999998</v>
          </cell>
          <cell r="G985">
            <v>37417</v>
          </cell>
          <cell r="H985">
            <v>99.457111834961992</v>
          </cell>
          <cell r="I985">
            <v>113.14285714285714</v>
          </cell>
          <cell r="J985">
            <v>94.047971141021222</v>
          </cell>
          <cell r="K985">
            <v>70.830527342944706</v>
          </cell>
        </row>
        <row r="986">
          <cell r="A986">
            <v>37414</v>
          </cell>
          <cell r="B986">
            <v>56.94</v>
          </cell>
          <cell r="C986">
            <v>23.95</v>
          </cell>
          <cell r="D986">
            <v>5.6506939999999997</v>
          </cell>
          <cell r="E986">
            <v>1027.53</v>
          </cell>
          <cell r="G986">
            <v>37414</v>
          </cell>
          <cell r="H986">
            <v>98.918566775244301</v>
          </cell>
          <cell r="I986">
            <v>114.04761904761904</v>
          </cell>
          <cell r="J986">
            <v>95.718244163682826</v>
          </cell>
          <cell r="K986">
            <v>70.609942139332887</v>
          </cell>
        </row>
        <row r="987">
          <cell r="A987">
            <v>37413</v>
          </cell>
          <cell r="B987">
            <v>56.55</v>
          </cell>
          <cell r="C987">
            <v>24.049999999999997</v>
          </cell>
          <cell r="D987">
            <v>5.7031850000000004</v>
          </cell>
          <cell r="E987">
            <v>1029.1500000000001</v>
          </cell>
          <cell r="G987">
            <v>37413</v>
          </cell>
          <cell r="H987">
            <v>98.241042345276867</v>
          </cell>
          <cell r="I987">
            <v>114.52380952380952</v>
          </cell>
          <cell r="J987">
            <v>96.607399788531012</v>
          </cell>
          <cell r="K987">
            <v>70.721265513118297</v>
          </cell>
        </row>
        <row r="988">
          <cell r="A988">
            <v>37412</v>
          </cell>
          <cell r="B988">
            <v>57.839999999999996</v>
          </cell>
          <cell r="C988">
            <v>25.169999999999998</v>
          </cell>
          <cell r="D988">
            <v>5.5827400000000003</v>
          </cell>
          <cell r="E988">
            <v>1049.9000000000001</v>
          </cell>
          <cell r="G988">
            <v>37412</v>
          </cell>
          <cell r="H988">
            <v>100.48208469055375</v>
          </cell>
          <cell r="I988">
            <v>119.85714285714286</v>
          </cell>
          <cell r="J988">
            <v>94.567157666360742</v>
          </cell>
          <cell r="K988">
            <v>72.147166751419036</v>
          </cell>
        </row>
        <row r="989">
          <cell r="A989">
            <v>37411</v>
          </cell>
          <cell r="B989">
            <v>57.309999999999995</v>
          </cell>
          <cell r="C989">
            <v>25.299999999999997</v>
          </cell>
          <cell r="D989">
            <v>5.6066159999999998</v>
          </cell>
          <cell r="E989">
            <v>1040.6899999999998</v>
          </cell>
          <cell r="G989">
            <v>37411</v>
          </cell>
          <cell r="H989">
            <v>99.561346362649289</v>
          </cell>
          <cell r="I989">
            <v>120.47619047619047</v>
          </cell>
          <cell r="J989">
            <v>94.971598040879712</v>
          </cell>
          <cell r="K989">
            <v>71.514272756009404</v>
          </cell>
        </row>
        <row r="990">
          <cell r="A990">
            <v>37410</v>
          </cell>
          <cell r="B990">
            <v>56.819999999999993</v>
          </cell>
          <cell r="C990">
            <v>25.18</v>
          </cell>
          <cell r="D990">
            <v>5.7171269999999996</v>
          </cell>
          <cell r="E990">
            <v>1040.6799999999998</v>
          </cell>
          <cell r="G990">
            <v>37410</v>
          </cell>
          <cell r="H990">
            <v>98.710097719869708</v>
          </cell>
          <cell r="I990">
            <v>119.90476190476191</v>
          </cell>
          <cell r="J990">
            <v>96.843566135554937</v>
          </cell>
          <cell r="K990">
            <v>71.513585574689742</v>
          </cell>
        </row>
        <row r="991">
          <cell r="A991">
            <v>37407</v>
          </cell>
          <cell r="B991">
            <v>57.849999999999994</v>
          </cell>
          <cell r="C991">
            <v>25.2</v>
          </cell>
          <cell r="D991">
            <v>5.7293099999999999</v>
          </cell>
          <cell r="E991">
            <v>1067.1400000000001</v>
          </cell>
          <cell r="G991">
            <v>37407</v>
          </cell>
          <cell r="H991">
            <v>100.49945711183497</v>
          </cell>
          <cell r="I991">
            <v>120</v>
          </cell>
          <cell r="J991">
            <v>97.049936427176846</v>
          </cell>
          <cell r="K991">
            <v>73.331867346518052</v>
          </cell>
        </row>
        <row r="992">
          <cell r="A992">
            <v>37406</v>
          </cell>
          <cell r="B992">
            <v>57.05</v>
          </cell>
          <cell r="C992">
            <v>25.5</v>
          </cell>
          <cell r="D992">
            <v>5.6576599999999999</v>
          </cell>
          <cell r="E992">
            <v>1064.6600000000001</v>
          </cell>
          <cell r="G992">
            <v>37406</v>
          </cell>
          <cell r="H992">
            <v>99.109663409337671</v>
          </cell>
          <cell r="I992">
            <v>121.42857142857142</v>
          </cell>
          <cell r="J992">
            <v>95.836242641187397</v>
          </cell>
          <cell r="K992">
            <v>73.161446379241639</v>
          </cell>
        </row>
        <row r="993">
          <cell r="A993">
            <v>37405</v>
          </cell>
          <cell r="B993">
            <v>56.599999999999994</v>
          </cell>
          <cell r="C993">
            <v>25.549999999999997</v>
          </cell>
          <cell r="D993">
            <v>5.7128189999999996</v>
          </cell>
          <cell r="E993">
            <v>1067.6600000000001</v>
          </cell>
          <cell r="G993">
            <v>37405</v>
          </cell>
          <cell r="H993">
            <v>98.327904451682954</v>
          </cell>
          <cell r="I993">
            <v>121.66666666666669</v>
          </cell>
          <cell r="J993">
            <v>96.770592055582256</v>
          </cell>
          <cell r="K993">
            <v>73.367600775140531</v>
          </cell>
        </row>
        <row r="994">
          <cell r="A994">
            <v>37404</v>
          </cell>
          <cell r="B994">
            <v>57.4</v>
          </cell>
          <cell r="C994">
            <v>25.95</v>
          </cell>
          <cell r="D994">
            <v>5.8253909999999998</v>
          </cell>
          <cell r="E994">
            <v>1074.55</v>
          </cell>
          <cell r="G994">
            <v>37404</v>
          </cell>
          <cell r="H994">
            <v>99.717698154180241</v>
          </cell>
          <cell r="I994">
            <v>123.57142857142858</v>
          </cell>
          <cell r="J994">
            <v>98.677471844506258</v>
          </cell>
          <cell r="K994">
            <v>73.841068704388334</v>
          </cell>
        </row>
        <row r="995">
          <cell r="A995">
            <v>37403</v>
          </cell>
          <cell r="B995">
            <v>58.9</v>
          </cell>
          <cell r="C995">
            <v>26.75</v>
          </cell>
          <cell r="D995">
            <v>5.8108399999999998</v>
          </cell>
          <cell r="E995">
            <v>1083.82</v>
          </cell>
          <cell r="G995">
            <v>37403</v>
          </cell>
          <cell r="H995">
            <v>102.32356134636265</v>
          </cell>
          <cell r="I995">
            <v>127.38095238095238</v>
          </cell>
          <cell r="J995">
            <v>98.430989523781449</v>
          </cell>
          <cell r="K995">
            <v>74.478085787715941</v>
          </cell>
        </row>
        <row r="996">
          <cell r="A996">
            <v>37400</v>
          </cell>
          <cell r="B996">
            <v>58.9</v>
          </cell>
          <cell r="C996">
            <v>26.75</v>
          </cell>
          <cell r="D996">
            <v>5.8455130000000004</v>
          </cell>
          <cell r="E996">
            <v>1083.82</v>
          </cell>
          <cell r="G996">
            <v>37400</v>
          </cell>
          <cell r="H996">
            <v>102.32356134636265</v>
          </cell>
          <cell r="I996">
            <v>127.38095238095238</v>
          </cell>
          <cell r="J996">
            <v>99.018322456672067</v>
          </cell>
          <cell r="K996">
            <v>74.478085787715941</v>
          </cell>
        </row>
        <row r="997">
          <cell r="A997">
            <v>37399</v>
          </cell>
          <cell r="B997">
            <v>58.959999999999994</v>
          </cell>
          <cell r="C997">
            <v>27.569999999999997</v>
          </cell>
          <cell r="D997">
            <v>5.7824090000000004</v>
          </cell>
          <cell r="E997">
            <v>1097.08</v>
          </cell>
          <cell r="G997">
            <v>37399</v>
          </cell>
          <cell r="H997">
            <v>102.42779587404995</v>
          </cell>
          <cell r="I997">
            <v>131.28571428571431</v>
          </cell>
          <cell r="J997">
            <v>97.949391086524429</v>
          </cell>
          <cell r="K997">
            <v>75.389288217589083</v>
          </cell>
        </row>
        <row r="998">
          <cell r="A998">
            <v>37398</v>
          </cell>
          <cell r="B998">
            <v>56.699999999999996</v>
          </cell>
          <cell r="C998">
            <v>26.4</v>
          </cell>
          <cell r="D998">
            <v>5.7992359999999996</v>
          </cell>
          <cell r="E998">
            <v>1086.02</v>
          </cell>
          <cell r="G998">
            <v>37398</v>
          </cell>
          <cell r="H998">
            <v>98.501628664495115</v>
          </cell>
          <cell r="I998">
            <v>125.71428571428571</v>
          </cell>
          <cell r="J998">
            <v>98.234427029816047</v>
          </cell>
          <cell r="K998">
            <v>74.629265678041804</v>
          </cell>
        </row>
        <row r="999">
          <cell r="A999">
            <v>37397</v>
          </cell>
          <cell r="B999">
            <v>56.48</v>
          </cell>
          <cell r="C999">
            <v>26.709999999999997</v>
          </cell>
          <cell r="D999">
            <v>5.8781780000000001</v>
          </cell>
          <cell r="E999">
            <v>1079.8800000000001</v>
          </cell>
          <cell r="G999">
            <v>37397</v>
          </cell>
          <cell r="H999">
            <v>98.119435396308347</v>
          </cell>
          <cell r="I999">
            <v>127.19047619047619</v>
          </cell>
          <cell r="J999">
            <v>99.571641472992312</v>
          </cell>
          <cell r="K999">
            <v>74.207336347768731</v>
          </cell>
        </row>
        <row r="1000">
          <cell r="A1000">
            <v>37396</v>
          </cell>
          <cell r="B1000">
            <v>57.55</v>
          </cell>
          <cell r="C1000">
            <v>27.4</v>
          </cell>
          <cell r="D1000">
            <v>5.9743389999999996</v>
          </cell>
          <cell r="E1000">
            <v>1091.8800000000001</v>
          </cell>
          <cell r="G1000">
            <v>37396</v>
          </cell>
          <cell r="H1000">
            <v>99.978284473398475</v>
          </cell>
          <cell r="I1000">
            <v>130.47619047619048</v>
          </cell>
          <cell r="J1000">
            <v>101.20053202644006</v>
          </cell>
          <cell r="K1000">
            <v>75.031953931364342</v>
          </cell>
        </row>
        <row r="1001">
          <cell r="A1001">
            <v>37393</v>
          </cell>
          <cell r="B1001">
            <v>58.68</v>
          </cell>
          <cell r="C1001">
            <v>27.569999999999997</v>
          </cell>
          <cell r="D1001">
            <v>5.9575589999999998</v>
          </cell>
          <cell r="E1001">
            <v>1106.5899999999999</v>
          </cell>
          <cell r="G1001">
            <v>37393</v>
          </cell>
          <cell r="H1001">
            <v>101.94136807817588</v>
          </cell>
          <cell r="I1001">
            <v>131.28571428571431</v>
          </cell>
          <cell r="J1001">
            <v>100.91629222561798</v>
          </cell>
          <cell r="K1001">
            <v>76.042797652588604</v>
          </cell>
        </row>
        <row r="1002">
          <cell r="A1002">
            <v>37392</v>
          </cell>
          <cell r="B1002">
            <v>58.059999999999995</v>
          </cell>
          <cell r="C1002">
            <v>27.4</v>
          </cell>
          <cell r="D1002">
            <v>5.8106809999999998</v>
          </cell>
          <cell r="E1002">
            <v>1098.2299999999998</v>
          </cell>
          <cell r="G1002">
            <v>37392</v>
          </cell>
          <cell r="H1002">
            <v>100.86427795874052</v>
          </cell>
          <cell r="I1002">
            <v>130.47619047619048</v>
          </cell>
          <cell r="J1002">
            <v>98.428296190746238</v>
          </cell>
          <cell r="K1002">
            <v>75.468314069350342</v>
          </cell>
        </row>
        <row r="1003">
          <cell r="A1003">
            <v>37391</v>
          </cell>
          <cell r="B1003">
            <v>58.739999999999995</v>
          </cell>
          <cell r="C1003">
            <v>28.599999999999998</v>
          </cell>
          <cell r="D1003">
            <v>5.7958720000000001</v>
          </cell>
          <cell r="E1003">
            <v>1091.07</v>
          </cell>
          <cell r="G1003">
            <v>37391</v>
          </cell>
          <cell r="H1003">
            <v>102.04560260586319</v>
          </cell>
          <cell r="I1003">
            <v>136.1904761904762</v>
          </cell>
          <cell r="J1003">
            <v>98.177443556039805</v>
          </cell>
          <cell r="K1003">
            <v>74.976292244471622</v>
          </cell>
        </row>
        <row r="1004">
          <cell r="A1004">
            <v>37390</v>
          </cell>
          <cell r="B1004">
            <v>59.4</v>
          </cell>
          <cell r="C1004">
            <v>28.65</v>
          </cell>
          <cell r="D1004">
            <v>5.7633029999999996</v>
          </cell>
          <cell r="E1004">
            <v>1097.28</v>
          </cell>
          <cell r="G1004">
            <v>37390</v>
          </cell>
          <cell r="H1004">
            <v>103.19218241042346</v>
          </cell>
          <cell r="I1004">
            <v>136.42857142857144</v>
          </cell>
          <cell r="J1004">
            <v>97.625750703061556</v>
          </cell>
          <cell r="K1004">
            <v>75.403031843982347</v>
          </cell>
        </row>
        <row r="1005">
          <cell r="A1005">
            <v>37389</v>
          </cell>
          <cell r="B1005">
            <v>57.33</v>
          </cell>
          <cell r="C1005">
            <v>27.99</v>
          </cell>
          <cell r="D1005">
            <v>5.8574130000000002</v>
          </cell>
          <cell r="E1005">
            <v>1074.56</v>
          </cell>
          <cell r="G1005">
            <v>37389</v>
          </cell>
          <cell r="H1005">
            <v>99.596091205211721</v>
          </cell>
          <cell r="I1005">
            <v>133.28571428571428</v>
          </cell>
          <cell r="J1005">
            <v>99.219898954275337</v>
          </cell>
          <cell r="K1005">
            <v>73.841755885707997</v>
          </cell>
        </row>
        <row r="1006">
          <cell r="A1006">
            <v>37386</v>
          </cell>
          <cell r="B1006">
            <v>56.709999999999994</v>
          </cell>
          <cell r="C1006">
            <v>28.209999999999997</v>
          </cell>
          <cell r="D1006">
            <v>5.7773029999999999</v>
          </cell>
          <cell r="E1006">
            <v>1054.9899999999998</v>
          </cell>
          <cell r="G1006">
            <v>37386</v>
          </cell>
          <cell r="H1006">
            <v>98.519001085776338</v>
          </cell>
          <cell r="I1006">
            <v>134.33333333333331</v>
          </cell>
          <cell r="J1006">
            <v>97.86289952377129</v>
          </cell>
          <cell r="K1006">
            <v>72.496942043127504</v>
          </cell>
        </row>
        <row r="1007">
          <cell r="A1007">
            <v>37385</v>
          </cell>
          <cell r="B1007">
            <v>57.569999999999993</v>
          </cell>
          <cell r="C1007">
            <v>29.25</v>
          </cell>
          <cell r="D1007">
            <v>5.6393500000000003</v>
          </cell>
          <cell r="E1007">
            <v>1073.01</v>
          </cell>
          <cell r="G1007">
            <v>37385</v>
          </cell>
          <cell r="H1007">
            <v>100.01302931596092</v>
          </cell>
          <cell r="I1007">
            <v>139.28571428571428</v>
          </cell>
          <cell r="J1007">
            <v>95.526085862102022</v>
          </cell>
          <cell r="K1007">
            <v>73.735242781160238</v>
          </cell>
        </row>
        <row r="1008">
          <cell r="A1008">
            <v>37384</v>
          </cell>
          <cell r="B1008">
            <v>57.639999999999993</v>
          </cell>
          <cell r="C1008">
            <v>28.65</v>
          </cell>
          <cell r="D1008">
            <v>5.6488750000000003</v>
          </cell>
          <cell r="E1008">
            <v>1088.8399999999999</v>
          </cell>
          <cell r="G1008">
            <v>37384</v>
          </cell>
          <cell r="H1008">
            <v>100.13463626492943</v>
          </cell>
          <cell r="I1008">
            <v>136.42857142857144</v>
          </cell>
          <cell r="J1008">
            <v>95.687431756192041</v>
          </cell>
          <cell r="K1008">
            <v>74.823050810186771</v>
          </cell>
        </row>
        <row r="1009">
          <cell r="A1009">
            <v>37383</v>
          </cell>
          <cell r="B1009">
            <v>55.059999999999995</v>
          </cell>
          <cell r="C1009">
            <v>27.9</v>
          </cell>
          <cell r="D1009">
            <v>5.6244160000000001</v>
          </cell>
          <cell r="E1009">
            <v>1049.4899999999998</v>
          </cell>
          <cell r="G1009">
            <v>37383</v>
          </cell>
          <cell r="H1009">
            <v>95.652551574375678</v>
          </cell>
          <cell r="I1009">
            <v>132.85714285714286</v>
          </cell>
          <cell r="J1009">
            <v>95.27311582721066</v>
          </cell>
          <cell r="K1009">
            <v>72.118992317312845</v>
          </cell>
        </row>
        <row r="1010">
          <cell r="A1010">
            <v>37382</v>
          </cell>
          <cell r="B1010">
            <v>54.08</v>
          </cell>
          <cell r="C1010">
            <v>27.409999999999997</v>
          </cell>
          <cell r="D1010">
            <v>5.625788</v>
          </cell>
          <cell r="E1010">
            <v>1052.6699999999998</v>
          </cell>
          <cell r="G1010">
            <v>37382</v>
          </cell>
          <cell r="H1010">
            <v>93.950054288816503</v>
          </cell>
          <cell r="I1010">
            <v>130.52380952380952</v>
          </cell>
          <cell r="J1010">
            <v>95.296356411640218</v>
          </cell>
          <cell r="K1010">
            <v>72.337515976965676</v>
          </cell>
        </row>
        <row r="1011">
          <cell r="A1011">
            <v>37379</v>
          </cell>
          <cell r="B1011">
            <v>55.44</v>
          </cell>
          <cell r="C1011">
            <v>27.799999999999997</v>
          </cell>
          <cell r="D1011">
            <v>5.732037</v>
          </cell>
          <cell r="E1011">
            <v>1073.4299999999998</v>
          </cell>
          <cell r="G1011">
            <v>37379</v>
          </cell>
          <cell r="H1011">
            <v>96.312703583061889</v>
          </cell>
          <cell r="I1011">
            <v>132.38095238095238</v>
          </cell>
          <cell r="J1011">
            <v>97.0961296296108</v>
          </cell>
          <cell r="K1011">
            <v>73.764104396586077</v>
          </cell>
        </row>
        <row r="1012">
          <cell r="A1012">
            <v>37378</v>
          </cell>
          <cell r="B1012">
            <v>53.569999999999993</v>
          </cell>
          <cell r="C1012">
            <v>26.7</v>
          </cell>
          <cell r="D1012">
            <v>5.6384619999999996</v>
          </cell>
          <cell r="E1012">
            <v>1084.56</v>
          </cell>
          <cell r="G1012">
            <v>37378</v>
          </cell>
          <cell r="H1012">
            <v>93.064060803474476</v>
          </cell>
          <cell r="I1012">
            <v>127.14285714285714</v>
          </cell>
          <cell r="J1012">
            <v>95.511043851188433</v>
          </cell>
          <cell r="K1012">
            <v>74.528937205371008</v>
          </cell>
        </row>
        <row r="1013">
          <cell r="A1013">
            <v>37377</v>
          </cell>
          <cell r="B1013">
            <v>53.709999999999994</v>
          </cell>
          <cell r="C1013">
            <v>25.9</v>
          </cell>
          <cell r="D1013">
            <v>5.6756979999999997</v>
          </cell>
          <cell r="E1013">
            <v>1086.4599999999998</v>
          </cell>
          <cell r="G1013">
            <v>37377</v>
          </cell>
          <cell r="H1013">
            <v>93.307274701411515</v>
          </cell>
          <cell r="I1013">
            <v>123.33333333333331</v>
          </cell>
          <cell r="J1013">
            <v>96.141791957470403</v>
          </cell>
          <cell r="K1013">
            <v>74.659501656106983</v>
          </cell>
        </row>
        <row r="1014">
          <cell r="A1014">
            <v>37376</v>
          </cell>
          <cell r="B1014">
            <v>53.389999999999993</v>
          </cell>
          <cell r="C1014">
            <v>26.15</v>
          </cell>
          <cell r="D1014">
            <v>5.6423310000000004</v>
          </cell>
          <cell r="E1014">
            <v>1076.9199999999998</v>
          </cell>
          <cell r="G1014">
            <v>37376</v>
          </cell>
          <cell r="H1014">
            <v>92.751357220412601</v>
          </cell>
          <cell r="I1014">
            <v>124.52380952380952</v>
          </cell>
          <cell r="J1014">
            <v>95.576581621711725</v>
          </cell>
          <cell r="K1014">
            <v>74.003930677148475</v>
          </cell>
        </row>
        <row r="1015">
          <cell r="A1015">
            <v>37375</v>
          </cell>
          <cell r="B1015">
            <v>51.589999999999996</v>
          </cell>
          <cell r="C1015">
            <v>25.599999999999998</v>
          </cell>
          <cell r="D1015">
            <v>5.4604270000000001</v>
          </cell>
          <cell r="E1015">
            <v>1065.4499999999998</v>
          </cell>
          <cell r="G1015">
            <v>37375</v>
          </cell>
          <cell r="H1015">
            <v>89.624321389793707</v>
          </cell>
          <cell r="I1015">
            <v>121.90476190476191</v>
          </cell>
          <cell r="J1015">
            <v>92.495273115827217</v>
          </cell>
          <cell r="K1015">
            <v>73.215733703495005</v>
          </cell>
        </row>
        <row r="1016">
          <cell r="A1016">
            <v>37372</v>
          </cell>
          <cell r="B1016">
            <v>54.379999999999995</v>
          </cell>
          <cell r="C1016">
            <v>25.799999999999997</v>
          </cell>
          <cell r="D1016">
            <v>5.4527939999999999</v>
          </cell>
          <cell r="E1016">
            <v>1076.32</v>
          </cell>
          <cell r="G1016">
            <v>37372</v>
          </cell>
          <cell r="H1016">
            <v>94.471226927252999</v>
          </cell>
          <cell r="I1016">
            <v>122.85714285714286</v>
          </cell>
          <cell r="J1016">
            <v>92.365976190935967</v>
          </cell>
          <cell r="K1016">
            <v>73.962699797968696</v>
          </cell>
        </row>
        <row r="1017">
          <cell r="A1017">
            <v>37371</v>
          </cell>
          <cell r="B1017">
            <v>54.76</v>
          </cell>
          <cell r="C1017">
            <v>25.9</v>
          </cell>
          <cell r="D1017">
            <v>5.2870039999999996</v>
          </cell>
          <cell r="E1017">
            <v>1091.4799999999998</v>
          </cell>
          <cell r="G1017">
            <v>37371</v>
          </cell>
          <cell r="H1017">
            <v>95.131378935939196</v>
          </cell>
          <cell r="I1017">
            <v>123.33333333333331</v>
          </cell>
          <cell r="J1017">
            <v>89.55762597768836</v>
          </cell>
          <cell r="K1017">
            <v>75.004466678577813</v>
          </cell>
        </row>
        <row r="1018">
          <cell r="A1018">
            <v>37370</v>
          </cell>
          <cell r="B1018">
            <v>56.069999999999993</v>
          </cell>
          <cell r="C1018">
            <v>25.65</v>
          </cell>
          <cell r="D1018">
            <v>5.4595390000000004</v>
          </cell>
          <cell r="E1018">
            <v>1093.1400000000001</v>
          </cell>
          <cell r="G1018">
            <v>37370</v>
          </cell>
          <cell r="H1018">
            <v>97.407166123778495</v>
          </cell>
          <cell r="I1018">
            <v>122.14285714285712</v>
          </cell>
          <cell r="J1018">
            <v>92.480231104913628</v>
          </cell>
          <cell r="K1018">
            <v>75.118538777641874</v>
          </cell>
        </row>
        <row r="1019">
          <cell r="A1019">
            <v>37369</v>
          </cell>
          <cell r="B1019">
            <v>57.239999999999995</v>
          </cell>
          <cell r="C1019">
            <v>26.2</v>
          </cell>
          <cell r="D1019">
            <v>5.4574350000000003</v>
          </cell>
          <cell r="E1019">
            <v>1100.9599999999998</v>
          </cell>
          <cell r="G1019">
            <v>37369</v>
          </cell>
          <cell r="H1019">
            <v>99.439739413680783</v>
          </cell>
          <cell r="I1019">
            <v>124.76190476190476</v>
          </cell>
          <cell r="J1019">
            <v>92.444591025001259</v>
          </cell>
          <cell r="K1019">
            <v>75.655914569618346</v>
          </cell>
        </row>
        <row r="1020">
          <cell r="A1020">
            <v>37368</v>
          </cell>
          <cell r="B1020">
            <v>57.199999999999996</v>
          </cell>
          <cell r="C1020">
            <v>26.18</v>
          </cell>
          <cell r="D1020">
            <v>5.3754270000000002</v>
          </cell>
          <cell r="E1020">
            <v>1107.83</v>
          </cell>
          <cell r="G1020">
            <v>37368</v>
          </cell>
          <cell r="H1020">
            <v>99.370249728555933</v>
          </cell>
          <cell r="I1020">
            <v>124.66666666666666</v>
          </cell>
          <cell r="J1020">
            <v>91.055440990089551</v>
          </cell>
          <cell r="K1020">
            <v>76.128008136226825</v>
          </cell>
        </row>
        <row r="1021">
          <cell r="A1021">
            <v>37365</v>
          </cell>
          <cell r="B1021">
            <v>58.739999999999995</v>
          </cell>
          <cell r="C1021">
            <v>26.45</v>
          </cell>
          <cell r="D1021">
            <v>5.4806780000000002</v>
          </cell>
          <cell r="E1021">
            <v>1125.1699999999998</v>
          </cell>
          <cell r="G1021">
            <v>37365</v>
          </cell>
          <cell r="H1021">
            <v>102.04560260586319</v>
          </cell>
          <cell r="I1021">
            <v>125.95238095238095</v>
          </cell>
          <cell r="J1021">
            <v>92.838308884983846</v>
          </cell>
          <cell r="K1021">
            <v>77.319580544522481</v>
          </cell>
        </row>
        <row r="1022">
          <cell r="A1022">
            <v>37364</v>
          </cell>
          <cell r="B1022">
            <v>57.919999999999995</v>
          </cell>
          <cell r="C1022">
            <v>26.5</v>
          </cell>
          <cell r="D1022">
            <v>5.6071939999999998</v>
          </cell>
          <cell r="E1022">
            <v>1124.4699999999998</v>
          </cell>
          <cell r="G1022">
            <v>37364</v>
          </cell>
          <cell r="H1022">
            <v>100.62106406080346</v>
          </cell>
          <cell r="I1022">
            <v>126.19047619047619</v>
          </cell>
          <cell r="J1022">
            <v>94.981388899334732</v>
          </cell>
          <cell r="K1022">
            <v>77.271477852146063</v>
          </cell>
        </row>
        <row r="1023">
          <cell r="A1023">
            <v>37363</v>
          </cell>
          <cell r="B1023">
            <v>58.15</v>
          </cell>
          <cell r="C1023">
            <v>26.4</v>
          </cell>
          <cell r="D1023">
            <v>5.4947819999999998</v>
          </cell>
          <cell r="E1023">
            <v>1126.07</v>
          </cell>
          <cell r="G1023">
            <v>37363</v>
          </cell>
          <cell r="H1023">
            <v>101.02062975027144</v>
          </cell>
          <cell r="I1023">
            <v>125.71428571428571</v>
          </cell>
          <cell r="J1023">
            <v>93.077219382647414</v>
          </cell>
          <cell r="K1023">
            <v>77.381426863292148</v>
          </cell>
        </row>
        <row r="1024">
          <cell r="A1024">
            <v>37362</v>
          </cell>
          <cell r="B1024">
            <v>58.639999999999993</v>
          </cell>
          <cell r="C1024">
            <v>26.849999999999998</v>
          </cell>
          <cell r="D1024">
            <v>5.3860099999999997</v>
          </cell>
          <cell r="E1024">
            <v>1128.3699999999999</v>
          </cell>
          <cell r="G1024">
            <v>37362</v>
          </cell>
          <cell r="H1024">
            <v>101.87187839305103</v>
          </cell>
          <cell r="I1024">
            <v>127.85714285714288</v>
          </cell>
          <cell r="J1024">
            <v>91.234708559344625</v>
          </cell>
          <cell r="K1024">
            <v>77.539478566814637</v>
          </cell>
        </row>
        <row r="1025">
          <cell r="A1025">
            <v>37361</v>
          </cell>
          <cell r="B1025">
            <v>56.589999999999996</v>
          </cell>
          <cell r="C1025">
            <v>26.599999999999998</v>
          </cell>
          <cell r="D1025">
            <v>5.1389909999999999</v>
          </cell>
          <cell r="E1025">
            <v>1102.55</v>
          </cell>
          <cell r="G1025">
            <v>37361</v>
          </cell>
          <cell r="H1025">
            <v>98.310532030401745</v>
          </cell>
          <cell r="I1025">
            <v>126.66666666666669</v>
          </cell>
          <cell r="J1025">
            <v>87.050403949137674</v>
          </cell>
          <cell r="K1025">
            <v>75.765176399444755</v>
          </cell>
        </row>
        <row r="1026">
          <cell r="A1026">
            <v>37358</v>
          </cell>
          <cell r="B1026">
            <v>56.25</v>
          </cell>
          <cell r="C1026">
            <v>26.5</v>
          </cell>
          <cell r="D1026">
            <v>5.0131370000000004</v>
          </cell>
          <cell r="E1026">
            <v>1111.01</v>
          </cell>
          <cell r="G1026">
            <v>37358</v>
          </cell>
          <cell r="H1026">
            <v>97.719869706840385</v>
          </cell>
          <cell r="I1026">
            <v>126.19047619047619</v>
          </cell>
          <cell r="J1026">
            <v>84.918537686166061</v>
          </cell>
          <cell r="K1026">
            <v>76.346531795879656</v>
          </cell>
        </row>
        <row r="1027">
          <cell r="A1027">
            <v>37357</v>
          </cell>
          <cell r="B1027">
            <v>57.949999999999996</v>
          </cell>
          <cell r="C1027">
            <v>26.299999999999997</v>
          </cell>
          <cell r="D1027">
            <v>4.9886249999999999</v>
          </cell>
          <cell r="E1027">
            <v>1103.6899999999998</v>
          </cell>
          <cell r="G1027">
            <v>37357</v>
          </cell>
          <cell r="H1027">
            <v>100.67318132464713</v>
          </cell>
          <cell r="I1027">
            <v>125.23809523809524</v>
          </cell>
          <cell r="J1027">
            <v>84.503323979506277</v>
          </cell>
          <cell r="K1027">
            <v>75.843515069886351</v>
          </cell>
        </row>
        <row r="1028">
          <cell r="A1028">
            <v>37356</v>
          </cell>
          <cell r="B1028">
            <v>58.5</v>
          </cell>
          <cell r="C1028">
            <v>26.95</v>
          </cell>
          <cell r="D1028">
            <v>5.1037739999999996</v>
          </cell>
          <cell r="E1028">
            <v>1130.4699999999998</v>
          </cell>
          <cell r="G1028">
            <v>37356</v>
          </cell>
          <cell r="H1028">
            <v>101.62866449511401</v>
          </cell>
          <cell r="I1028">
            <v>128.33333333333331</v>
          </cell>
          <cell r="J1028">
            <v>86.453856090642347</v>
          </cell>
          <cell r="K1028">
            <v>77.683786643943876</v>
          </cell>
        </row>
        <row r="1029">
          <cell r="A1029">
            <v>37355</v>
          </cell>
          <cell r="B1029">
            <v>58.099999999999994</v>
          </cell>
          <cell r="C1029">
            <v>27.15</v>
          </cell>
          <cell r="D1029">
            <v>5.054996</v>
          </cell>
          <cell r="E1029">
            <v>1117.8</v>
          </cell>
          <cell r="G1029">
            <v>37355</v>
          </cell>
          <cell r="H1029">
            <v>100.93376764386537</v>
          </cell>
          <cell r="I1029">
            <v>129.28571428571428</v>
          </cell>
          <cell r="J1029">
            <v>85.627595720886688</v>
          </cell>
          <cell r="K1029">
            <v>76.813127911930835</v>
          </cell>
        </row>
        <row r="1030">
          <cell r="A1030">
            <v>37354</v>
          </cell>
          <cell r="B1030">
            <v>56.37</v>
          </cell>
          <cell r="C1030">
            <v>26.49</v>
          </cell>
          <cell r="D1030">
            <v>5.0376250000000002</v>
          </cell>
          <cell r="E1030">
            <v>1125.29</v>
          </cell>
          <cell r="G1030">
            <v>37354</v>
          </cell>
          <cell r="H1030">
            <v>97.928338762214977</v>
          </cell>
          <cell r="I1030">
            <v>126.14285714285714</v>
          </cell>
          <cell r="J1030">
            <v>85.333344851990347</v>
          </cell>
          <cell r="K1030">
            <v>77.327826720358431</v>
          </cell>
        </row>
        <row r="1031">
          <cell r="A1031">
            <v>37351</v>
          </cell>
          <cell r="B1031">
            <v>57.08</v>
          </cell>
          <cell r="C1031">
            <v>26.33</v>
          </cell>
          <cell r="D1031">
            <v>5.1495850000000001</v>
          </cell>
          <cell r="E1031">
            <v>1122.7299999999998</v>
          </cell>
          <cell r="G1031">
            <v>37351</v>
          </cell>
          <cell r="H1031">
            <v>99.161780673181326</v>
          </cell>
          <cell r="I1031">
            <v>125.38095238095237</v>
          </cell>
          <cell r="J1031">
            <v>87.229857849609033</v>
          </cell>
          <cell r="K1031">
            <v>77.151908302524703</v>
          </cell>
        </row>
        <row r="1032">
          <cell r="A1032">
            <v>37350</v>
          </cell>
          <cell r="B1032">
            <v>56.68</v>
          </cell>
          <cell r="C1032">
            <v>26.43</v>
          </cell>
          <cell r="D1032">
            <v>5.1064119999999997</v>
          </cell>
          <cell r="E1032">
            <v>1126.3399999999999</v>
          </cell>
          <cell r="G1032">
            <v>37350</v>
          </cell>
          <cell r="H1032">
            <v>98.466883821932683</v>
          </cell>
          <cell r="I1032">
            <v>125.85714285714285</v>
          </cell>
          <cell r="J1032">
            <v>86.498541704144642</v>
          </cell>
          <cell r="K1032">
            <v>77.399980758923036</v>
          </cell>
        </row>
        <row r="1033">
          <cell r="A1033">
            <v>37349</v>
          </cell>
          <cell r="B1033">
            <v>55.529999999999994</v>
          </cell>
          <cell r="C1033">
            <v>27.15</v>
          </cell>
          <cell r="D1033">
            <v>5.1861800000000002</v>
          </cell>
          <cell r="E1033">
            <v>1125.4000000000001</v>
          </cell>
          <cell r="G1033">
            <v>37349</v>
          </cell>
          <cell r="H1033">
            <v>96.469055374592841</v>
          </cell>
          <cell r="I1033">
            <v>129.28571428571428</v>
          </cell>
          <cell r="J1033">
            <v>87.849747927742797</v>
          </cell>
          <cell r="K1033">
            <v>77.335385714874732</v>
          </cell>
        </row>
        <row r="1034">
          <cell r="A1034">
            <v>37348</v>
          </cell>
          <cell r="B1034">
            <v>56.879999999999995</v>
          </cell>
          <cell r="C1034">
            <v>26.849999999999998</v>
          </cell>
          <cell r="D1034">
            <v>5.277533</v>
          </cell>
          <cell r="E1034">
            <v>1136.76</v>
          </cell>
          <cell r="G1034">
            <v>37348</v>
          </cell>
          <cell r="H1034">
            <v>98.814332247557019</v>
          </cell>
          <cell r="I1034">
            <v>127.85714285714288</v>
          </cell>
          <cell r="J1034">
            <v>89.397194800478232</v>
          </cell>
          <cell r="K1034">
            <v>78.116023694011901</v>
          </cell>
        </row>
        <row r="1035">
          <cell r="A1035">
            <v>37347</v>
          </cell>
          <cell r="B1035">
            <v>57.339999999999996</v>
          </cell>
          <cell r="C1035">
            <v>26</v>
          </cell>
          <cell r="D1035">
            <v>5.4061450000000004</v>
          </cell>
          <cell r="E1035">
            <v>1146.54</v>
          </cell>
          <cell r="G1035">
            <v>37347</v>
          </cell>
          <cell r="H1035">
            <v>99.613463626492944</v>
          </cell>
          <cell r="I1035">
            <v>123.80952380952381</v>
          </cell>
          <cell r="J1035">
            <v>91.575779381129678</v>
          </cell>
          <cell r="K1035">
            <v>78.788087024642323</v>
          </cell>
        </row>
        <row r="1036">
          <cell r="A1036">
            <v>37344</v>
          </cell>
          <cell r="B1036">
            <v>57.389999999999993</v>
          </cell>
          <cell r="C1036">
            <v>25.549999999999997</v>
          </cell>
          <cell r="D1036">
            <v>5.353294</v>
          </cell>
          <cell r="E1036">
            <v>1147.3900000000001</v>
          </cell>
          <cell r="G1036">
            <v>37344</v>
          </cell>
          <cell r="H1036">
            <v>99.700325732899017</v>
          </cell>
          <cell r="I1036">
            <v>121.66666666666669</v>
          </cell>
          <cell r="J1036">
            <v>90.68052564374895</v>
          </cell>
          <cell r="K1036">
            <v>78.846497436813678</v>
          </cell>
        </row>
        <row r="1037">
          <cell r="A1037">
            <v>37343</v>
          </cell>
          <cell r="B1037">
            <v>57.389999999999993</v>
          </cell>
          <cell r="C1037">
            <v>25.549999999999997</v>
          </cell>
          <cell r="D1037">
            <v>5.353294</v>
          </cell>
          <cell r="E1037">
            <v>1147.3900000000001</v>
          </cell>
          <cell r="G1037">
            <v>37343</v>
          </cell>
          <cell r="H1037">
            <v>99.700325732899017</v>
          </cell>
          <cell r="I1037">
            <v>121.66666666666669</v>
          </cell>
          <cell r="J1037">
            <v>90.68052564374895</v>
          </cell>
          <cell r="K1037">
            <v>78.846497436813678</v>
          </cell>
        </row>
        <row r="1038">
          <cell r="A1038">
            <v>37342</v>
          </cell>
          <cell r="B1038">
            <v>58.44</v>
          </cell>
          <cell r="C1038">
            <v>26.13</v>
          </cell>
          <cell r="D1038">
            <v>5.2545830000000002</v>
          </cell>
          <cell r="E1038">
            <v>1144.58</v>
          </cell>
          <cell r="G1038">
            <v>37342</v>
          </cell>
          <cell r="H1038">
            <v>101.5244299674267</v>
          </cell>
          <cell r="I1038">
            <v>124.42857142857142</v>
          </cell>
          <cell r="J1038">
            <v>89.008440126529067</v>
          </cell>
          <cell r="K1038">
            <v>78.653399485988359</v>
          </cell>
        </row>
        <row r="1039">
          <cell r="A1039">
            <v>37341</v>
          </cell>
          <cell r="B1039">
            <v>61.949999999999996</v>
          </cell>
          <cell r="C1039">
            <v>25.83</v>
          </cell>
          <cell r="D1039">
            <v>5.3623349999999999</v>
          </cell>
          <cell r="E1039">
            <v>1138.4899999999998</v>
          </cell>
          <cell r="G1039">
            <v>37341</v>
          </cell>
          <cell r="H1039">
            <v>107.62214983713356</v>
          </cell>
          <cell r="I1039">
            <v>123</v>
          </cell>
          <cell r="J1039">
            <v>90.833672964322986</v>
          </cell>
          <cell r="K1039">
            <v>78.234906062313598</v>
          </cell>
        </row>
        <row r="1040">
          <cell r="A1040">
            <v>37340</v>
          </cell>
          <cell r="B1040">
            <v>62.129999999999995</v>
          </cell>
          <cell r="C1040">
            <v>25.659999999999997</v>
          </cell>
          <cell r="D1040">
            <v>5.2848800000000002</v>
          </cell>
          <cell r="E1040">
            <v>1131.8699999999999</v>
          </cell>
          <cell r="G1040">
            <v>37340</v>
          </cell>
          <cell r="H1040">
            <v>107.93485342019544</v>
          </cell>
          <cell r="I1040">
            <v>122.19047619047618</v>
          </cell>
          <cell r="J1040">
            <v>89.521647113746411</v>
          </cell>
          <cell r="K1040">
            <v>77.779992028696682</v>
          </cell>
        </row>
        <row r="1041">
          <cell r="A1041">
            <v>37337</v>
          </cell>
          <cell r="B1041">
            <v>63.269999999999996</v>
          </cell>
          <cell r="C1041">
            <v>26.049999999999997</v>
          </cell>
          <cell r="D1041">
            <v>5.4659550000000001</v>
          </cell>
          <cell r="E1041">
            <v>1148.6999999999998</v>
          </cell>
          <cell r="G1041">
            <v>37337</v>
          </cell>
          <cell r="H1041">
            <v>109.91530944625407</v>
          </cell>
          <cell r="I1041">
            <v>124.04761904761905</v>
          </cell>
          <cell r="J1041">
            <v>92.588913021604597</v>
          </cell>
          <cell r="K1041">
            <v>78.936518189689536</v>
          </cell>
        </row>
        <row r="1042">
          <cell r="A1042">
            <v>37336</v>
          </cell>
          <cell r="B1042">
            <v>63.069999999999993</v>
          </cell>
          <cell r="C1042">
            <v>26</v>
          </cell>
          <cell r="D1042">
            <v>5.4892919999999998</v>
          </cell>
          <cell r="E1042">
            <v>1153.5899999999999</v>
          </cell>
          <cell r="G1042">
            <v>37336</v>
          </cell>
          <cell r="H1042">
            <v>109.56786102062975</v>
          </cell>
          <cell r="I1042">
            <v>123.80952380952381</v>
          </cell>
          <cell r="J1042">
            <v>92.984223166526235</v>
          </cell>
          <cell r="K1042">
            <v>79.27254985500474</v>
          </cell>
        </row>
        <row r="1043">
          <cell r="A1043">
            <v>37335</v>
          </cell>
          <cell r="B1043">
            <v>64.510000000000005</v>
          </cell>
          <cell r="C1043">
            <v>25.86</v>
          </cell>
          <cell r="D1043">
            <v>5.5070069999999998</v>
          </cell>
          <cell r="E1043">
            <v>1151.8499999999999</v>
          </cell>
          <cell r="G1043">
            <v>37335</v>
          </cell>
          <cell r="H1043">
            <v>112.06948968512486</v>
          </cell>
          <cell r="I1043">
            <v>123.14285714285714</v>
          </cell>
          <cell r="J1043">
            <v>93.284301120731456</v>
          </cell>
          <cell r="K1043">
            <v>79.152980305383366</v>
          </cell>
        </row>
        <row r="1044">
          <cell r="A1044">
            <v>37334</v>
          </cell>
          <cell r="B1044">
            <v>64.8</v>
          </cell>
          <cell r="C1044">
            <v>25.979999999999997</v>
          </cell>
          <cell r="D1044">
            <v>5.5754890000000001</v>
          </cell>
          <cell r="E1044">
            <v>1170.29</v>
          </cell>
          <cell r="G1044">
            <v>37334</v>
          </cell>
          <cell r="H1044">
            <v>112.57328990228012</v>
          </cell>
          <cell r="I1044">
            <v>123.71428571428571</v>
          </cell>
          <cell r="J1044">
            <v>94.444331516434588</v>
          </cell>
          <cell r="K1044">
            <v>80.420142658841954</v>
          </cell>
        </row>
        <row r="1045">
          <cell r="A1045">
            <v>37333</v>
          </cell>
          <cell r="B1045">
            <v>64.900000000000006</v>
          </cell>
          <cell r="C1045">
            <v>26.65</v>
          </cell>
          <cell r="D1045">
            <v>5.46061</v>
          </cell>
          <cell r="E1045">
            <v>1165.55</v>
          </cell>
          <cell r="G1045">
            <v>37333</v>
          </cell>
          <cell r="H1045">
            <v>112.7470141150923</v>
          </cell>
          <cell r="I1045">
            <v>126.9047619047619</v>
          </cell>
          <cell r="J1045">
            <v>92.498372989697913</v>
          </cell>
          <cell r="K1045">
            <v>80.094418713321687</v>
          </cell>
        </row>
        <row r="1046">
          <cell r="A1046">
            <v>37330</v>
          </cell>
          <cell r="B1046">
            <v>64.559999999999988</v>
          </cell>
          <cell r="C1046">
            <v>25.9</v>
          </cell>
          <cell r="D1046">
            <v>5.485493</v>
          </cell>
          <cell r="E1046">
            <v>1166.1600000000001</v>
          </cell>
          <cell r="G1046">
            <v>37330</v>
          </cell>
          <cell r="H1046">
            <v>112.15635179153094</v>
          </cell>
          <cell r="I1046">
            <v>123.33333333333331</v>
          </cell>
          <cell r="J1046">
            <v>92.919871140106508</v>
          </cell>
          <cell r="K1046">
            <v>80.136336773821142</v>
          </cell>
        </row>
        <row r="1047">
          <cell r="A1047">
            <v>37329</v>
          </cell>
          <cell r="B1047">
            <v>63.709999999999994</v>
          </cell>
          <cell r="C1047">
            <v>25.84</v>
          </cell>
          <cell r="D1047">
            <v>5.4565390000000003</v>
          </cell>
          <cell r="E1047">
            <v>1153.04</v>
          </cell>
          <cell r="G1047">
            <v>37329</v>
          </cell>
          <cell r="H1047">
            <v>110.67969598262759</v>
          </cell>
          <cell r="I1047">
            <v>123.04761904761905</v>
          </cell>
          <cell r="J1047">
            <v>92.429413500475832</v>
          </cell>
          <cell r="K1047">
            <v>79.234754882423275</v>
          </cell>
        </row>
        <row r="1048">
          <cell r="A1048">
            <v>37328</v>
          </cell>
          <cell r="B1048">
            <v>63.83</v>
          </cell>
          <cell r="C1048">
            <v>25.299999999999997</v>
          </cell>
          <cell r="D1048">
            <v>5.4531939999999999</v>
          </cell>
          <cell r="E1048">
            <v>1154.0899999999999</v>
          </cell>
          <cell r="G1048">
            <v>37328</v>
          </cell>
          <cell r="H1048">
            <v>110.88816503800216</v>
          </cell>
          <cell r="I1048">
            <v>120.47619047619047</v>
          </cell>
          <cell r="J1048">
            <v>92.372751871527669</v>
          </cell>
          <cell r="K1048">
            <v>79.30690892098788</v>
          </cell>
        </row>
        <row r="1049">
          <cell r="A1049">
            <v>37327</v>
          </cell>
          <cell r="B1049">
            <v>64.8</v>
          </cell>
          <cell r="C1049">
            <v>24.5</v>
          </cell>
          <cell r="D1049">
            <v>5.4283400000000004</v>
          </cell>
          <cell r="E1049">
            <v>1165.58</v>
          </cell>
          <cell r="G1049">
            <v>37327</v>
          </cell>
          <cell r="H1049">
            <v>112.57328990228012</v>
          </cell>
          <cell r="I1049">
            <v>116.66666666666667</v>
          </cell>
          <cell r="J1049">
            <v>91.951744957961992</v>
          </cell>
          <cell r="K1049">
            <v>80.096480257280675</v>
          </cell>
        </row>
        <row r="1050">
          <cell r="A1050">
            <v>37326</v>
          </cell>
          <cell r="B1050">
            <v>65.510000000000005</v>
          </cell>
          <cell r="C1050">
            <v>24.099999999999998</v>
          </cell>
          <cell r="D1050">
            <v>5.4300709999999999</v>
          </cell>
          <cell r="E1050">
            <v>1168.26</v>
          </cell>
          <cell r="G1050">
            <v>37326</v>
          </cell>
          <cell r="H1050">
            <v>113.80673181324647</v>
          </cell>
          <cell r="I1050">
            <v>114.76190476190477</v>
          </cell>
          <cell r="J1050">
            <v>91.981066715722591</v>
          </cell>
          <cell r="K1050">
            <v>80.280644850950367</v>
          </cell>
        </row>
        <row r="1051">
          <cell r="A1051">
            <v>37323</v>
          </cell>
          <cell r="B1051">
            <v>65.11999999999999</v>
          </cell>
          <cell r="C1051">
            <v>24.099999999999998</v>
          </cell>
          <cell r="D1051">
            <v>5.3275699999999997</v>
          </cell>
          <cell r="E1051">
            <v>1164.31</v>
          </cell>
          <cell r="G1051">
            <v>37323</v>
          </cell>
          <cell r="H1051">
            <v>113.12920738327905</v>
          </cell>
          <cell r="I1051">
            <v>114.76190476190477</v>
          </cell>
          <cell r="J1051">
            <v>90.244781624896291</v>
          </cell>
          <cell r="K1051">
            <v>80.00920822968348</v>
          </cell>
        </row>
        <row r="1052">
          <cell r="A1052">
            <v>37322</v>
          </cell>
          <cell r="B1052">
            <v>64.150000000000006</v>
          </cell>
          <cell r="C1052">
            <v>23.299999999999997</v>
          </cell>
          <cell r="D1052">
            <v>5.5076320000000001</v>
          </cell>
          <cell r="E1052">
            <v>1157.54</v>
          </cell>
          <cell r="G1052">
            <v>37322</v>
          </cell>
          <cell r="H1052">
            <v>111.44408251900109</v>
          </cell>
          <cell r="I1052">
            <v>110.95238095238096</v>
          </cell>
          <cell r="J1052">
            <v>93.294888121656001</v>
          </cell>
          <cell r="K1052">
            <v>79.543986476271627</v>
          </cell>
        </row>
        <row r="1053">
          <cell r="A1053">
            <v>37321</v>
          </cell>
          <cell r="B1053">
            <v>63.98</v>
          </cell>
          <cell r="C1053">
            <v>23</v>
          </cell>
          <cell r="D1053">
            <v>5.390117</v>
          </cell>
          <cell r="E1053">
            <v>1162.77</v>
          </cell>
          <cell r="G1053">
            <v>37321</v>
          </cell>
          <cell r="H1053">
            <v>111.14875135722041</v>
          </cell>
          <cell r="I1053">
            <v>109.52380952380953</v>
          </cell>
          <cell r="J1053">
            <v>91.304277859819976</v>
          </cell>
          <cell r="K1053">
            <v>79.903382306455384</v>
          </cell>
        </row>
        <row r="1054">
          <cell r="A1054">
            <v>37320</v>
          </cell>
          <cell r="B1054">
            <v>61.51</v>
          </cell>
          <cell r="C1054">
            <v>22.2</v>
          </cell>
          <cell r="D1054">
            <v>5.4959410000000002</v>
          </cell>
          <cell r="E1054">
            <v>1146.1400000000001</v>
          </cell>
          <cell r="G1054">
            <v>37320</v>
          </cell>
          <cell r="H1054">
            <v>106.85776330076004</v>
          </cell>
          <cell r="I1054">
            <v>105.71428571428572</v>
          </cell>
          <cell r="J1054">
            <v>93.096851917161899</v>
          </cell>
          <cell r="K1054">
            <v>78.760599771855809</v>
          </cell>
        </row>
        <row r="1055">
          <cell r="A1055">
            <v>37319</v>
          </cell>
          <cell r="B1055">
            <v>63.36</v>
          </cell>
          <cell r="C1055">
            <v>22.299999999999997</v>
          </cell>
          <cell r="D1055">
            <v>5.4017080000000002</v>
          </cell>
          <cell r="E1055">
            <v>1153.8399999999999</v>
          </cell>
          <cell r="G1055">
            <v>37319</v>
          </cell>
          <cell r="H1055">
            <v>110.07166123778502</v>
          </cell>
          <cell r="I1055">
            <v>106.19047619047619</v>
          </cell>
          <cell r="J1055">
            <v>91.500620144166163</v>
          </cell>
          <cell r="K1055">
            <v>79.289729387996317</v>
          </cell>
        </row>
        <row r="1056">
          <cell r="A1056">
            <v>37316</v>
          </cell>
          <cell r="B1056">
            <v>59.4</v>
          </cell>
          <cell r="C1056">
            <v>22.299999999999997</v>
          </cell>
          <cell r="D1056">
            <v>5.3119360000000002</v>
          </cell>
          <cell r="E1056">
            <v>1131.78</v>
          </cell>
          <cell r="G1056">
            <v>37316</v>
          </cell>
          <cell r="H1056">
            <v>103.19218241042346</v>
          </cell>
          <cell r="I1056">
            <v>106.19047619047619</v>
          </cell>
          <cell r="J1056">
            <v>89.979954148969441</v>
          </cell>
          <cell r="K1056">
            <v>77.77380739681972</v>
          </cell>
        </row>
        <row r="1057">
          <cell r="A1057">
            <v>37315</v>
          </cell>
          <cell r="B1057">
            <v>57.589999999999996</v>
          </cell>
          <cell r="C1057">
            <v>22.299999999999997</v>
          </cell>
          <cell r="D1057">
            <v>5.3760409999999998</v>
          </cell>
          <cell r="E1057">
            <v>1106.7299999999998</v>
          </cell>
          <cell r="G1057">
            <v>37315</v>
          </cell>
          <cell r="H1057">
            <v>100.04777415852335</v>
          </cell>
          <cell r="I1057">
            <v>106.19047619047619</v>
          </cell>
          <cell r="J1057">
            <v>91.065841659797826</v>
          </cell>
          <cell r="K1057">
            <v>76.052418191063893</v>
          </cell>
        </row>
        <row r="1058">
          <cell r="A1058">
            <v>37314</v>
          </cell>
          <cell r="B1058">
            <v>58.699999999999996</v>
          </cell>
          <cell r="C1058">
            <v>22.299999999999997</v>
          </cell>
          <cell r="D1058">
            <v>5.4589569999999998</v>
          </cell>
          <cell r="E1058">
            <v>1109.8900000000001</v>
          </cell>
          <cell r="G1058">
            <v>37314</v>
          </cell>
          <cell r="H1058">
            <v>101.97611292073833</v>
          </cell>
          <cell r="I1058">
            <v>106.19047619047619</v>
          </cell>
          <cell r="J1058">
            <v>92.470372489652689</v>
          </cell>
          <cell r="K1058">
            <v>76.269567488077399</v>
          </cell>
        </row>
        <row r="1059">
          <cell r="A1059">
            <v>37313</v>
          </cell>
          <cell r="B1059">
            <v>58.629999999999995</v>
          </cell>
          <cell r="C1059">
            <v>22.299999999999997</v>
          </cell>
          <cell r="D1059">
            <v>5.4319309999999996</v>
          </cell>
          <cell r="E1059">
            <v>1109.3800000000001</v>
          </cell>
          <cell r="G1059">
            <v>37313</v>
          </cell>
          <cell r="H1059">
            <v>101.85450597176981</v>
          </cell>
          <cell r="I1059">
            <v>106.19047619047619</v>
          </cell>
          <cell r="J1059">
            <v>92.012573630474023</v>
          </cell>
          <cell r="K1059">
            <v>76.234521240774598</v>
          </cell>
        </row>
        <row r="1060">
          <cell r="A1060">
            <v>37312</v>
          </cell>
          <cell r="B1060">
            <v>59.8</v>
          </cell>
          <cell r="C1060">
            <v>22.299999999999997</v>
          </cell>
          <cell r="D1060">
            <v>5.3470649999999997</v>
          </cell>
          <cell r="E1060">
            <v>1109.4299999999998</v>
          </cell>
          <cell r="G1060">
            <v>37312</v>
          </cell>
          <cell r="H1060">
            <v>103.88707926167208</v>
          </cell>
          <cell r="I1060">
            <v>106.19047619047619</v>
          </cell>
          <cell r="J1060">
            <v>90.575011357734596</v>
          </cell>
          <cell r="K1060">
            <v>76.23795714737291</v>
          </cell>
        </row>
        <row r="1061">
          <cell r="A1061">
            <v>37309</v>
          </cell>
          <cell r="B1061">
            <v>57.72</v>
          </cell>
          <cell r="C1061">
            <v>22.15</v>
          </cell>
          <cell r="D1061">
            <v>5.2000840000000004</v>
          </cell>
          <cell r="E1061">
            <v>1089.8399999999999</v>
          </cell>
          <cell r="G1061">
            <v>37309</v>
          </cell>
          <cell r="H1061">
            <v>100.27361563517915</v>
          </cell>
          <cell r="I1061">
            <v>105.47619047619048</v>
          </cell>
          <cell r="J1061">
            <v>88.085270585110521</v>
          </cell>
          <cell r="K1061">
            <v>74.891768942153064</v>
          </cell>
        </row>
        <row r="1062">
          <cell r="A1062">
            <v>37308</v>
          </cell>
          <cell r="B1062">
            <v>56.93</v>
          </cell>
          <cell r="C1062">
            <v>21.9</v>
          </cell>
          <cell r="D1062">
            <v>5.1291339999999996</v>
          </cell>
          <cell r="E1062">
            <v>1080.9499999999998</v>
          </cell>
          <cell r="G1062">
            <v>37308</v>
          </cell>
          <cell r="H1062">
            <v>98.901194353963078</v>
          </cell>
          <cell r="I1062">
            <v>104.28571428571428</v>
          </cell>
          <cell r="J1062">
            <v>86.883434240156546</v>
          </cell>
          <cell r="K1062">
            <v>74.280864748972661</v>
          </cell>
        </row>
        <row r="1063">
          <cell r="A1063">
            <v>37307</v>
          </cell>
          <cell r="B1063">
            <v>58.04</v>
          </cell>
          <cell r="C1063">
            <v>22.349999999999998</v>
          </cell>
          <cell r="D1063">
            <v>4.9965669999999998</v>
          </cell>
          <cell r="E1063">
            <v>1097.9799999999998</v>
          </cell>
          <cell r="G1063">
            <v>37307</v>
          </cell>
          <cell r="H1063">
            <v>100.82953311617806</v>
          </cell>
          <cell r="I1063">
            <v>106.42857142857143</v>
          </cell>
          <cell r="J1063">
            <v>84.63785511765461</v>
          </cell>
          <cell r="K1063">
            <v>75.451134536358765</v>
          </cell>
        </row>
        <row r="1064">
          <cell r="A1064">
            <v>37306</v>
          </cell>
          <cell r="B1064">
            <v>58.48</v>
          </cell>
          <cell r="C1064">
            <v>22.299999999999997</v>
          </cell>
          <cell r="D1064">
            <v>5.0916550000000003</v>
          </cell>
          <cell r="E1064">
            <v>1083.3399999999999</v>
          </cell>
          <cell r="G1064">
            <v>37306</v>
          </cell>
          <cell r="H1064">
            <v>101.59391965255158</v>
          </cell>
          <cell r="I1064">
            <v>106.19047619047619</v>
          </cell>
          <cell r="J1064">
            <v>86.248569907915112</v>
          </cell>
          <cell r="K1064">
            <v>74.445101084372112</v>
          </cell>
        </row>
        <row r="1065">
          <cell r="A1065">
            <v>37305</v>
          </cell>
          <cell r="B1065">
            <v>58.83</v>
          </cell>
          <cell r="C1065">
            <v>22.65</v>
          </cell>
          <cell r="D1065">
            <v>5.0791849999999998</v>
          </cell>
          <cell r="E1065">
            <v>1104.1799999999998</v>
          </cell>
          <cell r="G1065">
            <v>37305</v>
          </cell>
          <cell r="H1065">
            <v>102.20195439739412</v>
          </cell>
          <cell r="I1065">
            <v>107.85714285714285</v>
          </cell>
          <cell r="J1065">
            <v>86.03733806546866</v>
          </cell>
          <cell r="K1065">
            <v>75.877186954549842</v>
          </cell>
        </row>
        <row r="1066">
          <cell r="A1066">
            <v>37302</v>
          </cell>
          <cell r="B1066">
            <v>58.83</v>
          </cell>
          <cell r="C1066">
            <v>22.65</v>
          </cell>
          <cell r="D1066">
            <v>5.0684969999999998</v>
          </cell>
          <cell r="E1066">
            <v>1104.1799999999998</v>
          </cell>
          <cell r="G1066">
            <v>37302</v>
          </cell>
          <cell r="H1066">
            <v>102.20195439739412</v>
          </cell>
          <cell r="I1066">
            <v>107.85714285714285</v>
          </cell>
          <cell r="J1066">
            <v>85.856291880058251</v>
          </cell>
          <cell r="K1066">
            <v>75.877186954549842</v>
          </cell>
        </row>
        <row r="1067">
          <cell r="A1067">
            <v>37301</v>
          </cell>
          <cell r="B1067">
            <v>58.55</v>
          </cell>
          <cell r="C1067">
            <v>22.119999999999997</v>
          </cell>
          <cell r="D1067">
            <v>5.0971780000000004</v>
          </cell>
          <cell r="E1067">
            <v>1116.4799999999998</v>
          </cell>
          <cell r="G1067">
            <v>37301</v>
          </cell>
          <cell r="H1067">
            <v>101.71552660152008</v>
          </cell>
          <cell r="I1067">
            <v>105.33333333333334</v>
          </cell>
          <cell r="J1067">
            <v>86.342125117685114</v>
          </cell>
          <cell r="K1067">
            <v>76.722419977735328</v>
          </cell>
        </row>
        <row r="1068">
          <cell r="A1068">
            <v>37300</v>
          </cell>
          <cell r="B1068">
            <v>58.65</v>
          </cell>
          <cell r="C1068">
            <v>21.799999999999997</v>
          </cell>
          <cell r="D1068">
            <v>5.186267</v>
          </cell>
          <cell r="E1068">
            <v>1118.51</v>
          </cell>
          <cell r="G1068">
            <v>37300</v>
          </cell>
          <cell r="H1068">
            <v>101.88925081433224</v>
          </cell>
          <cell r="I1068">
            <v>103.80952380952382</v>
          </cell>
          <cell r="J1068">
            <v>87.851221638271483</v>
          </cell>
          <cell r="K1068">
            <v>76.861917785626915</v>
          </cell>
        </row>
        <row r="1069">
          <cell r="A1069">
            <v>37299</v>
          </cell>
          <cell r="B1069">
            <v>57.599999999999994</v>
          </cell>
          <cell r="C1069">
            <v>21.799999999999997</v>
          </cell>
          <cell r="D1069">
            <v>5.0280560000000003</v>
          </cell>
          <cell r="E1069">
            <v>1107.5</v>
          </cell>
          <cell r="G1069">
            <v>37299</v>
          </cell>
          <cell r="H1069">
            <v>100.06514657980456</v>
          </cell>
          <cell r="I1069">
            <v>103.80952380952382</v>
          </cell>
          <cell r="J1069">
            <v>85.171253633035249</v>
          </cell>
          <cell r="K1069">
            <v>76.105331152677948</v>
          </cell>
        </row>
        <row r="1070">
          <cell r="A1070">
            <v>37298</v>
          </cell>
          <cell r="B1070">
            <v>57.139999999999993</v>
          </cell>
          <cell r="C1070">
            <v>21.22</v>
          </cell>
          <cell r="D1070">
            <v>5.0485049999999996</v>
          </cell>
          <cell r="E1070">
            <v>1111.9399999999998</v>
          </cell>
          <cell r="G1070">
            <v>37298</v>
          </cell>
          <cell r="H1070">
            <v>99.266015200868623</v>
          </cell>
          <cell r="I1070">
            <v>101.04761904761905</v>
          </cell>
          <cell r="J1070">
            <v>85.517643364084748</v>
          </cell>
          <cell r="K1070">
            <v>76.410439658608325</v>
          </cell>
        </row>
        <row r="1071">
          <cell r="A1071">
            <v>37295</v>
          </cell>
          <cell r="B1071">
            <v>54.449999999999996</v>
          </cell>
          <cell r="C1071">
            <v>21.049999999999997</v>
          </cell>
          <cell r="D1071">
            <v>4.9757220000000002</v>
          </cell>
          <cell r="E1071">
            <v>1096.2199999999998</v>
          </cell>
          <cell r="G1071">
            <v>37295</v>
          </cell>
          <cell r="H1071">
            <v>94.592833876221505</v>
          </cell>
          <cell r="I1071">
            <v>100.23809523809524</v>
          </cell>
          <cell r="J1071">
            <v>84.2847574628193</v>
          </cell>
          <cell r="K1071">
            <v>75.330190624098066</v>
          </cell>
        </row>
        <row r="1072">
          <cell r="A1072">
            <v>37294</v>
          </cell>
          <cell r="B1072">
            <v>54.709999999999994</v>
          </cell>
          <cell r="C1072">
            <v>20.599999999999998</v>
          </cell>
          <cell r="D1072">
            <v>5.0146420000000003</v>
          </cell>
          <cell r="E1072">
            <v>1080.1699999999998</v>
          </cell>
          <cell r="G1072">
            <v>37294</v>
          </cell>
          <cell r="H1072">
            <v>95.044516829533123</v>
          </cell>
          <cell r="I1072">
            <v>98.095238095238102</v>
          </cell>
          <cell r="J1072">
            <v>84.944031184392372</v>
          </cell>
          <cell r="K1072">
            <v>74.227264606038958</v>
          </cell>
        </row>
        <row r="1073">
          <cell r="A1073">
            <v>37293</v>
          </cell>
          <cell r="B1073">
            <v>56</v>
          </cell>
          <cell r="C1073">
            <v>20.95</v>
          </cell>
          <cell r="D1073">
            <v>4.9562470000000003</v>
          </cell>
          <cell r="E1073">
            <v>1083.51</v>
          </cell>
          <cell r="G1073">
            <v>37293</v>
          </cell>
          <cell r="H1073">
            <v>97.28555917480999</v>
          </cell>
          <cell r="I1073">
            <v>99.761904761904759</v>
          </cell>
          <cell r="J1073">
            <v>83.95486651401059</v>
          </cell>
          <cell r="K1073">
            <v>74.456783166806389</v>
          </cell>
        </row>
        <row r="1074">
          <cell r="A1074">
            <v>37292</v>
          </cell>
          <cell r="B1074">
            <v>54.55</v>
          </cell>
          <cell r="C1074">
            <v>21.2</v>
          </cell>
          <cell r="D1074">
            <v>4.8893180000000003</v>
          </cell>
          <cell r="E1074">
            <v>1090.02</v>
          </cell>
          <cell r="G1074">
            <v>37292</v>
          </cell>
          <cell r="H1074">
            <v>94.766558089033666</v>
          </cell>
          <cell r="I1074">
            <v>100.95238095238095</v>
          </cell>
          <cell r="J1074">
            <v>82.821142698204753</v>
          </cell>
          <cell r="K1074">
            <v>74.904138205907017</v>
          </cell>
        </row>
        <row r="1075">
          <cell r="A1075">
            <v>37291</v>
          </cell>
          <cell r="B1075">
            <v>56.58</v>
          </cell>
          <cell r="C1075">
            <v>21.099999999999998</v>
          </cell>
          <cell r="D1075">
            <v>5.0256749999999997</v>
          </cell>
          <cell r="E1075">
            <v>1094.4399999999998</v>
          </cell>
          <cell r="G1075">
            <v>37291</v>
          </cell>
          <cell r="H1075">
            <v>98.293159609120522</v>
          </cell>
          <cell r="I1075">
            <v>100.47619047619048</v>
          </cell>
          <cell r="J1075">
            <v>85.130921394313091</v>
          </cell>
          <cell r="K1075">
            <v>75.207872349198055</v>
          </cell>
        </row>
        <row r="1076">
          <cell r="A1076">
            <v>37288</v>
          </cell>
          <cell r="B1076">
            <v>58.519999999999996</v>
          </cell>
          <cell r="C1076">
            <v>21.599999999999998</v>
          </cell>
          <cell r="D1076">
            <v>4.9395369999999996</v>
          </cell>
          <cell r="E1076">
            <v>1122.1999999999998</v>
          </cell>
          <cell r="G1076">
            <v>37288</v>
          </cell>
          <cell r="H1076">
            <v>101.66340933767644</v>
          </cell>
          <cell r="I1076">
            <v>102.85714285714288</v>
          </cell>
          <cell r="J1076">
            <v>83.671812457292035</v>
          </cell>
          <cell r="K1076">
            <v>77.115487692582562</v>
          </cell>
        </row>
        <row r="1077">
          <cell r="A1077">
            <v>37287</v>
          </cell>
          <cell r="B1077">
            <v>57.94</v>
          </cell>
          <cell r="C1077">
            <v>21.84</v>
          </cell>
          <cell r="D1077">
            <v>4.8556189999999999</v>
          </cell>
          <cell r="E1077">
            <v>1130.1999999999998</v>
          </cell>
          <cell r="G1077">
            <v>37287</v>
          </cell>
          <cell r="H1077">
            <v>100.65580890336589</v>
          </cell>
          <cell r="I1077">
            <v>104</v>
          </cell>
          <cell r="J1077">
            <v>82.250308547554937</v>
          </cell>
          <cell r="K1077">
            <v>77.665232748312974</v>
          </cell>
        </row>
        <row r="1078">
          <cell r="A1078">
            <v>37286</v>
          </cell>
          <cell r="B1078">
            <v>57.11</v>
          </cell>
          <cell r="C1078">
            <v>21.729999999999997</v>
          </cell>
          <cell r="D1078">
            <v>4.6594389999999999</v>
          </cell>
          <cell r="E1078">
            <v>1113.57</v>
          </cell>
          <cell r="G1078">
            <v>37286</v>
          </cell>
          <cell r="H1078">
            <v>99.213897937024981</v>
          </cell>
          <cell r="I1078">
            <v>103.47619047619048</v>
          </cell>
          <cell r="J1078">
            <v>78.927176001352422</v>
          </cell>
          <cell r="K1078">
            <v>76.522450213713384</v>
          </cell>
        </row>
        <row r="1079">
          <cell r="A1079">
            <v>37285</v>
          </cell>
          <cell r="B1079">
            <v>55.989999999999995</v>
          </cell>
          <cell r="C1079">
            <v>21.88</v>
          </cell>
          <cell r="D1079">
            <v>4.7048319999999997</v>
          </cell>
          <cell r="E1079">
            <v>1100.6400000000001</v>
          </cell>
          <cell r="G1079">
            <v>37285</v>
          </cell>
          <cell r="H1079">
            <v>97.268186753528767</v>
          </cell>
          <cell r="I1079">
            <v>104.19047619047619</v>
          </cell>
          <cell r="J1079">
            <v>79.696097174100771</v>
          </cell>
          <cell r="K1079">
            <v>75.633924767389132</v>
          </cell>
        </row>
        <row r="1080">
          <cell r="A1080">
            <v>37284</v>
          </cell>
          <cell r="B1080">
            <v>56.569999999999993</v>
          </cell>
          <cell r="C1080">
            <v>22.59</v>
          </cell>
          <cell r="D1080">
            <v>4.3856849999999996</v>
          </cell>
          <cell r="E1080">
            <v>1133.06</v>
          </cell>
          <cell r="G1080">
            <v>37284</v>
          </cell>
          <cell r="H1080">
            <v>98.275787187839299</v>
          </cell>
          <cell r="I1080">
            <v>107.57142857142856</v>
          </cell>
          <cell r="J1080">
            <v>74.290001839597281</v>
          </cell>
          <cell r="K1080">
            <v>77.861766605736577</v>
          </cell>
        </row>
        <row r="1081">
          <cell r="A1081">
            <v>37281</v>
          </cell>
          <cell r="B1081">
            <v>55.9</v>
          </cell>
          <cell r="C1081">
            <v>22.549999999999997</v>
          </cell>
          <cell r="D1081">
            <v>4.3001079999999998</v>
          </cell>
          <cell r="E1081">
            <v>1133.28</v>
          </cell>
          <cell r="G1081">
            <v>37281</v>
          </cell>
          <cell r="H1081">
            <v>97.111834961997829</v>
          </cell>
          <cell r="I1081">
            <v>107.38095238095238</v>
          </cell>
          <cell r="J1081">
            <v>72.840395794606081</v>
          </cell>
          <cell r="K1081">
            <v>77.876884594769166</v>
          </cell>
        </row>
        <row r="1082">
          <cell r="A1082">
            <v>37280</v>
          </cell>
          <cell r="B1082">
            <v>55.919999999999995</v>
          </cell>
          <cell r="C1082">
            <v>23</v>
          </cell>
          <cell r="D1082">
            <v>4.3878079999999997</v>
          </cell>
          <cell r="E1082">
            <v>1132.1500000000001</v>
          </cell>
          <cell r="G1082">
            <v>37280</v>
          </cell>
          <cell r="H1082">
            <v>97.146579804560261</v>
          </cell>
          <cell r="I1082">
            <v>109.52380952380953</v>
          </cell>
          <cell r="J1082">
            <v>74.325963764337757</v>
          </cell>
          <cell r="K1082">
            <v>77.799233105647261</v>
          </cell>
        </row>
        <row r="1083">
          <cell r="A1083">
            <v>37279</v>
          </cell>
          <cell r="B1083">
            <v>54.72</v>
          </cell>
          <cell r="C1083">
            <v>23.049999999999997</v>
          </cell>
          <cell r="D1083">
            <v>4.3479939999999999</v>
          </cell>
          <cell r="E1083">
            <v>1128.1799999999998</v>
          </cell>
          <cell r="G1083">
            <v>37279</v>
          </cell>
          <cell r="H1083">
            <v>95.061889250814332</v>
          </cell>
          <cell r="I1083">
            <v>109.76190476190477</v>
          </cell>
          <cell r="J1083">
            <v>73.651546396642246</v>
          </cell>
          <cell r="K1083">
            <v>77.526422121741049</v>
          </cell>
        </row>
        <row r="1084">
          <cell r="A1084">
            <v>37278</v>
          </cell>
          <cell r="B1084">
            <v>54.129999999999995</v>
          </cell>
          <cell r="C1084">
            <v>22.849999999999998</v>
          </cell>
          <cell r="D1084">
            <v>4.4126029999999998</v>
          </cell>
          <cell r="E1084">
            <v>1119.31</v>
          </cell>
          <cell r="G1084">
            <v>37278</v>
          </cell>
          <cell r="H1084">
            <v>94.03691639522259</v>
          </cell>
          <cell r="I1084">
            <v>108.80952380952382</v>
          </cell>
          <cell r="J1084">
            <v>74.74597126501618</v>
          </cell>
          <cell r="K1084">
            <v>76.916892291199943</v>
          </cell>
        </row>
        <row r="1085">
          <cell r="A1085">
            <v>37277</v>
          </cell>
          <cell r="B1085">
            <v>54.01</v>
          </cell>
          <cell r="C1085">
            <v>23.15</v>
          </cell>
          <cell r="D1085">
            <v>4.3648850000000001</v>
          </cell>
          <cell r="E1085">
            <v>1127.58</v>
          </cell>
          <cell r="G1085">
            <v>37277</v>
          </cell>
          <cell r="H1085">
            <v>93.828447339847983</v>
          </cell>
          <cell r="I1085">
            <v>110.23809523809523</v>
          </cell>
          <cell r="J1085">
            <v>73.937666448828537</v>
          </cell>
          <cell r="K1085">
            <v>77.485191242561257</v>
          </cell>
        </row>
        <row r="1086">
          <cell r="A1086">
            <v>37274</v>
          </cell>
          <cell r="B1086">
            <v>54.01</v>
          </cell>
          <cell r="C1086">
            <v>23.15</v>
          </cell>
          <cell r="D1086">
            <v>4.4745270000000001</v>
          </cell>
          <cell r="E1086">
            <v>1127.58</v>
          </cell>
          <cell r="G1086">
            <v>37274</v>
          </cell>
          <cell r="H1086">
            <v>93.828447339847983</v>
          </cell>
          <cell r="I1086">
            <v>110.23809523809523</v>
          </cell>
          <cell r="J1086">
            <v>75.794914377418294</v>
          </cell>
          <cell r="K1086">
            <v>77.485191242561257</v>
          </cell>
        </row>
        <row r="1087">
          <cell r="A1087">
            <v>37273</v>
          </cell>
          <cell r="B1087">
            <v>53.79</v>
          </cell>
          <cell r="C1087">
            <v>23.65</v>
          </cell>
          <cell r="D1087">
            <v>4.3978950000000001</v>
          </cell>
          <cell r="E1087">
            <v>1138.8800000000001</v>
          </cell>
          <cell r="G1087">
            <v>37273</v>
          </cell>
          <cell r="H1087">
            <v>93.446254071661244</v>
          </cell>
          <cell r="I1087">
            <v>112.61904761904762</v>
          </cell>
          <cell r="J1087">
            <v>74.496829489659135</v>
          </cell>
          <cell r="K1087">
            <v>78.261706133780464</v>
          </cell>
        </row>
        <row r="1088">
          <cell r="A1088">
            <v>37272</v>
          </cell>
          <cell r="B1088">
            <v>52</v>
          </cell>
          <cell r="C1088">
            <v>23.25</v>
          </cell>
          <cell r="D1088">
            <v>4.2834810000000001</v>
          </cell>
          <cell r="E1088">
            <v>1127.57</v>
          </cell>
          <cell r="G1088">
            <v>37272</v>
          </cell>
          <cell r="H1088">
            <v>90.336590662323559</v>
          </cell>
          <cell r="I1088">
            <v>110.71428571428572</v>
          </cell>
          <cell r="J1088">
            <v>72.558747691610321</v>
          </cell>
          <cell r="K1088">
            <v>77.484504061241594</v>
          </cell>
        </row>
        <row r="1089">
          <cell r="A1089">
            <v>37271</v>
          </cell>
          <cell r="B1089">
            <v>54.61</v>
          </cell>
          <cell r="C1089">
            <v>23.5</v>
          </cell>
          <cell r="D1089">
            <v>4.4821989999999996</v>
          </cell>
          <cell r="E1089">
            <v>1146.1899999999998</v>
          </cell>
          <cell r="G1089">
            <v>37271</v>
          </cell>
          <cell r="H1089">
            <v>94.870792616720962</v>
          </cell>
          <cell r="I1089">
            <v>111.90476190476191</v>
          </cell>
          <cell r="J1089">
            <v>75.924871931167218</v>
          </cell>
          <cell r="K1089">
            <v>78.764035678454121</v>
          </cell>
        </row>
        <row r="1090">
          <cell r="A1090">
            <v>37270</v>
          </cell>
          <cell r="B1090">
            <v>54.389999999999993</v>
          </cell>
          <cell r="C1090">
            <v>22.549999999999997</v>
          </cell>
          <cell r="D1090">
            <v>4.4436299999999997</v>
          </cell>
          <cell r="E1090">
            <v>1138.4100000000001</v>
          </cell>
          <cell r="G1090">
            <v>37270</v>
          </cell>
          <cell r="H1090">
            <v>94.488599348534208</v>
          </cell>
          <cell r="I1090">
            <v>107.38095238095238</v>
          </cell>
          <cell r="J1090">
            <v>75.27154386931339</v>
          </cell>
          <cell r="K1090">
            <v>78.229408611756298</v>
          </cell>
        </row>
        <row r="1091">
          <cell r="A1091">
            <v>37267</v>
          </cell>
          <cell r="B1091">
            <v>55</v>
          </cell>
          <cell r="C1091">
            <v>23.4</v>
          </cell>
          <cell r="D1091">
            <v>4.5873920000000004</v>
          </cell>
          <cell r="E1091">
            <v>1145.5999999999999</v>
          </cell>
          <cell r="G1091">
            <v>37267</v>
          </cell>
          <cell r="H1091">
            <v>95.548317046688382</v>
          </cell>
          <cell r="I1091">
            <v>111.42857142857143</v>
          </cell>
          <cell r="J1091">
            <v>77.706757352375718</v>
          </cell>
          <cell r="K1091">
            <v>78.723491980593991</v>
          </cell>
        </row>
        <row r="1092">
          <cell r="A1092">
            <v>37266</v>
          </cell>
          <cell r="B1092">
            <v>56.08</v>
          </cell>
          <cell r="C1092">
            <v>24.09</v>
          </cell>
          <cell r="D1092">
            <v>4.6284789999999996</v>
          </cell>
          <cell r="E1092">
            <v>1156.55</v>
          </cell>
          <cell r="G1092">
            <v>37266</v>
          </cell>
          <cell r="H1092">
            <v>97.424538545059718</v>
          </cell>
          <cell r="I1092">
            <v>114.71428571428572</v>
          </cell>
          <cell r="J1092">
            <v>78.402738323554317</v>
          </cell>
          <cell r="K1092">
            <v>79.475955525624983</v>
          </cell>
        </row>
        <row r="1093">
          <cell r="A1093">
            <v>37265</v>
          </cell>
          <cell r="B1093">
            <v>58.489999999999995</v>
          </cell>
          <cell r="C1093">
            <v>23.75</v>
          </cell>
          <cell r="D1093">
            <v>4.5757120000000002</v>
          </cell>
          <cell r="E1093">
            <v>1155.1400000000001</v>
          </cell>
          <cell r="G1093">
            <v>37265</v>
          </cell>
          <cell r="H1093">
            <v>101.6112920738328</v>
          </cell>
          <cell r="I1093">
            <v>113.09523809523809</v>
          </cell>
          <cell r="J1093">
            <v>77.508907479097871</v>
          </cell>
          <cell r="K1093">
            <v>79.379062959552513</v>
          </cell>
        </row>
        <row r="1094">
          <cell r="A1094">
            <v>37264</v>
          </cell>
          <cell r="B1094">
            <v>57.809999999999995</v>
          </cell>
          <cell r="C1094">
            <v>23.84</v>
          </cell>
          <cell r="D1094">
            <v>4.5523889999999998</v>
          </cell>
          <cell r="E1094">
            <v>1160.7099999999998</v>
          </cell>
          <cell r="G1094">
            <v>37264</v>
          </cell>
          <cell r="H1094">
            <v>100.42996742671011</v>
          </cell>
          <cell r="I1094">
            <v>113.52380952380952</v>
          </cell>
          <cell r="J1094">
            <v>77.113834482996936</v>
          </cell>
          <cell r="K1094">
            <v>79.761822954604796</v>
          </cell>
        </row>
        <row r="1095">
          <cell r="A1095">
            <v>37263</v>
          </cell>
          <cell r="B1095">
            <v>57.819999999999993</v>
          </cell>
          <cell r="C1095">
            <v>23.659999999999997</v>
          </cell>
          <cell r="D1095">
            <v>4.7382860000000004</v>
          </cell>
          <cell r="E1095">
            <v>1164.8900000000001</v>
          </cell>
          <cell r="G1095">
            <v>37263</v>
          </cell>
          <cell r="H1095">
            <v>100.44733984799133</v>
          </cell>
          <cell r="I1095">
            <v>112.66666666666667</v>
          </cell>
          <cell r="J1095">
            <v>80.262781220388163</v>
          </cell>
          <cell r="K1095">
            <v>80.049064746223948</v>
          </cell>
        </row>
        <row r="1096">
          <cell r="A1096">
            <v>37260</v>
          </cell>
          <cell r="B1096">
            <v>58.389999999999993</v>
          </cell>
          <cell r="C1096">
            <v>23.65</v>
          </cell>
          <cell r="D1096">
            <v>4.8369479999999996</v>
          </cell>
          <cell r="E1096">
            <v>1172.51</v>
          </cell>
          <cell r="G1096">
            <v>37260</v>
          </cell>
          <cell r="H1096">
            <v>101.43756786102063</v>
          </cell>
          <cell r="I1096">
            <v>112.61904761904762</v>
          </cell>
          <cell r="J1096">
            <v>81.934036716735548</v>
          </cell>
          <cell r="K1096">
            <v>80.572696911807157</v>
          </cell>
        </row>
        <row r="1097">
          <cell r="A1097">
            <v>37259</v>
          </cell>
          <cell r="B1097">
            <v>57.9</v>
          </cell>
          <cell r="C1097">
            <v>22.95</v>
          </cell>
          <cell r="D1097">
            <v>4.6789649999999998</v>
          </cell>
          <cell r="E1097">
            <v>1165.27</v>
          </cell>
          <cell r="G1097">
            <v>37259</v>
          </cell>
          <cell r="H1097">
            <v>100.58631921824104</v>
          </cell>
          <cell r="I1097">
            <v>109.28571428571428</v>
          </cell>
          <cell r="J1097">
            <v>79.25793084943659</v>
          </cell>
          <cell r="K1097">
            <v>80.075177636371137</v>
          </cell>
        </row>
        <row r="1098">
          <cell r="A1098">
            <v>37258</v>
          </cell>
          <cell r="B1098">
            <v>56.93</v>
          </cell>
          <cell r="C1098">
            <v>21.95</v>
          </cell>
          <cell r="D1098">
            <v>4.4535920000000004</v>
          </cell>
          <cell r="E1098">
            <v>1154.6699999999998</v>
          </cell>
          <cell r="G1098">
            <v>37258</v>
          </cell>
          <cell r="H1098">
            <v>98.901194353963078</v>
          </cell>
          <cell r="I1098">
            <v>104.52380952380953</v>
          </cell>
          <cell r="J1098">
            <v>75.440292194449839</v>
          </cell>
          <cell r="K1098">
            <v>79.346765437528362</v>
          </cell>
        </row>
        <row r="1099">
          <cell r="A1099">
            <v>37257</v>
          </cell>
          <cell r="B1099">
            <v>57.099999999999994</v>
          </cell>
          <cell r="C1099">
            <v>21.799999999999997</v>
          </cell>
          <cell r="D1099">
            <v>4.5091359999999998</v>
          </cell>
          <cell r="E1099">
            <v>1148.08</v>
          </cell>
          <cell r="G1099">
            <v>37257</v>
          </cell>
          <cell r="H1099">
            <v>99.196525515743758</v>
          </cell>
          <cell r="I1099">
            <v>103.80952380952382</v>
          </cell>
          <cell r="J1099">
            <v>76.381163201414211</v>
          </cell>
          <cell r="K1099">
            <v>78.893912947870419</v>
          </cell>
        </row>
        <row r="1100">
          <cell r="A1100">
            <v>37256</v>
          </cell>
          <cell r="B1100">
            <v>57.099999999999994</v>
          </cell>
          <cell r="C1100">
            <v>21.799999999999997</v>
          </cell>
          <cell r="D1100">
            <v>4.5091359999999998</v>
          </cell>
          <cell r="E1100">
            <v>1148.08</v>
          </cell>
          <cell r="G1100">
            <v>37256</v>
          </cell>
          <cell r="H1100">
            <v>99.196525515743758</v>
          </cell>
          <cell r="I1100">
            <v>103.80952380952382</v>
          </cell>
          <cell r="J1100">
            <v>76.381163201414211</v>
          </cell>
          <cell r="K1100">
            <v>78.893912947870419</v>
          </cell>
        </row>
        <row r="1101">
          <cell r="A1101">
            <v>37253</v>
          </cell>
          <cell r="B1101">
            <v>57.5</v>
          </cell>
          <cell r="C1101">
            <v>22.299999999999997</v>
          </cell>
          <cell r="D1101">
            <v>4.4727699999999997</v>
          </cell>
          <cell r="E1101">
            <v>1161.02</v>
          </cell>
          <cell r="G1101">
            <v>37253</v>
          </cell>
          <cell r="H1101">
            <v>99.891422366992401</v>
          </cell>
          <cell r="I1101">
            <v>106.19047619047619</v>
          </cell>
          <cell r="J1101">
            <v>75.765152200419209</v>
          </cell>
          <cell r="K1101">
            <v>79.783125575514362</v>
          </cell>
        </row>
        <row r="1102">
          <cell r="A1102">
            <v>37252</v>
          </cell>
          <cell r="B1102">
            <v>57.069999999999993</v>
          </cell>
          <cell r="C1102">
            <v>22.45</v>
          </cell>
          <cell r="D1102">
            <v>4.491841</v>
          </cell>
          <cell r="E1102">
            <v>1157.1300000000001</v>
          </cell>
          <cell r="G1102">
            <v>37252</v>
          </cell>
          <cell r="H1102">
            <v>99.144408251900103</v>
          </cell>
          <cell r="I1102">
            <v>106.9047619047619</v>
          </cell>
          <cell r="J1102">
            <v>76.088199711830313</v>
          </cell>
          <cell r="K1102">
            <v>79.51581204216545</v>
          </cell>
        </row>
        <row r="1103">
          <cell r="A1103">
            <v>37251</v>
          </cell>
          <cell r="B1103">
            <v>56.55</v>
          </cell>
          <cell r="C1103">
            <v>22.599999999999998</v>
          </cell>
          <cell r="D1103">
            <v>4.2368560000000004</v>
          </cell>
          <cell r="E1103">
            <v>1149.3699999999999</v>
          </cell>
          <cell r="G1103">
            <v>37251</v>
          </cell>
          <cell r="H1103">
            <v>98.241042345276867</v>
          </cell>
          <cell r="I1103">
            <v>107.61904761904763</v>
          </cell>
          <cell r="J1103">
            <v>71.768957422639517</v>
          </cell>
          <cell r="K1103">
            <v>78.982559338106938</v>
          </cell>
        </row>
        <row r="1104">
          <cell r="A1104">
            <v>37250</v>
          </cell>
          <cell r="B1104">
            <v>56</v>
          </cell>
          <cell r="C1104">
            <v>22.7</v>
          </cell>
          <cell r="D1104">
            <v>4.2513399999999999</v>
          </cell>
          <cell r="E1104">
            <v>1144.6500000000001</v>
          </cell>
          <cell r="G1104">
            <v>37250</v>
          </cell>
          <cell r="H1104">
            <v>97.28555917480999</v>
          </cell>
          <cell r="I1104">
            <v>108.09523809523809</v>
          </cell>
          <cell r="J1104">
            <v>72.01430481686522</v>
          </cell>
          <cell r="K1104">
            <v>78.658209755226011</v>
          </cell>
        </row>
        <row r="1105">
          <cell r="A1105">
            <v>37249</v>
          </cell>
          <cell r="B1105">
            <v>56</v>
          </cell>
          <cell r="C1105">
            <v>22.7</v>
          </cell>
          <cell r="D1105">
            <v>4.2513399999999999</v>
          </cell>
          <cell r="E1105">
            <v>1144.6500000000001</v>
          </cell>
          <cell r="G1105">
            <v>37249</v>
          </cell>
          <cell r="H1105">
            <v>97.28555917480999</v>
          </cell>
          <cell r="I1105">
            <v>108.09523809523809</v>
          </cell>
          <cell r="J1105">
            <v>72.01430481686522</v>
          </cell>
          <cell r="K1105">
            <v>78.658209755226011</v>
          </cell>
        </row>
        <row r="1106">
          <cell r="A1106">
            <v>37246</v>
          </cell>
          <cell r="B1106">
            <v>55.61</v>
          </cell>
          <cell r="C1106">
            <v>22.49</v>
          </cell>
          <cell r="D1106">
            <v>4.3082469999999997</v>
          </cell>
          <cell r="E1106">
            <v>1144.9000000000001</v>
          </cell>
          <cell r="G1106">
            <v>37246</v>
          </cell>
          <cell r="H1106">
            <v>96.60803474484257</v>
          </cell>
          <cell r="I1106">
            <v>107.09523809523809</v>
          </cell>
          <cell r="J1106">
            <v>72.978263955445826</v>
          </cell>
          <cell r="K1106">
            <v>78.675389288217588</v>
          </cell>
        </row>
        <row r="1107">
          <cell r="A1107">
            <v>37245</v>
          </cell>
          <cell r="B1107">
            <v>55.94</v>
          </cell>
          <cell r="C1107">
            <v>22</v>
          </cell>
          <cell r="D1107">
            <v>4.3025359999999999</v>
          </cell>
          <cell r="E1107">
            <v>1139.9299999999998</v>
          </cell>
          <cell r="G1107">
            <v>37245</v>
          </cell>
          <cell r="H1107">
            <v>97.181324647122693</v>
          </cell>
          <cell r="I1107">
            <v>104.76190476190477</v>
          </cell>
          <cell r="J1107">
            <v>72.881524175797736</v>
          </cell>
          <cell r="K1107">
            <v>78.333860172345084</v>
          </cell>
        </row>
        <row r="1108">
          <cell r="A1108">
            <v>37244</v>
          </cell>
          <cell r="B1108">
            <v>57.169999999999995</v>
          </cell>
          <cell r="C1108">
            <v>22.15</v>
          </cell>
          <cell r="D1108">
            <v>4.3884749999999997</v>
          </cell>
          <cell r="E1108">
            <v>1149.56</v>
          </cell>
          <cell r="G1108">
            <v>37244</v>
          </cell>
          <cell r="H1108">
            <v>99.318132464712278</v>
          </cell>
          <cell r="I1108">
            <v>105.47619047619048</v>
          </cell>
          <cell r="J1108">
            <v>74.337262211724436</v>
          </cell>
          <cell r="K1108">
            <v>78.99561578318054</v>
          </cell>
        </row>
        <row r="1109">
          <cell r="A1109">
            <v>37243</v>
          </cell>
          <cell r="B1109">
            <v>56.629999999999995</v>
          </cell>
          <cell r="C1109">
            <v>22.5</v>
          </cell>
          <cell r="D1109">
            <v>4.3794170000000001</v>
          </cell>
          <cell r="E1109">
            <v>1142.9199999999998</v>
          </cell>
          <cell r="G1109">
            <v>37243</v>
          </cell>
          <cell r="H1109">
            <v>98.38002171552661</v>
          </cell>
          <cell r="I1109">
            <v>107.14285714285714</v>
          </cell>
          <cell r="J1109">
            <v>74.183826924725238</v>
          </cell>
          <cell r="K1109">
            <v>78.539327386924313</v>
          </cell>
        </row>
        <row r="1110">
          <cell r="A1110">
            <v>37242</v>
          </cell>
          <cell r="B1110">
            <v>55.4</v>
          </cell>
          <cell r="C1110">
            <v>22.5</v>
          </cell>
          <cell r="D1110">
            <v>4.3314620000000001</v>
          </cell>
          <cell r="E1110">
            <v>1134.3599999999999</v>
          </cell>
          <cell r="G1110">
            <v>37242</v>
          </cell>
          <cell r="H1110">
            <v>96.243213897937025</v>
          </cell>
          <cell r="I1110">
            <v>107.14285714285714</v>
          </cell>
          <cell r="J1110">
            <v>73.371507517787009</v>
          </cell>
          <cell r="K1110">
            <v>77.951100177292773</v>
          </cell>
        </row>
        <row r="1111">
          <cell r="A1111">
            <v>37239</v>
          </cell>
          <cell r="B1111">
            <v>54.699999999999996</v>
          </cell>
          <cell r="C1111">
            <v>22.599999999999998</v>
          </cell>
          <cell r="D1111">
            <v>4.2869380000000001</v>
          </cell>
          <cell r="E1111">
            <v>1123.0899999999999</v>
          </cell>
          <cell r="G1111">
            <v>37239</v>
          </cell>
          <cell r="H1111">
            <v>95.0271444082519</v>
          </cell>
          <cell r="I1111">
            <v>107.61904761904763</v>
          </cell>
          <cell r="J1111">
            <v>72.617306511124141</v>
          </cell>
          <cell r="K1111">
            <v>77.176646830032567</v>
          </cell>
        </row>
        <row r="1112">
          <cell r="A1112">
            <v>37238</v>
          </cell>
          <cell r="B1112">
            <v>55.43</v>
          </cell>
          <cell r="C1112">
            <v>22.2</v>
          </cell>
          <cell r="D1112">
            <v>4.3279040000000002</v>
          </cell>
          <cell r="E1112">
            <v>1119.3800000000001</v>
          </cell>
          <cell r="G1112">
            <v>37238</v>
          </cell>
          <cell r="H1112">
            <v>96.295331161780666</v>
          </cell>
          <cell r="I1112">
            <v>105.71428571428572</v>
          </cell>
          <cell r="J1112">
            <v>73.311237838923788</v>
          </cell>
          <cell r="K1112">
            <v>76.921702560437595</v>
          </cell>
        </row>
        <row r="1113">
          <cell r="A1113">
            <v>37237</v>
          </cell>
          <cell r="B1113">
            <v>56.25</v>
          </cell>
          <cell r="C1113">
            <v>22.349999999999998</v>
          </cell>
          <cell r="D1113">
            <v>4.2626850000000003</v>
          </cell>
          <cell r="E1113">
            <v>1137.07</v>
          </cell>
          <cell r="G1113">
            <v>37237</v>
          </cell>
          <cell r="H1113">
            <v>97.719869706840385</v>
          </cell>
          <cell r="I1113">
            <v>106.42857142857143</v>
          </cell>
          <cell r="J1113">
            <v>72.206480057647497</v>
          </cell>
          <cell r="K1113">
            <v>78.137326314921452</v>
          </cell>
        </row>
        <row r="1114">
          <cell r="A1114">
            <v>37236</v>
          </cell>
          <cell r="B1114">
            <v>56.55</v>
          </cell>
          <cell r="C1114">
            <v>22.61</v>
          </cell>
          <cell r="D1114">
            <v>4.3250200000000003</v>
          </cell>
          <cell r="E1114">
            <v>1136.76</v>
          </cell>
          <cell r="G1114">
            <v>37236</v>
          </cell>
          <cell r="H1114">
            <v>98.241042345276867</v>
          </cell>
          <cell r="I1114">
            <v>107.66666666666667</v>
          </cell>
          <cell r="J1114">
            <v>73.262385181857582</v>
          </cell>
          <cell r="K1114">
            <v>78.116023694011901</v>
          </cell>
        </row>
        <row r="1115">
          <cell r="A1115">
            <v>37235</v>
          </cell>
          <cell r="B1115">
            <v>56.889999999999993</v>
          </cell>
          <cell r="C1115">
            <v>22.5</v>
          </cell>
          <cell r="D1115">
            <v>4.3415400000000002</v>
          </cell>
          <cell r="E1115">
            <v>1139.9299999999998</v>
          </cell>
          <cell r="G1115">
            <v>37235</v>
          </cell>
          <cell r="H1115">
            <v>98.831704668838213</v>
          </cell>
          <cell r="I1115">
            <v>107.14285714285714</v>
          </cell>
          <cell r="J1115">
            <v>73.542220790295062</v>
          </cell>
          <cell r="K1115">
            <v>78.333860172345084</v>
          </cell>
        </row>
        <row r="1116">
          <cell r="A1116">
            <v>37232</v>
          </cell>
          <cell r="B1116">
            <v>58.08</v>
          </cell>
          <cell r="C1116">
            <v>21.99</v>
          </cell>
          <cell r="D1116">
            <v>4.4827500000000002</v>
          </cell>
          <cell r="E1116">
            <v>1158.31</v>
          </cell>
          <cell r="G1116">
            <v>37232</v>
          </cell>
          <cell r="H1116">
            <v>100.89902280130292</v>
          </cell>
          <cell r="I1116">
            <v>104.71428571428572</v>
          </cell>
          <cell r="J1116">
            <v>75.934205431182306</v>
          </cell>
          <cell r="K1116">
            <v>79.596899437885668</v>
          </cell>
        </row>
        <row r="1117">
          <cell r="A1117">
            <v>37231</v>
          </cell>
          <cell r="B1117">
            <v>58.139999999999993</v>
          </cell>
          <cell r="C1117">
            <v>22.009999999999998</v>
          </cell>
          <cell r="D1117">
            <v>4.4110509999999996</v>
          </cell>
          <cell r="E1117">
            <v>1167.0999999999999</v>
          </cell>
          <cell r="G1117">
            <v>37231</v>
          </cell>
          <cell r="H1117">
            <v>101.00325732899023</v>
          </cell>
          <cell r="I1117">
            <v>104.80952380952382</v>
          </cell>
          <cell r="J1117">
            <v>74.719681624320359</v>
          </cell>
          <cell r="K1117">
            <v>80.20093181786946</v>
          </cell>
        </row>
        <row r="1118">
          <cell r="A1118">
            <v>37230</v>
          </cell>
          <cell r="B1118">
            <v>57.519999999999996</v>
          </cell>
          <cell r="C1118">
            <v>22.299999999999997</v>
          </cell>
          <cell r="D1118">
            <v>4.3973149999999999</v>
          </cell>
          <cell r="E1118">
            <v>1170.3499999999999</v>
          </cell>
          <cell r="G1118">
            <v>37230</v>
          </cell>
          <cell r="H1118">
            <v>99.926167209554833</v>
          </cell>
          <cell r="I1118">
            <v>106.19047619047619</v>
          </cell>
          <cell r="J1118">
            <v>74.487004752801141</v>
          </cell>
          <cell r="K1118">
            <v>80.424265746759943</v>
          </cell>
        </row>
        <row r="1119">
          <cell r="A1119">
            <v>37229</v>
          </cell>
          <cell r="B1119">
            <v>55.129999999999995</v>
          </cell>
          <cell r="C1119">
            <v>21.9</v>
          </cell>
          <cell r="D1119">
            <v>4.2812250000000001</v>
          </cell>
          <cell r="E1119">
            <v>1144.8</v>
          </cell>
          <cell r="G1119">
            <v>37229</v>
          </cell>
          <cell r="H1119">
            <v>95.774158523344198</v>
          </cell>
          <cell r="I1119">
            <v>104.28571428571428</v>
          </cell>
          <cell r="J1119">
            <v>72.520532853073092</v>
          </cell>
          <cell r="K1119">
            <v>78.668517475020948</v>
          </cell>
        </row>
        <row r="1120">
          <cell r="A1120">
            <v>37228</v>
          </cell>
          <cell r="B1120">
            <v>54.01</v>
          </cell>
          <cell r="C1120">
            <v>21.549999999999997</v>
          </cell>
          <cell r="D1120">
            <v>4.1746259999999999</v>
          </cell>
          <cell r="E1120">
            <v>1129.9000000000001</v>
          </cell>
          <cell r="G1120">
            <v>37228</v>
          </cell>
          <cell r="H1120">
            <v>93.828447339847983</v>
          </cell>
          <cell r="I1120">
            <v>102.61904761904763</v>
          </cell>
          <cell r="J1120">
            <v>70.714830914584752</v>
          </cell>
          <cell r="K1120">
            <v>77.644617308723085</v>
          </cell>
        </row>
        <row r="1121">
          <cell r="A1121">
            <v>37225</v>
          </cell>
          <cell r="B1121">
            <v>54.059999999999995</v>
          </cell>
          <cell r="C1121">
            <v>21.9</v>
          </cell>
          <cell r="D1121">
            <v>4.0940079999999996</v>
          </cell>
          <cell r="E1121">
            <v>1139.4499999999998</v>
          </cell>
          <cell r="G1121">
            <v>37225</v>
          </cell>
          <cell r="H1121">
            <v>93.915309446254085</v>
          </cell>
          <cell r="I1121">
            <v>104.28571428571428</v>
          </cell>
          <cell r="J1121">
            <v>69.349226369729237</v>
          </cell>
          <cell r="K1121">
            <v>78.300875469001255</v>
          </cell>
        </row>
        <row r="1122">
          <cell r="A1122">
            <v>37224</v>
          </cell>
          <cell r="B1122">
            <v>53.01</v>
          </cell>
          <cell r="C1122">
            <v>21.9</v>
          </cell>
          <cell r="D1122">
            <v>4.0411229999999998</v>
          </cell>
          <cell r="E1122">
            <v>1140.1999999999998</v>
          </cell>
          <cell r="G1122">
            <v>37224</v>
          </cell>
          <cell r="H1122">
            <v>92.091205211726376</v>
          </cell>
          <cell r="I1122">
            <v>104.28571428571428</v>
          </cell>
          <cell r="J1122">
            <v>68.453396699498228</v>
          </cell>
          <cell r="K1122">
            <v>78.352414067975971</v>
          </cell>
        </row>
        <row r="1123">
          <cell r="A1123">
            <v>37223</v>
          </cell>
          <cell r="B1123">
            <v>52.18</v>
          </cell>
          <cell r="C1123">
            <v>20.9</v>
          </cell>
          <cell r="D1123">
            <v>4.0768230000000001</v>
          </cell>
          <cell r="E1123">
            <v>1128.52</v>
          </cell>
          <cell r="G1123">
            <v>37223</v>
          </cell>
          <cell r="H1123">
            <v>90.649294245385448</v>
          </cell>
          <cell r="I1123">
            <v>99.523809523809518</v>
          </cell>
          <cell r="J1123">
            <v>69.058126192308038</v>
          </cell>
          <cell r="K1123">
            <v>77.549786286609574</v>
          </cell>
        </row>
        <row r="1124">
          <cell r="A1124">
            <v>37222</v>
          </cell>
          <cell r="B1124">
            <v>53.01</v>
          </cell>
          <cell r="C1124">
            <v>20.9</v>
          </cell>
          <cell r="D1124">
            <v>4.1763000000000003</v>
          </cell>
          <cell r="E1124">
            <v>1149.5</v>
          </cell>
          <cell r="G1124">
            <v>37222</v>
          </cell>
          <cell r="H1124">
            <v>92.091205211726376</v>
          </cell>
          <cell r="I1124">
            <v>99.523809523809518</v>
          </cell>
          <cell r="J1124">
            <v>70.743187137861057</v>
          </cell>
          <cell r="K1124">
            <v>78.991492695262565</v>
          </cell>
        </row>
        <row r="1125">
          <cell r="A1125">
            <v>37221</v>
          </cell>
          <cell r="B1125">
            <v>52.43</v>
          </cell>
          <cell r="C1125">
            <v>21</v>
          </cell>
          <cell r="D1125">
            <v>4.1681379999999999</v>
          </cell>
          <cell r="E1125">
            <v>1157.4199999999998</v>
          </cell>
          <cell r="G1125">
            <v>37221</v>
          </cell>
          <cell r="H1125">
            <v>91.083604777415843</v>
          </cell>
          <cell r="I1125">
            <v>100</v>
          </cell>
          <cell r="J1125">
            <v>70.604929375387272</v>
          </cell>
          <cell r="K1125">
            <v>79.535740300435677</v>
          </cell>
        </row>
        <row r="1126">
          <cell r="A1126">
            <v>37218</v>
          </cell>
          <cell r="B1126">
            <v>52.48</v>
          </cell>
          <cell r="C1126">
            <v>21</v>
          </cell>
          <cell r="D1126">
            <v>4.1507849999999999</v>
          </cell>
          <cell r="E1126">
            <v>1150.3399999999999</v>
          </cell>
          <cell r="G1126">
            <v>37218</v>
          </cell>
          <cell r="H1126">
            <v>91.170466883821931</v>
          </cell>
          <cell r="I1126">
            <v>100</v>
          </cell>
          <cell r="J1126">
            <v>70.310983412117551</v>
          </cell>
          <cell r="K1126">
            <v>79.049215926114258</v>
          </cell>
        </row>
        <row r="1127">
          <cell r="A1127">
            <v>37217</v>
          </cell>
          <cell r="B1127">
            <v>51.949999999999996</v>
          </cell>
          <cell r="C1127">
            <v>20.75</v>
          </cell>
          <cell r="D1127">
            <v>4.1759769999999996</v>
          </cell>
          <cell r="E1127">
            <v>1137.03</v>
          </cell>
          <cell r="G1127">
            <v>37217</v>
          </cell>
          <cell r="H1127">
            <v>90.249728555917486</v>
          </cell>
          <cell r="I1127">
            <v>98.80952380952381</v>
          </cell>
          <cell r="J1127">
            <v>70.737715775783244</v>
          </cell>
          <cell r="K1127">
            <v>78.134577589642788</v>
          </cell>
        </row>
        <row r="1128">
          <cell r="A1128">
            <v>37216</v>
          </cell>
          <cell r="B1128">
            <v>51.949999999999996</v>
          </cell>
          <cell r="C1128">
            <v>20.75</v>
          </cell>
          <cell r="D1128">
            <v>4.1232660000000001</v>
          </cell>
          <cell r="E1128">
            <v>1137.03</v>
          </cell>
          <cell r="G1128">
            <v>37216</v>
          </cell>
          <cell r="H1128">
            <v>90.249728555917486</v>
          </cell>
          <cell r="I1128">
            <v>98.80952380952381</v>
          </cell>
          <cell r="J1128">
            <v>69.844833526609634</v>
          </cell>
          <cell r="K1128">
            <v>78.134577589642788</v>
          </cell>
        </row>
        <row r="1129">
          <cell r="A1129">
            <v>37215</v>
          </cell>
          <cell r="B1129">
            <v>52.9</v>
          </cell>
          <cell r="C1129">
            <v>20.75</v>
          </cell>
          <cell r="D1129">
            <v>4.1833</v>
          </cell>
          <cell r="E1129">
            <v>1142.6600000000001</v>
          </cell>
          <cell r="G1129">
            <v>37215</v>
          </cell>
          <cell r="H1129">
            <v>91.900108577633006</v>
          </cell>
          <cell r="I1129">
            <v>98.80952380952381</v>
          </cell>
          <cell r="J1129">
            <v>70.861761548215924</v>
          </cell>
          <cell r="K1129">
            <v>78.521460672613074</v>
          </cell>
        </row>
        <row r="1130">
          <cell r="A1130">
            <v>37214</v>
          </cell>
          <cell r="B1130">
            <v>53.379999999999995</v>
          </cell>
          <cell r="C1130">
            <v>20.09</v>
          </cell>
          <cell r="D1130">
            <v>4.2804180000000001</v>
          </cell>
          <cell r="E1130">
            <v>1151.06</v>
          </cell>
          <cell r="G1130">
            <v>37214</v>
          </cell>
          <cell r="H1130">
            <v>92.733984799131392</v>
          </cell>
          <cell r="I1130">
            <v>95.666666666666671</v>
          </cell>
          <cell r="J1130">
            <v>72.506862917479324</v>
          </cell>
          <cell r="K1130">
            <v>79.098692981129986</v>
          </cell>
        </row>
        <row r="1131">
          <cell r="A1131">
            <v>37211</v>
          </cell>
          <cell r="B1131">
            <v>52.889999999999993</v>
          </cell>
          <cell r="C1131">
            <v>20</v>
          </cell>
          <cell r="D1131">
            <v>4.3133059999999999</v>
          </cell>
          <cell r="E1131">
            <v>1138.6500000000001</v>
          </cell>
          <cell r="G1131">
            <v>37211</v>
          </cell>
          <cell r="H1131">
            <v>91.882736156351797</v>
          </cell>
          <cell r="I1131">
            <v>95.238095238095227</v>
          </cell>
          <cell r="J1131">
            <v>73.063959375729453</v>
          </cell>
          <cell r="K1131">
            <v>78.245900963428213</v>
          </cell>
        </row>
        <row r="1132">
          <cell r="A1132">
            <v>37210</v>
          </cell>
          <cell r="B1132">
            <v>53.48</v>
          </cell>
          <cell r="C1132">
            <v>19.760000000000002</v>
          </cell>
          <cell r="D1132">
            <v>4.2672220000000003</v>
          </cell>
          <cell r="E1132">
            <v>1142.2399999999998</v>
          </cell>
          <cell r="G1132">
            <v>37210</v>
          </cell>
          <cell r="H1132">
            <v>92.907709011943524</v>
          </cell>
          <cell r="I1132">
            <v>94.095238095238102</v>
          </cell>
          <cell r="J1132">
            <v>72.283333214758926</v>
          </cell>
          <cell r="K1132">
            <v>78.492599057187235</v>
          </cell>
        </row>
        <row r="1133">
          <cell r="A1133">
            <v>37209</v>
          </cell>
          <cell r="B1133">
            <v>53.51</v>
          </cell>
          <cell r="C1133">
            <v>19.25</v>
          </cell>
          <cell r="D1133">
            <v>4.1655100000000003</v>
          </cell>
          <cell r="E1133">
            <v>1141.2099999999998</v>
          </cell>
          <cell r="G1133">
            <v>37209</v>
          </cell>
          <cell r="H1133">
            <v>92.959826275787179</v>
          </cell>
          <cell r="I1133">
            <v>91.666666666666657</v>
          </cell>
          <cell r="J1133">
            <v>70.560413153899773</v>
          </cell>
          <cell r="K1133">
            <v>78.42181938126194</v>
          </cell>
        </row>
        <row r="1134">
          <cell r="A1134">
            <v>37208</v>
          </cell>
          <cell r="B1134">
            <v>53.599999999999994</v>
          </cell>
          <cell r="C1134">
            <v>18.95</v>
          </cell>
          <cell r="D1134">
            <v>4.1217110000000003</v>
          </cell>
          <cell r="E1134">
            <v>1139.0899999999999</v>
          </cell>
          <cell r="G1134">
            <v>37208</v>
          </cell>
          <cell r="H1134">
            <v>93.116178067318131</v>
          </cell>
          <cell r="I1134">
            <v>90.238095238095241</v>
          </cell>
          <cell r="J1134">
            <v>69.81849306830938</v>
          </cell>
          <cell r="K1134">
            <v>78.276136941493377</v>
          </cell>
        </row>
        <row r="1135">
          <cell r="A1135">
            <v>37207</v>
          </cell>
          <cell r="B1135">
            <v>52.529999999999994</v>
          </cell>
          <cell r="C1135">
            <v>18.799999999999997</v>
          </cell>
          <cell r="D1135">
            <v>4.0094180000000001</v>
          </cell>
          <cell r="E1135">
            <v>1118.33</v>
          </cell>
          <cell r="G1135">
            <v>37207</v>
          </cell>
          <cell r="H1135">
            <v>91.257328990228018</v>
          </cell>
          <cell r="I1135">
            <v>89.523809523809533</v>
          </cell>
          <cell r="J1135">
            <v>67.916339316598084</v>
          </cell>
          <cell r="K1135">
            <v>76.849548521872975</v>
          </cell>
        </row>
        <row r="1136">
          <cell r="A1136">
            <v>37204</v>
          </cell>
          <cell r="B1136">
            <v>52.5</v>
          </cell>
          <cell r="C1136">
            <v>18.95</v>
          </cell>
          <cell r="D1136">
            <v>4.0348259999999998</v>
          </cell>
          <cell r="E1136">
            <v>1120.31</v>
          </cell>
          <cell r="G1136">
            <v>37204</v>
          </cell>
          <cell r="H1136">
            <v>91.205211726384363</v>
          </cell>
          <cell r="I1136">
            <v>90.238095238095241</v>
          </cell>
          <cell r="J1136">
            <v>68.346730547783281</v>
          </cell>
          <cell r="K1136">
            <v>76.98561042316625</v>
          </cell>
        </row>
        <row r="1137">
          <cell r="A1137">
            <v>37203</v>
          </cell>
          <cell r="B1137">
            <v>53.379999999999995</v>
          </cell>
          <cell r="C1137">
            <v>18.7</v>
          </cell>
          <cell r="D1137">
            <v>4.0328629999999999</v>
          </cell>
          <cell r="E1137">
            <v>1118.54</v>
          </cell>
          <cell r="G1137">
            <v>37203</v>
          </cell>
          <cell r="H1137">
            <v>92.733984799131392</v>
          </cell>
          <cell r="I1137">
            <v>89.047619047619037</v>
          </cell>
          <cell r="J1137">
            <v>68.313478895279488</v>
          </cell>
          <cell r="K1137">
            <v>76.863979329585902</v>
          </cell>
        </row>
        <row r="1138">
          <cell r="A1138">
            <v>37202</v>
          </cell>
          <cell r="B1138">
            <v>53.33</v>
          </cell>
          <cell r="C1138">
            <v>18.850000000000001</v>
          </cell>
          <cell r="D1138">
            <v>3.944245</v>
          </cell>
          <cell r="E1138">
            <v>1115.8</v>
          </cell>
          <cell r="G1138">
            <v>37202</v>
          </cell>
          <cell r="H1138">
            <v>92.64712269272529</v>
          </cell>
          <cell r="I1138">
            <v>89.761904761904759</v>
          </cell>
          <cell r="J1138">
            <v>66.812360738589831</v>
          </cell>
          <cell r="K1138">
            <v>76.675691647998235</v>
          </cell>
        </row>
        <row r="1139">
          <cell r="A1139">
            <v>37201</v>
          </cell>
          <cell r="B1139">
            <v>54.339999999999996</v>
          </cell>
          <cell r="C1139">
            <v>18.549999999999997</v>
          </cell>
          <cell r="D1139">
            <v>3.9733849999999999</v>
          </cell>
          <cell r="E1139">
            <v>1118.8599999999999</v>
          </cell>
          <cell r="G1139">
            <v>37201</v>
          </cell>
          <cell r="H1139">
            <v>94.401737242128121</v>
          </cell>
          <cell r="I1139">
            <v>88.333333333333343</v>
          </cell>
          <cell r="J1139">
            <v>67.305969069695664</v>
          </cell>
          <cell r="K1139">
            <v>76.885969131815116</v>
          </cell>
        </row>
        <row r="1140">
          <cell r="A1140">
            <v>37200</v>
          </cell>
          <cell r="B1140">
            <v>52.72</v>
          </cell>
          <cell r="C1140">
            <v>18.399999999999999</v>
          </cell>
          <cell r="D1140">
            <v>4.0109320000000004</v>
          </cell>
          <cell r="E1140">
            <v>1102.8399999999999</v>
          </cell>
          <cell r="G1140">
            <v>37200</v>
          </cell>
          <cell r="H1140">
            <v>91.587404994571116</v>
          </cell>
          <cell r="I1140">
            <v>87.619047619047606</v>
          </cell>
          <cell r="J1140">
            <v>67.941985267637691</v>
          </cell>
          <cell r="K1140">
            <v>75.785104657714982</v>
          </cell>
        </row>
        <row r="1141">
          <cell r="A1141">
            <v>37197</v>
          </cell>
          <cell r="B1141">
            <v>52.449999999999996</v>
          </cell>
          <cell r="C1141">
            <v>18.45</v>
          </cell>
          <cell r="D1141">
            <v>3.936372</v>
          </cell>
          <cell r="E1141">
            <v>1087.1999999999998</v>
          </cell>
          <cell r="G1141">
            <v>37197</v>
          </cell>
          <cell r="H1141">
            <v>91.118349619978289</v>
          </cell>
          <cell r="I1141">
            <v>87.857142857142861</v>
          </cell>
          <cell r="J1141">
            <v>66.678998405343577</v>
          </cell>
          <cell r="K1141">
            <v>74.71035307376205</v>
          </cell>
        </row>
        <row r="1142">
          <cell r="A1142">
            <v>37196</v>
          </cell>
          <cell r="B1142">
            <v>51.11</v>
          </cell>
          <cell r="C1142">
            <v>18.399999999999999</v>
          </cell>
          <cell r="D1142">
            <v>3.9234059999999999</v>
          </cell>
          <cell r="E1142">
            <v>1084.0999999999999</v>
          </cell>
          <cell r="G1142">
            <v>37196</v>
          </cell>
          <cell r="H1142">
            <v>88.790445168295335</v>
          </cell>
          <cell r="I1142">
            <v>87.619047619047606</v>
          </cell>
          <cell r="J1142">
            <v>66.4593647189634</v>
          </cell>
          <cell r="K1142">
            <v>74.497326864666505</v>
          </cell>
        </row>
        <row r="1143">
          <cell r="A1143">
            <v>37195</v>
          </cell>
          <cell r="B1143">
            <v>49.019999999999996</v>
          </cell>
          <cell r="C1143">
            <v>17.799999999999997</v>
          </cell>
          <cell r="D1143">
            <v>3.8646690000000001</v>
          </cell>
          <cell r="E1143">
            <v>1059.78</v>
          </cell>
          <cell r="G1143">
            <v>37195</v>
          </cell>
          <cell r="H1143">
            <v>85.159609120521168</v>
          </cell>
          <cell r="I1143">
            <v>84.761904761904759</v>
          </cell>
          <cell r="J1143">
            <v>65.464406841675725</v>
          </cell>
          <cell r="K1143">
            <v>72.826101895246069</v>
          </cell>
        </row>
        <row r="1144">
          <cell r="A1144">
            <v>37194</v>
          </cell>
          <cell r="B1144">
            <v>49.389999999999993</v>
          </cell>
          <cell r="C1144">
            <v>17.5</v>
          </cell>
          <cell r="D1144">
            <v>3.7936000000000001</v>
          </cell>
          <cell r="E1144">
            <v>1059.79</v>
          </cell>
          <cell r="G1144">
            <v>37194</v>
          </cell>
          <cell r="H1144">
            <v>85.80238870792617</v>
          </cell>
          <cell r="I1144">
            <v>83.333333333333343</v>
          </cell>
          <cell r="J1144">
            <v>64.260554731745728</v>
          </cell>
          <cell r="K1144">
            <v>72.826789076565731</v>
          </cell>
        </row>
        <row r="1145">
          <cell r="A1145">
            <v>37193</v>
          </cell>
          <cell r="B1145">
            <v>50.15</v>
          </cell>
          <cell r="C1145">
            <v>17.899999999999999</v>
          </cell>
          <cell r="D1145">
            <v>3.8603909999999999</v>
          </cell>
          <cell r="E1145">
            <v>1078.3</v>
          </cell>
          <cell r="G1145">
            <v>37193</v>
          </cell>
          <cell r="H1145">
            <v>87.122692725298592</v>
          </cell>
          <cell r="I1145">
            <v>85.238095238095241</v>
          </cell>
          <cell r="J1145">
            <v>65.391940937747421</v>
          </cell>
          <cell r="K1145">
            <v>74.098761699261956</v>
          </cell>
        </row>
        <row r="1146">
          <cell r="A1146">
            <v>37190</v>
          </cell>
          <cell r="B1146">
            <v>52.089999999999996</v>
          </cell>
          <cell r="C1146">
            <v>18.5</v>
          </cell>
          <cell r="D1146">
            <v>3.7695850000000002</v>
          </cell>
          <cell r="E1146">
            <v>1104.6099999999999</v>
          </cell>
          <cell r="G1146">
            <v>37190</v>
          </cell>
          <cell r="H1146">
            <v>90.492942453854511</v>
          </cell>
          <cell r="I1146">
            <v>88.095238095238088</v>
          </cell>
          <cell r="J1146">
            <v>63.853759808221142</v>
          </cell>
          <cell r="K1146">
            <v>75.906735751295329</v>
          </cell>
        </row>
        <row r="1147">
          <cell r="A1147">
            <v>37189</v>
          </cell>
          <cell r="B1147">
            <v>50.639999999999993</v>
          </cell>
          <cell r="C1147">
            <v>18.45</v>
          </cell>
          <cell r="D1147">
            <v>3.7579820000000002</v>
          </cell>
          <cell r="E1147">
            <v>1100.0899999999999</v>
          </cell>
          <cell r="G1147">
            <v>37189</v>
          </cell>
          <cell r="H1147">
            <v>87.973941368078172</v>
          </cell>
          <cell r="I1147">
            <v>87.857142857142861</v>
          </cell>
          <cell r="J1147">
            <v>63.657214253457205</v>
          </cell>
          <cell r="K1147">
            <v>75.596129794807652</v>
          </cell>
        </row>
        <row r="1148">
          <cell r="A1148">
            <v>37188</v>
          </cell>
          <cell r="B1148">
            <v>50.269999999999996</v>
          </cell>
          <cell r="C1148">
            <v>18.27</v>
          </cell>
          <cell r="D1148">
            <v>3.8065349999999998</v>
          </cell>
          <cell r="E1148">
            <v>1085.1999999999998</v>
          </cell>
          <cell r="G1148">
            <v>37188</v>
          </cell>
          <cell r="H1148">
            <v>87.331161780673185</v>
          </cell>
          <cell r="I1148">
            <v>87</v>
          </cell>
          <cell r="J1148">
            <v>64.479663302880027</v>
          </cell>
          <cell r="K1148">
            <v>74.572916809829451</v>
          </cell>
        </row>
        <row r="1149">
          <cell r="A1149">
            <v>37187</v>
          </cell>
          <cell r="B1149">
            <v>49.839999999999996</v>
          </cell>
          <cell r="C1149">
            <v>18.5</v>
          </cell>
          <cell r="D1149">
            <v>3.8474140000000001</v>
          </cell>
          <cell r="E1149">
            <v>1084.78</v>
          </cell>
          <cell r="G1149">
            <v>37187</v>
          </cell>
          <cell r="H1149">
            <v>86.5841476655809</v>
          </cell>
          <cell r="I1149">
            <v>88.095238095238088</v>
          </cell>
          <cell r="J1149">
            <v>65.172120920150974</v>
          </cell>
          <cell r="K1149">
            <v>74.544055194403597</v>
          </cell>
        </row>
        <row r="1150">
          <cell r="A1150">
            <v>37186</v>
          </cell>
          <cell r="B1150">
            <v>50.269999999999996</v>
          </cell>
          <cell r="C1150">
            <v>18.489999999999998</v>
          </cell>
          <cell r="D1150">
            <v>3.6469779999999998</v>
          </cell>
          <cell r="E1150">
            <v>1089.9000000000001</v>
          </cell>
          <cell r="G1150">
            <v>37186</v>
          </cell>
          <cell r="H1150">
            <v>87.331161780673185</v>
          </cell>
          <cell r="I1150">
            <v>88.047619047619037</v>
          </cell>
          <cell r="J1150">
            <v>61.776895132452694</v>
          </cell>
          <cell r="K1150">
            <v>74.895892030071053</v>
          </cell>
        </row>
        <row r="1151">
          <cell r="A1151">
            <v>37183</v>
          </cell>
          <cell r="B1151">
            <v>48.889999999999993</v>
          </cell>
          <cell r="C1151">
            <v>18.299999999999997</v>
          </cell>
          <cell r="D1151">
            <v>3.5927720000000001</v>
          </cell>
          <cell r="E1151">
            <v>1073.4799999999998</v>
          </cell>
          <cell r="G1151">
            <v>37183</v>
          </cell>
          <cell r="H1151">
            <v>84.933767643865366</v>
          </cell>
          <cell r="I1151">
            <v>87.142857142857139</v>
          </cell>
          <cell r="J1151">
            <v>60.85868877706757</v>
          </cell>
          <cell r="K1151">
            <v>73.767540303184404</v>
          </cell>
        </row>
        <row r="1152">
          <cell r="A1152">
            <v>37182</v>
          </cell>
          <cell r="B1152">
            <v>48.36</v>
          </cell>
          <cell r="C1152">
            <v>18.049999999999997</v>
          </cell>
          <cell r="D1152">
            <v>3.7169349999999999</v>
          </cell>
          <cell r="E1152">
            <v>1068.6099999999999</v>
          </cell>
          <cell r="G1152">
            <v>37182</v>
          </cell>
          <cell r="H1152">
            <v>84.013029315960907</v>
          </cell>
          <cell r="I1152">
            <v>85.952380952380963</v>
          </cell>
          <cell r="J1152">
            <v>62.961910850337752</v>
          </cell>
          <cell r="K1152">
            <v>73.432883000508511</v>
          </cell>
        </row>
        <row r="1153">
          <cell r="A1153">
            <v>37181</v>
          </cell>
          <cell r="B1153">
            <v>48.26</v>
          </cell>
          <cell r="C1153">
            <v>17.850000000000001</v>
          </cell>
          <cell r="D1153">
            <v>3.6477539999999999</v>
          </cell>
          <cell r="E1153">
            <v>1077.0899999999999</v>
          </cell>
          <cell r="G1153">
            <v>37181</v>
          </cell>
          <cell r="H1153">
            <v>83.839305103148746</v>
          </cell>
          <cell r="I1153">
            <v>85.000000000000014</v>
          </cell>
          <cell r="J1153">
            <v>61.790039952800612</v>
          </cell>
          <cell r="K1153">
            <v>74.015612759582737</v>
          </cell>
        </row>
        <row r="1154">
          <cell r="A1154">
            <v>37180</v>
          </cell>
          <cell r="B1154">
            <v>49.059999999999995</v>
          </cell>
          <cell r="C1154">
            <v>17.799999999999997</v>
          </cell>
          <cell r="D1154">
            <v>3.5953750000000002</v>
          </cell>
          <cell r="E1154">
            <v>1097.54</v>
          </cell>
          <cell r="G1154">
            <v>37180</v>
          </cell>
          <cell r="H1154">
            <v>85.229098805646046</v>
          </cell>
          <cell r="I1154">
            <v>84.761904761904759</v>
          </cell>
          <cell r="J1154">
            <v>60.902781518518111</v>
          </cell>
          <cell r="K1154">
            <v>75.420898558293587</v>
          </cell>
        </row>
        <row r="1155">
          <cell r="A1155">
            <v>37179</v>
          </cell>
          <cell r="B1155">
            <v>48.18</v>
          </cell>
          <cell r="C1155">
            <v>18</v>
          </cell>
          <cell r="D1155">
            <v>3.5548099999999998</v>
          </cell>
          <cell r="E1155">
            <v>1089.9799999999998</v>
          </cell>
          <cell r="G1155">
            <v>37179</v>
          </cell>
          <cell r="H1155">
            <v>83.700325732899017</v>
          </cell>
          <cell r="I1155">
            <v>85.714285714285708</v>
          </cell>
          <cell r="J1155">
            <v>60.215642810511646</v>
          </cell>
          <cell r="K1155">
            <v>74.901389480628353</v>
          </cell>
        </row>
        <row r="1156">
          <cell r="A1156">
            <v>37176</v>
          </cell>
          <cell r="B1156">
            <v>49.349999999999994</v>
          </cell>
          <cell r="C1156">
            <v>17.799999999999997</v>
          </cell>
          <cell r="D1156">
            <v>3.578077</v>
          </cell>
          <cell r="E1156">
            <v>1091.6500000000001</v>
          </cell>
          <cell r="G1156">
            <v>37176</v>
          </cell>
          <cell r="H1156">
            <v>85.732899022801305</v>
          </cell>
          <cell r="I1156">
            <v>84.761904761904759</v>
          </cell>
          <cell r="J1156">
            <v>60.609767211329753</v>
          </cell>
          <cell r="K1156">
            <v>75.016148761012076</v>
          </cell>
        </row>
        <row r="1157">
          <cell r="A1157">
            <v>37175</v>
          </cell>
          <cell r="B1157">
            <v>50.099999999999994</v>
          </cell>
          <cell r="C1157">
            <v>17.75</v>
          </cell>
          <cell r="D1157">
            <v>3.6812079999999998</v>
          </cell>
          <cell r="E1157">
            <v>1097.4299999999998</v>
          </cell>
          <cell r="G1157">
            <v>37175</v>
          </cell>
          <cell r="H1157">
            <v>87.035830618892504</v>
          </cell>
          <cell r="I1157">
            <v>84.523809523809518</v>
          </cell>
          <cell r="J1157">
            <v>62.35672399908799</v>
          </cell>
          <cell r="K1157">
            <v>75.413339563777299</v>
          </cell>
        </row>
        <row r="1158">
          <cell r="A1158">
            <v>37174</v>
          </cell>
          <cell r="B1158">
            <v>47.29</v>
          </cell>
          <cell r="C1158">
            <v>17.600000000000001</v>
          </cell>
          <cell r="D1158">
            <v>3.5833879999999998</v>
          </cell>
          <cell r="E1158">
            <v>1080.9899999999998</v>
          </cell>
          <cell r="G1158">
            <v>37174</v>
          </cell>
          <cell r="H1158">
            <v>82.154180238870794</v>
          </cell>
          <cell r="I1158">
            <v>83.80952380952381</v>
          </cell>
          <cell r="J1158">
            <v>60.699731310386127</v>
          </cell>
          <cell r="K1158">
            <v>74.283613474251325</v>
          </cell>
        </row>
        <row r="1159">
          <cell r="A1159">
            <v>37173</v>
          </cell>
          <cell r="B1159">
            <v>45.569999999999993</v>
          </cell>
          <cell r="C1159">
            <v>17.049999999999997</v>
          </cell>
          <cell r="D1159">
            <v>3.5729739999999999</v>
          </cell>
          <cell r="E1159">
            <v>1056.75</v>
          </cell>
          <cell r="G1159">
            <v>37173</v>
          </cell>
          <cell r="H1159">
            <v>79.166123778501628</v>
          </cell>
          <cell r="I1159">
            <v>81.19047619047619</v>
          </cell>
          <cell r="J1159">
            <v>60.523326466181047</v>
          </cell>
          <cell r="K1159">
            <v>72.617885955388189</v>
          </cell>
        </row>
        <row r="1160">
          <cell r="A1160">
            <v>37172</v>
          </cell>
          <cell r="B1160">
            <v>46.22</v>
          </cell>
          <cell r="C1160">
            <v>18.409999999999997</v>
          </cell>
          <cell r="D1160">
            <v>3.5701860000000001</v>
          </cell>
          <cell r="E1160">
            <v>1062.4399999999998</v>
          </cell>
          <cell r="G1160">
            <v>37172</v>
          </cell>
          <cell r="H1160">
            <v>80.295331161780666</v>
          </cell>
          <cell r="I1160">
            <v>87.666666666666671</v>
          </cell>
          <cell r="J1160">
            <v>60.476099972456865</v>
          </cell>
          <cell r="K1160">
            <v>73.008892126276436</v>
          </cell>
        </row>
        <row r="1161">
          <cell r="A1161">
            <v>37169</v>
          </cell>
          <cell r="B1161">
            <v>46.62</v>
          </cell>
          <cell r="C1161">
            <v>18.549999999999997</v>
          </cell>
          <cell r="D1161">
            <v>3.5419879999999999</v>
          </cell>
          <cell r="E1161">
            <v>1071.3800000000001</v>
          </cell>
          <cell r="G1161">
            <v>37169</v>
          </cell>
          <cell r="H1161">
            <v>80.990228013029309</v>
          </cell>
          <cell r="I1161">
            <v>88.333333333333343</v>
          </cell>
          <cell r="J1161">
            <v>59.998448369144498</v>
          </cell>
          <cell r="K1161">
            <v>73.623232226055165</v>
          </cell>
        </row>
        <row r="1162">
          <cell r="A1162">
            <v>37168</v>
          </cell>
          <cell r="B1162">
            <v>47</v>
          </cell>
          <cell r="C1162">
            <v>18.399999999999999</v>
          </cell>
          <cell r="D1162">
            <v>3.5661619999999998</v>
          </cell>
          <cell r="E1162">
            <v>1069.6300000000001</v>
          </cell>
          <cell r="G1162">
            <v>37168</v>
          </cell>
          <cell r="H1162">
            <v>81.650380021715534</v>
          </cell>
          <cell r="I1162">
            <v>87.619047619047606</v>
          </cell>
          <cell r="J1162">
            <v>60.407936625704281</v>
          </cell>
          <cell r="K1162">
            <v>73.502975495114143</v>
          </cell>
        </row>
        <row r="1163">
          <cell r="A1163">
            <v>37167</v>
          </cell>
          <cell r="B1163">
            <v>47.5</v>
          </cell>
          <cell r="C1163">
            <v>18.399999999999999</v>
          </cell>
          <cell r="D1163">
            <v>3.3061410000000002</v>
          </cell>
          <cell r="E1163">
            <v>1072.28</v>
          </cell>
          <cell r="G1163">
            <v>37167</v>
          </cell>
          <cell r="H1163">
            <v>82.519001085776338</v>
          </cell>
          <cell r="I1163">
            <v>87.619047619047606</v>
          </cell>
          <cell r="J1163">
            <v>56.003388517863918</v>
          </cell>
          <cell r="K1163">
            <v>73.685078544824833</v>
          </cell>
        </row>
        <row r="1164">
          <cell r="A1164">
            <v>37166</v>
          </cell>
          <cell r="B1164">
            <v>46.5</v>
          </cell>
          <cell r="C1164">
            <v>18.25</v>
          </cell>
          <cell r="D1164">
            <v>3.2326239999999999</v>
          </cell>
          <cell r="E1164">
            <v>1051.33</v>
          </cell>
          <cell r="G1164">
            <v>37166</v>
          </cell>
          <cell r="H1164">
            <v>80.781758957654731</v>
          </cell>
          <cell r="I1164">
            <v>86.904761904761912</v>
          </cell>
          <cell r="J1164">
            <v>54.758069242712672</v>
          </cell>
          <cell r="K1164">
            <v>72.24543368013083</v>
          </cell>
        </row>
        <row r="1165">
          <cell r="A1165">
            <v>37165</v>
          </cell>
          <cell r="B1165">
            <v>46.43</v>
          </cell>
          <cell r="C1165">
            <v>18.010000000000002</v>
          </cell>
          <cell r="D1165">
            <v>3.2198880000000001</v>
          </cell>
          <cell r="E1165">
            <v>1038.55</v>
          </cell>
          <cell r="G1165">
            <v>37165</v>
          </cell>
          <cell r="H1165">
            <v>80.660152008686211</v>
          </cell>
          <cell r="I1165">
            <v>85.761904761904773</v>
          </cell>
          <cell r="J1165">
            <v>54.54233157267273</v>
          </cell>
          <cell r="K1165">
            <v>71.367215953601516</v>
          </cell>
        </row>
        <row r="1166">
          <cell r="A1166">
            <v>37162</v>
          </cell>
          <cell r="B1166">
            <v>47.059999999999995</v>
          </cell>
          <cell r="C1166">
            <v>18.25</v>
          </cell>
          <cell r="D1166">
            <v>3.1316510000000002</v>
          </cell>
          <cell r="E1166">
            <v>1040.9399999999998</v>
          </cell>
          <cell r="G1166">
            <v>37162</v>
          </cell>
          <cell r="H1166">
            <v>81.754614549402831</v>
          </cell>
          <cell r="I1166">
            <v>86.904761904761912</v>
          </cell>
          <cell r="J1166">
            <v>53.047667251746688</v>
          </cell>
          <cell r="K1166">
            <v>71.531452289000981</v>
          </cell>
        </row>
        <row r="1167">
          <cell r="A1167">
            <v>37161</v>
          </cell>
          <cell r="B1167">
            <v>45.8</v>
          </cell>
          <cell r="C1167">
            <v>17.909999999999997</v>
          </cell>
          <cell r="D1167">
            <v>3.1375310000000001</v>
          </cell>
          <cell r="E1167">
            <v>1018.6099999999999</v>
          </cell>
          <cell r="G1167">
            <v>37161</v>
          </cell>
          <cell r="H1167">
            <v>79.565689467969591</v>
          </cell>
          <cell r="I1167">
            <v>85.285714285714292</v>
          </cell>
          <cell r="J1167">
            <v>53.147269756444771</v>
          </cell>
          <cell r="K1167">
            <v>69.996976402193482</v>
          </cell>
        </row>
        <row r="1168">
          <cell r="A1168">
            <v>37160</v>
          </cell>
          <cell r="B1168">
            <v>46.15</v>
          </cell>
          <cell r="C1168">
            <v>17.100000000000001</v>
          </cell>
          <cell r="D1168">
            <v>3.1070600000000002</v>
          </cell>
          <cell r="E1168">
            <v>1007.04</v>
          </cell>
          <cell r="G1168">
            <v>37160</v>
          </cell>
          <cell r="H1168">
            <v>80.173724212812161</v>
          </cell>
          <cell r="I1168">
            <v>81.428571428571445</v>
          </cell>
          <cell r="J1168">
            <v>52.631115348170042</v>
          </cell>
          <cell r="K1168">
            <v>69.201907615343387</v>
          </cell>
        </row>
        <row r="1169">
          <cell r="A1169">
            <v>37159</v>
          </cell>
          <cell r="B1169">
            <v>48.349999999999994</v>
          </cell>
          <cell r="C1169">
            <v>17.7</v>
          </cell>
          <cell r="D1169">
            <v>3.155904</v>
          </cell>
          <cell r="E1169">
            <v>1012.27</v>
          </cell>
          <cell r="G1169">
            <v>37159</v>
          </cell>
          <cell r="H1169">
            <v>83.995656894679698</v>
          </cell>
          <cell r="I1169">
            <v>84.285714285714292</v>
          </cell>
          <cell r="J1169">
            <v>53.45849370522334</v>
          </cell>
          <cell r="K1169">
            <v>69.56130344552713</v>
          </cell>
        </row>
        <row r="1170">
          <cell r="A1170">
            <v>37158</v>
          </cell>
          <cell r="B1170">
            <v>49.51</v>
          </cell>
          <cell r="C1170">
            <v>17.850000000000001</v>
          </cell>
          <cell r="D1170">
            <v>3.031164</v>
          </cell>
          <cell r="E1170">
            <v>1003.4499999999999</v>
          </cell>
          <cell r="G1170">
            <v>37158</v>
          </cell>
          <cell r="H1170">
            <v>86.010857763300749</v>
          </cell>
          <cell r="I1170">
            <v>85.000000000000014</v>
          </cell>
          <cell r="J1170">
            <v>51.345497712699625</v>
          </cell>
          <cell r="K1170">
            <v>68.955209521584365</v>
          </cell>
        </row>
        <row r="1171">
          <cell r="A1171">
            <v>37155</v>
          </cell>
          <cell r="B1171">
            <v>46.099999999999994</v>
          </cell>
          <cell r="C1171">
            <v>17.729999999999997</v>
          </cell>
          <cell r="D1171">
            <v>2.9947599999999999</v>
          </cell>
          <cell r="E1171">
            <v>965.8</v>
          </cell>
          <cell r="G1171">
            <v>37155</v>
          </cell>
          <cell r="H1171">
            <v>80.086862106406087</v>
          </cell>
          <cell r="I1171">
            <v>84.428571428571431</v>
          </cell>
          <cell r="J1171">
            <v>50.728843022048395</v>
          </cell>
          <cell r="K1171">
            <v>66.367971853053149</v>
          </cell>
        </row>
        <row r="1172">
          <cell r="A1172">
            <v>37154</v>
          </cell>
          <cell r="B1172">
            <v>46.15</v>
          </cell>
          <cell r="C1172">
            <v>17.600000000000001</v>
          </cell>
          <cell r="D1172">
            <v>3.1662840000000001</v>
          </cell>
          <cell r="E1172">
            <v>984.54</v>
          </cell>
          <cell r="G1172">
            <v>37154</v>
          </cell>
          <cell r="H1172">
            <v>80.173724212812161</v>
          </cell>
          <cell r="I1172">
            <v>83.80952380952381</v>
          </cell>
          <cell r="J1172">
            <v>53.634322616578125</v>
          </cell>
          <cell r="K1172">
            <v>67.655749646101611</v>
          </cell>
        </row>
        <row r="1173">
          <cell r="A1173">
            <v>37153</v>
          </cell>
          <cell r="B1173">
            <v>48.51</v>
          </cell>
          <cell r="C1173">
            <v>18.25</v>
          </cell>
          <cell r="D1173">
            <v>3.2924199999999999</v>
          </cell>
          <cell r="E1173">
            <v>1016.0999999999999</v>
          </cell>
          <cell r="G1173">
            <v>37153</v>
          </cell>
          <cell r="H1173">
            <v>84.273615635179141</v>
          </cell>
          <cell r="I1173">
            <v>86.904761904761912</v>
          </cell>
          <cell r="J1173">
            <v>55.770965734366897</v>
          </cell>
          <cell r="K1173">
            <v>69.824493890958067</v>
          </cell>
        </row>
        <row r="1174">
          <cell r="A1174">
            <v>37152</v>
          </cell>
          <cell r="B1174">
            <v>49.19</v>
          </cell>
          <cell r="C1174">
            <v>18.7</v>
          </cell>
          <cell r="D1174">
            <v>3.2732600000000001</v>
          </cell>
          <cell r="E1174">
            <v>1032.7399999999998</v>
          </cell>
          <cell r="G1174">
            <v>37152</v>
          </cell>
          <cell r="H1174">
            <v>85.454940282301834</v>
          </cell>
          <cell r="I1174">
            <v>89.047619047619037</v>
          </cell>
          <cell r="J1174">
            <v>55.446410634024147</v>
          </cell>
          <cell r="K1174">
            <v>70.967963606877305</v>
          </cell>
        </row>
        <row r="1175">
          <cell r="A1175">
            <v>37151</v>
          </cell>
          <cell r="B1175">
            <v>48.93</v>
          </cell>
          <cell r="C1175">
            <v>19.600000000000001</v>
          </cell>
          <cell r="D1175">
            <v>3.346848</v>
          </cell>
          <cell r="E1175">
            <v>1038.77</v>
          </cell>
          <cell r="G1175">
            <v>37151</v>
          </cell>
          <cell r="H1175">
            <v>85.003257328990216</v>
          </cell>
          <cell r="I1175">
            <v>93.333333333333329</v>
          </cell>
          <cell r="J1175">
            <v>56.692932592480417</v>
          </cell>
          <cell r="K1175">
            <v>71.382333942634105</v>
          </cell>
        </row>
        <row r="1176">
          <cell r="A1176">
            <v>37148</v>
          </cell>
          <cell r="B1176">
            <v>51.349999999999994</v>
          </cell>
          <cell r="C1176">
            <v>19.899999999999999</v>
          </cell>
          <cell r="D1176">
            <v>3.4577300000000002</v>
          </cell>
          <cell r="E1176">
            <v>1092.54</v>
          </cell>
          <cell r="G1176">
            <v>37148</v>
          </cell>
          <cell r="H1176">
            <v>89.207383279044521</v>
          </cell>
          <cell r="I1176">
            <v>94.761904761904759</v>
          </cell>
          <cell r="J1176">
            <v>58.57118513090446</v>
          </cell>
          <cell r="K1176">
            <v>75.077307898462081</v>
          </cell>
        </row>
        <row r="1177">
          <cell r="A1177">
            <v>37147</v>
          </cell>
          <cell r="B1177">
            <v>51.349999999999994</v>
          </cell>
          <cell r="C1177">
            <v>19.899999999999999</v>
          </cell>
          <cell r="D1177">
            <v>3.4998969999999998</v>
          </cell>
          <cell r="E1177">
            <v>1092.54</v>
          </cell>
          <cell r="G1177">
            <v>37147</v>
          </cell>
          <cell r="H1177">
            <v>89.207383279044521</v>
          </cell>
          <cell r="I1177">
            <v>94.761904761904759</v>
          </cell>
          <cell r="J1177">
            <v>59.285460439680691</v>
          </cell>
          <cell r="K1177">
            <v>75.077307898462081</v>
          </cell>
        </row>
        <row r="1178">
          <cell r="A1178">
            <v>37146</v>
          </cell>
          <cell r="B1178">
            <v>51.349999999999994</v>
          </cell>
          <cell r="C1178">
            <v>19.899999999999999</v>
          </cell>
          <cell r="D1178">
            <v>3.4535260000000001</v>
          </cell>
          <cell r="E1178">
            <v>1092.54</v>
          </cell>
          <cell r="G1178">
            <v>37146</v>
          </cell>
          <cell r="H1178">
            <v>89.207383279044521</v>
          </cell>
          <cell r="I1178">
            <v>94.761904761904759</v>
          </cell>
          <cell r="J1178">
            <v>58.49997272788562</v>
          </cell>
          <cell r="K1178">
            <v>75.077307898462081</v>
          </cell>
        </row>
        <row r="1179">
          <cell r="A1179">
            <v>37145</v>
          </cell>
          <cell r="B1179">
            <v>51.349999999999994</v>
          </cell>
          <cell r="C1179">
            <v>19.899999999999999</v>
          </cell>
          <cell r="D1179">
            <v>3.5188069999999998</v>
          </cell>
          <cell r="E1179">
            <v>1092.54</v>
          </cell>
          <cell r="G1179">
            <v>37145</v>
          </cell>
          <cell r="H1179">
            <v>89.207383279044521</v>
          </cell>
          <cell r="I1179">
            <v>94.761904761904759</v>
          </cell>
          <cell r="J1179">
            <v>59.605780739653611</v>
          </cell>
          <cell r="K1179">
            <v>75.077307898462081</v>
          </cell>
        </row>
        <row r="1180">
          <cell r="A1180">
            <v>37144</v>
          </cell>
          <cell r="B1180">
            <v>51.349999999999994</v>
          </cell>
          <cell r="C1180">
            <v>19.899999999999999</v>
          </cell>
          <cell r="D1180">
            <v>3.7603399999999998</v>
          </cell>
          <cell r="E1180">
            <v>1092.54</v>
          </cell>
          <cell r="G1180">
            <v>37144</v>
          </cell>
          <cell r="H1180">
            <v>89.207383279044521</v>
          </cell>
          <cell r="I1180">
            <v>94.761904761904759</v>
          </cell>
          <cell r="J1180">
            <v>63.697156890545315</v>
          </cell>
          <cell r="K1180">
            <v>75.077307898462081</v>
          </cell>
        </row>
        <row r="1181">
          <cell r="A1181">
            <v>37141</v>
          </cell>
          <cell r="B1181">
            <v>51</v>
          </cell>
          <cell r="C1181">
            <v>20</v>
          </cell>
          <cell r="D1181">
            <v>3.7646259999999998</v>
          </cell>
          <cell r="E1181">
            <v>1085.79</v>
          </cell>
          <cell r="G1181">
            <v>37141</v>
          </cell>
          <cell r="H1181">
            <v>88.599348534201951</v>
          </cell>
          <cell r="I1181">
            <v>95.238095238095227</v>
          </cell>
          <cell r="J1181">
            <v>63.769758308085457</v>
          </cell>
          <cell r="K1181">
            <v>74.613460507689553</v>
          </cell>
        </row>
        <row r="1182">
          <cell r="A1182">
            <v>37140</v>
          </cell>
          <cell r="B1182">
            <v>52.419999999999995</v>
          </cell>
          <cell r="C1182">
            <v>20.9</v>
          </cell>
          <cell r="D1182">
            <v>3.774632</v>
          </cell>
          <cell r="E1182">
            <v>1106.4000000000001</v>
          </cell>
          <cell r="G1182">
            <v>37140</v>
          </cell>
          <cell r="H1182">
            <v>91.066232356134634</v>
          </cell>
          <cell r="I1182">
            <v>99.523809523809518</v>
          </cell>
          <cell r="J1182">
            <v>63.939251958086999</v>
          </cell>
          <cell r="K1182">
            <v>76.029741207515016</v>
          </cell>
        </row>
        <row r="1183">
          <cell r="A1183">
            <v>37139</v>
          </cell>
          <cell r="B1183">
            <v>53.55</v>
          </cell>
          <cell r="C1183">
            <v>21.389999999999997</v>
          </cell>
          <cell r="D1183">
            <v>3.818168</v>
          </cell>
          <cell r="E1183">
            <v>1131.7399999999998</v>
          </cell>
          <cell r="G1183">
            <v>37139</v>
          </cell>
          <cell r="H1183">
            <v>93.029315960912058</v>
          </cell>
          <cell r="I1183">
            <v>101.85714285714286</v>
          </cell>
          <cell r="J1183">
            <v>64.676717033688348</v>
          </cell>
          <cell r="K1183">
            <v>77.77105867154107</v>
          </cell>
        </row>
        <row r="1184">
          <cell r="A1184">
            <v>37138</v>
          </cell>
          <cell r="B1184">
            <v>53.419999999999995</v>
          </cell>
          <cell r="C1184">
            <v>21.5</v>
          </cell>
          <cell r="D1184">
            <v>3.821151</v>
          </cell>
          <cell r="E1184">
            <v>1132.9399999999998</v>
          </cell>
          <cell r="G1184">
            <v>37138</v>
          </cell>
          <cell r="H1184">
            <v>92.803474484256242</v>
          </cell>
          <cell r="I1184">
            <v>102.38095238095238</v>
          </cell>
          <cell r="J1184">
            <v>64.727246671700996</v>
          </cell>
          <cell r="K1184">
            <v>77.853520429900641</v>
          </cell>
        </row>
        <row r="1185">
          <cell r="A1185">
            <v>37137</v>
          </cell>
          <cell r="B1185">
            <v>53.599999999999994</v>
          </cell>
          <cell r="C1185">
            <v>21.45</v>
          </cell>
          <cell r="D1185">
            <v>3.7389299999999999</v>
          </cell>
          <cell r="E1185">
            <v>1133.58</v>
          </cell>
          <cell r="G1185">
            <v>37137</v>
          </cell>
          <cell r="H1185">
            <v>93.116178067318131</v>
          </cell>
          <cell r="I1185">
            <v>102.14285714285714</v>
          </cell>
          <cell r="J1185">
            <v>63.334488586874215</v>
          </cell>
          <cell r="K1185">
            <v>77.897500034359055</v>
          </cell>
        </row>
        <row r="1186">
          <cell r="A1186">
            <v>37134</v>
          </cell>
          <cell r="B1186">
            <v>53.599999999999994</v>
          </cell>
          <cell r="C1186">
            <v>21.45</v>
          </cell>
          <cell r="D1186">
            <v>3.7355930000000002</v>
          </cell>
          <cell r="E1186">
            <v>1133.58</v>
          </cell>
          <cell r="G1186">
            <v>37134</v>
          </cell>
          <cell r="H1186">
            <v>93.116178067318131</v>
          </cell>
          <cell r="I1186">
            <v>102.14285714285714</v>
          </cell>
          <cell r="J1186">
            <v>63.277962471537904</v>
          </cell>
          <cell r="K1186">
            <v>77.897500034359055</v>
          </cell>
        </row>
        <row r="1187">
          <cell r="A1187">
            <v>37133</v>
          </cell>
          <cell r="B1187">
            <v>53.47</v>
          </cell>
          <cell r="C1187">
            <v>21.799999999999997</v>
          </cell>
          <cell r="D1187">
            <v>3.8199689999999999</v>
          </cell>
          <cell r="E1187">
            <v>1129.03</v>
          </cell>
          <cell r="G1187">
            <v>37133</v>
          </cell>
          <cell r="H1187">
            <v>92.890336590662329</v>
          </cell>
          <cell r="I1187">
            <v>103.80952380952382</v>
          </cell>
          <cell r="J1187">
            <v>64.707224535552513</v>
          </cell>
          <cell r="K1187">
            <v>77.58483253391239</v>
          </cell>
        </row>
        <row r="1188">
          <cell r="A1188">
            <v>37132</v>
          </cell>
          <cell r="B1188">
            <v>54.3</v>
          </cell>
          <cell r="C1188">
            <v>22</v>
          </cell>
          <cell r="D1188">
            <v>3.8867910000000001</v>
          </cell>
          <cell r="E1188">
            <v>1148.56</v>
          </cell>
          <cell r="G1188">
            <v>37132</v>
          </cell>
          <cell r="H1188">
            <v>94.332247557003257</v>
          </cell>
          <cell r="I1188">
            <v>104.76190476190477</v>
          </cell>
          <cell r="J1188">
            <v>65.839135856800056</v>
          </cell>
          <cell r="K1188">
            <v>78.926897651214247</v>
          </cell>
        </row>
        <row r="1189">
          <cell r="A1189">
            <v>37131</v>
          </cell>
          <cell r="B1189">
            <v>54.889999999999993</v>
          </cell>
          <cell r="C1189">
            <v>21.849999999999998</v>
          </cell>
          <cell r="D1189">
            <v>3.9062450000000002</v>
          </cell>
          <cell r="E1189">
            <v>1161.51</v>
          </cell>
          <cell r="G1189">
            <v>37131</v>
          </cell>
          <cell r="H1189">
            <v>95.357220412595012</v>
          </cell>
          <cell r="I1189">
            <v>104.04761904761905</v>
          </cell>
          <cell r="J1189">
            <v>66.168671082377713</v>
          </cell>
          <cell r="K1189">
            <v>79.816797460177838</v>
          </cell>
        </row>
        <row r="1190">
          <cell r="A1190">
            <v>37130</v>
          </cell>
          <cell r="B1190">
            <v>56.12</v>
          </cell>
          <cell r="C1190">
            <v>22.2</v>
          </cell>
          <cell r="D1190">
            <v>4.0030729999999997</v>
          </cell>
          <cell r="E1190">
            <v>1179.2099999999998</v>
          </cell>
          <cell r="G1190">
            <v>37130</v>
          </cell>
          <cell r="H1190">
            <v>97.494028230184583</v>
          </cell>
          <cell r="I1190">
            <v>105.71428571428572</v>
          </cell>
          <cell r="J1190">
            <v>67.808860083212124</v>
          </cell>
          <cell r="K1190">
            <v>81.033108395981372</v>
          </cell>
        </row>
        <row r="1191">
          <cell r="A1191">
            <v>37127</v>
          </cell>
          <cell r="B1191">
            <v>56.55</v>
          </cell>
          <cell r="C1191">
            <v>22.4</v>
          </cell>
          <cell r="D1191">
            <v>4.0796570000000001</v>
          </cell>
          <cell r="E1191">
            <v>1184.9299999999998</v>
          </cell>
          <cell r="G1191">
            <v>37127</v>
          </cell>
          <cell r="H1191">
            <v>98.241042345276867</v>
          </cell>
          <cell r="I1191">
            <v>106.66666666666667</v>
          </cell>
          <cell r="J1191">
            <v>69.106131889300286</v>
          </cell>
          <cell r="K1191">
            <v>81.426176110828607</v>
          </cell>
        </row>
        <row r="1192">
          <cell r="A1192">
            <v>37126</v>
          </cell>
          <cell r="B1192">
            <v>55.51</v>
          </cell>
          <cell r="C1192">
            <v>21.509999999999998</v>
          </cell>
          <cell r="D1192">
            <v>3.9365790000000001</v>
          </cell>
          <cell r="E1192">
            <v>1162.0899999999999</v>
          </cell>
          <cell r="G1192">
            <v>37126</v>
          </cell>
          <cell r="H1192">
            <v>96.434310532030395</v>
          </cell>
          <cell r="I1192">
            <v>102.42857142857144</v>
          </cell>
          <cell r="J1192">
            <v>66.682504820049786</v>
          </cell>
          <cell r="K1192">
            <v>79.856653976718292</v>
          </cell>
        </row>
        <row r="1193">
          <cell r="A1193">
            <v>37125</v>
          </cell>
          <cell r="B1193">
            <v>54.98</v>
          </cell>
          <cell r="C1193">
            <v>21.4</v>
          </cell>
          <cell r="D1193">
            <v>3.8767939999999999</v>
          </cell>
          <cell r="E1193">
            <v>1165.31</v>
          </cell>
          <cell r="G1193">
            <v>37125</v>
          </cell>
          <cell r="H1193">
            <v>95.513572204125936</v>
          </cell>
          <cell r="I1193">
            <v>101.9047619047619</v>
          </cell>
          <cell r="J1193">
            <v>65.669794659611824</v>
          </cell>
          <cell r="K1193">
            <v>80.077926361649773</v>
          </cell>
        </row>
        <row r="1194">
          <cell r="A1194">
            <v>37124</v>
          </cell>
          <cell r="B1194">
            <v>55.129999999999995</v>
          </cell>
          <cell r="C1194">
            <v>20.75</v>
          </cell>
          <cell r="D1194">
            <v>3.7287119999999998</v>
          </cell>
          <cell r="E1194">
            <v>1157.26</v>
          </cell>
          <cell r="G1194">
            <v>37124</v>
          </cell>
          <cell r="H1194">
            <v>95.774158523344198</v>
          </cell>
          <cell r="I1194">
            <v>98.80952380952381</v>
          </cell>
          <cell r="J1194">
            <v>63.161403826159066</v>
          </cell>
          <cell r="K1194">
            <v>79.524745399321063</v>
          </cell>
        </row>
        <row r="1195">
          <cell r="A1195">
            <v>37123</v>
          </cell>
          <cell r="B1195">
            <v>55.739999999999995</v>
          </cell>
          <cell r="C1195">
            <v>21.2</v>
          </cell>
          <cell r="D1195">
            <v>3.5966170000000002</v>
          </cell>
          <cell r="E1195">
            <v>1171.4100000000001</v>
          </cell>
          <cell r="G1195">
            <v>37123</v>
          </cell>
          <cell r="H1195">
            <v>96.833876221498372</v>
          </cell>
          <cell r="I1195">
            <v>100.95238095238095</v>
          </cell>
          <cell r="J1195">
            <v>60.923820006755356</v>
          </cell>
          <cell r="K1195">
            <v>80.497106966644225</v>
          </cell>
        </row>
        <row r="1196">
          <cell r="A1196">
            <v>37120</v>
          </cell>
          <cell r="B1196">
            <v>54.449999999999996</v>
          </cell>
          <cell r="C1196">
            <v>20.849999999999998</v>
          </cell>
          <cell r="D1196">
            <v>3.7802980000000002</v>
          </cell>
          <cell r="E1196">
            <v>1161.9699999999998</v>
          </cell>
          <cell r="G1196">
            <v>37120</v>
          </cell>
          <cell r="H1196">
            <v>94.592833876221505</v>
          </cell>
          <cell r="I1196">
            <v>99.285714285714292</v>
          </cell>
          <cell r="J1196">
            <v>64.035229473668522</v>
          </cell>
          <cell r="K1196">
            <v>79.848407800882342</v>
          </cell>
        </row>
        <row r="1197">
          <cell r="A1197">
            <v>37119</v>
          </cell>
          <cell r="B1197">
            <v>55.389999999999993</v>
          </cell>
          <cell r="C1197">
            <v>21.049999999999997</v>
          </cell>
          <cell r="D1197">
            <v>3.815795</v>
          </cell>
          <cell r="E1197">
            <v>1181.6600000000001</v>
          </cell>
          <cell r="G1197">
            <v>37119</v>
          </cell>
          <cell r="H1197">
            <v>96.225841476655802</v>
          </cell>
          <cell r="I1197">
            <v>100.23809523809524</v>
          </cell>
          <cell r="J1197">
            <v>64.636520308578042</v>
          </cell>
          <cell r="K1197">
            <v>81.201467819298799</v>
          </cell>
        </row>
        <row r="1198">
          <cell r="A1198">
            <v>37118</v>
          </cell>
          <cell r="B1198">
            <v>55.5</v>
          </cell>
          <cell r="C1198">
            <v>20.799999999999997</v>
          </cell>
          <cell r="D1198">
            <v>3.87222</v>
          </cell>
          <cell r="E1198">
            <v>1178.02</v>
          </cell>
          <cell r="G1198">
            <v>37118</v>
          </cell>
          <cell r="H1198">
            <v>96.416938110749186</v>
          </cell>
          <cell r="I1198">
            <v>99.047619047619051</v>
          </cell>
          <cell r="J1198">
            <v>65.592314752045667</v>
          </cell>
          <cell r="K1198">
            <v>80.951333818941464</v>
          </cell>
        </row>
        <row r="1199">
          <cell r="A1199">
            <v>37117</v>
          </cell>
          <cell r="B1199">
            <v>55.9</v>
          </cell>
          <cell r="C1199">
            <v>20.65</v>
          </cell>
          <cell r="D1199">
            <v>3.865399</v>
          </cell>
          <cell r="E1199">
            <v>1186.7299999999998</v>
          </cell>
          <cell r="G1199">
            <v>37117</v>
          </cell>
          <cell r="H1199">
            <v>97.111834961997829</v>
          </cell>
          <cell r="I1199">
            <v>98.333333333333329</v>
          </cell>
          <cell r="J1199">
            <v>65.47677245875559</v>
          </cell>
          <cell r="K1199">
            <v>81.549868748367942</v>
          </cell>
        </row>
        <row r="1200">
          <cell r="A1200">
            <v>37116</v>
          </cell>
          <cell r="B1200">
            <v>56.379999999999995</v>
          </cell>
          <cell r="C1200">
            <v>20.549999999999997</v>
          </cell>
          <cell r="D1200">
            <v>3.8605160000000001</v>
          </cell>
          <cell r="E1200">
            <v>1191.29</v>
          </cell>
          <cell r="G1200">
            <v>37116</v>
          </cell>
          <cell r="H1200">
            <v>97.945711183496215</v>
          </cell>
          <cell r="I1200">
            <v>97.857142857142861</v>
          </cell>
          <cell r="J1200">
            <v>65.394058337932321</v>
          </cell>
          <cell r="K1200">
            <v>81.863223430134269</v>
          </cell>
        </row>
        <row r="1201">
          <cell r="A1201">
            <v>37113</v>
          </cell>
          <cell r="B1201">
            <v>56.8</v>
          </cell>
          <cell r="C1201">
            <v>20.299999999999997</v>
          </cell>
          <cell r="D1201">
            <v>3.8921839999999999</v>
          </cell>
          <cell r="E1201">
            <v>1190.1600000000001</v>
          </cell>
          <cell r="G1201">
            <v>37113</v>
          </cell>
          <cell r="H1201">
            <v>98.675352877307262</v>
          </cell>
          <cell r="I1201">
            <v>96.666666666666671</v>
          </cell>
          <cell r="J1201">
            <v>65.930488970377738</v>
          </cell>
          <cell r="K1201">
            <v>81.785571941012364</v>
          </cell>
        </row>
        <row r="1202">
          <cell r="A1202">
            <v>37112</v>
          </cell>
          <cell r="B1202">
            <v>56.349999999999994</v>
          </cell>
          <cell r="C1202">
            <v>20.350000000000001</v>
          </cell>
          <cell r="D1202">
            <v>3.9225370000000002</v>
          </cell>
          <cell r="E1202">
            <v>1183.4299999999998</v>
          </cell>
          <cell r="G1202">
            <v>37112</v>
          </cell>
          <cell r="H1202">
            <v>97.89359391965256</v>
          </cell>
          <cell r="I1202">
            <v>96.904761904761912</v>
          </cell>
          <cell r="J1202">
            <v>66.444644552877918</v>
          </cell>
          <cell r="K1202">
            <v>81.323098912879161</v>
          </cell>
        </row>
        <row r="1203">
          <cell r="A1203">
            <v>37111</v>
          </cell>
          <cell r="B1203">
            <v>55.91</v>
          </cell>
          <cell r="C1203">
            <v>20.399999999999999</v>
          </cell>
          <cell r="D1203">
            <v>3.9268130000000001</v>
          </cell>
          <cell r="E1203">
            <v>1183.53</v>
          </cell>
          <cell r="G1203">
            <v>37111</v>
          </cell>
          <cell r="H1203">
            <v>97.129207383279038</v>
          </cell>
          <cell r="I1203">
            <v>97.142857142857125</v>
          </cell>
          <cell r="J1203">
            <v>66.517076578403262</v>
          </cell>
          <cell r="K1203">
            <v>81.329970726075786</v>
          </cell>
        </row>
        <row r="1204">
          <cell r="A1204">
            <v>37110</v>
          </cell>
          <cell r="B1204">
            <v>58</v>
          </cell>
          <cell r="C1204">
            <v>20.799999999999997</v>
          </cell>
          <cell r="D1204">
            <v>3.9209740000000002</v>
          </cell>
          <cell r="E1204">
            <v>1204.4000000000001</v>
          </cell>
          <cell r="G1204">
            <v>37110</v>
          </cell>
          <cell r="H1204">
            <v>100.76004343105321</v>
          </cell>
          <cell r="I1204">
            <v>99.047619047619051</v>
          </cell>
          <cell r="J1204">
            <v>66.418168580965826</v>
          </cell>
          <cell r="K1204">
            <v>82.764118140212489</v>
          </cell>
        </row>
        <row r="1205">
          <cell r="A1205">
            <v>37109</v>
          </cell>
          <cell r="B1205">
            <v>56.239999999999995</v>
          </cell>
          <cell r="C1205">
            <v>20.549999999999997</v>
          </cell>
          <cell r="D1205">
            <v>3.9996809999999998</v>
          </cell>
          <cell r="E1205">
            <v>1200.4799999999998</v>
          </cell>
          <cell r="G1205">
            <v>37109</v>
          </cell>
          <cell r="H1205">
            <v>97.702497285559176</v>
          </cell>
          <cell r="I1205">
            <v>97.857142857142861</v>
          </cell>
          <cell r="J1205">
            <v>67.751402311794465</v>
          </cell>
          <cell r="K1205">
            <v>82.494743062904575</v>
          </cell>
        </row>
        <row r="1206">
          <cell r="A1206">
            <v>37106</v>
          </cell>
          <cell r="B1206">
            <v>57.309999999999995</v>
          </cell>
          <cell r="C1206">
            <v>20.849999999999998</v>
          </cell>
          <cell r="D1206">
            <v>3.9835229999999999</v>
          </cell>
          <cell r="E1206">
            <v>1214.3499999999999</v>
          </cell>
          <cell r="G1206">
            <v>37106</v>
          </cell>
          <cell r="H1206">
            <v>99.561346362649289</v>
          </cell>
          <cell r="I1206">
            <v>99.285714285714292</v>
          </cell>
          <cell r="J1206">
            <v>67.477698694292471</v>
          </cell>
          <cell r="K1206">
            <v>83.447863553277159</v>
          </cell>
        </row>
        <row r="1207">
          <cell r="A1207">
            <v>37105</v>
          </cell>
          <cell r="B1207">
            <v>57.449999999999996</v>
          </cell>
          <cell r="C1207">
            <v>20.5</v>
          </cell>
          <cell r="D1207">
            <v>3.8451780000000002</v>
          </cell>
          <cell r="E1207">
            <v>1220.75</v>
          </cell>
          <cell r="G1207">
            <v>37105</v>
          </cell>
          <cell r="H1207">
            <v>99.804560260586328</v>
          </cell>
          <cell r="I1207">
            <v>97.61904761904762</v>
          </cell>
          <cell r="J1207">
            <v>65.134244865643339</v>
          </cell>
          <cell r="K1207">
            <v>83.887659597861486</v>
          </cell>
        </row>
        <row r="1208">
          <cell r="A1208">
            <v>37104</v>
          </cell>
          <cell r="B1208">
            <v>57.48</v>
          </cell>
          <cell r="C1208">
            <v>20.299999999999997</v>
          </cell>
          <cell r="D1208">
            <v>3.800856</v>
          </cell>
          <cell r="E1208">
            <v>1215.9299999999998</v>
          </cell>
          <cell r="G1208">
            <v>37104</v>
          </cell>
          <cell r="H1208">
            <v>99.856677524429955</v>
          </cell>
          <cell r="I1208">
            <v>96.666666666666671</v>
          </cell>
          <cell r="J1208">
            <v>64.383465577679289</v>
          </cell>
          <cell r="K1208">
            <v>83.556438201783919</v>
          </cell>
        </row>
        <row r="1209">
          <cell r="A1209">
            <v>37103</v>
          </cell>
          <cell r="B1209">
            <v>57.36</v>
          </cell>
          <cell r="C1209">
            <v>19.299999999999997</v>
          </cell>
          <cell r="D1209">
            <v>3.8460549999999998</v>
          </cell>
          <cell r="E1209">
            <v>1211.2299999999998</v>
          </cell>
          <cell r="G1209">
            <v>37103</v>
          </cell>
          <cell r="H1209">
            <v>99.648208469055376</v>
          </cell>
          <cell r="I1209">
            <v>91.904761904761912</v>
          </cell>
          <cell r="J1209">
            <v>65.149100545340659</v>
          </cell>
          <cell r="K1209">
            <v>83.233462981542303</v>
          </cell>
        </row>
        <row r="1210">
          <cell r="A1210">
            <v>37102</v>
          </cell>
          <cell r="B1210">
            <v>56.879999999999995</v>
          </cell>
          <cell r="C1210">
            <v>20.9</v>
          </cell>
          <cell r="D1210">
            <v>3.7911570000000001</v>
          </cell>
          <cell r="E1210">
            <v>1204.52</v>
          </cell>
          <cell r="G1210">
            <v>37102</v>
          </cell>
          <cell r="H1210">
            <v>98.814332247557019</v>
          </cell>
          <cell r="I1210">
            <v>99.523809523809518</v>
          </cell>
          <cell r="J1210">
            <v>64.21917226253187</v>
          </cell>
          <cell r="K1210">
            <v>82.772364316048424</v>
          </cell>
        </row>
        <row r="1211">
          <cell r="A1211">
            <v>37099</v>
          </cell>
          <cell r="B1211">
            <v>55.79</v>
          </cell>
          <cell r="C1211">
            <v>21.58</v>
          </cell>
          <cell r="D1211">
            <v>3.8095889999999999</v>
          </cell>
          <cell r="E1211">
            <v>1205.82</v>
          </cell>
          <cell r="G1211">
            <v>37099</v>
          </cell>
          <cell r="H1211">
            <v>96.920738327904459</v>
          </cell>
          <cell r="I1211">
            <v>102.76190476190474</v>
          </cell>
          <cell r="J1211">
            <v>64.531395624197714</v>
          </cell>
          <cell r="K1211">
            <v>82.861697887604606</v>
          </cell>
        </row>
        <row r="1212">
          <cell r="A1212">
            <v>37098</v>
          </cell>
          <cell r="B1212">
            <v>55.019999999999996</v>
          </cell>
          <cell r="C1212">
            <v>21.549999999999997</v>
          </cell>
          <cell r="D1212">
            <v>3.7740320000000001</v>
          </cell>
          <cell r="E1212">
            <v>1202.9299999999998</v>
          </cell>
          <cell r="G1212">
            <v>37098</v>
          </cell>
          <cell r="H1212">
            <v>95.583061889250814</v>
          </cell>
          <cell r="I1212">
            <v>102.61904761904763</v>
          </cell>
          <cell r="J1212">
            <v>63.929088437199432</v>
          </cell>
          <cell r="K1212">
            <v>82.663102486222016</v>
          </cell>
        </row>
        <row r="1213">
          <cell r="A1213">
            <v>37097</v>
          </cell>
          <cell r="B1213">
            <v>55.239999999999995</v>
          </cell>
          <cell r="C1213">
            <v>20.74</v>
          </cell>
          <cell r="D1213">
            <v>3.708739</v>
          </cell>
          <cell r="E1213">
            <v>1190.4899999999998</v>
          </cell>
          <cell r="G1213">
            <v>37097</v>
          </cell>
          <cell r="H1213">
            <v>95.965255157437568</v>
          </cell>
          <cell r="I1213">
            <v>98.761904761904745</v>
          </cell>
          <cell r="J1213">
            <v>62.823077155013685</v>
          </cell>
          <cell r="K1213">
            <v>81.808248924561227</v>
          </cell>
        </row>
        <row r="1214">
          <cell r="A1214">
            <v>37096</v>
          </cell>
          <cell r="B1214">
            <v>54.4</v>
          </cell>
          <cell r="C1214">
            <v>20.9</v>
          </cell>
          <cell r="D1214">
            <v>3.7382469999999999</v>
          </cell>
          <cell r="E1214">
            <v>1171.6500000000001</v>
          </cell>
          <cell r="G1214">
            <v>37096</v>
          </cell>
          <cell r="H1214">
            <v>94.505971769815417</v>
          </cell>
          <cell r="I1214">
            <v>99.523809523809518</v>
          </cell>
          <cell r="J1214">
            <v>63.322919112263875</v>
          </cell>
          <cell r="K1214">
            <v>80.513599318316125</v>
          </cell>
        </row>
        <row r="1215">
          <cell r="A1215">
            <v>37095</v>
          </cell>
          <cell r="B1215">
            <v>55.91</v>
          </cell>
          <cell r="C1215">
            <v>21.439999999999998</v>
          </cell>
          <cell r="D1215">
            <v>3.698105</v>
          </cell>
          <cell r="E1215">
            <v>1191.03</v>
          </cell>
          <cell r="G1215">
            <v>37095</v>
          </cell>
          <cell r="H1215">
            <v>97.129207383279038</v>
          </cell>
          <cell r="I1215">
            <v>102.0952380952381</v>
          </cell>
          <cell r="J1215">
            <v>62.642945686483166</v>
          </cell>
          <cell r="K1215">
            <v>81.84535671582303</v>
          </cell>
        </row>
        <row r="1216">
          <cell r="A1216">
            <v>37092</v>
          </cell>
          <cell r="B1216">
            <v>55</v>
          </cell>
          <cell r="C1216">
            <v>21.419999999999998</v>
          </cell>
          <cell r="D1216">
            <v>3.6705239999999999</v>
          </cell>
          <cell r="E1216">
            <v>1210.8499999999999</v>
          </cell>
          <cell r="G1216">
            <v>37092</v>
          </cell>
          <cell r="H1216">
            <v>95.548317046688382</v>
          </cell>
          <cell r="I1216">
            <v>102</v>
          </cell>
          <cell r="J1216">
            <v>62.175745570483507</v>
          </cell>
          <cell r="K1216">
            <v>83.207350091395099</v>
          </cell>
        </row>
        <row r="1217">
          <cell r="A1217">
            <v>37091</v>
          </cell>
          <cell r="B1217">
            <v>55.12</v>
          </cell>
          <cell r="C1217">
            <v>21.36</v>
          </cell>
          <cell r="D1217">
            <v>3.687703</v>
          </cell>
          <cell r="E1217">
            <v>1215.02</v>
          </cell>
          <cell r="G1217">
            <v>37091</v>
          </cell>
          <cell r="H1217">
            <v>95.756786102062975</v>
          </cell>
          <cell r="I1217">
            <v>101.71428571428571</v>
          </cell>
          <cell r="J1217">
            <v>62.466744112695828</v>
          </cell>
          <cell r="K1217">
            <v>83.493904701694589</v>
          </cell>
        </row>
        <row r="1218">
          <cell r="A1218">
            <v>37090</v>
          </cell>
          <cell r="B1218">
            <v>55.849999999999994</v>
          </cell>
          <cell r="C1218">
            <v>20.9</v>
          </cell>
          <cell r="D1218">
            <v>3.4945330000000001</v>
          </cell>
          <cell r="E1218">
            <v>1207.7099999999998</v>
          </cell>
          <cell r="G1218">
            <v>37090</v>
          </cell>
          <cell r="H1218">
            <v>97.024972855591756</v>
          </cell>
          <cell r="I1218">
            <v>99.523809523809518</v>
          </cell>
          <cell r="J1218">
            <v>59.194598562945913</v>
          </cell>
          <cell r="K1218">
            <v>82.991575157020932</v>
          </cell>
        </row>
        <row r="1219">
          <cell r="A1219">
            <v>37089</v>
          </cell>
          <cell r="B1219">
            <v>55.73</v>
          </cell>
          <cell r="C1219">
            <v>21.25</v>
          </cell>
          <cell r="D1219">
            <v>3.491104</v>
          </cell>
          <cell r="E1219">
            <v>1214.4399999999998</v>
          </cell>
          <cell r="G1219">
            <v>37089</v>
          </cell>
          <cell r="H1219">
            <v>96.816503800217149</v>
          </cell>
          <cell r="I1219">
            <v>101.19047619047619</v>
          </cell>
          <cell r="J1219">
            <v>59.136514041073497</v>
          </cell>
          <cell r="K1219">
            <v>83.454048185154136</v>
          </cell>
        </row>
        <row r="1220">
          <cell r="A1220">
            <v>37088</v>
          </cell>
          <cell r="B1220">
            <v>56.58</v>
          </cell>
          <cell r="C1220">
            <v>20.659999999999997</v>
          </cell>
          <cell r="D1220">
            <v>3.7420909999999998</v>
          </cell>
          <cell r="E1220">
            <v>1202.4499999999998</v>
          </cell>
          <cell r="G1220">
            <v>37088</v>
          </cell>
          <cell r="H1220">
            <v>98.293159609120522</v>
          </cell>
          <cell r="I1220">
            <v>98.38095238095238</v>
          </cell>
          <cell r="J1220">
            <v>63.388033402750175</v>
          </cell>
          <cell r="K1220">
            <v>82.630117782878187</v>
          </cell>
        </row>
        <row r="1221">
          <cell r="A1221">
            <v>37085</v>
          </cell>
          <cell r="B1221">
            <v>56.349999999999994</v>
          </cell>
          <cell r="C1221">
            <v>20.849999999999998</v>
          </cell>
          <cell r="D1221">
            <v>3.710744</v>
          </cell>
          <cell r="E1221">
            <v>1215.6799999999998</v>
          </cell>
          <cell r="G1221">
            <v>37085</v>
          </cell>
          <cell r="H1221">
            <v>97.89359391965256</v>
          </cell>
          <cell r="I1221">
            <v>99.285714285714292</v>
          </cell>
          <cell r="J1221">
            <v>62.857040253979612</v>
          </cell>
          <cell r="K1221">
            <v>83.539258668792343</v>
          </cell>
        </row>
        <row r="1222">
          <cell r="A1222">
            <v>37084</v>
          </cell>
          <cell r="B1222">
            <v>54.91</v>
          </cell>
          <cell r="C1222">
            <v>20</v>
          </cell>
          <cell r="D1222">
            <v>3.6109559999999998</v>
          </cell>
          <cell r="E1222">
            <v>1208.1400000000001</v>
          </cell>
          <cell r="G1222">
            <v>37084</v>
          </cell>
          <cell r="H1222">
            <v>95.39196525515743</v>
          </cell>
          <cell r="I1222">
            <v>95.238095238095227</v>
          </cell>
          <cell r="J1222">
            <v>61.166711216766558</v>
          </cell>
          <cell r="K1222">
            <v>83.021123953766448</v>
          </cell>
        </row>
        <row r="1223">
          <cell r="A1223">
            <v>37083</v>
          </cell>
          <cell r="B1223">
            <v>52.93</v>
          </cell>
          <cell r="C1223">
            <v>19.049999999999997</v>
          </cell>
          <cell r="D1223">
            <v>3.6238069999999998</v>
          </cell>
          <cell r="E1223">
            <v>1180.1799999999998</v>
          </cell>
          <cell r="G1223">
            <v>37083</v>
          </cell>
          <cell r="H1223">
            <v>91.952225841476647</v>
          </cell>
          <cell r="I1223">
            <v>90.714285714285708</v>
          </cell>
          <cell r="J1223">
            <v>61.384396894976611</v>
          </cell>
          <cell r="K1223">
            <v>81.099764983988678</v>
          </cell>
        </row>
        <row r="1224">
          <cell r="A1224">
            <v>37082</v>
          </cell>
          <cell r="B1224">
            <v>61.41</v>
          </cell>
          <cell r="C1224">
            <v>19.29</v>
          </cell>
          <cell r="D1224">
            <v>3.6295890000000002</v>
          </cell>
          <cell r="E1224">
            <v>1181.52</v>
          </cell>
          <cell r="G1224">
            <v>37082</v>
          </cell>
          <cell r="H1224">
            <v>106.68403908794788</v>
          </cell>
          <cell r="I1224">
            <v>91.857142857142847</v>
          </cell>
          <cell r="J1224">
            <v>61.482339357929739</v>
          </cell>
          <cell r="K1224">
            <v>81.191847280823509</v>
          </cell>
        </row>
        <row r="1225">
          <cell r="A1225">
            <v>37081</v>
          </cell>
          <cell r="B1225">
            <v>60.29</v>
          </cell>
          <cell r="C1225">
            <v>20.25</v>
          </cell>
          <cell r="D1225">
            <v>3.6069520000000002</v>
          </cell>
          <cell r="E1225">
            <v>1198.78</v>
          </cell>
          <cell r="G1225">
            <v>37081</v>
          </cell>
          <cell r="H1225">
            <v>104.73832790445168</v>
          </cell>
          <cell r="I1225">
            <v>96.428571428571431</v>
          </cell>
          <cell r="J1225">
            <v>61.098886654043582</v>
          </cell>
          <cell r="K1225">
            <v>82.377922238561865</v>
          </cell>
        </row>
        <row r="1226">
          <cell r="A1226">
            <v>37078</v>
          </cell>
          <cell r="B1226">
            <v>60.93</v>
          </cell>
          <cell r="C1226">
            <v>20.049999999999997</v>
          </cell>
          <cell r="D1226">
            <v>3.5574949999999999</v>
          </cell>
          <cell r="E1226">
            <v>1190.5899999999999</v>
          </cell>
          <cell r="G1226">
            <v>37078</v>
          </cell>
          <cell r="H1226">
            <v>105.85016286644951</v>
          </cell>
          <cell r="I1226">
            <v>95.476190476190482</v>
          </cell>
          <cell r="J1226">
            <v>60.261124566483481</v>
          </cell>
          <cell r="K1226">
            <v>81.815120737757866</v>
          </cell>
        </row>
        <row r="1227">
          <cell r="A1227">
            <v>37077</v>
          </cell>
          <cell r="B1227">
            <v>63.05</v>
          </cell>
          <cell r="C1227">
            <v>20.599999999999998</v>
          </cell>
          <cell r="D1227">
            <v>3.6199379999999999</v>
          </cell>
          <cell r="E1227">
            <v>1219.2399999999998</v>
          </cell>
          <cell r="G1227">
            <v>37077</v>
          </cell>
          <cell r="H1227">
            <v>109.53311617806732</v>
          </cell>
          <cell r="I1227">
            <v>98.095238095238102</v>
          </cell>
          <cell r="J1227">
            <v>61.318859124453326</v>
          </cell>
          <cell r="K1227">
            <v>83.783895218592377</v>
          </cell>
        </row>
        <row r="1228">
          <cell r="A1228">
            <v>37076</v>
          </cell>
          <cell r="B1228">
            <v>61.73</v>
          </cell>
          <cell r="C1228">
            <v>20.100000000000001</v>
          </cell>
          <cell r="D1228">
            <v>3.7320150000000001</v>
          </cell>
          <cell r="E1228">
            <v>1234.4499999999998</v>
          </cell>
          <cell r="G1228">
            <v>37076</v>
          </cell>
          <cell r="H1228">
            <v>107.23995656894678</v>
          </cell>
          <cell r="I1228">
            <v>95.714285714285722</v>
          </cell>
          <cell r="J1228">
            <v>63.217354008645088</v>
          </cell>
          <cell r="K1228">
            <v>84.829098005799807</v>
          </cell>
        </row>
        <row r="1229">
          <cell r="A1229">
            <v>37075</v>
          </cell>
          <cell r="B1229">
            <v>61.73</v>
          </cell>
          <cell r="C1229">
            <v>20.100000000000001</v>
          </cell>
          <cell r="D1229">
            <v>3.7646440000000001</v>
          </cell>
          <cell r="E1229">
            <v>1234.4499999999998</v>
          </cell>
          <cell r="G1229">
            <v>37075</v>
          </cell>
          <cell r="H1229">
            <v>107.23995656894678</v>
          </cell>
          <cell r="I1229">
            <v>95.714285714285722</v>
          </cell>
          <cell r="J1229">
            <v>63.770063213712078</v>
          </cell>
          <cell r="K1229">
            <v>84.829098005799807</v>
          </cell>
        </row>
        <row r="1230">
          <cell r="A1230">
            <v>37074</v>
          </cell>
          <cell r="B1230">
            <v>61.519999999999996</v>
          </cell>
          <cell r="C1230">
            <v>19.600000000000001</v>
          </cell>
          <cell r="D1230">
            <v>3.7104910000000002</v>
          </cell>
          <cell r="E1230">
            <v>1236.7199999999998</v>
          </cell>
          <cell r="G1230">
            <v>37074</v>
          </cell>
          <cell r="H1230">
            <v>106.87513572204126</v>
          </cell>
          <cell r="I1230">
            <v>93.333333333333329</v>
          </cell>
          <cell r="J1230">
            <v>62.852754636005358</v>
          </cell>
          <cell r="K1230">
            <v>84.985088165363308</v>
          </cell>
        </row>
        <row r="1231">
          <cell r="A1231">
            <v>37071</v>
          </cell>
          <cell r="B1231">
            <v>60.5</v>
          </cell>
          <cell r="C1231">
            <v>20.799999999999997</v>
          </cell>
          <cell r="D1231">
            <v>3.6176249999999999</v>
          </cell>
          <cell r="E1231">
            <v>1224.4199999999998</v>
          </cell>
          <cell r="G1231">
            <v>37071</v>
          </cell>
          <cell r="H1231">
            <v>105.10314875135722</v>
          </cell>
          <cell r="I1231">
            <v>99.047619047619051</v>
          </cell>
          <cell r="J1231">
            <v>61.279678751431788</v>
          </cell>
          <cell r="K1231">
            <v>84.139855142177822</v>
          </cell>
        </row>
        <row r="1232">
          <cell r="A1232">
            <v>37070</v>
          </cell>
          <cell r="B1232">
            <v>61.65</v>
          </cell>
          <cell r="C1232">
            <v>20.299999999999997</v>
          </cell>
          <cell r="D1232">
            <v>3.640441</v>
          </cell>
          <cell r="E1232">
            <v>1226.1999999999998</v>
          </cell>
          <cell r="G1232">
            <v>37070</v>
          </cell>
          <cell r="H1232">
            <v>107.10097719869707</v>
          </cell>
          <cell r="I1232">
            <v>96.666666666666671</v>
          </cell>
          <cell r="J1232">
            <v>61.666163572382736</v>
          </cell>
          <cell r="K1232">
            <v>84.262173417077832</v>
          </cell>
        </row>
        <row r="1233">
          <cell r="A1233">
            <v>37069</v>
          </cell>
          <cell r="B1233">
            <v>61.989999999999995</v>
          </cell>
          <cell r="C1233">
            <v>19.850000000000001</v>
          </cell>
          <cell r="D1233">
            <v>3.5683880000000001</v>
          </cell>
          <cell r="E1233">
            <v>1211.07</v>
          </cell>
          <cell r="G1233">
            <v>37069</v>
          </cell>
          <cell r="H1233">
            <v>107.69163952225841</v>
          </cell>
          <cell r="I1233">
            <v>94.523809523809533</v>
          </cell>
          <cell r="J1233">
            <v>60.445643288197139</v>
          </cell>
          <cell r="K1233">
            <v>83.222468080427689</v>
          </cell>
        </row>
        <row r="1234">
          <cell r="A1234">
            <v>37068</v>
          </cell>
          <cell r="B1234">
            <v>62.93</v>
          </cell>
          <cell r="C1234">
            <v>19.88</v>
          </cell>
          <cell r="D1234">
            <v>3.4680949999999999</v>
          </cell>
          <cell r="E1234">
            <v>1216.76</v>
          </cell>
          <cell r="G1234">
            <v>37068</v>
          </cell>
          <cell r="H1234">
            <v>109.32464712269272</v>
          </cell>
          <cell r="I1234">
            <v>94.666666666666671</v>
          </cell>
          <cell r="J1234">
            <v>58.746759954237049</v>
          </cell>
          <cell r="K1234">
            <v>83.613474251315949</v>
          </cell>
        </row>
        <row r="1235">
          <cell r="A1235">
            <v>37067</v>
          </cell>
          <cell r="B1235">
            <v>62.319999999999993</v>
          </cell>
          <cell r="C1235">
            <v>20</v>
          </cell>
          <cell r="D1235">
            <v>3.563561</v>
          </cell>
          <cell r="E1235">
            <v>1218.5999999999999</v>
          </cell>
          <cell r="G1235">
            <v>37067</v>
          </cell>
          <cell r="H1235">
            <v>108.26492942453854</v>
          </cell>
          <cell r="I1235">
            <v>95.238095238095227</v>
          </cell>
          <cell r="J1235">
            <v>60.363877762656713</v>
          </cell>
          <cell r="K1235">
            <v>83.739915614133935</v>
          </cell>
        </row>
        <row r="1236">
          <cell r="A1236">
            <v>37064</v>
          </cell>
          <cell r="B1236">
            <v>63.48</v>
          </cell>
          <cell r="C1236">
            <v>20.149999999999999</v>
          </cell>
          <cell r="D1236">
            <v>3.3863639999999999</v>
          </cell>
          <cell r="E1236">
            <v>1225.3499999999999</v>
          </cell>
          <cell r="G1236">
            <v>37064</v>
          </cell>
          <cell r="H1236">
            <v>110.2801302931596</v>
          </cell>
          <cell r="I1236">
            <v>95.952380952380949</v>
          </cell>
          <cell r="J1236">
            <v>57.362302078135116</v>
          </cell>
          <cell r="K1236">
            <v>84.203763004906463</v>
          </cell>
        </row>
        <row r="1237">
          <cell r="A1237">
            <v>37063</v>
          </cell>
          <cell r="B1237">
            <v>63.849999999999994</v>
          </cell>
          <cell r="C1237">
            <v>20.9</v>
          </cell>
          <cell r="D1237">
            <v>3.379197</v>
          </cell>
          <cell r="E1237">
            <v>1237.04</v>
          </cell>
          <cell r="G1237">
            <v>37063</v>
          </cell>
          <cell r="H1237">
            <v>110.92290988056462</v>
          </cell>
          <cell r="I1237">
            <v>99.523809523809518</v>
          </cell>
          <cell r="J1237">
            <v>57.240898821133214</v>
          </cell>
          <cell r="K1237">
            <v>85.007077967592522</v>
          </cell>
        </row>
        <row r="1238">
          <cell r="A1238">
            <v>37062</v>
          </cell>
          <cell r="B1238">
            <v>62.349999999999994</v>
          </cell>
          <cell r="C1238">
            <v>20.5</v>
          </cell>
          <cell r="D1238">
            <v>3.3519100000000002</v>
          </cell>
          <cell r="E1238">
            <v>1223.1400000000001</v>
          </cell>
          <cell r="G1238">
            <v>37062</v>
          </cell>
          <cell r="H1238">
            <v>108.31704668838221</v>
          </cell>
          <cell r="I1238">
            <v>97.61904761904762</v>
          </cell>
          <cell r="J1238">
            <v>56.77867883036847</v>
          </cell>
          <cell r="K1238">
            <v>84.051895933260951</v>
          </cell>
        </row>
        <row r="1239">
          <cell r="A1239">
            <v>37061</v>
          </cell>
          <cell r="B1239">
            <v>63.33</v>
          </cell>
          <cell r="C1239">
            <v>20.2</v>
          </cell>
          <cell r="D1239">
            <v>3.4437039999999999</v>
          </cell>
          <cell r="E1239">
            <v>1212.58</v>
          </cell>
          <cell r="G1239">
            <v>37061</v>
          </cell>
          <cell r="H1239">
            <v>110.01954397394135</v>
          </cell>
          <cell r="I1239">
            <v>96.190476190476176</v>
          </cell>
          <cell r="J1239">
            <v>58.333595890956261</v>
          </cell>
          <cell r="K1239">
            <v>83.326232459696811</v>
          </cell>
        </row>
        <row r="1240">
          <cell r="A1240">
            <v>37060</v>
          </cell>
          <cell r="B1240">
            <v>63.739999999999995</v>
          </cell>
          <cell r="C1240">
            <v>20</v>
          </cell>
          <cell r="D1240">
            <v>3.6148199999999999</v>
          </cell>
          <cell r="E1240">
            <v>1208.4299999999998</v>
          </cell>
          <cell r="G1240">
            <v>37060</v>
          </cell>
          <cell r="H1240">
            <v>110.73181324647123</v>
          </cell>
          <cell r="I1240">
            <v>95.238095238095227</v>
          </cell>
          <cell r="J1240">
            <v>61.232164291282444</v>
          </cell>
          <cell r="K1240">
            <v>83.041052212036675</v>
          </cell>
        </row>
        <row r="1241">
          <cell r="A1241">
            <v>37057</v>
          </cell>
          <cell r="B1241">
            <v>64.819999999999993</v>
          </cell>
          <cell r="C1241">
            <v>19.95</v>
          </cell>
          <cell r="D1241">
            <v>3.5447660000000001</v>
          </cell>
          <cell r="E1241">
            <v>1214.3699999999999</v>
          </cell>
          <cell r="G1241">
            <v>37057</v>
          </cell>
          <cell r="H1241">
            <v>112.60803474484256</v>
          </cell>
          <cell r="I1241">
            <v>95</v>
          </cell>
          <cell r="J1241">
            <v>60.045505470853897</v>
          </cell>
          <cell r="K1241">
            <v>83.449237915916484</v>
          </cell>
        </row>
        <row r="1242">
          <cell r="A1242">
            <v>37056</v>
          </cell>
          <cell r="B1242">
            <v>65.059999999999988</v>
          </cell>
          <cell r="C1242">
            <v>19.779999999999998</v>
          </cell>
          <cell r="D1242">
            <v>3.7045729999999999</v>
          </cell>
          <cell r="E1242">
            <v>1219.8699999999999</v>
          </cell>
          <cell r="G1242">
            <v>37056</v>
          </cell>
          <cell r="H1242">
            <v>113.02497285559174</v>
          </cell>
          <cell r="I1242">
            <v>94.19047619047619</v>
          </cell>
          <cell r="J1242">
            <v>62.752508441651059</v>
          </cell>
          <cell r="K1242">
            <v>83.827187641731143</v>
          </cell>
        </row>
        <row r="1243">
          <cell r="A1243">
            <v>37055</v>
          </cell>
          <cell r="B1243">
            <v>66.449999999999989</v>
          </cell>
          <cell r="C1243">
            <v>19.95</v>
          </cell>
          <cell r="D1243">
            <v>3.7620680000000002</v>
          </cell>
          <cell r="E1243">
            <v>1241.5999999999999</v>
          </cell>
          <cell r="G1243">
            <v>37055</v>
          </cell>
          <cell r="H1243">
            <v>115.4397394136808</v>
          </cell>
          <cell r="I1243">
            <v>95</v>
          </cell>
          <cell r="J1243">
            <v>63.726427830701496</v>
          </cell>
          <cell r="K1243">
            <v>85.320432649358864</v>
          </cell>
        </row>
        <row r="1244">
          <cell r="A1244">
            <v>37054</v>
          </cell>
          <cell r="B1244">
            <v>67.029999999999987</v>
          </cell>
          <cell r="C1244">
            <v>20</v>
          </cell>
          <cell r="D1244">
            <v>3.7552940000000001</v>
          </cell>
          <cell r="E1244">
            <v>1255.8499999999999</v>
          </cell>
          <cell r="G1244">
            <v>37054</v>
          </cell>
          <cell r="H1244">
            <v>116.44733984799132</v>
          </cell>
          <cell r="I1244">
            <v>95.238095238095227</v>
          </cell>
          <cell r="J1244">
            <v>63.611681679880938</v>
          </cell>
          <cell r="K1244">
            <v>86.299666029878637</v>
          </cell>
        </row>
        <row r="1245">
          <cell r="A1245">
            <v>37053</v>
          </cell>
          <cell r="B1245">
            <v>66.290000000000006</v>
          </cell>
          <cell r="C1245">
            <v>19.889999999999997</v>
          </cell>
          <cell r="D1245">
            <v>3.7672089999999998</v>
          </cell>
          <cell r="E1245">
            <v>1254.3900000000001</v>
          </cell>
          <cell r="G1245">
            <v>37053</v>
          </cell>
          <cell r="H1245">
            <v>115.16178067318134</v>
          </cell>
          <cell r="I1245">
            <v>94.714285714285722</v>
          </cell>
          <cell r="J1245">
            <v>63.813512265506404</v>
          </cell>
          <cell r="K1245">
            <v>86.199337557207841</v>
          </cell>
        </row>
        <row r="1246">
          <cell r="A1246">
            <v>37050</v>
          </cell>
          <cell r="B1246">
            <v>67.069999999999993</v>
          </cell>
          <cell r="C1246">
            <v>20.509999999999998</v>
          </cell>
          <cell r="D1246">
            <v>3.8822749999999999</v>
          </cell>
          <cell r="E1246">
            <v>1264.9599999999998</v>
          </cell>
          <cell r="G1246">
            <v>37050</v>
          </cell>
          <cell r="H1246">
            <v>116.51682953311618</v>
          </cell>
          <cell r="I1246">
            <v>97.666666666666686</v>
          </cell>
          <cell r="J1246">
            <v>65.762638422919679</v>
          </cell>
          <cell r="K1246">
            <v>86.925688212091643</v>
          </cell>
        </row>
        <row r="1247">
          <cell r="A1247">
            <v>37049</v>
          </cell>
          <cell r="B1247">
            <v>68.150000000000006</v>
          </cell>
          <cell r="C1247">
            <v>20.299999999999997</v>
          </cell>
          <cell r="D1247">
            <v>3.9597190000000002</v>
          </cell>
          <cell r="E1247">
            <v>1276.9599999999998</v>
          </cell>
          <cell r="G1247">
            <v>37049</v>
          </cell>
          <cell r="H1247">
            <v>118.39305103148752</v>
          </cell>
          <cell r="I1247">
            <v>96.666666666666671</v>
          </cell>
          <cell r="J1247">
            <v>67.074477942280026</v>
          </cell>
          <cell r="K1247">
            <v>87.750305795687254</v>
          </cell>
        </row>
        <row r="1248">
          <cell r="A1248">
            <v>37048</v>
          </cell>
          <cell r="B1248">
            <v>68.309999999999988</v>
          </cell>
          <cell r="C1248">
            <v>19.95</v>
          </cell>
          <cell r="D1248">
            <v>3.9672700000000001</v>
          </cell>
          <cell r="E1248">
            <v>1270.03</v>
          </cell>
          <cell r="G1248">
            <v>37048</v>
          </cell>
          <cell r="H1248">
            <v>118.67100977198697</v>
          </cell>
          <cell r="I1248">
            <v>95</v>
          </cell>
          <cell r="J1248">
            <v>67.202385852649954</v>
          </cell>
          <cell r="K1248">
            <v>87.274089141160786</v>
          </cell>
        </row>
        <row r="1249">
          <cell r="A1249">
            <v>37047</v>
          </cell>
          <cell r="B1249">
            <v>68.699999999999989</v>
          </cell>
          <cell r="C1249">
            <v>20.399999999999999</v>
          </cell>
          <cell r="D1249">
            <v>4.0036430000000003</v>
          </cell>
          <cell r="E1249">
            <v>1283.57</v>
          </cell>
          <cell r="G1249">
            <v>37047</v>
          </cell>
          <cell r="H1249">
            <v>119.34853420195439</v>
          </cell>
          <cell r="I1249">
            <v>97.142857142857125</v>
          </cell>
          <cell r="J1249">
            <v>67.818515428055321</v>
          </cell>
          <cell r="K1249">
            <v>88.204532647984493</v>
          </cell>
        </row>
        <row r="1250">
          <cell r="A1250">
            <v>37046</v>
          </cell>
          <cell r="B1250">
            <v>67.599999999999994</v>
          </cell>
          <cell r="C1250">
            <v>20.5</v>
          </cell>
          <cell r="D1250">
            <v>3.8573200000000001</v>
          </cell>
          <cell r="E1250">
            <v>1267.1099999999999</v>
          </cell>
          <cell r="G1250">
            <v>37046</v>
          </cell>
          <cell r="H1250">
            <v>117.43756786102063</v>
          </cell>
          <cell r="I1250">
            <v>97.61904761904762</v>
          </cell>
          <cell r="J1250">
            <v>65.339920650004586</v>
          </cell>
          <cell r="K1250">
            <v>87.07343219581918</v>
          </cell>
        </row>
        <row r="1251">
          <cell r="A1251">
            <v>37043</v>
          </cell>
          <cell r="B1251">
            <v>67.680000000000007</v>
          </cell>
          <cell r="C1251">
            <v>20.45</v>
          </cell>
          <cell r="D1251">
            <v>3.8775050000000002</v>
          </cell>
          <cell r="E1251">
            <v>1260.6699999999998</v>
          </cell>
          <cell r="G1251">
            <v>37043</v>
          </cell>
          <cell r="H1251">
            <v>117.57654723127038</v>
          </cell>
          <cell r="I1251">
            <v>97.38095238095238</v>
          </cell>
          <cell r="J1251">
            <v>65.681838431863596</v>
          </cell>
          <cell r="K1251">
            <v>86.630887425956217</v>
          </cell>
        </row>
        <row r="1252">
          <cell r="A1252">
            <v>37042</v>
          </cell>
          <cell r="B1252">
            <v>67.709999999999994</v>
          </cell>
          <cell r="C1252">
            <v>20.2</v>
          </cell>
          <cell r="D1252">
            <v>3.8814500000000001</v>
          </cell>
          <cell r="E1252">
            <v>1255.83</v>
          </cell>
          <cell r="G1252">
            <v>37042</v>
          </cell>
          <cell r="H1252">
            <v>117.62866449511399</v>
          </cell>
          <cell r="I1252">
            <v>96.190476190476176</v>
          </cell>
          <cell r="J1252">
            <v>65.74866358169929</v>
          </cell>
          <cell r="K1252">
            <v>86.298291667239312</v>
          </cell>
        </row>
        <row r="1253">
          <cell r="A1253">
            <v>37041</v>
          </cell>
          <cell r="B1253">
            <v>67.029999999999987</v>
          </cell>
          <cell r="C1253">
            <v>20.299999999999997</v>
          </cell>
          <cell r="D1253">
            <v>3.8702130000000001</v>
          </cell>
          <cell r="E1253">
            <v>1248.08</v>
          </cell>
          <cell r="G1253">
            <v>37041</v>
          </cell>
          <cell r="H1253">
            <v>116.44733984799132</v>
          </cell>
          <cell r="I1253">
            <v>96.666666666666671</v>
          </cell>
          <cell r="J1253">
            <v>65.55831777467678</v>
          </cell>
          <cell r="K1253">
            <v>85.765726144500476</v>
          </cell>
        </row>
        <row r="1254">
          <cell r="A1254">
            <v>37040</v>
          </cell>
          <cell r="B1254">
            <v>69</v>
          </cell>
          <cell r="C1254">
            <v>20.799999999999997</v>
          </cell>
          <cell r="D1254">
            <v>3.8839899999999998</v>
          </cell>
          <cell r="E1254">
            <v>1267.9399999999998</v>
          </cell>
          <cell r="G1254">
            <v>37040</v>
          </cell>
          <cell r="H1254">
            <v>119.86970684039089</v>
          </cell>
          <cell r="I1254">
            <v>99.047619047619051</v>
          </cell>
          <cell r="J1254">
            <v>65.79168915345663</v>
          </cell>
          <cell r="K1254">
            <v>87.130468245351224</v>
          </cell>
        </row>
        <row r="1255">
          <cell r="A1255">
            <v>37039</v>
          </cell>
          <cell r="B1255">
            <v>69.33</v>
          </cell>
          <cell r="C1255">
            <v>21.2</v>
          </cell>
          <cell r="D1255">
            <v>3.9805739999999998</v>
          </cell>
          <cell r="E1255">
            <v>1277.9000000000001</v>
          </cell>
          <cell r="G1255">
            <v>37039</v>
          </cell>
          <cell r="H1255">
            <v>120.442996742671</v>
          </cell>
          <cell r="I1255">
            <v>100.95238095238095</v>
          </cell>
          <cell r="J1255">
            <v>67.427744989130105</v>
          </cell>
          <cell r="K1255">
            <v>87.814900839735571</v>
          </cell>
        </row>
        <row r="1256">
          <cell r="A1256">
            <v>37036</v>
          </cell>
          <cell r="B1256">
            <v>69.33</v>
          </cell>
          <cell r="C1256">
            <v>21.2</v>
          </cell>
          <cell r="D1256">
            <v>3.9963920000000002</v>
          </cell>
          <cell r="E1256">
            <v>1277.9000000000001</v>
          </cell>
          <cell r="G1256">
            <v>37036</v>
          </cell>
          <cell r="H1256">
            <v>120.442996742671</v>
          </cell>
          <cell r="I1256">
            <v>100.95238095238095</v>
          </cell>
          <cell r="J1256">
            <v>67.695689278129151</v>
          </cell>
          <cell r="K1256">
            <v>87.814900839735571</v>
          </cell>
        </row>
        <row r="1257">
          <cell r="A1257">
            <v>37035</v>
          </cell>
          <cell r="B1257">
            <v>70.61</v>
          </cell>
          <cell r="C1257">
            <v>21.2</v>
          </cell>
          <cell r="D1257">
            <v>3.951031</v>
          </cell>
          <cell r="E1257">
            <v>1293.1699999999998</v>
          </cell>
          <cell r="G1257">
            <v>37035</v>
          </cell>
          <cell r="H1257">
            <v>122.66666666666666</v>
          </cell>
          <cell r="I1257">
            <v>100.95238095238095</v>
          </cell>
          <cell r="J1257">
            <v>66.927310159828153</v>
          </cell>
          <cell r="K1257">
            <v>88.86422671486099</v>
          </cell>
        </row>
        <row r="1258">
          <cell r="A1258">
            <v>37034</v>
          </cell>
          <cell r="B1258">
            <v>69.639999999999986</v>
          </cell>
          <cell r="C1258">
            <v>20.9</v>
          </cell>
          <cell r="D1258">
            <v>3.963679</v>
          </cell>
          <cell r="E1258">
            <v>1289.05</v>
          </cell>
          <cell r="G1258">
            <v>37034</v>
          </cell>
          <cell r="H1258">
            <v>120.98154180238872</v>
          </cell>
          <cell r="I1258">
            <v>99.523809523809518</v>
          </cell>
          <cell r="J1258">
            <v>67.141557180137895</v>
          </cell>
          <cell r="K1258">
            <v>88.581108011159813</v>
          </cell>
        </row>
        <row r="1259">
          <cell r="A1259">
            <v>37033</v>
          </cell>
          <cell r="B1259">
            <v>71.099999999999994</v>
          </cell>
          <cell r="C1259">
            <v>20.95</v>
          </cell>
          <cell r="D1259">
            <v>4.0560130000000001</v>
          </cell>
          <cell r="E1259">
            <v>1309.3800000000001</v>
          </cell>
          <cell r="G1259">
            <v>37033</v>
          </cell>
          <cell r="H1259">
            <v>123.51791530944625</v>
          </cell>
          <cell r="I1259">
            <v>99.761904761904759</v>
          </cell>
          <cell r="J1259">
            <v>68.705621409524511</v>
          </cell>
          <cell r="K1259">
            <v>89.978147634034727</v>
          </cell>
        </row>
        <row r="1260">
          <cell r="A1260">
            <v>37032</v>
          </cell>
          <cell r="B1260">
            <v>71.599999999999994</v>
          </cell>
          <cell r="C1260">
            <v>20.149999999999999</v>
          </cell>
          <cell r="D1260">
            <v>4.0613599999999996</v>
          </cell>
          <cell r="E1260">
            <v>1312.83</v>
          </cell>
          <cell r="G1260">
            <v>37032</v>
          </cell>
          <cell r="H1260">
            <v>124.38653637350706</v>
          </cell>
          <cell r="I1260">
            <v>95.952380952380949</v>
          </cell>
          <cell r="J1260">
            <v>68.79619531983414</v>
          </cell>
          <cell r="K1260">
            <v>90.215225189318446</v>
          </cell>
        </row>
        <row r="1261">
          <cell r="A1261">
            <v>37029</v>
          </cell>
          <cell r="B1261">
            <v>69.180000000000007</v>
          </cell>
          <cell r="C1261">
            <v>20.2</v>
          </cell>
          <cell r="D1261">
            <v>3.9954209999999999</v>
          </cell>
          <cell r="E1261">
            <v>1291.9599999999998</v>
          </cell>
          <cell r="G1261">
            <v>37029</v>
          </cell>
          <cell r="H1261">
            <v>120.18241042345279</v>
          </cell>
          <cell r="I1261">
            <v>96.190476190476176</v>
          </cell>
          <cell r="J1261">
            <v>67.679241313492781</v>
          </cell>
          <cell r="K1261">
            <v>88.781077775181757</v>
          </cell>
        </row>
        <row r="1262">
          <cell r="A1262">
            <v>37028</v>
          </cell>
          <cell r="B1262">
            <v>69.059999999999988</v>
          </cell>
          <cell r="C1262">
            <v>20.149999999999999</v>
          </cell>
          <cell r="D1262">
            <v>4.0207519999999999</v>
          </cell>
          <cell r="E1262">
            <v>1288.4899999999998</v>
          </cell>
          <cell r="G1262">
            <v>37028</v>
          </cell>
          <cell r="H1262">
            <v>119.97394136807817</v>
          </cell>
          <cell r="I1262">
            <v>95.952380952380949</v>
          </cell>
          <cell r="J1262">
            <v>68.108328226164076</v>
          </cell>
          <cell r="K1262">
            <v>88.542625857258699</v>
          </cell>
        </row>
        <row r="1263">
          <cell r="A1263">
            <v>37027</v>
          </cell>
          <cell r="B1263">
            <v>67.510000000000005</v>
          </cell>
          <cell r="C1263">
            <v>19.329999999999998</v>
          </cell>
          <cell r="D1263">
            <v>3.8475999999999999</v>
          </cell>
          <cell r="E1263">
            <v>1284.9899999999998</v>
          </cell>
          <cell r="G1263">
            <v>37027</v>
          </cell>
          <cell r="H1263">
            <v>117.28121606948969</v>
          </cell>
          <cell r="I1263">
            <v>92.047619047619051</v>
          </cell>
          <cell r="J1263">
            <v>65.175271611626115</v>
          </cell>
          <cell r="K1263">
            <v>88.302112395376639</v>
          </cell>
        </row>
        <row r="1264">
          <cell r="A1264">
            <v>37026</v>
          </cell>
          <cell r="B1264">
            <v>65.5</v>
          </cell>
          <cell r="C1264">
            <v>19.029999999999998</v>
          </cell>
          <cell r="D1264">
            <v>3.8426670000000001</v>
          </cell>
          <cell r="E1264">
            <v>1249.4399999999998</v>
          </cell>
          <cell r="G1264">
            <v>37026</v>
          </cell>
          <cell r="H1264">
            <v>113.78935939196526</v>
          </cell>
          <cell r="I1264">
            <v>90.61904761904762</v>
          </cell>
          <cell r="J1264">
            <v>65.091710530728903</v>
          </cell>
          <cell r="K1264">
            <v>85.859182803974647</v>
          </cell>
        </row>
        <row r="1265">
          <cell r="A1265">
            <v>37025</v>
          </cell>
          <cell r="B1265">
            <v>64.8</v>
          </cell>
          <cell r="C1265">
            <v>19.04</v>
          </cell>
          <cell r="D1265">
            <v>3.8049369999999998</v>
          </cell>
          <cell r="E1265">
            <v>1248.9199999999998</v>
          </cell>
          <cell r="G1265">
            <v>37025</v>
          </cell>
          <cell r="H1265">
            <v>112.57328990228012</v>
          </cell>
          <cell r="I1265">
            <v>90.666666666666657</v>
          </cell>
          <cell r="J1265">
            <v>64.452594458916167</v>
          </cell>
          <cell r="K1265">
            <v>85.823449375352183</v>
          </cell>
        </row>
        <row r="1266">
          <cell r="A1266">
            <v>37022</v>
          </cell>
          <cell r="B1266">
            <v>64.639999999999986</v>
          </cell>
          <cell r="C1266">
            <v>18.819999999999997</v>
          </cell>
          <cell r="D1266">
            <v>3.8596970000000002</v>
          </cell>
          <cell r="E1266">
            <v>1245.6699999999998</v>
          </cell>
          <cell r="G1266">
            <v>37022</v>
          </cell>
          <cell r="H1266">
            <v>112.29533116178068</v>
          </cell>
          <cell r="I1266">
            <v>89.61904761904762</v>
          </cell>
          <cell r="J1266">
            <v>65.380185131920811</v>
          </cell>
          <cell r="K1266">
            <v>85.600115446461714</v>
          </cell>
        </row>
        <row r="1267">
          <cell r="A1267">
            <v>37021</v>
          </cell>
          <cell r="B1267">
            <v>65.66</v>
          </cell>
          <cell r="C1267">
            <v>18.899999999999999</v>
          </cell>
          <cell r="D1267">
            <v>3.830498</v>
          </cell>
          <cell r="E1267">
            <v>1255.1799999999998</v>
          </cell>
          <cell r="G1267">
            <v>37021</v>
          </cell>
          <cell r="H1267">
            <v>114.06731813246471</v>
          </cell>
          <cell r="I1267">
            <v>89.999999999999986</v>
          </cell>
          <cell r="J1267">
            <v>64.885577387927711</v>
          </cell>
          <cell r="K1267">
            <v>86.253624881461221</v>
          </cell>
        </row>
        <row r="1268">
          <cell r="A1268">
            <v>37020</v>
          </cell>
          <cell r="B1268">
            <v>64.86</v>
          </cell>
          <cell r="C1268">
            <v>18.899999999999999</v>
          </cell>
          <cell r="D1268">
            <v>3.7989600000000001</v>
          </cell>
          <cell r="E1268">
            <v>1255.54</v>
          </cell>
          <cell r="G1268">
            <v>37020</v>
          </cell>
          <cell r="H1268">
            <v>112.67752442996743</v>
          </cell>
          <cell r="I1268">
            <v>89.999999999999986</v>
          </cell>
          <cell r="J1268">
            <v>64.351348851674601</v>
          </cell>
          <cell r="K1268">
            <v>86.278363408969085</v>
          </cell>
        </row>
        <row r="1269">
          <cell r="A1269">
            <v>37019</v>
          </cell>
          <cell r="B1269">
            <v>65.699999999999989</v>
          </cell>
          <cell r="C1269">
            <v>18.899999999999999</v>
          </cell>
          <cell r="D1269">
            <v>3.9031400000000001</v>
          </cell>
          <cell r="E1269">
            <v>1261.1999999999998</v>
          </cell>
          <cell r="G1269">
            <v>37019</v>
          </cell>
          <cell r="H1269">
            <v>114.13680781758958</v>
          </cell>
          <cell r="I1269">
            <v>89.999999999999986</v>
          </cell>
          <cell r="J1269">
            <v>66.116074861784597</v>
          </cell>
          <cell r="K1269">
            <v>86.667308035898344</v>
          </cell>
        </row>
        <row r="1270">
          <cell r="A1270">
            <v>37018</v>
          </cell>
          <cell r="B1270">
            <v>65.949999999999989</v>
          </cell>
          <cell r="C1270">
            <v>18.850000000000001</v>
          </cell>
          <cell r="D1270">
            <v>4.0462499999999997</v>
          </cell>
          <cell r="E1270">
            <v>1263.51</v>
          </cell>
          <cell r="G1270">
            <v>37018</v>
          </cell>
          <cell r="H1270">
            <v>114.57111834961999</v>
          </cell>
          <cell r="I1270">
            <v>89.761904761904759</v>
          </cell>
          <cell r="J1270">
            <v>68.540243985482419</v>
          </cell>
          <cell r="K1270">
            <v>86.826046920740509</v>
          </cell>
        </row>
        <row r="1271">
          <cell r="A1271">
            <v>37015</v>
          </cell>
          <cell r="B1271">
            <v>65.8</v>
          </cell>
          <cell r="C1271">
            <v>19.04</v>
          </cell>
          <cell r="D1271">
            <v>3.9898829999999998</v>
          </cell>
          <cell r="E1271">
            <v>1266.6099999999999</v>
          </cell>
          <cell r="G1271">
            <v>37015</v>
          </cell>
          <cell r="H1271">
            <v>114.31053203040173</v>
          </cell>
          <cell r="I1271">
            <v>90.666666666666657</v>
          </cell>
          <cell r="J1271">
            <v>67.585432015700604</v>
          </cell>
          <cell r="K1271">
            <v>87.039073129836027</v>
          </cell>
        </row>
        <row r="1272">
          <cell r="A1272">
            <v>37014</v>
          </cell>
          <cell r="B1272">
            <v>64.47999999999999</v>
          </cell>
          <cell r="C1272">
            <v>18.75</v>
          </cell>
          <cell r="D1272">
            <v>4.042008</v>
          </cell>
          <cell r="E1272">
            <v>1248.58</v>
          </cell>
          <cell r="G1272">
            <v>37014</v>
          </cell>
          <cell r="H1272">
            <v>112.01737242128122</v>
          </cell>
          <cell r="I1272">
            <v>89.285714285714292</v>
          </cell>
          <cell r="J1272">
            <v>68.468387892807385</v>
          </cell>
          <cell r="K1272">
            <v>85.80008521048363</v>
          </cell>
        </row>
        <row r="1273">
          <cell r="A1273">
            <v>37013</v>
          </cell>
          <cell r="B1273">
            <v>65.099999999999994</v>
          </cell>
          <cell r="C1273">
            <v>19.049999999999997</v>
          </cell>
          <cell r="D1273">
            <v>4.0991169999999997</v>
          </cell>
          <cell r="E1273">
            <v>1267.4299999999998</v>
          </cell>
          <cell r="G1273">
            <v>37013</v>
          </cell>
          <cell r="H1273">
            <v>113.09446254071661</v>
          </cell>
          <cell r="I1273">
            <v>90.714285714285708</v>
          </cell>
          <cell r="J1273">
            <v>69.435768750086808</v>
          </cell>
          <cell r="K1273">
            <v>87.095421998048408</v>
          </cell>
        </row>
        <row r="1274">
          <cell r="A1274">
            <v>37012</v>
          </cell>
          <cell r="B1274">
            <v>66.02</v>
          </cell>
          <cell r="C1274">
            <v>18.95</v>
          </cell>
          <cell r="D1274">
            <v>4.096851</v>
          </cell>
          <cell r="E1274">
            <v>1266.4399999999998</v>
          </cell>
          <cell r="G1274">
            <v>37012</v>
          </cell>
          <cell r="H1274">
            <v>114.6927252985885</v>
          </cell>
          <cell r="I1274">
            <v>90.238095238095241</v>
          </cell>
          <cell r="J1274">
            <v>69.397384519534796</v>
          </cell>
          <cell r="K1274">
            <v>87.027391047401764</v>
          </cell>
        </row>
        <row r="1275">
          <cell r="A1275">
            <v>37011</v>
          </cell>
          <cell r="B1275">
            <v>66.650000000000006</v>
          </cell>
          <cell r="C1275">
            <v>18.899999999999999</v>
          </cell>
          <cell r="D1275">
            <v>4.0797869999999996</v>
          </cell>
          <cell r="E1275">
            <v>1249.4599999999998</v>
          </cell>
          <cell r="G1275">
            <v>37011</v>
          </cell>
          <cell r="H1275">
            <v>115.7871878393051</v>
          </cell>
          <cell r="I1275">
            <v>89.999999999999986</v>
          </cell>
          <cell r="J1275">
            <v>69.108333985492592</v>
          </cell>
          <cell r="K1275">
            <v>85.860557166613987</v>
          </cell>
        </row>
        <row r="1276">
          <cell r="A1276">
            <v>37008</v>
          </cell>
          <cell r="B1276">
            <v>67.139999999999986</v>
          </cell>
          <cell r="C1276">
            <v>19.010000000000002</v>
          </cell>
          <cell r="D1276">
            <v>4.0599970000000001</v>
          </cell>
          <cell r="E1276">
            <v>1253.05</v>
          </cell>
          <cell r="G1276">
            <v>37008</v>
          </cell>
          <cell r="H1276">
            <v>116.6384364820847</v>
          </cell>
          <cell r="I1276">
            <v>90.523809523809533</v>
          </cell>
          <cell r="J1276">
            <v>68.773107188217907</v>
          </cell>
          <cell r="K1276">
            <v>86.107255260372995</v>
          </cell>
        </row>
        <row r="1277">
          <cell r="A1277">
            <v>37007</v>
          </cell>
          <cell r="B1277">
            <v>65.510000000000005</v>
          </cell>
          <cell r="C1277">
            <v>18.899999999999999</v>
          </cell>
          <cell r="D1277">
            <v>3.947562</v>
          </cell>
          <cell r="E1277">
            <v>1234.52</v>
          </cell>
          <cell r="G1277">
            <v>37007</v>
          </cell>
          <cell r="H1277">
            <v>113.80673181324647</v>
          </cell>
          <cell r="I1277">
            <v>89.999999999999986</v>
          </cell>
          <cell r="J1277">
            <v>66.868548069896576</v>
          </cell>
          <cell r="K1277">
            <v>84.833908275037444</v>
          </cell>
        </row>
        <row r="1278">
          <cell r="A1278">
            <v>37006</v>
          </cell>
          <cell r="B1278">
            <v>64.849999999999994</v>
          </cell>
          <cell r="C1278">
            <v>18.7</v>
          </cell>
          <cell r="D1278">
            <v>3.8910260000000001</v>
          </cell>
          <cell r="E1278">
            <v>1228.75</v>
          </cell>
          <cell r="G1278">
            <v>37006</v>
          </cell>
          <cell r="H1278">
            <v>112.6601520086862</v>
          </cell>
          <cell r="I1278">
            <v>89.047619047619037</v>
          </cell>
          <cell r="J1278">
            <v>65.910873375064753</v>
          </cell>
          <cell r="K1278">
            <v>84.437404653591898</v>
          </cell>
        </row>
        <row r="1279">
          <cell r="A1279">
            <v>37005</v>
          </cell>
          <cell r="B1279">
            <v>63.22</v>
          </cell>
          <cell r="C1279">
            <v>18.149999999999999</v>
          </cell>
          <cell r="D1279">
            <v>4.0053559999999999</v>
          </cell>
          <cell r="E1279">
            <v>1209.4699999999998</v>
          </cell>
          <cell r="G1279">
            <v>37005</v>
          </cell>
          <cell r="H1279">
            <v>109.82844733984798</v>
          </cell>
          <cell r="I1279">
            <v>86.428571428571416</v>
          </cell>
          <cell r="J1279">
            <v>67.847532280189299</v>
          </cell>
          <cell r="K1279">
            <v>83.112519069281618</v>
          </cell>
        </row>
        <row r="1280">
          <cell r="A1280">
            <v>37004</v>
          </cell>
          <cell r="B1280">
            <v>64.699999999999989</v>
          </cell>
          <cell r="C1280">
            <v>18.159999999999997</v>
          </cell>
          <cell r="D1280">
            <v>3.8823690000000002</v>
          </cell>
          <cell r="E1280">
            <v>1224.3599999999999</v>
          </cell>
          <cell r="G1280">
            <v>37004</v>
          </cell>
          <cell r="H1280">
            <v>112.39956568946798</v>
          </cell>
          <cell r="I1280">
            <v>86.476190476190467</v>
          </cell>
          <cell r="J1280">
            <v>65.764230707858744</v>
          </cell>
          <cell r="K1280">
            <v>84.135732054259833</v>
          </cell>
        </row>
        <row r="1281">
          <cell r="A1281">
            <v>37001</v>
          </cell>
          <cell r="B1281">
            <v>65.339999999999989</v>
          </cell>
          <cell r="C1281">
            <v>18.399999999999999</v>
          </cell>
          <cell r="D1281">
            <v>3.7288039999999998</v>
          </cell>
          <cell r="E1281">
            <v>1242.9799999999998</v>
          </cell>
          <cell r="G1281">
            <v>37001</v>
          </cell>
          <cell r="H1281">
            <v>113.51140065146581</v>
          </cell>
          <cell r="I1281">
            <v>87.619047619047606</v>
          </cell>
          <cell r="J1281">
            <v>63.162962232695165</v>
          </cell>
          <cell r="K1281">
            <v>85.415263671472346</v>
          </cell>
        </row>
        <row r="1282">
          <cell r="A1282">
            <v>37000</v>
          </cell>
          <cell r="B1282">
            <v>65.91</v>
          </cell>
          <cell r="C1282">
            <v>18.709999999999997</v>
          </cell>
          <cell r="D1282">
            <v>3.817339</v>
          </cell>
          <cell r="E1282">
            <v>1253.6999999999998</v>
          </cell>
          <cell r="G1282">
            <v>37000</v>
          </cell>
          <cell r="H1282">
            <v>114.50162866449512</v>
          </cell>
          <cell r="I1282">
            <v>89.095238095238088</v>
          </cell>
          <cell r="J1282">
            <v>64.662674435662041</v>
          </cell>
          <cell r="K1282">
            <v>86.1519220461511</v>
          </cell>
        </row>
        <row r="1283">
          <cell r="A1283">
            <v>36999</v>
          </cell>
          <cell r="B1283">
            <v>66.900000000000006</v>
          </cell>
          <cell r="C1283">
            <v>18.75</v>
          </cell>
          <cell r="D1283">
            <v>3.6940780000000002</v>
          </cell>
          <cell r="E1283">
            <v>1238.1600000000001</v>
          </cell>
          <cell r="G1283">
            <v>36999</v>
          </cell>
          <cell r="H1283">
            <v>116.22149837133551</v>
          </cell>
          <cell r="I1283">
            <v>89.285714285714292</v>
          </cell>
          <cell r="J1283">
            <v>62.574731522126157</v>
          </cell>
          <cell r="K1283">
            <v>85.084042275394793</v>
          </cell>
        </row>
        <row r="1284">
          <cell r="A1284">
            <v>36998</v>
          </cell>
          <cell r="B1284">
            <v>64.05</v>
          </cell>
          <cell r="C1284">
            <v>18.510000000000002</v>
          </cell>
          <cell r="D1284">
            <v>3.551123</v>
          </cell>
          <cell r="E1284">
            <v>1191.81</v>
          </cell>
          <cell r="G1284">
            <v>36998</v>
          </cell>
          <cell r="H1284">
            <v>111.27035830618892</v>
          </cell>
          <cell r="I1284">
            <v>88.142857142857139</v>
          </cell>
          <cell r="J1284">
            <v>60.153187974657598</v>
          </cell>
          <cell r="K1284">
            <v>81.898956858756748</v>
          </cell>
        </row>
        <row r="1285">
          <cell r="A1285">
            <v>36997</v>
          </cell>
          <cell r="B1285">
            <v>64.699999999999989</v>
          </cell>
          <cell r="C1285">
            <v>18.2</v>
          </cell>
          <cell r="D1285">
            <v>3.5539100000000001</v>
          </cell>
          <cell r="E1285">
            <v>1179.6799999999998</v>
          </cell>
          <cell r="G1285">
            <v>36997</v>
          </cell>
          <cell r="H1285">
            <v>112.39956568946798</v>
          </cell>
          <cell r="I1285">
            <v>86.666666666666657</v>
          </cell>
          <cell r="J1285">
            <v>60.200397529180314</v>
          </cell>
          <cell r="K1285">
            <v>81.065405918005524</v>
          </cell>
        </row>
        <row r="1286">
          <cell r="A1286">
            <v>36994</v>
          </cell>
          <cell r="B1286">
            <v>65</v>
          </cell>
          <cell r="C1286">
            <v>18.43</v>
          </cell>
          <cell r="D1286">
            <v>3.591666</v>
          </cell>
          <cell r="E1286">
            <v>1183.5</v>
          </cell>
          <cell r="G1286">
            <v>36994</v>
          </cell>
          <cell r="H1286">
            <v>112.92073832790446</v>
          </cell>
          <cell r="I1286">
            <v>87.761904761904759</v>
          </cell>
          <cell r="J1286">
            <v>60.839954020231502</v>
          </cell>
          <cell r="K1286">
            <v>81.327909182116784</v>
          </cell>
        </row>
        <row r="1287">
          <cell r="A1287">
            <v>36993</v>
          </cell>
          <cell r="B1287">
            <v>65</v>
          </cell>
          <cell r="C1287">
            <v>18.43</v>
          </cell>
          <cell r="D1287">
            <v>3.591666</v>
          </cell>
          <cell r="E1287">
            <v>1183.5</v>
          </cell>
          <cell r="G1287">
            <v>36993</v>
          </cell>
          <cell r="H1287">
            <v>112.92073832790446</v>
          </cell>
          <cell r="I1287">
            <v>87.761904761904759</v>
          </cell>
          <cell r="J1287">
            <v>60.839954020231502</v>
          </cell>
          <cell r="K1287">
            <v>81.327909182116784</v>
          </cell>
        </row>
        <row r="1288">
          <cell r="A1288">
            <v>36992</v>
          </cell>
          <cell r="B1288">
            <v>63.22</v>
          </cell>
          <cell r="C1288">
            <v>18.7</v>
          </cell>
          <cell r="D1288">
            <v>3.630884</v>
          </cell>
          <cell r="E1288">
            <v>1165.8900000000001</v>
          </cell>
          <cell r="G1288">
            <v>36992</v>
          </cell>
          <cell r="H1288">
            <v>109.82844733984798</v>
          </cell>
          <cell r="I1288">
            <v>89.047619047619037</v>
          </cell>
          <cell r="J1288">
            <v>61.50427562384538</v>
          </cell>
          <cell r="K1288">
            <v>80.117782878190241</v>
          </cell>
        </row>
        <row r="1289">
          <cell r="A1289">
            <v>36991</v>
          </cell>
          <cell r="B1289">
            <v>63.66</v>
          </cell>
          <cell r="C1289">
            <v>18.729999999999997</v>
          </cell>
          <cell r="D1289">
            <v>3.5944560000000001</v>
          </cell>
          <cell r="E1289">
            <v>1168.3800000000001</v>
          </cell>
          <cell r="G1289">
            <v>36991</v>
          </cell>
          <cell r="H1289">
            <v>110.59283387622149</v>
          </cell>
          <cell r="I1289">
            <v>89.190476190476204</v>
          </cell>
          <cell r="J1289">
            <v>60.887214392358658</v>
          </cell>
          <cell r="K1289">
            <v>80.288891026786331</v>
          </cell>
        </row>
        <row r="1290">
          <cell r="A1290">
            <v>36990</v>
          </cell>
          <cell r="B1290">
            <v>62.199999999999996</v>
          </cell>
          <cell r="C1290">
            <v>18.100000000000001</v>
          </cell>
          <cell r="D1290">
            <v>3.5812599999999999</v>
          </cell>
          <cell r="E1290">
            <v>1137.5899999999999</v>
          </cell>
          <cell r="G1290">
            <v>36990</v>
          </cell>
          <cell r="H1290">
            <v>108.05646036916397</v>
          </cell>
          <cell r="I1290">
            <v>86.19047619047619</v>
          </cell>
          <cell r="J1290">
            <v>60.663684689638252</v>
          </cell>
          <cell r="K1290">
            <v>78.173059743543931</v>
          </cell>
        </row>
        <row r="1291">
          <cell r="A1291">
            <v>36987</v>
          </cell>
          <cell r="B1291">
            <v>61.25</v>
          </cell>
          <cell r="C1291">
            <v>17.86</v>
          </cell>
          <cell r="D1291">
            <v>3.4257650000000002</v>
          </cell>
          <cell r="E1291">
            <v>1128.4299999999998</v>
          </cell>
          <cell r="G1291">
            <v>36987</v>
          </cell>
          <cell r="H1291">
            <v>106.40608034744842</v>
          </cell>
          <cell r="I1291">
            <v>85.047619047619051</v>
          </cell>
          <cell r="J1291">
            <v>58.029723555619704</v>
          </cell>
          <cell r="K1291">
            <v>77.543601654732612</v>
          </cell>
        </row>
        <row r="1292">
          <cell r="A1292">
            <v>36986</v>
          </cell>
          <cell r="B1292">
            <v>62.949999999999996</v>
          </cell>
          <cell r="C1292">
            <v>17.399999999999999</v>
          </cell>
          <cell r="D1292">
            <v>3.386971</v>
          </cell>
          <cell r="E1292">
            <v>1151.4399999999998</v>
          </cell>
          <cell r="G1292">
            <v>36986</v>
          </cell>
          <cell r="H1292">
            <v>109.35939196525517</v>
          </cell>
          <cell r="I1292">
            <v>82.857142857142847</v>
          </cell>
          <cell r="J1292">
            <v>57.372584173433026</v>
          </cell>
          <cell r="K1292">
            <v>79.124805871277189</v>
          </cell>
        </row>
        <row r="1293">
          <cell r="A1293">
            <v>36985</v>
          </cell>
          <cell r="B1293">
            <v>60.099999999999994</v>
          </cell>
          <cell r="C1293">
            <v>16.459999999999997</v>
          </cell>
          <cell r="D1293">
            <v>3.2685659999999999</v>
          </cell>
          <cell r="E1293">
            <v>1103.25</v>
          </cell>
          <cell r="G1293">
            <v>36985</v>
          </cell>
          <cell r="H1293">
            <v>104.40825190010858</v>
          </cell>
          <cell r="I1293">
            <v>78.38095238095238</v>
          </cell>
          <cell r="J1293">
            <v>55.366898022280466</v>
          </cell>
          <cell r="K1293">
            <v>75.813279091821158</v>
          </cell>
        </row>
        <row r="1294">
          <cell r="A1294">
            <v>36984</v>
          </cell>
          <cell r="B1294">
            <v>60</v>
          </cell>
          <cell r="C1294">
            <v>16.5</v>
          </cell>
          <cell r="D1294">
            <v>3.1912780000000001</v>
          </cell>
          <cell r="E1294">
            <v>1106.4699999999998</v>
          </cell>
          <cell r="G1294">
            <v>36984</v>
          </cell>
          <cell r="H1294">
            <v>104.23452768729642</v>
          </cell>
          <cell r="I1294">
            <v>78.571428571428569</v>
          </cell>
          <cell r="J1294">
            <v>54.057701018350912</v>
          </cell>
          <cell r="K1294">
            <v>76.034551476752654</v>
          </cell>
        </row>
        <row r="1295">
          <cell r="A1295">
            <v>36983</v>
          </cell>
          <cell r="B1295">
            <v>61.599999999999994</v>
          </cell>
          <cell r="C1295">
            <v>16.34</v>
          </cell>
          <cell r="D1295">
            <v>3.1655980000000001</v>
          </cell>
          <cell r="E1295">
            <v>1145.8699999999999</v>
          </cell>
          <cell r="G1295">
            <v>36983</v>
          </cell>
          <cell r="H1295">
            <v>107.01411509229099</v>
          </cell>
          <cell r="I1295">
            <v>77.80952380952381</v>
          </cell>
          <cell r="J1295">
            <v>53.622702324363345</v>
          </cell>
          <cell r="K1295">
            <v>78.742045876224893</v>
          </cell>
        </row>
        <row r="1296">
          <cell r="A1296">
            <v>36980</v>
          </cell>
          <cell r="B1296">
            <v>62</v>
          </cell>
          <cell r="C1296">
            <v>16.649999999999999</v>
          </cell>
          <cell r="D1296">
            <v>3.226369</v>
          </cell>
          <cell r="E1296">
            <v>1160.33</v>
          </cell>
          <cell r="G1296">
            <v>36980</v>
          </cell>
          <cell r="H1296">
            <v>107.70901194353964</v>
          </cell>
          <cell r="I1296">
            <v>79.285714285714278</v>
          </cell>
          <cell r="J1296">
            <v>54.652114537459859</v>
          </cell>
          <cell r="K1296">
            <v>79.735710064457592</v>
          </cell>
        </row>
        <row r="1297">
          <cell r="A1297">
            <v>36979</v>
          </cell>
          <cell r="B1297">
            <v>60.47</v>
          </cell>
          <cell r="C1297">
            <v>16.45</v>
          </cell>
          <cell r="D1297">
            <v>3.1525609999999999</v>
          </cell>
          <cell r="E1297">
            <v>1147.9499999999998</v>
          </cell>
          <cell r="G1297">
            <v>36979</v>
          </cell>
          <cell r="H1297">
            <v>105.05103148751358</v>
          </cell>
          <cell r="I1297">
            <v>78.333333333333329</v>
          </cell>
          <cell r="J1297">
            <v>53.401865954678151</v>
          </cell>
          <cell r="K1297">
            <v>78.884979590714806</v>
          </cell>
        </row>
        <row r="1298">
          <cell r="A1298">
            <v>36978</v>
          </cell>
          <cell r="B1298">
            <v>61.01</v>
          </cell>
          <cell r="C1298">
            <v>16.549999999999997</v>
          </cell>
          <cell r="D1298">
            <v>3.203538</v>
          </cell>
          <cell r="E1298">
            <v>1153.29</v>
          </cell>
          <cell r="G1298">
            <v>36978</v>
          </cell>
          <cell r="H1298">
            <v>105.98914223669924</v>
          </cell>
          <cell r="I1298">
            <v>78.809523809523824</v>
          </cell>
          <cell r="J1298">
            <v>54.265375628486723</v>
          </cell>
          <cell r="K1298">
            <v>79.251934415414851</v>
          </cell>
        </row>
        <row r="1299">
          <cell r="A1299">
            <v>36977</v>
          </cell>
          <cell r="B1299">
            <v>63.55</v>
          </cell>
          <cell r="C1299">
            <v>16.869999999999997</v>
          </cell>
          <cell r="D1299">
            <v>3.3152050000000002</v>
          </cell>
          <cell r="E1299">
            <v>1182.1699999999998</v>
          </cell>
          <cell r="G1299">
            <v>36977</v>
          </cell>
          <cell r="H1299">
            <v>110.40173724212812</v>
          </cell>
          <cell r="I1299">
            <v>80.333333333333329</v>
          </cell>
          <cell r="J1299">
            <v>56.156925440071994</v>
          </cell>
          <cell r="K1299">
            <v>81.236514066601615</v>
          </cell>
        </row>
        <row r="1300">
          <cell r="A1300">
            <v>36976</v>
          </cell>
          <cell r="B1300">
            <v>63.76</v>
          </cell>
          <cell r="C1300">
            <v>16.850000000000001</v>
          </cell>
          <cell r="D1300">
            <v>3.259903</v>
          </cell>
          <cell r="E1300">
            <v>1152.6899999999998</v>
          </cell>
          <cell r="G1300">
            <v>36976</v>
          </cell>
          <cell r="H1300">
            <v>110.76655808903367</v>
          </cell>
          <cell r="I1300">
            <v>80.238095238095241</v>
          </cell>
          <cell r="J1300">
            <v>55.220153719865586</v>
          </cell>
          <cell r="K1300">
            <v>79.210703536235073</v>
          </cell>
        </row>
        <row r="1301">
          <cell r="A1301">
            <v>36973</v>
          </cell>
          <cell r="B1301">
            <v>59.989999999999995</v>
          </cell>
          <cell r="C1301">
            <v>16.5</v>
          </cell>
          <cell r="D1301">
            <v>3.0185249999999999</v>
          </cell>
          <cell r="E1301">
            <v>1139.83</v>
          </cell>
          <cell r="G1301">
            <v>36973</v>
          </cell>
          <cell r="H1301">
            <v>104.2171552660152</v>
          </cell>
          <cell r="I1301">
            <v>78.571428571428569</v>
          </cell>
          <cell r="J1301">
            <v>51.131403145203166</v>
          </cell>
          <cell r="K1301">
            <v>78.326988359148444</v>
          </cell>
        </row>
        <row r="1302">
          <cell r="A1302">
            <v>36972</v>
          </cell>
          <cell r="B1302">
            <v>59.98</v>
          </cell>
          <cell r="C1302">
            <v>17.049999999999997</v>
          </cell>
          <cell r="D1302">
            <v>2.850784</v>
          </cell>
          <cell r="E1302">
            <v>1117.58</v>
          </cell>
          <cell r="G1302">
            <v>36972</v>
          </cell>
          <cell r="H1302">
            <v>104.19978284473399</v>
          </cell>
          <cell r="I1302">
            <v>81.19047619047619</v>
          </cell>
          <cell r="J1302">
            <v>48.290004549869522</v>
          </cell>
          <cell r="K1302">
            <v>76.798009922898245</v>
          </cell>
        </row>
        <row r="1303">
          <cell r="A1303">
            <v>36971</v>
          </cell>
          <cell r="B1303">
            <v>59.809999999999995</v>
          </cell>
          <cell r="C1303">
            <v>17.25</v>
          </cell>
          <cell r="D1303">
            <v>3.0168560000000002</v>
          </cell>
          <cell r="E1303">
            <v>1122.1400000000001</v>
          </cell>
          <cell r="G1303">
            <v>36971</v>
          </cell>
          <cell r="H1303">
            <v>103.90445168295332</v>
          </cell>
          <cell r="I1303">
            <v>82.142857142857139</v>
          </cell>
          <cell r="J1303">
            <v>51.103131617934281</v>
          </cell>
          <cell r="K1303">
            <v>77.111364604664587</v>
          </cell>
        </row>
        <row r="1304">
          <cell r="A1304">
            <v>36970</v>
          </cell>
          <cell r="B1304">
            <v>63.66</v>
          </cell>
          <cell r="C1304">
            <v>17.75</v>
          </cell>
          <cell r="D1304">
            <v>3.1792660000000001</v>
          </cell>
          <cell r="E1304">
            <v>1142.6199999999999</v>
          </cell>
          <cell r="G1304">
            <v>36970</v>
          </cell>
          <cell r="H1304">
            <v>110.59283387622149</v>
          </cell>
          <cell r="I1304">
            <v>84.523809523809518</v>
          </cell>
          <cell r="J1304">
            <v>53.854227330181971</v>
          </cell>
          <cell r="K1304">
            <v>78.518711947334424</v>
          </cell>
        </row>
        <row r="1305">
          <cell r="A1305">
            <v>36969</v>
          </cell>
          <cell r="B1305">
            <v>64.5</v>
          </cell>
          <cell r="C1305">
            <v>18.34</v>
          </cell>
          <cell r="D1305">
            <v>3.2513459999999998</v>
          </cell>
          <cell r="E1305">
            <v>1170.81</v>
          </cell>
          <cell r="G1305">
            <v>36969</v>
          </cell>
          <cell r="H1305">
            <v>112.05211726384366</v>
          </cell>
          <cell r="I1305">
            <v>87.333333333333329</v>
          </cell>
          <cell r="J1305">
            <v>55.075204972807498</v>
          </cell>
          <cell r="K1305">
            <v>80.455876087464432</v>
          </cell>
        </row>
        <row r="1306">
          <cell r="A1306">
            <v>36966</v>
          </cell>
          <cell r="B1306">
            <v>61.779999999999994</v>
          </cell>
          <cell r="C1306">
            <v>18.5</v>
          </cell>
          <cell r="D1306">
            <v>3.4531360000000002</v>
          </cell>
          <cell r="E1306">
            <v>1150.54</v>
          </cell>
          <cell r="G1306">
            <v>36966</v>
          </cell>
          <cell r="H1306">
            <v>107.32681867535288</v>
          </cell>
          <cell r="I1306">
            <v>88.095238095238088</v>
          </cell>
          <cell r="J1306">
            <v>58.493366439308716</v>
          </cell>
          <cell r="K1306">
            <v>79.062959552507522</v>
          </cell>
        </row>
        <row r="1307">
          <cell r="A1307">
            <v>36965</v>
          </cell>
          <cell r="B1307">
            <v>66.97</v>
          </cell>
          <cell r="C1307">
            <v>19.119999999999997</v>
          </cell>
          <cell r="D1307">
            <v>3.4803039999999998</v>
          </cell>
          <cell r="E1307">
            <v>1173.57</v>
          </cell>
          <cell r="G1307">
            <v>36965</v>
          </cell>
          <cell r="H1307">
            <v>116.34310532030401</v>
          </cell>
          <cell r="I1307">
            <v>91.047619047619051</v>
          </cell>
          <cell r="J1307">
            <v>58.953570665097423</v>
          </cell>
          <cell r="K1307">
            <v>80.645538131691424</v>
          </cell>
        </row>
        <row r="1308">
          <cell r="A1308">
            <v>36964</v>
          </cell>
          <cell r="B1308">
            <v>66.309999999999988</v>
          </cell>
          <cell r="C1308">
            <v>19.279999999999998</v>
          </cell>
          <cell r="D1308">
            <v>3.4476179999999998</v>
          </cell>
          <cell r="E1308">
            <v>1166.7099999999998</v>
          </cell>
          <cell r="G1308">
            <v>36964</v>
          </cell>
          <cell r="H1308">
            <v>115.19652551574376</v>
          </cell>
          <cell r="I1308">
            <v>91.809523809523824</v>
          </cell>
          <cell r="J1308">
            <v>58.399895925546105</v>
          </cell>
          <cell r="K1308">
            <v>80.174131746402608</v>
          </cell>
        </row>
        <row r="1309">
          <cell r="A1309">
            <v>36963</v>
          </cell>
          <cell r="B1309">
            <v>69.11999999999999</v>
          </cell>
          <cell r="C1309">
            <v>19.649999999999999</v>
          </cell>
          <cell r="D1309">
            <v>3.607494</v>
          </cell>
          <cell r="E1309">
            <v>1197.6600000000001</v>
          </cell>
          <cell r="G1309">
            <v>36963</v>
          </cell>
          <cell r="H1309">
            <v>120.07817589576548</v>
          </cell>
          <cell r="I1309">
            <v>93.571428571428555</v>
          </cell>
          <cell r="J1309">
            <v>61.108067701245339</v>
          </cell>
          <cell r="K1309">
            <v>82.300957930759608</v>
          </cell>
        </row>
        <row r="1310">
          <cell r="A1310">
            <v>36962</v>
          </cell>
          <cell r="B1310">
            <v>70.180000000000007</v>
          </cell>
          <cell r="C1310">
            <v>19</v>
          </cell>
          <cell r="D1310">
            <v>3.769768</v>
          </cell>
          <cell r="E1310">
            <v>1180.1600000000001</v>
          </cell>
          <cell r="G1310">
            <v>36962</v>
          </cell>
          <cell r="H1310">
            <v>121.9196525515744</v>
          </cell>
          <cell r="I1310">
            <v>90.476190476190482</v>
          </cell>
          <cell r="J1310">
            <v>63.856859682091851</v>
          </cell>
          <cell r="K1310">
            <v>81.098390621349353</v>
          </cell>
        </row>
        <row r="1311">
          <cell r="A1311">
            <v>36959</v>
          </cell>
          <cell r="B1311">
            <v>69.790000000000006</v>
          </cell>
          <cell r="C1311">
            <v>19.510000000000002</v>
          </cell>
          <cell r="D1311">
            <v>3.912836</v>
          </cell>
          <cell r="E1311">
            <v>1233.4199999999998</v>
          </cell>
          <cell r="G1311">
            <v>36959</v>
          </cell>
          <cell r="H1311">
            <v>121.24212812160695</v>
          </cell>
          <cell r="I1311">
            <v>92.904761904761912</v>
          </cell>
          <cell r="J1311">
            <v>66.280317359327555</v>
          </cell>
          <cell r="K1311">
            <v>84.758318329874527</v>
          </cell>
        </row>
        <row r="1312">
          <cell r="A1312">
            <v>36958</v>
          </cell>
          <cell r="B1312">
            <v>67.900000000000006</v>
          </cell>
          <cell r="C1312">
            <v>19.899999999999999</v>
          </cell>
          <cell r="D1312">
            <v>3.9028999999999998</v>
          </cell>
          <cell r="E1312">
            <v>1264.7399999999998</v>
          </cell>
          <cell r="G1312">
            <v>36958</v>
          </cell>
          <cell r="H1312">
            <v>117.95874049945712</v>
          </cell>
          <cell r="I1312">
            <v>94.761904761904759</v>
          </cell>
          <cell r="J1312">
            <v>66.11200945342955</v>
          </cell>
          <cell r="K1312">
            <v>86.910570223059054</v>
          </cell>
        </row>
        <row r="1313">
          <cell r="A1313">
            <v>36957</v>
          </cell>
          <cell r="B1313">
            <v>67.199999999999989</v>
          </cell>
          <cell r="C1313">
            <v>19.75</v>
          </cell>
          <cell r="D1313">
            <v>3.8885969999999999</v>
          </cell>
          <cell r="E1313">
            <v>1261.9000000000001</v>
          </cell>
          <cell r="G1313">
            <v>36957</v>
          </cell>
          <cell r="H1313">
            <v>116.74267100977198</v>
          </cell>
          <cell r="I1313">
            <v>94.047619047619051</v>
          </cell>
          <cell r="J1313">
            <v>65.869728054671612</v>
          </cell>
          <cell r="K1313">
            <v>86.715410728274762</v>
          </cell>
        </row>
        <row r="1314">
          <cell r="A1314">
            <v>36956</v>
          </cell>
          <cell r="B1314">
            <v>68.86999999999999</v>
          </cell>
          <cell r="C1314">
            <v>19.649999999999999</v>
          </cell>
          <cell r="D1314">
            <v>3.8936139999999999</v>
          </cell>
          <cell r="E1314">
            <v>1253.8</v>
          </cell>
          <cell r="G1314">
            <v>36956</v>
          </cell>
          <cell r="H1314">
            <v>119.64386536373507</v>
          </cell>
          <cell r="I1314">
            <v>93.571428571428555</v>
          </cell>
          <cell r="J1314">
            <v>65.954712028493091</v>
          </cell>
          <cell r="K1314">
            <v>86.158793859347725</v>
          </cell>
        </row>
        <row r="1315">
          <cell r="A1315">
            <v>36955</v>
          </cell>
          <cell r="B1315">
            <v>67.599999999999994</v>
          </cell>
          <cell r="C1315">
            <v>19.619999999999997</v>
          </cell>
          <cell r="D1315">
            <v>3.8571</v>
          </cell>
          <cell r="E1315">
            <v>1241.4100000000001</v>
          </cell>
          <cell r="G1315">
            <v>36955</v>
          </cell>
          <cell r="H1315">
            <v>117.43756786102063</v>
          </cell>
          <cell r="I1315">
            <v>93.428571428571445</v>
          </cell>
          <cell r="J1315">
            <v>65.336194025679148</v>
          </cell>
          <cell r="K1315">
            <v>85.307376204285262</v>
          </cell>
        </row>
        <row r="1316">
          <cell r="A1316">
            <v>36952</v>
          </cell>
          <cell r="B1316">
            <v>66.319999999999993</v>
          </cell>
          <cell r="C1316">
            <v>19.22</v>
          </cell>
          <cell r="D1316">
            <v>3.884223</v>
          </cell>
          <cell r="E1316">
            <v>1234.1799999999998</v>
          </cell>
          <cell r="G1316">
            <v>36952</v>
          </cell>
          <cell r="H1316">
            <v>115.21389793702497</v>
          </cell>
          <cell r="I1316">
            <v>91.523809523809518</v>
          </cell>
          <cell r="J1316">
            <v>65.795635987401297</v>
          </cell>
          <cell r="K1316">
            <v>84.810544110168919</v>
          </cell>
        </row>
        <row r="1317">
          <cell r="A1317">
            <v>36951</v>
          </cell>
          <cell r="B1317">
            <v>65.900000000000006</v>
          </cell>
          <cell r="C1317">
            <v>18.7</v>
          </cell>
          <cell r="D1317">
            <v>3.9133930000000001</v>
          </cell>
          <cell r="E1317">
            <v>1241.2299999999998</v>
          </cell>
          <cell r="G1317">
            <v>36951</v>
          </cell>
          <cell r="H1317">
            <v>114.48425624321391</v>
          </cell>
          <cell r="I1317">
            <v>89.047619047619037</v>
          </cell>
          <cell r="J1317">
            <v>66.289752494551507</v>
          </cell>
          <cell r="K1317">
            <v>85.295006940531323</v>
          </cell>
        </row>
        <row r="1318">
          <cell r="A1318">
            <v>36950</v>
          </cell>
          <cell r="B1318">
            <v>66.900000000000006</v>
          </cell>
          <cell r="C1318">
            <v>18.2</v>
          </cell>
          <cell r="D1318">
            <v>3.9681730000000002</v>
          </cell>
          <cell r="E1318">
            <v>1239.9399999999998</v>
          </cell>
          <cell r="G1318">
            <v>36950</v>
          </cell>
          <cell r="H1318">
            <v>116.22149837133551</v>
          </cell>
          <cell r="I1318">
            <v>86.666666666666657</v>
          </cell>
          <cell r="J1318">
            <v>67.217681951585732</v>
          </cell>
          <cell r="K1318">
            <v>85.206360550294804</v>
          </cell>
        </row>
        <row r="1319">
          <cell r="A1319">
            <v>36949</v>
          </cell>
          <cell r="B1319">
            <v>67.790000000000006</v>
          </cell>
          <cell r="C1319">
            <v>17.649999999999999</v>
          </cell>
          <cell r="D1319">
            <v>3.8900929999999998</v>
          </cell>
          <cell r="E1319">
            <v>1257.9399999999998</v>
          </cell>
          <cell r="G1319">
            <v>36949</v>
          </cell>
          <cell r="H1319">
            <v>117.76764386536374</v>
          </cell>
          <cell r="I1319">
            <v>84.047619047619037</v>
          </cell>
          <cell r="J1319">
            <v>65.895069100084598</v>
          </cell>
          <cell r="K1319">
            <v>86.443286925688213</v>
          </cell>
        </row>
        <row r="1320">
          <cell r="A1320">
            <v>36948</v>
          </cell>
          <cell r="B1320">
            <v>67.430000000000007</v>
          </cell>
          <cell r="C1320">
            <v>18.869999999999997</v>
          </cell>
          <cell r="D1320">
            <v>3.8173080000000001</v>
          </cell>
          <cell r="E1320">
            <v>1267.6500000000001</v>
          </cell>
          <cell r="G1320">
            <v>36948</v>
          </cell>
          <cell r="H1320">
            <v>117.14223669923997</v>
          </cell>
          <cell r="I1320">
            <v>89.857142857142861</v>
          </cell>
          <cell r="J1320">
            <v>64.662149320416191</v>
          </cell>
          <cell r="K1320">
            <v>87.110539987080998</v>
          </cell>
        </row>
        <row r="1321">
          <cell r="A1321">
            <v>36945</v>
          </cell>
          <cell r="B1321">
            <v>65.05</v>
          </cell>
          <cell r="C1321">
            <v>18.959999999999997</v>
          </cell>
          <cell r="D1321">
            <v>3.8174109999999999</v>
          </cell>
          <cell r="E1321">
            <v>1245.8599999999999</v>
          </cell>
          <cell r="G1321">
            <v>36945</v>
          </cell>
          <cell r="H1321">
            <v>113.00760043431053</v>
          </cell>
          <cell r="I1321">
            <v>90.285714285714292</v>
          </cell>
          <cell r="J1321">
            <v>64.663894058168538</v>
          </cell>
          <cell r="K1321">
            <v>85.613171891535288</v>
          </cell>
        </row>
        <row r="1322">
          <cell r="A1322">
            <v>36944</v>
          </cell>
          <cell r="B1322">
            <v>66.36</v>
          </cell>
          <cell r="C1322">
            <v>19.369999999999997</v>
          </cell>
          <cell r="D1322">
            <v>3.8402569999999998</v>
          </cell>
          <cell r="E1322">
            <v>1252.82</v>
          </cell>
          <cell r="G1322">
            <v>36944</v>
          </cell>
          <cell r="H1322">
            <v>115.28338762214985</v>
          </cell>
          <cell r="I1322">
            <v>92.238095238095241</v>
          </cell>
          <cell r="J1322">
            <v>65.050887055163869</v>
          </cell>
          <cell r="K1322">
            <v>86.091450090020743</v>
          </cell>
        </row>
        <row r="1323">
          <cell r="A1323">
            <v>36943</v>
          </cell>
          <cell r="B1323">
            <v>67.010000000000005</v>
          </cell>
          <cell r="C1323">
            <v>19.649999999999999</v>
          </cell>
          <cell r="D1323">
            <v>3.9368750000000001</v>
          </cell>
          <cell r="E1323">
            <v>1255.27</v>
          </cell>
          <cell r="G1323">
            <v>36943</v>
          </cell>
          <cell r="H1323">
            <v>116.41259500542888</v>
          </cell>
          <cell r="I1323">
            <v>93.571428571428555</v>
          </cell>
          <cell r="J1323">
            <v>66.687518823687654</v>
          </cell>
          <cell r="K1323">
            <v>86.259809513338183</v>
          </cell>
        </row>
        <row r="1324">
          <cell r="A1324">
            <v>36942</v>
          </cell>
          <cell r="B1324">
            <v>67.260000000000005</v>
          </cell>
          <cell r="C1324">
            <v>19.869999999999997</v>
          </cell>
          <cell r="D1324">
            <v>3.9511630000000002</v>
          </cell>
          <cell r="E1324">
            <v>1278.9499999999998</v>
          </cell>
          <cell r="G1324">
            <v>36942</v>
          </cell>
          <cell r="H1324">
            <v>116.84690553745929</v>
          </cell>
          <cell r="I1324">
            <v>94.61904761904762</v>
          </cell>
          <cell r="J1324">
            <v>66.929546134423418</v>
          </cell>
          <cell r="K1324">
            <v>87.887054878300191</v>
          </cell>
        </row>
        <row r="1325">
          <cell r="A1325">
            <v>36941</v>
          </cell>
          <cell r="B1325">
            <v>69.459999999999994</v>
          </cell>
          <cell r="C1325">
            <v>19.899999999999999</v>
          </cell>
          <cell r="D1325">
            <v>3.971333</v>
          </cell>
          <cell r="E1325">
            <v>1301.53</v>
          </cell>
          <cell r="G1325">
            <v>36941</v>
          </cell>
          <cell r="H1325">
            <v>120.66883821932682</v>
          </cell>
          <cell r="I1325">
            <v>94.761904761904759</v>
          </cell>
          <cell r="J1325">
            <v>67.271209828260211</v>
          </cell>
          <cell r="K1325">
            <v>89.438710298099252</v>
          </cell>
        </row>
        <row r="1326">
          <cell r="A1326">
            <v>36938</v>
          </cell>
          <cell r="B1326">
            <v>69.459999999999994</v>
          </cell>
          <cell r="C1326">
            <v>19.899999999999999</v>
          </cell>
          <cell r="D1326">
            <v>3.9196569999999999</v>
          </cell>
          <cell r="E1326">
            <v>1301.53</v>
          </cell>
          <cell r="G1326">
            <v>36938</v>
          </cell>
          <cell r="H1326">
            <v>120.66883821932682</v>
          </cell>
          <cell r="I1326">
            <v>94.761904761904759</v>
          </cell>
          <cell r="J1326">
            <v>66.395859652617631</v>
          </cell>
          <cell r="K1326">
            <v>89.438710298099252</v>
          </cell>
        </row>
        <row r="1327">
          <cell r="A1327">
            <v>36937</v>
          </cell>
          <cell r="B1327">
            <v>72.88</v>
          </cell>
          <cell r="C1327">
            <v>20.299999999999997</v>
          </cell>
          <cell r="D1327">
            <v>3.9473120000000002</v>
          </cell>
          <cell r="E1327">
            <v>1326.62</v>
          </cell>
          <cell r="G1327">
            <v>36937</v>
          </cell>
          <cell r="H1327">
            <v>126.6102062975027</v>
          </cell>
          <cell r="I1327">
            <v>96.666666666666671</v>
          </cell>
          <cell r="J1327">
            <v>66.864313269526747</v>
          </cell>
          <cell r="K1327">
            <v>91.162848229133729</v>
          </cell>
        </row>
        <row r="1328">
          <cell r="A1328">
            <v>36936</v>
          </cell>
          <cell r="B1328">
            <v>70.699999999999989</v>
          </cell>
          <cell r="C1328">
            <v>20.65</v>
          </cell>
          <cell r="D1328">
            <v>3.8559290000000002</v>
          </cell>
          <cell r="E1328">
            <v>1315.9199999999998</v>
          </cell>
          <cell r="G1328">
            <v>36936</v>
          </cell>
          <cell r="H1328">
            <v>122.82301845819761</v>
          </cell>
          <cell r="I1328">
            <v>98.333333333333329</v>
          </cell>
          <cell r="J1328">
            <v>65.316358220746935</v>
          </cell>
          <cell r="K1328">
            <v>90.427564217094329</v>
          </cell>
        </row>
        <row r="1329">
          <cell r="A1329">
            <v>36935</v>
          </cell>
          <cell r="B1329">
            <v>70.099999999999994</v>
          </cell>
          <cell r="C1329">
            <v>21.349999999999998</v>
          </cell>
          <cell r="D1329">
            <v>3.8724729999999998</v>
          </cell>
          <cell r="E1329">
            <v>1318.8</v>
          </cell>
          <cell r="G1329">
            <v>36935</v>
          </cell>
          <cell r="H1329">
            <v>121.78067318132464</v>
          </cell>
          <cell r="I1329">
            <v>101.66666666666669</v>
          </cell>
          <cell r="J1329">
            <v>65.596600370019914</v>
          </cell>
          <cell r="K1329">
            <v>90.625472437157256</v>
          </cell>
        </row>
        <row r="1330">
          <cell r="A1330">
            <v>36934</v>
          </cell>
          <cell r="B1330">
            <v>71.260000000000005</v>
          </cell>
          <cell r="C1330">
            <v>21.49</v>
          </cell>
          <cell r="D1330">
            <v>3.884998</v>
          </cell>
          <cell r="E1330">
            <v>1330.31</v>
          </cell>
          <cell r="G1330">
            <v>36934</v>
          </cell>
          <cell r="H1330">
            <v>123.79587404994572</v>
          </cell>
          <cell r="I1330">
            <v>102.33333333333331</v>
          </cell>
          <cell r="J1330">
            <v>65.808763868547729</v>
          </cell>
          <cell r="K1330">
            <v>91.416418136089391</v>
          </cell>
        </row>
        <row r="1331">
          <cell r="A1331">
            <v>36931</v>
          </cell>
          <cell r="B1331">
            <v>71.739999999999995</v>
          </cell>
          <cell r="C1331">
            <v>20</v>
          </cell>
          <cell r="D1331">
            <v>3.9579580000000001</v>
          </cell>
          <cell r="E1331">
            <v>1314.76</v>
          </cell>
          <cell r="G1331">
            <v>36931</v>
          </cell>
          <cell r="H1331">
            <v>124.62975027144407</v>
          </cell>
          <cell r="I1331">
            <v>95.238095238095227</v>
          </cell>
          <cell r="J1331">
            <v>67.044648008475022</v>
          </cell>
          <cell r="K1331">
            <v>90.347851184013422</v>
          </cell>
        </row>
        <row r="1332">
          <cell r="A1332">
            <v>36930</v>
          </cell>
          <cell r="B1332">
            <v>75.52</v>
          </cell>
          <cell r="C1332">
            <v>19.799999999999997</v>
          </cell>
          <cell r="D1332">
            <v>3.9241030000000001</v>
          </cell>
          <cell r="E1332">
            <v>1332.53</v>
          </cell>
          <cell r="G1332">
            <v>36930</v>
          </cell>
          <cell r="H1332">
            <v>131.19652551574376</v>
          </cell>
          <cell r="I1332">
            <v>94.285714285714278</v>
          </cell>
          <cell r="J1332">
            <v>66.471171342394456</v>
          </cell>
          <cell r="K1332">
            <v>91.568972389054565</v>
          </cell>
        </row>
        <row r="1333">
          <cell r="A1333">
            <v>36929</v>
          </cell>
          <cell r="B1333">
            <v>75.559999999999988</v>
          </cell>
          <cell r="C1333">
            <v>19.569999999999997</v>
          </cell>
          <cell r="D1333">
            <v>3.9459019999999998</v>
          </cell>
          <cell r="E1333">
            <v>1340.8899999999999</v>
          </cell>
          <cell r="G1333">
            <v>36929</v>
          </cell>
          <cell r="H1333">
            <v>131.26601520086862</v>
          </cell>
          <cell r="I1333">
            <v>93.19047619047619</v>
          </cell>
          <cell r="J1333">
            <v>66.840428995440988</v>
          </cell>
          <cell r="K1333">
            <v>92.143455972292855</v>
          </cell>
        </row>
        <row r="1334">
          <cell r="A1334">
            <v>36928</v>
          </cell>
          <cell r="B1334">
            <v>75</v>
          </cell>
          <cell r="C1334">
            <v>19.549999999999997</v>
          </cell>
          <cell r="D1334">
            <v>3.893027</v>
          </cell>
          <cell r="E1334">
            <v>1352.26</v>
          </cell>
          <cell r="G1334">
            <v>36928</v>
          </cell>
          <cell r="H1334">
            <v>130.29315960912052</v>
          </cell>
          <cell r="I1334">
            <v>93.095238095238102</v>
          </cell>
          <cell r="J1334">
            <v>65.944768717224761</v>
          </cell>
          <cell r="K1334">
            <v>92.924781132749686</v>
          </cell>
        </row>
        <row r="1335">
          <cell r="A1335">
            <v>36927</v>
          </cell>
          <cell r="B1335">
            <v>75.699999999999989</v>
          </cell>
          <cell r="C1335">
            <v>19.309999999999999</v>
          </cell>
          <cell r="D1335">
            <v>3.9106519999999998</v>
          </cell>
          <cell r="E1335">
            <v>1354.31</v>
          </cell>
          <cell r="G1335">
            <v>36927</v>
          </cell>
          <cell r="H1335">
            <v>131.50922909880563</v>
          </cell>
          <cell r="I1335">
            <v>91.952380952380935</v>
          </cell>
          <cell r="J1335">
            <v>66.243322143296837</v>
          </cell>
          <cell r="K1335">
            <v>93.065653303280598</v>
          </cell>
        </row>
        <row r="1336">
          <cell r="A1336">
            <v>36924</v>
          </cell>
          <cell r="B1336">
            <v>72.599999999999994</v>
          </cell>
          <cell r="C1336">
            <v>18.95</v>
          </cell>
          <cell r="D1336">
            <v>3.9026130000000001</v>
          </cell>
          <cell r="E1336">
            <v>1349.4699999999998</v>
          </cell>
          <cell r="G1336">
            <v>36924</v>
          </cell>
          <cell r="H1336">
            <v>126.12377850162866</v>
          </cell>
          <cell r="I1336">
            <v>90.238095238095241</v>
          </cell>
          <cell r="J1336">
            <v>66.107147902605007</v>
          </cell>
          <cell r="K1336">
            <v>92.733057544563707</v>
          </cell>
        </row>
        <row r="1337">
          <cell r="A1337">
            <v>36923</v>
          </cell>
          <cell r="B1337">
            <v>73.599999999999994</v>
          </cell>
          <cell r="C1337">
            <v>18.350000000000001</v>
          </cell>
          <cell r="D1337">
            <v>3.8772989999999998</v>
          </cell>
          <cell r="E1337">
            <v>1373.4699999999998</v>
          </cell>
          <cell r="G1337">
            <v>36923</v>
          </cell>
          <cell r="H1337">
            <v>127.86102062975027</v>
          </cell>
          <cell r="I1337">
            <v>87.380952380952394</v>
          </cell>
          <cell r="J1337">
            <v>65.67834895635886</v>
          </cell>
          <cell r="K1337">
            <v>94.382292711754928</v>
          </cell>
        </row>
        <row r="1338">
          <cell r="A1338">
            <v>36922</v>
          </cell>
          <cell r="B1338">
            <v>76</v>
          </cell>
          <cell r="C1338">
            <v>17.799999999999997</v>
          </cell>
          <cell r="D1338">
            <v>3.962914</v>
          </cell>
          <cell r="E1338">
            <v>1366.01</v>
          </cell>
          <cell r="G1338">
            <v>36922</v>
          </cell>
          <cell r="H1338">
            <v>132.03040173724213</v>
          </cell>
          <cell r="I1338">
            <v>84.761904761904759</v>
          </cell>
          <cell r="J1338">
            <v>67.128598691006275</v>
          </cell>
          <cell r="K1338">
            <v>93.86965544728632</v>
          </cell>
        </row>
        <row r="1339">
          <cell r="A1339">
            <v>36921</v>
          </cell>
          <cell r="B1339">
            <v>73.699999999999989</v>
          </cell>
          <cell r="C1339">
            <v>17.239999999999998</v>
          </cell>
          <cell r="D1339">
            <v>3.7777620000000001</v>
          </cell>
          <cell r="E1339">
            <v>1373.7299999999998</v>
          </cell>
          <cell r="G1339">
            <v>36921</v>
          </cell>
          <cell r="H1339">
            <v>128.03474484256242</v>
          </cell>
          <cell r="I1339">
            <v>82.095238095238088</v>
          </cell>
          <cell r="J1339">
            <v>63.992271658717101</v>
          </cell>
          <cell r="K1339">
            <v>94.400159426066168</v>
          </cell>
        </row>
        <row r="1340">
          <cell r="A1340">
            <v>36920</v>
          </cell>
          <cell r="B1340">
            <v>71.389999999999986</v>
          </cell>
          <cell r="C1340">
            <v>17.399999999999999</v>
          </cell>
          <cell r="D1340">
            <v>3.530599</v>
          </cell>
          <cell r="E1340">
            <v>1364.1699999999998</v>
          </cell>
          <cell r="G1340">
            <v>36920</v>
          </cell>
          <cell r="H1340">
            <v>124.02171552660153</v>
          </cell>
          <cell r="I1340">
            <v>82.857142857142847</v>
          </cell>
          <cell r="J1340">
            <v>59.805527803497135</v>
          </cell>
          <cell r="K1340">
            <v>93.743214084468335</v>
          </cell>
        </row>
        <row r="1341">
          <cell r="A1341">
            <v>36917</v>
          </cell>
          <cell r="B1341">
            <v>72.625</v>
          </cell>
          <cell r="C1341">
            <v>17.63</v>
          </cell>
          <cell r="D1341">
            <v>3.5701550000000002</v>
          </cell>
          <cell r="E1341">
            <v>1354.9499999999998</v>
          </cell>
          <cell r="G1341">
            <v>36917</v>
          </cell>
          <cell r="H1341">
            <v>126.1672095548317</v>
          </cell>
          <cell r="I1341">
            <v>83.952380952380949</v>
          </cell>
          <cell r="J1341">
            <v>60.475574857211001</v>
          </cell>
          <cell r="K1341">
            <v>93.109632907739041</v>
          </cell>
        </row>
        <row r="1342">
          <cell r="A1342">
            <v>36916</v>
          </cell>
          <cell r="B1342">
            <v>74.5</v>
          </cell>
          <cell r="C1342">
            <v>17.600000000000001</v>
          </cell>
          <cell r="D1342">
            <v>3.5649999999999999</v>
          </cell>
          <cell r="E1342">
            <v>1357.51</v>
          </cell>
          <cell r="G1342">
            <v>36916</v>
          </cell>
          <cell r="H1342">
            <v>129.4245385450597</v>
          </cell>
          <cell r="I1342">
            <v>83.80952380952381</v>
          </cell>
          <cell r="J1342">
            <v>60.388253273585377</v>
          </cell>
          <cell r="K1342">
            <v>93.285551325572769</v>
          </cell>
        </row>
        <row r="1343">
          <cell r="A1343">
            <v>36915</v>
          </cell>
          <cell r="B1343">
            <v>74.6875</v>
          </cell>
          <cell r="C1343">
            <v>17.68</v>
          </cell>
          <cell r="D1343">
            <v>3.6668180000000001</v>
          </cell>
          <cell r="E1343">
            <v>1364.31</v>
          </cell>
          <cell r="G1343">
            <v>36915</v>
          </cell>
          <cell r="H1343">
            <v>129.7502714440825</v>
          </cell>
          <cell r="I1343">
            <v>84.19047619047619</v>
          </cell>
          <cell r="J1343">
            <v>62.112968889801344</v>
          </cell>
          <cell r="K1343">
            <v>93.75283462294361</v>
          </cell>
        </row>
        <row r="1344">
          <cell r="A1344">
            <v>36914</v>
          </cell>
          <cell r="B1344">
            <v>73.75</v>
          </cell>
          <cell r="C1344">
            <v>17.7</v>
          </cell>
          <cell r="D1344">
            <v>3.747811</v>
          </cell>
          <cell r="E1344">
            <v>1360.3999999999999</v>
          </cell>
          <cell r="G1344">
            <v>36914</v>
          </cell>
          <cell r="H1344">
            <v>128.12160694896849</v>
          </cell>
          <cell r="I1344">
            <v>84.285714285714292</v>
          </cell>
          <cell r="J1344">
            <v>63.484925635211589</v>
          </cell>
          <cell r="K1344">
            <v>93.484146726955373</v>
          </cell>
        </row>
        <row r="1345">
          <cell r="A1345">
            <v>36913</v>
          </cell>
          <cell r="B1345">
            <v>72.375</v>
          </cell>
          <cell r="C1345">
            <v>17.61</v>
          </cell>
          <cell r="D1345">
            <v>3.707627</v>
          </cell>
          <cell r="E1345">
            <v>1342.8999999999999</v>
          </cell>
          <cell r="G1345">
            <v>36913</v>
          </cell>
          <cell r="H1345">
            <v>125.73289902280129</v>
          </cell>
          <cell r="I1345">
            <v>83.857142857142847</v>
          </cell>
          <cell r="J1345">
            <v>62.804240762968746</v>
          </cell>
          <cell r="K1345">
            <v>92.281579417545117</v>
          </cell>
        </row>
        <row r="1346">
          <cell r="A1346">
            <v>36910</v>
          </cell>
          <cell r="B1346">
            <v>72.75</v>
          </cell>
          <cell r="C1346">
            <v>17.299999999999997</v>
          </cell>
          <cell r="D1346">
            <v>3.7180580000000001</v>
          </cell>
          <cell r="E1346">
            <v>1342.54</v>
          </cell>
          <cell r="G1346">
            <v>36910</v>
          </cell>
          <cell r="H1346">
            <v>126.3843648208469</v>
          </cell>
          <cell r="I1346">
            <v>82.380952380952394</v>
          </cell>
          <cell r="J1346">
            <v>62.980933573598975</v>
          </cell>
          <cell r="K1346">
            <v>92.256840890037239</v>
          </cell>
        </row>
        <row r="1347">
          <cell r="A1347">
            <v>36909</v>
          </cell>
          <cell r="B1347">
            <v>72.875</v>
          </cell>
          <cell r="C1347">
            <v>17.5</v>
          </cell>
          <cell r="D1347">
            <v>3.6845379999999999</v>
          </cell>
          <cell r="E1347">
            <v>1347.9699999999998</v>
          </cell>
          <cell r="G1347">
            <v>36909</v>
          </cell>
          <cell r="H1347">
            <v>126.6015200868621</v>
          </cell>
          <cell r="I1347">
            <v>83.333333333333343</v>
          </cell>
          <cell r="J1347">
            <v>62.413131540013957</v>
          </cell>
          <cell r="K1347">
            <v>92.629980346614261</v>
          </cell>
        </row>
        <row r="1348">
          <cell r="A1348">
            <v>36908</v>
          </cell>
          <cell r="B1348">
            <v>74.875</v>
          </cell>
          <cell r="C1348">
            <v>17.2</v>
          </cell>
          <cell r="D1348">
            <v>3.4922749999999998</v>
          </cell>
          <cell r="E1348">
            <v>1329.4699999999998</v>
          </cell>
          <cell r="G1348">
            <v>36908</v>
          </cell>
          <cell r="H1348">
            <v>130.07600434310532</v>
          </cell>
          <cell r="I1348">
            <v>81.904761904761898</v>
          </cell>
          <cell r="J1348">
            <v>59.156349846005718</v>
          </cell>
          <cell r="K1348">
            <v>91.358694905237698</v>
          </cell>
        </row>
        <row r="1349">
          <cell r="A1349">
            <v>36907</v>
          </cell>
          <cell r="B1349">
            <v>77.5625</v>
          </cell>
          <cell r="C1349">
            <v>17.5</v>
          </cell>
          <cell r="D1349">
            <v>3.399848</v>
          </cell>
          <cell r="E1349">
            <v>1326.6499999999999</v>
          </cell>
          <cell r="G1349">
            <v>36907</v>
          </cell>
          <cell r="H1349">
            <v>134.74484256243213</v>
          </cell>
          <cell r="I1349">
            <v>83.333333333333343</v>
          </cell>
          <cell r="J1349">
            <v>57.590710270881551</v>
          </cell>
          <cell r="K1349">
            <v>91.164909773092731</v>
          </cell>
        </row>
        <row r="1350">
          <cell r="A1350">
            <v>36906</v>
          </cell>
          <cell r="B1350">
            <v>76.6875</v>
          </cell>
          <cell r="C1350">
            <v>17.299999999999997</v>
          </cell>
          <cell r="D1350">
            <v>3.4635549999999999</v>
          </cell>
          <cell r="E1350">
            <v>1318.32</v>
          </cell>
          <cell r="G1350">
            <v>36906</v>
          </cell>
          <cell r="H1350">
            <v>133.22475570032572</v>
          </cell>
          <cell r="I1350">
            <v>82.380952380952394</v>
          </cell>
          <cell r="J1350">
            <v>58.669855979521181</v>
          </cell>
          <cell r="K1350">
            <v>90.592487733813442</v>
          </cell>
        </row>
        <row r="1351">
          <cell r="A1351">
            <v>36903</v>
          </cell>
          <cell r="B1351">
            <v>76.6875</v>
          </cell>
          <cell r="C1351">
            <v>17.299999999999997</v>
          </cell>
          <cell r="D1351">
            <v>3.5519229999999999</v>
          </cell>
          <cell r="E1351">
            <v>1318.32</v>
          </cell>
          <cell r="G1351">
            <v>36903</v>
          </cell>
          <cell r="H1351">
            <v>133.22475570032572</v>
          </cell>
          <cell r="I1351">
            <v>82.380952380952394</v>
          </cell>
          <cell r="J1351">
            <v>60.166739335841015</v>
          </cell>
          <cell r="K1351">
            <v>90.592487733813442</v>
          </cell>
        </row>
        <row r="1352">
          <cell r="A1352">
            <v>36902</v>
          </cell>
          <cell r="B1352">
            <v>77.5</v>
          </cell>
          <cell r="C1352">
            <v>17.399999999999999</v>
          </cell>
          <cell r="D1352">
            <v>3.5048249999999999</v>
          </cell>
          <cell r="E1352">
            <v>1326.82</v>
          </cell>
          <cell r="G1352">
            <v>36902</v>
          </cell>
          <cell r="H1352">
            <v>134.63626492942453</v>
          </cell>
          <cell r="I1352">
            <v>82.857142857142847</v>
          </cell>
          <cell r="J1352">
            <v>59.368936824570518</v>
          </cell>
          <cell r="K1352">
            <v>91.176591855526993</v>
          </cell>
        </row>
        <row r="1353">
          <cell r="A1353">
            <v>36901</v>
          </cell>
          <cell r="B1353">
            <v>75.8125</v>
          </cell>
          <cell r="C1353">
            <v>17.260000000000002</v>
          </cell>
          <cell r="D1353">
            <v>3.4951439999999998</v>
          </cell>
          <cell r="E1353">
            <v>1313.27</v>
          </cell>
          <cell r="G1353">
            <v>36901</v>
          </cell>
          <cell r="H1353">
            <v>131.70466883821931</v>
          </cell>
          <cell r="I1353">
            <v>82.190476190476204</v>
          </cell>
          <cell r="J1353">
            <v>59.204948415049728</v>
          </cell>
          <cell r="K1353">
            <v>90.245461167383624</v>
          </cell>
        </row>
        <row r="1354">
          <cell r="A1354">
            <v>36900</v>
          </cell>
          <cell r="B1354">
            <v>76</v>
          </cell>
          <cell r="C1354">
            <v>17.209999999999997</v>
          </cell>
          <cell r="D1354">
            <v>3.436137</v>
          </cell>
          <cell r="E1354">
            <v>1300.8</v>
          </cell>
          <cell r="G1354">
            <v>36900</v>
          </cell>
          <cell r="H1354">
            <v>132.03040173724213</v>
          </cell>
          <cell r="I1354">
            <v>81.952380952380949</v>
          </cell>
          <cell r="J1354">
            <v>58.205416953362658</v>
          </cell>
          <cell r="K1354">
            <v>89.388546061763847</v>
          </cell>
        </row>
        <row r="1355">
          <cell r="A1355">
            <v>36899</v>
          </cell>
          <cell r="B1355">
            <v>75.4375</v>
          </cell>
          <cell r="C1355">
            <v>17.350000000000001</v>
          </cell>
          <cell r="D1355">
            <v>3.5513919999999999</v>
          </cell>
          <cell r="E1355">
            <v>1295.8599999999999</v>
          </cell>
          <cell r="G1355">
            <v>36899</v>
          </cell>
          <cell r="H1355">
            <v>131.05320304017371</v>
          </cell>
          <cell r="I1355">
            <v>82.61904761904762</v>
          </cell>
          <cell r="J1355">
            <v>60.157744619855521</v>
          </cell>
          <cell r="K1355">
            <v>89.049078489850316</v>
          </cell>
        </row>
        <row r="1356">
          <cell r="A1356">
            <v>36896</v>
          </cell>
          <cell r="B1356">
            <v>72.9375</v>
          </cell>
          <cell r="C1356">
            <v>17.34</v>
          </cell>
          <cell r="D1356">
            <v>3.5735359999999998</v>
          </cell>
          <cell r="E1356">
            <v>1298.3499999999999</v>
          </cell>
          <cell r="G1356">
            <v>36896</v>
          </cell>
          <cell r="H1356">
            <v>126.71009771986969</v>
          </cell>
          <cell r="I1356">
            <v>82.571428571428569</v>
          </cell>
          <cell r="J1356">
            <v>60.532846297412405</v>
          </cell>
          <cell r="K1356">
            <v>89.220186638446407</v>
          </cell>
        </row>
        <row r="1357">
          <cell r="A1357">
            <v>36895</v>
          </cell>
          <cell r="B1357">
            <v>72.1875</v>
          </cell>
          <cell r="C1357">
            <v>17.399999999999999</v>
          </cell>
          <cell r="D1357">
            <v>3.4217270000000002</v>
          </cell>
          <cell r="E1357">
            <v>1333.34</v>
          </cell>
          <cell r="G1357">
            <v>36895</v>
          </cell>
          <cell r="H1357">
            <v>125.4071661237785</v>
          </cell>
          <cell r="I1357">
            <v>82.857142857142847</v>
          </cell>
          <cell r="J1357">
            <v>57.961323060046425</v>
          </cell>
          <cell r="K1357">
            <v>91.62463407594727</v>
          </cell>
        </row>
        <row r="1358">
          <cell r="A1358">
            <v>36894</v>
          </cell>
          <cell r="B1358">
            <v>75.9375</v>
          </cell>
          <cell r="C1358">
            <v>17.309999999999999</v>
          </cell>
          <cell r="D1358">
            <v>3.1692100000000001</v>
          </cell>
          <cell r="E1358">
            <v>1347.56</v>
          </cell>
          <cell r="G1358">
            <v>36894</v>
          </cell>
          <cell r="H1358">
            <v>131.92182410423453</v>
          </cell>
          <cell r="I1358">
            <v>82.428571428571416</v>
          </cell>
          <cell r="J1358">
            <v>53.683886720106464</v>
          </cell>
          <cell r="K1358">
            <v>92.60180591250807</v>
          </cell>
        </row>
        <row r="1359">
          <cell r="A1359">
            <v>36893</v>
          </cell>
          <cell r="B1359">
            <v>76.3125</v>
          </cell>
          <cell r="C1359">
            <v>17.010000000000002</v>
          </cell>
          <cell r="D1359">
            <v>3.4157090000000001</v>
          </cell>
          <cell r="E1359">
            <v>1283.27</v>
          </cell>
          <cell r="G1359">
            <v>36893</v>
          </cell>
          <cell r="H1359">
            <v>132.57328990228012</v>
          </cell>
          <cell r="I1359">
            <v>81</v>
          </cell>
          <cell r="J1359">
            <v>57.859382945544205</v>
          </cell>
          <cell r="K1359">
            <v>88.183917208394604</v>
          </cell>
        </row>
        <row r="1360">
          <cell r="A1360">
            <v>36892</v>
          </cell>
          <cell r="B1360">
            <v>78.8125</v>
          </cell>
          <cell r="C1360">
            <v>17.059999999999999</v>
          </cell>
          <cell r="D1360">
            <v>3.4676659999999999</v>
          </cell>
          <cell r="E1360">
            <v>1320.28</v>
          </cell>
          <cell r="G1360">
            <v>36892</v>
          </cell>
          <cell r="H1360">
            <v>136.91639522258413</v>
          </cell>
          <cell r="I1360">
            <v>81.238095238095227</v>
          </cell>
          <cell r="J1360">
            <v>58.73949303680245</v>
          </cell>
          <cell r="K1360">
            <v>90.727175272467392</v>
          </cell>
        </row>
        <row r="1361">
          <cell r="A1361">
            <v>36889</v>
          </cell>
          <cell r="B1361">
            <v>78.8125</v>
          </cell>
          <cell r="C1361">
            <v>17.059999999999999</v>
          </cell>
          <cell r="D1361">
            <v>3.4676659999999999</v>
          </cell>
          <cell r="E1361">
            <v>1320.28</v>
          </cell>
          <cell r="G1361">
            <v>36889</v>
          </cell>
          <cell r="H1361">
            <v>136.91639522258413</v>
          </cell>
          <cell r="I1361">
            <v>81.238095238095227</v>
          </cell>
          <cell r="J1361">
            <v>58.73949303680245</v>
          </cell>
          <cell r="K1361">
            <v>90.727175272467392</v>
          </cell>
        </row>
        <row r="1362">
          <cell r="A1362">
            <v>36888</v>
          </cell>
          <cell r="B1362">
            <v>78.8125</v>
          </cell>
          <cell r="C1362">
            <v>17.639999999999997</v>
          </cell>
          <cell r="D1362">
            <v>3.3841239999999999</v>
          </cell>
          <cell r="E1362">
            <v>1334.2199999999998</v>
          </cell>
          <cell r="G1362">
            <v>36888</v>
          </cell>
          <cell r="H1362">
            <v>136.91639522258413</v>
          </cell>
          <cell r="I1362">
            <v>84.000000000000014</v>
          </cell>
          <cell r="J1362">
            <v>57.324358266821562</v>
          </cell>
          <cell r="K1362">
            <v>91.685106032077627</v>
          </cell>
        </row>
        <row r="1363">
          <cell r="A1363">
            <v>36887</v>
          </cell>
          <cell r="B1363">
            <v>77.25</v>
          </cell>
          <cell r="C1363">
            <v>16.989999999999998</v>
          </cell>
          <cell r="D1363">
            <v>3.3734920000000002</v>
          </cell>
          <cell r="E1363">
            <v>1328.9199999999998</v>
          </cell>
          <cell r="G1363">
            <v>36887</v>
          </cell>
          <cell r="H1363">
            <v>134.20195439739413</v>
          </cell>
          <cell r="I1363">
            <v>80.904761904761898</v>
          </cell>
          <cell r="J1363">
            <v>57.144260676694003</v>
          </cell>
          <cell r="K1363">
            <v>91.320899932656232</v>
          </cell>
        </row>
        <row r="1364">
          <cell r="A1364">
            <v>36886</v>
          </cell>
          <cell r="B1364">
            <v>74.25</v>
          </cell>
          <cell r="C1364">
            <v>16.850000000000001</v>
          </cell>
          <cell r="D1364">
            <v>3.4309639999999999</v>
          </cell>
          <cell r="E1364">
            <v>1315.1899999999998</v>
          </cell>
          <cell r="G1364">
            <v>36886</v>
          </cell>
          <cell r="H1364">
            <v>128.99022801302931</v>
          </cell>
          <cell r="I1364">
            <v>80.238095238095241</v>
          </cell>
          <cell r="J1364">
            <v>58.117790464110406</v>
          </cell>
          <cell r="K1364">
            <v>90.377399980758923</v>
          </cell>
        </row>
        <row r="1365">
          <cell r="A1365">
            <v>36885</v>
          </cell>
          <cell r="B1365">
            <v>72.9375</v>
          </cell>
          <cell r="C1365">
            <v>16.940000000000001</v>
          </cell>
          <cell r="D1365">
            <v>3.413011</v>
          </cell>
          <cell r="E1365">
            <v>1305.9699999999998</v>
          </cell>
          <cell r="G1365">
            <v>36885</v>
          </cell>
          <cell r="H1365">
            <v>126.71009771986969</v>
          </cell>
          <cell r="I1365">
            <v>80.666666666666671</v>
          </cell>
          <cell r="J1365">
            <v>57.813680979953133</v>
          </cell>
          <cell r="K1365">
            <v>89.74381880402963</v>
          </cell>
        </row>
        <row r="1366">
          <cell r="A1366">
            <v>36882</v>
          </cell>
          <cell r="B1366">
            <v>72.9375</v>
          </cell>
          <cell r="C1366">
            <v>16.940000000000001</v>
          </cell>
          <cell r="D1366">
            <v>3.413011</v>
          </cell>
          <cell r="E1366">
            <v>1305.9699999999998</v>
          </cell>
          <cell r="G1366">
            <v>36882</v>
          </cell>
          <cell r="H1366">
            <v>126.71009771986969</v>
          </cell>
          <cell r="I1366">
            <v>80.666666666666671</v>
          </cell>
          <cell r="J1366">
            <v>57.813680979953133</v>
          </cell>
          <cell r="K1366">
            <v>89.74381880402963</v>
          </cell>
        </row>
        <row r="1367">
          <cell r="A1367">
            <v>36881</v>
          </cell>
          <cell r="B1367">
            <v>72.1875</v>
          </cell>
          <cell r="C1367">
            <v>16.989999999999998</v>
          </cell>
          <cell r="D1367">
            <v>3.3086669999999998</v>
          </cell>
          <cell r="E1367">
            <v>1274.8599999999999</v>
          </cell>
          <cell r="G1367">
            <v>36881</v>
          </cell>
          <cell r="H1367">
            <v>125.4071661237785</v>
          </cell>
          <cell r="I1367">
            <v>80.904761904761898</v>
          </cell>
          <cell r="J1367">
            <v>56.046176940800542</v>
          </cell>
          <cell r="K1367">
            <v>87.605997718558015</v>
          </cell>
        </row>
        <row r="1368">
          <cell r="A1368">
            <v>36880</v>
          </cell>
          <cell r="B1368">
            <v>71.9375</v>
          </cell>
          <cell r="C1368">
            <v>17.100000000000001</v>
          </cell>
          <cell r="D1368">
            <v>3.3142939999999999</v>
          </cell>
          <cell r="E1368">
            <v>1264.7399999999998</v>
          </cell>
          <cell r="G1368">
            <v>36880</v>
          </cell>
          <cell r="H1368">
            <v>124.97285559174811</v>
          </cell>
          <cell r="I1368">
            <v>81.428571428571445</v>
          </cell>
          <cell r="J1368">
            <v>56.141493827524371</v>
          </cell>
          <cell r="K1368">
            <v>86.910570223059054</v>
          </cell>
        </row>
        <row r="1369">
          <cell r="A1369">
            <v>36879</v>
          </cell>
          <cell r="B1369">
            <v>72.75</v>
          </cell>
          <cell r="C1369">
            <v>17</v>
          </cell>
          <cell r="D1369">
            <v>3.1367919999999998</v>
          </cell>
          <cell r="E1369">
            <v>1305.5999999999999</v>
          </cell>
          <cell r="G1369">
            <v>36879</v>
          </cell>
          <cell r="H1369">
            <v>126.3843648208469</v>
          </cell>
          <cell r="I1369">
            <v>80.952380952380949</v>
          </cell>
          <cell r="J1369">
            <v>53.134751686551596</v>
          </cell>
          <cell r="K1369">
            <v>89.718393095202089</v>
          </cell>
        </row>
        <row r="1370">
          <cell r="A1370">
            <v>36878</v>
          </cell>
          <cell r="B1370">
            <v>74</v>
          </cell>
          <cell r="C1370">
            <v>17.559999999999999</v>
          </cell>
          <cell r="D1370">
            <v>3.2808120000000001</v>
          </cell>
          <cell r="E1370">
            <v>1322.7399999999998</v>
          </cell>
          <cell r="G1370">
            <v>36878</v>
          </cell>
          <cell r="H1370">
            <v>128.55591748099891</v>
          </cell>
          <cell r="I1370">
            <v>83.61904761904762</v>
          </cell>
          <cell r="J1370">
            <v>55.574335483595569</v>
          </cell>
          <cell r="K1370">
            <v>90.896221877104495</v>
          </cell>
        </row>
        <row r="1371">
          <cell r="A1371">
            <v>36875</v>
          </cell>
          <cell r="B1371">
            <v>71.25</v>
          </cell>
          <cell r="C1371">
            <v>18.5</v>
          </cell>
          <cell r="D1371">
            <v>3.276351</v>
          </cell>
          <cell r="E1371">
            <v>1312.1499999999999</v>
          </cell>
          <cell r="G1371">
            <v>36875</v>
          </cell>
          <cell r="H1371">
            <v>123.7785016286645</v>
          </cell>
          <cell r="I1371">
            <v>88.095238095238088</v>
          </cell>
          <cell r="J1371">
            <v>55.498769705796555</v>
          </cell>
          <cell r="K1371">
            <v>90.168496859581367</v>
          </cell>
        </row>
        <row r="1372">
          <cell r="A1372">
            <v>36874</v>
          </cell>
          <cell r="B1372">
            <v>72</v>
          </cell>
          <cell r="C1372">
            <v>18.5</v>
          </cell>
          <cell r="D1372">
            <v>3.451276</v>
          </cell>
          <cell r="E1372">
            <v>1340.9299999999998</v>
          </cell>
          <cell r="G1372">
            <v>36874</v>
          </cell>
          <cell r="H1372">
            <v>125.08143322475568</v>
          </cell>
          <cell r="I1372">
            <v>88.095238095238088</v>
          </cell>
          <cell r="J1372">
            <v>58.461859524557269</v>
          </cell>
          <cell r="K1372">
            <v>92.146204697571505</v>
          </cell>
        </row>
        <row r="1373">
          <cell r="A1373">
            <v>36873</v>
          </cell>
          <cell r="B1373">
            <v>75</v>
          </cell>
          <cell r="C1373">
            <v>18.13</v>
          </cell>
          <cell r="D1373">
            <v>3.5060470000000001</v>
          </cell>
          <cell r="E1373">
            <v>1359.9899999999998</v>
          </cell>
          <cell r="G1373">
            <v>36873</v>
          </cell>
          <cell r="H1373">
            <v>130.29315960912052</v>
          </cell>
          <cell r="I1373">
            <v>86.333333333333329</v>
          </cell>
          <cell r="J1373">
            <v>59.389636528778176</v>
          </cell>
          <cell r="K1373">
            <v>93.455972292849182</v>
          </cell>
        </row>
        <row r="1374">
          <cell r="A1374">
            <v>36872</v>
          </cell>
          <cell r="B1374">
            <v>77.875</v>
          </cell>
          <cell r="C1374">
            <v>17.86</v>
          </cell>
          <cell r="D1374">
            <v>3.6610900000000002</v>
          </cell>
          <cell r="E1374">
            <v>1371.1799999999998</v>
          </cell>
          <cell r="G1374">
            <v>36872</v>
          </cell>
          <cell r="H1374">
            <v>135.28773072747015</v>
          </cell>
          <cell r="I1374">
            <v>85.047619047619051</v>
          </cell>
          <cell r="J1374">
            <v>62.015941143728114</v>
          </cell>
          <cell r="K1374">
            <v>94.224928189552088</v>
          </cell>
        </row>
        <row r="1375">
          <cell r="A1375">
            <v>36871</v>
          </cell>
          <cell r="B1375">
            <v>76.5</v>
          </cell>
          <cell r="C1375">
            <v>17.86</v>
          </cell>
          <cell r="D1375">
            <v>3.665333</v>
          </cell>
          <cell r="E1375">
            <v>1380.1999999999998</v>
          </cell>
          <cell r="G1375">
            <v>36871</v>
          </cell>
          <cell r="H1375">
            <v>132.89902280130292</v>
          </cell>
          <cell r="I1375">
            <v>85.047619047619051</v>
          </cell>
          <cell r="J1375">
            <v>62.087814175604642</v>
          </cell>
          <cell r="K1375">
            <v>94.844765739888132</v>
          </cell>
        </row>
        <row r="1376">
          <cell r="A1376">
            <v>36868</v>
          </cell>
          <cell r="B1376">
            <v>78.8125</v>
          </cell>
          <cell r="C1376">
            <v>17.25</v>
          </cell>
          <cell r="D1376">
            <v>3.8259699999999999</v>
          </cell>
          <cell r="E1376">
            <v>1369.8899999999999</v>
          </cell>
          <cell r="G1376">
            <v>36868</v>
          </cell>
          <cell r="H1376">
            <v>136.91639522258413</v>
          </cell>
          <cell r="I1376">
            <v>82.142857142857139</v>
          </cell>
          <cell r="J1376">
            <v>64.808876683629578</v>
          </cell>
          <cell r="K1376">
            <v>94.136281799315569</v>
          </cell>
        </row>
        <row r="1377">
          <cell r="A1377">
            <v>36867</v>
          </cell>
          <cell r="B1377">
            <v>76.1875</v>
          </cell>
          <cell r="C1377">
            <v>16.63</v>
          </cell>
          <cell r="D1377">
            <v>3.7878799999999999</v>
          </cell>
          <cell r="E1377">
            <v>1343.55</v>
          </cell>
          <cell r="G1377">
            <v>36867</v>
          </cell>
          <cell r="H1377">
            <v>132.35613463626493</v>
          </cell>
          <cell r="I1377">
            <v>79.19047619047619</v>
          </cell>
          <cell r="J1377">
            <v>64.163662499284328</v>
          </cell>
          <cell r="K1377">
            <v>92.326246203323208</v>
          </cell>
        </row>
        <row r="1378">
          <cell r="A1378">
            <v>36866</v>
          </cell>
          <cell r="B1378">
            <v>76.875</v>
          </cell>
          <cell r="C1378">
            <v>16.510000000000002</v>
          </cell>
          <cell r="D1378">
            <v>3.6310289999999998</v>
          </cell>
          <cell r="E1378">
            <v>1351.4599999999998</v>
          </cell>
          <cell r="G1378">
            <v>36866</v>
          </cell>
          <cell r="H1378">
            <v>133.55048859934854</v>
          </cell>
          <cell r="I1378">
            <v>78.61904761904762</v>
          </cell>
          <cell r="J1378">
            <v>61.506731808059875</v>
          </cell>
          <cell r="K1378">
            <v>92.869806627176644</v>
          </cell>
        </row>
        <row r="1379">
          <cell r="A1379">
            <v>36865</v>
          </cell>
          <cell r="B1379">
            <v>77.1875</v>
          </cell>
          <cell r="C1379">
            <v>16.47</v>
          </cell>
          <cell r="D1379">
            <v>3.4933839999999998</v>
          </cell>
          <cell r="E1379">
            <v>1376.54</v>
          </cell>
          <cell r="G1379">
            <v>36865</v>
          </cell>
          <cell r="H1379">
            <v>134.09337676438653</v>
          </cell>
          <cell r="I1379">
            <v>78.428571428571431</v>
          </cell>
          <cell r="J1379">
            <v>59.175135420446225</v>
          </cell>
          <cell r="K1379">
            <v>94.593257376891458</v>
          </cell>
        </row>
        <row r="1380">
          <cell r="A1380">
            <v>36864</v>
          </cell>
          <cell r="B1380">
            <v>74.875</v>
          </cell>
          <cell r="C1380">
            <v>16</v>
          </cell>
          <cell r="D1380">
            <v>3.3233860000000002</v>
          </cell>
          <cell r="E1380">
            <v>1324.9699999999998</v>
          </cell>
          <cell r="G1380">
            <v>36864</v>
          </cell>
          <cell r="H1380">
            <v>130.07600434310532</v>
          </cell>
          <cell r="I1380">
            <v>76.19047619047619</v>
          </cell>
          <cell r="J1380">
            <v>56.295505047373872</v>
          </cell>
          <cell r="K1380">
            <v>91.049463311389346</v>
          </cell>
        </row>
        <row r="1381">
          <cell r="A1381">
            <v>36861</v>
          </cell>
          <cell r="B1381">
            <v>74.4375</v>
          </cell>
          <cell r="C1381">
            <v>15.85</v>
          </cell>
          <cell r="D1381">
            <v>3.2912750000000002</v>
          </cell>
          <cell r="E1381">
            <v>1315.2299999999998</v>
          </cell>
          <cell r="G1381">
            <v>36861</v>
          </cell>
          <cell r="H1381">
            <v>129.31596091205211</v>
          </cell>
          <cell r="I1381">
            <v>75.476190476190482</v>
          </cell>
          <cell r="J1381">
            <v>55.751570348673141</v>
          </cell>
          <cell r="K1381">
            <v>90.380148706037573</v>
          </cell>
        </row>
        <row r="1382">
          <cell r="A1382">
            <v>36860</v>
          </cell>
          <cell r="B1382">
            <v>72.875</v>
          </cell>
          <cell r="C1382">
            <v>15.5</v>
          </cell>
          <cell r="D1382">
            <v>3.2625839999999999</v>
          </cell>
          <cell r="E1382">
            <v>1314.9499999999998</v>
          </cell>
          <cell r="G1382">
            <v>36860</v>
          </cell>
          <cell r="H1382">
            <v>126.6015200868621</v>
          </cell>
          <cell r="I1382">
            <v>73.80952380952381</v>
          </cell>
          <cell r="J1382">
            <v>55.265567719031495</v>
          </cell>
          <cell r="K1382">
            <v>90.360907629087023</v>
          </cell>
        </row>
        <row r="1383">
          <cell r="A1383">
            <v>36859</v>
          </cell>
          <cell r="B1383">
            <v>74.0625</v>
          </cell>
          <cell r="C1383">
            <v>15.75</v>
          </cell>
          <cell r="D1383">
            <v>3.316255</v>
          </cell>
          <cell r="E1383">
            <v>1341.9099999999999</v>
          </cell>
          <cell r="G1383">
            <v>36859</v>
          </cell>
          <cell r="H1383">
            <v>128.66449511400651</v>
          </cell>
          <cell r="I1383">
            <v>75</v>
          </cell>
          <cell r="J1383">
            <v>56.174711601625219</v>
          </cell>
          <cell r="K1383">
            <v>92.213548466898473</v>
          </cell>
        </row>
        <row r="1384">
          <cell r="A1384">
            <v>36858</v>
          </cell>
          <cell r="B1384">
            <v>72.5</v>
          </cell>
          <cell r="C1384">
            <v>15.799999999999999</v>
          </cell>
          <cell r="D1384">
            <v>3.2759170000000002</v>
          </cell>
          <cell r="E1384">
            <v>1336.09</v>
          </cell>
          <cell r="G1384">
            <v>36858</v>
          </cell>
          <cell r="H1384">
            <v>125.95005428881649</v>
          </cell>
          <cell r="I1384">
            <v>75.238095238095241</v>
          </cell>
          <cell r="J1384">
            <v>55.491418092354564</v>
          </cell>
          <cell r="K1384">
            <v>91.8136089388546</v>
          </cell>
        </row>
        <row r="1385">
          <cell r="A1385">
            <v>36857</v>
          </cell>
          <cell r="B1385">
            <v>74.625</v>
          </cell>
          <cell r="C1385">
            <v>16.100000000000001</v>
          </cell>
          <cell r="D1385">
            <v>3.2042519999999999</v>
          </cell>
          <cell r="E1385">
            <v>1348.9699999999998</v>
          </cell>
          <cell r="G1385">
            <v>36857</v>
          </cell>
          <cell r="H1385">
            <v>129.6416938110749</v>
          </cell>
          <cell r="I1385">
            <v>76.666666666666671</v>
          </cell>
          <cell r="J1385">
            <v>54.277470218342913</v>
          </cell>
          <cell r="K1385">
            <v>92.698698478580553</v>
          </cell>
        </row>
        <row r="1386">
          <cell r="A1386">
            <v>36854</v>
          </cell>
          <cell r="B1386">
            <v>72.25</v>
          </cell>
          <cell r="C1386">
            <v>16.2</v>
          </cell>
          <cell r="D1386">
            <v>3.1638259999999998</v>
          </cell>
          <cell r="E1386">
            <v>1341.77</v>
          </cell>
          <cell r="G1386">
            <v>36854</v>
          </cell>
          <cell r="H1386">
            <v>125.51574375678609</v>
          </cell>
          <cell r="I1386">
            <v>77.142857142857139</v>
          </cell>
          <cell r="J1386">
            <v>53.592686059342086</v>
          </cell>
          <cell r="K1386">
            <v>92.203927928423184</v>
          </cell>
        </row>
        <row r="1387">
          <cell r="A1387">
            <v>36853</v>
          </cell>
          <cell r="B1387">
            <v>70.3125</v>
          </cell>
          <cell r="C1387">
            <v>15.95</v>
          </cell>
          <cell r="D1387">
            <v>3.1634350000000002</v>
          </cell>
          <cell r="E1387">
            <v>1322.36</v>
          </cell>
          <cell r="G1387">
            <v>36853</v>
          </cell>
          <cell r="H1387">
            <v>122.14983713355051</v>
          </cell>
          <cell r="I1387">
            <v>75.952380952380949</v>
          </cell>
          <cell r="J1387">
            <v>53.586062831563694</v>
          </cell>
          <cell r="K1387">
            <v>90.870108986957291</v>
          </cell>
        </row>
        <row r="1388">
          <cell r="A1388">
            <v>36852</v>
          </cell>
          <cell r="B1388">
            <v>70.3125</v>
          </cell>
          <cell r="C1388">
            <v>15.95</v>
          </cell>
          <cell r="D1388">
            <v>3.192529</v>
          </cell>
          <cell r="E1388">
            <v>1322.36</v>
          </cell>
          <cell r="G1388">
            <v>36852</v>
          </cell>
          <cell r="H1388">
            <v>122.14983713355051</v>
          </cell>
          <cell r="I1388">
            <v>75.952380952380949</v>
          </cell>
          <cell r="J1388">
            <v>54.078891959401474</v>
          </cell>
          <cell r="K1388">
            <v>90.870108986957291</v>
          </cell>
        </row>
        <row r="1389">
          <cell r="A1389">
            <v>36851</v>
          </cell>
          <cell r="B1389">
            <v>71.8125</v>
          </cell>
          <cell r="C1389">
            <v>15.909999999999998</v>
          </cell>
          <cell r="D1389">
            <v>3.2340260000000001</v>
          </cell>
          <cell r="E1389">
            <v>1347.35</v>
          </cell>
          <cell r="G1389">
            <v>36851</v>
          </cell>
          <cell r="H1389">
            <v>124.7557003257329</v>
          </cell>
          <cell r="I1389">
            <v>75.761904761904759</v>
          </cell>
          <cell r="J1389">
            <v>54.781818003186601</v>
          </cell>
          <cell r="K1389">
            <v>92.587375104795143</v>
          </cell>
        </row>
        <row r="1390">
          <cell r="A1390">
            <v>36850</v>
          </cell>
          <cell r="B1390">
            <v>71.75</v>
          </cell>
          <cell r="C1390">
            <v>16.09</v>
          </cell>
          <cell r="D1390">
            <v>3.2212320000000001</v>
          </cell>
          <cell r="E1390">
            <v>1342.62</v>
          </cell>
          <cell r="G1390">
            <v>36850</v>
          </cell>
          <cell r="H1390">
            <v>124.6471226927253</v>
          </cell>
          <cell r="I1390">
            <v>76.61904761904762</v>
          </cell>
          <cell r="J1390">
            <v>54.565097859460863</v>
          </cell>
          <cell r="K1390">
            <v>92.262338340594539</v>
          </cell>
        </row>
        <row r="1391">
          <cell r="A1391">
            <v>36847</v>
          </cell>
          <cell r="B1391">
            <v>71.9375</v>
          </cell>
          <cell r="C1391">
            <v>16.09</v>
          </cell>
          <cell r="D1391">
            <v>3.3017590000000001</v>
          </cell>
          <cell r="E1391">
            <v>1367.7199999999998</v>
          </cell>
          <cell r="G1391">
            <v>36847</v>
          </cell>
          <cell r="H1391">
            <v>124.97285559174811</v>
          </cell>
          <cell r="I1391">
            <v>76.61904761904762</v>
          </cell>
          <cell r="J1391">
            <v>55.929160936981773</v>
          </cell>
          <cell r="K1391">
            <v>93.987163452948693</v>
          </cell>
        </row>
        <row r="1392">
          <cell r="A1392">
            <v>36846</v>
          </cell>
          <cell r="B1392">
            <v>74.25</v>
          </cell>
          <cell r="C1392">
            <v>15.799999999999999</v>
          </cell>
          <cell r="D1392">
            <v>3.2793209999999999</v>
          </cell>
          <cell r="E1392">
            <v>1372.32</v>
          </cell>
          <cell r="G1392">
            <v>36846</v>
          </cell>
          <cell r="H1392">
            <v>128.99022801302931</v>
          </cell>
          <cell r="I1392">
            <v>75.238095238095241</v>
          </cell>
          <cell r="J1392">
            <v>55.549079134189981</v>
          </cell>
          <cell r="K1392">
            <v>94.30326685999367</v>
          </cell>
        </row>
        <row r="1393">
          <cell r="A1393">
            <v>36845</v>
          </cell>
          <cell r="B1393">
            <v>73.9375</v>
          </cell>
          <cell r="C1393">
            <v>15.5</v>
          </cell>
          <cell r="D1393">
            <v>3.3191079999999999</v>
          </cell>
          <cell r="E1393">
            <v>1389.81</v>
          </cell>
          <cell r="G1393">
            <v>36845</v>
          </cell>
          <cell r="H1393">
            <v>128.44733984799132</v>
          </cell>
          <cell r="I1393">
            <v>73.80952380952381</v>
          </cell>
          <cell r="J1393">
            <v>56.223039143445561</v>
          </cell>
          <cell r="K1393">
            <v>95.505146988084263</v>
          </cell>
        </row>
        <row r="1394">
          <cell r="A1394">
            <v>36844</v>
          </cell>
          <cell r="B1394">
            <v>72.75</v>
          </cell>
          <cell r="C1394">
            <v>16.11</v>
          </cell>
          <cell r="D1394">
            <v>3.3050619999999999</v>
          </cell>
          <cell r="E1394">
            <v>1382.9499999999998</v>
          </cell>
          <cell r="G1394">
            <v>36844</v>
          </cell>
          <cell r="H1394">
            <v>126.3843648208469</v>
          </cell>
          <cell r="I1394">
            <v>76.714285714285708</v>
          </cell>
          <cell r="J1394">
            <v>55.985111119467781</v>
          </cell>
          <cell r="K1394">
            <v>95.033740602795461</v>
          </cell>
        </row>
        <row r="1395">
          <cell r="A1395">
            <v>36843</v>
          </cell>
          <cell r="B1395">
            <v>72.75</v>
          </cell>
          <cell r="C1395">
            <v>16.299999999999997</v>
          </cell>
          <cell r="D1395">
            <v>3.2007599999999998</v>
          </cell>
          <cell r="E1395">
            <v>1351.26</v>
          </cell>
          <cell r="G1395">
            <v>36843</v>
          </cell>
          <cell r="H1395">
            <v>126.3843648208469</v>
          </cell>
          <cell r="I1395">
            <v>77.61904761904762</v>
          </cell>
          <cell r="J1395">
            <v>54.218318526777324</v>
          </cell>
          <cell r="K1395">
            <v>92.856063000783379</v>
          </cell>
        </row>
        <row r="1396">
          <cell r="A1396">
            <v>36840</v>
          </cell>
          <cell r="B1396">
            <v>74.375</v>
          </cell>
          <cell r="C1396">
            <v>16.63</v>
          </cell>
          <cell r="D1396">
            <v>3.4081990000000002</v>
          </cell>
          <cell r="E1396">
            <v>1365.9799999999998</v>
          </cell>
          <cell r="G1396">
            <v>36840</v>
          </cell>
          <cell r="H1396">
            <v>129.20738327904451</v>
          </cell>
          <cell r="I1396">
            <v>79.19047619047619</v>
          </cell>
          <cell r="J1396">
            <v>57.73216954243491</v>
          </cell>
          <cell r="K1396">
            <v>93.867593903327332</v>
          </cell>
        </row>
        <row r="1397">
          <cell r="A1397">
            <v>36839</v>
          </cell>
          <cell r="B1397">
            <v>74.75</v>
          </cell>
          <cell r="C1397">
            <v>17.100000000000001</v>
          </cell>
          <cell r="D1397">
            <v>3.3708740000000001</v>
          </cell>
          <cell r="E1397">
            <v>1400.1399999999999</v>
          </cell>
          <cell r="G1397">
            <v>36839</v>
          </cell>
          <cell r="H1397">
            <v>129.8588490770901</v>
          </cell>
          <cell r="I1397">
            <v>81.428571428571445</v>
          </cell>
          <cell r="J1397">
            <v>57.099913847221288</v>
          </cell>
          <cell r="K1397">
            <v>96.215005291296166</v>
          </cell>
        </row>
        <row r="1398">
          <cell r="A1398">
            <v>36838</v>
          </cell>
          <cell r="B1398">
            <v>74</v>
          </cell>
          <cell r="C1398">
            <v>16.799999999999997</v>
          </cell>
          <cell r="D1398">
            <v>3.3654489999999999</v>
          </cell>
          <cell r="E1398">
            <v>1409.28</v>
          </cell>
          <cell r="G1398">
            <v>36838</v>
          </cell>
          <cell r="H1398">
            <v>128.55591748099891</v>
          </cell>
          <cell r="I1398">
            <v>80</v>
          </cell>
          <cell r="J1398">
            <v>57.008018679196262</v>
          </cell>
          <cell r="K1398">
            <v>96.843089017468145</v>
          </cell>
        </row>
        <row r="1399">
          <cell r="A1399">
            <v>36837</v>
          </cell>
          <cell r="B1399">
            <v>70.6875</v>
          </cell>
          <cell r="C1399">
            <v>17.149999999999999</v>
          </cell>
          <cell r="D1399">
            <v>3.276945</v>
          </cell>
          <cell r="E1399">
            <v>1431.87</v>
          </cell>
          <cell r="G1399">
            <v>36837</v>
          </cell>
          <cell r="H1399">
            <v>122.8013029315961</v>
          </cell>
          <cell r="I1399">
            <v>81.666666666666671</v>
          </cell>
          <cell r="J1399">
            <v>55.50883159147525</v>
          </cell>
          <cell r="K1399">
            <v>98.395431618586869</v>
          </cell>
        </row>
        <row r="1400">
          <cell r="A1400">
            <v>36836</v>
          </cell>
          <cell r="B1400">
            <v>72.625</v>
          </cell>
          <cell r="C1400">
            <v>16.850000000000001</v>
          </cell>
          <cell r="D1400">
            <v>3.293723</v>
          </cell>
          <cell r="E1400">
            <v>1432.1899999999998</v>
          </cell>
          <cell r="G1400">
            <v>36836</v>
          </cell>
          <cell r="H1400">
            <v>126.1672095548317</v>
          </cell>
          <cell r="I1400">
            <v>80.238095238095241</v>
          </cell>
          <cell r="J1400">
            <v>55.793037513894383</v>
          </cell>
          <cell r="K1400">
            <v>98.417421420816098</v>
          </cell>
        </row>
        <row r="1401">
          <cell r="A1401">
            <v>36833</v>
          </cell>
          <cell r="B1401">
            <v>70.5</v>
          </cell>
          <cell r="C1401">
            <v>17.010000000000002</v>
          </cell>
          <cell r="D1401">
            <v>3.319874</v>
          </cell>
          <cell r="E1401">
            <v>1426.6899999999998</v>
          </cell>
          <cell r="G1401">
            <v>36833</v>
          </cell>
          <cell r="H1401">
            <v>122.4755700325733</v>
          </cell>
          <cell r="I1401">
            <v>81</v>
          </cell>
          <cell r="J1401">
            <v>56.236014571778682</v>
          </cell>
          <cell r="K1401">
            <v>98.039471695001453</v>
          </cell>
        </row>
        <row r="1402">
          <cell r="A1402">
            <v>36832</v>
          </cell>
          <cell r="B1402">
            <v>72.125</v>
          </cell>
          <cell r="C1402">
            <v>17.38</v>
          </cell>
          <cell r="D1402">
            <v>3.3289469999999999</v>
          </cell>
          <cell r="E1402">
            <v>1428.32</v>
          </cell>
          <cell r="G1402">
            <v>36832</v>
          </cell>
          <cell r="H1402">
            <v>125.2985884907709</v>
          </cell>
          <cell r="I1402">
            <v>82.761904761904759</v>
          </cell>
          <cell r="J1402">
            <v>56.389703946800061</v>
          </cell>
          <cell r="K1402">
            <v>98.151482250106497</v>
          </cell>
        </row>
        <row r="1403">
          <cell r="A1403">
            <v>36831</v>
          </cell>
          <cell r="B1403">
            <v>71.1875</v>
          </cell>
          <cell r="C1403">
            <v>16.549999999999997</v>
          </cell>
          <cell r="D1403">
            <v>3.3501089999999998</v>
          </cell>
          <cell r="E1403">
            <v>1421.2199999999998</v>
          </cell>
          <cell r="G1403">
            <v>36831</v>
          </cell>
          <cell r="H1403">
            <v>123.6699239956569</v>
          </cell>
          <cell r="I1403">
            <v>78.809523809523824</v>
          </cell>
          <cell r="J1403">
            <v>56.748171328504306</v>
          </cell>
          <cell r="K1403">
            <v>97.663583513145781</v>
          </cell>
        </row>
        <row r="1404">
          <cell r="A1404">
            <v>36830</v>
          </cell>
          <cell r="B1404">
            <v>73.4375</v>
          </cell>
          <cell r="C1404">
            <v>16.75</v>
          </cell>
          <cell r="D1404">
            <v>3.4029910000000001</v>
          </cell>
          <cell r="E1404">
            <v>1429.3999999999999</v>
          </cell>
          <cell r="G1404">
            <v>36830</v>
          </cell>
          <cell r="H1404">
            <v>127.5787187839305</v>
          </cell>
          <cell r="I1404">
            <v>79.761904761904773</v>
          </cell>
          <cell r="J1404">
            <v>57.64395018113089</v>
          </cell>
          <cell r="K1404">
            <v>98.225697832630118</v>
          </cell>
        </row>
        <row r="1405">
          <cell r="A1405">
            <v>36829</v>
          </cell>
          <cell r="B1405">
            <v>70.0625</v>
          </cell>
          <cell r="C1405">
            <v>16.2</v>
          </cell>
          <cell r="D1405">
            <v>3.2562410000000002</v>
          </cell>
          <cell r="E1405">
            <v>1398.6599999999999</v>
          </cell>
          <cell r="G1405">
            <v>36829</v>
          </cell>
          <cell r="H1405">
            <v>121.7155266015201</v>
          </cell>
          <cell r="I1405">
            <v>77.142857142857139</v>
          </cell>
          <cell r="J1405">
            <v>55.158122364048509</v>
          </cell>
          <cell r="K1405">
            <v>96.113302455986044</v>
          </cell>
        </row>
        <row r="1406">
          <cell r="A1406">
            <v>36826</v>
          </cell>
          <cell r="B1406">
            <v>68.4375</v>
          </cell>
          <cell r="C1406">
            <v>15.299999999999999</v>
          </cell>
          <cell r="D1406">
            <v>3.2320730000000002</v>
          </cell>
          <cell r="E1406">
            <v>1379.58</v>
          </cell>
          <cell r="G1406">
            <v>36826</v>
          </cell>
          <cell r="H1406">
            <v>118.89250814332249</v>
          </cell>
          <cell r="I1406">
            <v>72.857142857142861</v>
          </cell>
          <cell r="J1406">
            <v>54.748735742697598</v>
          </cell>
          <cell r="K1406">
            <v>94.802160498069014</v>
          </cell>
        </row>
        <row r="1407">
          <cell r="A1407">
            <v>36825</v>
          </cell>
          <cell r="B1407">
            <v>68.6875</v>
          </cell>
          <cell r="C1407">
            <v>15</v>
          </cell>
          <cell r="D1407">
            <v>3.1649630000000002</v>
          </cell>
          <cell r="E1407">
            <v>1364.4399999999998</v>
          </cell>
          <cell r="G1407">
            <v>36825</v>
          </cell>
          <cell r="H1407">
            <v>119.32681867535288</v>
          </cell>
          <cell r="I1407">
            <v>71.428571428571431</v>
          </cell>
          <cell r="J1407">
            <v>53.611945931424017</v>
          </cell>
          <cell r="K1407">
            <v>93.761767980099236</v>
          </cell>
        </row>
        <row r="1408">
          <cell r="A1408">
            <v>36824</v>
          </cell>
          <cell r="B1408">
            <v>67.625</v>
          </cell>
          <cell r="C1408">
            <v>15.549999999999999</v>
          </cell>
          <cell r="D1408">
            <v>3.2029030000000001</v>
          </cell>
          <cell r="E1408">
            <v>1364.8999999999999</v>
          </cell>
          <cell r="G1408">
            <v>36824</v>
          </cell>
          <cell r="H1408">
            <v>117.48099891422368</v>
          </cell>
          <cell r="I1408">
            <v>74.047619047619051</v>
          </cell>
          <cell r="J1408">
            <v>54.254619235547388</v>
          </cell>
          <cell r="K1408">
            <v>93.79337832080374</v>
          </cell>
        </row>
        <row r="1409">
          <cell r="A1409">
            <v>36823</v>
          </cell>
          <cell r="B1409">
            <v>67.75</v>
          </cell>
          <cell r="C1409">
            <v>16.25</v>
          </cell>
          <cell r="D1409">
            <v>3.2089629999999998</v>
          </cell>
          <cell r="E1409">
            <v>1398.1299999999999</v>
          </cell>
          <cell r="G1409">
            <v>36823</v>
          </cell>
          <cell r="H1409">
            <v>117.69815418023887</v>
          </cell>
          <cell r="I1409">
            <v>77.38095238095238</v>
          </cell>
          <cell r="J1409">
            <v>54.357270796511735</v>
          </cell>
          <cell r="K1409">
            <v>96.076881846043904</v>
          </cell>
        </row>
        <row r="1410">
          <cell r="A1410">
            <v>36822</v>
          </cell>
          <cell r="B1410">
            <v>67.0625</v>
          </cell>
          <cell r="C1410">
            <v>16.350000000000001</v>
          </cell>
          <cell r="D1410">
            <v>3.016696</v>
          </cell>
          <cell r="E1410">
            <v>1395.78</v>
          </cell>
          <cell r="G1410">
            <v>36822</v>
          </cell>
          <cell r="H1410">
            <v>116.50380021715527</v>
          </cell>
          <cell r="I1410">
            <v>77.857142857142875</v>
          </cell>
          <cell r="J1410">
            <v>51.100421345697598</v>
          </cell>
          <cell r="K1410">
            <v>95.915394235923088</v>
          </cell>
        </row>
        <row r="1411">
          <cell r="A1411">
            <v>36819</v>
          </cell>
          <cell r="B1411">
            <v>66.8125</v>
          </cell>
          <cell r="C1411">
            <v>18.260000000000002</v>
          </cell>
          <cell r="D1411">
            <v>2.8986010000000002</v>
          </cell>
          <cell r="E1411">
            <v>1396.9299999999998</v>
          </cell>
          <cell r="G1411">
            <v>36819</v>
          </cell>
          <cell r="H1411">
            <v>116.06948968512486</v>
          </cell>
          <cell r="I1411">
            <v>86.952380952380963</v>
          </cell>
          <cell r="J1411">
            <v>49.099986347003608</v>
          </cell>
          <cell r="K1411">
            <v>95.994420087684347</v>
          </cell>
        </row>
        <row r="1412">
          <cell r="A1412">
            <v>36818</v>
          </cell>
          <cell r="B1412">
            <v>66.5</v>
          </cell>
          <cell r="C1412">
            <v>18.440000000000001</v>
          </cell>
          <cell r="D1412">
            <v>2.8423419999999999</v>
          </cell>
          <cell r="E1412">
            <v>1388.76</v>
          </cell>
          <cell r="G1412">
            <v>36818</v>
          </cell>
          <cell r="H1412">
            <v>115.52660152008687</v>
          </cell>
          <cell r="I1412">
            <v>87.80952380952381</v>
          </cell>
          <cell r="J1412">
            <v>48.147003810981545</v>
          </cell>
          <cell r="K1412">
            <v>95.432992949519658</v>
          </cell>
        </row>
        <row r="1413">
          <cell r="A1413">
            <v>36817</v>
          </cell>
          <cell r="B1413">
            <v>64.625</v>
          </cell>
          <cell r="C1413">
            <v>18.399999999999999</v>
          </cell>
          <cell r="D1413">
            <v>2.8738679999999999</v>
          </cell>
          <cell r="E1413">
            <v>1342.1299999999999</v>
          </cell>
          <cell r="G1413">
            <v>36817</v>
          </cell>
          <cell r="H1413">
            <v>112.26927252985885</v>
          </cell>
          <cell r="I1413">
            <v>87.619047619047606</v>
          </cell>
          <cell r="J1413">
            <v>48.681029076816905</v>
          </cell>
          <cell r="K1413">
            <v>92.228666455931062</v>
          </cell>
        </row>
        <row r="1414">
          <cell r="A1414">
            <v>36816</v>
          </cell>
          <cell r="B1414">
            <v>66.125</v>
          </cell>
          <cell r="C1414">
            <v>18.86</v>
          </cell>
          <cell r="D1414">
            <v>2.8911259999999999</v>
          </cell>
          <cell r="E1414">
            <v>1349.9699999999998</v>
          </cell>
          <cell r="G1414">
            <v>36816</v>
          </cell>
          <cell r="H1414">
            <v>114.87513572204126</v>
          </cell>
          <cell r="I1414">
            <v>89.80952380952381</v>
          </cell>
          <cell r="J1414">
            <v>48.973365815946089</v>
          </cell>
          <cell r="K1414">
            <v>92.76741661054686</v>
          </cell>
        </row>
        <row r="1415">
          <cell r="A1415">
            <v>36815</v>
          </cell>
          <cell r="B1415">
            <v>66.625</v>
          </cell>
          <cell r="C1415">
            <v>18.899999999999999</v>
          </cell>
          <cell r="D1415">
            <v>2.7981919999999998</v>
          </cell>
          <cell r="E1415">
            <v>1374.62</v>
          </cell>
          <cell r="G1415">
            <v>36815</v>
          </cell>
          <cell r="H1415">
            <v>115.74375678610207</v>
          </cell>
          <cell r="I1415">
            <v>89.999999999999986</v>
          </cell>
          <cell r="J1415">
            <v>47.399138065671927</v>
          </cell>
          <cell r="K1415">
            <v>94.461318563516159</v>
          </cell>
        </row>
        <row r="1416">
          <cell r="A1416">
            <v>36812</v>
          </cell>
          <cell r="B1416">
            <v>64.8125</v>
          </cell>
          <cell r="C1416">
            <v>19.100000000000001</v>
          </cell>
          <cell r="D1416">
            <v>2.8176369999999999</v>
          </cell>
          <cell r="E1416">
            <v>1374.1699999999998</v>
          </cell>
          <cell r="G1416">
            <v>36812</v>
          </cell>
          <cell r="H1416">
            <v>112.59500542888165</v>
          </cell>
          <cell r="I1416">
            <v>90.952380952380963</v>
          </cell>
          <cell r="J1416">
            <v>47.728520838436268</v>
          </cell>
          <cell r="K1416">
            <v>94.430395404131346</v>
          </cell>
        </row>
        <row r="1417">
          <cell r="A1417">
            <v>36811</v>
          </cell>
          <cell r="B1417">
            <v>62.5</v>
          </cell>
          <cell r="C1417">
            <v>18.659999999999997</v>
          </cell>
          <cell r="D1417">
            <v>2.8576199999999998</v>
          </cell>
          <cell r="E1417">
            <v>1329.78</v>
          </cell>
          <cell r="G1417">
            <v>36811</v>
          </cell>
          <cell r="H1417">
            <v>108.57763300760044</v>
          </cell>
          <cell r="I1417">
            <v>88.857142857142861</v>
          </cell>
          <cell r="J1417">
            <v>48.40580093118178</v>
          </cell>
          <cell r="K1417">
            <v>91.37999752614725</v>
          </cell>
        </row>
        <row r="1418">
          <cell r="A1418">
            <v>36810</v>
          </cell>
          <cell r="B1418">
            <v>62.25</v>
          </cell>
          <cell r="C1418">
            <v>18.850000000000001</v>
          </cell>
          <cell r="D1418">
            <v>2.9269599999999998</v>
          </cell>
          <cell r="E1418">
            <v>1364.59</v>
          </cell>
          <cell r="G1418">
            <v>36810</v>
          </cell>
          <cell r="H1418">
            <v>108.14332247557003</v>
          </cell>
          <cell r="I1418">
            <v>89.761904761904759</v>
          </cell>
          <cell r="J1418">
            <v>49.580365161754123</v>
          </cell>
          <cell r="K1418">
            <v>93.77207569989416</v>
          </cell>
        </row>
        <row r="1419">
          <cell r="A1419">
            <v>36809</v>
          </cell>
          <cell r="B1419">
            <v>64.4375</v>
          </cell>
          <cell r="C1419">
            <v>18.600000000000001</v>
          </cell>
          <cell r="D1419">
            <v>3.0261450000000001</v>
          </cell>
          <cell r="E1419">
            <v>1387.02</v>
          </cell>
          <cell r="G1419">
            <v>36809</v>
          </cell>
          <cell r="H1419">
            <v>111.94353963083606</v>
          </cell>
          <cell r="I1419">
            <v>88.571428571428584</v>
          </cell>
          <cell r="J1419">
            <v>51.260479860475186</v>
          </cell>
          <cell r="K1419">
            <v>95.313423399898284</v>
          </cell>
        </row>
        <row r="1420">
          <cell r="A1420">
            <v>36808</v>
          </cell>
          <cell r="B1420">
            <v>64.375</v>
          </cell>
          <cell r="C1420">
            <v>19.04</v>
          </cell>
          <cell r="D1420">
            <v>3.0612970000000002</v>
          </cell>
          <cell r="E1420">
            <v>1402.03</v>
          </cell>
          <cell r="G1420">
            <v>36808</v>
          </cell>
          <cell r="H1420">
            <v>111.83496199782846</v>
          </cell>
          <cell r="I1420">
            <v>90.666666666666657</v>
          </cell>
          <cell r="J1420">
            <v>51.855926670874361</v>
          </cell>
          <cell r="K1420">
            <v>96.344882560712463</v>
          </cell>
        </row>
        <row r="1421">
          <cell r="A1421">
            <v>36805</v>
          </cell>
          <cell r="B1421">
            <v>65.25</v>
          </cell>
          <cell r="C1421">
            <v>19.010000000000002</v>
          </cell>
          <cell r="D1421">
            <v>3.112101</v>
          </cell>
          <cell r="E1421">
            <v>1408.9899999999998</v>
          </cell>
          <cell r="G1421">
            <v>36805</v>
          </cell>
          <cell r="H1421">
            <v>113.35504885993485</v>
          </cell>
          <cell r="I1421">
            <v>90.523809523809533</v>
          </cell>
          <cell r="J1421">
            <v>52.71650586282702</v>
          </cell>
          <cell r="K1421">
            <v>96.823160759197918</v>
          </cell>
        </row>
        <row r="1422">
          <cell r="A1422">
            <v>36804</v>
          </cell>
          <cell r="B1422">
            <v>66.5</v>
          </cell>
          <cell r="C1422">
            <v>19.260000000000002</v>
          </cell>
          <cell r="D1422">
            <v>3.090652</v>
          </cell>
          <cell r="E1422">
            <v>1436.28</v>
          </cell>
          <cell r="G1422">
            <v>36804</v>
          </cell>
          <cell r="H1422">
            <v>115.52660152008687</v>
          </cell>
          <cell r="I1422">
            <v>91.714285714285722</v>
          </cell>
          <cell r="J1422">
            <v>52.35317693029824</v>
          </cell>
          <cell r="K1422">
            <v>98.698478580558259</v>
          </cell>
        </row>
        <row r="1423">
          <cell r="A1423">
            <v>36803</v>
          </cell>
          <cell r="B1423">
            <v>66.625</v>
          </cell>
          <cell r="C1423">
            <v>18</v>
          </cell>
          <cell r="D1423">
            <v>2.9940540000000002</v>
          </cell>
          <cell r="E1423">
            <v>1434.32</v>
          </cell>
          <cell r="G1423">
            <v>36803</v>
          </cell>
          <cell r="H1423">
            <v>115.74375678610207</v>
          </cell>
          <cell r="I1423">
            <v>85.714285714285708</v>
          </cell>
          <cell r="J1423">
            <v>50.716883945804049</v>
          </cell>
          <cell r="K1423">
            <v>98.56379104190431</v>
          </cell>
        </row>
        <row r="1424">
          <cell r="A1424">
            <v>36802</v>
          </cell>
          <cell r="B1424">
            <v>67.75</v>
          </cell>
          <cell r="C1424">
            <v>17</v>
          </cell>
          <cell r="D1424">
            <v>2.9644599999999999</v>
          </cell>
          <cell r="E1424">
            <v>1426.4599999999998</v>
          </cell>
          <cell r="G1424">
            <v>36802</v>
          </cell>
          <cell r="H1424">
            <v>117.69815418023887</v>
          </cell>
          <cell r="I1424">
            <v>80.952380952380949</v>
          </cell>
          <cell r="J1424">
            <v>50.215585217226618</v>
          </cell>
          <cell r="K1424">
            <v>98.023666524649201</v>
          </cell>
        </row>
        <row r="1425">
          <cell r="A1425">
            <v>36801</v>
          </cell>
          <cell r="B1425">
            <v>67.1875</v>
          </cell>
          <cell r="C1425">
            <v>16.959999999999997</v>
          </cell>
          <cell r="D1425">
            <v>2.942574</v>
          </cell>
          <cell r="E1425">
            <v>1436.2299999999998</v>
          </cell>
          <cell r="G1425">
            <v>36801</v>
          </cell>
          <cell r="H1425">
            <v>116.72095548317047</v>
          </cell>
          <cell r="I1425">
            <v>80.761904761904773</v>
          </cell>
          <cell r="J1425">
            <v>49.844853853651401</v>
          </cell>
          <cell r="K1425">
            <v>98.695042673959961</v>
          </cell>
        </row>
        <row r="1426">
          <cell r="A1426">
            <v>36798</v>
          </cell>
          <cell r="B1426">
            <v>67</v>
          </cell>
          <cell r="C1426">
            <v>16.959999999999997</v>
          </cell>
          <cell r="D1426">
            <v>2.979457</v>
          </cell>
          <cell r="E1426">
            <v>1436.51</v>
          </cell>
          <cell r="G1426">
            <v>36798</v>
          </cell>
          <cell r="H1426">
            <v>116.39522258414767</v>
          </cell>
          <cell r="I1426">
            <v>80.761904761904773</v>
          </cell>
          <cell r="J1426">
            <v>50.469622421811188</v>
          </cell>
          <cell r="K1426">
            <v>98.714283750910511</v>
          </cell>
        </row>
        <row r="1427">
          <cell r="A1427">
            <v>36797</v>
          </cell>
          <cell r="B1427">
            <v>66.375</v>
          </cell>
          <cell r="C1427">
            <v>17.399999999999999</v>
          </cell>
          <cell r="D1427">
            <v>2.8635769999999998</v>
          </cell>
          <cell r="E1427">
            <v>1458.29</v>
          </cell>
          <cell r="G1427">
            <v>36797</v>
          </cell>
          <cell r="H1427">
            <v>115.30944625407167</v>
          </cell>
          <cell r="I1427">
            <v>82.857142857142847</v>
          </cell>
          <cell r="J1427">
            <v>48.506707754393773</v>
          </cell>
          <cell r="K1427">
            <v>100.21096466513654</v>
          </cell>
        </row>
        <row r="1428">
          <cell r="A1428">
            <v>36796</v>
          </cell>
          <cell r="B1428">
            <v>65.75</v>
          </cell>
          <cell r="C1428">
            <v>16.850000000000001</v>
          </cell>
          <cell r="D1428">
            <v>2.9002309999999998</v>
          </cell>
          <cell r="E1428">
            <v>1426.57</v>
          </cell>
          <cell r="G1428">
            <v>36796</v>
          </cell>
          <cell r="H1428">
            <v>114.22366992399566</v>
          </cell>
          <cell r="I1428">
            <v>80.238095238095241</v>
          </cell>
          <cell r="J1428">
            <v>49.127597245414812</v>
          </cell>
          <cell r="K1428">
            <v>98.031225519165474</v>
          </cell>
        </row>
        <row r="1429">
          <cell r="A1429">
            <v>36795</v>
          </cell>
          <cell r="B1429">
            <v>65.625</v>
          </cell>
          <cell r="C1429">
            <v>16.809999999999999</v>
          </cell>
          <cell r="D1429">
            <v>2.9088569999999998</v>
          </cell>
          <cell r="E1429">
            <v>1427.2099999999998</v>
          </cell>
          <cell r="G1429">
            <v>36795</v>
          </cell>
          <cell r="H1429">
            <v>114.00651465798046</v>
          </cell>
          <cell r="I1429">
            <v>80.047619047619051</v>
          </cell>
          <cell r="J1429">
            <v>49.273714797374964</v>
          </cell>
          <cell r="K1429">
            <v>98.075205123623917</v>
          </cell>
        </row>
        <row r="1430">
          <cell r="A1430">
            <v>36794</v>
          </cell>
          <cell r="B1430">
            <v>62.75</v>
          </cell>
          <cell r="C1430">
            <v>16.84</v>
          </cell>
          <cell r="D1430">
            <v>2.822705</v>
          </cell>
          <cell r="E1430">
            <v>1439.03</v>
          </cell>
          <cell r="G1430">
            <v>36794</v>
          </cell>
          <cell r="H1430">
            <v>109.01194353963083</v>
          </cell>
          <cell r="I1430">
            <v>80.19047619047619</v>
          </cell>
          <cell r="J1430">
            <v>47.814368711533191</v>
          </cell>
          <cell r="K1430">
            <v>98.887453443465589</v>
          </cell>
        </row>
        <row r="1431">
          <cell r="A1431">
            <v>36791</v>
          </cell>
          <cell r="B1431">
            <v>61</v>
          </cell>
          <cell r="C1431">
            <v>16.920000000000002</v>
          </cell>
          <cell r="D1431">
            <v>2.8042050000000001</v>
          </cell>
          <cell r="E1431">
            <v>1448.7199999999998</v>
          </cell>
          <cell r="G1431">
            <v>36791</v>
          </cell>
          <cell r="H1431">
            <v>105.97176981541803</v>
          </cell>
          <cell r="I1431">
            <v>80.571428571428584</v>
          </cell>
          <cell r="J1431">
            <v>47.500993484166756</v>
          </cell>
          <cell r="K1431">
            <v>99.553332142219048</v>
          </cell>
        </row>
        <row r="1432">
          <cell r="A1432">
            <v>36790</v>
          </cell>
          <cell r="B1432">
            <v>58.625</v>
          </cell>
          <cell r="C1432">
            <v>16.88</v>
          </cell>
          <cell r="D1432">
            <v>2.815045</v>
          </cell>
          <cell r="E1432">
            <v>1449.05</v>
          </cell>
          <cell r="G1432">
            <v>36790</v>
          </cell>
          <cell r="H1432">
            <v>101.84581976112921</v>
          </cell>
          <cell r="I1432">
            <v>80.38095238095238</v>
          </cell>
          <cell r="J1432">
            <v>47.684614428202011</v>
          </cell>
          <cell r="K1432">
            <v>99.576009125767911</v>
          </cell>
        </row>
        <row r="1433">
          <cell r="A1433">
            <v>36789</v>
          </cell>
          <cell r="B1433">
            <v>59.5</v>
          </cell>
          <cell r="C1433">
            <v>16.869999999999997</v>
          </cell>
          <cell r="D1433">
            <v>2.8301569999999998</v>
          </cell>
          <cell r="E1433">
            <v>1451.34</v>
          </cell>
          <cell r="G1433">
            <v>36789</v>
          </cell>
          <cell r="H1433">
            <v>103.36590662323562</v>
          </cell>
          <cell r="I1433">
            <v>80.333333333333329</v>
          </cell>
          <cell r="J1433">
            <v>47.940599640956684</v>
          </cell>
          <cell r="K1433">
            <v>99.733373647970751</v>
          </cell>
        </row>
        <row r="1434">
          <cell r="A1434">
            <v>36788</v>
          </cell>
          <cell r="B1434">
            <v>60.25</v>
          </cell>
          <cell r="C1434">
            <v>16.899999999999999</v>
          </cell>
          <cell r="D1434">
            <v>2.8762449999999999</v>
          </cell>
          <cell r="E1434">
            <v>1459.8999999999999</v>
          </cell>
          <cell r="G1434">
            <v>36788</v>
          </cell>
          <cell r="H1434">
            <v>104.66883821932682</v>
          </cell>
          <cell r="I1434">
            <v>80.476190476190467</v>
          </cell>
          <cell r="J1434">
            <v>48.721293558733123</v>
          </cell>
          <cell r="K1434">
            <v>100.32160085760229</v>
          </cell>
        </row>
        <row r="1435">
          <cell r="A1435">
            <v>36787</v>
          </cell>
          <cell r="B1435">
            <v>61.9375</v>
          </cell>
          <cell r="C1435">
            <v>17.13</v>
          </cell>
          <cell r="D1435">
            <v>3.0040939999999998</v>
          </cell>
          <cell r="E1435">
            <v>1444.51</v>
          </cell>
          <cell r="G1435">
            <v>36787</v>
          </cell>
          <cell r="H1435">
            <v>107.60043431053204</v>
          </cell>
          <cell r="I1435">
            <v>81.571428571428555</v>
          </cell>
          <cell r="J1435">
            <v>50.886953528655873</v>
          </cell>
          <cell r="K1435">
            <v>99.264028806640908</v>
          </cell>
        </row>
        <row r="1436">
          <cell r="A1436">
            <v>36784</v>
          </cell>
          <cell r="B1436">
            <v>65</v>
          </cell>
          <cell r="C1436">
            <v>17.29</v>
          </cell>
          <cell r="D1436">
            <v>3.1038730000000001</v>
          </cell>
          <cell r="E1436">
            <v>1465.81</v>
          </cell>
          <cell r="G1436">
            <v>36784</v>
          </cell>
          <cell r="H1436">
            <v>112.92073832790446</v>
          </cell>
          <cell r="I1436">
            <v>82.333333333333329</v>
          </cell>
          <cell r="J1436">
            <v>52.577130113055624</v>
          </cell>
          <cell r="K1436">
            <v>100.72772501752311</v>
          </cell>
        </row>
        <row r="1437">
          <cell r="A1437">
            <v>36783</v>
          </cell>
          <cell r="B1437">
            <v>65.875</v>
          </cell>
          <cell r="C1437">
            <v>16.959999999999997</v>
          </cell>
          <cell r="D1437">
            <v>3.1349849999999999</v>
          </cell>
          <cell r="E1437">
            <v>1480.87</v>
          </cell>
          <cell r="G1437">
            <v>36783</v>
          </cell>
          <cell r="H1437">
            <v>114.44082519001087</v>
          </cell>
          <cell r="I1437">
            <v>80.761904761904773</v>
          </cell>
          <cell r="J1437">
            <v>53.10414254947856</v>
          </cell>
          <cell r="K1437">
            <v>101.76262008493559</v>
          </cell>
        </row>
        <row r="1438">
          <cell r="A1438">
            <v>36782</v>
          </cell>
          <cell r="B1438">
            <v>65.9375</v>
          </cell>
          <cell r="C1438">
            <v>16.899999999999999</v>
          </cell>
          <cell r="D1438">
            <v>3.2274370000000001</v>
          </cell>
          <cell r="E1438">
            <v>1484.9099999999999</v>
          </cell>
          <cell r="G1438">
            <v>36782</v>
          </cell>
          <cell r="H1438">
            <v>114.54940282301847</v>
          </cell>
          <cell r="I1438">
            <v>80.476190476190467</v>
          </cell>
          <cell r="J1438">
            <v>54.670205604639719</v>
          </cell>
          <cell r="K1438">
            <v>102.04024133807947</v>
          </cell>
        </row>
        <row r="1439">
          <cell r="A1439">
            <v>36781</v>
          </cell>
          <cell r="B1439">
            <v>66.25</v>
          </cell>
          <cell r="C1439">
            <v>17.149999999999999</v>
          </cell>
          <cell r="D1439">
            <v>3.220669</v>
          </cell>
          <cell r="E1439">
            <v>1481.9899999999998</v>
          </cell>
          <cell r="G1439">
            <v>36781</v>
          </cell>
          <cell r="H1439">
            <v>115.09229098805646</v>
          </cell>
          <cell r="I1439">
            <v>81.666666666666671</v>
          </cell>
          <cell r="J1439">
            <v>54.555561089028039</v>
          </cell>
          <cell r="K1439">
            <v>101.83958439273786</v>
          </cell>
        </row>
        <row r="1440">
          <cell r="A1440">
            <v>36780</v>
          </cell>
          <cell r="B1440">
            <v>67.625</v>
          </cell>
          <cell r="C1440">
            <v>17.02</v>
          </cell>
          <cell r="D1440">
            <v>3.241565</v>
          </cell>
          <cell r="E1440">
            <v>1489.26</v>
          </cell>
          <cell r="G1440">
            <v>36780</v>
          </cell>
          <cell r="H1440">
            <v>117.48099891422368</v>
          </cell>
          <cell r="I1440">
            <v>81.047619047619051</v>
          </cell>
          <cell r="J1440">
            <v>54.9095226431388</v>
          </cell>
          <cell r="K1440">
            <v>102.33916521213287</v>
          </cell>
        </row>
        <row r="1441">
          <cell r="A1441">
            <v>36777</v>
          </cell>
          <cell r="B1441">
            <v>67.875</v>
          </cell>
          <cell r="C1441">
            <v>16.920000000000002</v>
          </cell>
          <cell r="D1441">
            <v>3.357275</v>
          </cell>
          <cell r="E1441">
            <v>1494.5</v>
          </cell>
          <cell r="G1441">
            <v>36777</v>
          </cell>
          <cell r="H1441">
            <v>117.91530944625408</v>
          </cell>
          <cell r="I1441">
            <v>80.571428571428584</v>
          </cell>
          <cell r="J1441">
            <v>56.869557646304735</v>
          </cell>
          <cell r="K1441">
            <v>102.6992482236363</v>
          </cell>
        </row>
        <row r="1442">
          <cell r="A1442">
            <v>36776</v>
          </cell>
          <cell r="B1442">
            <v>68</v>
          </cell>
          <cell r="C1442">
            <v>16.88</v>
          </cell>
          <cell r="D1442">
            <v>3.3251550000000001</v>
          </cell>
          <cell r="E1442">
            <v>1502.51</v>
          </cell>
          <cell r="G1442">
            <v>36776</v>
          </cell>
          <cell r="H1442">
            <v>118.13246471226928</v>
          </cell>
          <cell r="I1442">
            <v>80.38095238095238</v>
          </cell>
          <cell r="J1442">
            <v>56.325470494790686</v>
          </cell>
          <cell r="K1442">
            <v>103.24968046068635</v>
          </cell>
        </row>
        <row r="1443">
          <cell r="A1443">
            <v>36775</v>
          </cell>
          <cell r="B1443">
            <v>69.625</v>
          </cell>
          <cell r="C1443">
            <v>16.940000000000001</v>
          </cell>
          <cell r="D1443">
            <v>3.3281879999999999</v>
          </cell>
          <cell r="E1443">
            <v>1492.25</v>
          </cell>
          <cell r="G1443">
            <v>36775</v>
          </cell>
          <cell r="H1443">
            <v>120.95548317046689</v>
          </cell>
          <cell r="I1443">
            <v>80.666666666666671</v>
          </cell>
          <cell r="J1443">
            <v>56.376847092877306</v>
          </cell>
          <cell r="K1443">
            <v>102.5446324267121</v>
          </cell>
        </row>
        <row r="1444">
          <cell r="A1444">
            <v>36774</v>
          </cell>
          <cell r="B1444">
            <v>67.75</v>
          </cell>
          <cell r="C1444">
            <v>17</v>
          </cell>
          <cell r="D1444">
            <v>3.2617310000000002</v>
          </cell>
          <cell r="E1444">
            <v>1507.08</v>
          </cell>
          <cell r="G1444">
            <v>36774</v>
          </cell>
          <cell r="H1444">
            <v>117.69815418023887</v>
          </cell>
          <cell r="I1444">
            <v>80.952380952380949</v>
          </cell>
          <cell r="J1444">
            <v>55.251118580169688</v>
          </cell>
          <cell r="K1444">
            <v>103.56372232377234</v>
          </cell>
        </row>
        <row r="1445">
          <cell r="A1445">
            <v>36773</v>
          </cell>
          <cell r="B1445">
            <v>66.3125</v>
          </cell>
          <cell r="C1445">
            <v>17.2</v>
          </cell>
          <cell r="D1445">
            <v>3.3273039999999998</v>
          </cell>
          <cell r="E1445">
            <v>1520.77</v>
          </cell>
          <cell r="G1445">
            <v>36773</v>
          </cell>
          <cell r="H1445">
            <v>115.20086862106407</v>
          </cell>
          <cell r="I1445">
            <v>81.904761904761898</v>
          </cell>
          <cell r="J1445">
            <v>56.361872838769635</v>
          </cell>
          <cell r="K1445">
            <v>104.50447355039101</v>
          </cell>
        </row>
        <row r="1446">
          <cell r="A1446">
            <v>36770</v>
          </cell>
          <cell r="B1446">
            <v>66.3125</v>
          </cell>
          <cell r="C1446">
            <v>17.2</v>
          </cell>
          <cell r="D1446">
            <v>3.3115429999999999</v>
          </cell>
          <cell r="E1446">
            <v>1520.77</v>
          </cell>
          <cell r="G1446">
            <v>36770</v>
          </cell>
          <cell r="H1446">
            <v>115.20086862106407</v>
          </cell>
          <cell r="I1446">
            <v>81.904761904761898</v>
          </cell>
          <cell r="J1446">
            <v>56.094894084254911</v>
          </cell>
          <cell r="K1446">
            <v>104.50447355039101</v>
          </cell>
        </row>
        <row r="1447">
          <cell r="A1447">
            <v>36769</v>
          </cell>
          <cell r="B1447">
            <v>66.1875</v>
          </cell>
          <cell r="C1447">
            <v>17.25</v>
          </cell>
          <cell r="D1447">
            <v>3.3335840000000001</v>
          </cell>
          <cell r="E1447">
            <v>1517.6799999999998</v>
          </cell>
          <cell r="G1447">
            <v>36769</v>
          </cell>
          <cell r="H1447">
            <v>114.98371335504886</v>
          </cell>
          <cell r="I1447">
            <v>82.142857142857139</v>
          </cell>
          <cell r="J1447">
            <v>56.468251024059427</v>
          </cell>
          <cell r="K1447">
            <v>104.29213452261514</v>
          </cell>
        </row>
        <row r="1448">
          <cell r="A1448">
            <v>36768</v>
          </cell>
          <cell r="B1448">
            <v>66.3125</v>
          </cell>
          <cell r="C1448">
            <v>16.899999999999999</v>
          </cell>
          <cell r="D1448">
            <v>3.301358</v>
          </cell>
          <cell r="E1448">
            <v>1502.59</v>
          </cell>
          <cell r="G1448">
            <v>36768</v>
          </cell>
          <cell r="H1448">
            <v>115.20086862106407</v>
          </cell>
          <cell r="I1448">
            <v>80.476190476190467</v>
          </cell>
          <cell r="J1448">
            <v>55.922368317188585</v>
          </cell>
          <cell r="K1448">
            <v>103.25517791124366</v>
          </cell>
        </row>
        <row r="1449">
          <cell r="A1449">
            <v>36767</v>
          </cell>
          <cell r="B1449">
            <v>67.5</v>
          </cell>
          <cell r="C1449">
            <v>16.75</v>
          </cell>
          <cell r="D1449">
            <v>3.266994</v>
          </cell>
          <cell r="E1449">
            <v>1509.84</v>
          </cell>
          <cell r="G1449">
            <v>36767</v>
          </cell>
          <cell r="H1449">
            <v>117.26384364820848</v>
          </cell>
          <cell r="I1449">
            <v>79.761904761904773</v>
          </cell>
          <cell r="J1449">
            <v>55.340269597555057</v>
          </cell>
          <cell r="K1449">
            <v>103.75338436799933</v>
          </cell>
        </row>
        <row r="1450">
          <cell r="A1450">
            <v>36766</v>
          </cell>
          <cell r="B1450">
            <v>69.75</v>
          </cell>
          <cell r="C1450">
            <v>16.75</v>
          </cell>
          <cell r="D1450">
            <v>3.1134170000000001</v>
          </cell>
          <cell r="E1450">
            <v>1514.09</v>
          </cell>
          <cell r="G1450">
            <v>36766</v>
          </cell>
          <cell r="H1450">
            <v>121.17263843648209</v>
          </cell>
          <cell r="I1450">
            <v>79.761904761904773</v>
          </cell>
          <cell r="J1450">
            <v>52.738797851973743</v>
          </cell>
          <cell r="K1450">
            <v>104.04543642885611</v>
          </cell>
        </row>
        <row r="1451">
          <cell r="A1451">
            <v>36763</v>
          </cell>
          <cell r="B1451">
            <v>69.0625</v>
          </cell>
          <cell r="C1451">
            <v>16.75</v>
          </cell>
          <cell r="D1451">
            <v>3.0683210000000001</v>
          </cell>
          <cell r="E1451">
            <v>1506.4499999999998</v>
          </cell>
          <cell r="G1451">
            <v>36763</v>
          </cell>
          <cell r="H1451">
            <v>119.97828447339849</v>
          </cell>
          <cell r="I1451">
            <v>79.761904761904773</v>
          </cell>
          <cell r="J1451">
            <v>51.974907622064734</v>
          </cell>
          <cell r="K1451">
            <v>103.52042990063359</v>
          </cell>
        </row>
        <row r="1452">
          <cell r="A1452">
            <v>36762</v>
          </cell>
          <cell r="B1452">
            <v>68.25</v>
          </cell>
          <cell r="C1452">
            <v>16.625</v>
          </cell>
          <cell r="D1452">
            <v>3.1291540000000002</v>
          </cell>
          <cell r="E1452">
            <v>1508.31</v>
          </cell>
          <cell r="G1452">
            <v>36762</v>
          </cell>
          <cell r="H1452">
            <v>118.56677524429968</v>
          </cell>
          <cell r="I1452">
            <v>79.166666666666657</v>
          </cell>
          <cell r="J1452">
            <v>53.005370065652954</v>
          </cell>
          <cell r="K1452">
            <v>103.6482456260909</v>
          </cell>
        </row>
        <row r="1453">
          <cell r="A1453">
            <v>36761</v>
          </cell>
          <cell r="B1453">
            <v>67.8125</v>
          </cell>
          <cell r="C1453">
            <v>16.375</v>
          </cell>
          <cell r="D1453">
            <v>3.2061630000000001</v>
          </cell>
          <cell r="E1453">
            <v>1505.9699999999998</v>
          </cell>
          <cell r="G1453">
            <v>36761</v>
          </cell>
          <cell r="H1453">
            <v>117.80673181324647</v>
          </cell>
          <cell r="I1453">
            <v>77.976190476190482</v>
          </cell>
          <cell r="J1453">
            <v>54.309841032369796</v>
          </cell>
          <cell r="K1453">
            <v>103.48744519728976</v>
          </cell>
        </row>
        <row r="1454">
          <cell r="A1454">
            <v>36760</v>
          </cell>
          <cell r="B1454">
            <v>67.875</v>
          </cell>
          <cell r="C1454">
            <v>16.25</v>
          </cell>
          <cell r="D1454">
            <v>3.3541150000000002</v>
          </cell>
          <cell r="E1454">
            <v>1498.1299999999999</v>
          </cell>
          <cell r="G1454">
            <v>36760</v>
          </cell>
          <cell r="H1454">
            <v>117.91530944625408</v>
          </cell>
          <cell r="I1454">
            <v>77.38095238095238</v>
          </cell>
          <cell r="J1454">
            <v>56.816029769630248</v>
          </cell>
          <cell r="K1454">
            <v>102.94869504267396</v>
          </cell>
        </row>
        <row r="1455">
          <cell r="A1455">
            <v>36759</v>
          </cell>
          <cell r="B1455">
            <v>68.75</v>
          </cell>
          <cell r="C1455">
            <v>17</v>
          </cell>
          <cell r="D1455">
            <v>3.4399220000000001</v>
          </cell>
          <cell r="E1455">
            <v>1499.4799999999998</v>
          </cell>
          <cell r="G1455">
            <v>36759</v>
          </cell>
          <cell r="H1455">
            <v>119.43539630836048</v>
          </cell>
          <cell r="I1455">
            <v>80.952380952380949</v>
          </cell>
          <cell r="J1455">
            <v>58.269531830961675</v>
          </cell>
          <cell r="K1455">
            <v>103.04146452082847</v>
          </cell>
        </row>
        <row r="1456">
          <cell r="A1456">
            <v>36756</v>
          </cell>
          <cell r="B1456">
            <v>67.8125</v>
          </cell>
          <cell r="C1456">
            <v>17.25</v>
          </cell>
          <cell r="D1456">
            <v>3.4676260000000001</v>
          </cell>
          <cell r="E1456">
            <v>1491.7199999999998</v>
          </cell>
          <cell r="G1456">
            <v>36756</v>
          </cell>
          <cell r="H1456">
            <v>117.80673181324647</v>
          </cell>
          <cell r="I1456">
            <v>82.142857142857139</v>
          </cell>
          <cell r="J1456">
            <v>58.738815468743276</v>
          </cell>
          <cell r="K1456">
            <v>102.50821181676997</v>
          </cell>
        </row>
        <row r="1457">
          <cell r="A1457">
            <v>36755</v>
          </cell>
          <cell r="B1457">
            <v>68.1875</v>
          </cell>
          <cell r="C1457">
            <v>16.875</v>
          </cell>
          <cell r="D1457">
            <v>3.5854189999999999</v>
          </cell>
          <cell r="E1457">
            <v>1496.07</v>
          </cell>
          <cell r="G1457">
            <v>36755</v>
          </cell>
          <cell r="H1457">
            <v>118.45819761129208</v>
          </cell>
          <cell r="I1457">
            <v>80.357142857142861</v>
          </cell>
          <cell r="J1457">
            <v>60.734134828590527</v>
          </cell>
          <cell r="K1457">
            <v>102.80713569082339</v>
          </cell>
        </row>
        <row r="1458">
          <cell r="A1458">
            <v>36754</v>
          </cell>
          <cell r="B1458">
            <v>67.5</v>
          </cell>
          <cell r="C1458">
            <v>16.6875</v>
          </cell>
          <cell r="D1458">
            <v>3.5490460000000001</v>
          </cell>
          <cell r="E1458">
            <v>1479.85</v>
          </cell>
          <cell r="G1458">
            <v>36754</v>
          </cell>
          <cell r="H1458">
            <v>117.26384364820848</v>
          </cell>
          <cell r="I1458">
            <v>79.464285714285708</v>
          </cell>
          <cell r="J1458">
            <v>60.118005253185167</v>
          </cell>
          <cell r="K1458">
            <v>101.69252759032999</v>
          </cell>
        </row>
        <row r="1459">
          <cell r="A1459">
            <v>36753</v>
          </cell>
          <cell r="B1459">
            <v>67.9375</v>
          </cell>
          <cell r="C1459">
            <v>17</v>
          </cell>
          <cell r="D1459">
            <v>3.4608650000000001</v>
          </cell>
          <cell r="E1459">
            <v>1484.4299999999998</v>
          </cell>
          <cell r="G1459">
            <v>36753</v>
          </cell>
          <cell r="H1459">
            <v>118.02388707926168</v>
          </cell>
          <cell r="I1459">
            <v>80.952380952380949</v>
          </cell>
          <cell r="J1459">
            <v>58.624289527541961</v>
          </cell>
          <cell r="K1459">
            <v>102.00725663473564</v>
          </cell>
        </row>
        <row r="1460">
          <cell r="A1460">
            <v>36752</v>
          </cell>
          <cell r="B1460">
            <v>70.1875</v>
          </cell>
          <cell r="C1460">
            <v>16.625</v>
          </cell>
          <cell r="D1460">
            <v>3.422161</v>
          </cell>
          <cell r="E1460">
            <v>1491.56</v>
          </cell>
          <cell r="G1460">
            <v>36752</v>
          </cell>
          <cell r="H1460">
            <v>121.93268186753529</v>
          </cell>
          <cell r="I1460">
            <v>79.166666666666657</v>
          </cell>
          <cell r="J1460">
            <v>57.968674673488415</v>
          </cell>
          <cell r="K1460">
            <v>102.49721691565537</v>
          </cell>
        </row>
        <row r="1461">
          <cell r="A1461">
            <v>36749</v>
          </cell>
          <cell r="B1461">
            <v>69.0625</v>
          </cell>
          <cell r="C1461">
            <v>16.5625</v>
          </cell>
          <cell r="D1461">
            <v>3.3498519999999998</v>
          </cell>
          <cell r="E1461">
            <v>1471.84</v>
          </cell>
          <cell r="G1461">
            <v>36749</v>
          </cell>
          <cell r="H1461">
            <v>119.97828447339849</v>
          </cell>
          <cell r="I1461">
            <v>78.86904761904762</v>
          </cell>
          <cell r="J1461">
            <v>56.743817953724133</v>
          </cell>
          <cell r="K1461">
            <v>101.14209535327991</v>
          </cell>
        </row>
        <row r="1462">
          <cell r="A1462">
            <v>36748</v>
          </cell>
          <cell r="B1462">
            <v>67.25</v>
          </cell>
          <cell r="C1462">
            <v>16.4375</v>
          </cell>
          <cell r="D1462">
            <v>3.447883</v>
          </cell>
          <cell r="E1462">
            <v>1460.25</v>
          </cell>
          <cell r="G1462">
            <v>36748</v>
          </cell>
          <cell r="H1462">
            <v>116.82953311617807</v>
          </cell>
          <cell r="I1462">
            <v>78.273809523809518</v>
          </cell>
          <cell r="J1462">
            <v>58.404384813938115</v>
          </cell>
          <cell r="K1462">
            <v>100.34565220379048</v>
          </cell>
        </row>
        <row r="1463">
          <cell r="A1463">
            <v>36747</v>
          </cell>
          <cell r="B1463">
            <v>67.4375</v>
          </cell>
          <cell r="C1463">
            <v>16.875</v>
          </cell>
          <cell r="D1463">
            <v>3.3441040000000002</v>
          </cell>
          <cell r="E1463">
            <v>1472.87</v>
          </cell>
          <cell r="G1463">
            <v>36747</v>
          </cell>
          <cell r="H1463">
            <v>117.15526601520088</v>
          </cell>
          <cell r="I1463">
            <v>80.357142857142861</v>
          </cell>
          <cell r="J1463">
            <v>56.646451423621315</v>
          </cell>
          <cell r="K1463">
            <v>101.21287502920519</v>
          </cell>
        </row>
        <row r="1464">
          <cell r="A1464">
            <v>36746</v>
          </cell>
          <cell r="B1464">
            <v>67.375</v>
          </cell>
          <cell r="C1464">
            <v>16.75</v>
          </cell>
          <cell r="D1464">
            <v>3.2777430000000001</v>
          </cell>
          <cell r="E1464">
            <v>1482.8</v>
          </cell>
          <cell r="G1464">
            <v>36746</v>
          </cell>
          <cell r="H1464">
            <v>117.04668838219328</v>
          </cell>
          <cell r="I1464">
            <v>79.761904761904773</v>
          </cell>
          <cell r="J1464">
            <v>55.522349074255708</v>
          </cell>
          <cell r="K1464">
            <v>101.89524607963057</v>
          </cell>
        </row>
        <row r="1465">
          <cell r="A1465">
            <v>36745</v>
          </cell>
          <cell r="B1465">
            <v>65.0625</v>
          </cell>
          <cell r="C1465">
            <v>16.0625</v>
          </cell>
          <cell r="D1465">
            <v>3.3311009999999999</v>
          </cell>
          <cell r="E1465">
            <v>1479.32</v>
          </cell>
          <cell r="G1465">
            <v>36745</v>
          </cell>
          <cell r="H1465">
            <v>113.02931596091206</v>
          </cell>
          <cell r="I1465">
            <v>76.488095238095227</v>
          </cell>
          <cell r="J1465">
            <v>56.426190986786409</v>
          </cell>
          <cell r="K1465">
            <v>101.65610698038783</v>
          </cell>
        </row>
        <row r="1466">
          <cell r="A1466">
            <v>36742</v>
          </cell>
          <cell r="B1466">
            <v>62.375</v>
          </cell>
          <cell r="C1466">
            <v>16.0625</v>
          </cell>
          <cell r="D1466">
            <v>3.3803610000000002</v>
          </cell>
          <cell r="E1466">
            <v>1462.9299999999998</v>
          </cell>
          <cell r="G1466">
            <v>36742</v>
          </cell>
          <cell r="H1466">
            <v>108.36047774158524</v>
          </cell>
          <cell r="I1466">
            <v>76.488095238095227</v>
          </cell>
          <cell r="J1466">
            <v>57.260616051655077</v>
          </cell>
          <cell r="K1466">
            <v>100.52981679746019</v>
          </cell>
        </row>
        <row r="1467">
          <cell r="A1467">
            <v>36741</v>
          </cell>
          <cell r="B1467">
            <v>61.9375</v>
          </cell>
          <cell r="C1467">
            <v>15.9375</v>
          </cell>
          <cell r="D1467">
            <v>3.2215729999999998</v>
          </cell>
          <cell r="E1467">
            <v>1452.56</v>
          </cell>
          <cell r="G1467">
            <v>36741</v>
          </cell>
          <cell r="H1467">
            <v>107.60043431053204</v>
          </cell>
          <cell r="I1467">
            <v>75.892857142857139</v>
          </cell>
          <cell r="J1467">
            <v>54.57087412716529</v>
          </cell>
          <cell r="K1467">
            <v>99.817209768969633</v>
          </cell>
        </row>
        <row r="1468">
          <cell r="A1468">
            <v>36740</v>
          </cell>
          <cell r="B1468">
            <v>63.1875</v>
          </cell>
          <cell r="C1468">
            <v>16.125</v>
          </cell>
          <cell r="D1468">
            <v>3.349342</v>
          </cell>
          <cell r="E1468">
            <v>1438.6999999999998</v>
          </cell>
          <cell r="G1468">
            <v>36740</v>
          </cell>
          <cell r="H1468">
            <v>109.77198697068404</v>
          </cell>
          <cell r="I1468">
            <v>76.785714285714292</v>
          </cell>
          <cell r="J1468">
            <v>56.735178960969712</v>
          </cell>
          <cell r="K1468">
            <v>98.864776459916712</v>
          </cell>
        </row>
        <row r="1469">
          <cell r="A1469">
            <v>36739</v>
          </cell>
          <cell r="B1469">
            <v>62.25</v>
          </cell>
          <cell r="C1469">
            <v>16.125</v>
          </cell>
          <cell r="D1469">
            <v>3.5560679999999998</v>
          </cell>
          <cell r="E1469">
            <v>1438.1</v>
          </cell>
          <cell r="G1469">
            <v>36739</v>
          </cell>
          <cell r="H1469">
            <v>108.14332247557003</v>
          </cell>
          <cell r="I1469">
            <v>76.785714285714292</v>
          </cell>
          <cell r="J1469">
            <v>60.236952325972567</v>
          </cell>
          <cell r="K1469">
            <v>98.823545580736933</v>
          </cell>
        </row>
        <row r="1470">
          <cell r="A1470">
            <v>36738</v>
          </cell>
          <cell r="B1470">
            <v>61.0625</v>
          </cell>
          <cell r="C1470">
            <v>16.125</v>
          </cell>
          <cell r="D1470">
            <v>3.5677690000000002</v>
          </cell>
          <cell r="E1470">
            <v>1430.83</v>
          </cell>
          <cell r="G1470">
            <v>36738</v>
          </cell>
          <cell r="H1470">
            <v>106.08034744842563</v>
          </cell>
          <cell r="I1470">
            <v>76.785714285714292</v>
          </cell>
          <cell r="J1470">
            <v>60.435157922481473</v>
          </cell>
          <cell r="K1470">
            <v>98.323964761341927</v>
          </cell>
        </row>
        <row r="1471">
          <cell r="A1471">
            <v>36735</v>
          </cell>
          <cell r="B1471">
            <v>61.3125</v>
          </cell>
          <cell r="C1471">
            <v>15.8125</v>
          </cell>
          <cell r="D1471">
            <v>3.548972</v>
          </cell>
          <cell r="E1471">
            <v>1419.8899999999999</v>
          </cell>
          <cell r="G1471">
            <v>36735</v>
          </cell>
          <cell r="H1471">
            <v>106.51465798045604</v>
          </cell>
          <cell r="I1471">
            <v>75.297619047619051</v>
          </cell>
          <cell r="J1471">
            <v>60.116751752275697</v>
          </cell>
          <cell r="K1471">
            <v>97.572188397630597</v>
          </cell>
        </row>
        <row r="1472">
          <cell r="A1472">
            <v>36734</v>
          </cell>
          <cell r="B1472">
            <v>64.75</v>
          </cell>
          <cell r="C1472">
            <v>16</v>
          </cell>
          <cell r="D1472">
            <v>3.5725340000000001</v>
          </cell>
          <cell r="E1472">
            <v>1449.62</v>
          </cell>
          <cell r="G1472">
            <v>36734</v>
          </cell>
          <cell r="H1472">
            <v>112.48642779587405</v>
          </cell>
          <cell r="I1472">
            <v>76.19047619047619</v>
          </cell>
          <cell r="J1472">
            <v>60.515873217530178</v>
          </cell>
          <cell r="K1472">
            <v>99.615178460988702</v>
          </cell>
        </row>
        <row r="1473">
          <cell r="A1473">
            <v>36733</v>
          </cell>
          <cell r="B1473">
            <v>63.4375</v>
          </cell>
          <cell r="C1473">
            <v>16</v>
          </cell>
          <cell r="D1473">
            <v>3.6530559999999999</v>
          </cell>
          <cell r="E1473">
            <v>1452.4199999999998</v>
          </cell>
          <cell r="G1473">
            <v>36733</v>
          </cell>
          <cell r="H1473">
            <v>110.20629750271445</v>
          </cell>
          <cell r="I1473">
            <v>76.19047619047619</v>
          </cell>
          <cell r="J1473">
            <v>61.879851599043675</v>
          </cell>
          <cell r="K1473">
            <v>99.807589230494358</v>
          </cell>
        </row>
        <row r="1474">
          <cell r="A1474">
            <v>36732</v>
          </cell>
          <cell r="B1474">
            <v>65.5625</v>
          </cell>
          <cell r="C1474">
            <v>15.875</v>
          </cell>
          <cell r="D1474">
            <v>3.6573220000000002</v>
          </cell>
          <cell r="E1474">
            <v>1474.4699999999998</v>
          </cell>
          <cell r="G1474">
            <v>36732</v>
          </cell>
          <cell r="H1474">
            <v>113.89793702497286</v>
          </cell>
          <cell r="I1474">
            <v>75.595238095238088</v>
          </cell>
          <cell r="J1474">
            <v>61.952114232554237</v>
          </cell>
          <cell r="K1474">
            <v>101.32282404035129</v>
          </cell>
        </row>
        <row r="1475">
          <cell r="A1475">
            <v>36731</v>
          </cell>
          <cell r="B1475">
            <v>65</v>
          </cell>
          <cell r="C1475">
            <v>15.875</v>
          </cell>
          <cell r="D1475">
            <v>3.639319</v>
          </cell>
          <cell r="E1475">
            <v>1464.29</v>
          </cell>
          <cell r="G1475">
            <v>36731</v>
          </cell>
          <cell r="H1475">
            <v>112.92073832790446</v>
          </cell>
          <cell r="I1475">
            <v>75.595238095238088</v>
          </cell>
          <cell r="J1475">
            <v>61.647157788322993</v>
          </cell>
          <cell r="K1475">
            <v>100.62327345693434</v>
          </cell>
        </row>
        <row r="1476">
          <cell r="A1476">
            <v>36728</v>
          </cell>
          <cell r="B1476">
            <v>65.125</v>
          </cell>
          <cell r="C1476">
            <v>16.375</v>
          </cell>
          <cell r="D1476">
            <v>3.6211039999999999</v>
          </cell>
          <cell r="E1476">
            <v>1480.1899999999998</v>
          </cell>
          <cell r="G1476">
            <v>36728</v>
          </cell>
          <cell r="H1476">
            <v>113.13789359391966</v>
          </cell>
          <cell r="I1476">
            <v>77.976190476190482</v>
          </cell>
          <cell r="J1476">
            <v>61.338610233378155</v>
          </cell>
          <cell r="K1476">
            <v>101.71589175519853</v>
          </cell>
        </row>
        <row r="1477">
          <cell r="A1477">
            <v>36727</v>
          </cell>
          <cell r="B1477">
            <v>64.75</v>
          </cell>
          <cell r="C1477">
            <v>16.875</v>
          </cell>
          <cell r="D1477">
            <v>3.5834079999999999</v>
          </cell>
          <cell r="E1477">
            <v>1495.57</v>
          </cell>
          <cell r="G1477">
            <v>36727</v>
          </cell>
          <cell r="H1477">
            <v>112.48642779587405</v>
          </cell>
          <cell r="I1477">
            <v>80.357142857142861</v>
          </cell>
          <cell r="J1477">
            <v>60.700070094415729</v>
          </cell>
          <cell r="K1477">
            <v>102.77277662484023</v>
          </cell>
        </row>
        <row r="1478">
          <cell r="A1478">
            <v>36726</v>
          </cell>
          <cell r="B1478">
            <v>61.625</v>
          </cell>
          <cell r="C1478">
            <v>16.875</v>
          </cell>
          <cell r="D1478">
            <v>3.6703290000000002</v>
          </cell>
          <cell r="E1478">
            <v>1481.9599999999998</v>
          </cell>
          <cell r="G1478">
            <v>36726</v>
          </cell>
          <cell r="H1478">
            <v>107.05754614549403</v>
          </cell>
          <cell r="I1478">
            <v>80.357142857142861</v>
          </cell>
          <cell r="J1478">
            <v>62.172442426195055</v>
          </cell>
          <cell r="K1478">
            <v>101.83752284877887</v>
          </cell>
        </row>
        <row r="1479">
          <cell r="A1479">
            <v>36725</v>
          </cell>
          <cell r="B1479">
            <v>61.375</v>
          </cell>
          <cell r="C1479">
            <v>16.6875</v>
          </cell>
          <cell r="D1479">
            <v>3.8923320000000001</v>
          </cell>
          <cell r="E1479">
            <v>1493.7399999999998</v>
          </cell>
          <cell r="G1479">
            <v>36725</v>
          </cell>
          <cell r="H1479">
            <v>106.62323561346363</v>
          </cell>
          <cell r="I1479">
            <v>79.464285714285708</v>
          </cell>
          <cell r="J1479">
            <v>65.932995972196679</v>
          </cell>
          <cell r="K1479">
            <v>102.6470224433419</v>
          </cell>
        </row>
        <row r="1480">
          <cell r="A1480">
            <v>36724</v>
          </cell>
          <cell r="B1480">
            <v>61.6875</v>
          </cell>
          <cell r="C1480">
            <v>16.8125</v>
          </cell>
          <cell r="D1480">
            <v>4.0641160000000003</v>
          </cell>
          <cell r="E1480">
            <v>1510.4899999999998</v>
          </cell>
          <cell r="G1480">
            <v>36724</v>
          </cell>
          <cell r="H1480">
            <v>107.16612377850163</v>
          </cell>
          <cell r="I1480">
            <v>80.05952380952381</v>
          </cell>
          <cell r="J1480">
            <v>68.842879759111014</v>
          </cell>
          <cell r="K1480">
            <v>103.79805115377742</v>
          </cell>
        </row>
        <row r="1481">
          <cell r="A1481">
            <v>36721</v>
          </cell>
          <cell r="B1481">
            <v>63.125</v>
          </cell>
          <cell r="C1481">
            <v>16.5</v>
          </cell>
          <cell r="D1481">
            <v>4.0512940000000004</v>
          </cell>
          <cell r="E1481">
            <v>1509.9799999999998</v>
          </cell>
          <cell r="G1481">
            <v>36721</v>
          </cell>
          <cell r="H1481">
            <v>109.66340933767644</v>
          </cell>
          <cell r="I1481">
            <v>78.571428571428569</v>
          </cell>
          <cell r="J1481">
            <v>68.625685317743859</v>
          </cell>
          <cell r="K1481">
            <v>103.76300490647463</v>
          </cell>
        </row>
        <row r="1482">
          <cell r="A1482">
            <v>36720</v>
          </cell>
          <cell r="B1482">
            <v>63.625</v>
          </cell>
          <cell r="C1482">
            <v>16.3125</v>
          </cell>
          <cell r="D1482">
            <v>4.0437659999999997</v>
          </cell>
          <cell r="E1482">
            <v>1495.84</v>
          </cell>
          <cell r="G1482">
            <v>36720</v>
          </cell>
          <cell r="H1482">
            <v>110.53203040173725</v>
          </cell>
          <cell r="I1482">
            <v>77.678571428571431</v>
          </cell>
          <cell r="J1482">
            <v>68.498167009007929</v>
          </cell>
          <cell r="K1482">
            <v>102.79133052047112</v>
          </cell>
        </row>
        <row r="1483">
          <cell r="A1483">
            <v>36719</v>
          </cell>
          <cell r="B1483">
            <v>64.625</v>
          </cell>
          <cell r="C1483">
            <v>16.4375</v>
          </cell>
          <cell r="D1483">
            <v>4.0029570000000003</v>
          </cell>
          <cell r="E1483">
            <v>1492.9199999999998</v>
          </cell>
          <cell r="G1483">
            <v>36719</v>
          </cell>
          <cell r="H1483">
            <v>112.26927252985885</v>
          </cell>
          <cell r="I1483">
            <v>78.273809523809518</v>
          </cell>
          <cell r="J1483">
            <v>67.806895135840549</v>
          </cell>
          <cell r="K1483">
            <v>102.59067357512954</v>
          </cell>
        </row>
        <row r="1484">
          <cell r="A1484">
            <v>36718</v>
          </cell>
          <cell r="B1484">
            <v>63.875</v>
          </cell>
          <cell r="C1484">
            <v>16.5</v>
          </cell>
          <cell r="D1484">
            <v>3.9462709999999999</v>
          </cell>
          <cell r="E1484">
            <v>1480.8799999999999</v>
          </cell>
          <cell r="G1484">
            <v>36718</v>
          </cell>
          <cell r="H1484">
            <v>110.96634093376765</v>
          </cell>
          <cell r="I1484">
            <v>78.571428571428569</v>
          </cell>
          <cell r="J1484">
            <v>66.846679560786839</v>
          </cell>
          <cell r="K1484">
            <v>101.76330726625528</v>
          </cell>
        </row>
        <row r="1485">
          <cell r="A1485">
            <v>36717</v>
          </cell>
          <cell r="B1485">
            <v>63.1875</v>
          </cell>
          <cell r="C1485">
            <v>16</v>
          </cell>
          <cell r="D1485">
            <v>3.995412</v>
          </cell>
          <cell r="E1485">
            <v>1475.62</v>
          </cell>
          <cell r="G1485">
            <v>36717</v>
          </cell>
          <cell r="H1485">
            <v>109.77198697068404</v>
          </cell>
          <cell r="I1485">
            <v>76.19047619047619</v>
          </cell>
          <cell r="J1485">
            <v>67.679088860679471</v>
          </cell>
          <cell r="K1485">
            <v>101.40184989211252</v>
          </cell>
        </row>
        <row r="1486">
          <cell r="A1486">
            <v>36714</v>
          </cell>
          <cell r="B1486">
            <v>61.875</v>
          </cell>
          <cell r="C1486">
            <v>16</v>
          </cell>
          <cell r="D1486">
            <v>3.9036629999999999</v>
          </cell>
          <cell r="E1486">
            <v>1478.8999999999999</v>
          </cell>
          <cell r="G1486">
            <v>36714</v>
          </cell>
          <cell r="H1486">
            <v>107.49185667752444</v>
          </cell>
          <cell r="I1486">
            <v>76.19047619047619</v>
          </cell>
          <cell r="J1486">
            <v>66.124934064158239</v>
          </cell>
          <cell r="K1486">
            <v>101.62724536496199</v>
          </cell>
        </row>
        <row r="1487">
          <cell r="A1487">
            <v>36713</v>
          </cell>
          <cell r="B1487">
            <v>61.625</v>
          </cell>
          <cell r="C1487">
            <v>15.875</v>
          </cell>
          <cell r="D1487">
            <v>3.948607</v>
          </cell>
          <cell r="E1487">
            <v>1456.6699999999998</v>
          </cell>
          <cell r="G1487">
            <v>36713</v>
          </cell>
          <cell r="H1487">
            <v>107.05754614549403</v>
          </cell>
          <cell r="I1487">
            <v>75.595238095238088</v>
          </cell>
          <cell r="J1487">
            <v>66.886249535442403</v>
          </cell>
          <cell r="K1487">
            <v>100.09964129135113</v>
          </cell>
        </row>
        <row r="1488">
          <cell r="A1488">
            <v>36712</v>
          </cell>
          <cell r="B1488">
            <v>61.5</v>
          </cell>
          <cell r="C1488">
            <v>16.125</v>
          </cell>
          <cell r="D1488">
            <v>3.7709419999999998</v>
          </cell>
          <cell r="E1488">
            <v>1446.2299999999998</v>
          </cell>
          <cell r="G1488">
            <v>36712</v>
          </cell>
          <cell r="H1488">
            <v>106.84039087947883</v>
          </cell>
          <cell r="I1488">
            <v>76.785714285714292</v>
          </cell>
          <cell r="J1488">
            <v>63.876746304628497</v>
          </cell>
          <cell r="K1488">
            <v>99.382223993622958</v>
          </cell>
        </row>
        <row r="1489">
          <cell r="A1489">
            <v>36711</v>
          </cell>
          <cell r="B1489">
            <v>60.875</v>
          </cell>
          <cell r="C1489">
            <v>16.5</v>
          </cell>
          <cell r="D1489">
            <v>3.7415970000000001</v>
          </cell>
          <cell r="E1489">
            <v>1469.54</v>
          </cell>
          <cell r="G1489">
            <v>36711</v>
          </cell>
          <cell r="H1489">
            <v>105.75461454940283</v>
          </cell>
          <cell r="I1489">
            <v>78.571428571428569</v>
          </cell>
          <cell r="J1489">
            <v>63.379665437219423</v>
          </cell>
          <cell r="K1489">
            <v>100.98404364975741</v>
          </cell>
        </row>
        <row r="1490">
          <cell r="A1490">
            <v>36710</v>
          </cell>
          <cell r="B1490">
            <v>60.875</v>
          </cell>
          <cell r="C1490">
            <v>16.5</v>
          </cell>
          <cell r="D1490">
            <v>3.8138390000000002</v>
          </cell>
          <cell r="E1490">
            <v>1469.54</v>
          </cell>
          <cell r="G1490">
            <v>36710</v>
          </cell>
          <cell r="H1490">
            <v>105.75461454940283</v>
          </cell>
          <cell r="I1490">
            <v>78.571428571428569</v>
          </cell>
          <cell r="J1490">
            <v>64.603387230484614</v>
          </cell>
          <cell r="K1490">
            <v>100.98404364975741</v>
          </cell>
        </row>
        <row r="1491">
          <cell r="A1491">
            <v>36707</v>
          </cell>
          <cell r="B1491">
            <v>60.375</v>
          </cell>
          <cell r="C1491">
            <v>16.0625</v>
          </cell>
          <cell r="D1491">
            <v>3.8614060000000001</v>
          </cell>
          <cell r="E1491">
            <v>1454.6</v>
          </cell>
          <cell r="G1491">
            <v>36707</v>
          </cell>
          <cell r="H1491">
            <v>104.88599348534203</v>
          </cell>
          <cell r="I1491">
            <v>76.488095238095227</v>
          </cell>
          <cell r="J1491">
            <v>65.40913422724887</v>
          </cell>
          <cell r="K1491">
            <v>99.957394758180882</v>
          </cell>
        </row>
        <row r="1492">
          <cell r="A1492">
            <v>36706</v>
          </cell>
          <cell r="B1492">
            <v>63</v>
          </cell>
          <cell r="C1492">
            <v>15.75</v>
          </cell>
          <cell r="D1492">
            <v>3.8130510000000002</v>
          </cell>
          <cell r="E1492">
            <v>1442.3899999999999</v>
          </cell>
          <cell r="G1492">
            <v>36706</v>
          </cell>
          <cell r="H1492">
            <v>109.44625407166124</v>
          </cell>
          <cell r="I1492">
            <v>75</v>
          </cell>
          <cell r="J1492">
            <v>64.590039139718954</v>
          </cell>
          <cell r="K1492">
            <v>99.118346366872373</v>
          </cell>
        </row>
        <row r="1493">
          <cell r="A1493">
            <v>36705</v>
          </cell>
          <cell r="B1493">
            <v>63.625</v>
          </cell>
          <cell r="C1493">
            <v>16.9375</v>
          </cell>
          <cell r="D1493">
            <v>3.812837</v>
          </cell>
          <cell r="E1493">
            <v>1454.82</v>
          </cell>
          <cell r="G1493">
            <v>36705</v>
          </cell>
          <cell r="H1493">
            <v>110.53203040173725</v>
          </cell>
          <cell r="I1493">
            <v>80.654761904761912</v>
          </cell>
          <cell r="J1493">
            <v>64.58641415060238</v>
          </cell>
          <cell r="K1493">
            <v>99.972512747213472</v>
          </cell>
        </row>
        <row r="1494">
          <cell r="A1494">
            <v>36704</v>
          </cell>
          <cell r="B1494">
            <v>64.375</v>
          </cell>
          <cell r="C1494">
            <v>16.25</v>
          </cell>
          <cell r="D1494">
            <v>3.699862</v>
          </cell>
          <cell r="E1494">
            <v>1450.55</v>
          </cell>
          <cell r="G1494">
            <v>36704</v>
          </cell>
          <cell r="H1494">
            <v>111.83496199782846</v>
          </cell>
          <cell r="I1494">
            <v>77.38095238095238</v>
          </cell>
          <cell r="J1494">
            <v>62.672707863482238</v>
          </cell>
          <cell r="K1494">
            <v>99.679086323717371</v>
          </cell>
        </row>
        <row r="1495">
          <cell r="A1495">
            <v>36703</v>
          </cell>
          <cell r="B1495">
            <v>64.3125</v>
          </cell>
          <cell r="C1495">
            <v>16.625</v>
          </cell>
          <cell r="D1495">
            <v>3.7706650000000002</v>
          </cell>
          <cell r="E1495">
            <v>1455.31</v>
          </cell>
          <cell r="G1495">
            <v>36703</v>
          </cell>
          <cell r="H1495">
            <v>111.72638436482086</v>
          </cell>
          <cell r="I1495">
            <v>79.166666666666657</v>
          </cell>
          <cell r="J1495">
            <v>63.872054145818744</v>
          </cell>
          <cell r="K1495">
            <v>100.00618463187696</v>
          </cell>
        </row>
        <row r="1496">
          <cell r="A1496">
            <v>36700</v>
          </cell>
          <cell r="B1496">
            <v>61</v>
          </cell>
          <cell r="C1496">
            <v>16.6875</v>
          </cell>
          <cell r="D1496">
            <v>3.7974399999999999</v>
          </cell>
          <cell r="E1496">
            <v>1441.4799999999998</v>
          </cell>
          <cell r="G1496">
            <v>36700</v>
          </cell>
          <cell r="H1496">
            <v>105.97176981541803</v>
          </cell>
          <cell r="I1496">
            <v>79.464285714285708</v>
          </cell>
          <cell r="J1496">
            <v>64.325601265426101</v>
          </cell>
          <cell r="K1496">
            <v>99.055812866783029</v>
          </cell>
        </row>
        <row r="1497">
          <cell r="A1497">
            <v>36699</v>
          </cell>
          <cell r="B1497">
            <v>60</v>
          </cell>
          <cell r="C1497">
            <v>16.875</v>
          </cell>
          <cell r="D1497">
            <v>3.8155600000000001</v>
          </cell>
          <cell r="E1497">
            <v>1452.1799999999998</v>
          </cell>
          <cell r="G1497">
            <v>36699</v>
          </cell>
          <cell r="H1497">
            <v>104.23452768729642</v>
          </cell>
          <cell r="I1497">
            <v>80.357142857142861</v>
          </cell>
          <cell r="J1497">
            <v>64.632539596230416</v>
          </cell>
          <cell r="K1497">
            <v>99.791096878822444</v>
          </cell>
        </row>
        <row r="1498">
          <cell r="A1498">
            <v>36698</v>
          </cell>
          <cell r="B1498">
            <v>59.1875</v>
          </cell>
          <cell r="C1498">
            <v>17.625</v>
          </cell>
          <cell r="D1498">
            <v>3.8342420000000002</v>
          </cell>
          <cell r="E1498">
            <v>1479.1299999999999</v>
          </cell>
          <cell r="G1498">
            <v>36698</v>
          </cell>
          <cell r="H1498">
            <v>102.82301845819761</v>
          </cell>
          <cell r="I1498">
            <v>83.928571428571431</v>
          </cell>
          <cell r="J1498">
            <v>64.948997758266074</v>
          </cell>
          <cell r="K1498">
            <v>101.64305053531426</v>
          </cell>
        </row>
        <row r="1499">
          <cell r="A1499">
            <v>36697</v>
          </cell>
          <cell r="B1499">
            <v>59.5625</v>
          </cell>
          <cell r="C1499">
            <v>17.75</v>
          </cell>
          <cell r="D1499">
            <v>3.7192210000000001</v>
          </cell>
          <cell r="E1499">
            <v>1475.9499999999998</v>
          </cell>
          <cell r="G1499">
            <v>36697</v>
          </cell>
          <cell r="H1499">
            <v>103.47448425624322</v>
          </cell>
          <cell r="I1499">
            <v>84.523809523809518</v>
          </cell>
          <cell r="J1499">
            <v>63.000633864919351</v>
          </cell>
          <cell r="K1499">
            <v>101.42452687566141</v>
          </cell>
        </row>
        <row r="1500">
          <cell r="A1500">
            <v>36696</v>
          </cell>
          <cell r="B1500">
            <v>58.125</v>
          </cell>
          <cell r="C1500">
            <v>17.875</v>
          </cell>
          <cell r="D1500">
            <v>3.7122109999999999</v>
          </cell>
          <cell r="E1500">
            <v>1486</v>
          </cell>
          <cell r="G1500">
            <v>36696</v>
          </cell>
          <cell r="H1500">
            <v>100.9771986970684</v>
          </cell>
          <cell r="I1500">
            <v>85.11904761904762</v>
          </cell>
          <cell r="J1500">
            <v>62.881890062549694</v>
          </cell>
          <cell r="K1500">
            <v>102.11514410192272</v>
          </cell>
        </row>
        <row r="1501">
          <cell r="A1501">
            <v>36693</v>
          </cell>
          <cell r="B1501">
            <v>57.5</v>
          </cell>
          <cell r="C1501">
            <v>17.625</v>
          </cell>
          <cell r="D1501">
            <v>3.925265</v>
          </cell>
          <cell r="E1501">
            <v>1464.4599999999998</v>
          </cell>
          <cell r="G1501">
            <v>36693</v>
          </cell>
          <cell r="H1501">
            <v>99.891422366992401</v>
          </cell>
          <cell r="I1501">
            <v>83.928571428571431</v>
          </cell>
          <cell r="J1501">
            <v>66.490854694513359</v>
          </cell>
          <cell r="K1501">
            <v>100.6349555393686</v>
          </cell>
        </row>
        <row r="1502">
          <cell r="A1502">
            <v>36692</v>
          </cell>
          <cell r="B1502">
            <v>57.375</v>
          </cell>
          <cell r="C1502">
            <v>17.875</v>
          </cell>
          <cell r="D1502">
            <v>4.056597</v>
          </cell>
          <cell r="E1502">
            <v>1478.7299999999998</v>
          </cell>
          <cell r="G1502">
            <v>36692</v>
          </cell>
          <cell r="H1502">
            <v>99.674267100977204</v>
          </cell>
          <cell r="I1502">
            <v>85.11904761904762</v>
          </cell>
          <cell r="J1502">
            <v>68.715513903188395</v>
          </cell>
          <cell r="K1502">
            <v>101.61556328252772</v>
          </cell>
        </row>
        <row r="1503">
          <cell r="A1503">
            <v>36691</v>
          </cell>
          <cell r="B1503">
            <v>58.3125</v>
          </cell>
          <cell r="C1503">
            <v>17.625</v>
          </cell>
          <cell r="D1503">
            <v>4.0560260000000001</v>
          </cell>
          <cell r="E1503">
            <v>1470.54</v>
          </cell>
          <cell r="G1503">
            <v>36691</v>
          </cell>
          <cell r="H1503">
            <v>101.30293159609121</v>
          </cell>
          <cell r="I1503">
            <v>83.928571428571431</v>
          </cell>
          <cell r="J1503">
            <v>68.70584161914374</v>
          </cell>
          <cell r="K1503">
            <v>101.05276178172373</v>
          </cell>
        </row>
        <row r="1504">
          <cell r="A1504">
            <v>36690</v>
          </cell>
          <cell r="B1504">
            <v>60.0625</v>
          </cell>
          <cell r="C1504">
            <v>17.75</v>
          </cell>
          <cell r="D1504">
            <v>4.0789499999999999</v>
          </cell>
          <cell r="E1504">
            <v>1469.4399999999998</v>
          </cell>
          <cell r="G1504">
            <v>36690</v>
          </cell>
          <cell r="H1504">
            <v>104.34310532030402</v>
          </cell>
          <cell r="I1504">
            <v>84.523809523809518</v>
          </cell>
          <cell r="J1504">
            <v>69.094155873854447</v>
          </cell>
          <cell r="K1504">
            <v>100.97717183656079</v>
          </cell>
        </row>
        <row r="1505">
          <cell r="A1505">
            <v>36689</v>
          </cell>
          <cell r="B1505">
            <v>59</v>
          </cell>
          <cell r="C1505">
            <v>17.5625</v>
          </cell>
          <cell r="D1505">
            <v>4.1255600000000001</v>
          </cell>
          <cell r="E1505">
            <v>1446</v>
          </cell>
          <cell r="G1505">
            <v>36689</v>
          </cell>
          <cell r="H1505">
            <v>102.49728555917481</v>
          </cell>
          <cell r="I1505">
            <v>83.63095238095238</v>
          </cell>
          <cell r="J1505">
            <v>69.883692054803063</v>
          </cell>
          <cell r="K1505">
            <v>99.366418823270706</v>
          </cell>
        </row>
        <row r="1506">
          <cell r="A1506">
            <v>36686</v>
          </cell>
          <cell r="B1506">
            <v>58.8125</v>
          </cell>
          <cell r="C1506">
            <v>17.8125</v>
          </cell>
          <cell r="D1506">
            <v>4.0889470000000001</v>
          </cell>
          <cell r="E1506">
            <v>1456.9499999999998</v>
          </cell>
          <cell r="G1506">
            <v>36686</v>
          </cell>
          <cell r="H1506">
            <v>102.171552660152</v>
          </cell>
          <cell r="I1506">
            <v>84.821428571428569</v>
          </cell>
          <cell r="J1506">
            <v>69.263497071042678</v>
          </cell>
          <cell r="K1506">
            <v>100.11888236830171</v>
          </cell>
        </row>
        <row r="1507">
          <cell r="A1507">
            <v>36685</v>
          </cell>
          <cell r="B1507">
            <v>58.875</v>
          </cell>
          <cell r="C1507">
            <v>17.8125</v>
          </cell>
          <cell r="D1507">
            <v>4.1286250000000004</v>
          </cell>
          <cell r="E1507">
            <v>1461.6699999999998</v>
          </cell>
          <cell r="G1507">
            <v>36685</v>
          </cell>
          <cell r="H1507">
            <v>102.28013029315962</v>
          </cell>
          <cell r="I1507">
            <v>84.821428571428569</v>
          </cell>
          <cell r="J1507">
            <v>69.93561070733702</v>
          </cell>
          <cell r="K1507">
            <v>100.44323195118264</v>
          </cell>
        </row>
        <row r="1508">
          <cell r="A1508">
            <v>36684</v>
          </cell>
          <cell r="B1508">
            <v>59.9375</v>
          </cell>
          <cell r="C1508">
            <v>17.75</v>
          </cell>
          <cell r="D1508">
            <v>4.1415170000000003</v>
          </cell>
          <cell r="E1508">
            <v>1471.36</v>
          </cell>
          <cell r="G1508">
            <v>36684</v>
          </cell>
          <cell r="H1508">
            <v>104.12595005428882</v>
          </cell>
          <cell r="I1508">
            <v>84.523809523809518</v>
          </cell>
          <cell r="J1508">
            <v>70.153990892807727</v>
          </cell>
          <cell r="K1508">
            <v>101.10911064993608</v>
          </cell>
        </row>
        <row r="1509">
          <cell r="A1509">
            <v>36683</v>
          </cell>
          <cell r="B1509">
            <v>60.125</v>
          </cell>
          <cell r="C1509">
            <v>17</v>
          </cell>
          <cell r="D1509">
            <v>4.1182169999999996</v>
          </cell>
          <cell r="E1509">
            <v>1457.84</v>
          </cell>
          <cell r="G1509">
            <v>36683</v>
          </cell>
          <cell r="H1509">
            <v>104.45168295331162</v>
          </cell>
          <cell r="I1509">
            <v>80.952380952380949</v>
          </cell>
          <cell r="J1509">
            <v>69.759307498340789</v>
          </cell>
          <cell r="K1509">
            <v>100.1800415057517</v>
          </cell>
        </row>
        <row r="1510">
          <cell r="A1510">
            <v>36682</v>
          </cell>
          <cell r="B1510">
            <v>60</v>
          </cell>
          <cell r="C1510">
            <v>16.625</v>
          </cell>
          <cell r="D1510">
            <v>4.1080360000000002</v>
          </cell>
          <cell r="E1510">
            <v>1467.6299999999999</v>
          </cell>
          <cell r="G1510">
            <v>36682</v>
          </cell>
          <cell r="H1510">
            <v>104.23452768729642</v>
          </cell>
          <cell r="I1510">
            <v>79.166666666666657</v>
          </cell>
          <cell r="J1510">
            <v>69.586849488080389</v>
          </cell>
          <cell r="K1510">
            <v>100.85279201770179</v>
          </cell>
        </row>
        <row r="1511">
          <cell r="A1511">
            <v>36679</v>
          </cell>
          <cell r="B1511">
            <v>62.5</v>
          </cell>
          <cell r="C1511">
            <v>16.5</v>
          </cell>
          <cell r="D1511">
            <v>4.2820369999999999</v>
          </cell>
          <cell r="E1511">
            <v>1477.27</v>
          </cell>
          <cell r="G1511">
            <v>36679</v>
          </cell>
          <cell r="H1511">
            <v>108.57763300760044</v>
          </cell>
          <cell r="I1511">
            <v>78.571428571428569</v>
          </cell>
          <cell r="J1511">
            <v>72.534287484674252</v>
          </cell>
          <cell r="K1511">
            <v>101.51523480985693</v>
          </cell>
        </row>
        <row r="1512">
          <cell r="A1512">
            <v>36678</v>
          </cell>
          <cell r="B1512">
            <v>61</v>
          </cell>
          <cell r="C1512">
            <v>16.8125</v>
          </cell>
          <cell r="D1512">
            <v>4.2146889999999999</v>
          </cell>
          <cell r="E1512">
            <v>1448.81</v>
          </cell>
          <cell r="G1512">
            <v>36678</v>
          </cell>
          <cell r="H1512">
            <v>105.97176981541803</v>
          </cell>
          <cell r="I1512">
            <v>80.05952380952381</v>
          </cell>
          <cell r="J1512">
            <v>71.39346614344862</v>
          </cell>
          <cell r="K1512">
            <v>99.559516774095997</v>
          </cell>
        </row>
        <row r="1513">
          <cell r="A1513">
            <v>36677</v>
          </cell>
          <cell r="B1513">
            <v>59</v>
          </cell>
          <cell r="C1513">
            <v>16.75</v>
          </cell>
          <cell r="D1513">
            <v>4.1906679999999996</v>
          </cell>
          <cell r="E1513">
            <v>1420.59</v>
          </cell>
          <cell r="G1513">
            <v>36677</v>
          </cell>
          <cell r="H1513">
            <v>102.49728555917481</v>
          </cell>
          <cell r="I1513">
            <v>79.761904761904773</v>
          </cell>
          <cell r="J1513">
            <v>70.986569584715141</v>
          </cell>
          <cell r="K1513">
            <v>97.620291090007001</v>
          </cell>
        </row>
        <row r="1514">
          <cell r="A1514">
            <v>36676</v>
          </cell>
          <cell r="B1514">
            <v>59.25</v>
          </cell>
          <cell r="C1514">
            <v>17.125</v>
          </cell>
          <cell r="D1514">
            <v>4.2090300000000003</v>
          </cell>
          <cell r="E1514">
            <v>1422.4499999999998</v>
          </cell>
          <cell r="G1514">
            <v>36676</v>
          </cell>
          <cell r="H1514">
            <v>102.93159609120521</v>
          </cell>
          <cell r="I1514">
            <v>81.547619047619051</v>
          </cell>
          <cell r="J1514">
            <v>71.297607202277447</v>
          </cell>
          <cell r="K1514">
            <v>97.748106815464325</v>
          </cell>
        </row>
        <row r="1515">
          <cell r="A1515">
            <v>36675</v>
          </cell>
          <cell r="B1515">
            <v>59.125</v>
          </cell>
          <cell r="C1515">
            <v>17.3125</v>
          </cell>
          <cell r="D1515">
            <v>4.1816230000000001</v>
          </cell>
          <cell r="E1515">
            <v>1378.02</v>
          </cell>
          <cell r="G1515">
            <v>36675</v>
          </cell>
          <cell r="H1515">
            <v>102.71444082519001</v>
          </cell>
          <cell r="I1515">
            <v>82.44047619047619</v>
          </cell>
          <cell r="J1515">
            <v>70.833354507335187</v>
          </cell>
          <cell r="K1515">
            <v>94.694960212201579</v>
          </cell>
        </row>
        <row r="1516">
          <cell r="A1516">
            <v>36672</v>
          </cell>
          <cell r="B1516">
            <v>59.125</v>
          </cell>
          <cell r="C1516">
            <v>17.3125</v>
          </cell>
          <cell r="D1516">
            <v>4.1216889999999999</v>
          </cell>
          <cell r="E1516">
            <v>1378.02</v>
          </cell>
          <cell r="G1516">
            <v>36672</v>
          </cell>
          <cell r="H1516">
            <v>102.71444082519001</v>
          </cell>
          <cell r="I1516">
            <v>82.44047619047619</v>
          </cell>
          <cell r="J1516">
            <v>69.818120405876812</v>
          </cell>
          <cell r="K1516">
            <v>94.694960212201579</v>
          </cell>
        </row>
        <row r="1517">
          <cell r="A1517">
            <v>36671</v>
          </cell>
          <cell r="B1517">
            <v>59.875</v>
          </cell>
          <cell r="C1517">
            <v>16.5</v>
          </cell>
          <cell r="D1517">
            <v>4.3611000000000004</v>
          </cell>
          <cell r="E1517">
            <v>1381.52</v>
          </cell>
          <cell r="G1517">
            <v>36671</v>
          </cell>
          <cell r="H1517">
            <v>104.01737242128122</v>
          </cell>
          <cell r="I1517">
            <v>78.571428571428569</v>
          </cell>
          <cell r="J1517">
            <v>73.873551571229527</v>
          </cell>
          <cell r="K1517">
            <v>94.935473674083639</v>
          </cell>
        </row>
        <row r="1518">
          <cell r="A1518">
            <v>36670</v>
          </cell>
          <cell r="B1518">
            <v>59.125</v>
          </cell>
          <cell r="C1518">
            <v>17.6875</v>
          </cell>
          <cell r="D1518">
            <v>4.4086499999999997</v>
          </cell>
          <cell r="E1518">
            <v>1399.05</v>
          </cell>
          <cell r="G1518">
            <v>36670</v>
          </cell>
          <cell r="H1518">
            <v>102.71444082519001</v>
          </cell>
          <cell r="I1518">
            <v>84.226190476190482</v>
          </cell>
          <cell r="J1518">
            <v>74.679010601568635</v>
          </cell>
          <cell r="K1518">
            <v>96.140102527452882</v>
          </cell>
        </row>
        <row r="1519">
          <cell r="A1519">
            <v>36669</v>
          </cell>
          <cell r="B1519">
            <v>58</v>
          </cell>
          <cell r="C1519">
            <v>17.75</v>
          </cell>
          <cell r="D1519">
            <v>4.5406269999999997</v>
          </cell>
          <cell r="E1519">
            <v>1373.86</v>
          </cell>
          <cell r="G1519">
            <v>36669</v>
          </cell>
          <cell r="H1519">
            <v>100.76004343105321</v>
          </cell>
          <cell r="I1519">
            <v>84.523809523809518</v>
          </cell>
          <cell r="J1519">
            <v>76.914595595197795</v>
          </cell>
          <cell r="K1519">
            <v>94.409092783221766</v>
          </cell>
        </row>
        <row r="1520">
          <cell r="A1520">
            <v>36668</v>
          </cell>
          <cell r="B1520">
            <v>57.125</v>
          </cell>
          <cell r="C1520">
            <v>18</v>
          </cell>
          <cell r="D1520">
            <v>4.4619229999999996</v>
          </cell>
          <cell r="E1520">
            <v>1400.7199999999998</v>
          </cell>
          <cell r="G1520">
            <v>36668</v>
          </cell>
          <cell r="H1520">
            <v>99.239956568946795</v>
          </cell>
          <cell r="I1520">
            <v>85.714285714285708</v>
          </cell>
          <cell r="J1520">
            <v>75.581412681973603</v>
          </cell>
          <cell r="K1520">
            <v>96.254861807836605</v>
          </cell>
        </row>
        <row r="1521">
          <cell r="A1521">
            <v>36665</v>
          </cell>
          <cell r="B1521">
            <v>57.125</v>
          </cell>
          <cell r="C1521">
            <v>18.1875</v>
          </cell>
          <cell r="D1521">
            <v>4.4854180000000001</v>
          </cell>
          <cell r="E1521">
            <v>1406.9499999999998</v>
          </cell>
          <cell r="G1521">
            <v>36665</v>
          </cell>
          <cell r="H1521">
            <v>99.239956568946795</v>
          </cell>
          <cell r="I1521">
            <v>86.607142857142861</v>
          </cell>
          <cell r="J1521">
            <v>75.979399220728979</v>
          </cell>
          <cell r="K1521">
            <v>96.682975769986669</v>
          </cell>
        </row>
        <row r="1522">
          <cell r="A1522">
            <v>36664</v>
          </cell>
          <cell r="B1522">
            <v>57.0625</v>
          </cell>
          <cell r="C1522">
            <v>18.5</v>
          </cell>
          <cell r="D1522">
            <v>4.5685630000000002</v>
          </cell>
          <cell r="E1522">
            <v>1437.1999999999998</v>
          </cell>
          <cell r="G1522">
            <v>36664</v>
          </cell>
          <cell r="H1522">
            <v>99.131378935939196</v>
          </cell>
          <cell r="I1522">
            <v>88.095238095238088</v>
          </cell>
          <cell r="J1522">
            <v>77.387809127722591</v>
          </cell>
          <cell r="K1522">
            <v>98.761699261967266</v>
          </cell>
        </row>
        <row r="1523">
          <cell r="A1523">
            <v>36663</v>
          </cell>
          <cell r="B1523">
            <v>56.875</v>
          </cell>
          <cell r="C1523">
            <v>18.5</v>
          </cell>
          <cell r="D1523">
            <v>4.406104</v>
          </cell>
          <cell r="E1523">
            <v>1447.8</v>
          </cell>
          <cell r="G1523">
            <v>36663</v>
          </cell>
          <cell r="H1523">
            <v>98.8056460369164</v>
          </cell>
          <cell r="I1523">
            <v>88.095238095238088</v>
          </cell>
          <cell r="J1523">
            <v>74.63588339460243</v>
          </cell>
          <cell r="K1523">
            <v>99.490111460810056</v>
          </cell>
        </row>
        <row r="1524">
          <cell r="A1524">
            <v>36662</v>
          </cell>
          <cell r="B1524">
            <v>58.125</v>
          </cell>
          <cell r="C1524">
            <v>18.25</v>
          </cell>
          <cell r="D1524">
            <v>4.6758610000000003</v>
          </cell>
          <cell r="E1524">
            <v>1466.03</v>
          </cell>
          <cell r="G1524">
            <v>36662</v>
          </cell>
          <cell r="H1524">
            <v>100.9771986970684</v>
          </cell>
          <cell r="I1524">
            <v>86.904761904761912</v>
          </cell>
          <cell r="J1524">
            <v>79.205351568044946</v>
          </cell>
          <cell r="K1524">
            <v>100.74284300655572</v>
          </cell>
        </row>
        <row r="1525">
          <cell r="A1525">
            <v>36661</v>
          </cell>
          <cell r="B1525">
            <v>56.9375</v>
          </cell>
          <cell r="C1525">
            <v>17.9375</v>
          </cell>
          <cell r="D1525">
            <v>4.7433949999999996</v>
          </cell>
          <cell r="E1525">
            <v>1452.36</v>
          </cell>
          <cell r="G1525">
            <v>36661</v>
          </cell>
          <cell r="H1525">
            <v>98.914223669923999</v>
          </cell>
          <cell r="I1525">
            <v>85.416666666666657</v>
          </cell>
          <cell r="J1525">
            <v>80.34932360074572</v>
          </cell>
          <cell r="K1525">
            <v>99.803466142576369</v>
          </cell>
        </row>
        <row r="1526">
          <cell r="A1526">
            <v>36658</v>
          </cell>
          <cell r="B1526">
            <v>56.0625</v>
          </cell>
          <cell r="C1526">
            <v>17.8125</v>
          </cell>
          <cell r="D1526">
            <v>4.6180450000000004</v>
          </cell>
          <cell r="E1526">
            <v>1420.9499999999998</v>
          </cell>
          <cell r="G1526">
            <v>36658</v>
          </cell>
          <cell r="H1526">
            <v>97.394136807817588</v>
          </cell>
          <cell r="I1526">
            <v>84.821428571428569</v>
          </cell>
          <cell r="J1526">
            <v>78.225994695319685</v>
          </cell>
          <cell r="K1526">
            <v>97.645029617514879</v>
          </cell>
        </row>
        <row r="1527">
          <cell r="A1527">
            <v>36657</v>
          </cell>
          <cell r="B1527">
            <v>55.8125</v>
          </cell>
          <cell r="C1527">
            <v>18</v>
          </cell>
          <cell r="D1527">
            <v>4.6443659999999998</v>
          </cell>
          <cell r="E1527">
            <v>1407.81</v>
          </cell>
          <cell r="G1527">
            <v>36657</v>
          </cell>
          <cell r="H1527">
            <v>96.959826275787179</v>
          </cell>
          <cell r="I1527">
            <v>85.714285714285708</v>
          </cell>
          <cell r="J1527">
            <v>78.671851417455443</v>
          </cell>
          <cell r="K1527">
            <v>96.742073363477672</v>
          </cell>
        </row>
        <row r="1528">
          <cell r="A1528">
            <v>36656</v>
          </cell>
          <cell r="B1528">
            <v>54.9375</v>
          </cell>
          <cell r="C1528">
            <v>17.875</v>
          </cell>
          <cell r="D1528">
            <v>4.6690269999999998</v>
          </cell>
          <cell r="E1528">
            <v>1383.05</v>
          </cell>
          <cell r="G1528">
            <v>36656</v>
          </cell>
          <cell r="H1528">
            <v>95.439739413680783</v>
          </cell>
          <cell r="I1528">
            <v>85.11904761904762</v>
          </cell>
          <cell r="J1528">
            <v>79.089589065135641</v>
          </cell>
          <cell r="K1528">
            <v>95.040612415992072</v>
          </cell>
        </row>
        <row r="1529">
          <cell r="A1529">
            <v>36655</v>
          </cell>
          <cell r="B1529">
            <v>55.75</v>
          </cell>
          <cell r="C1529">
            <v>18.4375</v>
          </cell>
          <cell r="D1529">
            <v>4.5923189999999998</v>
          </cell>
          <cell r="E1529">
            <v>1412.1399999999999</v>
          </cell>
          <cell r="G1529">
            <v>36655</v>
          </cell>
          <cell r="H1529">
            <v>96.851248642779581</v>
          </cell>
          <cell r="I1529">
            <v>87.797619047619051</v>
          </cell>
          <cell r="J1529">
            <v>77.790216798064051</v>
          </cell>
          <cell r="K1529">
            <v>97.039622874891776</v>
          </cell>
        </row>
        <row r="1530">
          <cell r="A1530">
            <v>36654</v>
          </cell>
          <cell r="B1530">
            <v>55.1875</v>
          </cell>
          <cell r="C1530">
            <v>18.375</v>
          </cell>
          <cell r="D1530">
            <v>4.7064969999999997</v>
          </cell>
          <cell r="E1530">
            <v>1424.1699999999998</v>
          </cell>
          <cell r="G1530">
            <v>36654</v>
          </cell>
          <cell r="H1530">
            <v>95.874049945711178</v>
          </cell>
          <cell r="I1530">
            <v>87.5</v>
          </cell>
          <cell r="J1530">
            <v>79.724300944563751</v>
          </cell>
          <cell r="K1530">
            <v>97.866302002446375</v>
          </cell>
        </row>
        <row r="1531">
          <cell r="A1531">
            <v>36651</v>
          </cell>
          <cell r="B1531">
            <v>54.4375</v>
          </cell>
          <cell r="C1531">
            <v>18.4375</v>
          </cell>
          <cell r="D1531">
            <v>4.8372460000000004</v>
          </cell>
          <cell r="E1531">
            <v>1432.6299999999999</v>
          </cell>
          <cell r="G1531">
            <v>36651</v>
          </cell>
          <cell r="H1531">
            <v>94.571118349619979</v>
          </cell>
          <cell r="I1531">
            <v>87.797619047619051</v>
          </cell>
          <cell r="J1531">
            <v>81.93908459877639</v>
          </cell>
          <cell r="K1531">
            <v>98.447657398881276</v>
          </cell>
        </row>
        <row r="1532">
          <cell r="A1532">
            <v>36650</v>
          </cell>
          <cell r="B1532">
            <v>54.25</v>
          </cell>
          <cell r="C1532">
            <v>18.4375</v>
          </cell>
          <cell r="D1532">
            <v>4.6742020000000002</v>
          </cell>
          <cell r="E1532">
            <v>1409.56</v>
          </cell>
          <cell r="G1532">
            <v>36650</v>
          </cell>
          <cell r="H1532">
            <v>94.245385450597169</v>
          </cell>
          <cell r="I1532">
            <v>87.797619047619051</v>
          </cell>
          <cell r="J1532">
            <v>79.177249432790845</v>
          </cell>
          <cell r="K1532">
            <v>96.862330094418709</v>
          </cell>
        </row>
        <row r="1533">
          <cell r="A1533">
            <v>36649</v>
          </cell>
          <cell r="B1533">
            <v>53.6875</v>
          </cell>
          <cell r="C1533">
            <v>18.5</v>
          </cell>
          <cell r="D1533">
            <v>4.7819310000000002</v>
          </cell>
          <cell r="E1533">
            <v>1415.09</v>
          </cell>
          <cell r="G1533">
            <v>36649</v>
          </cell>
          <cell r="H1533">
            <v>93.268186753528767</v>
          </cell>
          <cell r="I1533">
            <v>88.095238095238088</v>
          </cell>
          <cell r="J1533">
            <v>81.002092668950752</v>
          </cell>
          <cell r="K1533">
            <v>97.242341364192356</v>
          </cell>
        </row>
        <row r="1534">
          <cell r="A1534">
            <v>36648</v>
          </cell>
          <cell r="B1534">
            <v>55.4375</v>
          </cell>
          <cell r="C1534">
            <v>18.25</v>
          </cell>
          <cell r="D1534">
            <v>4.8294069999999998</v>
          </cell>
          <cell r="E1534">
            <v>1446.28</v>
          </cell>
          <cell r="G1534">
            <v>36648</v>
          </cell>
          <cell r="H1534">
            <v>96.308360477741587</v>
          </cell>
          <cell r="I1534">
            <v>86.904761904761912</v>
          </cell>
          <cell r="J1534">
            <v>81.806298198380418</v>
          </cell>
          <cell r="K1534">
            <v>99.38565990022127</v>
          </cell>
        </row>
        <row r="1535">
          <cell r="A1535">
            <v>36647</v>
          </cell>
          <cell r="B1535">
            <v>55.75</v>
          </cell>
          <cell r="C1535">
            <v>18.625</v>
          </cell>
          <cell r="D1535">
            <v>4.9225500000000002</v>
          </cell>
          <cell r="E1535">
            <v>1468.25</v>
          </cell>
          <cell r="G1535">
            <v>36647</v>
          </cell>
          <cell r="H1535">
            <v>96.851248642779581</v>
          </cell>
          <cell r="I1535">
            <v>88.69047619047619</v>
          </cell>
          <cell r="J1535">
            <v>83.384066241763747</v>
          </cell>
          <cell r="K1535">
            <v>100.89539725952091</v>
          </cell>
        </row>
        <row r="1536">
          <cell r="A1536">
            <v>36644</v>
          </cell>
          <cell r="B1536">
            <v>54.875</v>
          </cell>
          <cell r="C1536">
            <v>18.0625</v>
          </cell>
          <cell r="D1536">
            <v>4.9241999999999999</v>
          </cell>
          <cell r="E1536">
            <v>1452.4199999999998</v>
          </cell>
          <cell r="G1536">
            <v>36644</v>
          </cell>
          <cell r="H1536">
            <v>95.331161780673185</v>
          </cell>
          <cell r="I1536">
            <v>86.011904761904773</v>
          </cell>
          <cell r="J1536">
            <v>83.412015924204525</v>
          </cell>
          <cell r="K1536">
            <v>99.807589230494358</v>
          </cell>
        </row>
        <row r="1537">
          <cell r="A1537">
            <v>36643</v>
          </cell>
          <cell r="B1537">
            <v>54.625</v>
          </cell>
          <cell r="C1537">
            <v>18</v>
          </cell>
          <cell r="D1537">
            <v>4.9683760000000001</v>
          </cell>
          <cell r="E1537">
            <v>1464.9199999999998</v>
          </cell>
          <cell r="G1537">
            <v>36643</v>
          </cell>
          <cell r="H1537">
            <v>94.896851248642776</v>
          </cell>
          <cell r="I1537">
            <v>85.714285714285708</v>
          </cell>
          <cell r="J1537">
            <v>84.160322088752622</v>
          </cell>
          <cell r="K1537">
            <v>100.66656588007312</v>
          </cell>
        </row>
        <row r="1538">
          <cell r="A1538">
            <v>36642</v>
          </cell>
          <cell r="B1538">
            <v>54.4375</v>
          </cell>
          <cell r="C1538">
            <v>18.0625</v>
          </cell>
          <cell r="D1538">
            <v>5.1057449999999998</v>
          </cell>
          <cell r="E1538">
            <v>1460.9799999999998</v>
          </cell>
          <cell r="G1538">
            <v>36642</v>
          </cell>
          <cell r="H1538">
            <v>94.571118349619979</v>
          </cell>
          <cell r="I1538">
            <v>86.011904761904773</v>
          </cell>
          <cell r="J1538">
            <v>86.487243256757978</v>
          </cell>
          <cell r="K1538">
            <v>100.3958164401259</v>
          </cell>
        </row>
        <row r="1539">
          <cell r="A1539">
            <v>36641</v>
          </cell>
          <cell r="B1539">
            <v>56.1875</v>
          </cell>
          <cell r="C1539">
            <v>18.5</v>
          </cell>
          <cell r="D1539">
            <v>5.0500600000000002</v>
          </cell>
          <cell r="E1539">
            <v>1477.4399999999998</v>
          </cell>
          <cell r="G1539">
            <v>36641</v>
          </cell>
          <cell r="H1539">
            <v>97.611292073832786</v>
          </cell>
          <cell r="I1539">
            <v>88.095238095238088</v>
          </cell>
          <cell r="J1539">
            <v>85.54398382238503</v>
          </cell>
          <cell r="K1539">
            <v>101.52691689229121</v>
          </cell>
        </row>
        <row r="1540">
          <cell r="A1540">
            <v>36640</v>
          </cell>
          <cell r="B1540">
            <v>53.875</v>
          </cell>
          <cell r="C1540">
            <v>17.125</v>
          </cell>
          <cell r="D1540">
            <v>5.1690019999999999</v>
          </cell>
          <cell r="E1540">
            <v>1429.86</v>
          </cell>
          <cell r="G1540">
            <v>36640</v>
          </cell>
          <cell r="H1540">
            <v>93.593919652551577</v>
          </cell>
          <cell r="I1540">
            <v>81.547619047619051</v>
          </cell>
          <cell r="J1540">
            <v>87.558766324731934</v>
          </cell>
          <cell r="K1540">
            <v>98.257308173334607</v>
          </cell>
        </row>
        <row r="1541">
          <cell r="A1541">
            <v>36637</v>
          </cell>
          <cell r="B1541">
            <v>52.5625</v>
          </cell>
          <cell r="C1541">
            <v>17.9375</v>
          </cell>
          <cell r="D1541">
            <v>5.1763329999999996</v>
          </cell>
          <cell r="E1541">
            <v>1434.53</v>
          </cell>
          <cell r="G1541">
            <v>36637</v>
          </cell>
          <cell r="H1541">
            <v>91.313789359391961</v>
          </cell>
          <cell r="I1541">
            <v>85.416666666666657</v>
          </cell>
          <cell r="J1541">
            <v>87.682947610776438</v>
          </cell>
          <cell r="K1541">
            <v>98.578221849617236</v>
          </cell>
        </row>
        <row r="1542">
          <cell r="A1542">
            <v>36636</v>
          </cell>
          <cell r="B1542">
            <v>52.5625</v>
          </cell>
          <cell r="C1542">
            <v>17.9375</v>
          </cell>
          <cell r="D1542">
            <v>5.1763329999999996</v>
          </cell>
          <cell r="E1542">
            <v>1434.53</v>
          </cell>
          <cell r="G1542">
            <v>36636</v>
          </cell>
          <cell r="H1542">
            <v>91.313789359391961</v>
          </cell>
          <cell r="I1542">
            <v>85.416666666666657</v>
          </cell>
          <cell r="J1542">
            <v>87.682947610776438</v>
          </cell>
          <cell r="K1542">
            <v>98.578221849617236</v>
          </cell>
        </row>
        <row r="1543">
          <cell r="A1543">
            <v>36635</v>
          </cell>
          <cell r="B1543">
            <v>52.3125</v>
          </cell>
          <cell r="C1543">
            <v>17.9375</v>
          </cell>
          <cell r="D1543">
            <v>5.0582989999999999</v>
          </cell>
          <cell r="E1543">
            <v>1427.4699999999998</v>
          </cell>
          <cell r="G1543">
            <v>36635</v>
          </cell>
          <cell r="H1543">
            <v>90.879478827361567</v>
          </cell>
          <cell r="I1543">
            <v>85.416666666666657</v>
          </cell>
          <cell r="J1543">
            <v>85.683545903372689</v>
          </cell>
          <cell r="K1543">
            <v>98.093071837935156</v>
          </cell>
        </row>
        <row r="1544">
          <cell r="A1544">
            <v>36634</v>
          </cell>
          <cell r="B1544">
            <v>54.125</v>
          </cell>
          <cell r="C1544">
            <v>17.8125</v>
          </cell>
          <cell r="D1544">
            <v>4.9960740000000001</v>
          </cell>
          <cell r="E1544">
            <v>1441.61</v>
          </cell>
          <cell r="G1544">
            <v>36634</v>
          </cell>
          <cell r="H1544">
            <v>94.028230184581972</v>
          </cell>
          <cell r="I1544">
            <v>84.821428571428569</v>
          </cell>
          <cell r="J1544">
            <v>84.62950409132533</v>
          </cell>
          <cell r="K1544">
            <v>99.064746223938641</v>
          </cell>
        </row>
        <row r="1545">
          <cell r="A1545">
            <v>36633</v>
          </cell>
          <cell r="B1545">
            <v>55.0625</v>
          </cell>
          <cell r="C1545">
            <v>18</v>
          </cell>
          <cell r="D1545">
            <v>4.842943</v>
          </cell>
          <cell r="E1545">
            <v>1401.4399999999998</v>
          </cell>
          <cell r="G1545">
            <v>36633</v>
          </cell>
          <cell r="H1545">
            <v>95.656894679695981</v>
          </cell>
          <cell r="I1545">
            <v>85.714285714285708</v>
          </cell>
          <cell r="J1545">
            <v>82.035587229603763</v>
          </cell>
          <cell r="K1545">
            <v>96.304338862852362</v>
          </cell>
        </row>
        <row r="1546">
          <cell r="A1546">
            <v>36630</v>
          </cell>
          <cell r="B1546">
            <v>54.3125</v>
          </cell>
          <cell r="C1546">
            <v>17.875</v>
          </cell>
          <cell r="D1546">
            <v>4.7680809999999996</v>
          </cell>
          <cell r="E1546">
            <v>1356.56</v>
          </cell>
          <cell r="G1546">
            <v>36630</v>
          </cell>
          <cell r="H1546">
            <v>94.353963083604782</v>
          </cell>
          <cell r="I1546">
            <v>85.11904761904762</v>
          </cell>
          <cell r="J1546">
            <v>80.767484728462904</v>
          </cell>
          <cell r="K1546">
            <v>93.220269100204774</v>
          </cell>
        </row>
        <row r="1547">
          <cell r="A1547">
            <v>36629</v>
          </cell>
          <cell r="B1547">
            <v>57</v>
          </cell>
          <cell r="C1547">
            <v>17.875</v>
          </cell>
          <cell r="D1547">
            <v>4.8094250000000001</v>
          </cell>
          <cell r="E1547">
            <v>1440.52</v>
          </cell>
          <cell r="G1547">
            <v>36629</v>
          </cell>
          <cell r="H1547">
            <v>99.022801302931597</v>
          </cell>
          <cell r="I1547">
            <v>85.11904761904762</v>
          </cell>
          <cell r="J1547">
            <v>81.467819074421712</v>
          </cell>
          <cell r="K1547">
            <v>98.989843460095372</v>
          </cell>
        </row>
        <row r="1548">
          <cell r="A1548">
            <v>36628</v>
          </cell>
          <cell r="B1548">
            <v>56.5</v>
          </cell>
          <cell r="C1548">
            <v>18.125</v>
          </cell>
          <cell r="D1548">
            <v>4.720745</v>
          </cell>
          <cell r="E1548">
            <v>1467.1699999999998</v>
          </cell>
          <cell r="G1548">
            <v>36628</v>
          </cell>
          <cell r="H1548">
            <v>98.154180238870794</v>
          </cell>
          <cell r="I1548">
            <v>86.30952380952381</v>
          </cell>
          <cell r="J1548">
            <v>79.965650687240341</v>
          </cell>
          <cell r="K1548">
            <v>100.8211816769973</v>
          </cell>
        </row>
        <row r="1549">
          <cell r="A1549">
            <v>36627</v>
          </cell>
          <cell r="B1549">
            <v>57</v>
          </cell>
          <cell r="C1549">
            <v>17.9375</v>
          </cell>
          <cell r="D1549">
            <v>4.6536470000000003</v>
          </cell>
          <cell r="E1549">
            <v>1500.59</v>
          </cell>
          <cell r="G1549">
            <v>36627</v>
          </cell>
          <cell r="H1549">
            <v>99.022801302931597</v>
          </cell>
          <cell r="I1549">
            <v>85.416666666666657</v>
          </cell>
          <cell r="J1549">
            <v>78.829064146384525</v>
          </cell>
          <cell r="K1549">
            <v>103.11774164731105</v>
          </cell>
        </row>
        <row r="1550">
          <cell r="A1550">
            <v>36626</v>
          </cell>
          <cell r="B1550">
            <v>54.875</v>
          </cell>
          <cell r="C1550">
            <v>18.25</v>
          </cell>
          <cell r="D1550">
            <v>4.6358600000000001</v>
          </cell>
          <cell r="E1550">
            <v>1504.4499999999998</v>
          </cell>
          <cell r="G1550">
            <v>36626</v>
          </cell>
          <cell r="H1550">
            <v>95.331161780673185</v>
          </cell>
          <cell r="I1550">
            <v>86.904761904761912</v>
          </cell>
          <cell r="J1550">
            <v>78.527766569672792</v>
          </cell>
          <cell r="K1550">
            <v>103.38299363670099</v>
          </cell>
        </row>
        <row r="1551">
          <cell r="A1551">
            <v>36623</v>
          </cell>
          <cell r="B1551">
            <v>54.8125</v>
          </cell>
          <cell r="C1551">
            <v>18.625</v>
          </cell>
          <cell r="D1551">
            <v>4.6474500000000001</v>
          </cell>
          <cell r="E1551">
            <v>1516.34</v>
          </cell>
          <cell r="G1551">
            <v>36623</v>
          </cell>
          <cell r="H1551">
            <v>95.222584147665572</v>
          </cell>
          <cell r="I1551">
            <v>88.69047619047619</v>
          </cell>
          <cell r="J1551">
            <v>78.724091914817507</v>
          </cell>
          <cell r="K1551">
            <v>104.20005222578028</v>
          </cell>
        </row>
        <row r="1552">
          <cell r="A1552">
            <v>36622</v>
          </cell>
          <cell r="B1552">
            <v>55</v>
          </cell>
          <cell r="C1552">
            <v>18.75</v>
          </cell>
          <cell r="D1552">
            <v>4.6475619999999997</v>
          </cell>
          <cell r="E1552">
            <v>1501.34</v>
          </cell>
          <cell r="G1552">
            <v>36622</v>
          </cell>
          <cell r="H1552">
            <v>95.548317046688382</v>
          </cell>
          <cell r="I1552">
            <v>89.285714285714292</v>
          </cell>
          <cell r="J1552">
            <v>78.725989105383178</v>
          </cell>
          <cell r="K1552">
            <v>103.16928024628578</v>
          </cell>
        </row>
        <row r="1553">
          <cell r="A1553">
            <v>36621</v>
          </cell>
          <cell r="B1553">
            <v>54.625</v>
          </cell>
          <cell r="C1553">
            <v>18.25</v>
          </cell>
          <cell r="D1553">
            <v>4.6262460000000001</v>
          </cell>
          <cell r="E1553">
            <v>1487.3799999999999</v>
          </cell>
          <cell r="G1553">
            <v>36621</v>
          </cell>
          <cell r="H1553">
            <v>94.896851248642776</v>
          </cell>
          <cell r="I1553">
            <v>86.904761904761912</v>
          </cell>
          <cell r="J1553">
            <v>78.364913086651129</v>
          </cell>
          <cell r="K1553">
            <v>102.20997512403622</v>
          </cell>
        </row>
        <row r="1554">
          <cell r="A1554">
            <v>36620</v>
          </cell>
          <cell r="B1554">
            <v>55.375</v>
          </cell>
          <cell r="C1554">
            <v>18</v>
          </cell>
          <cell r="D1554">
            <v>4.8505289999999999</v>
          </cell>
          <cell r="E1554">
            <v>1494.7299999999998</v>
          </cell>
          <cell r="G1554">
            <v>36620</v>
          </cell>
          <cell r="H1554">
            <v>96.199782844733988</v>
          </cell>
          <cell r="I1554">
            <v>85.714285714285708</v>
          </cell>
          <cell r="J1554">
            <v>82.164088012025488</v>
          </cell>
          <cell r="K1554">
            <v>102.71505339398854</v>
          </cell>
        </row>
        <row r="1555">
          <cell r="A1555">
            <v>36619</v>
          </cell>
          <cell r="B1555">
            <v>53</v>
          </cell>
          <cell r="C1555">
            <v>17.75</v>
          </cell>
          <cell r="D1555">
            <v>4.9221029999999999</v>
          </cell>
          <cell r="E1555">
            <v>1505.9699999999998</v>
          </cell>
          <cell r="G1555">
            <v>36619</v>
          </cell>
          <cell r="H1555">
            <v>92.073832790445167</v>
          </cell>
          <cell r="I1555">
            <v>84.523809523809518</v>
          </cell>
          <cell r="J1555">
            <v>83.376494418702507</v>
          </cell>
          <cell r="K1555">
            <v>103.48744519728976</v>
          </cell>
        </row>
        <row r="1556">
          <cell r="A1556">
            <v>36616</v>
          </cell>
          <cell r="B1556">
            <v>53.125</v>
          </cell>
          <cell r="C1556">
            <v>17.5</v>
          </cell>
          <cell r="D1556">
            <v>5.1024190000000003</v>
          </cell>
          <cell r="E1556">
            <v>1498.58</v>
          </cell>
          <cell r="G1556">
            <v>36616</v>
          </cell>
          <cell r="H1556">
            <v>92.290988056460364</v>
          </cell>
          <cell r="I1556">
            <v>83.333333333333343</v>
          </cell>
          <cell r="J1556">
            <v>86.430903472637937</v>
          </cell>
          <cell r="K1556">
            <v>102.97961820205879</v>
          </cell>
        </row>
        <row r="1557">
          <cell r="A1557">
            <v>36615</v>
          </cell>
          <cell r="B1557">
            <v>53.25</v>
          </cell>
          <cell r="C1557">
            <v>17.3125</v>
          </cell>
          <cell r="D1557">
            <v>4.7908569999999999</v>
          </cell>
          <cell r="E1557">
            <v>1487.9199999999998</v>
          </cell>
          <cell r="G1557">
            <v>36615</v>
          </cell>
          <cell r="H1557">
            <v>92.508143322475561</v>
          </cell>
          <cell r="I1557">
            <v>82.44047619047619</v>
          </cell>
          <cell r="J1557">
            <v>81.153291981354684</v>
          </cell>
          <cell r="K1557">
            <v>102.24708291529802</v>
          </cell>
        </row>
        <row r="1558">
          <cell r="A1558">
            <v>36614</v>
          </cell>
          <cell r="B1558">
            <v>48.6875</v>
          </cell>
          <cell r="C1558">
            <v>17.625</v>
          </cell>
          <cell r="D1558">
            <v>4.9957599999999998</v>
          </cell>
          <cell r="E1558">
            <v>1508.52</v>
          </cell>
          <cell r="G1558">
            <v>36614</v>
          </cell>
          <cell r="H1558">
            <v>84.581976112920742</v>
          </cell>
          <cell r="I1558">
            <v>83.928571428571431</v>
          </cell>
          <cell r="J1558">
            <v>84.624185182060842</v>
          </cell>
          <cell r="K1558">
            <v>103.66267643380382</v>
          </cell>
        </row>
        <row r="1559">
          <cell r="A1559">
            <v>36613</v>
          </cell>
          <cell r="B1559">
            <v>47.1875</v>
          </cell>
          <cell r="C1559">
            <v>17.6875</v>
          </cell>
          <cell r="D1559">
            <v>5.0645030000000002</v>
          </cell>
          <cell r="E1559">
            <v>1507.7299999999998</v>
          </cell>
          <cell r="G1559">
            <v>36613</v>
          </cell>
          <cell r="H1559">
            <v>81.976112920738331</v>
          </cell>
          <cell r="I1559">
            <v>84.226190476190482</v>
          </cell>
          <cell r="J1559">
            <v>85.788636709350072</v>
          </cell>
          <cell r="K1559">
            <v>103.60838910955043</v>
          </cell>
        </row>
        <row r="1560">
          <cell r="A1560">
            <v>36612</v>
          </cell>
          <cell r="B1560">
            <v>46.9375</v>
          </cell>
          <cell r="C1560">
            <v>17.9375</v>
          </cell>
          <cell r="D1560">
            <v>5.0707440000000004</v>
          </cell>
          <cell r="E1560">
            <v>1523.86</v>
          </cell>
          <cell r="G1560">
            <v>36612</v>
          </cell>
          <cell r="H1560">
            <v>81.541802388707936</v>
          </cell>
          <cell r="I1560">
            <v>85.416666666666657</v>
          </cell>
          <cell r="J1560">
            <v>85.894354265782184</v>
          </cell>
          <cell r="K1560">
            <v>104.71681257816687</v>
          </cell>
        </row>
        <row r="1561">
          <cell r="A1561">
            <v>36609</v>
          </cell>
          <cell r="B1561">
            <v>47.25</v>
          </cell>
          <cell r="C1561">
            <v>18.625</v>
          </cell>
          <cell r="D1561">
            <v>4.9973130000000001</v>
          </cell>
          <cell r="E1561">
            <v>1527.4499999999998</v>
          </cell>
          <cell r="G1561">
            <v>36609</v>
          </cell>
          <cell r="H1561">
            <v>82.084690553745929</v>
          </cell>
          <cell r="I1561">
            <v>88.69047619047619</v>
          </cell>
          <cell r="J1561">
            <v>84.650491761958151</v>
          </cell>
          <cell r="K1561">
            <v>104.96351067192589</v>
          </cell>
        </row>
        <row r="1562">
          <cell r="A1562">
            <v>36608</v>
          </cell>
          <cell r="B1562">
            <v>46.8125</v>
          </cell>
          <cell r="C1562">
            <v>18.25</v>
          </cell>
          <cell r="D1562">
            <v>4.820462</v>
          </cell>
          <cell r="E1562">
            <v>1527.34</v>
          </cell>
          <cell r="G1562">
            <v>36608</v>
          </cell>
          <cell r="H1562">
            <v>81.324647122692724</v>
          </cell>
          <cell r="I1562">
            <v>86.904761904761912</v>
          </cell>
          <cell r="J1562">
            <v>81.654777041148378</v>
          </cell>
          <cell r="K1562">
            <v>104.95595167740959</v>
          </cell>
        </row>
        <row r="1563">
          <cell r="A1563">
            <v>36607</v>
          </cell>
          <cell r="B1563">
            <v>45.375</v>
          </cell>
          <cell r="C1563">
            <v>18.9375</v>
          </cell>
          <cell r="D1563">
            <v>4.7450559999999999</v>
          </cell>
          <cell r="E1563">
            <v>1500.6399999999999</v>
          </cell>
          <cell r="G1563">
            <v>36607</v>
          </cell>
          <cell r="H1563">
            <v>78.827361563517911</v>
          </cell>
          <cell r="I1563">
            <v>90.178571428571431</v>
          </cell>
          <cell r="J1563">
            <v>80.377459614402795</v>
          </cell>
          <cell r="K1563">
            <v>103.12117755390938</v>
          </cell>
        </row>
        <row r="1564">
          <cell r="A1564">
            <v>36606</v>
          </cell>
          <cell r="B1564">
            <v>46.125</v>
          </cell>
          <cell r="C1564">
            <v>19.125</v>
          </cell>
          <cell r="D1564">
            <v>4.6463299999999998</v>
          </cell>
          <cell r="E1564">
            <v>1493.8799999999999</v>
          </cell>
          <cell r="G1564">
            <v>36606</v>
          </cell>
          <cell r="H1564">
            <v>80.130293159609124</v>
          </cell>
          <cell r="I1564">
            <v>91.071428571428569</v>
          </cell>
          <cell r="J1564">
            <v>78.705120009160723</v>
          </cell>
          <cell r="K1564">
            <v>102.65664298181719</v>
          </cell>
        </row>
        <row r="1565">
          <cell r="A1565">
            <v>36605</v>
          </cell>
          <cell r="B1565">
            <v>46.9375</v>
          </cell>
          <cell r="C1565">
            <v>19.4375</v>
          </cell>
          <cell r="D1565">
            <v>4.4470159999999996</v>
          </cell>
          <cell r="E1565">
            <v>1456.6299999999999</v>
          </cell>
          <cell r="G1565">
            <v>36605</v>
          </cell>
          <cell r="H1565">
            <v>81.541802388707936</v>
          </cell>
          <cell r="I1565">
            <v>92.55952380952381</v>
          </cell>
          <cell r="J1565">
            <v>75.328900005522172</v>
          </cell>
          <cell r="K1565">
            <v>100.09689256607248</v>
          </cell>
        </row>
        <row r="1566">
          <cell r="A1566">
            <v>36602</v>
          </cell>
          <cell r="B1566">
            <v>45</v>
          </cell>
          <cell r="C1566">
            <v>19.3125</v>
          </cell>
          <cell r="D1566">
            <v>4.5793710000000001</v>
          </cell>
          <cell r="E1566">
            <v>1464.4699999999998</v>
          </cell>
          <cell r="G1566">
            <v>36602</v>
          </cell>
          <cell r="H1566">
            <v>78.175895765472319</v>
          </cell>
          <cell r="I1566">
            <v>91.964285714285708</v>
          </cell>
          <cell r="J1566">
            <v>77.570888017310509</v>
          </cell>
          <cell r="K1566">
            <v>100.63564272068828</v>
          </cell>
        </row>
        <row r="1567">
          <cell r="A1567">
            <v>36601</v>
          </cell>
          <cell r="B1567">
            <v>45.75</v>
          </cell>
          <cell r="C1567">
            <v>19.6875</v>
          </cell>
          <cell r="D1567">
            <v>4.715471</v>
          </cell>
          <cell r="E1567">
            <v>1458.4699999999998</v>
          </cell>
          <cell r="G1567">
            <v>36601</v>
          </cell>
          <cell r="H1567">
            <v>79.478827361563518</v>
          </cell>
          <cell r="I1567">
            <v>93.75</v>
          </cell>
          <cell r="J1567">
            <v>79.876313338638695</v>
          </cell>
          <cell r="K1567">
            <v>100.22333392889047</v>
          </cell>
        </row>
        <row r="1568">
          <cell r="A1568">
            <v>36600</v>
          </cell>
          <cell r="B1568">
            <v>43.3125</v>
          </cell>
          <cell r="C1568">
            <v>17.75</v>
          </cell>
          <cell r="D1568">
            <v>4.3314729999999999</v>
          </cell>
          <cell r="E1568">
            <v>1392.1499999999999</v>
          </cell>
          <cell r="G1568">
            <v>36600</v>
          </cell>
          <cell r="H1568">
            <v>75.244299674267097</v>
          </cell>
          <cell r="I1568">
            <v>84.523809523809518</v>
          </cell>
          <cell r="J1568">
            <v>73.371693849003279</v>
          </cell>
          <cell r="K1568">
            <v>95.665947416885416</v>
          </cell>
        </row>
        <row r="1569">
          <cell r="A1569">
            <v>36599</v>
          </cell>
          <cell r="B1569">
            <v>42.3125</v>
          </cell>
          <cell r="C1569">
            <v>17.4375</v>
          </cell>
          <cell r="D1569">
            <v>4.3599019999999999</v>
          </cell>
          <cell r="E1569">
            <v>1359.1499999999999</v>
          </cell>
          <cell r="G1569">
            <v>36599</v>
          </cell>
          <cell r="H1569">
            <v>73.507057546145489</v>
          </cell>
          <cell r="I1569">
            <v>83.035714285714292</v>
          </cell>
          <cell r="J1569">
            <v>73.853258407857354</v>
          </cell>
          <cell r="K1569">
            <v>93.398249061997504</v>
          </cell>
        </row>
        <row r="1570">
          <cell r="A1570">
            <v>36598</v>
          </cell>
          <cell r="B1570">
            <v>42.5</v>
          </cell>
          <cell r="C1570">
            <v>17.6875</v>
          </cell>
          <cell r="D1570">
            <v>4.4677439999999997</v>
          </cell>
          <cell r="E1570">
            <v>1383.62</v>
          </cell>
          <cell r="G1570">
            <v>36598</v>
          </cell>
          <cell r="H1570">
            <v>73.8327904451683</v>
          </cell>
          <cell r="I1570">
            <v>84.226190476190482</v>
          </cell>
          <cell r="J1570">
            <v>75.680015773784419</v>
          </cell>
          <cell r="K1570">
            <v>95.079781751212863</v>
          </cell>
        </row>
        <row r="1571">
          <cell r="A1571">
            <v>36595</v>
          </cell>
          <cell r="B1571">
            <v>41.125</v>
          </cell>
          <cell r="C1571">
            <v>17.75</v>
          </cell>
          <cell r="D1571">
            <v>4.4448869999999996</v>
          </cell>
          <cell r="E1571">
            <v>1395.07</v>
          </cell>
          <cell r="G1571">
            <v>36595</v>
          </cell>
          <cell r="H1571">
            <v>71.444082519001086</v>
          </cell>
          <cell r="I1571">
            <v>84.523809523809518</v>
          </cell>
          <cell r="J1571">
            <v>75.292836445572817</v>
          </cell>
          <cell r="K1571">
            <v>95.866604362227008</v>
          </cell>
        </row>
        <row r="1572">
          <cell r="A1572">
            <v>36594</v>
          </cell>
          <cell r="B1572">
            <v>41.5</v>
          </cell>
          <cell r="C1572">
            <v>17.375</v>
          </cell>
          <cell r="D1572">
            <v>4.466234</v>
          </cell>
          <cell r="E1572">
            <v>1401.6899999999998</v>
          </cell>
          <cell r="G1572">
            <v>36594</v>
          </cell>
          <cell r="H1572">
            <v>72.095548317046692</v>
          </cell>
          <cell r="I1572">
            <v>82.738095238095227</v>
          </cell>
          <cell r="J1572">
            <v>75.654437579550731</v>
          </cell>
          <cell r="K1572">
            <v>96.321518395843924</v>
          </cell>
        </row>
        <row r="1573">
          <cell r="A1573">
            <v>36593</v>
          </cell>
          <cell r="B1573">
            <v>42</v>
          </cell>
          <cell r="C1573">
            <v>17</v>
          </cell>
          <cell r="D1573">
            <v>4.3706509999999996</v>
          </cell>
          <cell r="E1573">
            <v>1366.6999999999998</v>
          </cell>
          <cell r="G1573">
            <v>36593</v>
          </cell>
          <cell r="H1573">
            <v>72.964169381107496</v>
          </cell>
          <cell r="I1573">
            <v>80.952380952380949</v>
          </cell>
          <cell r="J1573">
            <v>74.03533788455799</v>
          </cell>
          <cell r="K1573">
            <v>93.917070958343075</v>
          </cell>
        </row>
        <row r="1574">
          <cell r="A1574">
            <v>36592</v>
          </cell>
          <cell r="B1574">
            <v>41.5</v>
          </cell>
          <cell r="C1574">
            <v>17.25</v>
          </cell>
          <cell r="D1574">
            <v>4.5667309999999999</v>
          </cell>
          <cell r="E1574">
            <v>1355.6299999999999</v>
          </cell>
          <cell r="G1574">
            <v>36592</v>
          </cell>
          <cell r="H1574">
            <v>72.095548317046692</v>
          </cell>
          <cell r="I1574">
            <v>82.142857142857139</v>
          </cell>
          <cell r="J1574">
            <v>77.356776510612576</v>
          </cell>
          <cell r="K1574">
            <v>93.156361237476119</v>
          </cell>
        </row>
        <row r="1575">
          <cell r="A1575">
            <v>36591</v>
          </cell>
          <cell r="B1575">
            <v>42.125</v>
          </cell>
          <cell r="C1575">
            <v>18.625</v>
          </cell>
          <cell r="D1575">
            <v>4.4824020000000004</v>
          </cell>
          <cell r="E1575">
            <v>1391.28</v>
          </cell>
          <cell r="G1575">
            <v>36591</v>
          </cell>
          <cell r="H1575">
            <v>73.181324647122693</v>
          </cell>
          <cell r="I1575">
            <v>88.69047619047619</v>
          </cell>
          <cell r="J1575">
            <v>75.928310589067522</v>
          </cell>
          <cell r="K1575">
            <v>95.606162642074736</v>
          </cell>
        </row>
        <row r="1576">
          <cell r="A1576">
            <v>36588</v>
          </cell>
          <cell r="B1576">
            <v>43.625</v>
          </cell>
          <cell r="C1576">
            <v>17.5625</v>
          </cell>
          <cell r="D1576">
            <v>4.4666259999999998</v>
          </cell>
          <cell r="E1576">
            <v>1409.1699999999998</v>
          </cell>
          <cell r="G1576">
            <v>36588</v>
          </cell>
          <cell r="H1576">
            <v>75.787187839305105</v>
          </cell>
          <cell r="I1576">
            <v>83.63095238095238</v>
          </cell>
          <cell r="J1576">
            <v>75.661077746530594</v>
          </cell>
          <cell r="K1576">
            <v>96.835530022951858</v>
          </cell>
        </row>
        <row r="1577">
          <cell r="A1577">
            <v>36587</v>
          </cell>
          <cell r="B1577">
            <v>44.0625</v>
          </cell>
          <cell r="C1577">
            <v>18</v>
          </cell>
          <cell r="D1577">
            <v>4.4570410000000003</v>
          </cell>
          <cell r="E1577">
            <v>1381.77</v>
          </cell>
          <cell r="G1577">
            <v>36587</v>
          </cell>
          <cell r="H1577">
            <v>76.54723127035831</v>
          </cell>
          <cell r="I1577">
            <v>85.714285714285708</v>
          </cell>
          <cell r="J1577">
            <v>75.498715500351835</v>
          </cell>
          <cell r="K1577">
            <v>94.952653207075215</v>
          </cell>
        </row>
        <row r="1578">
          <cell r="A1578">
            <v>36586</v>
          </cell>
          <cell r="B1578">
            <v>44.625</v>
          </cell>
          <cell r="C1578">
            <v>17.625</v>
          </cell>
          <cell r="D1578">
            <v>4.5075599999999998</v>
          </cell>
          <cell r="E1578">
            <v>1379.1899999999998</v>
          </cell>
          <cell r="G1578">
            <v>36586</v>
          </cell>
          <cell r="H1578">
            <v>77.524429967426713</v>
          </cell>
          <cell r="I1578">
            <v>83.928571428571431</v>
          </cell>
          <cell r="J1578">
            <v>76.354467019882904</v>
          </cell>
          <cell r="K1578">
            <v>94.775360426602163</v>
          </cell>
        </row>
        <row r="1579">
          <cell r="A1579">
            <v>36585</v>
          </cell>
          <cell r="B1579">
            <v>45.5625</v>
          </cell>
          <cell r="C1579">
            <v>17.8125</v>
          </cell>
          <cell r="D1579">
            <v>4.5572049999999997</v>
          </cell>
          <cell r="E1579">
            <v>1366.4199999999998</v>
          </cell>
          <cell r="G1579">
            <v>36585</v>
          </cell>
          <cell r="H1579">
            <v>79.153094462540722</v>
          </cell>
          <cell r="I1579">
            <v>84.821428571428569</v>
          </cell>
          <cell r="J1579">
            <v>77.195413677321085</v>
          </cell>
          <cell r="K1579">
            <v>93.897829881392497</v>
          </cell>
        </row>
        <row r="1580">
          <cell r="A1580">
            <v>36584</v>
          </cell>
          <cell r="B1580">
            <v>46.5</v>
          </cell>
          <cell r="C1580">
            <v>17.3125</v>
          </cell>
          <cell r="D1580">
            <v>4.668285</v>
          </cell>
          <cell r="E1580">
            <v>1348.05</v>
          </cell>
          <cell r="G1580">
            <v>36584</v>
          </cell>
          <cell r="H1580">
            <v>80.781758957654731</v>
          </cell>
          <cell r="I1580">
            <v>82.44047619047619</v>
          </cell>
          <cell r="J1580">
            <v>79.077020177638019</v>
          </cell>
          <cell r="K1580">
            <v>92.635477797171561</v>
          </cell>
        </row>
        <row r="1581">
          <cell r="A1581">
            <v>36581</v>
          </cell>
          <cell r="B1581">
            <v>47.625</v>
          </cell>
          <cell r="C1581">
            <v>16.875</v>
          </cell>
          <cell r="D1581">
            <v>4.7256210000000003</v>
          </cell>
          <cell r="E1581">
            <v>1333.36</v>
          </cell>
          <cell r="G1581">
            <v>36581</v>
          </cell>
          <cell r="H1581">
            <v>82.736156351791536</v>
          </cell>
          <cell r="I1581">
            <v>80.357142857142861</v>
          </cell>
          <cell r="J1581">
            <v>80.048246233653259</v>
          </cell>
          <cell r="K1581">
            <v>91.626008438586595</v>
          </cell>
        </row>
        <row r="1582">
          <cell r="A1582">
            <v>36580</v>
          </cell>
          <cell r="B1582">
            <v>48.4375</v>
          </cell>
          <cell r="C1582">
            <v>17.5625</v>
          </cell>
          <cell r="D1582">
            <v>4.9691159999999996</v>
          </cell>
          <cell r="E1582">
            <v>1353.4199999999998</v>
          </cell>
          <cell r="G1582">
            <v>36580</v>
          </cell>
          <cell r="H1582">
            <v>84.147665580890347</v>
          </cell>
          <cell r="I1582">
            <v>83.63095238095238</v>
          </cell>
          <cell r="J1582">
            <v>84.17285709784727</v>
          </cell>
          <cell r="K1582">
            <v>93.004494165830593</v>
          </cell>
        </row>
        <row r="1583">
          <cell r="A1583">
            <v>36579</v>
          </cell>
          <cell r="B1583">
            <v>48.5625</v>
          </cell>
          <cell r="C1583">
            <v>17.9375</v>
          </cell>
          <cell r="D1583">
            <v>5.0691949999999997</v>
          </cell>
          <cell r="E1583">
            <v>1360.6899999999998</v>
          </cell>
          <cell r="G1583">
            <v>36579</v>
          </cell>
          <cell r="H1583">
            <v>84.364820846905545</v>
          </cell>
          <cell r="I1583">
            <v>85.416666666666657</v>
          </cell>
          <cell r="J1583">
            <v>85.86811544269078</v>
          </cell>
          <cell r="K1583">
            <v>93.5040749852256</v>
          </cell>
        </row>
        <row r="1584">
          <cell r="A1584">
            <v>36578</v>
          </cell>
          <cell r="B1584">
            <v>49.625</v>
          </cell>
          <cell r="C1584">
            <v>18.3125</v>
          </cell>
          <cell r="D1584">
            <v>5.0039340000000001</v>
          </cell>
          <cell r="E1584">
            <v>1352.1699999999998</v>
          </cell>
          <cell r="G1584">
            <v>36578</v>
          </cell>
          <cell r="H1584">
            <v>86.210640608034751</v>
          </cell>
          <cell r="I1584">
            <v>87.202380952380949</v>
          </cell>
          <cell r="J1584">
            <v>84.762646214952369</v>
          </cell>
          <cell r="K1584">
            <v>92.918596500872724</v>
          </cell>
        </row>
        <row r="1585">
          <cell r="A1585">
            <v>36577</v>
          </cell>
          <cell r="B1585">
            <v>50</v>
          </cell>
          <cell r="C1585">
            <v>18.875</v>
          </cell>
          <cell r="D1585">
            <v>4.9201940000000004</v>
          </cell>
          <cell r="E1585">
            <v>1346.09</v>
          </cell>
          <cell r="G1585">
            <v>36577</v>
          </cell>
          <cell r="H1585">
            <v>86.862106406080358</v>
          </cell>
          <cell r="I1585">
            <v>89.88095238095238</v>
          </cell>
          <cell r="J1585">
            <v>83.34415748307859</v>
          </cell>
          <cell r="K1585">
            <v>92.500790258517611</v>
          </cell>
        </row>
        <row r="1586">
          <cell r="A1586">
            <v>36574</v>
          </cell>
          <cell r="B1586">
            <v>50</v>
          </cell>
          <cell r="C1586">
            <v>18.875</v>
          </cell>
          <cell r="D1586">
            <v>4.8857280000000003</v>
          </cell>
          <cell r="E1586">
            <v>1346.09</v>
          </cell>
          <cell r="G1586">
            <v>36574</v>
          </cell>
          <cell r="H1586">
            <v>86.862106406080358</v>
          </cell>
          <cell r="I1586">
            <v>89.88095238095238</v>
          </cell>
          <cell r="J1586">
            <v>82.760330964894194</v>
          </cell>
          <cell r="K1586">
            <v>92.500790258517611</v>
          </cell>
        </row>
        <row r="1587">
          <cell r="A1587">
            <v>36573</v>
          </cell>
          <cell r="B1587">
            <v>49.375</v>
          </cell>
          <cell r="C1587">
            <v>19.25</v>
          </cell>
          <cell r="D1587">
            <v>5.0225059999999999</v>
          </cell>
          <cell r="E1587">
            <v>1388.27</v>
          </cell>
          <cell r="G1587">
            <v>36573</v>
          </cell>
          <cell r="H1587">
            <v>85.776330076004342</v>
          </cell>
          <cell r="I1587">
            <v>91.666666666666657</v>
          </cell>
          <cell r="J1587">
            <v>85.077241064825301</v>
          </cell>
          <cell r="K1587">
            <v>95.399321064856167</v>
          </cell>
        </row>
        <row r="1588">
          <cell r="A1588">
            <v>36572</v>
          </cell>
          <cell r="B1588">
            <v>48.875</v>
          </cell>
          <cell r="C1588">
            <v>18.9375</v>
          </cell>
          <cell r="D1588">
            <v>4.5791839999999997</v>
          </cell>
          <cell r="E1588">
            <v>1387.6699999999998</v>
          </cell>
          <cell r="G1588">
            <v>36572</v>
          </cell>
          <cell r="H1588">
            <v>84.907709011943538</v>
          </cell>
          <cell r="I1588">
            <v>90.178571428571431</v>
          </cell>
          <cell r="J1588">
            <v>77.56772038663388</v>
          </cell>
          <cell r="K1588">
            <v>95.358090185676389</v>
          </cell>
        </row>
        <row r="1589">
          <cell r="A1589">
            <v>36571</v>
          </cell>
          <cell r="B1589">
            <v>47.875</v>
          </cell>
          <cell r="C1589">
            <v>19.3125</v>
          </cell>
          <cell r="D1589">
            <v>4.4865709999999996</v>
          </cell>
          <cell r="E1589">
            <v>1402.05</v>
          </cell>
          <cell r="G1589">
            <v>36571</v>
          </cell>
          <cell r="H1589">
            <v>83.170466883821931</v>
          </cell>
          <cell r="I1589">
            <v>91.964285714285708</v>
          </cell>
          <cell r="J1589">
            <v>75.998930120034572</v>
          </cell>
          <cell r="K1589">
            <v>96.346256923351788</v>
          </cell>
        </row>
        <row r="1590">
          <cell r="A1590">
            <v>36570</v>
          </cell>
          <cell r="B1590">
            <v>46.375</v>
          </cell>
          <cell r="C1590">
            <v>19.8125</v>
          </cell>
          <cell r="D1590">
            <v>4.6700739999999996</v>
          </cell>
          <cell r="E1590">
            <v>1389.9399999999998</v>
          </cell>
          <cell r="G1590">
            <v>36570</v>
          </cell>
          <cell r="H1590">
            <v>80.564603691639519</v>
          </cell>
          <cell r="I1590">
            <v>94.345238095238088</v>
          </cell>
          <cell r="J1590">
            <v>79.107324409084427</v>
          </cell>
          <cell r="K1590">
            <v>95.51408034523989</v>
          </cell>
        </row>
        <row r="1591">
          <cell r="A1591">
            <v>36567</v>
          </cell>
          <cell r="B1591">
            <v>46.375</v>
          </cell>
          <cell r="C1591">
            <v>19.375</v>
          </cell>
          <cell r="D1591">
            <v>4.7998180000000001</v>
          </cell>
          <cell r="E1591">
            <v>1387.1299999999999</v>
          </cell>
          <cell r="G1591">
            <v>36567</v>
          </cell>
          <cell r="H1591">
            <v>80.564603691639519</v>
          </cell>
          <cell r="I1591">
            <v>92.261904761904773</v>
          </cell>
          <cell r="J1591">
            <v>81.305084165810399</v>
          </cell>
          <cell r="K1591">
            <v>95.3209823944146</v>
          </cell>
        </row>
        <row r="1592">
          <cell r="A1592">
            <v>36566</v>
          </cell>
          <cell r="B1592">
            <v>46.6875</v>
          </cell>
          <cell r="C1592">
            <v>19.875</v>
          </cell>
          <cell r="D1592">
            <v>4.963152</v>
          </cell>
          <cell r="E1592">
            <v>1416.83</v>
          </cell>
          <cell r="G1592">
            <v>36566</v>
          </cell>
          <cell r="H1592">
            <v>81.107491856677527</v>
          </cell>
          <cell r="I1592">
            <v>94.642857142857139</v>
          </cell>
          <cell r="J1592">
            <v>84.071831700224919</v>
          </cell>
          <cell r="K1592">
            <v>97.361910913813716</v>
          </cell>
        </row>
        <row r="1593">
          <cell r="A1593">
            <v>36565</v>
          </cell>
          <cell r="B1593">
            <v>48</v>
          </cell>
          <cell r="C1593">
            <v>19.75</v>
          </cell>
          <cell r="D1593">
            <v>5.0211690000000004</v>
          </cell>
          <cell r="E1593">
            <v>1411.6999999999998</v>
          </cell>
          <cell r="G1593">
            <v>36565</v>
          </cell>
          <cell r="H1593">
            <v>83.387622149837142</v>
          </cell>
          <cell r="I1593">
            <v>94.047619047619051</v>
          </cell>
          <cell r="J1593">
            <v>85.05459335244754</v>
          </cell>
          <cell r="K1593">
            <v>97.009386896826598</v>
          </cell>
        </row>
        <row r="1594">
          <cell r="A1594">
            <v>36564</v>
          </cell>
          <cell r="B1594">
            <v>49.875</v>
          </cell>
          <cell r="C1594">
            <v>19.625</v>
          </cell>
          <cell r="D1594">
            <v>5.1343139999999998</v>
          </cell>
          <cell r="E1594">
            <v>1441.75</v>
          </cell>
          <cell r="G1594">
            <v>36564</v>
          </cell>
          <cell r="H1594">
            <v>86.644951140065146</v>
          </cell>
          <cell r="I1594">
            <v>93.452380952380949</v>
          </cell>
          <cell r="J1594">
            <v>86.971179303819142</v>
          </cell>
          <cell r="K1594">
            <v>99.074366762413916</v>
          </cell>
        </row>
        <row r="1595">
          <cell r="A1595">
            <v>36563</v>
          </cell>
          <cell r="B1595">
            <v>49.9375</v>
          </cell>
          <cell r="C1595">
            <v>19.75</v>
          </cell>
          <cell r="D1595">
            <v>5.1694420000000001</v>
          </cell>
          <cell r="E1595">
            <v>1424.1799999999998</v>
          </cell>
          <cell r="G1595">
            <v>36563</v>
          </cell>
          <cell r="H1595">
            <v>86.753528773072759</v>
          </cell>
          <cell r="I1595">
            <v>94.047619047619051</v>
          </cell>
          <cell r="J1595">
            <v>87.566219573382824</v>
          </cell>
          <cell r="K1595">
            <v>97.866989183766023</v>
          </cell>
        </row>
        <row r="1596">
          <cell r="A1596">
            <v>36560</v>
          </cell>
          <cell r="B1596">
            <v>51.75</v>
          </cell>
          <cell r="C1596">
            <v>19.625</v>
          </cell>
          <cell r="D1596">
            <v>5.396795</v>
          </cell>
          <cell r="E1596">
            <v>1424.37</v>
          </cell>
          <cell r="G1596">
            <v>36560</v>
          </cell>
          <cell r="H1596">
            <v>89.90228013029315</v>
          </cell>
          <cell r="I1596">
            <v>93.452380952380949</v>
          </cell>
          <cell r="J1596">
            <v>91.417397847298517</v>
          </cell>
          <cell r="K1596">
            <v>97.880045628839625</v>
          </cell>
        </row>
        <row r="1597">
          <cell r="A1597">
            <v>36559</v>
          </cell>
          <cell r="B1597">
            <v>54.125</v>
          </cell>
          <cell r="C1597">
            <v>20.3125</v>
          </cell>
          <cell r="D1597">
            <v>5.3728790000000002</v>
          </cell>
          <cell r="E1597">
            <v>1424.9699999999998</v>
          </cell>
          <cell r="G1597">
            <v>36559</v>
          </cell>
          <cell r="H1597">
            <v>94.028230184581972</v>
          </cell>
          <cell r="I1597">
            <v>96.726190476190482</v>
          </cell>
          <cell r="J1597">
            <v>91.012279904720387</v>
          </cell>
          <cell r="K1597">
            <v>97.921276508019403</v>
          </cell>
        </row>
        <row r="1598">
          <cell r="A1598">
            <v>36558</v>
          </cell>
          <cell r="B1598">
            <v>53.5</v>
          </cell>
          <cell r="C1598">
            <v>20.1875</v>
          </cell>
          <cell r="D1598">
            <v>5.261336</v>
          </cell>
          <cell r="E1598">
            <v>1409.12</v>
          </cell>
          <cell r="G1598">
            <v>36558</v>
          </cell>
          <cell r="H1598">
            <v>92.94245385450597</v>
          </cell>
          <cell r="I1598">
            <v>96.13095238095238</v>
          </cell>
          <cell r="J1598">
            <v>89.122830554118551</v>
          </cell>
          <cell r="K1598">
            <v>96.832094116353531</v>
          </cell>
        </row>
        <row r="1599">
          <cell r="A1599">
            <v>36557</v>
          </cell>
          <cell r="B1599">
            <v>54.625</v>
          </cell>
          <cell r="C1599">
            <v>21</v>
          </cell>
          <cell r="D1599">
            <v>5.2921810000000002</v>
          </cell>
          <cell r="E1599">
            <v>1409.28</v>
          </cell>
          <cell r="G1599">
            <v>36557</v>
          </cell>
          <cell r="H1599">
            <v>94.896851248642776</v>
          </cell>
          <cell r="I1599">
            <v>100</v>
          </cell>
          <cell r="J1599">
            <v>89.645320223746523</v>
          </cell>
          <cell r="K1599">
            <v>96.843089017468145</v>
          </cell>
        </row>
        <row r="1600">
          <cell r="A1600">
            <v>36556</v>
          </cell>
          <cell r="B1600">
            <v>55.0625</v>
          </cell>
          <cell r="C1600">
            <v>19.875</v>
          </cell>
          <cell r="D1600">
            <v>5.2746449999999996</v>
          </cell>
          <cell r="E1600">
            <v>1394.4499999999998</v>
          </cell>
          <cell r="G1600">
            <v>36556</v>
          </cell>
          <cell r="H1600">
            <v>95.656894679695981</v>
          </cell>
          <cell r="I1600">
            <v>94.642857142857139</v>
          </cell>
          <cell r="J1600">
            <v>89.348274386606093</v>
          </cell>
          <cell r="K1600">
            <v>95.823999120407905</v>
          </cell>
        </row>
        <row r="1601">
          <cell r="A1601">
            <v>36553</v>
          </cell>
          <cell r="B1601">
            <v>56</v>
          </cell>
          <cell r="C1601">
            <v>19.8125</v>
          </cell>
          <cell r="D1601">
            <v>5.3754799999999996</v>
          </cell>
          <cell r="E1601">
            <v>1360.1599999999999</v>
          </cell>
          <cell r="G1601">
            <v>36553</v>
          </cell>
          <cell r="H1601">
            <v>97.28555917480999</v>
          </cell>
          <cell r="I1601">
            <v>94.345238095238088</v>
          </cell>
          <cell r="J1601">
            <v>91.05633876776794</v>
          </cell>
          <cell r="K1601">
            <v>93.467654375283473</v>
          </cell>
        </row>
        <row r="1602">
          <cell r="A1602">
            <v>36552</v>
          </cell>
          <cell r="B1602">
            <v>55.6875</v>
          </cell>
          <cell r="C1602">
            <v>20.1875</v>
          </cell>
          <cell r="D1602">
            <v>5.6783919999999997</v>
          </cell>
          <cell r="E1602">
            <v>1398.56</v>
          </cell>
          <cell r="G1602">
            <v>36552</v>
          </cell>
          <cell r="H1602">
            <v>96.742671009771982</v>
          </cell>
          <cell r="I1602">
            <v>96.13095238095238</v>
          </cell>
          <cell r="J1602">
            <v>96.187426166255548</v>
          </cell>
          <cell r="K1602">
            <v>96.106430642789391</v>
          </cell>
        </row>
        <row r="1603">
          <cell r="A1603">
            <v>36551</v>
          </cell>
          <cell r="B1603">
            <v>56.5</v>
          </cell>
          <cell r="C1603">
            <v>20.75</v>
          </cell>
          <cell r="D1603">
            <v>5.6500630000000003</v>
          </cell>
          <cell r="E1603">
            <v>1404.09</v>
          </cell>
          <cell r="G1603">
            <v>36551</v>
          </cell>
          <cell r="H1603">
            <v>98.154180238870794</v>
          </cell>
          <cell r="I1603">
            <v>98.80952380952381</v>
          </cell>
          <cell r="J1603">
            <v>95.707555527549417</v>
          </cell>
          <cell r="K1603">
            <v>96.486441912563038</v>
          </cell>
        </row>
        <row r="1604">
          <cell r="A1604">
            <v>36550</v>
          </cell>
          <cell r="B1604">
            <v>57.1875</v>
          </cell>
          <cell r="C1604">
            <v>21.125</v>
          </cell>
          <cell r="D1604">
            <v>5.4939280000000004</v>
          </cell>
          <cell r="E1604">
            <v>1410.03</v>
          </cell>
          <cell r="G1604">
            <v>36550</v>
          </cell>
          <cell r="H1604">
            <v>99.348534201954394</v>
          </cell>
          <cell r="I1604">
            <v>100.59523809523809</v>
          </cell>
          <cell r="J1604">
            <v>93.062753304584135</v>
          </cell>
          <cell r="K1604">
            <v>96.894627616442875</v>
          </cell>
        </row>
        <row r="1605">
          <cell r="A1605">
            <v>36549</v>
          </cell>
          <cell r="B1605">
            <v>58.125</v>
          </cell>
          <cell r="C1605">
            <v>21</v>
          </cell>
          <cell r="D1605">
            <v>5.6105609999999997</v>
          </cell>
          <cell r="E1605">
            <v>1401.53</v>
          </cell>
          <cell r="G1605">
            <v>36549</v>
          </cell>
          <cell r="H1605">
            <v>100.9771986970684</v>
          </cell>
          <cell r="I1605">
            <v>100</v>
          </cell>
          <cell r="J1605">
            <v>95.03842319071542</v>
          </cell>
          <cell r="K1605">
            <v>96.31052349472931</v>
          </cell>
        </row>
        <row r="1606">
          <cell r="A1606">
            <v>36546</v>
          </cell>
          <cell r="B1606">
            <v>60.0625</v>
          </cell>
          <cell r="C1606">
            <v>21</v>
          </cell>
          <cell r="D1606">
            <v>5.6633490000000002</v>
          </cell>
          <cell r="E1606">
            <v>1441.36</v>
          </cell>
          <cell r="G1606">
            <v>36546</v>
          </cell>
          <cell r="H1606">
            <v>104.34310532030402</v>
          </cell>
          <cell r="I1606">
            <v>100</v>
          </cell>
          <cell r="J1606">
            <v>95.932609758402947</v>
          </cell>
          <cell r="K1606">
            <v>99.047566690947065</v>
          </cell>
        </row>
        <row r="1607">
          <cell r="A1607">
            <v>36545</v>
          </cell>
          <cell r="B1607">
            <v>60.4375</v>
          </cell>
          <cell r="C1607">
            <v>21.5625</v>
          </cell>
          <cell r="D1607">
            <v>6.0090490000000001</v>
          </cell>
          <cell r="E1607">
            <v>1445.56</v>
          </cell>
          <cell r="G1607">
            <v>36545</v>
          </cell>
          <cell r="H1607">
            <v>104.99457111834963</v>
          </cell>
          <cell r="I1607">
            <v>102.67857142857142</v>
          </cell>
          <cell r="J1607">
            <v>101.7884917097854</v>
          </cell>
          <cell r="K1607">
            <v>99.336182845205528</v>
          </cell>
        </row>
        <row r="1608">
          <cell r="A1608">
            <v>36544</v>
          </cell>
          <cell r="B1608">
            <v>61.6875</v>
          </cell>
          <cell r="C1608">
            <v>20.8125</v>
          </cell>
          <cell r="D1608">
            <v>6.2585860000000002</v>
          </cell>
          <cell r="E1608">
            <v>1455.9099999999999</v>
          </cell>
          <cell r="G1608">
            <v>36544</v>
          </cell>
          <cell r="H1608">
            <v>107.16612377850163</v>
          </cell>
          <cell r="I1608">
            <v>99.107142857142861</v>
          </cell>
          <cell r="J1608">
            <v>106.01544922931716</v>
          </cell>
          <cell r="K1608">
            <v>100.04741551105676</v>
          </cell>
        </row>
        <row r="1609">
          <cell r="A1609">
            <v>36543</v>
          </cell>
          <cell r="B1609">
            <v>60.1875</v>
          </cell>
          <cell r="C1609">
            <v>20.625</v>
          </cell>
          <cell r="D1609">
            <v>6.3336499999999996</v>
          </cell>
          <cell r="E1609">
            <v>1455.1399999999999</v>
          </cell>
          <cell r="G1609">
            <v>36543</v>
          </cell>
          <cell r="H1609">
            <v>104.56026058631922</v>
          </cell>
          <cell r="I1609">
            <v>98.214285714285708</v>
          </cell>
          <cell r="J1609">
            <v>107.2869734491568</v>
          </cell>
          <cell r="K1609">
            <v>99.9945025494427</v>
          </cell>
        </row>
        <row r="1610">
          <cell r="A1610">
            <v>36542</v>
          </cell>
          <cell r="B1610">
            <v>60.9375</v>
          </cell>
          <cell r="C1610">
            <v>20.625</v>
          </cell>
          <cell r="D1610">
            <v>6.4908939999999999</v>
          </cell>
          <cell r="E1610">
            <v>1465.1599999999999</v>
          </cell>
          <cell r="G1610">
            <v>36542</v>
          </cell>
          <cell r="H1610">
            <v>105.86319218241043</v>
          </cell>
          <cell r="I1610">
            <v>98.214285714285708</v>
          </cell>
          <cell r="J1610">
            <v>109.95056124656261</v>
          </cell>
          <cell r="K1610">
            <v>100.68305823174504</v>
          </cell>
        </row>
        <row r="1611">
          <cell r="A1611">
            <v>36539</v>
          </cell>
          <cell r="B1611">
            <v>60.9375</v>
          </cell>
          <cell r="C1611">
            <v>20.625</v>
          </cell>
          <cell r="D1611">
            <v>6.3095569999999999</v>
          </cell>
          <cell r="E1611">
            <v>1465.1599999999999</v>
          </cell>
          <cell r="G1611">
            <v>36539</v>
          </cell>
          <cell r="H1611">
            <v>105.86319218241043</v>
          </cell>
          <cell r="I1611">
            <v>98.214285714285708</v>
          </cell>
          <cell r="J1611">
            <v>106.87885726791684</v>
          </cell>
          <cell r="K1611">
            <v>100.68305823174504</v>
          </cell>
        </row>
        <row r="1612">
          <cell r="A1612">
            <v>36538</v>
          </cell>
          <cell r="B1612">
            <v>61.5</v>
          </cell>
          <cell r="C1612">
            <v>20.75</v>
          </cell>
          <cell r="D1612">
            <v>6.3793220000000002</v>
          </cell>
          <cell r="E1612">
            <v>1449.6699999999998</v>
          </cell>
          <cell r="G1612">
            <v>36538</v>
          </cell>
          <cell r="H1612">
            <v>106.84039087947883</v>
          </cell>
          <cell r="I1612">
            <v>98.80952380952381</v>
          </cell>
          <cell r="J1612">
            <v>108.06062065911787</v>
          </cell>
          <cell r="K1612">
            <v>99.618614367587028</v>
          </cell>
        </row>
        <row r="1613">
          <cell r="A1613">
            <v>36537</v>
          </cell>
          <cell r="B1613">
            <v>59.6875</v>
          </cell>
          <cell r="C1613">
            <v>20.5625</v>
          </cell>
          <cell r="D1613">
            <v>6.3397030000000001</v>
          </cell>
          <cell r="E1613">
            <v>1432.25</v>
          </cell>
          <cell r="G1613">
            <v>36537</v>
          </cell>
          <cell r="H1613">
            <v>103.69163952225841</v>
          </cell>
          <cell r="I1613">
            <v>97.916666666666657</v>
          </cell>
          <cell r="J1613">
            <v>107.38950643571081</v>
          </cell>
          <cell r="K1613">
            <v>98.421544508734073</v>
          </cell>
        </row>
        <row r="1614">
          <cell r="A1614">
            <v>36536</v>
          </cell>
          <cell r="B1614">
            <v>58.875</v>
          </cell>
          <cell r="C1614">
            <v>20.4375</v>
          </cell>
          <cell r="D1614">
            <v>6.222207</v>
          </cell>
          <cell r="E1614">
            <v>1438.56</v>
          </cell>
          <cell r="G1614">
            <v>36536</v>
          </cell>
          <cell r="H1614">
            <v>102.28013029315962</v>
          </cell>
          <cell r="I1614">
            <v>97.321428571428569</v>
          </cell>
          <cell r="J1614">
            <v>105.39921801870291</v>
          </cell>
          <cell r="K1614">
            <v>98.855155921441423</v>
          </cell>
        </row>
        <row r="1615">
          <cell r="A1615">
            <v>36535</v>
          </cell>
          <cell r="B1615">
            <v>59</v>
          </cell>
          <cell r="C1615">
            <v>20.4375</v>
          </cell>
          <cell r="D1615">
            <v>6.196097</v>
          </cell>
          <cell r="E1615">
            <v>1457.59</v>
          </cell>
          <cell r="G1615">
            <v>36535</v>
          </cell>
          <cell r="H1615">
            <v>102.49728555917481</v>
          </cell>
          <cell r="I1615">
            <v>97.321428571428569</v>
          </cell>
          <cell r="J1615">
            <v>104.95693546807927</v>
          </cell>
          <cell r="K1615">
            <v>100.16286197276013</v>
          </cell>
        </row>
        <row r="1616">
          <cell r="A1616">
            <v>36532</v>
          </cell>
          <cell r="B1616">
            <v>62.25</v>
          </cell>
          <cell r="C1616">
            <v>20.25</v>
          </cell>
          <cell r="D1616">
            <v>5.8737450000000004</v>
          </cell>
          <cell r="E1616">
            <v>1441.4699999999998</v>
          </cell>
          <cell r="G1616">
            <v>36532</v>
          </cell>
          <cell r="H1616">
            <v>108.14332247557003</v>
          </cell>
          <cell r="I1616">
            <v>96.428571428571431</v>
          </cell>
          <cell r="J1616">
            <v>99.49654999283473</v>
          </cell>
          <cell r="K1616">
            <v>99.055125685463366</v>
          </cell>
        </row>
        <row r="1617">
          <cell r="A1617">
            <v>36531</v>
          </cell>
          <cell r="B1617">
            <v>59.5625</v>
          </cell>
          <cell r="C1617">
            <v>20.343800000000002</v>
          </cell>
          <cell r="D1617">
            <v>5.6777069999999998</v>
          </cell>
          <cell r="E1617">
            <v>1403.4499999999998</v>
          </cell>
          <cell r="G1617">
            <v>36531</v>
          </cell>
          <cell r="H1617">
            <v>103.47448425624322</v>
          </cell>
          <cell r="I1617">
            <v>96.875238095238103</v>
          </cell>
          <cell r="J1617">
            <v>96.175822813242249</v>
          </cell>
          <cell r="K1617">
            <v>96.442462308104609</v>
          </cell>
        </row>
        <row r="1618">
          <cell r="A1618">
            <v>36530</v>
          </cell>
          <cell r="B1618">
            <v>57.9375</v>
          </cell>
          <cell r="C1618">
            <v>20.5</v>
          </cell>
          <cell r="D1618">
            <v>5.6769939999999997</v>
          </cell>
          <cell r="E1618">
            <v>1402.11</v>
          </cell>
          <cell r="G1618">
            <v>36530</v>
          </cell>
          <cell r="H1618">
            <v>100.65146579804561</v>
          </cell>
          <cell r="I1618">
            <v>97.61904761904762</v>
          </cell>
          <cell r="J1618">
            <v>96.163745162587531</v>
          </cell>
          <cell r="K1618">
            <v>96.350380011269763</v>
          </cell>
        </row>
        <row r="1619">
          <cell r="A1619">
            <v>36529</v>
          </cell>
          <cell r="B1619">
            <v>56.875</v>
          </cell>
          <cell r="C1619">
            <v>20.625</v>
          </cell>
          <cell r="D1619">
            <v>5.7656159999999996</v>
          </cell>
          <cell r="E1619">
            <v>1399.4199999999998</v>
          </cell>
          <cell r="G1619">
            <v>36529</v>
          </cell>
          <cell r="H1619">
            <v>98.8056460369164</v>
          </cell>
          <cell r="I1619">
            <v>98.214285714285708</v>
          </cell>
          <cell r="J1619">
            <v>97.664931076083093</v>
          </cell>
          <cell r="K1619">
            <v>96.165528236280423</v>
          </cell>
        </row>
        <row r="1620">
          <cell r="A1620">
            <v>36528</v>
          </cell>
          <cell r="B1620">
            <v>57.5625</v>
          </cell>
          <cell r="C1620">
            <v>21</v>
          </cell>
          <cell r="D1620">
            <v>5.9034659999999999</v>
          </cell>
          <cell r="E1620">
            <v>1455.2199999999998</v>
          </cell>
          <cell r="G1620">
            <v>36528</v>
          </cell>
          <cell r="H1620">
            <v>100</v>
          </cell>
          <cell r="I1620">
            <v>100</v>
          </cell>
          <cell r="J1620">
            <v>100</v>
          </cell>
          <cell r="K1620">
            <v>100</v>
          </cell>
        </row>
        <row r="1622">
          <cell r="A1622" t="str">
            <v>Currency:  USD</v>
          </cell>
        </row>
        <row r="1623">
          <cell r="A1623" t="str">
            <v>Scaling Factor:  No Scaling</v>
          </cell>
        </row>
        <row r="1624">
          <cell r="A1624" t="str">
            <v>Note: Scaling does not apply to Price(hi, low, close)</v>
          </cell>
        </row>
        <row r="1625">
          <cell r="A1625" t="str">
            <v>Source:  ThomsonFinancial</v>
          </cell>
        </row>
      </sheetData>
      <sheetData sheetId="9" refreshError="1">
        <row r="1">
          <cell r="A1" t="str">
            <v xml:space="preserve">Title:              </v>
          </cell>
          <cell r="B1" t="str">
            <v>Capacity Utilization: Manufacturing (NAICS)</v>
          </cell>
        </row>
        <row r="2">
          <cell r="A2" t="str">
            <v xml:space="preserve">Series ID:          </v>
          </cell>
          <cell r="B2" t="str">
            <v>MCUMFN</v>
          </cell>
        </row>
        <row r="3">
          <cell r="A3" t="str">
            <v xml:space="preserve">Source:             </v>
          </cell>
          <cell r="B3" t="str">
            <v>Board of Governors of the Federal Reserve System</v>
          </cell>
        </row>
        <row r="4">
          <cell r="A4" t="str">
            <v xml:space="preserve">Release:            </v>
          </cell>
          <cell r="B4" t="str">
            <v>G.17 Industrial Production and Capacity Utilization</v>
          </cell>
        </row>
        <row r="5">
          <cell r="A5" t="str">
            <v>Seasonal Adjustment:</v>
          </cell>
          <cell r="B5" t="str">
            <v>Seasonally Adjusted</v>
          </cell>
        </row>
        <row r="6">
          <cell r="A6" t="str">
            <v xml:space="preserve">Frequency:          </v>
          </cell>
          <cell r="B6" t="str">
            <v>Monthly</v>
          </cell>
        </row>
        <row r="7">
          <cell r="A7" t="str">
            <v xml:space="preserve">Units:              </v>
          </cell>
          <cell r="B7" t="str">
            <v>Percent of Capacity</v>
          </cell>
        </row>
        <row r="8">
          <cell r="A8" t="str">
            <v xml:space="preserve">Date Range:         </v>
          </cell>
          <cell r="B8" t="str">
            <v>1972-01-01 to 2006-01-01</v>
          </cell>
        </row>
        <row r="9">
          <cell r="A9" t="str">
            <v xml:space="preserve">Last Updated:       </v>
          </cell>
          <cell r="B9" t="str">
            <v>2006-02-15 10:05 AM CT</v>
          </cell>
        </row>
        <row r="10">
          <cell r="A10" t="str">
            <v xml:space="preserve">Notes:              </v>
          </cell>
        </row>
        <row r="12">
          <cell r="A12" t="str">
            <v xml:space="preserve">DATE      </v>
          </cell>
          <cell r="B12" t="str">
            <v>VALUE</v>
          </cell>
        </row>
        <row r="13">
          <cell r="A13">
            <v>36526</v>
          </cell>
          <cell r="B13">
            <v>0.80999999999999994</v>
          </cell>
        </row>
        <row r="14">
          <cell r="A14">
            <v>36557</v>
          </cell>
          <cell r="B14">
            <v>0.80900000000000005</v>
          </cell>
        </row>
        <row r="15">
          <cell r="A15">
            <v>36586</v>
          </cell>
          <cell r="B15">
            <v>0.80999999999999994</v>
          </cell>
        </row>
        <row r="16">
          <cell r="A16">
            <v>36617</v>
          </cell>
          <cell r="B16">
            <v>0.81200000000000006</v>
          </cell>
        </row>
        <row r="17">
          <cell r="A17">
            <v>36647</v>
          </cell>
          <cell r="B17">
            <v>0.80799999999999994</v>
          </cell>
        </row>
        <row r="18">
          <cell r="A18">
            <v>36678</v>
          </cell>
          <cell r="B18">
            <v>0.80599999999999994</v>
          </cell>
        </row>
        <row r="19">
          <cell r="A19">
            <v>36708</v>
          </cell>
          <cell r="B19">
            <v>0.80200000000000005</v>
          </cell>
        </row>
        <row r="20">
          <cell r="A20">
            <v>36739</v>
          </cell>
          <cell r="B20">
            <v>0.79299999999999993</v>
          </cell>
        </row>
        <row r="21">
          <cell r="A21">
            <v>36770</v>
          </cell>
          <cell r="B21">
            <v>0.79400000000000004</v>
          </cell>
        </row>
        <row r="22">
          <cell r="A22">
            <v>36800</v>
          </cell>
          <cell r="B22">
            <v>0.78799999999999992</v>
          </cell>
        </row>
        <row r="23">
          <cell r="A23">
            <v>36831</v>
          </cell>
          <cell r="B23">
            <v>0.78299999999999992</v>
          </cell>
        </row>
        <row r="24">
          <cell r="A24">
            <v>36861</v>
          </cell>
          <cell r="B24">
            <v>0.77400000000000002</v>
          </cell>
        </row>
        <row r="25">
          <cell r="A25">
            <v>36892</v>
          </cell>
          <cell r="B25">
            <v>0.7659999999999999</v>
          </cell>
        </row>
        <row r="26">
          <cell r="A26">
            <v>36923</v>
          </cell>
          <cell r="B26">
            <v>0.75900000000000001</v>
          </cell>
        </row>
        <row r="27">
          <cell r="A27">
            <v>36951</v>
          </cell>
          <cell r="B27">
            <v>0.75299999999999989</v>
          </cell>
        </row>
        <row r="28">
          <cell r="A28">
            <v>36982</v>
          </cell>
          <cell r="B28">
            <v>0.75</v>
          </cell>
        </row>
        <row r="29">
          <cell r="A29">
            <v>37012</v>
          </cell>
          <cell r="B29">
            <v>0.74199999999999999</v>
          </cell>
        </row>
        <row r="30">
          <cell r="A30">
            <v>37043</v>
          </cell>
          <cell r="B30">
            <v>0.73599999999999999</v>
          </cell>
        </row>
        <row r="31">
          <cell r="A31">
            <v>37073</v>
          </cell>
          <cell r="B31">
            <v>0.73199999999999998</v>
          </cell>
        </row>
        <row r="32">
          <cell r="A32">
            <v>37104</v>
          </cell>
          <cell r="B32">
            <v>0.72599999999999998</v>
          </cell>
        </row>
        <row r="33">
          <cell r="A33">
            <v>37135</v>
          </cell>
          <cell r="B33">
            <v>0.72199999999999998</v>
          </cell>
        </row>
        <row r="34">
          <cell r="A34">
            <v>37165</v>
          </cell>
          <cell r="B34">
            <v>0.71700000000000008</v>
          </cell>
        </row>
        <row r="35">
          <cell r="A35">
            <v>37196</v>
          </cell>
          <cell r="B35">
            <v>0.71499999999999997</v>
          </cell>
        </row>
        <row r="36">
          <cell r="A36">
            <v>37226</v>
          </cell>
          <cell r="B36">
            <v>0.71599999999999997</v>
          </cell>
        </row>
        <row r="37">
          <cell r="A37">
            <v>37257</v>
          </cell>
          <cell r="B37">
            <v>0.71900000000000008</v>
          </cell>
        </row>
        <row r="38">
          <cell r="A38">
            <v>37288</v>
          </cell>
          <cell r="B38">
            <v>0.71799999999999997</v>
          </cell>
        </row>
        <row r="39">
          <cell r="A39">
            <v>37316</v>
          </cell>
          <cell r="B39">
            <v>0.72400000000000009</v>
          </cell>
        </row>
        <row r="40">
          <cell r="A40">
            <v>37347</v>
          </cell>
          <cell r="B40">
            <v>0.72499999999999998</v>
          </cell>
        </row>
        <row r="41">
          <cell r="A41">
            <v>37377</v>
          </cell>
          <cell r="B41">
            <v>0.72900000000000009</v>
          </cell>
        </row>
        <row r="42">
          <cell r="A42">
            <v>37408</v>
          </cell>
          <cell r="B42">
            <v>0.73599999999999999</v>
          </cell>
        </row>
        <row r="43">
          <cell r="A43">
            <v>37438</v>
          </cell>
          <cell r="B43">
            <v>0.73299999999999998</v>
          </cell>
        </row>
        <row r="44">
          <cell r="A44">
            <v>37469</v>
          </cell>
          <cell r="B44">
            <v>0.73499999999999999</v>
          </cell>
        </row>
        <row r="45">
          <cell r="A45">
            <v>37500</v>
          </cell>
          <cell r="B45">
            <v>0.7340000000000001</v>
          </cell>
        </row>
        <row r="46">
          <cell r="A46">
            <v>37530</v>
          </cell>
          <cell r="B46">
            <v>0.72900000000000009</v>
          </cell>
        </row>
        <row r="47">
          <cell r="A47">
            <v>37561</v>
          </cell>
          <cell r="B47">
            <v>0.73199999999999998</v>
          </cell>
        </row>
        <row r="48">
          <cell r="A48">
            <v>37591</v>
          </cell>
          <cell r="B48">
            <v>0.72799999999999998</v>
          </cell>
        </row>
        <row r="49">
          <cell r="A49">
            <v>37622</v>
          </cell>
          <cell r="B49">
            <v>0.73099999999999998</v>
          </cell>
        </row>
        <row r="50">
          <cell r="A50">
            <v>37653</v>
          </cell>
          <cell r="B50">
            <v>0.72900000000000009</v>
          </cell>
        </row>
        <row r="51">
          <cell r="A51">
            <v>37681</v>
          </cell>
          <cell r="B51">
            <v>0.73</v>
          </cell>
        </row>
        <row r="52">
          <cell r="A52">
            <v>37712</v>
          </cell>
          <cell r="B52">
            <v>0.72400000000000009</v>
          </cell>
        </row>
        <row r="53">
          <cell r="A53">
            <v>37742</v>
          </cell>
          <cell r="B53">
            <v>0.72400000000000009</v>
          </cell>
        </row>
        <row r="54">
          <cell r="A54">
            <v>37773</v>
          </cell>
          <cell r="B54">
            <v>0.72699999999999998</v>
          </cell>
        </row>
        <row r="55">
          <cell r="A55">
            <v>37803</v>
          </cell>
          <cell r="B55">
            <v>0.73</v>
          </cell>
        </row>
        <row r="56">
          <cell r="A56">
            <v>37834</v>
          </cell>
          <cell r="B56">
            <v>0.72900000000000009</v>
          </cell>
        </row>
        <row r="57">
          <cell r="A57">
            <v>37865</v>
          </cell>
          <cell r="B57">
            <v>0.73699999999999999</v>
          </cell>
        </row>
        <row r="58">
          <cell r="A58">
            <v>37895</v>
          </cell>
          <cell r="B58">
            <v>0.73699999999999999</v>
          </cell>
        </row>
        <row r="59">
          <cell r="A59">
            <v>37926</v>
          </cell>
          <cell r="B59">
            <v>0.746</v>
          </cell>
        </row>
        <row r="60">
          <cell r="A60">
            <v>37956</v>
          </cell>
          <cell r="B60">
            <v>0.747</v>
          </cell>
        </row>
        <row r="61">
          <cell r="A61">
            <v>37987</v>
          </cell>
          <cell r="B61">
            <v>0.74900000000000011</v>
          </cell>
        </row>
        <row r="62">
          <cell r="A62">
            <v>38018</v>
          </cell>
          <cell r="B62">
            <v>0.75599999999999989</v>
          </cell>
        </row>
        <row r="63">
          <cell r="A63">
            <v>38047</v>
          </cell>
          <cell r="B63">
            <v>0.75700000000000001</v>
          </cell>
        </row>
        <row r="64">
          <cell r="A64">
            <v>38078</v>
          </cell>
          <cell r="B64">
            <v>0.76300000000000001</v>
          </cell>
        </row>
        <row r="65">
          <cell r="A65">
            <v>38108</v>
          </cell>
          <cell r="B65">
            <v>0.76900000000000002</v>
          </cell>
        </row>
        <row r="66">
          <cell r="A66">
            <v>38139</v>
          </cell>
          <cell r="B66">
            <v>0.76500000000000001</v>
          </cell>
        </row>
        <row r="67">
          <cell r="A67">
            <v>38169</v>
          </cell>
          <cell r="B67">
            <v>0.77099999999999991</v>
          </cell>
        </row>
        <row r="68">
          <cell r="A68">
            <v>38200</v>
          </cell>
          <cell r="B68">
            <v>0.77500000000000002</v>
          </cell>
        </row>
        <row r="69">
          <cell r="A69">
            <v>38231</v>
          </cell>
          <cell r="B69">
            <v>0.77200000000000002</v>
          </cell>
        </row>
        <row r="70">
          <cell r="A70">
            <v>38261</v>
          </cell>
          <cell r="B70">
            <v>0.77800000000000002</v>
          </cell>
        </row>
        <row r="71">
          <cell r="A71">
            <v>38292</v>
          </cell>
          <cell r="B71">
            <v>0.77700000000000002</v>
          </cell>
        </row>
        <row r="72">
          <cell r="A72">
            <v>38322</v>
          </cell>
          <cell r="B72">
            <v>0.77900000000000003</v>
          </cell>
        </row>
        <row r="73">
          <cell r="A73">
            <v>38353</v>
          </cell>
          <cell r="B73">
            <v>0.78200000000000003</v>
          </cell>
        </row>
        <row r="74">
          <cell r="A74">
            <v>38384</v>
          </cell>
          <cell r="B74">
            <v>0.78500000000000003</v>
          </cell>
        </row>
        <row r="75">
          <cell r="A75">
            <v>38412</v>
          </cell>
          <cell r="B75">
            <v>0.78099999999999992</v>
          </cell>
        </row>
        <row r="76">
          <cell r="A76">
            <v>38443</v>
          </cell>
          <cell r="B76">
            <v>0.77999999999999992</v>
          </cell>
        </row>
        <row r="77">
          <cell r="A77">
            <v>38473</v>
          </cell>
          <cell r="B77">
            <v>0.78099999999999992</v>
          </cell>
        </row>
        <row r="78">
          <cell r="A78">
            <v>38504</v>
          </cell>
          <cell r="B78">
            <v>0.78200000000000003</v>
          </cell>
        </row>
        <row r="79">
          <cell r="A79">
            <v>38534</v>
          </cell>
          <cell r="B79">
            <v>0.78200000000000003</v>
          </cell>
        </row>
        <row r="80">
          <cell r="A80">
            <v>38565</v>
          </cell>
          <cell r="B80">
            <v>0.78400000000000003</v>
          </cell>
        </row>
        <row r="81">
          <cell r="A81">
            <v>38596</v>
          </cell>
          <cell r="B81">
            <v>0.77800000000000002</v>
          </cell>
        </row>
        <row r="82">
          <cell r="A82">
            <v>38626</v>
          </cell>
          <cell r="B82">
            <v>0.79099999999999993</v>
          </cell>
        </row>
        <row r="83">
          <cell r="A83">
            <v>38657</v>
          </cell>
          <cell r="B83">
            <v>0.79500000000000004</v>
          </cell>
        </row>
        <row r="84">
          <cell r="A84">
            <v>38687</v>
          </cell>
          <cell r="B84">
            <v>0.79700000000000004</v>
          </cell>
        </row>
        <row r="85">
          <cell r="A85">
            <v>38718</v>
          </cell>
          <cell r="B85">
            <v>0.80099999999999993</v>
          </cell>
        </row>
      </sheetData>
      <sheetData sheetId="10" refreshError="1">
        <row r="1">
          <cell r="D1" t="str">
            <v>LAST UPDATED:</v>
          </cell>
          <cell r="F1">
            <v>38785</v>
          </cell>
        </row>
        <row r="4">
          <cell r="D4" t="str">
            <v>Project CO2 – Trading Comparables</v>
          </cell>
        </row>
        <row r="5">
          <cell r="D5" t="str">
            <v>($ in millions, except per share data)</v>
          </cell>
        </row>
        <row r="6">
          <cell r="AJ6">
            <v>2005</v>
          </cell>
        </row>
        <row r="7">
          <cell r="F7" t="str">
            <v>Stock Price</v>
          </cell>
          <cell r="G7" t="str">
            <v>52 Week</v>
          </cell>
          <cell r="H7" t="str">
            <v>% of 52</v>
          </cell>
          <cell r="J7" t="str">
            <v>Market</v>
          </cell>
          <cell r="L7" t="str">
            <v>Native</v>
          </cell>
          <cell r="P7" t="str">
            <v>Enterprise Value / CY 2005</v>
          </cell>
          <cell r="T7" t="str">
            <v>Enterprise Value / CY 2006</v>
          </cell>
          <cell r="W7" t="str">
            <v>CY P / E</v>
          </cell>
          <cell r="Z7" t="str">
            <v xml:space="preserve">5-Yr EPS </v>
          </cell>
          <cell r="AB7" t="str">
            <v>2006E</v>
          </cell>
          <cell r="AD7" t="str">
            <v>2005 Margins</v>
          </cell>
          <cell r="AG7" t="str">
            <v>2006 Margin</v>
          </cell>
          <cell r="AJ7" t="str">
            <v>NWC</v>
          </cell>
          <cell r="AK7" t="str">
            <v>CapEx as</v>
          </cell>
        </row>
        <row r="8">
          <cell r="A8" t="str">
            <v>UPDATE THESE ROWS ONLY!!</v>
          </cell>
          <cell r="D8" t="str">
            <v>Company Name</v>
          </cell>
          <cell r="F8" t="str">
            <v>(03/07/2006)</v>
          </cell>
          <cell r="G8" t="str">
            <v>High</v>
          </cell>
          <cell r="H8" t="str">
            <v>Week High</v>
          </cell>
          <cell r="J8" t="str">
            <v>Capitalization</v>
          </cell>
          <cell r="L8" t="str">
            <v>TEV</v>
          </cell>
          <cell r="N8" t="str">
            <v>TEV</v>
          </cell>
          <cell r="P8" t="str">
            <v>Revenues</v>
          </cell>
          <cell r="Q8" t="str">
            <v>EBITDA</v>
          </cell>
          <cell r="R8" t="str">
            <v>EBIT</v>
          </cell>
          <cell r="T8" t="str">
            <v>Revenues</v>
          </cell>
          <cell r="U8" t="str">
            <v>EBITDA</v>
          </cell>
          <cell r="W8">
            <v>2005</v>
          </cell>
          <cell r="X8">
            <v>2006</v>
          </cell>
          <cell r="Z8" t="str">
            <v>Growth (%)</v>
          </cell>
          <cell r="AB8" t="str">
            <v>PEG</v>
          </cell>
          <cell r="AD8" t="str">
            <v>EBITDA</v>
          </cell>
          <cell r="AE8" t="str">
            <v>EBIT</v>
          </cell>
          <cell r="AG8" t="str">
            <v>EBITDA</v>
          </cell>
          <cell r="AH8" t="str">
            <v>EBIT</v>
          </cell>
          <cell r="AJ8" t="str">
            <v>% of Sales</v>
          </cell>
          <cell r="AK8" t="str">
            <v>% of Sales</v>
          </cell>
        </row>
        <row r="10">
          <cell r="D10" t="str">
            <v>Baldor Electric Co.</v>
          </cell>
          <cell r="F10">
            <v>31.58</v>
          </cell>
          <cell r="G10">
            <v>32.799999999999997</v>
          </cell>
          <cell r="H10">
            <v>0.96280487804878057</v>
          </cell>
          <cell r="J10">
            <v>1065.13024</v>
          </cell>
          <cell r="L10">
            <v>1116.08924</v>
          </cell>
          <cell r="N10">
            <v>1116.08924</v>
          </cell>
          <cell r="P10">
            <v>1.5467533111871492</v>
          </cell>
          <cell r="Q10" t="str">
            <v>NA</v>
          </cell>
          <cell r="R10">
            <v>14.247280850683598</v>
          </cell>
          <cell r="T10">
            <v>1.4181565946632784</v>
          </cell>
          <cell r="U10">
            <v>11.388665714285715</v>
          </cell>
          <cell r="W10">
            <v>24.758379396108918</v>
          </cell>
          <cell r="X10">
            <v>22.557142857142857</v>
          </cell>
          <cell r="Z10">
            <v>0.125</v>
          </cell>
          <cell r="AB10">
            <v>1.8045714285714285</v>
          </cell>
          <cell r="AD10" t="str">
            <v xml:space="preserve">NA </v>
          </cell>
          <cell r="AE10">
            <v>0.10856480807795227</v>
          </cell>
          <cell r="AG10">
            <v>0.12452350698856417</v>
          </cell>
          <cell r="AH10" t="str">
            <v>NA</v>
          </cell>
          <cell r="AJ10">
            <v>0.29687943911115916</v>
          </cell>
          <cell r="AK10">
            <v>2.5777160604183388E-2</v>
          </cell>
        </row>
        <row r="11">
          <cell r="D11" t="str">
            <v xml:space="preserve">Emerson Electric Co. </v>
          </cell>
          <cell r="F11">
            <v>83.6</v>
          </cell>
          <cell r="G11">
            <v>84.75</v>
          </cell>
          <cell r="H11">
            <v>0.98643067846607668</v>
          </cell>
          <cell r="J11">
            <v>34681.285772399999</v>
          </cell>
          <cell r="L11">
            <v>37638.285772399999</v>
          </cell>
          <cell r="N11">
            <v>37638.285772399999</v>
          </cell>
          <cell r="P11">
            <v>2.1046964028630541</v>
          </cell>
          <cell r="Q11">
            <v>11.952456580628771</v>
          </cell>
          <cell r="R11">
            <v>14.571539207278358</v>
          </cell>
          <cell r="T11">
            <v>1.9398678403504703</v>
          </cell>
          <cell r="U11">
            <v>10.719340910615877</v>
          </cell>
          <cell r="W11">
            <v>21.110527938459644</v>
          </cell>
          <cell r="X11">
            <v>19.075869937250424</v>
          </cell>
          <cell r="Z11">
            <v>0.10999999999999999</v>
          </cell>
          <cell r="AB11">
            <v>1.7341699942954931</v>
          </cell>
          <cell r="AD11">
            <v>0.17608902309455907</v>
          </cell>
          <cell r="AE11">
            <v>0.14443885254151989</v>
          </cell>
          <cell r="AG11">
            <v>0.18096894730060559</v>
          </cell>
          <cell r="AH11" t="str">
            <v>NA</v>
          </cell>
          <cell r="AJ11">
            <v>0.11290052004697199</v>
          </cell>
          <cell r="AK11">
            <v>2.9469328412458761E-2</v>
          </cell>
        </row>
        <row r="12">
          <cell r="D12" t="str">
            <v xml:space="preserve">Minebea Co. Ltd. </v>
          </cell>
          <cell r="F12">
            <v>5.9018342391304346</v>
          </cell>
          <cell r="G12">
            <v>6.3</v>
          </cell>
          <cell r="H12">
            <v>0.93679908557625946</v>
          </cell>
          <cell r="J12">
            <v>2355.1182361158285</v>
          </cell>
          <cell r="L12">
            <v>431513.72348499997</v>
          </cell>
          <cell r="N12">
            <v>3664.348874702785</v>
          </cell>
          <cell r="P12">
            <v>1.3956805577531388</v>
          </cell>
          <cell r="Q12">
            <v>10.227382524767728</v>
          </cell>
          <cell r="R12">
            <v>24.355913726082292</v>
          </cell>
          <cell r="T12">
            <v>1.32875665430331</v>
          </cell>
          <cell r="U12">
            <v>9.3138153804729065</v>
          </cell>
          <cell r="W12">
            <v>30.40627192265995</v>
          </cell>
          <cell r="X12">
            <v>26.738482254496489</v>
          </cell>
          <cell r="Z12" t="str">
            <v>NA</v>
          </cell>
          <cell r="AB12" t="str">
            <v>NA</v>
          </cell>
          <cell r="AD12">
            <v>0.13646507836909483</v>
          </cell>
          <cell r="AE12">
            <v>5.730355976169068E-2</v>
          </cell>
          <cell r="AG12">
            <v>0.14266512702078521</v>
          </cell>
          <cell r="AH12" t="str">
            <v>NA</v>
          </cell>
          <cell r="AJ12">
            <v>0.25178699648746028</v>
          </cell>
          <cell r="AK12">
            <v>7.0642154357683923E-2</v>
          </cell>
        </row>
        <row r="13">
          <cell r="D13" t="str">
            <v xml:space="preserve">NN Inc. </v>
          </cell>
          <cell r="F13">
            <v>11.7</v>
          </cell>
          <cell r="G13">
            <v>13.69</v>
          </cell>
          <cell r="H13">
            <v>0.85463842220598973</v>
          </cell>
          <cell r="J13">
            <v>202.9599</v>
          </cell>
          <cell r="L13">
            <v>254.67189999999999</v>
          </cell>
          <cell r="N13">
            <v>254.67189999999999</v>
          </cell>
          <cell r="P13">
            <v>0.79241506345931845</v>
          </cell>
          <cell r="Q13">
            <v>5.7941869724478412</v>
          </cell>
          <cell r="R13">
            <v>9.2198935631018735</v>
          </cell>
          <cell r="T13">
            <v>0.78120214723926373</v>
          </cell>
          <cell r="U13">
            <v>5.6593755555555552</v>
          </cell>
          <cell r="W13">
            <v>13.545315782642067</v>
          </cell>
          <cell r="X13">
            <v>13</v>
          </cell>
          <cell r="Z13">
            <v>0.25</v>
          </cell>
          <cell r="AB13">
            <v>0.51999999999999991</v>
          </cell>
          <cell r="AD13">
            <v>0.1367603543391612</v>
          </cell>
          <cell r="AE13">
            <v>8.5946226823113592E-2</v>
          </cell>
          <cell r="AG13">
            <v>0.13803680981595093</v>
          </cell>
          <cell r="AH13" t="str">
            <v>NA</v>
          </cell>
          <cell r="AJ13">
            <v>0.11106858709281958</v>
          </cell>
          <cell r="AK13" t="str">
            <v>NA</v>
          </cell>
        </row>
        <row r="14">
          <cell r="D14" t="str">
            <v xml:space="preserve">NSK Ltd. </v>
          </cell>
          <cell r="F14">
            <v>7.5917119565217384</v>
          </cell>
          <cell r="G14">
            <v>7.8540000000000001</v>
          </cell>
          <cell r="H14">
            <v>0.96660452718636847</v>
          </cell>
          <cell r="J14">
            <v>4094.8285522187352</v>
          </cell>
          <cell r="L14">
            <v>658371.01030927827</v>
          </cell>
          <cell r="N14">
            <v>5590.7864326535173</v>
          </cell>
          <cell r="P14">
            <v>1.0753004984904924</v>
          </cell>
          <cell r="Q14">
            <v>9.7246866413978861</v>
          </cell>
          <cell r="R14">
            <v>16.907319216981978</v>
          </cell>
          <cell r="T14">
            <v>1.0113225964812262</v>
          </cell>
          <cell r="U14">
            <v>8.4042892651575336</v>
          </cell>
          <cell r="W14">
            <v>18.225360354595374</v>
          </cell>
          <cell r="X14">
            <v>18.821052631578944</v>
          </cell>
          <cell r="Z14" t="str">
            <v>NA</v>
          </cell>
          <cell r="AB14" t="str">
            <v>NA</v>
          </cell>
          <cell r="AD14">
            <v>0.11057430826747154</v>
          </cell>
          <cell r="AE14">
            <v>6.359970405068377E-2</v>
          </cell>
          <cell r="AG14">
            <v>0.12033410138248848</v>
          </cell>
          <cell r="AH14" t="str">
            <v>NA</v>
          </cell>
          <cell r="AJ14">
            <v>0.14422466015643501</v>
          </cell>
          <cell r="AK14">
            <v>7.0604817832742903E-2</v>
          </cell>
        </row>
        <row r="15">
          <cell r="D15" t="str">
            <v>NTN Corp.</v>
          </cell>
          <cell r="F15">
            <v>7.0227581521739131</v>
          </cell>
          <cell r="G15">
            <v>8.3889999999999993</v>
          </cell>
          <cell r="H15">
            <v>0.83713889047251322</v>
          </cell>
          <cell r="J15">
            <v>3245.3519619650137</v>
          </cell>
          <cell r="L15">
            <v>550345.64704099996</v>
          </cell>
          <cell r="N15">
            <v>4673.4514864215344</v>
          </cell>
          <cell r="P15">
            <v>1.3576445280362535</v>
          </cell>
          <cell r="Q15">
            <v>9.1842138584683664</v>
          </cell>
          <cell r="R15">
            <v>16.483336738978075</v>
          </cell>
          <cell r="T15">
            <v>1.2325770370459126</v>
          </cell>
          <cell r="U15">
            <v>7.9904994125735023</v>
          </cell>
          <cell r="W15">
            <v>22.945555868444139</v>
          </cell>
          <cell r="X15">
            <v>17.502645502645503</v>
          </cell>
          <cell r="Z15" t="str">
            <v>NA</v>
          </cell>
          <cell r="AB15" t="str">
            <v>NA</v>
          </cell>
          <cell r="AD15">
            <v>0.14782370586726135</v>
          </cell>
          <cell r="AE15">
            <v>8.2364666179866194E-2</v>
          </cell>
          <cell r="AG15">
            <v>0.15425531914893617</v>
          </cell>
          <cell r="AH15" t="str">
            <v>NA</v>
          </cell>
          <cell r="AJ15">
            <v>0.29330632906396165</v>
          </cell>
          <cell r="AK15">
            <v>0.12112944287659608</v>
          </cell>
        </row>
        <row r="16">
          <cell r="D16" t="str">
            <v xml:space="preserve">RBC Bearings Inc. </v>
          </cell>
          <cell r="F16">
            <v>19.940000000000001</v>
          </cell>
          <cell r="G16">
            <v>22.24</v>
          </cell>
          <cell r="H16">
            <v>0.89658273381294973</v>
          </cell>
          <cell r="J16">
            <v>354.46689950000007</v>
          </cell>
          <cell r="L16">
            <v>513.65089950000004</v>
          </cell>
          <cell r="N16">
            <v>513.65089950000004</v>
          </cell>
          <cell r="P16">
            <v>1.8950900761133844</v>
          </cell>
          <cell r="Q16">
            <v>9.8851256591355234</v>
          </cell>
          <cell r="R16">
            <v>12.078514308893382</v>
          </cell>
          <cell r="T16" t="str">
            <v>NA</v>
          </cell>
          <cell r="U16" t="str">
            <v>NA</v>
          </cell>
          <cell r="W16">
            <v>11.654046387480317</v>
          </cell>
          <cell r="X16" t="str">
            <v>NA</v>
          </cell>
          <cell r="Z16">
            <v>0.12</v>
          </cell>
          <cell r="AB16" t="str">
            <v>NA</v>
          </cell>
          <cell r="AD16">
            <v>0.19171127828425746</v>
          </cell>
          <cell r="AE16">
            <v>0.15689761403172192</v>
          </cell>
          <cell r="AG16" t="str">
            <v>NA</v>
          </cell>
          <cell r="AH16" t="str">
            <v>NA</v>
          </cell>
          <cell r="AJ16">
            <v>0.52256653003397979</v>
          </cell>
          <cell r="AK16">
            <v>3.9454994226008427E-2</v>
          </cell>
        </row>
        <row r="17">
          <cell r="D17" t="str">
            <v xml:space="preserve">Regal-Beloit Corp. </v>
          </cell>
          <cell r="F17">
            <v>40.15</v>
          </cell>
          <cell r="G17">
            <v>40.779999999999994</v>
          </cell>
          <cell r="H17">
            <v>0.9845512506130456</v>
          </cell>
          <cell r="J17">
            <v>1297.5192389499998</v>
          </cell>
          <cell r="L17">
            <v>1651.1042389499999</v>
          </cell>
          <cell r="N17">
            <v>1651.1042389499999</v>
          </cell>
          <cell r="P17">
            <v>1.1556632948183216</v>
          </cell>
          <cell r="Q17" t="str">
            <v>NA</v>
          </cell>
          <cell r="R17">
            <v>12.26929999516986</v>
          </cell>
          <cell r="T17">
            <v>1.1073804419517101</v>
          </cell>
          <cell r="U17">
            <v>8.6900223102631564</v>
          </cell>
          <cell r="W17">
            <v>17.824102349871296</v>
          </cell>
          <cell r="X17">
            <v>15.745098039215687</v>
          </cell>
          <cell r="Z17">
            <v>0.10999999999999999</v>
          </cell>
          <cell r="AB17">
            <v>1.4313725490196081</v>
          </cell>
          <cell r="AD17" t="str">
            <v xml:space="preserve">NA </v>
          </cell>
          <cell r="AE17">
            <v>9.4191461230329315E-2</v>
          </cell>
          <cell r="AG17">
            <v>0.12743125419181758</v>
          </cell>
          <cell r="AH17" t="str">
            <v>NA</v>
          </cell>
          <cell r="AJ17">
            <v>0.1650037411449653</v>
          </cell>
          <cell r="AK17" t="str">
            <v>NA</v>
          </cell>
        </row>
        <row r="18">
          <cell r="D18" t="str">
            <v xml:space="preserve">Siemens AG </v>
          </cell>
          <cell r="F18">
            <v>89.497968000000014</v>
          </cell>
          <cell r="G18">
            <v>94.451999999999998</v>
          </cell>
          <cell r="H18">
            <v>0.9475497395502479</v>
          </cell>
          <cell r="J18">
            <v>80009.71170673873</v>
          </cell>
          <cell r="L18">
            <v>72726.521542940012</v>
          </cell>
          <cell r="N18">
            <v>86646.377766258738</v>
          </cell>
          <cell r="P18">
            <v>0.9190300192450781</v>
          </cell>
          <cell r="Q18">
            <v>12.274518403871731</v>
          </cell>
          <cell r="R18">
            <v>26.669058138225161</v>
          </cell>
          <cell r="T18">
            <v>0.85928590130606375</v>
          </cell>
          <cell r="U18">
            <v>8.6615282013862931</v>
          </cell>
          <cell r="W18">
            <v>22.582616229968171</v>
          </cell>
          <cell r="X18">
            <v>16.985867721876769</v>
          </cell>
          <cell r="Z18">
            <v>0.15290000000000001</v>
          </cell>
          <cell r="AB18">
            <v>1.110913520070423</v>
          </cell>
          <cell r="AD18">
            <v>7.487300022746228E-2</v>
          </cell>
          <cell r="AE18">
            <v>3.4460535294563652E-2</v>
          </cell>
          <cell r="AG18">
            <v>9.9207193156576404E-2</v>
          </cell>
          <cell r="AH18" t="str">
            <v>NA</v>
          </cell>
          <cell r="AJ18">
            <v>3.8488669851138572E-2</v>
          </cell>
          <cell r="AK18">
            <v>4.7628073899967142E-2</v>
          </cell>
        </row>
        <row r="19">
          <cell r="D19" t="str">
            <v xml:space="preserve">SKF AB </v>
          </cell>
          <cell r="F19">
            <v>15.263052107934275</v>
          </cell>
          <cell r="G19">
            <v>15.449</v>
          </cell>
          <cell r="H19">
            <v>0.98796375868562858</v>
          </cell>
          <cell r="J19">
            <v>6970.3250936493623</v>
          </cell>
          <cell r="L19">
            <v>55214.575875486385</v>
          </cell>
          <cell r="N19">
            <v>6936.1559564200779</v>
          </cell>
          <cell r="P19">
            <v>1.1203119788066629</v>
          </cell>
          <cell r="Q19">
            <v>7.7997705714770991</v>
          </cell>
          <cell r="R19">
            <v>10.365041463391474</v>
          </cell>
          <cell r="T19">
            <v>1.0769583154632698</v>
          </cell>
          <cell r="U19">
            <v>7.3855772974165843</v>
          </cell>
          <cell r="W19">
            <v>15.75875486381323</v>
          </cell>
          <cell r="X19">
            <v>14.550898203592816</v>
          </cell>
          <cell r="Z19">
            <v>3.9999999999999994E-2</v>
          </cell>
          <cell r="AB19">
            <v>3.6377245508982039</v>
          </cell>
          <cell r="AD19">
            <v>0.14363396570964795</v>
          </cell>
          <cell r="AE19">
            <v>0.10808562442933956</v>
          </cell>
          <cell r="AG19">
            <v>0.14581911096374028</v>
          </cell>
          <cell r="AH19" t="str">
            <v>NA</v>
          </cell>
          <cell r="AJ19">
            <v>0.18577660545805011</v>
          </cell>
          <cell r="AK19">
            <v>4.6018058232728011E-2</v>
          </cell>
        </row>
        <row r="20">
          <cell r="D20" t="str">
            <v>Timken Co.</v>
          </cell>
          <cell r="F20">
            <v>28.83</v>
          </cell>
          <cell r="G20">
            <v>36.58</v>
          </cell>
          <cell r="H20">
            <v>0.78813559322033899</v>
          </cell>
          <cell r="J20">
            <v>2698.9518458699999</v>
          </cell>
          <cell r="L20">
            <v>3354.5608458699999</v>
          </cell>
          <cell r="N20">
            <v>3354.5608458699999</v>
          </cell>
          <cell r="P20">
            <v>0.64904782490595792</v>
          </cell>
          <cell r="Q20">
            <v>5.4572858135429954</v>
          </cell>
          <cell r="R20">
            <v>8.4575512646891902</v>
          </cell>
          <cell r="T20">
            <v>0.61427592856070312</v>
          </cell>
          <cell r="U20">
            <v>5.0673124559969782</v>
          </cell>
          <cell r="W20">
            <v>11.392188848336541</v>
          </cell>
          <cell r="X20">
            <v>10.483636363636363</v>
          </cell>
          <cell r="Z20">
            <v>0.12999999999999998</v>
          </cell>
          <cell r="AB20">
            <v>0.80643356643356623</v>
          </cell>
          <cell r="AD20">
            <v>0.11893234972140503</v>
          </cell>
          <cell r="AE20">
            <v>7.6741813864702593E-2</v>
          </cell>
          <cell r="AG20">
            <v>0.12122321919062443</v>
          </cell>
          <cell r="AH20" t="str">
            <v>NA</v>
          </cell>
          <cell r="AJ20">
            <v>0.1752070356320696</v>
          </cell>
          <cell r="AK20">
            <v>4.3650939530232948E-2</v>
          </cell>
        </row>
        <row r="23">
          <cell r="A23" t="str">
            <v>Company</v>
          </cell>
          <cell r="B23" t="str">
            <v>2006E EBITDA</v>
          </cell>
          <cell r="C23" t="str">
            <v>2006E EPS</v>
          </cell>
        </row>
        <row r="25">
          <cell r="A25" t="str">
            <v>Baldor</v>
          </cell>
          <cell r="B25">
            <v>11.388665714285715</v>
          </cell>
          <cell r="C25">
            <v>22.557142857142857</v>
          </cell>
        </row>
        <row r="26">
          <cell r="A26" t="str">
            <v>Emerson</v>
          </cell>
          <cell r="B26">
            <v>10.719340910615877</v>
          </cell>
          <cell r="C26">
            <v>19.075869937250424</v>
          </cell>
        </row>
        <row r="27">
          <cell r="A27" t="str">
            <v>Minebea</v>
          </cell>
          <cell r="B27">
            <v>9.3138153804729065</v>
          </cell>
          <cell r="C27">
            <v>26.738482254496489</v>
          </cell>
        </row>
        <row r="28">
          <cell r="A28" t="str">
            <v>NN</v>
          </cell>
          <cell r="B28">
            <v>5.6593755555555552</v>
          </cell>
          <cell r="C28">
            <v>13</v>
          </cell>
        </row>
        <row r="29">
          <cell r="A29" t="str">
            <v>NSK</v>
          </cell>
          <cell r="B29">
            <v>8.4042892651575336</v>
          </cell>
          <cell r="C29">
            <v>18.821052631578944</v>
          </cell>
        </row>
        <row r="30">
          <cell r="A30" t="str">
            <v>NTN</v>
          </cell>
          <cell r="B30">
            <v>7.9904994125735023</v>
          </cell>
          <cell r="C30">
            <v>17.502645502645503</v>
          </cell>
        </row>
        <row r="31">
          <cell r="A31" t="str">
            <v>Regal-Beloit</v>
          </cell>
          <cell r="B31">
            <v>8.6900223102631564</v>
          </cell>
          <cell r="C31">
            <v>15.745098039215687</v>
          </cell>
        </row>
        <row r="32">
          <cell r="A32" t="str">
            <v>Siemens</v>
          </cell>
          <cell r="B32">
            <v>8.6615282013862931</v>
          </cell>
          <cell r="C32">
            <v>16.985867721876769</v>
          </cell>
        </row>
        <row r="33">
          <cell r="A33" t="str">
            <v>SKF</v>
          </cell>
          <cell r="B33">
            <v>7.3855772974165843</v>
          </cell>
          <cell r="C33">
            <v>14.550898203592816</v>
          </cell>
        </row>
        <row r="34">
          <cell r="A34" t="str">
            <v>Timken</v>
          </cell>
          <cell r="B34">
            <v>5.0673124559969782</v>
          </cell>
          <cell r="C34">
            <v>10.483636363636363</v>
          </cell>
        </row>
        <row r="36">
          <cell r="A36" t="str">
            <v>Check RBC Bearings!</v>
          </cell>
        </row>
      </sheetData>
      <sheetData sheetId="11" refreshError="1">
        <row r="1">
          <cell r="A1" t="str">
            <v>Project CO2 – Precedent Transactions</v>
          </cell>
        </row>
        <row r="2">
          <cell r="A2" t="str">
            <v>(US$ in millions, except per share data)</v>
          </cell>
        </row>
        <row r="4">
          <cell r="A4" t="str">
            <v>Date</v>
          </cell>
        </row>
        <row r="5">
          <cell r="A5" t="str">
            <v>Announced</v>
          </cell>
          <cell r="C5" t="str">
            <v>Acquiror</v>
          </cell>
          <cell r="D5" t="str">
            <v>Target</v>
          </cell>
          <cell r="E5" t="str">
            <v>EBITDA</v>
          </cell>
        </row>
        <row r="7">
          <cell r="A7">
            <v>38447</v>
          </cell>
          <cell r="C7" t="str">
            <v>Rexnord</v>
          </cell>
          <cell r="D7" t="str">
            <v>Falk</v>
          </cell>
          <cell r="E7">
            <v>9.1999999999999993</v>
          </cell>
          <cell r="H7" t="str">
            <v>/</v>
          </cell>
          <cell r="J7" t="str">
            <v>Rexnord / Falk 04/05/05</v>
          </cell>
        </row>
        <row r="8">
          <cell r="A8">
            <v>38441</v>
          </cell>
          <cell r="C8" t="str">
            <v>Siemens</v>
          </cell>
          <cell r="D8" t="str">
            <v>Flender</v>
          </cell>
          <cell r="E8">
            <v>8.5</v>
          </cell>
          <cell r="H8" t="str">
            <v>/</v>
          </cell>
          <cell r="J8" t="str">
            <v>Siemens / Flender 03/30/05</v>
          </cell>
        </row>
        <row r="9">
          <cell r="A9">
            <v>38303</v>
          </cell>
          <cell r="C9" t="str">
            <v>RBC</v>
          </cell>
          <cell r="D9" t="str">
            <v>GE – HVAC</v>
          </cell>
          <cell r="E9">
            <v>5.1147098515519573</v>
          </cell>
          <cell r="H9" t="str">
            <v>/</v>
          </cell>
          <cell r="J9" t="str">
            <v>RBC / GE – HVAC 11/12/04</v>
          </cell>
        </row>
        <row r="10">
          <cell r="A10">
            <v>38286</v>
          </cell>
          <cell r="C10" t="str">
            <v>Genstar</v>
          </cell>
          <cell r="D10" t="str">
            <v>Colfax – PT</v>
          </cell>
          <cell r="E10" t="str">
            <v>NA</v>
          </cell>
          <cell r="H10" t="str">
            <v>/</v>
          </cell>
          <cell r="J10" t="str">
            <v>Genstar / Colfax – PT 10/26/04</v>
          </cell>
        </row>
        <row r="11">
          <cell r="A11">
            <v>38209</v>
          </cell>
          <cell r="C11" t="str">
            <v>RBC</v>
          </cell>
          <cell r="D11" t="str">
            <v>GE – AC</v>
          </cell>
          <cell r="E11">
            <v>4.3939393939393936</v>
          </cell>
          <cell r="H11" t="str">
            <v>/</v>
          </cell>
          <cell r="J11" t="str">
            <v>RBC / GE – AC 08/10/04</v>
          </cell>
        </row>
        <row r="12">
          <cell r="A12">
            <v>37587</v>
          </cell>
          <cell r="C12" t="str">
            <v>Tecumseh</v>
          </cell>
          <cell r="D12" t="str">
            <v>FASCO</v>
          </cell>
          <cell r="E12" t="str">
            <v>NA</v>
          </cell>
          <cell r="H12" t="str">
            <v>/</v>
          </cell>
          <cell r="J12" t="str">
            <v>Tecumseh / FASCO 11/27/02</v>
          </cell>
        </row>
        <row r="13">
          <cell r="A13">
            <v>37545</v>
          </cell>
          <cell r="C13" t="str">
            <v>Timken</v>
          </cell>
          <cell r="D13" t="str">
            <v>Torrington</v>
          </cell>
          <cell r="E13">
            <v>5.6777472861719813</v>
          </cell>
          <cell r="H13" t="str">
            <v>/</v>
          </cell>
          <cell r="J13" t="str">
            <v>Timken / Torrington 10/16/02</v>
          </cell>
        </row>
        <row r="14">
          <cell r="A14">
            <v>37527</v>
          </cell>
          <cell r="C14" t="str">
            <v>Carlyle</v>
          </cell>
          <cell r="D14" t="str">
            <v>Rexnord</v>
          </cell>
          <cell r="E14">
            <v>7</v>
          </cell>
          <cell r="H14" t="str">
            <v>/</v>
          </cell>
          <cell r="J14" t="str">
            <v>Carlyle / Rexnord 09/28/02</v>
          </cell>
        </row>
        <row r="15">
          <cell r="A15">
            <v>36746</v>
          </cell>
          <cell r="C15" t="str">
            <v>RBC</v>
          </cell>
          <cell r="D15" t="str">
            <v>Leeson</v>
          </cell>
          <cell r="E15">
            <v>9.252669039145907</v>
          </cell>
          <cell r="H15" t="str">
            <v>/</v>
          </cell>
          <cell r="J15" t="str">
            <v>RBC / Leeson 08/08/00</v>
          </cell>
        </row>
        <row r="16">
          <cell r="H16" t="str">
            <v>/</v>
          </cell>
        </row>
        <row r="20">
          <cell r="C20" t="str">
            <v>Transaction</v>
          </cell>
          <cell r="D20" t="str">
            <v>LTM EBITDA Multiple</v>
          </cell>
        </row>
        <row r="22">
          <cell r="C22" t="str">
            <v>Carlyle /Rexnord09/28/02</v>
          </cell>
          <cell r="D22">
            <v>7</v>
          </cell>
        </row>
        <row r="23">
          <cell r="C23" t="str">
            <v>Tecumseh /FASCO Motors11/27/02</v>
          </cell>
          <cell r="D23">
            <v>5.67</v>
          </cell>
        </row>
        <row r="24">
          <cell r="C24" t="str">
            <v>RBC /GE – AC08/10/04</v>
          </cell>
          <cell r="D24">
            <v>4.3939393939393936</v>
          </cell>
        </row>
        <row r="25">
          <cell r="C25" t="str">
            <v>RBC /GE – HVAC11/12/04</v>
          </cell>
          <cell r="D25">
            <v>5.1147098515519573</v>
          </cell>
        </row>
        <row r="26">
          <cell r="C26" t="str">
            <v>Siemens /Flender03/30/05</v>
          </cell>
          <cell r="D26">
            <v>8.5</v>
          </cell>
        </row>
        <row r="27">
          <cell r="C27" t="str">
            <v>Rexnord /Falk04/05/05</v>
          </cell>
          <cell r="D27">
            <v>9.1999999999999993</v>
          </cell>
        </row>
      </sheetData>
      <sheetData sheetId="12" refreshError="1">
        <row r="1">
          <cell r="A1" t="str">
            <v xml:space="preserve">Title:              </v>
          </cell>
          <cell r="B1" t="str">
            <v>ISM Manufacturing: PMI Composite Index</v>
          </cell>
        </row>
        <row r="2">
          <cell r="A2" t="str">
            <v xml:space="preserve">Series ID:          </v>
          </cell>
          <cell r="B2" t="str">
            <v>NAPM</v>
          </cell>
        </row>
        <row r="3">
          <cell r="A3" t="str">
            <v xml:space="preserve">Source:             </v>
          </cell>
          <cell r="B3" t="str">
            <v>Institute for Supply Management</v>
          </cell>
        </row>
        <row r="4">
          <cell r="A4" t="str">
            <v xml:space="preserve">Release:            </v>
          </cell>
          <cell r="B4" t="str">
            <v>Manufacturing ISM Report on Business</v>
          </cell>
        </row>
        <row r="5">
          <cell r="A5" t="str">
            <v>Seasonal Adjustment:</v>
          </cell>
          <cell r="B5" t="str">
            <v>Seasonally Adjusted</v>
          </cell>
        </row>
        <row r="6">
          <cell r="A6" t="str">
            <v xml:space="preserve">Frequency:          </v>
          </cell>
          <cell r="B6" t="str">
            <v>Monthly</v>
          </cell>
        </row>
        <row r="7">
          <cell r="A7" t="str">
            <v xml:space="preserve">Units:              </v>
          </cell>
          <cell r="B7" t="str">
            <v>Index</v>
          </cell>
        </row>
        <row r="8">
          <cell r="A8" t="str">
            <v xml:space="preserve">Date Range:         </v>
          </cell>
          <cell r="B8" t="str">
            <v>1948-01-01 to 2006-02-01</v>
          </cell>
        </row>
        <row r="9">
          <cell r="A9" t="str">
            <v xml:space="preserve">Last Updated:       </v>
          </cell>
          <cell r="B9" t="str">
            <v>2006-03-01 11:05 AM CT</v>
          </cell>
        </row>
        <row r="10">
          <cell r="A10" t="str">
            <v xml:space="preserve">Notes:              </v>
          </cell>
          <cell r="B10" t="str">
            <v>A PMI reading above 50 percent indicates that the manufacturing</v>
          </cell>
        </row>
        <row r="11">
          <cell r="B11" t="str">
            <v>economy is generally expanding; below 50 percent that it is generally</v>
          </cell>
        </row>
        <row r="12">
          <cell r="B12" t="str">
            <v>declining.  Reprinted with permission from the Institute for Supply</v>
          </cell>
        </row>
        <row r="13">
          <cell r="B13" t="str">
            <v>Management. Copyright.</v>
          </cell>
        </row>
        <row r="15">
          <cell r="A15" t="str">
            <v xml:space="preserve">DATE      </v>
          </cell>
          <cell r="B15" t="str">
            <v>VALUE</v>
          </cell>
        </row>
        <row r="16">
          <cell r="A16">
            <v>38752</v>
          </cell>
          <cell r="B16">
            <v>56.699999999999996</v>
          </cell>
          <cell r="C16">
            <v>50</v>
          </cell>
        </row>
        <row r="17">
          <cell r="A17">
            <v>38718</v>
          </cell>
          <cell r="B17">
            <v>54.8</v>
          </cell>
          <cell r="C17">
            <v>50</v>
          </cell>
        </row>
        <row r="18">
          <cell r="A18">
            <v>38687</v>
          </cell>
          <cell r="B18">
            <v>55.599999999999994</v>
          </cell>
          <cell r="C18">
            <v>50</v>
          </cell>
        </row>
        <row r="19">
          <cell r="A19">
            <v>38657</v>
          </cell>
          <cell r="B19">
            <v>57.3</v>
          </cell>
          <cell r="C19">
            <v>50</v>
          </cell>
        </row>
        <row r="20">
          <cell r="A20">
            <v>38626</v>
          </cell>
          <cell r="B20">
            <v>58.099999999999994</v>
          </cell>
          <cell r="C20">
            <v>50</v>
          </cell>
        </row>
        <row r="21">
          <cell r="A21">
            <v>38596</v>
          </cell>
          <cell r="B21">
            <v>58</v>
          </cell>
          <cell r="C21">
            <v>50</v>
          </cell>
        </row>
        <row r="22">
          <cell r="A22">
            <v>38565</v>
          </cell>
          <cell r="B22">
            <v>53.5</v>
          </cell>
          <cell r="C22">
            <v>50</v>
          </cell>
        </row>
        <row r="23">
          <cell r="A23">
            <v>38534</v>
          </cell>
          <cell r="B23">
            <v>56.4</v>
          </cell>
          <cell r="C23">
            <v>50</v>
          </cell>
        </row>
        <row r="24">
          <cell r="A24">
            <v>38504</v>
          </cell>
          <cell r="B24">
            <v>54</v>
          </cell>
          <cell r="C24">
            <v>50</v>
          </cell>
        </row>
        <row r="25">
          <cell r="A25">
            <v>38473</v>
          </cell>
          <cell r="B25">
            <v>51.8</v>
          </cell>
          <cell r="C25">
            <v>50</v>
          </cell>
        </row>
        <row r="26">
          <cell r="A26">
            <v>38443</v>
          </cell>
          <cell r="B26">
            <v>53.8</v>
          </cell>
          <cell r="C26">
            <v>50</v>
          </cell>
        </row>
        <row r="27">
          <cell r="A27">
            <v>38412</v>
          </cell>
          <cell r="B27">
            <v>55.3</v>
          </cell>
          <cell r="C27">
            <v>50</v>
          </cell>
        </row>
        <row r="28">
          <cell r="A28">
            <v>38384</v>
          </cell>
          <cell r="B28">
            <v>55.599999999999994</v>
          </cell>
          <cell r="C28">
            <v>50</v>
          </cell>
        </row>
        <row r="29">
          <cell r="A29">
            <v>38353</v>
          </cell>
          <cell r="B29">
            <v>56.3</v>
          </cell>
          <cell r="C29">
            <v>50</v>
          </cell>
        </row>
        <row r="30">
          <cell r="A30">
            <v>38322</v>
          </cell>
          <cell r="B30">
            <v>58.599999999999994</v>
          </cell>
          <cell r="C30">
            <v>50</v>
          </cell>
        </row>
        <row r="31">
          <cell r="A31">
            <v>38292</v>
          </cell>
          <cell r="B31">
            <v>56.9</v>
          </cell>
          <cell r="C31">
            <v>50</v>
          </cell>
        </row>
        <row r="32">
          <cell r="A32">
            <v>38261</v>
          </cell>
          <cell r="B32">
            <v>56.8</v>
          </cell>
          <cell r="C32">
            <v>50</v>
          </cell>
        </row>
        <row r="33">
          <cell r="A33">
            <v>38231</v>
          </cell>
          <cell r="B33">
            <v>58</v>
          </cell>
          <cell r="C33">
            <v>50</v>
          </cell>
        </row>
        <row r="34">
          <cell r="A34">
            <v>38200</v>
          </cell>
          <cell r="B34">
            <v>59.599999999999994</v>
          </cell>
          <cell r="C34">
            <v>50</v>
          </cell>
        </row>
        <row r="35">
          <cell r="A35">
            <v>38169</v>
          </cell>
          <cell r="B35">
            <v>61.5</v>
          </cell>
          <cell r="C35">
            <v>50</v>
          </cell>
        </row>
        <row r="36">
          <cell r="A36">
            <v>38139</v>
          </cell>
          <cell r="B36">
            <v>61.5</v>
          </cell>
          <cell r="C36">
            <v>50</v>
          </cell>
        </row>
        <row r="37">
          <cell r="A37">
            <v>38108</v>
          </cell>
          <cell r="B37">
            <v>62.9</v>
          </cell>
          <cell r="C37">
            <v>50</v>
          </cell>
        </row>
        <row r="38">
          <cell r="A38">
            <v>38078</v>
          </cell>
          <cell r="B38">
            <v>63</v>
          </cell>
          <cell r="C38">
            <v>50</v>
          </cell>
        </row>
        <row r="39">
          <cell r="A39">
            <v>38047</v>
          </cell>
          <cell r="B39">
            <v>62.3</v>
          </cell>
          <cell r="C39">
            <v>50</v>
          </cell>
        </row>
        <row r="40">
          <cell r="A40">
            <v>38018</v>
          </cell>
          <cell r="B40">
            <v>62.199999999999996</v>
          </cell>
          <cell r="C40">
            <v>50</v>
          </cell>
        </row>
        <row r="41">
          <cell r="A41">
            <v>37987</v>
          </cell>
          <cell r="B41">
            <v>62.9</v>
          </cell>
          <cell r="C41">
            <v>50</v>
          </cell>
        </row>
        <row r="42">
          <cell r="A42">
            <v>37956</v>
          </cell>
          <cell r="B42">
            <v>63.199999999999996</v>
          </cell>
          <cell r="C42">
            <v>50</v>
          </cell>
        </row>
        <row r="43">
          <cell r="A43">
            <v>37926</v>
          </cell>
          <cell r="B43">
            <v>60.599999999999994</v>
          </cell>
          <cell r="C43">
            <v>50</v>
          </cell>
        </row>
        <row r="44">
          <cell r="A44">
            <v>37895</v>
          </cell>
          <cell r="B44">
            <v>57.199999999999996</v>
          </cell>
          <cell r="C44">
            <v>50</v>
          </cell>
        </row>
        <row r="45">
          <cell r="A45">
            <v>37865</v>
          </cell>
          <cell r="B45">
            <v>54.4</v>
          </cell>
          <cell r="C45">
            <v>50</v>
          </cell>
        </row>
        <row r="46">
          <cell r="A46">
            <v>37834</v>
          </cell>
          <cell r="B46">
            <v>55.5</v>
          </cell>
          <cell r="C46">
            <v>50</v>
          </cell>
        </row>
        <row r="47">
          <cell r="A47">
            <v>37803</v>
          </cell>
          <cell r="B47">
            <v>52.3</v>
          </cell>
          <cell r="C47">
            <v>50</v>
          </cell>
        </row>
        <row r="48">
          <cell r="A48">
            <v>37773</v>
          </cell>
          <cell r="B48">
            <v>50.5</v>
          </cell>
          <cell r="C48">
            <v>50</v>
          </cell>
        </row>
        <row r="49">
          <cell r="A49">
            <v>37742</v>
          </cell>
          <cell r="B49">
            <v>50</v>
          </cell>
          <cell r="C49">
            <v>50</v>
          </cell>
        </row>
        <row r="50">
          <cell r="A50">
            <v>37712</v>
          </cell>
          <cell r="B50">
            <v>46.5</v>
          </cell>
          <cell r="C50">
            <v>50</v>
          </cell>
        </row>
        <row r="51">
          <cell r="A51">
            <v>37681</v>
          </cell>
          <cell r="B51">
            <v>46.4</v>
          </cell>
          <cell r="C51">
            <v>50</v>
          </cell>
        </row>
        <row r="52">
          <cell r="A52">
            <v>37653</v>
          </cell>
          <cell r="B52">
            <v>49.9</v>
          </cell>
          <cell r="C52">
            <v>50</v>
          </cell>
        </row>
        <row r="53">
          <cell r="A53">
            <v>37622</v>
          </cell>
          <cell r="B53">
            <v>52.8</v>
          </cell>
          <cell r="C53">
            <v>50</v>
          </cell>
        </row>
        <row r="54">
          <cell r="A54">
            <v>37591</v>
          </cell>
          <cell r="B54">
            <v>53.099999999999994</v>
          </cell>
          <cell r="C54">
            <v>50</v>
          </cell>
        </row>
        <row r="55">
          <cell r="A55">
            <v>37561</v>
          </cell>
          <cell r="B55">
            <v>49.199999999999996</v>
          </cell>
          <cell r="C55">
            <v>50</v>
          </cell>
        </row>
        <row r="56">
          <cell r="A56">
            <v>37530</v>
          </cell>
          <cell r="B56">
            <v>50</v>
          </cell>
          <cell r="C56">
            <v>50</v>
          </cell>
        </row>
        <row r="57">
          <cell r="A57">
            <v>37500</v>
          </cell>
          <cell r="B57">
            <v>51.3</v>
          </cell>
          <cell r="C57">
            <v>50</v>
          </cell>
        </row>
        <row r="58">
          <cell r="A58">
            <v>37469</v>
          </cell>
          <cell r="B58">
            <v>50.9</v>
          </cell>
          <cell r="C58">
            <v>50</v>
          </cell>
        </row>
        <row r="59">
          <cell r="A59">
            <v>37438</v>
          </cell>
          <cell r="B59">
            <v>51.199999999999996</v>
          </cell>
          <cell r="C59">
            <v>50</v>
          </cell>
        </row>
        <row r="60">
          <cell r="A60">
            <v>37408</v>
          </cell>
          <cell r="B60">
            <v>55.8</v>
          </cell>
          <cell r="C60">
            <v>50</v>
          </cell>
        </row>
        <row r="61">
          <cell r="A61">
            <v>37377</v>
          </cell>
          <cell r="B61">
            <v>55.199999999999996</v>
          </cell>
          <cell r="C61">
            <v>50</v>
          </cell>
        </row>
        <row r="62">
          <cell r="A62">
            <v>37347</v>
          </cell>
          <cell r="B62">
            <v>54.4</v>
          </cell>
          <cell r="C62">
            <v>50</v>
          </cell>
        </row>
        <row r="63">
          <cell r="A63">
            <v>37316</v>
          </cell>
          <cell r="B63">
            <v>55</v>
          </cell>
          <cell r="C63">
            <v>50</v>
          </cell>
        </row>
        <row r="64">
          <cell r="A64">
            <v>37288</v>
          </cell>
          <cell r="B64">
            <v>53.199999999999996</v>
          </cell>
          <cell r="C64">
            <v>50</v>
          </cell>
        </row>
        <row r="65">
          <cell r="A65">
            <v>37257</v>
          </cell>
          <cell r="B65">
            <v>49.099999999999994</v>
          </cell>
          <cell r="C65">
            <v>50</v>
          </cell>
        </row>
        <row r="66">
          <cell r="A66">
            <v>37226</v>
          </cell>
          <cell r="B66">
            <v>46.699999999999996</v>
          </cell>
          <cell r="C66">
            <v>50</v>
          </cell>
        </row>
        <row r="67">
          <cell r="A67">
            <v>37196</v>
          </cell>
          <cell r="B67">
            <v>45</v>
          </cell>
          <cell r="C67">
            <v>50</v>
          </cell>
        </row>
        <row r="68">
          <cell r="A68">
            <v>37165</v>
          </cell>
          <cell r="B68">
            <v>40.5</v>
          </cell>
          <cell r="C68">
            <v>50</v>
          </cell>
        </row>
        <row r="69">
          <cell r="A69">
            <v>37135</v>
          </cell>
          <cell r="B69">
            <v>47.699999999999996</v>
          </cell>
          <cell r="C69">
            <v>50</v>
          </cell>
        </row>
        <row r="70">
          <cell r="A70">
            <v>37104</v>
          </cell>
          <cell r="B70">
            <v>48.3</v>
          </cell>
          <cell r="C70">
            <v>50</v>
          </cell>
        </row>
        <row r="71">
          <cell r="A71">
            <v>37073</v>
          </cell>
          <cell r="B71">
            <v>44.699999999999996</v>
          </cell>
          <cell r="C71">
            <v>50</v>
          </cell>
        </row>
        <row r="72">
          <cell r="A72">
            <v>37043</v>
          </cell>
          <cell r="B72">
            <v>43.9</v>
          </cell>
          <cell r="C72">
            <v>50</v>
          </cell>
        </row>
        <row r="73">
          <cell r="A73">
            <v>37012</v>
          </cell>
          <cell r="B73">
            <v>41.9</v>
          </cell>
          <cell r="C73">
            <v>50</v>
          </cell>
        </row>
        <row r="74">
          <cell r="A74">
            <v>36982</v>
          </cell>
          <cell r="B74">
            <v>43.099999999999994</v>
          </cell>
          <cell r="C74">
            <v>50</v>
          </cell>
        </row>
        <row r="75">
          <cell r="A75">
            <v>36951</v>
          </cell>
          <cell r="B75">
            <v>42.599999999999994</v>
          </cell>
          <cell r="C75">
            <v>50</v>
          </cell>
        </row>
        <row r="76">
          <cell r="A76">
            <v>36923</v>
          </cell>
          <cell r="B76">
            <v>41.099999999999994</v>
          </cell>
          <cell r="C76">
            <v>50</v>
          </cell>
        </row>
        <row r="77">
          <cell r="A77">
            <v>36892</v>
          </cell>
          <cell r="B77">
            <v>41.4</v>
          </cell>
          <cell r="C77">
            <v>50</v>
          </cell>
        </row>
        <row r="78">
          <cell r="A78">
            <v>36861</v>
          </cell>
          <cell r="B78">
            <v>43.9</v>
          </cell>
          <cell r="C78">
            <v>50</v>
          </cell>
        </row>
        <row r="79">
          <cell r="A79">
            <v>36831</v>
          </cell>
          <cell r="B79">
            <v>48.5</v>
          </cell>
          <cell r="C79">
            <v>50</v>
          </cell>
        </row>
        <row r="80">
          <cell r="A80">
            <v>36800</v>
          </cell>
          <cell r="B80">
            <v>48.699999999999996</v>
          </cell>
          <cell r="C80">
            <v>50</v>
          </cell>
        </row>
        <row r="81">
          <cell r="A81">
            <v>36770</v>
          </cell>
          <cell r="B81">
            <v>49.699999999999996</v>
          </cell>
          <cell r="C81">
            <v>50</v>
          </cell>
        </row>
        <row r="82">
          <cell r="A82">
            <v>36739</v>
          </cell>
          <cell r="B82">
            <v>49.9</v>
          </cell>
          <cell r="C82">
            <v>50</v>
          </cell>
        </row>
        <row r="83">
          <cell r="A83">
            <v>36708</v>
          </cell>
          <cell r="B83">
            <v>52.5</v>
          </cell>
          <cell r="C83">
            <v>50</v>
          </cell>
        </row>
        <row r="84">
          <cell r="A84">
            <v>36678</v>
          </cell>
          <cell r="B84">
            <v>51.4</v>
          </cell>
          <cell r="C84">
            <v>50</v>
          </cell>
        </row>
        <row r="85">
          <cell r="A85">
            <v>36647</v>
          </cell>
          <cell r="B85">
            <v>53.199999999999996</v>
          </cell>
          <cell r="C85">
            <v>50</v>
          </cell>
        </row>
        <row r="86">
          <cell r="A86">
            <v>36617</v>
          </cell>
          <cell r="B86">
            <v>54.699999999999996</v>
          </cell>
          <cell r="C86">
            <v>50</v>
          </cell>
        </row>
        <row r="87">
          <cell r="A87">
            <v>36586</v>
          </cell>
          <cell r="B87">
            <v>54.9</v>
          </cell>
          <cell r="C87">
            <v>50</v>
          </cell>
        </row>
        <row r="88">
          <cell r="A88">
            <v>36557</v>
          </cell>
          <cell r="B88">
            <v>55.8</v>
          </cell>
          <cell r="C88">
            <v>50</v>
          </cell>
        </row>
        <row r="89">
          <cell r="A89">
            <v>36526</v>
          </cell>
          <cell r="B89">
            <v>56.699999999999996</v>
          </cell>
          <cell r="C89">
            <v>50</v>
          </cell>
        </row>
        <row r="90">
          <cell r="A90">
            <v>36495</v>
          </cell>
          <cell r="B90">
            <v>57.8</v>
          </cell>
          <cell r="C90">
            <v>50</v>
          </cell>
        </row>
        <row r="91">
          <cell r="A91">
            <v>36465</v>
          </cell>
          <cell r="B91">
            <v>58.099999999999994</v>
          </cell>
          <cell r="C91">
            <v>50</v>
          </cell>
        </row>
        <row r="92">
          <cell r="A92">
            <v>36434</v>
          </cell>
          <cell r="B92">
            <v>57.199999999999996</v>
          </cell>
          <cell r="C92">
            <v>50</v>
          </cell>
        </row>
        <row r="93">
          <cell r="A93">
            <v>36404</v>
          </cell>
          <cell r="B93">
            <v>57</v>
          </cell>
          <cell r="C93">
            <v>50</v>
          </cell>
        </row>
        <row r="94">
          <cell r="A94">
            <v>36373</v>
          </cell>
          <cell r="B94">
            <v>54.8</v>
          </cell>
          <cell r="C94">
            <v>50</v>
          </cell>
        </row>
        <row r="95">
          <cell r="A95">
            <v>36342</v>
          </cell>
          <cell r="B95">
            <v>53.599999999999994</v>
          </cell>
          <cell r="C95">
            <v>50</v>
          </cell>
        </row>
        <row r="96">
          <cell r="A96">
            <v>36312</v>
          </cell>
          <cell r="B96">
            <v>55.8</v>
          </cell>
          <cell r="C96">
            <v>50</v>
          </cell>
        </row>
        <row r="97">
          <cell r="A97">
            <v>36281</v>
          </cell>
          <cell r="B97">
            <v>54.3</v>
          </cell>
          <cell r="C97">
            <v>50</v>
          </cell>
        </row>
        <row r="98">
          <cell r="A98">
            <v>36251</v>
          </cell>
          <cell r="B98">
            <v>52.3</v>
          </cell>
          <cell r="C98">
            <v>50</v>
          </cell>
        </row>
        <row r="99">
          <cell r="A99">
            <v>36220</v>
          </cell>
          <cell r="B99">
            <v>52.4</v>
          </cell>
          <cell r="C99">
            <v>50</v>
          </cell>
        </row>
        <row r="100">
          <cell r="A100">
            <v>36192</v>
          </cell>
          <cell r="B100">
            <v>51.699999999999996</v>
          </cell>
          <cell r="C100">
            <v>50</v>
          </cell>
        </row>
        <row r="101">
          <cell r="A101">
            <v>36161</v>
          </cell>
          <cell r="B101">
            <v>50.599999999999994</v>
          </cell>
          <cell r="C101">
            <v>50</v>
          </cell>
        </row>
        <row r="102">
          <cell r="A102">
            <v>36130</v>
          </cell>
          <cell r="B102">
            <v>46.8</v>
          </cell>
          <cell r="C102">
            <v>50</v>
          </cell>
        </row>
        <row r="103">
          <cell r="A103">
            <v>36100</v>
          </cell>
          <cell r="B103">
            <v>48.199999999999996</v>
          </cell>
          <cell r="C103">
            <v>50</v>
          </cell>
        </row>
        <row r="104">
          <cell r="A104">
            <v>36069</v>
          </cell>
          <cell r="B104">
            <v>48.699999999999996</v>
          </cell>
          <cell r="C104">
            <v>50</v>
          </cell>
        </row>
        <row r="105">
          <cell r="A105">
            <v>36039</v>
          </cell>
          <cell r="B105">
            <v>48.699999999999996</v>
          </cell>
          <cell r="C105">
            <v>50</v>
          </cell>
        </row>
        <row r="106">
          <cell r="A106">
            <v>36008</v>
          </cell>
          <cell r="B106">
            <v>49.3</v>
          </cell>
          <cell r="C106">
            <v>50</v>
          </cell>
        </row>
        <row r="107">
          <cell r="A107">
            <v>35977</v>
          </cell>
          <cell r="B107">
            <v>49.199999999999996</v>
          </cell>
          <cell r="C107">
            <v>50</v>
          </cell>
        </row>
        <row r="108">
          <cell r="A108">
            <v>35947</v>
          </cell>
          <cell r="B108">
            <v>48.9</v>
          </cell>
          <cell r="C108">
            <v>50</v>
          </cell>
        </row>
        <row r="109">
          <cell r="A109">
            <v>35916</v>
          </cell>
          <cell r="B109">
            <v>50.9</v>
          </cell>
          <cell r="C109">
            <v>50</v>
          </cell>
        </row>
        <row r="110">
          <cell r="A110">
            <v>35886</v>
          </cell>
          <cell r="B110">
            <v>52.199999999999996</v>
          </cell>
          <cell r="C110">
            <v>50</v>
          </cell>
        </row>
        <row r="111">
          <cell r="A111">
            <v>35855</v>
          </cell>
          <cell r="B111">
            <v>52.9</v>
          </cell>
          <cell r="C111">
            <v>50</v>
          </cell>
        </row>
        <row r="112">
          <cell r="A112">
            <v>35827</v>
          </cell>
          <cell r="B112">
            <v>52.9</v>
          </cell>
          <cell r="C112">
            <v>50</v>
          </cell>
        </row>
        <row r="113">
          <cell r="A113">
            <v>35796</v>
          </cell>
          <cell r="B113">
            <v>53.8</v>
          </cell>
          <cell r="C113">
            <v>50</v>
          </cell>
        </row>
        <row r="114">
          <cell r="A114">
            <v>35765</v>
          </cell>
          <cell r="B114">
            <v>54.5</v>
          </cell>
          <cell r="C114">
            <v>50</v>
          </cell>
        </row>
        <row r="115">
          <cell r="A115">
            <v>35735</v>
          </cell>
          <cell r="B115">
            <v>55.699999999999996</v>
          </cell>
          <cell r="C115">
            <v>50</v>
          </cell>
        </row>
        <row r="116">
          <cell r="A116">
            <v>35704</v>
          </cell>
          <cell r="B116">
            <v>56.4</v>
          </cell>
          <cell r="C116">
            <v>50</v>
          </cell>
        </row>
        <row r="117">
          <cell r="A117">
            <v>35674</v>
          </cell>
          <cell r="B117">
            <v>53.9</v>
          </cell>
          <cell r="C117">
            <v>50</v>
          </cell>
        </row>
        <row r="118">
          <cell r="A118">
            <v>35643</v>
          </cell>
          <cell r="B118">
            <v>56.3</v>
          </cell>
          <cell r="C118">
            <v>50</v>
          </cell>
        </row>
        <row r="119">
          <cell r="A119">
            <v>35612</v>
          </cell>
          <cell r="B119">
            <v>57.699999999999996</v>
          </cell>
          <cell r="C119">
            <v>50</v>
          </cell>
        </row>
        <row r="120">
          <cell r="A120">
            <v>35582</v>
          </cell>
          <cell r="B120">
            <v>54.9</v>
          </cell>
          <cell r="C120">
            <v>50</v>
          </cell>
        </row>
        <row r="121">
          <cell r="A121">
            <v>35551</v>
          </cell>
          <cell r="B121">
            <v>56.099999999999994</v>
          </cell>
          <cell r="C121">
            <v>50</v>
          </cell>
        </row>
        <row r="122">
          <cell r="A122">
            <v>35521</v>
          </cell>
          <cell r="B122">
            <v>53.699999999999996</v>
          </cell>
          <cell r="C122">
            <v>50</v>
          </cell>
        </row>
        <row r="123">
          <cell r="A123">
            <v>35490</v>
          </cell>
          <cell r="B123">
            <v>53.8</v>
          </cell>
          <cell r="C123">
            <v>50</v>
          </cell>
        </row>
        <row r="124">
          <cell r="A124">
            <v>35462</v>
          </cell>
          <cell r="B124">
            <v>53.099999999999994</v>
          </cell>
          <cell r="C124">
            <v>50</v>
          </cell>
        </row>
        <row r="125">
          <cell r="A125">
            <v>35431</v>
          </cell>
          <cell r="B125">
            <v>53.8</v>
          </cell>
          <cell r="C125">
            <v>50</v>
          </cell>
        </row>
        <row r="126">
          <cell r="A126">
            <v>35400</v>
          </cell>
          <cell r="B126">
            <v>55.199999999999996</v>
          </cell>
          <cell r="C126">
            <v>50</v>
          </cell>
        </row>
        <row r="127">
          <cell r="A127">
            <v>35370</v>
          </cell>
          <cell r="B127">
            <v>53</v>
          </cell>
          <cell r="C127">
            <v>50</v>
          </cell>
        </row>
        <row r="128">
          <cell r="A128">
            <v>35339</v>
          </cell>
          <cell r="B128">
            <v>50.5</v>
          </cell>
          <cell r="C128">
            <v>50</v>
          </cell>
        </row>
        <row r="129">
          <cell r="A129">
            <v>35309</v>
          </cell>
          <cell r="B129">
            <v>51.099999999999994</v>
          </cell>
          <cell r="C129">
            <v>50</v>
          </cell>
        </row>
        <row r="130">
          <cell r="A130">
            <v>35278</v>
          </cell>
          <cell r="B130">
            <v>51.599999999999994</v>
          </cell>
          <cell r="C130">
            <v>50</v>
          </cell>
        </row>
        <row r="131">
          <cell r="A131">
            <v>35247</v>
          </cell>
          <cell r="B131">
            <v>49.699999999999996</v>
          </cell>
          <cell r="C131">
            <v>50</v>
          </cell>
        </row>
        <row r="132">
          <cell r="A132">
            <v>35217</v>
          </cell>
          <cell r="B132">
            <v>53.599999999999994</v>
          </cell>
          <cell r="C132">
            <v>50</v>
          </cell>
        </row>
        <row r="133">
          <cell r="A133">
            <v>35186</v>
          </cell>
          <cell r="B133">
            <v>49.099999999999994</v>
          </cell>
          <cell r="C133">
            <v>50</v>
          </cell>
        </row>
        <row r="134">
          <cell r="A134">
            <v>35156</v>
          </cell>
          <cell r="B134">
            <v>49.3</v>
          </cell>
          <cell r="C134">
            <v>50</v>
          </cell>
        </row>
        <row r="135">
          <cell r="A135">
            <v>35125</v>
          </cell>
          <cell r="B135">
            <v>46.9</v>
          </cell>
          <cell r="C135">
            <v>50</v>
          </cell>
        </row>
        <row r="136">
          <cell r="A136">
            <v>35096</v>
          </cell>
          <cell r="B136">
            <v>45.9</v>
          </cell>
          <cell r="C136">
            <v>50</v>
          </cell>
        </row>
        <row r="137">
          <cell r="A137">
            <v>35065</v>
          </cell>
          <cell r="B137">
            <v>45.5</v>
          </cell>
          <cell r="C137">
            <v>50</v>
          </cell>
        </row>
        <row r="138">
          <cell r="A138">
            <v>35034</v>
          </cell>
          <cell r="B138">
            <v>46.199999999999996</v>
          </cell>
          <cell r="C138">
            <v>50</v>
          </cell>
        </row>
        <row r="139">
          <cell r="A139">
            <v>35004</v>
          </cell>
          <cell r="B139">
            <v>45.9</v>
          </cell>
          <cell r="C139">
            <v>50</v>
          </cell>
        </row>
        <row r="140">
          <cell r="A140">
            <v>34973</v>
          </cell>
          <cell r="B140">
            <v>46.699999999999996</v>
          </cell>
          <cell r="C140">
            <v>50</v>
          </cell>
        </row>
        <row r="141">
          <cell r="A141">
            <v>34943</v>
          </cell>
          <cell r="B141">
            <v>48.099999999999994</v>
          </cell>
          <cell r="C141">
            <v>50</v>
          </cell>
        </row>
        <row r="142">
          <cell r="A142">
            <v>34912</v>
          </cell>
          <cell r="B142">
            <v>47.099999999999994</v>
          </cell>
          <cell r="C142">
            <v>50</v>
          </cell>
        </row>
        <row r="143">
          <cell r="A143">
            <v>34881</v>
          </cell>
          <cell r="B143">
            <v>50.699999999999996</v>
          </cell>
          <cell r="C143">
            <v>50</v>
          </cell>
        </row>
        <row r="144">
          <cell r="A144">
            <v>34851</v>
          </cell>
          <cell r="B144">
            <v>45.9</v>
          </cell>
          <cell r="C144">
            <v>50</v>
          </cell>
        </row>
        <row r="145">
          <cell r="A145">
            <v>34820</v>
          </cell>
          <cell r="B145">
            <v>46.699999999999996</v>
          </cell>
          <cell r="C145">
            <v>50</v>
          </cell>
        </row>
        <row r="146">
          <cell r="A146">
            <v>34790</v>
          </cell>
          <cell r="B146">
            <v>51.5</v>
          </cell>
          <cell r="C146">
            <v>50</v>
          </cell>
        </row>
        <row r="147">
          <cell r="A147">
            <v>34759</v>
          </cell>
          <cell r="B147">
            <v>52.099999999999994</v>
          </cell>
          <cell r="C147">
            <v>50</v>
          </cell>
        </row>
        <row r="148">
          <cell r="A148">
            <v>34731</v>
          </cell>
          <cell r="B148">
            <v>55.099999999999994</v>
          </cell>
          <cell r="C148">
            <v>50</v>
          </cell>
        </row>
        <row r="149">
          <cell r="A149">
            <v>34700</v>
          </cell>
          <cell r="B149">
            <v>57.4</v>
          </cell>
          <cell r="C149">
            <v>50</v>
          </cell>
        </row>
        <row r="150">
          <cell r="A150">
            <v>34669</v>
          </cell>
          <cell r="B150">
            <v>56.099999999999994</v>
          </cell>
          <cell r="C150">
            <v>50</v>
          </cell>
        </row>
        <row r="151">
          <cell r="A151">
            <v>34639</v>
          </cell>
          <cell r="B151">
            <v>59.199999999999996</v>
          </cell>
          <cell r="C151">
            <v>50</v>
          </cell>
        </row>
        <row r="152">
          <cell r="A152">
            <v>34608</v>
          </cell>
          <cell r="B152">
            <v>59.4</v>
          </cell>
          <cell r="C152">
            <v>50</v>
          </cell>
        </row>
        <row r="153">
          <cell r="A153">
            <v>34578</v>
          </cell>
          <cell r="B153">
            <v>59</v>
          </cell>
          <cell r="C153">
            <v>50</v>
          </cell>
        </row>
        <row r="154">
          <cell r="A154">
            <v>34547</v>
          </cell>
          <cell r="B154">
            <v>58</v>
          </cell>
          <cell r="C154">
            <v>50</v>
          </cell>
        </row>
        <row r="155">
          <cell r="A155">
            <v>34516</v>
          </cell>
          <cell r="B155">
            <v>58.5</v>
          </cell>
          <cell r="C155">
            <v>50</v>
          </cell>
        </row>
        <row r="156">
          <cell r="A156">
            <v>34486</v>
          </cell>
          <cell r="B156">
            <v>58.8</v>
          </cell>
          <cell r="C156">
            <v>50</v>
          </cell>
        </row>
        <row r="157">
          <cell r="A157">
            <v>34455</v>
          </cell>
          <cell r="B157">
            <v>58.199999999999996</v>
          </cell>
          <cell r="C157">
            <v>50</v>
          </cell>
        </row>
        <row r="158">
          <cell r="A158">
            <v>34425</v>
          </cell>
          <cell r="B158">
            <v>57.4</v>
          </cell>
          <cell r="C158">
            <v>50</v>
          </cell>
        </row>
        <row r="159">
          <cell r="A159">
            <v>34394</v>
          </cell>
          <cell r="B159">
            <v>56.9</v>
          </cell>
          <cell r="C159">
            <v>50</v>
          </cell>
        </row>
        <row r="160">
          <cell r="A160">
            <v>34366</v>
          </cell>
          <cell r="B160">
            <v>56.5</v>
          </cell>
          <cell r="C160">
            <v>50</v>
          </cell>
        </row>
        <row r="161">
          <cell r="A161">
            <v>34335</v>
          </cell>
          <cell r="B161">
            <v>56</v>
          </cell>
          <cell r="C161">
            <v>50</v>
          </cell>
        </row>
        <row r="162">
          <cell r="A162">
            <v>34304</v>
          </cell>
          <cell r="B162">
            <v>55.599999999999994</v>
          </cell>
          <cell r="C162">
            <v>50</v>
          </cell>
        </row>
        <row r="163">
          <cell r="A163">
            <v>34274</v>
          </cell>
          <cell r="B163">
            <v>53.8</v>
          </cell>
          <cell r="C163">
            <v>50</v>
          </cell>
        </row>
        <row r="164">
          <cell r="A164">
            <v>34243</v>
          </cell>
          <cell r="B164">
            <v>53.4</v>
          </cell>
          <cell r="C164">
            <v>50</v>
          </cell>
        </row>
        <row r="165">
          <cell r="A165">
            <v>34213</v>
          </cell>
          <cell r="B165">
            <v>50.8</v>
          </cell>
          <cell r="C165">
            <v>50</v>
          </cell>
        </row>
        <row r="166">
          <cell r="A166">
            <v>34182</v>
          </cell>
          <cell r="B166">
            <v>50.699999999999996</v>
          </cell>
          <cell r="C166">
            <v>50</v>
          </cell>
        </row>
        <row r="167">
          <cell r="A167">
            <v>34151</v>
          </cell>
          <cell r="B167">
            <v>50.199999999999996</v>
          </cell>
          <cell r="C167">
            <v>50</v>
          </cell>
        </row>
        <row r="168">
          <cell r="A168">
            <v>34121</v>
          </cell>
          <cell r="B168">
            <v>49.599999999999994</v>
          </cell>
          <cell r="C168">
            <v>50</v>
          </cell>
        </row>
        <row r="169">
          <cell r="A169">
            <v>34090</v>
          </cell>
          <cell r="B169">
            <v>51.199999999999996</v>
          </cell>
          <cell r="C169">
            <v>50</v>
          </cell>
        </row>
        <row r="170">
          <cell r="A170">
            <v>34060</v>
          </cell>
          <cell r="B170">
            <v>50.199999999999996</v>
          </cell>
          <cell r="C170">
            <v>50</v>
          </cell>
        </row>
        <row r="171">
          <cell r="A171">
            <v>34029</v>
          </cell>
          <cell r="B171">
            <v>53.5</v>
          </cell>
          <cell r="C171">
            <v>50</v>
          </cell>
        </row>
        <row r="172">
          <cell r="A172">
            <v>34001</v>
          </cell>
          <cell r="B172">
            <v>55.199999999999996</v>
          </cell>
          <cell r="C172">
            <v>50</v>
          </cell>
        </row>
        <row r="173">
          <cell r="A173">
            <v>33970</v>
          </cell>
          <cell r="B173">
            <v>55.8</v>
          </cell>
          <cell r="C173">
            <v>50</v>
          </cell>
        </row>
        <row r="174">
          <cell r="A174">
            <v>33939</v>
          </cell>
          <cell r="B174">
            <v>54.199999999999996</v>
          </cell>
          <cell r="C174">
            <v>50</v>
          </cell>
        </row>
        <row r="175">
          <cell r="A175">
            <v>33909</v>
          </cell>
          <cell r="B175">
            <v>53.599999999999994</v>
          </cell>
          <cell r="C175">
            <v>50</v>
          </cell>
        </row>
        <row r="176">
          <cell r="A176">
            <v>33878</v>
          </cell>
          <cell r="B176">
            <v>50.3</v>
          </cell>
          <cell r="C176">
            <v>50</v>
          </cell>
        </row>
        <row r="177">
          <cell r="A177">
            <v>33848</v>
          </cell>
          <cell r="B177">
            <v>49.699999999999996</v>
          </cell>
          <cell r="C177">
            <v>50</v>
          </cell>
        </row>
        <row r="178">
          <cell r="A178">
            <v>33817</v>
          </cell>
          <cell r="B178">
            <v>53.4</v>
          </cell>
          <cell r="C178">
            <v>50</v>
          </cell>
        </row>
        <row r="179">
          <cell r="A179">
            <v>33786</v>
          </cell>
          <cell r="B179">
            <v>53.9</v>
          </cell>
          <cell r="C179">
            <v>50</v>
          </cell>
        </row>
        <row r="180">
          <cell r="A180">
            <v>33756</v>
          </cell>
          <cell r="B180">
            <v>53.599999999999994</v>
          </cell>
          <cell r="C180">
            <v>50</v>
          </cell>
        </row>
        <row r="181">
          <cell r="A181">
            <v>33725</v>
          </cell>
          <cell r="B181">
            <v>55.699999999999996</v>
          </cell>
          <cell r="C181">
            <v>50</v>
          </cell>
        </row>
        <row r="182">
          <cell r="A182">
            <v>33695</v>
          </cell>
          <cell r="B182">
            <v>52.599999999999994</v>
          </cell>
          <cell r="C182">
            <v>50</v>
          </cell>
        </row>
        <row r="183">
          <cell r="A183">
            <v>33664</v>
          </cell>
          <cell r="B183">
            <v>54.599999999999994</v>
          </cell>
          <cell r="C183">
            <v>50</v>
          </cell>
        </row>
        <row r="184">
          <cell r="A184">
            <v>33635</v>
          </cell>
          <cell r="B184">
            <v>52.699999999999996</v>
          </cell>
          <cell r="C184">
            <v>50</v>
          </cell>
        </row>
        <row r="185">
          <cell r="A185">
            <v>33604</v>
          </cell>
          <cell r="B185">
            <v>47.3</v>
          </cell>
          <cell r="C185">
            <v>50</v>
          </cell>
        </row>
        <row r="186">
          <cell r="A186">
            <v>33573</v>
          </cell>
          <cell r="B186">
            <v>46.8</v>
          </cell>
          <cell r="C186">
            <v>50</v>
          </cell>
        </row>
        <row r="187">
          <cell r="A187">
            <v>33543</v>
          </cell>
          <cell r="B187">
            <v>49.5</v>
          </cell>
          <cell r="C187">
            <v>50</v>
          </cell>
        </row>
        <row r="188">
          <cell r="A188">
            <v>33512</v>
          </cell>
          <cell r="B188">
            <v>53.099999999999994</v>
          </cell>
          <cell r="C188">
            <v>50</v>
          </cell>
        </row>
        <row r="189">
          <cell r="A189">
            <v>33482</v>
          </cell>
          <cell r="B189">
            <v>54.9</v>
          </cell>
          <cell r="C189">
            <v>50</v>
          </cell>
        </row>
        <row r="190">
          <cell r="A190">
            <v>33451</v>
          </cell>
          <cell r="B190">
            <v>52.9</v>
          </cell>
          <cell r="C190">
            <v>50</v>
          </cell>
        </row>
        <row r="191">
          <cell r="A191">
            <v>33420</v>
          </cell>
          <cell r="B191">
            <v>50.599999999999994</v>
          </cell>
          <cell r="C191">
            <v>50</v>
          </cell>
        </row>
        <row r="192">
          <cell r="A192">
            <v>33390</v>
          </cell>
          <cell r="B192">
            <v>50.3</v>
          </cell>
          <cell r="C192">
            <v>50</v>
          </cell>
        </row>
        <row r="193">
          <cell r="A193">
            <v>33359</v>
          </cell>
          <cell r="B193">
            <v>44.5</v>
          </cell>
          <cell r="C193">
            <v>50</v>
          </cell>
        </row>
        <row r="194">
          <cell r="A194">
            <v>33329</v>
          </cell>
          <cell r="B194">
            <v>42.8</v>
          </cell>
          <cell r="C194">
            <v>50</v>
          </cell>
        </row>
        <row r="195">
          <cell r="A195">
            <v>33298</v>
          </cell>
          <cell r="B195">
            <v>40.700000000000003</v>
          </cell>
          <cell r="C195">
            <v>50</v>
          </cell>
        </row>
        <row r="196">
          <cell r="A196">
            <v>33270</v>
          </cell>
          <cell r="B196">
            <v>39.4</v>
          </cell>
          <cell r="C196">
            <v>50</v>
          </cell>
        </row>
        <row r="197">
          <cell r="A197">
            <v>33239</v>
          </cell>
          <cell r="B197">
            <v>39.200000000000003</v>
          </cell>
          <cell r="C197">
            <v>50</v>
          </cell>
        </row>
        <row r="198">
          <cell r="A198">
            <v>33208</v>
          </cell>
          <cell r="B198">
            <v>40.799999999999997</v>
          </cell>
          <cell r="C198">
            <v>50</v>
          </cell>
        </row>
        <row r="199">
          <cell r="A199">
            <v>33178</v>
          </cell>
          <cell r="B199">
            <v>41.3</v>
          </cell>
          <cell r="C199">
            <v>50</v>
          </cell>
        </row>
        <row r="200">
          <cell r="A200">
            <v>33147</v>
          </cell>
          <cell r="B200">
            <v>43.199999999999996</v>
          </cell>
          <cell r="C200">
            <v>50</v>
          </cell>
        </row>
        <row r="201">
          <cell r="A201">
            <v>33117</v>
          </cell>
          <cell r="B201">
            <v>44.5</v>
          </cell>
          <cell r="C201">
            <v>50</v>
          </cell>
        </row>
        <row r="202">
          <cell r="A202">
            <v>33086</v>
          </cell>
          <cell r="B202">
            <v>46.099999999999994</v>
          </cell>
          <cell r="C202">
            <v>50</v>
          </cell>
        </row>
        <row r="203">
          <cell r="A203">
            <v>33055</v>
          </cell>
          <cell r="B203">
            <v>46.599999999999994</v>
          </cell>
          <cell r="C203">
            <v>50</v>
          </cell>
        </row>
        <row r="204">
          <cell r="A204">
            <v>33025</v>
          </cell>
          <cell r="B204">
            <v>49.199999999999996</v>
          </cell>
          <cell r="C204">
            <v>50</v>
          </cell>
        </row>
        <row r="205">
          <cell r="A205">
            <v>32994</v>
          </cell>
          <cell r="B205">
            <v>49.5</v>
          </cell>
          <cell r="C205">
            <v>50</v>
          </cell>
        </row>
        <row r="206">
          <cell r="A206">
            <v>32964</v>
          </cell>
          <cell r="B206">
            <v>50</v>
          </cell>
          <cell r="C206">
            <v>50</v>
          </cell>
        </row>
        <row r="207">
          <cell r="A207">
            <v>32933</v>
          </cell>
          <cell r="B207">
            <v>49.9</v>
          </cell>
          <cell r="C207">
            <v>50</v>
          </cell>
        </row>
        <row r="208">
          <cell r="A208">
            <v>32905</v>
          </cell>
          <cell r="B208">
            <v>49.099999999999994</v>
          </cell>
          <cell r="C208">
            <v>50</v>
          </cell>
        </row>
        <row r="209">
          <cell r="A209">
            <v>32874</v>
          </cell>
          <cell r="B209">
            <v>47.199999999999996</v>
          </cell>
          <cell r="C209">
            <v>50</v>
          </cell>
        </row>
        <row r="210">
          <cell r="A210">
            <v>32843</v>
          </cell>
          <cell r="B210">
            <v>47.4</v>
          </cell>
          <cell r="C210">
            <v>50</v>
          </cell>
        </row>
        <row r="211">
          <cell r="A211">
            <v>32813</v>
          </cell>
          <cell r="B211">
            <v>46.8</v>
          </cell>
          <cell r="C211">
            <v>50</v>
          </cell>
        </row>
        <row r="212">
          <cell r="A212">
            <v>32782</v>
          </cell>
          <cell r="B212">
            <v>46.8</v>
          </cell>
          <cell r="C212">
            <v>50</v>
          </cell>
        </row>
        <row r="213">
          <cell r="A213">
            <v>32752</v>
          </cell>
          <cell r="B213">
            <v>46</v>
          </cell>
          <cell r="C213">
            <v>50</v>
          </cell>
        </row>
        <row r="214">
          <cell r="A214">
            <v>32721</v>
          </cell>
          <cell r="B214">
            <v>45.099999999999994</v>
          </cell>
          <cell r="C214">
            <v>50</v>
          </cell>
        </row>
        <row r="215">
          <cell r="A215">
            <v>32690</v>
          </cell>
          <cell r="B215">
            <v>45.9</v>
          </cell>
          <cell r="C215">
            <v>50</v>
          </cell>
        </row>
        <row r="216">
          <cell r="A216">
            <v>32660</v>
          </cell>
          <cell r="B216">
            <v>47.3</v>
          </cell>
          <cell r="C216">
            <v>50</v>
          </cell>
        </row>
        <row r="217">
          <cell r="A217">
            <v>32629</v>
          </cell>
          <cell r="B217">
            <v>49.3</v>
          </cell>
          <cell r="C217">
            <v>50</v>
          </cell>
        </row>
        <row r="218">
          <cell r="A218">
            <v>32599</v>
          </cell>
          <cell r="B218">
            <v>52.199999999999996</v>
          </cell>
          <cell r="C218">
            <v>50</v>
          </cell>
        </row>
        <row r="219">
          <cell r="A219">
            <v>32568</v>
          </cell>
          <cell r="B219">
            <v>51.5</v>
          </cell>
          <cell r="C219">
            <v>50</v>
          </cell>
        </row>
        <row r="220">
          <cell r="A220">
            <v>32540</v>
          </cell>
          <cell r="B220">
            <v>54.099999999999994</v>
          </cell>
          <cell r="C220">
            <v>50</v>
          </cell>
        </row>
        <row r="221">
          <cell r="A221">
            <v>32509</v>
          </cell>
          <cell r="B221">
            <v>54.699999999999996</v>
          </cell>
          <cell r="C221">
            <v>50</v>
          </cell>
        </row>
        <row r="222">
          <cell r="A222">
            <v>32478</v>
          </cell>
          <cell r="B222">
            <v>56</v>
          </cell>
          <cell r="C222">
            <v>50</v>
          </cell>
        </row>
        <row r="223">
          <cell r="A223">
            <v>32448</v>
          </cell>
          <cell r="B223">
            <v>55.599999999999994</v>
          </cell>
          <cell r="C223">
            <v>50</v>
          </cell>
        </row>
        <row r="224">
          <cell r="A224">
            <v>32417</v>
          </cell>
          <cell r="B224">
            <v>55.5</v>
          </cell>
          <cell r="C224">
            <v>50</v>
          </cell>
        </row>
        <row r="225">
          <cell r="A225">
            <v>32387</v>
          </cell>
          <cell r="B225">
            <v>54.599999999999994</v>
          </cell>
          <cell r="C225">
            <v>50</v>
          </cell>
        </row>
        <row r="226">
          <cell r="A226">
            <v>32356</v>
          </cell>
          <cell r="B226">
            <v>56</v>
          </cell>
          <cell r="C226">
            <v>50</v>
          </cell>
        </row>
        <row r="227">
          <cell r="A227">
            <v>32325</v>
          </cell>
          <cell r="B227">
            <v>58.199999999999996</v>
          </cell>
          <cell r="C227">
            <v>50</v>
          </cell>
        </row>
        <row r="228">
          <cell r="A228">
            <v>32295</v>
          </cell>
          <cell r="B228">
            <v>59.3</v>
          </cell>
          <cell r="C228">
            <v>50</v>
          </cell>
        </row>
        <row r="229">
          <cell r="A229">
            <v>32264</v>
          </cell>
          <cell r="B229">
            <v>55.5</v>
          </cell>
          <cell r="C229">
            <v>50</v>
          </cell>
        </row>
        <row r="230">
          <cell r="A230">
            <v>32234</v>
          </cell>
          <cell r="B230">
            <v>55.8</v>
          </cell>
          <cell r="C230">
            <v>50</v>
          </cell>
        </row>
        <row r="231">
          <cell r="A231">
            <v>32203</v>
          </cell>
          <cell r="B231">
            <v>54.599999999999994</v>
          </cell>
          <cell r="C231">
            <v>50</v>
          </cell>
        </row>
        <row r="232">
          <cell r="A232">
            <v>32174</v>
          </cell>
          <cell r="B232">
            <v>56.199999999999996</v>
          </cell>
          <cell r="C232">
            <v>50</v>
          </cell>
        </row>
        <row r="233">
          <cell r="A233">
            <v>32143</v>
          </cell>
          <cell r="B233">
            <v>57.5</v>
          </cell>
          <cell r="C233">
            <v>50</v>
          </cell>
        </row>
        <row r="234">
          <cell r="A234">
            <v>32112</v>
          </cell>
          <cell r="B234">
            <v>61</v>
          </cell>
          <cell r="C234">
            <v>50</v>
          </cell>
        </row>
        <row r="235">
          <cell r="A235">
            <v>32082</v>
          </cell>
          <cell r="B235">
            <v>58.8</v>
          </cell>
          <cell r="C235">
            <v>50</v>
          </cell>
        </row>
        <row r="236">
          <cell r="A236">
            <v>32051</v>
          </cell>
          <cell r="B236">
            <v>60.699999999999996</v>
          </cell>
          <cell r="C236">
            <v>50</v>
          </cell>
        </row>
        <row r="237">
          <cell r="A237">
            <v>32021</v>
          </cell>
          <cell r="B237">
            <v>60.099999999999994</v>
          </cell>
          <cell r="C237">
            <v>50</v>
          </cell>
        </row>
        <row r="238">
          <cell r="A238">
            <v>31990</v>
          </cell>
          <cell r="B238">
            <v>59.3</v>
          </cell>
          <cell r="C238">
            <v>50</v>
          </cell>
        </row>
        <row r="239">
          <cell r="A239">
            <v>31959</v>
          </cell>
          <cell r="B239">
            <v>57.5</v>
          </cell>
          <cell r="C239">
            <v>50</v>
          </cell>
        </row>
        <row r="240">
          <cell r="A240">
            <v>31929</v>
          </cell>
          <cell r="B240">
            <v>57.4</v>
          </cell>
          <cell r="C240">
            <v>50</v>
          </cell>
        </row>
        <row r="241">
          <cell r="A241">
            <v>31898</v>
          </cell>
          <cell r="B241">
            <v>57.199999999999996</v>
          </cell>
          <cell r="C241">
            <v>50</v>
          </cell>
        </row>
        <row r="242">
          <cell r="A242">
            <v>31868</v>
          </cell>
          <cell r="B242">
            <v>55.5</v>
          </cell>
          <cell r="C242">
            <v>50</v>
          </cell>
        </row>
        <row r="243">
          <cell r="A243">
            <v>31837</v>
          </cell>
          <cell r="B243">
            <v>55</v>
          </cell>
          <cell r="C243">
            <v>50</v>
          </cell>
        </row>
        <row r="244">
          <cell r="A244">
            <v>31809</v>
          </cell>
          <cell r="B244">
            <v>52.599999999999994</v>
          </cell>
          <cell r="C244">
            <v>50</v>
          </cell>
        </row>
        <row r="245">
          <cell r="A245">
            <v>31778</v>
          </cell>
          <cell r="B245">
            <v>54.9</v>
          </cell>
          <cell r="C245">
            <v>50</v>
          </cell>
        </row>
        <row r="246">
          <cell r="A246">
            <v>31747</v>
          </cell>
          <cell r="B246">
            <v>50.5</v>
          </cell>
          <cell r="C246">
            <v>50</v>
          </cell>
        </row>
        <row r="247">
          <cell r="A247">
            <v>31717</v>
          </cell>
          <cell r="B247">
            <v>51.199999999999996</v>
          </cell>
          <cell r="C247">
            <v>50</v>
          </cell>
        </row>
        <row r="248">
          <cell r="A248">
            <v>31686</v>
          </cell>
          <cell r="B248">
            <v>51.199999999999996</v>
          </cell>
          <cell r="C248">
            <v>50</v>
          </cell>
        </row>
        <row r="249">
          <cell r="A249">
            <v>31656</v>
          </cell>
          <cell r="B249">
            <v>52.4</v>
          </cell>
          <cell r="C249">
            <v>50</v>
          </cell>
        </row>
        <row r="250">
          <cell r="A250">
            <v>31625</v>
          </cell>
          <cell r="B250">
            <v>52.599999999999994</v>
          </cell>
          <cell r="C250">
            <v>50</v>
          </cell>
        </row>
        <row r="251">
          <cell r="A251">
            <v>31594</v>
          </cell>
          <cell r="B251">
            <v>48</v>
          </cell>
          <cell r="C251">
            <v>50</v>
          </cell>
        </row>
        <row r="252">
          <cell r="A252">
            <v>31564</v>
          </cell>
          <cell r="B252">
            <v>50.5</v>
          </cell>
          <cell r="C252">
            <v>50</v>
          </cell>
        </row>
        <row r="253">
          <cell r="A253">
            <v>31533</v>
          </cell>
          <cell r="B253">
            <v>53.4</v>
          </cell>
          <cell r="C253">
            <v>50</v>
          </cell>
        </row>
        <row r="254">
          <cell r="A254">
            <v>31503</v>
          </cell>
          <cell r="B254">
            <v>49.699999999999996</v>
          </cell>
          <cell r="C254">
            <v>50</v>
          </cell>
        </row>
        <row r="255">
          <cell r="A255">
            <v>31472</v>
          </cell>
          <cell r="B255">
            <v>51</v>
          </cell>
          <cell r="C255">
            <v>50</v>
          </cell>
        </row>
        <row r="256">
          <cell r="A256">
            <v>31444</v>
          </cell>
          <cell r="B256">
            <v>51</v>
          </cell>
          <cell r="C256">
            <v>50</v>
          </cell>
        </row>
        <row r="257">
          <cell r="A257">
            <v>31413</v>
          </cell>
          <cell r="B257">
            <v>51.199999999999996</v>
          </cell>
          <cell r="C257">
            <v>50</v>
          </cell>
        </row>
        <row r="258">
          <cell r="A258">
            <v>31382</v>
          </cell>
          <cell r="B258">
            <v>50.699999999999996</v>
          </cell>
          <cell r="C258">
            <v>50</v>
          </cell>
        </row>
        <row r="259">
          <cell r="A259">
            <v>31352</v>
          </cell>
          <cell r="B259">
            <v>52</v>
          </cell>
          <cell r="C259">
            <v>50</v>
          </cell>
        </row>
        <row r="260">
          <cell r="A260">
            <v>31321</v>
          </cell>
          <cell r="B260">
            <v>50.9</v>
          </cell>
          <cell r="C260">
            <v>50</v>
          </cell>
        </row>
        <row r="261">
          <cell r="A261">
            <v>31291</v>
          </cell>
          <cell r="B261">
            <v>49.9</v>
          </cell>
          <cell r="C261">
            <v>50</v>
          </cell>
        </row>
        <row r="262">
          <cell r="A262">
            <v>31260</v>
          </cell>
          <cell r="B262">
            <v>47.699999999999996</v>
          </cell>
          <cell r="C262">
            <v>50</v>
          </cell>
        </row>
        <row r="263">
          <cell r="A263">
            <v>31229</v>
          </cell>
          <cell r="B263">
            <v>47.9</v>
          </cell>
          <cell r="C263">
            <v>50</v>
          </cell>
        </row>
        <row r="264">
          <cell r="A264">
            <v>31199</v>
          </cell>
          <cell r="B264">
            <v>47.8</v>
          </cell>
          <cell r="C264">
            <v>50</v>
          </cell>
        </row>
        <row r="265">
          <cell r="A265">
            <v>31168</v>
          </cell>
          <cell r="B265">
            <v>47.099999999999994</v>
          </cell>
          <cell r="C265">
            <v>50</v>
          </cell>
        </row>
        <row r="266">
          <cell r="A266">
            <v>31138</v>
          </cell>
          <cell r="B266">
            <v>48.199999999999996</v>
          </cell>
          <cell r="C266">
            <v>50</v>
          </cell>
        </row>
        <row r="267">
          <cell r="A267">
            <v>31107</v>
          </cell>
          <cell r="B267">
            <v>47.8</v>
          </cell>
          <cell r="C267">
            <v>50</v>
          </cell>
        </row>
        <row r="268">
          <cell r="A268">
            <v>31079</v>
          </cell>
          <cell r="B268">
            <v>49.9</v>
          </cell>
          <cell r="C268">
            <v>50</v>
          </cell>
        </row>
        <row r="269">
          <cell r="A269">
            <v>31048</v>
          </cell>
          <cell r="B269">
            <v>50.3</v>
          </cell>
          <cell r="C269">
            <v>50</v>
          </cell>
        </row>
        <row r="270">
          <cell r="A270">
            <v>31017</v>
          </cell>
          <cell r="B270">
            <v>50.599999999999994</v>
          </cell>
          <cell r="C270">
            <v>50</v>
          </cell>
        </row>
        <row r="271">
          <cell r="A271">
            <v>30987</v>
          </cell>
          <cell r="B271">
            <v>50.3</v>
          </cell>
          <cell r="C271">
            <v>50</v>
          </cell>
        </row>
        <row r="272">
          <cell r="A272">
            <v>30956</v>
          </cell>
          <cell r="B272">
            <v>50.8</v>
          </cell>
          <cell r="C272">
            <v>50</v>
          </cell>
        </row>
        <row r="273">
          <cell r="A273">
            <v>30926</v>
          </cell>
          <cell r="B273">
            <v>50</v>
          </cell>
          <cell r="C273">
            <v>50</v>
          </cell>
        </row>
        <row r="274">
          <cell r="A274">
            <v>30895</v>
          </cell>
          <cell r="B274">
            <v>53</v>
          </cell>
          <cell r="C274">
            <v>50</v>
          </cell>
        </row>
        <row r="275">
          <cell r="A275">
            <v>30864</v>
          </cell>
          <cell r="B275">
            <v>56.099999999999994</v>
          </cell>
          <cell r="C275">
            <v>50</v>
          </cell>
        </row>
        <row r="276">
          <cell r="A276">
            <v>30834</v>
          </cell>
          <cell r="B276">
            <v>58.099999999999994</v>
          </cell>
          <cell r="C276">
            <v>50</v>
          </cell>
        </row>
        <row r="277">
          <cell r="A277">
            <v>30803</v>
          </cell>
          <cell r="B277">
            <v>58.599999999999994</v>
          </cell>
          <cell r="C277">
            <v>50</v>
          </cell>
        </row>
        <row r="278">
          <cell r="A278">
            <v>30773</v>
          </cell>
          <cell r="B278">
            <v>61</v>
          </cell>
          <cell r="C278">
            <v>50</v>
          </cell>
        </row>
        <row r="279">
          <cell r="A279">
            <v>30742</v>
          </cell>
          <cell r="B279">
            <v>58.9</v>
          </cell>
          <cell r="C279">
            <v>50</v>
          </cell>
        </row>
        <row r="280">
          <cell r="A280">
            <v>30713</v>
          </cell>
          <cell r="B280">
            <v>61.3</v>
          </cell>
          <cell r="C280">
            <v>50</v>
          </cell>
        </row>
        <row r="281">
          <cell r="A281">
            <v>30682</v>
          </cell>
          <cell r="B281">
            <v>60.5</v>
          </cell>
          <cell r="C281">
            <v>50</v>
          </cell>
        </row>
        <row r="282">
          <cell r="A282">
            <v>30651</v>
          </cell>
          <cell r="B282">
            <v>69.900000000000006</v>
          </cell>
          <cell r="C282">
            <v>50</v>
          </cell>
        </row>
        <row r="283">
          <cell r="A283">
            <v>30621</v>
          </cell>
          <cell r="B283">
            <v>66</v>
          </cell>
          <cell r="C283">
            <v>50</v>
          </cell>
        </row>
        <row r="284">
          <cell r="A284">
            <v>30590</v>
          </cell>
          <cell r="B284">
            <v>64.400000000000006</v>
          </cell>
          <cell r="C284">
            <v>50</v>
          </cell>
        </row>
        <row r="285">
          <cell r="A285">
            <v>30560</v>
          </cell>
          <cell r="B285">
            <v>62.5</v>
          </cell>
          <cell r="C285">
            <v>50</v>
          </cell>
        </row>
        <row r="286">
          <cell r="A286">
            <v>30529</v>
          </cell>
          <cell r="B286">
            <v>63.099999999999994</v>
          </cell>
          <cell r="C286">
            <v>50</v>
          </cell>
        </row>
        <row r="287">
          <cell r="A287">
            <v>30498</v>
          </cell>
          <cell r="B287">
            <v>63.599999999999994</v>
          </cell>
          <cell r="C287">
            <v>50</v>
          </cell>
        </row>
        <row r="288">
          <cell r="A288">
            <v>30468</v>
          </cell>
          <cell r="B288">
            <v>57.5</v>
          </cell>
          <cell r="C288">
            <v>50</v>
          </cell>
        </row>
        <row r="289">
          <cell r="A289">
            <v>30437</v>
          </cell>
          <cell r="B289">
            <v>56.099999999999994</v>
          </cell>
          <cell r="C289">
            <v>50</v>
          </cell>
        </row>
        <row r="290">
          <cell r="A290">
            <v>30407</v>
          </cell>
          <cell r="B290">
            <v>54.199999999999996</v>
          </cell>
          <cell r="C290">
            <v>50</v>
          </cell>
        </row>
        <row r="291">
          <cell r="A291">
            <v>30376</v>
          </cell>
          <cell r="B291">
            <v>53.9</v>
          </cell>
          <cell r="C291">
            <v>50</v>
          </cell>
        </row>
        <row r="292">
          <cell r="A292">
            <v>30348</v>
          </cell>
          <cell r="B292">
            <v>54.4</v>
          </cell>
          <cell r="C292">
            <v>50</v>
          </cell>
        </row>
        <row r="293">
          <cell r="A293">
            <v>30317</v>
          </cell>
          <cell r="B293">
            <v>46</v>
          </cell>
          <cell r="C293">
            <v>50</v>
          </cell>
        </row>
        <row r="294">
          <cell r="A294">
            <v>30286</v>
          </cell>
          <cell r="B294">
            <v>42.8</v>
          </cell>
          <cell r="C294">
            <v>50</v>
          </cell>
        </row>
        <row r="295">
          <cell r="A295">
            <v>30256</v>
          </cell>
          <cell r="B295">
            <v>39.200000000000003</v>
          </cell>
          <cell r="C295">
            <v>50</v>
          </cell>
        </row>
        <row r="296">
          <cell r="A296">
            <v>30225</v>
          </cell>
          <cell r="B296">
            <v>39.4</v>
          </cell>
          <cell r="C296">
            <v>50</v>
          </cell>
        </row>
        <row r="297">
          <cell r="A297">
            <v>30195</v>
          </cell>
          <cell r="B297">
            <v>38.799999999999997</v>
          </cell>
          <cell r="C297">
            <v>50</v>
          </cell>
        </row>
        <row r="298">
          <cell r="A298">
            <v>30164</v>
          </cell>
          <cell r="B298">
            <v>38.299999999999997</v>
          </cell>
          <cell r="C298">
            <v>50</v>
          </cell>
        </row>
        <row r="299">
          <cell r="A299">
            <v>30133</v>
          </cell>
          <cell r="B299">
            <v>38.4</v>
          </cell>
          <cell r="C299">
            <v>50</v>
          </cell>
        </row>
        <row r="300">
          <cell r="A300">
            <v>30103</v>
          </cell>
          <cell r="B300">
            <v>38.299999999999997</v>
          </cell>
          <cell r="C300">
            <v>50</v>
          </cell>
        </row>
        <row r="301">
          <cell r="A301">
            <v>30072</v>
          </cell>
          <cell r="B301">
            <v>35.5</v>
          </cell>
          <cell r="C301">
            <v>50</v>
          </cell>
        </row>
        <row r="302">
          <cell r="A302">
            <v>30042</v>
          </cell>
          <cell r="B302">
            <v>37.799999999999997</v>
          </cell>
          <cell r="C302">
            <v>50</v>
          </cell>
        </row>
        <row r="303">
          <cell r="A303">
            <v>30011</v>
          </cell>
          <cell r="B303">
            <v>36.799999999999997</v>
          </cell>
          <cell r="C303">
            <v>50</v>
          </cell>
        </row>
        <row r="304">
          <cell r="A304">
            <v>29983</v>
          </cell>
          <cell r="B304">
            <v>38.299999999999997</v>
          </cell>
          <cell r="C304">
            <v>50</v>
          </cell>
        </row>
        <row r="305">
          <cell r="A305">
            <v>29952</v>
          </cell>
          <cell r="B305">
            <v>38.200000000000003</v>
          </cell>
          <cell r="C305">
            <v>50</v>
          </cell>
        </row>
        <row r="306">
          <cell r="A306">
            <v>29921</v>
          </cell>
          <cell r="B306">
            <v>37.799999999999997</v>
          </cell>
          <cell r="C306">
            <v>50</v>
          </cell>
        </row>
        <row r="307">
          <cell r="A307">
            <v>29891</v>
          </cell>
          <cell r="B307">
            <v>36.099999999999994</v>
          </cell>
          <cell r="C307">
            <v>50</v>
          </cell>
        </row>
        <row r="308">
          <cell r="A308">
            <v>29860</v>
          </cell>
          <cell r="B308">
            <v>40</v>
          </cell>
          <cell r="C308">
            <v>50</v>
          </cell>
        </row>
        <row r="309">
          <cell r="A309">
            <v>29830</v>
          </cell>
          <cell r="B309">
            <v>42.5</v>
          </cell>
          <cell r="C309">
            <v>50</v>
          </cell>
        </row>
        <row r="310">
          <cell r="A310">
            <v>29799</v>
          </cell>
          <cell r="B310">
            <v>48.3</v>
          </cell>
          <cell r="C310">
            <v>50</v>
          </cell>
        </row>
        <row r="311">
          <cell r="A311">
            <v>29768</v>
          </cell>
          <cell r="B311">
            <v>46.699999999999996</v>
          </cell>
          <cell r="C311">
            <v>50</v>
          </cell>
        </row>
        <row r="312">
          <cell r="A312">
            <v>29738</v>
          </cell>
          <cell r="B312">
            <v>50.699999999999996</v>
          </cell>
          <cell r="C312">
            <v>50</v>
          </cell>
        </row>
        <row r="313">
          <cell r="A313">
            <v>29707</v>
          </cell>
          <cell r="B313">
            <v>53.5</v>
          </cell>
          <cell r="C313">
            <v>50</v>
          </cell>
        </row>
        <row r="314">
          <cell r="A314">
            <v>29677</v>
          </cell>
          <cell r="B314">
            <v>51.599999999999994</v>
          </cell>
          <cell r="C314">
            <v>50</v>
          </cell>
        </row>
        <row r="315">
          <cell r="A315">
            <v>29646</v>
          </cell>
          <cell r="B315">
            <v>49.599999999999994</v>
          </cell>
          <cell r="C315">
            <v>50</v>
          </cell>
        </row>
        <row r="316">
          <cell r="A316">
            <v>29618</v>
          </cell>
          <cell r="B316">
            <v>48.8</v>
          </cell>
          <cell r="C316">
            <v>50</v>
          </cell>
        </row>
        <row r="317">
          <cell r="A317">
            <v>29587</v>
          </cell>
          <cell r="B317">
            <v>49.199999999999996</v>
          </cell>
          <cell r="C317">
            <v>50</v>
          </cell>
        </row>
        <row r="318">
          <cell r="A318">
            <v>29556</v>
          </cell>
          <cell r="B318">
            <v>53</v>
          </cell>
          <cell r="C318">
            <v>50</v>
          </cell>
        </row>
        <row r="319">
          <cell r="A319">
            <v>29526</v>
          </cell>
          <cell r="B319">
            <v>58.199999999999996</v>
          </cell>
          <cell r="C319">
            <v>50</v>
          </cell>
        </row>
        <row r="320">
          <cell r="A320">
            <v>29495</v>
          </cell>
          <cell r="B320">
            <v>55.5</v>
          </cell>
          <cell r="C320">
            <v>50</v>
          </cell>
        </row>
        <row r="321">
          <cell r="A321">
            <v>29465</v>
          </cell>
          <cell r="B321">
            <v>50.099999999999994</v>
          </cell>
          <cell r="C321">
            <v>50</v>
          </cell>
        </row>
        <row r="322">
          <cell r="A322">
            <v>29434</v>
          </cell>
          <cell r="B322">
            <v>45.5</v>
          </cell>
          <cell r="C322">
            <v>50</v>
          </cell>
        </row>
        <row r="323">
          <cell r="A323">
            <v>29403</v>
          </cell>
          <cell r="B323">
            <v>35</v>
          </cell>
          <cell r="C323">
            <v>50</v>
          </cell>
        </row>
        <row r="324">
          <cell r="A324">
            <v>29373</v>
          </cell>
          <cell r="B324">
            <v>30.299999999999997</v>
          </cell>
          <cell r="C324">
            <v>50</v>
          </cell>
        </row>
        <row r="325">
          <cell r="A325">
            <v>29342</v>
          </cell>
          <cell r="B325">
            <v>29.4</v>
          </cell>
          <cell r="C325">
            <v>50</v>
          </cell>
        </row>
        <row r="326">
          <cell r="A326">
            <v>29312</v>
          </cell>
          <cell r="B326">
            <v>37.4</v>
          </cell>
          <cell r="C326">
            <v>50</v>
          </cell>
        </row>
        <row r="327">
          <cell r="A327">
            <v>29281</v>
          </cell>
          <cell r="B327">
            <v>43.599999999999994</v>
          </cell>
          <cell r="C327">
            <v>50</v>
          </cell>
        </row>
        <row r="328">
          <cell r="A328">
            <v>29252</v>
          </cell>
          <cell r="B328">
            <v>50.199999999999996</v>
          </cell>
          <cell r="C328">
            <v>50</v>
          </cell>
        </row>
        <row r="329">
          <cell r="A329">
            <v>29221</v>
          </cell>
          <cell r="B329">
            <v>46.199999999999996</v>
          </cell>
          <cell r="C329">
            <v>50</v>
          </cell>
        </row>
        <row r="330">
          <cell r="A330">
            <v>29190</v>
          </cell>
          <cell r="B330">
            <v>44.8</v>
          </cell>
          <cell r="C330">
            <v>50</v>
          </cell>
        </row>
        <row r="331">
          <cell r="A331">
            <v>29160</v>
          </cell>
          <cell r="B331">
            <v>48</v>
          </cell>
          <cell r="C331">
            <v>50</v>
          </cell>
        </row>
        <row r="332">
          <cell r="A332">
            <v>29129</v>
          </cell>
          <cell r="B332">
            <v>49</v>
          </cell>
          <cell r="C332">
            <v>50</v>
          </cell>
        </row>
        <row r="333">
          <cell r="A333">
            <v>29099</v>
          </cell>
          <cell r="B333">
            <v>49.599999999999994</v>
          </cell>
          <cell r="C333">
            <v>50</v>
          </cell>
        </row>
        <row r="334">
          <cell r="A334">
            <v>29068</v>
          </cell>
          <cell r="B334">
            <v>49.5</v>
          </cell>
          <cell r="C334">
            <v>50</v>
          </cell>
        </row>
        <row r="335">
          <cell r="A335">
            <v>29037</v>
          </cell>
          <cell r="B335">
            <v>51.3</v>
          </cell>
          <cell r="C335">
            <v>50</v>
          </cell>
        </row>
        <row r="336">
          <cell r="A336">
            <v>29007</v>
          </cell>
          <cell r="B336">
            <v>52.699999999999996</v>
          </cell>
          <cell r="C336">
            <v>50</v>
          </cell>
        </row>
        <row r="337">
          <cell r="A337">
            <v>28976</v>
          </cell>
          <cell r="B337">
            <v>54.4</v>
          </cell>
          <cell r="C337">
            <v>50</v>
          </cell>
        </row>
        <row r="338">
          <cell r="A338">
            <v>28946</v>
          </cell>
          <cell r="B338">
            <v>56.199999999999996</v>
          </cell>
          <cell r="C338">
            <v>50</v>
          </cell>
        </row>
        <row r="339">
          <cell r="A339">
            <v>28915</v>
          </cell>
          <cell r="B339">
            <v>57.699999999999996</v>
          </cell>
          <cell r="C339">
            <v>50</v>
          </cell>
        </row>
        <row r="340">
          <cell r="A340">
            <v>28887</v>
          </cell>
          <cell r="B340">
            <v>58.199999999999996</v>
          </cell>
          <cell r="C340">
            <v>50</v>
          </cell>
        </row>
        <row r="341">
          <cell r="A341">
            <v>28856</v>
          </cell>
          <cell r="B341">
            <v>58.5</v>
          </cell>
          <cell r="C341">
            <v>50</v>
          </cell>
        </row>
        <row r="342">
          <cell r="A342">
            <v>28825</v>
          </cell>
          <cell r="B342">
            <v>59.4</v>
          </cell>
          <cell r="C342">
            <v>50</v>
          </cell>
        </row>
        <row r="343">
          <cell r="A343">
            <v>28795</v>
          </cell>
          <cell r="B343">
            <v>61.3</v>
          </cell>
          <cell r="C343">
            <v>50</v>
          </cell>
        </row>
        <row r="344">
          <cell r="A344">
            <v>28764</v>
          </cell>
          <cell r="B344">
            <v>60.099999999999994</v>
          </cell>
          <cell r="C344">
            <v>50</v>
          </cell>
        </row>
        <row r="345">
          <cell r="A345">
            <v>28734</v>
          </cell>
          <cell r="B345">
            <v>60.5</v>
          </cell>
          <cell r="C345">
            <v>50</v>
          </cell>
        </row>
        <row r="346">
          <cell r="A346">
            <v>28703</v>
          </cell>
          <cell r="B346">
            <v>60.3</v>
          </cell>
          <cell r="C346">
            <v>50</v>
          </cell>
        </row>
        <row r="347">
          <cell r="A347">
            <v>28672</v>
          </cell>
          <cell r="B347">
            <v>62.199999999999996</v>
          </cell>
          <cell r="C347">
            <v>50</v>
          </cell>
        </row>
        <row r="348">
          <cell r="A348">
            <v>28642</v>
          </cell>
          <cell r="B348">
            <v>60.5</v>
          </cell>
          <cell r="C348">
            <v>50</v>
          </cell>
        </row>
        <row r="349">
          <cell r="A349">
            <v>28611</v>
          </cell>
          <cell r="B349">
            <v>60.199999999999996</v>
          </cell>
          <cell r="C349">
            <v>50</v>
          </cell>
        </row>
        <row r="350">
          <cell r="A350">
            <v>28581</v>
          </cell>
          <cell r="B350">
            <v>57.699999999999996</v>
          </cell>
          <cell r="C350">
            <v>50</v>
          </cell>
        </row>
        <row r="351">
          <cell r="A351">
            <v>28550</v>
          </cell>
          <cell r="B351">
            <v>55</v>
          </cell>
          <cell r="C351">
            <v>50</v>
          </cell>
        </row>
        <row r="352">
          <cell r="A352">
            <v>28522</v>
          </cell>
          <cell r="B352">
            <v>55.9</v>
          </cell>
          <cell r="C352">
            <v>50</v>
          </cell>
        </row>
        <row r="353">
          <cell r="A353">
            <v>28491</v>
          </cell>
          <cell r="B353">
            <v>57.4</v>
          </cell>
          <cell r="C353">
            <v>50</v>
          </cell>
        </row>
        <row r="354">
          <cell r="A354">
            <v>28460</v>
          </cell>
          <cell r="B354">
            <v>59.8</v>
          </cell>
          <cell r="C354">
            <v>50</v>
          </cell>
        </row>
        <row r="355">
          <cell r="A355">
            <v>28430</v>
          </cell>
          <cell r="B355">
            <v>56.099999999999994</v>
          </cell>
          <cell r="C355">
            <v>50</v>
          </cell>
        </row>
        <row r="356">
          <cell r="A356">
            <v>28399</v>
          </cell>
          <cell r="B356">
            <v>55.4</v>
          </cell>
          <cell r="C356">
            <v>50</v>
          </cell>
        </row>
        <row r="357">
          <cell r="A357">
            <v>28369</v>
          </cell>
          <cell r="B357">
            <v>53.9</v>
          </cell>
          <cell r="C357">
            <v>50</v>
          </cell>
        </row>
        <row r="358">
          <cell r="A358">
            <v>28338</v>
          </cell>
          <cell r="B358">
            <v>54.9</v>
          </cell>
          <cell r="C358">
            <v>50</v>
          </cell>
        </row>
        <row r="359">
          <cell r="A359">
            <v>28307</v>
          </cell>
          <cell r="B359">
            <v>57.699999999999996</v>
          </cell>
          <cell r="C359">
            <v>50</v>
          </cell>
        </row>
        <row r="360">
          <cell r="A360">
            <v>28277</v>
          </cell>
          <cell r="B360">
            <v>56.8</v>
          </cell>
          <cell r="C360">
            <v>50</v>
          </cell>
        </row>
        <row r="361">
          <cell r="A361">
            <v>28246</v>
          </cell>
          <cell r="B361">
            <v>59.699999999999996</v>
          </cell>
          <cell r="C361">
            <v>50</v>
          </cell>
        </row>
        <row r="362">
          <cell r="A362">
            <v>28216</v>
          </cell>
          <cell r="B362">
            <v>56.9</v>
          </cell>
          <cell r="C362">
            <v>50</v>
          </cell>
        </row>
        <row r="363">
          <cell r="A363">
            <v>28185</v>
          </cell>
          <cell r="B363">
            <v>58.4</v>
          </cell>
          <cell r="C363">
            <v>50</v>
          </cell>
        </row>
        <row r="364">
          <cell r="A364">
            <v>28157</v>
          </cell>
          <cell r="B364">
            <v>55</v>
          </cell>
          <cell r="C364">
            <v>50</v>
          </cell>
        </row>
        <row r="365">
          <cell r="A365">
            <v>28126</v>
          </cell>
          <cell r="B365">
            <v>54.8</v>
          </cell>
          <cell r="C365">
            <v>50</v>
          </cell>
        </row>
        <row r="366">
          <cell r="A366">
            <v>28095</v>
          </cell>
          <cell r="B366">
            <v>56.599999999999994</v>
          </cell>
          <cell r="C366">
            <v>50</v>
          </cell>
        </row>
        <row r="367">
          <cell r="A367">
            <v>28065</v>
          </cell>
          <cell r="B367">
            <v>51.699999999999996</v>
          </cell>
          <cell r="C367">
            <v>50</v>
          </cell>
        </row>
        <row r="368">
          <cell r="A368">
            <v>28034</v>
          </cell>
          <cell r="B368">
            <v>53.5</v>
          </cell>
          <cell r="C368">
            <v>50</v>
          </cell>
        </row>
        <row r="369">
          <cell r="A369">
            <v>28004</v>
          </cell>
          <cell r="B369">
            <v>53.599999999999994</v>
          </cell>
          <cell r="C369">
            <v>50</v>
          </cell>
        </row>
        <row r="370">
          <cell r="A370">
            <v>27973</v>
          </cell>
          <cell r="B370">
            <v>54.5</v>
          </cell>
          <cell r="C370">
            <v>50</v>
          </cell>
        </row>
        <row r="371">
          <cell r="A371">
            <v>27942</v>
          </cell>
          <cell r="B371">
            <v>55.9</v>
          </cell>
          <cell r="C371">
            <v>50</v>
          </cell>
        </row>
        <row r="372">
          <cell r="A372">
            <v>27912</v>
          </cell>
          <cell r="B372">
            <v>58.199999999999996</v>
          </cell>
          <cell r="C372">
            <v>50</v>
          </cell>
        </row>
        <row r="373">
          <cell r="A373">
            <v>27881</v>
          </cell>
          <cell r="B373">
            <v>58.8</v>
          </cell>
          <cell r="C373">
            <v>50</v>
          </cell>
        </row>
        <row r="374">
          <cell r="A374">
            <v>27851</v>
          </cell>
          <cell r="B374">
            <v>60.599999999999994</v>
          </cell>
          <cell r="C374">
            <v>50</v>
          </cell>
        </row>
        <row r="375">
          <cell r="A375">
            <v>27820</v>
          </cell>
          <cell r="B375">
            <v>58.4</v>
          </cell>
          <cell r="C375">
            <v>50</v>
          </cell>
        </row>
        <row r="376">
          <cell r="A376">
            <v>27791</v>
          </cell>
          <cell r="B376">
            <v>61.5</v>
          </cell>
          <cell r="C376">
            <v>50</v>
          </cell>
        </row>
        <row r="377">
          <cell r="A377">
            <v>27760</v>
          </cell>
          <cell r="B377">
            <v>58.8</v>
          </cell>
          <cell r="C377">
            <v>50</v>
          </cell>
        </row>
        <row r="378">
          <cell r="A378">
            <v>27729</v>
          </cell>
          <cell r="B378">
            <v>54.9</v>
          </cell>
          <cell r="C378">
            <v>50</v>
          </cell>
        </row>
        <row r="379">
          <cell r="A379">
            <v>27699</v>
          </cell>
          <cell r="B379">
            <v>54.5</v>
          </cell>
          <cell r="C379">
            <v>50</v>
          </cell>
        </row>
        <row r="380">
          <cell r="A380">
            <v>27668</v>
          </cell>
          <cell r="B380">
            <v>55.5</v>
          </cell>
          <cell r="C380">
            <v>50</v>
          </cell>
        </row>
        <row r="381">
          <cell r="A381">
            <v>27638</v>
          </cell>
          <cell r="B381">
            <v>54.4</v>
          </cell>
          <cell r="C381">
            <v>50</v>
          </cell>
        </row>
        <row r="382">
          <cell r="A382">
            <v>27607</v>
          </cell>
          <cell r="B382">
            <v>51.4</v>
          </cell>
          <cell r="C382">
            <v>50</v>
          </cell>
        </row>
        <row r="383">
          <cell r="A383">
            <v>27576</v>
          </cell>
          <cell r="B383">
            <v>47.199999999999996</v>
          </cell>
          <cell r="C383">
            <v>50</v>
          </cell>
        </row>
        <row r="384">
          <cell r="A384">
            <v>27546</v>
          </cell>
          <cell r="B384">
            <v>45.099999999999994</v>
          </cell>
          <cell r="C384">
            <v>50</v>
          </cell>
        </row>
        <row r="385">
          <cell r="A385">
            <v>27515</v>
          </cell>
          <cell r="B385">
            <v>41.199999999999996</v>
          </cell>
          <cell r="C385">
            <v>50</v>
          </cell>
        </row>
        <row r="386">
          <cell r="A386">
            <v>27485</v>
          </cell>
          <cell r="B386">
            <v>37.5</v>
          </cell>
          <cell r="C386">
            <v>50</v>
          </cell>
        </row>
        <row r="387">
          <cell r="A387">
            <v>27454</v>
          </cell>
          <cell r="B387">
            <v>31.599999999999998</v>
          </cell>
          <cell r="C387">
            <v>50</v>
          </cell>
        </row>
        <row r="388">
          <cell r="A388">
            <v>27426</v>
          </cell>
          <cell r="B388">
            <v>34.4</v>
          </cell>
          <cell r="C388">
            <v>50</v>
          </cell>
        </row>
        <row r="389">
          <cell r="A389">
            <v>27395</v>
          </cell>
          <cell r="B389">
            <v>30.7</v>
          </cell>
          <cell r="C389">
            <v>50</v>
          </cell>
        </row>
        <row r="390">
          <cell r="A390">
            <v>27364</v>
          </cell>
          <cell r="B390">
            <v>30.9</v>
          </cell>
          <cell r="C390">
            <v>50</v>
          </cell>
        </row>
        <row r="391">
          <cell r="A391">
            <v>27334</v>
          </cell>
          <cell r="B391">
            <v>37.9</v>
          </cell>
          <cell r="C391">
            <v>50</v>
          </cell>
        </row>
        <row r="392">
          <cell r="A392">
            <v>27303</v>
          </cell>
          <cell r="B392">
            <v>42.699999999999996</v>
          </cell>
          <cell r="C392">
            <v>50</v>
          </cell>
        </row>
        <row r="393">
          <cell r="A393">
            <v>27273</v>
          </cell>
          <cell r="B393">
            <v>46.199999999999996</v>
          </cell>
          <cell r="C393">
            <v>50</v>
          </cell>
        </row>
        <row r="394">
          <cell r="A394">
            <v>27242</v>
          </cell>
          <cell r="B394">
            <v>52.9</v>
          </cell>
          <cell r="C394">
            <v>50</v>
          </cell>
        </row>
        <row r="395">
          <cell r="A395">
            <v>27211</v>
          </cell>
          <cell r="B395">
            <v>54.8</v>
          </cell>
          <cell r="C395">
            <v>50</v>
          </cell>
        </row>
        <row r="396">
          <cell r="A396">
            <v>27181</v>
          </cell>
          <cell r="B396">
            <v>54.699999999999996</v>
          </cell>
          <cell r="C396">
            <v>50</v>
          </cell>
        </row>
        <row r="397">
          <cell r="A397">
            <v>27150</v>
          </cell>
          <cell r="B397">
            <v>55.699999999999996</v>
          </cell>
          <cell r="C397">
            <v>50</v>
          </cell>
        </row>
        <row r="398">
          <cell r="A398">
            <v>27120</v>
          </cell>
          <cell r="B398">
            <v>59.9</v>
          </cell>
          <cell r="C398">
            <v>50</v>
          </cell>
        </row>
        <row r="399">
          <cell r="A399">
            <v>27089</v>
          </cell>
          <cell r="B399">
            <v>61.8</v>
          </cell>
          <cell r="C399">
            <v>50</v>
          </cell>
        </row>
        <row r="400">
          <cell r="A400">
            <v>27061</v>
          </cell>
          <cell r="B400">
            <v>58.599999999999994</v>
          </cell>
          <cell r="C400">
            <v>50</v>
          </cell>
        </row>
        <row r="401">
          <cell r="A401">
            <v>27030</v>
          </cell>
          <cell r="B401">
            <v>62.099999999999994</v>
          </cell>
          <cell r="C401">
            <v>50</v>
          </cell>
        </row>
        <row r="402">
          <cell r="A402">
            <v>26999</v>
          </cell>
          <cell r="B402">
            <v>63.599999999999994</v>
          </cell>
          <cell r="C402">
            <v>50</v>
          </cell>
        </row>
        <row r="403">
          <cell r="A403">
            <v>26969</v>
          </cell>
          <cell r="B403">
            <v>68.099999999999994</v>
          </cell>
          <cell r="C403">
            <v>50</v>
          </cell>
        </row>
        <row r="404">
          <cell r="A404">
            <v>26938</v>
          </cell>
          <cell r="B404">
            <v>66.199999999999989</v>
          </cell>
          <cell r="C404">
            <v>50</v>
          </cell>
        </row>
        <row r="405">
          <cell r="A405">
            <v>26908</v>
          </cell>
          <cell r="B405">
            <v>63.5</v>
          </cell>
          <cell r="C405">
            <v>50</v>
          </cell>
        </row>
        <row r="406">
          <cell r="A406">
            <v>26877</v>
          </cell>
          <cell r="B406">
            <v>62.699999999999996</v>
          </cell>
          <cell r="C406">
            <v>50</v>
          </cell>
        </row>
        <row r="407">
          <cell r="A407">
            <v>26846</v>
          </cell>
          <cell r="B407">
            <v>57.8</v>
          </cell>
          <cell r="C407">
            <v>50</v>
          </cell>
        </row>
        <row r="408">
          <cell r="A408">
            <v>26816</v>
          </cell>
          <cell r="B408">
            <v>65</v>
          </cell>
          <cell r="C408">
            <v>50</v>
          </cell>
        </row>
        <row r="409">
          <cell r="A409">
            <v>26785</v>
          </cell>
          <cell r="B409">
            <v>64.8</v>
          </cell>
          <cell r="C409">
            <v>50</v>
          </cell>
        </row>
        <row r="410">
          <cell r="A410">
            <v>26755</v>
          </cell>
          <cell r="B410">
            <v>67.699999999999989</v>
          </cell>
          <cell r="C410">
            <v>50</v>
          </cell>
        </row>
        <row r="411">
          <cell r="A411">
            <v>26724</v>
          </cell>
          <cell r="B411">
            <v>69.599999999999994</v>
          </cell>
          <cell r="C411">
            <v>50</v>
          </cell>
        </row>
        <row r="412">
          <cell r="A412">
            <v>26696</v>
          </cell>
          <cell r="B412">
            <v>69.599999999999994</v>
          </cell>
          <cell r="C412">
            <v>50</v>
          </cell>
        </row>
        <row r="413">
          <cell r="A413">
            <v>26665</v>
          </cell>
          <cell r="B413">
            <v>72.099999999999994</v>
          </cell>
          <cell r="C413">
            <v>50</v>
          </cell>
        </row>
        <row r="414">
          <cell r="A414">
            <v>26634</v>
          </cell>
          <cell r="B414">
            <v>70.5</v>
          </cell>
          <cell r="C414">
            <v>50</v>
          </cell>
        </row>
        <row r="415">
          <cell r="A415">
            <v>26604</v>
          </cell>
          <cell r="B415">
            <v>69.900000000000006</v>
          </cell>
          <cell r="C415">
            <v>50</v>
          </cell>
        </row>
        <row r="416">
          <cell r="A416">
            <v>26573</v>
          </cell>
          <cell r="B416">
            <v>67</v>
          </cell>
          <cell r="C416">
            <v>50</v>
          </cell>
        </row>
        <row r="417">
          <cell r="A417">
            <v>26543</v>
          </cell>
          <cell r="B417">
            <v>65.099999999999994</v>
          </cell>
          <cell r="C417">
            <v>50</v>
          </cell>
        </row>
        <row r="418">
          <cell r="A418">
            <v>26512</v>
          </cell>
          <cell r="B418">
            <v>61.699999999999996</v>
          </cell>
          <cell r="C418">
            <v>50</v>
          </cell>
        </row>
        <row r="419">
          <cell r="A419">
            <v>26481</v>
          </cell>
          <cell r="B419">
            <v>60.099999999999994</v>
          </cell>
          <cell r="C419">
            <v>50</v>
          </cell>
        </row>
        <row r="420">
          <cell r="A420">
            <v>26451</v>
          </cell>
          <cell r="B420">
            <v>58.599999999999994</v>
          </cell>
          <cell r="C420">
            <v>50</v>
          </cell>
        </row>
        <row r="421">
          <cell r="A421">
            <v>26420</v>
          </cell>
          <cell r="B421">
            <v>61.4</v>
          </cell>
          <cell r="C421">
            <v>50</v>
          </cell>
        </row>
        <row r="422">
          <cell r="A422">
            <v>26390</v>
          </cell>
          <cell r="B422">
            <v>59.3</v>
          </cell>
          <cell r="C422">
            <v>50</v>
          </cell>
        </row>
        <row r="423">
          <cell r="A423">
            <v>26359</v>
          </cell>
          <cell r="B423">
            <v>59.8</v>
          </cell>
          <cell r="C423">
            <v>50</v>
          </cell>
        </row>
        <row r="424">
          <cell r="A424">
            <v>26330</v>
          </cell>
          <cell r="B424">
            <v>60.599999999999994</v>
          </cell>
          <cell r="C424">
            <v>50</v>
          </cell>
        </row>
        <row r="425">
          <cell r="A425">
            <v>26299</v>
          </cell>
          <cell r="B425">
            <v>59.599999999999994</v>
          </cell>
          <cell r="C425">
            <v>50</v>
          </cell>
        </row>
        <row r="426">
          <cell r="A426">
            <v>26268</v>
          </cell>
          <cell r="B426">
            <v>57.599999999999994</v>
          </cell>
          <cell r="C426">
            <v>50</v>
          </cell>
        </row>
        <row r="427">
          <cell r="A427">
            <v>26238</v>
          </cell>
          <cell r="B427">
            <v>52.3</v>
          </cell>
          <cell r="C427">
            <v>50</v>
          </cell>
        </row>
        <row r="428">
          <cell r="A428">
            <v>26207</v>
          </cell>
          <cell r="B428">
            <v>55</v>
          </cell>
          <cell r="C428">
            <v>50</v>
          </cell>
        </row>
        <row r="429">
          <cell r="A429">
            <v>26177</v>
          </cell>
          <cell r="B429">
            <v>55.099999999999994</v>
          </cell>
          <cell r="C429">
            <v>50</v>
          </cell>
        </row>
        <row r="430">
          <cell r="A430">
            <v>26146</v>
          </cell>
          <cell r="B430">
            <v>53.599999999999994</v>
          </cell>
          <cell r="C430">
            <v>50</v>
          </cell>
        </row>
        <row r="431">
          <cell r="A431">
            <v>26115</v>
          </cell>
          <cell r="B431">
            <v>54.4</v>
          </cell>
          <cell r="C431">
            <v>50</v>
          </cell>
        </row>
        <row r="432">
          <cell r="A432">
            <v>26085</v>
          </cell>
          <cell r="B432">
            <v>53.8</v>
          </cell>
          <cell r="C432">
            <v>50</v>
          </cell>
        </row>
        <row r="433">
          <cell r="A433">
            <v>26054</v>
          </cell>
          <cell r="B433">
            <v>54.199999999999996</v>
          </cell>
          <cell r="C433">
            <v>50</v>
          </cell>
        </row>
        <row r="434">
          <cell r="A434">
            <v>26024</v>
          </cell>
          <cell r="B434">
            <v>54.5</v>
          </cell>
          <cell r="C434">
            <v>50</v>
          </cell>
        </row>
        <row r="435">
          <cell r="A435">
            <v>25993</v>
          </cell>
          <cell r="B435">
            <v>51.199999999999996</v>
          </cell>
          <cell r="C435">
            <v>50</v>
          </cell>
        </row>
        <row r="436">
          <cell r="A436">
            <v>25965</v>
          </cell>
          <cell r="B436">
            <v>54.8</v>
          </cell>
          <cell r="C436">
            <v>50</v>
          </cell>
        </row>
        <row r="437">
          <cell r="A437">
            <v>25934</v>
          </cell>
          <cell r="B437">
            <v>47.9</v>
          </cell>
          <cell r="C437">
            <v>50</v>
          </cell>
        </row>
        <row r="438">
          <cell r="A438">
            <v>25903</v>
          </cell>
          <cell r="B438">
            <v>45.4</v>
          </cell>
          <cell r="C438">
            <v>50</v>
          </cell>
        </row>
        <row r="439">
          <cell r="A439">
            <v>25873</v>
          </cell>
          <cell r="B439">
            <v>39.700000000000003</v>
          </cell>
          <cell r="C439">
            <v>50</v>
          </cell>
        </row>
        <row r="440">
          <cell r="A440">
            <v>25842</v>
          </cell>
          <cell r="B440">
            <v>42.4</v>
          </cell>
          <cell r="C440">
            <v>50</v>
          </cell>
        </row>
        <row r="441">
          <cell r="A441">
            <v>25812</v>
          </cell>
          <cell r="B441">
            <v>44.099999999999994</v>
          </cell>
          <cell r="C441">
            <v>50</v>
          </cell>
        </row>
        <row r="442">
          <cell r="A442">
            <v>25781</v>
          </cell>
          <cell r="B442">
            <v>47.3</v>
          </cell>
          <cell r="C442">
            <v>50</v>
          </cell>
        </row>
        <row r="443">
          <cell r="A443">
            <v>25750</v>
          </cell>
          <cell r="B443">
            <v>49.5</v>
          </cell>
          <cell r="C443">
            <v>50</v>
          </cell>
        </row>
        <row r="444">
          <cell r="A444">
            <v>25720</v>
          </cell>
          <cell r="B444">
            <v>51.099999999999994</v>
          </cell>
          <cell r="C444">
            <v>50</v>
          </cell>
        </row>
        <row r="445">
          <cell r="A445">
            <v>25689</v>
          </cell>
          <cell r="B445">
            <v>47.199999999999996</v>
          </cell>
          <cell r="C445">
            <v>50</v>
          </cell>
        </row>
        <row r="446">
          <cell r="A446">
            <v>25659</v>
          </cell>
          <cell r="B446">
            <v>45</v>
          </cell>
          <cell r="C446">
            <v>50</v>
          </cell>
        </row>
        <row r="447">
          <cell r="A447">
            <v>25628</v>
          </cell>
          <cell r="B447">
            <v>46.9</v>
          </cell>
          <cell r="C447">
            <v>50</v>
          </cell>
        </row>
        <row r="448">
          <cell r="A448">
            <v>25600</v>
          </cell>
          <cell r="B448">
            <v>47.4</v>
          </cell>
          <cell r="C448">
            <v>50</v>
          </cell>
        </row>
        <row r="449">
          <cell r="A449">
            <v>25569</v>
          </cell>
          <cell r="B449">
            <v>48.699999999999996</v>
          </cell>
          <cell r="C449">
            <v>50</v>
          </cell>
        </row>
        <row r="450">
          <cell r="A450">
            <v>25538</v>
          </cell>
          <cell r="B450">
            <v>52</v>
          </cell>
          <cell r="C450">
            <v>50</v>
          </cell>
        </row>
        <row r="451">
          <cell r="A451">
            <v>25508</v>
          </cell>
          <cell r="B451">
            <v>53.199999999999996</v>
          </cell>
          <cell r="C451">
            <v>50</v>
          </cell>
        </row>
        <row r="452">
          <cell r="A452">
            <v>25477</v>
          </cell>
          <cell r="B452">
            <v>54.599999999999994</v>
          </cell>
          <cell r="C452">
            <v>50</v>
          </cell>
        </row>
        <row r="453">
          <cell r="A453">
            <v>25447</v>
          </cell>
          <cell r="B453">
            <v>54.099999999999994</v>
          </cell>
          <cell r="C453">
            <v>50</v>
          </cell>
        </row>
        <row r="454">
          <cell r="A454">
            <v>25416</v>
          </cell>
          <cell r="B454">
            <v>54.8</v>
          </cell>
          <cell r="C454">
            <v>50</v>
          </cell>
        </row>
        <row r="455">
          <cell r="A455">
            <v>25385</v>
          </cell>
          <cell r="B455">
            <v>53.099999999999994</v>
          </cell>
          <cell r="C455">
            <v>50</v>
          </cell>
        </row>
        <row r="456">
          <cell r="A456">
            <v>25355</v>
          </cell>
          <cell r="B456">
            <v>55.5</v>
          </cell>
          <cell r="C456">
            <v>50</v>
          </cell>
        </row>
        <row r="457">
          <cell r="A457">
            <v>25324</v>
          </cell>
          <cell r="B457">
            <v>56.699999999999996</v>
          </cell>
          <cell r="C457">
            <v>50</v>
          </cell>
        </row>
        <row r="458">
          <cell r="A458">
            <v>25294</v>
          </cell>
          <cell r="B458">
            <v>55.199999999999996</v>
          </cell>
          <cell r="C458">
            <v>50</v>
          </cell>
        </row>
        <row r="459">
          <cell r="A459">
            <v>25263</v>
          </cell>
          <cell r="B459">
            <v>57.099999999999994</v>
          </cell>
          <cell r="C459">
            <v>50</v>
          </cell>
        </row>
        <row r="460">
          <cell r="A460">
            <v>25235</v>
          </cell>
          <cell r="B460">
            <v>57</v>
          </cell>
          <cell r="C460">
            <v>50</v>
          </cell>
        </row>
        <row r="461">
          <cell r="A461">
            <v>25204</v>
          </cell>
          <cell r="B461">
            <v>54.9</v>
          </cell>
          <cell r="C461">
            <v>50</v>
          </cell>
        </row>
        <row r="462">
          <cell r="A462">
            <v>25173</v>
          </cell>
          <cell r="B462">
            <v>56.099999999999994</v>
          </cell>
          <cell r="C462">
            <v>50</v>
          </cell>
        </row>
        <row r="463">
          <cell r="A463">
            <v>25143</v>
          </cell>
          <cell r="B463">
            <v>58.099999999999994</v>
          </cell>
          <cell r="C463">
            <v>50</v>
          </cell>
        </row>
        <row r="464">
          <cell r="A464">
            <v>25112</v>
          </cell>
          <cell r="B464">
            <v>55.8</v>
          </cell>
          <cell r="C464">
            <v>50</v>
          </cell>
        </row>
        <row r="465">
          <cell r="A465">
            <v>25082</v>
          </cell>
          <cell r="B465">
            <v>51.8</v>
          </cell>
          <cell r="C465">
            <v>50</v>
          </cell>
        </row>
        <row r="466">
          <cell r="A466">
            <v>25051</v>
          </cell>
          <cell r="B466">
            <v>52.699999999999996</v>
          </cell>
          <cell r="C466">
            <v>50</v>
          </cell>
        </row>
        <row r="467">
          <cell r="A467">
            <v>25020</v>
          </cell>
          <cell r="B467">
            <v>54.099999999999994</v>
          </cell>
          <cell r="C467">
            <v>50</v>
          </cell>
        </row>
        <row r="468">
          <cell r="A468">
            <v>24990</v>
          </cell>
          <cell r="B468">
            <v>53.5</v>
          </cell>
          <cell r="C468">
            <v>50</v>
          </cell>
        </row>
        <row r="469">
          <cell r="A469">
            <v>24959</v>
          </cell>
          <cell r="B469">
            <v>55.3</v>
          </cell>
          <cell r="C469">
            <v>50</v>
          </cell>
        </row>
        <row r="470">
          <cell r="A470">
            <v>24929</v>
          </cell>
          <cell r="B470">
            <v>58</v>
          </cell>
          <cell r="C470">
            <v>50</v>
          </cell>
        </row>
        <row r="471">
          <cell r="A471">
            <v>24898</v>
          </cell>
          <cell r="B471">
            <v>53.8</v>
          </cell>
          <cell r="C471">
            <v>50</v>
          </cell>
        </row>
        <row r="472">
          <cell r="A472">
            <v>24869</v>
          </cell>
          <cell r="B472">
            <v>55</v>
          </cell>
          <cell r="C472">
            <v>50</v>
          </cell>
        </row>
        <row r="473">
          <cell r="A473">
            <v>24838</v>
          </cell>
          <cell r="B473">
            <v>56.599999999999994</v>
          </cell>
          <cell r="C473">
            <v>50</v>
          </cell>
        </row>
        <row r="474">
          <cell r="A474">
            <v>24807</v>
          </cell>
          <cell r="B474">
            <v>55.599999999999994</v>
          </cell>
          <cell r="C474">
            <v>50</v>
          </cell>
        </row>
        <row r="475">
          <cell r="A475">
            <v>24777</v>
          </cell>
          <cell r="B475">
            <v>54.199999999999996</v>
          </cell>
          <cell r="C475">
            <v>50</v>
          </cell>
        </row>
        <row r="476">
          <cell r="A476">
            <v>24746</v>
          </cell>
          <cell r="B476">
            <v>54.099999999999994</v>
          </cell>
          <cell r="C476">
            <v>50</v>
          </cell>
        </row>
        <row r="477">
          <cell r="A477">
            <v>24716</v>
          </cell>
          <cell r="B477">
            <v>54.9</v>
          </cell>
          <cell r="C477">
            <v>50</v>
          </cell>
        </row>
        <row r="478">
          <cell r="A478">
            <v>24685</v>
          </cell>
          <cell r="B478">
            <v>52.199999999999996</v>
          </cell>
          <cell r="C478">
            <v>50</v>
          </cell>
        </row>
        <row r="479">
          <cell r="A479">
            <v>24654</v>
          </cell>
          <cell r="B479">
            <v>49.5</v>
          </cell>
          <cell r="C479">
            <v>50</v>
          </cell>
        </row>
        <row r="480">
          <cell r="A480">
            <v>24624</v>
          </cell>
          <cell r="B480">
            <v>46.8</v>
          </cell>
          <cell r="C480">
            <v>50</v>
          </cell>
        </row>
        <row r="481">
          <cell r="A481">
            <v>24593</v>
          </cell>
          <cell r="B481">
            <v>44.5</v>
          </cell>
          <cell r="C481">
            <v>50</v>
          </cell>
        </row>
        <row r="482">
          <cell r="A482">
            <v>24563</v>
          </cell>
          <cell r="B482">
            <v>42.8</v>
          </cell>
          <cell r="C482">
            <v>50</v>
          </cell>
        </row>
        <row r="483">
          <cell r="A483">
            <v>24532</v>
          </cell>
          <cell r="B483">
            <v>45.3</v>
          </cell>
          <cell r="C483">
            <v>50</v>
          </cell>
        </row>
        <row r="484">
          <cell r="A484">
            <v>24504</v>
          </cell>
          <cell r="B484">
            <v>47.599999999999994</v>
          </cell>
          <cell r="C484">
            <v>50</v>
          </cell>
        </row>
        <row r="485">
          <cell r="A485">
            <v>24473</v>
          </cell>
          <cell r="B485">
            <v>49.099999999999994</v>
          </cell>
          <cell r="C485">
            <v>50</v>
          </cell>
        </row>
        <row r="486">
          <cell r="A486">
            <v>24442</v>
          </cell>
          <cell r="B486">
            <v>52.4</v>
          </cell>
          <cell r="C486">
            <v>50</v>
          </cell>
        </row>
        <row r="487">
          <cell r="A487">
            <v>24412</v>
          </cell>
          <cell r="B487">
            <v>53.699999999999996</v>
          </cell>
          <cell r="C487">
            <v>50</v>
          </cell>
        </row>
        <row r="488">
          <cell r="A488">
            <v>24381</v>
          </cell>
          <cell r="B488">
            <v>57.199999999999996</v>
          </cell>
          <cell r="C488">
            <v>50</v>
          </cell>
        </row>
        <row r="489">
          <cell r="A489">
            <v>24351</v>
          </cell>
          <cell r="B489">
            <v>58.699999999999996</v>
          </cell>
          <cell r="C489">
            <v>50</v>
          </cell>
        </row>
        <row r="490">
          <cell r="A490">
            <v>24320</v>
          </cell>
          <cell r="B490">
            <v>58.5</v>
          </cell>
          <cell r="C490">
            <v>50</v>
          </cell>
        </row>
        <row r="491">
          <cell r="A491">
            <v>24289</v>
          </cell>
          <cell r="B491">
            <v>60.3</v>
          </cell>
          <cell r="C491">
            <v>50</v>
          </cell>
        </row>
        <row r="492">
          <cell r="A492">
            <v>24259</v>
          </cell>
          <cell r="B492">
            <v>59</v>
          </cell>
          <cell r="C492">
            <v>50</v>
          </cell>
        </row>
        <row r="493">
          <cell r="A493">
            <v>24228</v>
          </cell>
          <cell r="B493">
            <v>57.699999999999996</v>
          </cell>
          <cell r="C493">
            <v>50</v>
          </cell>
        </row>
        <row r="494">
          <cell r="A494">
            <v>24198</v>
          </cell>
          <cell r="B494">
            <v>64.199999999999989</v>
          </cell>
          <cell r="C494">
            <v>50</v>
          </cell>
        </row>
        <row r="495">
          <cell r="A495">
            <v>24167</v>
          </cell>
          <cell r="B495">
            <v>65.699999999999989</v>
          </cell>
          <cell r="C495">
            <v>50</v>
          </cell>
        </row>
        <row r="496">
          <cell r="A496">
            <v>24139</v>
          </cell>
          <cell r="B496">
            <v>65.5</v>
          </cell>
          <cell r="C496">
            <v>50</v>
          </cell>
        </row>
        <row r="497">
          <cell r="A497">
            <v>24108</v>
          </cell>
          <cell r="B497">
            <v>65.8</v>
          </cell>
          <cell r="C497">
            <v>50</v>
          </cell>
        </row>
        <row r="498">
          <cell r="A498">
            <v>24077</v>
          </cell>
          <cell r="B498">
            <v>62.8</v>
          </cell>
          <cell r="C498">
            <v>50</v>
          </cell>
        </row>
        <row r="499">
          <cell r="A499">
            <v>24047</v>
          </cell>
          <cell r="B499">
            <v>59.4</v>
          </cell>
          <cell r="C499">
            <v>50</v>
          </cell>
        </row>
        <row r="500">
          <cell r="A500">
            <v>24016</v>
          </cell>
          <cell r="B500">
            <v>58.599999999999994</v>
          </cell>
          <cell r="C500">
            <v>50</v>
          </cell>
        </row>
        <row r="501">
          <cell r="A501">
            <v>23986</v>
          </cell>
          <cell r="B501">
            <v>61</v>
          </cell>
          <cell r="C501">
            <v>50</v>
          </cell>
        </row>
        <row r="502">
          <cell r="A502">
            <v>23955</v>
          </cell>
          <cell r="B502">
            <v>58.099999999999994</v>
          </cell>
          <cell r="C502">
            <v>50</v>
          </cell>
        </row>
        <row r="503">
          <cell r="A503">
            <v>23924</v>
          </cell>
          <cell r="B503">
            <v>58.099999999999994</v>
          </cell>
          <cell r="C503">
            <v>50</v>
          </cell>
        </row>
        <row r="504">
          <cell r="A504">
            <v>23894</v>
          </cell>
          <cell r="B504">
            <v>58.699999999999996</v>
          </cell>
          <cell r="C504">
            <v>50</v>
          </cell>
        </row>
        <row r="505">
          <cell r="A505">
            <v>23863</v>
          </cell>
          <cell r="B505">
            <v>61.3</v>
          </cell>
          <cell r="C505">
            <v>50</v>
          </cell>
        </row>
        <row r="506">
          <cell r="A506">
            <v>23833</v>
          </cell>
          <cell r="B506">
            <v>62</v>
          </cell>
          <cell r="C506">
            <v>50</v>
          </cell>
        </row>
        <row r="507">
          <cell r="A507">
            <v>23802</v>
          </cell>
          <cell r="B507">
            <v>64.900000000000006</v>
          </cell>
          <cell r="C507">
            <v>50</v>
          </cell>
        </row>
        <row r="508">
          <cell r="A508">
            <v>23774</v>
          </cell>
          <cell r="B508">
            <v>62.099999999999994</v>
          </cell>
          <cell r="C508">
            <v>50</v>
          </cell>
        </row>
        <row r="509">
          <cell r="A509">
            <v>23743</v>
          </cell>
          <cell r="B509">
            <v>61</v>
          </cell>
          <cell r="C509">
            <v>50</v>
          </cell>
        </row>
        <row r="510">
          <cell r="A510">
            <v>23712</v>
          </cell>
          <cell r="B510">
            <v>62.4</v>
          </cell>
          <cell r="C510">
            <v>50</v>
          </cell>
        </row>
        <row r="511">
          <cell r="A511">
            <v>23682</v>
          </cell>
          <cell r="B511">
            <v>61.8</v>
          </cell>
          <cell r="C511">
            <v>50</v>
          </cell>
        </row>
        <row r="512">
          <cell r="A512">
            <v>23651</v>
          </cell>
          <cell r="B512">
            <v>60.699999999999996</v>
          </cell>
          <cell r="C512">
            <v>50</v>
          </cell>
        </row>
        <row r="513">
          <cell r="A513">
            <v>23621</v>
          </cell>
          <cell r="B513">
            <v>63.3</v>
          </cell>
          <cell r="C513">
            <v>50</v>
          </cell>
        </row>
        <row r="514">
          <cell r="A514">
            <v>23590</v>
          </cell>
          <cell r="B514">
            <v>63.3</v>
          </cell>
          <cell r="C514">
            <v>50</v>
          </cell>
        </row>
        <row r="515">
          <cell r="A515">
            <v>23559</v>
          </cell>
          <cell r="B515">
            <v>62.9</v>
          </cell>
          <cell r="C515">
            <v>50</v>
          </cell>
        </row>
        <row r="516">
          <cell r="A516">
            <v>23529</v>
          </cell>
          <cell r="B516">
            <v>60.099999999999994</v>
          </cell>
          <cell r="C516">
            <v>50</v>
          </cell>
        </row>
        <row r="517">
          <cell r="A517">
            <v>23498</v>
          </cell>
          <cell r="B517">
            <v>58.699999999999996</v>
          </cell>
          <cell r="C517">
            <v>50</v>
          </cell>
        </row>
        <row r="518">
          <cell r="A518">
            <v>23468</v>
          </cell>
          <cell r="B518">
            <v>59.199999999999996</v>
          </cell>
          <cell r="C518">
            <v>50</v>
          </cell>
        </row>
        <row r="519">
          <cell r="A519">
            <v>23437</v>
          </cell>
          <cell r="B519">
            <v>60.199999999999996</v>
          </cell>
          <cell r="C519">
            <v>50</v>
          </cell>
        </row>
        <row r="520">
          <cell r="A520">
            <v>23408</v>
          </cell>
          <cell r="B520">
            <v>57.9</v>
          </cell>
          <cell r="C520">
            <v>50</v>
          </cell>
        </row>
        <row r="521">
          <cell r="A521">
            <v>23377</v>
          </cell>
          <cell r="B521">
            <v>57.099999999999994</v>
          </cell>
          <cell r="C521">
            <v>50</v>
          </cell>
        </row>
        <row r="522">
          <cell r="A522">
            <v>23346</v>
          </cell>
          <cell r="B522">
            <v>54</v>
          </cell>
          <cell r="C522">
            <v>50</v>
          </cell>
        </row>
        <row r="523">
          <cell r="A523">
            <v>23316</v>
          </cell>
          <cell r="B523">
            <v>57.5</v>
          </cell>
          <cell r="C523">
            <v>50</v>
          </cell>
        </row>
        <row r="524">
          <cell r="A524">
            <v>23285</v>
          </cell>
          <cell r="B524">
            <v>57.699999999999996</v>
          </cell>
          <cell r="C524">
            <v>50</v>
          </cell>
        </row>
        <row r="525">
          <cell r="A525">
            <v>23255</v>
          </cell>
          <cell r="B525">
            <v>56.9</v>
          </cell>
          <cell r="C525">
            <v>50</v>
          </cell>
        </row>
        <row r="526">
          <cell r="A526">
            <v>23224</v>
          </cell>
          <cell r="B526">
            <v>55.099999999999994</v>
          </cell>
          <cell r="C526">
            <v>50</v>
          </cell>
        </row>
        <row r="527">
          <cell r="A527">
            <v>23193</v>
          </cell>
          <cell r="B527">
            <v>55.5</v>
          </cell>
          <cell r="C527">
            <v>50</v>
          </cell>
        </row>
        <row r="528">
          <cell r="A528">
            <v>23163</v>
          </cell>
          <cell r="B528">
            <v>58.199999999999996</v>
          </cell>
          <cell r="C528">
            <v>50</v>
          </cell>
        </row>
        <row r="529">
          <cell r="A529">
            <v>23132</v>
          </cell>
          <cell r="B529">
            <v>59.8</v>
          </cell>
          <cell r="C529">
            <v>50</v>
          </cell>
        </row>
        <row r="530">
          <cell r="A530">
            <v>23102</v>
          </cell>
          <cell r="B530">
            <v>57.599999999999994</v>
          </cell>
          <cell r="C530">
            <v>50</v>
          </cell>
        </row>
        <row r="531">
          <cell r="A531">
            <v>23071</v>
          </cell>
          <cell r="B531">
            <v>54.699999999999996</v>
          </cell>
          <cell r="C531">
            <v>50</v>
          </cell>
        </row>
        <row r="532">
          <cell r="A532">
            <v>23043</v>
          </cell>
          <cell r="B532">
            <v>55.099999999999994</v>
          </cell>
          <cell r="C532">
            <v>50</v>
          </cell>
        </row>
        <row r="533">
          <cell r="A533">
            <v>23012</v>
          </cell>
          <cell r="B533">
            <v>55.199999999999996</v>
          </cell>
          <cell r="C533">
            <v>50</v>
          </cell>
        </row>
        <row r="534">
          <cell r="A534">
            <v>22981</v>
          </cell>
          <cell r="B534">
            <v>57.199999999999996</v>
          </cell>
          <cell r="C534">
            <v>50</v>
          </cell>
        </row>
        <row r="535">
          <cell r="A535">
            <v>22951</v>
          </cell>
          <cell r="B535">
            <v>53.8</v>
          </cell>
          <cell r="C535">
            <v>50</v>
          </cell>
        </row>
        <row r="536">
          <cell r="A536">
            <v>22920</v>
          </cell>
          <cell r="B536">
            <v>51.199999999999996</v>
          </cell>
          <cell r="C536">
            <v>50</v>
          </cell>
        </row>
        <row r="537">
          <cell r="A537">
            <v>22890</v>
          </cell>
          <cell r="B537">
            <v>50</v>
          </cell>
          <cell r="C537">
            <v>50</v>
          </cell>
        </row>
        <row r="538">
          <cell r="A538">
            <v>22859</v>
          </cell>
          <cell r="B538">
            <v>49.5</v>
          </cell>
          <cell r="C538">
            <v>50</v>
          </cell>
        </row>
        <row r="539">
          <cell r="A539">
            <v>22828</v>
          </cell>
          <cell r="B539">
            <v>51</v>
          </cell>
          <cell r="C539">
            <v>50</v>
          </cell>
        </row>
        <row r="540">
          <cell r="A540">
            <v>22798</v>
          </cell>
          <cell r="B540">
            <v>50.8</v>
          </cell>
          <cell r="C540">
            <v>50</v>
          </cell>
        </row>
        <row r="541">
          <cell r="A541">
            <v>22767</v>
          </cell>
          <cell r="B541">
            <v>52.199999999999996</v>
          </cell>
          <cell r="C541">
            <v>50</v>
          </cell>
        </row>
        <row r="542">
          <cell r="A542">
            <v>22737</v>
          </cell>
          <cell r="B542">
            <v>55.099999999999994</v>
          </cell>
          <cell r="C542">
            <v>50</v>
          </cell>
        </row>
        <row r="543">
          <cell r="A543">
            <v>22706</v>
          </cell>
          <cell r="B543">
            <v>60.599999999999994</v>
          </cell>
          <cell r="C543">
            <v>50</v>
          </cell>
        </row>
        <row r="544">
          <cell r="A544">
            <v>22678</v>
          </cell>
          <cell r="B544">
            <v>61.099999999999994</v>
          </cell>
          <cell r="C544">
            <v>50</v>
          </cell>
        </row>
        <row r="545">
          <cell r="A545">
            <v>22647</v>
          </cell>
          <cell r="B545">
            <v>60.9</v>
          </cell>
          <cell r="C545">
            <v>50</v>
          </cell>
        </row>
        <row r="546">
          <cell r="A546">
            <v>22616</v>
          </cell>
          <cell r="B546">
            <v>64.199999999999989</v>
          </cell>
          <cell r="C546">
            <v>50</v>
          </cell>
        </row>
        <row r="547">
          <cell r="A547">
            <v>22586</v>
          </cell>
          <cell r="B547">
            <v>59</v>
          </cell>
          <cell r="C547">
            <v>50</v>
          </cell>
        </row>
        <row r="548">
          <cell r="A548">
            <v>22555</v>
          </cell>
          <cell r="B548">
            <v>62.199999999999996</v>
          </cell>
          <cell r="C548">
            <v>50</v>
          </cell>
        </row>
        <row r="549">
          <cell r="A549">
            <v>22525</v>
          </cell>
          <cell r="B549">
            <v>63</v>
          </cell>
          <cell r="C549">
            <v>50</v>
          </cell>
        </row>
        <row r="550">
          <cell r="A550">
            <v>22494</v>
          </cell>
          <cell r="B550">
            <v>60.699999999999996</v>
          </cell>
          <cell r="C550">
            <v>50</v>
          </cell>
        </row>
        <row r="551">
          <cell r="A551">
            <v>22463</v>
          </cell>
          <cell r="B551">
            <v>58.199999999999996</v>
          </cell>
          <cell r="C551">
            <v>50</v>
          </cell>
        </row>
        <row r="552">
          <cell r="A552">
            <v>22433</v>
          </cell>
          <cell r="B552">
            <v>58.099999999999994</v>
          </cell>
          <cell r="C552">
            <v>50</v>
          </cell>
        </row>
        <row r="553">
          <cell r="A553">
            <v>22402</v>
          </cell>
          <cell r="B553">
            <v>58.9</v>
          </cell>
          <cell r="C553">
            <v>50</v>
          </cell>
        </row>
        <row r="554">
          <cell r="A554">
            <v>22372</v>
          </cell>
          <cell r="B554">
            <v>57.599999999999994</v>
          </cell>
          <cell r="C554">
            <v>50</v>
          </cell>
        </row>
        <row r="555">
          <cell r="A555">
            <v>22341</v>
          </cell>
          <cell r="B555">
            <v>49.099999999999994</v>
          </cell>
          <cell r="C555">
            <v>50</v>
          </cell>
        </row>
        <row r="556">
          <cell r="A556">
            <v>22313</v>
          </cell>
          <cell r="B556">
            <v>43.599999999999994</v>
          </cell>
          <cell r="C556">
            <v>50</v>
          </cell>
        </row>
        <row r="557">
          <cell r="A557">
            <v>22282</v>
          </cell>
          <cell r="B557">
            <v>43.9</v>
          </cell>
          <cell r="C557">
            <v>50</v>
          </cell>
        </row>
        <row r="558">
          <cell r="A558">
            <v>22251</v>
          </cell>
          <cell r="B558">
            <v>44.3</v>
          </cell>
          <cell r="C558">
            <v>50</v>
          </cell>
        </row>
        <row r="559">
          <cell r="A559">
            <v>22221</v>
          </cell>
          <cell r="B559">
            <v>44.3</v>
          </cell>
          <cell r="C559">
            <v>50</v>
          </cell>
        </row>
        <row r="560">
          <cell r="A560">
            <v>22190</v>
          </cell>
          <cell r="B560">
            <v>46</v>
          </cell>
          <cell r="C560">
            <v>50</v>
          </cell>
        </row>
        <row r="561">
          <cell r="A561">
            <v>22160</v>
          </cell>
          <cell r="B561">
            <v>45.4</v>
          </cell>
          <cell r="C561">
            <v>50</v>
          </cell>
        </row>
        <row r="562">
          <cell r="A562">
            <v>22129</v>
          </cell>
          <cell r="B562">
            <v>47.599999999999994</v>
          </cell>
          <cell r="C562">
            <v>50</v>
          </cell>
        </row>
        <row r="563">
          <cell r="A563">
            <v>22098</v>
          </cell>
          <cell r="B563">
            <v>43.699999999999996</v>
          </cell>
          <cell r="C563">
            <v>50</v>
          </cell>
        </row>
        <row r="564">
          <cell r="A564">
            <v>22068</v>
          </cell>
          <cell r="B564">
            <v>44.4</v>
          </cell>
          <cell r="C564">
            <v>50</v>
          </cell>
        </row>
        <row r="565">
          <cell r="A565">
            <v>22037</v>
          </cell>
          <cell r="B565">
            <v>42.599999999999994</v>
          </cell>
          <cell r="C565">
            <v>50</v>
          </cell>
        </row>
        <row r="566">
          <cell r="A566">
            <v>22007</v>
          </cell>
          <cell r="B566">
            <v>45.3</v>
          </cell>
          <cell r="C566">
            <v>50</v>
          </cell>
        </row>
        <row r="567">
          <cell r="A567">
            <v>21976</v>
          </cell>
          <cell r="B567">
            <v>47.8</v>
          </cell>
          <cell r="C567">
            <v>50</v>
          </cell>
        </row>
        <row r="568">
          <cell r="A568">
            <v>21947</v>
          </cell>
          <cell r="B568">
            <v>52.3</v>
          </cell>
          <cell r="C568">
            <v>50</v>
          </cell>
        </row>
        <row r="569">
          <cell r="A569">
            <v>21916</v>
          </cell>
          <cell r="B569">
            <v>61.5</v>
          </cell>
          <cell r="C569">
            <v>50</v>
          </cell>
        </row>
        <row r="570">
          <cell r="A570">
            <v>21885</v>
          </cell>
          <cell r="B570">
            <v>58.199999999999996</v>
          </cell>
          <cell r="C570">
            <v>50</v>
          </cell>
        </row>
        <row r="571">
          <cell r="A571">
            <v>21855</v>
          </cell>
          <cell r="B571">
            <v>50.599999999999994</v>
          </cell>
          <cell r="C571">
            <v>50</v>
          </cell>
        </row>
        <row r="572">
          <cell r="A572">
            <v>21824</v>
          </cell>
          <cell r="B572">
            <v>49.699999999999996</v>
          </cell>
          <cell r="C572">
            <v>50</v>
          </cell>
        </row>
        <row r="573">
          <cell r="A573">
            <v>21794</v>
          </cell>
          <cell r="B573">
            <v>48.3</v>
          </cell>
          <cell r="C573">
            <v>50</v>
          </cell>
        </row>
        <row r="574">
          <cell r="A574">
            <v>21763</v>
          </cell>
          <cell r="B574">
            <v>55.099999999999994</v>
          </cell>
          <cell r="C574">
            <v>50</v>
          </cell>
        </row>
        <row r="575">
          <cell r="A575">
            <v>21732</v>
          </cell>
          <cell r="B575">
            <v>61.5</v>
          </cell>
          <cell r="C575">
            <v>50</v>
          </cell>
        </row>
        <row r="576">
          <cell r="A576">
            <v>21702</v>
          </cell>
          <cell r="B576">
            <v>64.400000000000006</v>
          </cell>
          <cell r="C576">
            <v>50</v>
          </cell>
        </row>
        <row r="577">
          <cell r="A577">
            <v>21671</v>
          </cell>
          <cell r="B577">
            <v>68.199999999999989</v>
          </cell>
          <cell r="C577">
            <v>50</v>
          </cell>
        </row>
        <row r="578">
          <cell r="A578">
            <v>21641</v>
          </cell>
          <cell r="B578">
            <v>66.900000000000006</v>
          </cell>
          <cell r="C578">
            <v>50</v>
          </cell>
        </row>
        <row r="579">
          <cell r="A579">
            <v>21610</v>
          </cell>
          <cell r="B579">
            <v>67.099999999999994</v>
          </cell>
          <cell r="C579">
            <v>50</v>
          </cell>
        </row>
        <row r="580">
          <cell r="A580">
            <v>21582</v>
          </cell>
          <cell r="B580">
            <v>66.900000000000006</v>
          </cell>
          <cell r="C580">
            <v>50</v>
          </cell>
        </row>
        <row r="581">
          <cell r="A581">
            <v>21551</v>
          </cell>
          <cell r="B581">
            <v>64.400000000000006</v>
          </cell>
          <cell r="C581">
            <v>50</v>
          </cell>
        </row>
        <row r="582">
          <cell r="A582">
            <v>21520</v>
          </cell>
          <cell r="B582">
            <v>60.5</v>
          </cell>
          <cell r="C582">
            <v>50</v>
          </cell>
        </row>
        <row r="583">
          <cell r="A583">
            <v>21490</v>
          </cell>
          <cell r="B583">
            <v>62.699999999999996</v>
          </cell>
          <cell r="C583">
            <v>50</v>
          </cell>
        </row>
        <row r="584">
          <cell r="A584">
            <v>21459</v>
          </cell>
          <cell r="B584">
            <v>62.3</v>
          </cell>
          <cell r="C584">
            <v>50</v>
          </cell>
        </row>
        <row r="585">
          <cell r="A585">
            <v>21429</v>
          </cell>
          <cell r="B585">
            <v>59.8</v>
          </cell>
          <cell r="C585">
            <v>50</v>
          </cell>
        </row>
        <row r="586">
          <cell r="A586">
            <v>21398</v>
          </cell>
          <cell r="B586">
            <v>57.3</v>
          </cell>
          <cell r="C586">
            <v>50</v>
          </cell>
        </row>
        <row r="587">
          <cell r="A587">
            <v>21367</v>
          </cell>
          <cell r="B587">
            <v>54.699999999999996</v>
          </cell>
          <cell r="C587">
            <v>50</v>
          </cell>
        </row>
        <row r="588">
          <cell r="A588">
            <v>21337</v>
          </cell>
          <cell r="B588">
            <v>51.4</v>
          </cell>
          <cell r="C588">
            <v>50</v>
          </cell>
        </row>
        <row r="589">
          <cell r="A589">
            <v>21306</v>
          </cell>
          <cell r="B589">
            <v>46.599999999999994</v>
          </cell>
          <cell r="C589">
            <v>50</v>
          </cell>
        </row>
        <row r="590">
          <cell r="A590">
            <v>21276</v>
          </cell>
          <cell r="B590">
            <v>39.099999999999994</v>
          </cell>
          <cell r="C590">
            <v>50</v>
          </cell>
        </row>
        <row r="591">
          <cell r="A591">
            <v>21245</v>
          </cell>
          <cell r="B591">
            <v>39.799999999999997</v>
          </cell>
          <cell r="C591">
            <v>50</v>
          </cell>
        </row>
        <row r="592">
          <cell r="A592">
            <v>21217</v>
          </cell>
          <cell r="B592">
            <v>37.200000000000003</v>
          </cell>
          <cell r="C592">
            <v>50</v>
          </cell>
        </row>
        <row r="593">
          <cell r="A593">
            <v>21186</v>
          </cell>
          <cell r="B593">
            <v>33.4</v>
          </cell>
          <cell r="C593">
            <v>50</v>
          </cell>
        </row>
        <row r="594">
          <cell r="A594">
            <v>21155</v>
          </cell>
          <cell r="B594">
            <v>36.799999999999997</v>
          </cell>
          <cell r="C594">
            <v>50</v>
          </cell>
        </row>
        <row r="595">
          <cell r="A595">
            <v>21125</v>
          </cell>
          <cell r="B595">
            <v>40.4</v>
          </cell>
          <cell r="C595">
            <v>50</v>
          </cell>
        </row>
        <row r="596">
          <cell r="A596">
            <v>21094</v>
          </cell>
          <cell r="B596">
            <v>41.099999999999994</v>
          </cell>
          <cell r="C596">
            <v>50</v>
          </cell>
        </row>
        <row r="597">
          <cell r="A597">
            <v>21064</v>
          </cell>
          <cell r="B597">
            <v>45.8</v>
          </cell>
          <cell r="C597">
            <v>50</v>
          </cell>
        </row>
        <row r="598">
          <cell r="A598">
            <v>21033</v>
          </cell>
          <cell r="B598">
            <v>45.3</v>
          </cell>
          <cell r="C598">
            <v>50</v>
          </cell>
        </row>
        <row r="599">
          <cell r="A599">
            <v>21002</v>
          </cell>
          <cell r="B599">
            <v>45.699999999999996</v>
          </cell>
          <cell r="C599">
            <v>50</v>
          </cell>
        </row>
        <row r="600">
          <cell r="A600">
            <v>20972</v>
          </cell>
          <cell r="B600">
            <v>45.9</v>
          </cell>
          <cell r="C600">
            <v>50</v>
          </cell>
        </row>
        <row r="601">
          <cell r="A601">
            <v>20941</v>
          </cell>
          <cell r="B601">
            <v>43.4</v>
          </cell>
          <cell r="C601">
            <v>50</v>
          </cell>
        </row>
        <row r="602">
          <cell r="A602">
            <v>20911</v>
          </cell>
          <cell r="B602">
            <v>43.099999999999994</v>
          </cell>
          <cell r="C602">
            <v>50</v>
          </cell>
        </row>
        <row r="603">
          <cell r="A603">
            <v>20880</v>
          </cell>
          <cell r="B603">
            <v>47.5</v>
          </cell>
          <cell r="C603">
            <v>50</v>
          </cell>
        </row>
        <row r="604">
          <cell r="A604">
            <v>20852</v>
          </cell>
          <cell r="B604">
            <v>51</v>
          </cell>
          <cell r="C604">
            <v>50</v>
          </cell>
        </row>
        <row r="605">
          <cell r="A605">
            <v>20821</v>
          </cell>
          <cell r="B605">
            <v>53.599999999999994</v>
          </cell>
          <cell r="C605">
            <v>50</v>
          </cell>
        </row>
        <row r="606">
          <cell r="A606">
            <v>20790</v>
          </cell>
          <cell r="B606">
            <v>52.699999999999996</v>
          </cell>
          <cell r="C606">
            <v>50</v>
          </cell>
        </row>
        <row r="607">
          <cell r="A607">
            <v>20760</v>
          </cell>
          <cell r="B607">
            <v>55</v>
          </cell>
          <cell r="C607">
            <v>50</v>
          </cell>
        </row>
        <row r="608">
          <cell r="A608">
            <v>20729</v>
          </cell>
          <cell r="B608">
            <v>52.699999999999996</v>
          </cell>
          <cell r="C608">
            <v>50</v>
          </cell>
        </row>
        <row r="609">
          <cell r="A609">
            <v>20699</v>
          </cell>
          <cell r="B609">
            <v>55.5</v>
          </cell>
          <cell r="C609">
            <v>50</v>
          </cell>
        </row>
        <row r="610">
          <cell r="A610">
            <v>20668</v>
          </cell>
          <cell r="B610">
            <v>51.5</v>
          </cell>
          <cell r="C610">
            <v>50</v>
          </cell>
        </row>
        <row r="611">
          <cell r="A611">
            <v>20637</v>
          </cell>
          <cell r="B611">
            <v>44.199999999999996</v>
          </cell>
          <cell r="C611">
            <v>50</v>
          </cell>
        </row>
        <row r="612">
          <cell r="A612">
            <v>20607</v>
          </cell>
          <cell r="B612">
            <v>47.699999999999996</v>
          </cell>
          <cell r="C612">
            <v>50</v>
          </cell>
        </row>
        <row r="613">
          <cell r="A613">
            <v>20576</v>
          </cell>
          <cell r="B613">
            <v>51.199999999999996</v>
          </cell>
          <cell r="C613">
            <v>50</v>
          </cell>
        </row>
        <row r="614">
          <cell r="A614">
            <v>20546</v>
          </cell>
          <cell r="B614">
            <v>55.9</v>
          </cell>
          <cell r="C614">
            <v>50</v>
          </cell>
        </row>
        <row r="615">
          <cell r="A615">
            <v>20515</v>
          </cell>
          <cell r="B615">
            <v>57.199999999999996</v>
          </cell>
          <cell r="C615">
            <v>50</v>
          </cell>
        </row>
        <row r="616">
          <cell r="A616">
            <v>20486</v>
          </cell>
          <cell r="B616">
            <v>58.199999999999996</v>
          </cell>
          <cell r="C616">
            <v>50</v>
          </cell>
        </row>
        <row r="617">
          <cell r="A617">
            <v>20455</v>
          </cell>
          <cell r="B617">
            <v>60.199999999999996</v>
          </cell>
          <cell r="C617">
            <v>50</v>
          </cell>
        </row>
        <row r="618">
          <cell r="A618">
            <v>20424</v>
          </cell>
          <cell r="B618">
            <v>65.599999999999994</v>
          </cell>
          <cell r="C618">
            <v>50</v>
          </cell>
        </row>
        <row r="619">
          <cell r="A619">
            <v>20394</v>
          </cell>
          <cell r="B619">
            <v>62</v>
          </cell>
          <cell r="C619">
            <v>50</v>
          </cell>
        </row>
        <row r="620">
          <cell r="A620">
            <v>20363</v>
          </cell>
          <cell r="B620">
            <v>63.699999999999996</v>
          </cell>
          <cell r="C620">
            <v>50</v>
          </cell>
        </row>
        <row r="621">
          <cell r="A621">
            <v>20333</v>
          </cell>
          <cell r="B621">
            <v>62.4</v>
          </cell>
          <cell r="C621">
            <v>50</v>
          </cell>
        </row>
        <row r="622">
          <cell r="A622">
            <v>20302</v>
          </cell>
          <cell r="B622">
            <v>64.8</v>
          </cell>
          <cell r="C622">
            <v>50</v>
          </cell>
        </row>
        <row r="623">
          <cell r="A623">
            <v>20271</v>
          </cell>
          <cell r="B623">
            <v>66.199999999999989</v>
          </cell>
          <cell r="C623">
            <v>50</v>
          </cell>
        </row>
        <row r="624">
          <cell r="A624">
            <v>20241</v>
          </cell>
          <cell r="B624">
            <v>63.3</v>
          </cell>
          <cell r="C624">
            <v>50</v>
          </cell>
        </row>
        <row r="625">
          <cell r="A625">
            <v>20210</v>
          </cell>
          <cell r="B625">
            <v>69.5</v>
          </cell>
          <cell r="C625">
            <v>50</v>
          </cell>
        </row>
        <row r="626">
          <cell r="A626">
            <v>20180</v>
          </cell>
          <cell r="B626">
            <v>68.699999999999989</v>
          </cell>
          <cell r="C626">
            <v>50</v>
          </cell>
        </row>
        <row r="627">
          <cell r="A627">
            <v>20149</v>
          </cell>
          <cell r="B627">
            <v>67.5</v>
          </cell>
          <cell r="C627">
            <v>50</v>
          </cell>
        </row>
        <row r="628">
          <cell r="A628">
            <v>20121</v>
          </cell>
          <cell r="B628">
            <v>67.8</v>
          </cell>
          <cell r="C628">
            <v>50</v>
          </cell>
        </row>
        <row r="629">
          <cell r="A629">
            <v>20090</v>
          </cell>
          <cell r="B629">
            <v>63</v>
          </cell>
          <cell r="C629">
            <v>50</v>
          </cell>
        </row>
        <row r="630">
          <cell r="A630">
            <v>20059</v>
          </cell>
          <cell r="B630">
            <v>63.8</v>
          </cell>
          <cell r="C630">
            <v>50</v>
          </cell>
        </row>
        <row r="631">
          <cell r="A631">
            <v>20029</v>
          </cell>
          <cell r="B631">
            <v>58.8</v>
          </cell>
          <cell r="C631">
            <v>50</v>
          </cell>
        </row>
        <row r="632">
          <cell r="A632">
            <v>19998</v>
          </cell>
          <cell r="B632">
            <v>58.199999999999996</v>
          </cell>
          <cell r="C632">
            <v>50</v>
          </cell>
        </row>
        <row r="633">
          <cell r="A633">
            <v>19968</v>
          </cell>
          <cell r="B633">
            <v>53.5</v>
          </cell>
          <cell r="C633">
            <v>50</v>
          </cell>
        </row>
        <row r="634">
          <cell r="A634">
            <v>19937</v>
          </cell>
          <cell r="B634">
            <v>48.599999999999994</v>
          </cell>
          <cell r="C634">
            <v>50</v>
          </cell>
        </row>
        <row r="635">
          <cell r="A635">
            <v>19906</v>
          </cell>
          <cell r="B635">
            <v>51.699999999999996</v>
          </cell>
          <cell r="C635">
            <v>50</v>
          </cell>
        </row>
        <row r="636">
          <cell r="A636">
            <v>19876</v>
          </cell>
          <cell r="B636">
            <v>52.099999999999994</v>
          </cell>
          <cell r="C636">
            <v>50</v>
          </cell>
        </row>
        <row r="637">
          <cell r="A637">
            <v>19845</v>
          </cell>
          <cell r="B637">
            <v>50.099999999999994</v>
          </cell>
          <cell r="C637">
            <v>50</v>
          </cell>
        </row>
        <row r="638">
          <cell r="A638">
            <v>19815</v>
          </cell>
          <cell r="B638">
            <v>47.699999999999996</v>
          </cell>
          <cell r="C638">
            <v>50</v>
          </cell>
        </row>
        <row r="639">
          <cell r="A639">
            <v>19784</v>
          </cell>
          <cell r="B639">
            <v>44.699999999999996</v>
          </cell>
          <cell r="C639">
            <v>50</v>
          </cell>
        </row>
        <row r="640">
          <cell r="A640">
            <v>19756</v>
          </cell>
          <cell r="B640">
            <v>40.700000000000003</v>
          </cell>
          <cell r="C640">
            <v>50</v>
          </cell>
        </row>
        <row r="641">
          <cell r="A641">
            <v>19725</v>
          </cell>
          <cell r="B641">
            <v>37.4</v>
          </cell>
          <cell r="C641">
            <v>50</v>
          </cell>
        </row>
        <row r="642">
          <cell r="A642">
            <v>19694</v>
          </cell>
          <cell r="B642">
            <v>35.599999999999994</v>
          </cell>
          <cell r="C642">
            <v>50</v>
          </cell>
        </row>
        <row r="643">
          <cell r="A643">
            <v>19664</v>
          </cell>
          <cell r="B643">
            <v>36.9</v>
          </cell>
          <cell r="C643">
            <v>50</v>
          </cell>
        </row>
        <row r="644">
          <cell r="A644">
            <v>19633</v>
          </cell>
          <cell r="B644">
            <v>37.4</v>
          </cell>
          <cell r="C644">
            <v>50</v>
          </cell>
        </row>
        <row r="645">
          <cell r="A645">
            <v>19603</v>
          </cell>
          <cell r="B645">
            <v>40.200000000000003</v>
          </cell>
          <cell r="C645">
            <v>50</v>
          </cell>
        </row>
        <row r="646">
          <cell r="A646">
            <v>19572</v>
          </cell>
          <cell r="B646">
            <v>43.5</v>
          </cell>
          <cell r="C646">
            <v>50</v>
          </cell>
        </row>
        <row r="647">
          <cell r="A647">
            <v>19541</v>
          </cell>
          <cell r="B647">
            <v>46.3</v>
          </cell>
          <cell r="C647">
            <v>50</v>
          </cell>
        </row>
        <row r="648">
          <cell r="A648">
            <v>19511</v>
          </cell>
          <cell r="B648">
            <v>48.5</v>
          </cell>
          <cell r="C648">
            <v>50</v>
          </cell>
        </row>
        <row r="649">
          <cell r="A649">
            <v>19480</v>
          </cell>
          <cell r="B649">
            <v>48.9</v>
          </cell>
          <cell r="C649">
            <v>50</v>
          </cell>
        </row>
        <row r="650">
          <cell r="A650">
            <v>19450</v>
          </cell>
          <cell r="B650">
            <v>51.099999999999994</v>
          </cell>
          <cell r="C650">
            <v>50</v>
          </cell>
        </row>
        <row r="651">
          <cell r="A651">
            <v>19419</v>
          </cell>
          <cell r="B651">
            <v>50.5</v>
          </cell>
          <cell r="C651">
            <v>50</v>
          </cell>
        </row>
        <row r="652">
          <cell r="A652">
            <v>19391</v>
          </cell>
          <cell r="B652">
            <v>55.4</v>
          </cell>
          <cell r="C652">
            <v>50</v>
          </cell>
        </row>
        <row r="653">
          <cell r="A653">
            <v>19360</v>
          </cell>
          <cell r="B653">
            <v>59.4</v>
          </cell>
          <cell r="C653">
            <v>50</v>
          </cell>
        </row>
        <row r="654">
          <cell r="A654">
            <v>19329</v>
          </cell>
          <cell r="B654">
            <v>55.8</v>
          </cell>
          <cell r="C654">
            <v>50</v>
          </cell>
        </row>
        <row r="655">
          <cell r="A655">
            <v>19299</v>
          </cell>
          <cell r="B655">
            <v>56.8</v>
          </cell>
          <cell r="C655">
            <v>50</v>
          </cell>
        </row>
        <row r="656">
          <cell r="A656">
            <v>19268</v>
          </cell>
          <cell r="B656">
            <v>56.199999999999996</v>
          </cell>
          <cell r="C656">
            <v>50</v>
          </cell>
        </row>
        <row r="657">
          <cell r="A657">
            <v>19238</v>
          </cell>
          <cell r="B657">
            <v>56.099999999999994</v>
          </cell>
          <cell r="C657">
            <v>50</v>
          </cell>
        </row>
        <row r="658">
          <cell r="A658">
            <v>19207</v>
          </cell>
          <cell r="B658">
            <v>60.4</v>
          </cell>
          <cell r="C658">
            <v>50</v>
          </cell>
        </row>
        <row r="659">
          <cell r="A659">
            <v>19176</v>
          </cell>
          <cell r="B659">
            <v>48.3</v>
          </cell>
          <cell r="C659">
            <v>50</v>
          </cell>
        </row>
        <row r="660">
          <cell r="A660">
            <v>19146</v>
          </cell>
          <cell r="B660">
            <v>43.3</v>
          </cell>
          <cell r="C660">
            <v>50</v>
          </cell>
        </row>
        <row r="661">
          <cell r="A661">
            <v>19115</v>
          </cell>
          <cell r="B661">
            <v>39.5</v>
          </cell>
          <cell r="C661">
            <v>50</v>
          </cell>
        </row>
        <row r="662">
          <cell r="A662">
            <v>19085</v>
          </cell>
          <cell r="B662">
            <v>36.700000000000003</v>
          </cell>
          <cell r="C662">
            <v>50</v>
          </cell>
        </row>
        <row r="663">
          <cell r="A663">
            <v>19054</v>
          </cell>
          <cell r="B663">
            <v>40</v>
          </cell>
          <cell r="C663">
            <v>50</v>
          </cell>
        </row>
        <row r="664">
          <cell r="A664">
            <v>19025</v>
          </cell>
          <cell r="B664">
            <v>41.8</v>
          </cell>
          <cell r="C664">
            <v>50</v>
          </cell>
        </row>
        <row r="665">
          <cell r="A665">
            <v>18994</v>
          </cell>
          <cell r="B665">
            <v>44.699999999999996</v>
          </cell>
          <cell r="C665">
            <v>50</v>
          </cell>
        </row>
        <row r="666">
          <cell r="A666">
            <v>18963</v>
          </cell>
          <cell r="B666">
            <v>46.5</v>
          </cell>
          <cell r="C666">
            <v>50</v>
          </cell>
        </row>
        <row r="667">
          <cell r="A667">
            <v>18933</v>
          </cell>
          <cell r="B667">
            <v>47.199999999999996</v>
          </cell>
          <cell r="C667">
            <v>50</v>
          </cell>
        </row>
        <row r="668">
          <cell r="A668">
            <v>18902</v>
          </cell>
          <cell r="B668">
            <v>49.599999999999994</v>
          </cell>
          <cell r="C668">
            <v>50</v>
          </cell>
        </row>
        <row r="669">
          <cell r="A669">
            <v>18872</v>
          </cell>
          <cell r="B669">
            <v>48.099999999999994</v>
          </cell>
          <cell r="C669">
            <v>50</v>
          </cell>
        </row>
        <row r="670">
          <cell r="A670">
            <v>18841</v>
          </cell>
          <cell r="B670">
            <v>43.599999999999994</v>
          </cell>
          <cell r="C670">
            <v>50</v>
          </cell>
        </row>
        <row r="671">
          <cell r="A671">
            <v>18810</v>
          </cell>
          <cell r="B671">
            <v>42.099999999999994</v>
          </cell>
          <cell r="C671">
            <v>50</v>
          </cell>
        </row>
        <row r="672">
          <cell r="A672">
            <v>18780</v>
          </cell>
          <cell r="B672">
            <v>45.5</v>
          </cell>
          <cell r="C672">
            <v>50</v>
          </cell>
        </row>
        <row r="673">
          <cell r="A673">
            <v>18749</v>
          </cell>
          <cell r="B673">
            <v>50.699999999999996</v>
          </cell>
          <cell r="C673">
            <v>50</v>
          </cell>
        </row>
        <row r="674">
          <cell r="A674">
            <v>18719</v>
          </cell>
          <cell r="B674">
            <v>53.5</v>
          </cell>
          <cell r="C674">
            <v>50</v>
          </cell>
        </row>
        <row r="675">
          <cell r="A675">
            <v>18688</v>
          </cell>
          <cell r="B675">
            <v>65.5</v>
          </cell>
          <cell r="C675">
            <v>50</v>
          </cell>
        </row>
        <row r="676">
          <cell r="A676">
            <v>18660</v>
          </cell>
          <cell r="B676">
            <v>69.3</v>
          </cell>
          <cell r="C676">
            <v>50</v>
          </cell>
        </row>
        <row r="677">
          <cell r="A677">
            <v>18629</v>
          </cell>
          <cell r="B677">
            <v>67.8</v>
          </cell>
          <cell r="C677">
            <v>50</v>
          </cell>
        </row>
        <row r="678">
          <cell r="A678">
            <v>18598</v>
          </cell>
          <cell r="B678">
            <v>67.099999999999994</v>
          </cell>
          <cell r="C678">
            <v>50</v>
          </cell>
        </row>
        <row r="679">
          <cell r="A679">
            <v>18568</v>
          </cell>
          <cell r="B679">
            <v>63.099999999999994</v>
          </cell>
          <cell r="C679">
            <v>50</v>
          </cell>
        </row>
        <row r="680">
          <cell r="A680">
            <v>18537</v>
          </cell>
          <cell r="B680">
            <v>59.199999999999996</v>
          </cell>
          <cell r="C680">
            <v>50</v>
          </cell>
        </row>
        <row r="681">
          <cell r="A681">
            <v>18507</v>
          </cell>
          <cell r="B681">
            <v>68.099999999999994</v>
          </cell>
          <cell r="C681">
            <v>50</v>
          </cell>
        </row>
        <row r="682">
          <cell r="A682">
            <v>18476</v>
          </cell>
          <cell r="B682">
            <v>75.8</v>
          </cell>
          <cell r="C682">
            <v>50</v>
          </cell>
        </row>
        <row r="683">
          <cell r="A683">
            <v>18445</v>
          </cell>
          <cell r="B683">
            <v>77.5</v>
          </cell>
          <cell r="C683">
            <v>50</v>
          </cell>
        </row>
        <row r="684">
          <cell r="A684">
            <v>18415</v>
          </cell>
          <cell r="B684">
            <v>76.599999999999994</v>
          </cell>
          <cell r="C684">
            <v>50</v>
          </cell>
        </row>
        <row r="685">
          <cell r="A685">
            <v>18384</v>
          </cell>
          <cell r="B685">
            <v>74.699999999999989</v>
          </cell>
          <cell r="C685">
            <v>50</v>
          </cell>
        </row>
        <row r="686">
          <cell r="A686">
            <v>18354</v>
          </cell>
          <cell r="B686">
            <v>68.099999999999994</v>
          </cell>
          <cell r="C686">
            <v>50</v>
          </cell>
        </row>
        <row r="687">
          <cell r="A687">
            <v>18323</v>
          </cell>
          <cell r="B687">
            <v>62.099999999999994</v>
          </cell>
          <cell r="C687">
            <v>50</v>
          </cell>
        </row>
        <row r="688">
          <cell r="A688">
            <v>18295</v>
          </cell>
          <cell r="B688">
            <v>60.5</v>
          </cell>
          <cell r="C688">
            <v>50</v>
          </cell>
        </row>
        <row r="689">
          <cell r="A689">
            <v>18264</v>
          </cell>
          <cell r="B689">
            <v>59.099999999999994</v>
          </cell>
          <cell r="C689">
            <v>50</v>
          </cell>
        </row>
        <row r="690">
          <cell r="A690">
            <v>18233</v>
          </cell>
          <cell r="B690">
            <v>57.3</v>
          </cell>
          <cell r="C690">
            <v>50</v>
          </cell>
        </row>
        <row r="691">
          <cell r="A691">
            <v>18203</v>
          </cell>
          <cell r="B691">
            <v>51</v>
          </cell>
          <cell r="C691">
            <v>50</v>
          </cell>
        </row>
        <row r="692">
          <cell r="A692">
            <v>18172</v>
          </cell>
          <cell r="B692">
            <v>51</v>
          </cell>
          <cell r="C692">
            <v>50</v>
          </cell>
        </row>
        <row r="693">
          <cell r="A693">
            <v>18142</v>
          </cell>
          <cell r="B693">
            <v>52.3</v>
          </cell>
          <cell r="C693">
            <v>50</v>
          </cell>
        </row>
        <row r="694">
          <cell r="A694">
            <v>18111</v>
          </cell>
          <cell r="B694">
            <v>47</v>
          </cell>
          <cell r="C694">
            <v>50</v>
          </cell>
        </row>
        <row r="695">
          <cell r="A695">
            <v>18080</v>
          </cell>
          <cell r="B695">
            <v>39</v>
          </cell>
          <cell r="C695">
            <v>50</v>
          </cell>
        </row>
        <row r="696">
          <cell r="A696">
            <v>18050</v>
          </cell>
          <cell r="B696">
            <v>31.599999999999998</v>
          </cell>
          <cell r="C696">
            <v>50</v>
          </cell>
        </row>
        <row r="697">
          <cell r="A697">
            <v>18019</v>
          </cell>
          <cell r="B697">
            <v>32.599999999999994</v>
          </cell>
          <cell r="C697">
            <v>50</v>
          </cell>
        </row>
        <row r="698">
          <cell r="A698">
            <v>17989</v>
          </cell>
          <cell r="B698">
            <v>35.299999999999997</v>
          </cell>
          <cell r="C698">
            <v>50</v>
          </cell>
        </row>
        <row r="699">
          <cell r="A699">
            <v>17958</v>
          </cell>
          <cell r="B699">
            <v>34.5</v>
          </cell>
          <cell r="C699">
            <v>50</v>
          </cell>
        </row>
        <row r="700">
          <cell r="A700">
            <v>17930</v>
          </cell>
          <cell r="B700">
            <v>31.299999999999997</v>
          </cell>
          <cell r="C700">
            <v>50</v>
          </cell>
        </row>
        <row r="701">
          <cell r="A701">
            <v>17899</v>
          </cell>
          <cell r="B701">
            <v>32.9</v>
          </cell>
          <cell r="C701">
            <v>50</v>
          </cell>
        </row>
        <row r="702">
          <cell r="A702">
            <v>17868</v>
          </cell>
          <cell r="B702">
            <v>35</v>
          </cell>
          <cell r="C702">
            <v>50</v>
          </cell>
        </row>
        <row r="703">
          <cell r="A703">
            <v>17838</v>
          </cell>
          <cell r="B703">
            <v>42.4</v>
          </cell>
          <cell r="C703">
            <v>50</v>
          </cell>
        </row>
        <row r="704">
          <cell r="A704">
            <v>17807</v>
          </cell>
          <cell r="B704">
            <v>47.199999999999996</v>
          </cell>
          <cell r="C704">
            <v>50</v>
          </cell>
        </row>
        <row r="705">
          <cell r="A705">
            <v>17777</v>
          </cell>
          <cell r="B705">
            <v>42.099999999999994</v>
          </cell>
          <cell r="C705">
            <v>50</v>
          </cell>
        </row>
        <row r="706">
          <cell r="A706">
            <v>17746</v>
          </cell>
          <cell r="B706">
            <v>45.099999999999994</v>
          </cell>
          <cell r="C706">
            <v>50</v>
          </cell>
        </row>
        <row r="707">
          <cell r="A707">
            <v>17715</v>
          </cell>
          <cell r="B707">
            <v>48.4</v>
          </cell>
          <cell r="C707">
            <v>50</v>
          </cell>
        </row>
        <row r="708">
          <cell r="A708">
            <v>17685</v>
          </cell>
          <cell r="B708">
            <v>53</v>
          </cell>
          <cell r="C708">
            <v>50</v>
          </cell>
        </row>
        <row r="709">
          <cell r="A709">
            <v>17654</v>
          </cell>
          <cell r="B709">
            <v>49.5</v>
          </cell>
          <cell r="C709">
            <v>50</v>
          </cell>
        </row>
        <row r="710">
          <cell r="A710">
            <v>17624</v>
          </cell>
          <cell r="B710">
            <v>45.4</v>
          </cell>
          <cell r="C710">
            <v>50</v>
          </cell>
        </row>
        <row r="711">
          <cell r="A711">
            <v>17593</v>
          </cell>
          <cell r="B711">
            <v>43.3</v>
          </cell>
          <cell r="C711">
            <v>50</v>
          </cell>
        </row>
        <row r="712">
          <cell r="A712">
            <v>17564</v>
          </cell>
          <cell r="B712">
            <v>50.199999999999996</v>
          </cell>
          <cell r="C712">
            <v>50</v>
          </cell>
        </row>
        <row r="713">
          <cell r="A713">
            <v>17533</v>
          </cell>
          <cell r="B713">
            <v>51.699999999999996</v>
          </cell>
          <cell r="C713">
            <v>50</v>
          </cell>
        </row>
      </sheetData>
      <sheetData sheetId="13" refreshError="1">
        <row r="2">
          <cell r="G2" t="str">
            <v xml:space="preserve">Cash </v>
          </cell>
          <cell r="K2" t="str">
            <v>Tax</v>
          </cell>
          <cell r="M2" t="str">
            <v>Execution</v>
          </cell>
          <cell r="O2" t="str">
            <v>Management/</v>
          </cell>
          <cell r="S2" t="str">
            <v>Contract</v>
          </cell>
        </row>
        <row r="3">
          <cell r="B3" t="str">
            <v>Alternative</v>
          </cell>
          <cell r="E3" t="str">
            <v>Value</v>
          </cell>
          <cell r="G3" t="str">
            <v>Proceeds</v>
          </cell>
          <cell r="I3" t="str">
            <v>EPS Impact</v>
          </cell>
          <cell r="K3" t="str">
            <v>Efficiency</v>
          </cell>
          <cell r="M3" t="str">
            <v>Risk</v>
          </cell>
          <cell r="O3" t="str">
            <v>Infrastructure</v>
          </cell>
          <cell r="Q3" t="str">
            <v>Timing</v>
          </cell>
          <cell r="S3" t="str">
            <v>Issues</v>
          </cell>
        </row>
        <row r="5">
          <cell r="B5" t="str">
            <v>Retain and Invest</v>
          </cell>
          <cell r="E5" t="str">
            <v>Dependent on execution</v>
          </cell>
          <cell r="G5" t="str">
            <v>Cash generated less capital requirements</v>
          </cell>
          <cell r="I5" t="str">
            <v>No dilution but ongoing volatility</v>
          </cell>
          <cell r="K5" t="str">
            <v>NA</v>
          </cell>
          <cell r="M5" t="str">
            <v>Business plan</v>
          </cell>
          <cell r="O5" t="str">
            <v>Succession planning</v>
          </cell>
          <cell r="Q5" t="str">
            <v>NA</v>
          </cell>
          <cell r="S5" t="str">
            <v>NA</v>
          </cell>
        </row>
        <row r="6">
          <cell r="B6" t="str">
            <v>PublicMarket</v>
          </cell>
          <cell r="C6" t="str">
            <v>Spin-off</v>
          </cell>
          <cell r="E6" t="str">
            <v>Close to full value</v>
          </cell>
          <cell r="G6" t="str">
            <v>Limited to basis</v>
          </cell>
          <cell r="I6" t="str">
            <v>Dilution not relevant</v>
          </cell>
          <cell r="K6" t="str">
            <v>No tax leakage</v>
          </cell>
          <cell r="M6" t="str">
            <v>Very low</v>
          </cell>
          <cell r="O6" t="str">
            <v>Critical</v>
          </cell>
          <cell r="Q6" t="str">
            <v>Lengthy process</v>
          </cell>
          <cell r="S6" t="str">
            <v>Liability passed to public owners</v>
          </cell>
        </row>
        <row r="7">
          <cell r="C7" t="str">
            <v>IPO</v>
          </cell>
          <cell r="E7" t="str">
            <v>IPO discount/ transaction costs</v>
          </cell>
          <cell r="G7" t="str">
            <v>Complete over time</v>
          </cell>
          <cell r="I7" t="str">
            <v>Dilution/use of proceeds</v>
          </cell>
          <cell r="K7" t="str">
            <v>Tax leakage</v>
          </cell>
          <cell r="M7" t="str">
            <v>Market risk/not a complete exit</v>
          </cell>
          <cell r="O7" t="str">
            <v>Critical</v>
          </cell>
          <cell r="Q7" t="str">
            <v>Lengthy process</v>
          </cell>
          <cell r="S7" t="str">
            <v>Liability passed to public owners</v>
          </cell>
        </row>
        <row r="8">
          <cell r="C8" t="str">
            <v>Morris Trust</v>
          </cell>
          <cell r="E8" t="str">
            <v>Full value/      value of synergies</v>
          </cell>
          <cell r="G8" t="str">
            <v>Limited</v>
          </cell>
          <cell r="I8" t="str">
            <v>Dilution not relevant</v>
          </cell>
          <cell r="K8" t="str">
            <v>No tax leakage</v>
          </cell>
          <cell r="M8" t="str">
            <v>High, one obvious candidate</v>
          </cell>
          <cell r="O8" t="str">
            <v>Addressed by structure</v>
          </cell>
          <cell r="Q8" t="str">
            <v>Lengthy process</v>
          </cell>
          <cell r="S8" t="str">
            <v>Heavily negotiated</v>
          </cell>
        </row>
        <row r="9">
          <cell r="B9" t="str">
            <v>Sale</v>
          </cell>
          <cell r="C9" t="str">
            <v>Strategic Sale</v>
          </cell>
          <cell r="E9" t="str">
            <v>Maximum?/ value of tax step-up</v>
          </cell>
          <cell r="G9" t="str">
            <v>Maximum</v>
          </cell>
          <cell r="I9" t="str">
            <v>Dilution/use of proceeds</v>
          </cell>
          <cell r="K9" t="str">
            <v>Tax leakage</v>
          </cell>
          <cell r="M9" t="str">
            <v>High</v>
          </cell>
          <cell r="O9" t="str">
            <v>Less important</v>
          </cell>
          <cell r="Q9" t="str">
            <v>Possibly expeditious</v>
          </cell>
          <cell r="S9" t="str">
            <v>Heavily negotiated</v>
          </cell>
        </row>
        <row r="10">
          <cell r="C10" t="str">
            <v>Financial Buyer</v>
          </cell>
          <cell r="E10" t="str">
            <v>Full value possible/value of tax step-up</v>
          </cell>
          <cell r="G10" t="str">
            <v>Maximum?</v>
          </cell>
          <cell r="I10" t="str">
            <v>Dilution/use of proceeds</v>
          </cell>
          <cell r="K10" t="str">
            <v>Tax leakage</v>
          </cell>
          <cell r="M10" t="str">
            <v>Numerous candidates but market risk</v>
          </cell>
          <cell r="O10" t="str">
            <v>Important</v>
          </cell>
          <cell r="Q10" t="str">
            <v>Longer preparation/ more steps</v>
          </cell>
          <cell r="S10" t="str">
            <v>Heavily negotiated</v>
          </cell>
        </row>
      </sheetData>
      <sheetData sheetId="14"/>
      <sheetData sheetId="15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__FDSCACHE__"/>
      <sheetName val="Input "/>
      <sheetName val="BA Financials"/>
      <sheetName val="Alternatives"/>
      <sheetName val="Pro Forma"/>
      <sheetName val="Targets (2)"/>
      <sheetName val="Chart Data"/>
      <sheetName val="Targets"/>
      <sheetName val="Pres-out"/>
      <sheetName val="Output"/>
      <sheetName val="Assumptions_output"/>
      <sheetName val="Combination Analysis"/>
      <sheetName val="Computations"/>
      <sheetName val="PF Summary"/>
      <sheetName val="PPR"/>
      <sheetName val="Intangible Sensitivity "/>
      <sheetName val="PF Ownership"/>
      <sheetName val="PF BS"/>
      <sheetName val="Collar New"/>
      <sheetName val="Options Tables"/>
      <sheetName val="HasGets"/>
      <sheetName val="Sensitivity"/>
      <sheetName val="Contribution"/>
      <sheetName val="Breakeven PE"/>
      <sheetName val="Breakeven PEG"/>
      <sheetName val="Comps"/>
      <sheetName val="Quarterly"/>
      <sheetName val="Collar"/>
      <sheetName val="Fixed Price"/>
      <sheetName val="Fixed Ratio"/>
      <sheetName val="Ability to Pay Analysis"/>
      <sheetName val="PF Summary (old)"/>
      <sheetName val="LTM EPS Data"/>
      <sheetName val="Segments"/>
      <sheetName val="Rev Mults"/>
      <sheetName val="Fwd PE"/>
      <sheetName val="Waterfall"/>
      <sheetName val="Volume Trends"/>
      <sheetName val="Economic Data"/>
      <sheetName val="Payrol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 Summ Pies"/>
      <sheetName val="Cost Structure"/>
      <sheetName val="Cost Structure (by Bus. Unit)"/>
      <sheetName val="Sheet1"/>
      <sheetName val="Mounted Bearings"/>
      <sheetName val="Enclosed Gearing"/>
      <sheetName val="PT Components"/>
      <sheetName val="Large AC"/>
      <sheetName val="Variable"/>
      <sheetName val="SMAC"/>
      <sheetName val="Services"/>
      <sheetName val="New Products"/>
      <sheetName val="Timeline"/>
      <sheetName val="Union Contracts"/>
      <sheetName val="Ops Facilities"/>
      <sheetName val="Injury"/>
      <sheetName val="Raw Materials"/>
      <sheetName val="Employees"/>
      <sheetName val="Service Facilities"/>
      <sheetName val="Customers"/>
      <sheetName val="Consol Pie Charts"/>
      <sheetName val="Market Ranks"/>
      <sheetName val="PS Consol"/>
      <sheetName val="Dodge&gt;&gt;&gt;"/>
      <sheetName val="Dodge Financial Performance"/>
      <sheetName val="Mounted Bearings Sales"/>
      <sheetName val="Gearing Sales"/>
      <sheetName val="PT Components Sales"/>
      <sheetName val="Dodge Revenue Breakdown"/>
      <sheetName val="Market Share"/>
      <sheetName val="Reliance&gt;&gt;&gt;"/>
      <sheetName val="Reliance Financial Performance"/>
      <sheetName val="Large AC &amp; Specialty Sales"/>
      <sheetName val="Small &amp; Medium AC Sales"/>
      <sheetName val="VS Motors &amp; Drives Sales"/>
      <sheetName val="Service Sales"/>
      <sheetName val="Reliance Revenue Breakdown"/>
      <sheetName val="Reliance Market Share"/>
      <sheetName val="Appendix&gt;&gt;&gt;"/>
    </sheetNames>
    <sheetDataSet>
      <sheetData sheetId="0"/>
      <sheetData sheetId="1">
        <row r="1">
          <cell r="E1">
            <v>1</v>
          </cell>
          <cell r="F1">
            <v>2</v>
          </cell>
          <cell r="G1">
            <v>3</v>
          </cell>
          <cell r="H1">
            <v>4</v>
          </cell>
          <cell r="I1">
            <v>5</v>
          </cell>
          <cell r="J1">
            <v>6</v>
          </cell>
          <cell r="K1">
            <v>7</v>
          </cell>
          <cell r="L1">
            <v>8</v>
          </cell>
          <cell r="M1">
            <v>9</v>
          </cell>
          <cell r="N1">
            <v>10</v>
          </cell>
          <cell r="O1">
            <v>11</v>
          </cell>
          <cell r="P1">
            <v>12</v>
          </cell>
          <cell r="Q1">
            <v>13</v>
          </cell>
          <cell r="R1">
            <v>14</v>
          </cell>
          <cell r="S1">
            <v>15</v>
          </cell>
          <cell r="T1">
            <v>16</v>
          </cell>
          <cell r="U1">
            <v>17</v>
          </cell>
          <cell r="V1">
            <v>18</v>
          </cell>
        </row>
        <row r="5">
          <cell r="E5" t="str">
            <v>% of Net Revenue</v>
          </cell>
          <cell r="K5" t="str">
            <v>COGS Breakdown</v>
          </cell>
          <cell r="Q5" t="str">
            <v>SG&amp;A Breakdown</v>
          </cell>
        </row>
        <row r="28">
          <cell r="A28" t="str">
            <v>2006E Revenue</v>
          </cell>
          <cell r="B28">
            <v>974</v>
          </cell>
        </row>
        <row r="32">
          <cell r="A32" t="str">
            <v>% of Net Revenue</v>
          </cell>
        </row>
        <row r="34">
          <cell r="A34" t="str">
            <v>EBIT</v>
          </cell>
          <cell r="B34">
            <v>0.17474332648870636</v>
          </cell>
          <cell r="C34">
            <v>170.2</v>
          </cell>
        </row>
        <row r="35">
          <cell r="A35" t="str">
            <v>SG&amp;A Expenses</v>
          </cell>
          <cell r="B35">
            <v>0.12012320328542095</v>
          </cell>
          <cell r="C35">
            <v>117</v>
          </cell>
        </row>
        <row r="36">
          <cell r="A36" t="str">
            <v>COGS</v>
          </cell>
          <cell r="B36">
            <v>0.70513347022587269</v>
          </cell>
          <cell r="C36">
            <v>686.8</v>
          </cell>
        </row>
        <row r="38">
          <cell r="A38" t="str">
            <v>COGS Breakdown</v>
          </cell>
        </row>
        <row r="40">
          <cell r="A40" t="str">
            <v>Freight</v>
          </cell>
          <cell r="B40">
            <v>0.14560279557367503</v>
          </cell>
          <cell r="C40">
            <v>100</v>
          </cell>
        </row>
        <row r="41">
          <cell r="A41" t="str">
            <v>Outsourcing</v>
          </cell>
          <cell r="B41">
            <v>0.10192195690157252</v>
          </cell>
          <cell r="C41">
            <v>70</v>
          </cell>
        </row>
        <row r="42">
          <cell r="A42" t="str">
            <v>Labor</v>
          </cell>
          <cell r="B42">
            <v>0.29120559114735006</v>
          </cell>
          <cell r="C42">
            <v>200</v>
          </cell>
        </row>
        <row r="43">
          <cell r="A43" t="str">
            <v>Overhead</v>
          </cell>
          <cell r="B43">
            <v>4.3680838672102505E-2</v>
          </cell>
          <cell r="C43">
            <v>30</v>
          </cell>
        </row>
        <row r="44">
          <cell r="A44" t="str">
            <v>Raw Materials</v>
          </cell>
          <cell r="B44">
            <v>0.37856726849155509</v>
          </cell>
          <cell r="C44">
            <v>260</v>
          </cell>
        </row>
        <row r="45">
          <cell r="A45" t="str">
            <v>Other</v>
          </cell>
          <cell r="B45">
            <v>3.9021549213744906E-2</v>
          </cell>
          <cell r="C45">
            <v>26.8</v>
          </cell>
        </row>
        <row r="46">
          <cell r="B46">
            <v>1</v>
          </cell>
          <cell r="C46">
            <v>686.8</v>
          </cell>
          <cell r="E46" t="str">
            <v>Error</v>
          </cell>
          <cell r="F46" t="str">
            <v>No</v>
          </cell>
        </row>
        <row r="47">
          <cell r="A47" t="str">
            <v>SG&amp;A Expense Breakdown</v>
          </cell>
        </row>
        <row r="48">
          <cell r="A48" t="str">
            <v>HQ</v>
          </cell>
          <cell r="B48">
            <v>0.19658119658119658</v>
          </cell>
          <cell r="C48">
            <v>23</v>
          </cell>
        </row>
        <row r="49">
          <cell r="A49" t="str">
            <v>R&amp;D</v>
          </cell>
          <cell r="B49">
            <v>0.25641025641025639</v>
          </cell>
          <cell r="C49">
            <v>30</v>
          </cell>
        </row>
        <row r="50">
          <cell r="A50" t="str">
            <v>Warehousing</v>
          </cell>
          <cell r="B50">
            <v>0.21367521367521367</v>
          </cell>
          <cell r="C50">
            <v>25</v>
          </cell>
        </row>
        <row r="51">
          <cell r="A51" t="str">
            <v>Selling</v>
          </cell>
          <cell r="B51">
            <v>0.21367521367521367</v>
          </cell>
          <cell r="C51">
            <v>25</v>
          </cell>
        </row>
        <row r="52">
          <cell r="A52" t="str">
            <v>Admin/Financial</v>
          </cell>
          <cell r="B52">
            <v>5.9829059829059832E-2</v>
          </cell>
          <cell r="C52">
            <v>7</v>
          </cell>
        </row>
        <row r="53">
          <cell r="A53" t="str">
            <v>Other</v>
          </cell>
          <cell r="B53">
            <v>5.9829059829059832E-2</v>
          </cell>
          <cell r="C53">
            <v>7</v>
          </cell>
        </row>
        <row r="54">
          <cell r="B54">
            <v>1</v>
          </cell>
          <cell r="C54">
            <v>117</v>
          </cell>
          <cell r="E54" t="str">
            <v>Error</v>
          </cell>
          <cell r="F54" t="str">
            <v>No</v>
          </cell>
        </row>
      </sheetData>
      <sheetData sheetId="2">
        <row r="1">
          <cell r="E1">
            <v>1</v>
          </cell>
          <cell r="F1">
            <v>2</v>
          </cell>
          <cell r="G1">
            <v>3</v>
          </cell>
          <cell r="H1">
            <v>4</v>
          </cell>
          <cell r="I1">
            <v>5</v>
          </cell>
          <cell r="J1">
            <v>6</v>
          </cell>
          <cell r="K1">
            <v>7</v>
          </cell>
          <cell r="L1">
            <v>8</v>
          </cell>
          <cell r="M1">
            <v>9</v>
          </cell>
          <cell r="N1">
            <v>10</v>
          </cell>
          <cell r="O1">
            <v>11</v>
          </cell>
          <cell r="P1">
            <v>12</v>
          </cell>
          <cell r="Q1">
            <v>13</v>
          </cell>
          <cell r="R1">
            <v>14</v>
          </cell>
          <cell r="S1">
            <v>15</v>
          </cell>
          <cell r="T1">
            <v>16</v>
          </cell>
          <cell r="U1">
            <v>17</v>
          </cell>
          <cell r="V1">
            <v>18</v>
          </cell>
        </row>
        <row r="2">
          <cell r="F2" t="str">
            <v>Dodge</v>
          </cell>
        </row>
        <row r="5">
          <cell r="E5" t="str">
            <v>% of Net Revenue</v>
          </cell>
          <cell r="K5" t="str">
            <v>COGS Breakdown</v>
          </cell>
          <cell r="Q5" t="str">
            <v>SG&amp;A Breakdown</v>
          </cell>
        </row>
        <row r="28">
          <cell r="A28" t="str">
            <v>2006E Revenue</v>
          </cell>
          <cell r="B28">
            <v>493.7</v>
          </cell>
        </row>
        <row r="31">
          <cell r="C31">
            <v>72.5</v>
          </cell>
        </row>
        <row r="32">
          <cell r="A32" t="str">
            <v>% of Net Revenue</v>
          </cell>
        </row>
        <row r="34">
          <cell r="A34" t="str">
            <v>EBIT</v>
          </cell>
          <cell r="B34">
            <v>0.24549321450273445</v>
          </cell>
          <cell r="C34">
            <v>121.2</v>
          </cell>
        </row>
        <row r="35">
          <cell r="A35" t="str">
            <v>SG&amp;A Expenses</v>
          </cell>
          <cell r="B35">
            <v>0.14685031395584364</v>
          </cell>
          <cell r="C35">
            <v>72.5</v>
          </cell>
        </row>
        <row r="36">
          <cell r="A36" t="str">
            <v>COGS</v>
          </cell>
          <cell r="B36">
            <v>0.60765647154142188</v>
          </cell>
          <cell r="C36">
            <v>300</v>
          </cell>
        </row>
        <row r="38">
          <cell r="A38" t="str">
            <v>COGS Breakdown</v>
          </cell>
        </row>
        <row r="40">
          <cell r="A40" t="str">
            <v>Freight</v>
          </cell>
          <cell r="B40">
            <v>0.16666666666666666</v>
          </cell>
          <cell r="C40">
            <v>50</v>
          </cell>
        </row>
        <row r="41">
          <cell r="A41" t="str">
            <v>Outsourcing</v>
          </cell>
          <cell r="B41">
            <v>0.16666666666666666</v>
          </cell>
          <cell r="C41">
            <v>50</v>
          </cell>
        </row>
        <row r="42">
          <cell r="A42" t="str">
            <v>Labor</v>
          </cell>
          <cell r="B42">
            <v>0.16666666666666666</v>
          </cell>
          <cell r="C42">
            <v>50</v>
          </cell>
        </row>
        <row r="43">
          <cell r="A43" t="str">
            <v>Overhead</v>
          </cell>
          <cell r="B43">
            <v>0.16666666666666666</v>
          </cell>
          <cell r="C43">
            <v>50</v>
          </cell>
        </row>
        <row r="44">
          <cell r="A44" t="str">
            <v>Raw Materials</v>
          </cell>
          <cell r="B44">
            <v>0.16666666666666666</v>
          </cell>
          <cell r="C44">
            <v>50</v>
          </cell>
        </row>
        <row r="45">
          <cell r="A45" t="str">
            <v>Other</v>
          </cell>
          <cell r="B45">
            <v>0.16666666666666666</v>
          </cell>
          <cell r="C45">
            <v>50</v>
          </cell>
        </row>
        <row r="46">
          <cell r="B46">
            <v>1</v>
          </cell>
          <cell r="C46">
            <v>300</v>
          </cell>
          <cell r="E46" t="str">
            <v>Error</v>
          </cell>
          <cell r="F46" t="str">
            <v>No</v>
          </cell>
        </row>
        <row r="47">
          <cell r="A47" t="str">
            <v>SG&amp;A Expense Breakdown</v>
          </cell>
        </row>
        <row r="48">
          <cell r="A48" t="str">
            <v>HQ</v>
          </cell>
          <cell r="B48">
            <v>0.16551724137931034</v>
          </cell>
          <cell r="C48">
            <v>12</v>
          </cell>
        </row>
        <row r="49">
          <cell r="A49" t="str">
            <v>R&amp;D</v>
          </cell>
          <cell r="B49">
            <v>0.16551724137931034</v>
          </cell>
          <cell r="C49">
            <v>12</v>
          </cell>
        </row>
        <row r="50">
          <cell r="A50" t="str">
            <v>Warehousing</v>
          </cell>
          <cell r="B50">
            <v>0.16551724137931034</v>
          </cell>
          <cell r="C50">
            <v>12</v>
          </cell>
        </row>
        <row r="51">
          <cell r="A51" t="str">
            <v>Selling</v>
          </cell>
          <cell r="B51">
            <v>0.16551724137931034</v>
          </cell>
          <cell r="C51">
            <v>12</v>
          </cell>
        </row>
        <row r="52">
          <cell r="A52" t="str">
            <v>Admin</v>
          </cell>
          <cell r="B52">
            <v>0.16551724137931034</v>
          </cell>
          <cell r="C52">
            <v>12</v>
          </cell>
        </row>
        <row r="53">
          <cell r="A53" t="str">
            <v>Other</v>
          </cell>
          <cell r="B53">
            <v>0.17241379310344829</v>
          </cell>
          <cell r="C53">
            <v>12.5</v>
          </cell>
        </row>
        <row r="54">
          <cell r="B54">
            <v>1</v>
          </cell>
          <cell r="C54">
            <v>72.5</v>
          </cell>
          <cell r="E54" t="str">
            <v>Error</v>
          </cell>
          <cell r="F54" t="str">
            <v>No</v>
          </cell>
        </row>
        <row r="62">
          <cell r="F62" t="str">
            <v>Reliance Electric</v>
          </cell>
        </row>
        <row r="90">
          <cell r="A90" t="str">
            <v>2006E Revenue</v>
          </cell>
          <cell r="B90">
            <v>480.3</v>
          </cell>
        </row>
        <row r="94">
          <cell r="A94" t="str">
            <v>% of Net Revenue</v>
          </cell>
        </row>
        <row r="96">
          <cell r="A96" t="str">
            <v>EBIT</v>
          </cell>
          <cell r="B96">
            <v>0.10410160316468874</v>
          </cell>
          <cell r="C96">
            <v>50</v>
          </cell>
        </row>
        <row r="97">
          <cell r="A97" t="str">
            <v>SG&amp;A Expenses</v>
          </cell>
          <cell r="B97">
            <v>0.27128877784717886</v>
          </cell>
          <cell r="C97">
            <v>130.30000000000001</v>
          </cell>
        </row>
        <row r="98">
          <cell r="A98" t="str">
            <v>COGS</v>
          </cell>
          <cell r="B98">
            <v>0.62460961898813239</v>
          </cell>
          <cell r="C98">
            <v>300</v>
          </cell>
        </row>
        <row r="100">
          <cell r="A100" t="str">
            <v>COGS Breakdown</v>
          </cell>
        </row>
        <row r="102">
          <cell r="A102" t="str">
            <v>Freight</v>
          </cell>
          <cell r="B102">
            <v>0.16666666666666666</v>
          </cell>
          <cell r="C102">
            <v>50</v>
          </cell>
        </row>
        <row r="103">
          <cell r="A103" t="str">
            <v>Outsourcing</v>
          </cell>
          <cell r="B103">
            <v>0.16666666666666666</v>
          </cell>
          <cell r="C103">
            <v>50</v>
          </cell>
        </row>
        <row r="104">
          <cell r="A104" t="str">
            <v>Labor</v>
          </cell>
          <cell r="B104">
            <v>0.16666666666666666</v>
          </cell>
          <cell r="C104">
            <v>50</v>
          </cell>
        </row>
        <row r="105">
          <cell r="A105" t="str">
            <v>Overhead</v>
          </cell>
          <cell r="B105">
            <v>0.16666666666666666</v>
          </cell>
          <cell r="C105">
            <v>50</v>
          </cell>
        </row>
        <row r="106">
          <cell r="A106" t="str">
            <v>Raw Materials</v>
          </cell>
          <cell r="B106">
            <v>0.16666666666666666</v>
          </cell>
          <cell r="C106">
            <v>50</v>
          </cell>
        </row>
        <row r="107">
          <cell r="A107" t="str">
            <v>Other</v>
          </cell>
          <cell r="B107">
            <v>0.16666666666666666</v>
          </cell>
          <cell r="C107">
            <v>50</v>
          </cell>
        </row>
        <row r="108">
          <cell r="B108">
            <v>1</v>
          </cell>
          <cell r="C108">
            <v>300</v>
          </cell>
          <cell r="E108" t="str">
            <v>Error</v>
          </cell>
          <cell r="F108" t="str">
            <v>No</v>
          </cell>
        </row>
        <row r="109">
          <cell r="A109" t="str">
            <v>SG&amp;A Expense Breakdown</v>
          </cell>
        </row>
        <row r="110">
          <cell r="A110" t="str">
            <v>HQ</v>
          </cell>
          <cell r="B110">
            <v>0.15349194167306215</v>
          </cell>
          <cell r="C110">
            <v>20</v>
          </cell>
        </row>
        <row r="111">
          <cell r="A111" t="str">
            <v>R&amp;D</v>
          </cell>
          <cell r="B111">
            <v>0.15349194167306215</v>
          </cell>
          <cell r="C111">
            <v>20</v>
          </cell>
        </row>
        <row r="112">
          <cell r="A112" t="str">
            <v>Warehousing</v>
          </cell>
          <cell r="B112">
            <v>0.15349194167306215</v>
          </cell>
          <cell r="C112">
            <v>20</v>
          </cell>
        </row>
        <row r="113">
          <cell r="A113" t="str">
            <v>Selling</v>
          </cell>
          <cell r="B113">
            <v>0.15349194167306215</v>
          </cell>
          <cell r="C113">
            <v>20</v>
          </cell>
        </row>
        <row r="114">
          <cell r="A114" t="str">
            <v>Admin</v>
          </cell>
          <cell r="B114">
            <v>0.15349194167306215</v>
          </cell>
          <cell r="C114">
            <v>20</v>
          </cell>
        </row>
        <row r="115">
          <cell r="A115" t="str">
            <v>Other</v>
          </cell>
          <cell r="B115">
            <v>0.23254029163468917</v>
          </cell>
          <cell r="C115">
            <v>30.3</v>
          </cell>
        </row>
        <row r="116">
          <cell r="B116">
            <v>1</v>
          </cell>
          <cell r="C116">
            <v>130.30000000000001</v>
          </cell>
          <cell r="E116" t="str">
            <v>Error</v>
          </cell>
          <cell r="F116" t="str">
            <v>No</v>
          </cell>
        </row>
      </sheetData>
      <sheetData sheetId="3"/>
      <sheetData sheetId="4"/>
      <sheetData sheetId="5">
        <row r="1">
          <cell r="A1" t="str">
            <v>Year</v>
          </cell>
          <cell r="B1">
            <v>2002</v>
          </cell>
          <cell r="C1">
            <v>2003</v>
          </cell>
          <cell r="D1">
            <v>2004</v>
          </cell>
          <cell r="E1">
            <v>2005</v>
          </cell>
          <cell r="F1" t="str">
            <v>2006E</v>
          </cell>
        </row>
        <row r="2">
          <cell r="A2" t="str">
            <v>Shaft Mount</v>
          </cell>
          <cell r="B2">
            <v>44</v>
          </cell>
          <cell r="C2">
            <v>44</v>
          </cell>
          <cell r="D2">
            <v>49</v>
          </cell>
          <cell r="E2">
            <v>57</v>
          </cell>
          <cell r="F2">
            <v>60</v>
          </cell>
        </row>
        <row r="3">
          <cell r="A3" t="str">
            <v>Small Helical</v>
          </cell>
          <cell r="B3">
            <v>44</v>
          </cell>
          <cell r="C3">
            <v>44</v>
          </cell>
          <cell r="D3">
            <v>49</v>
          </cell>
          <cell r="E3">
            <v>57</v>
          </cell>
          <cell r="F3">
            <v>60</v>
          </cell>
        </row>
        <row r="4">
          <cell r="A4" t="str">
            <v>Small Worm</v>
          </cell>
          <cell r="B4">
            <v>44</v>
          </cell>
          <cell r="C4">
            <v>45</v>
          </cell>
          <cell r="D4">
            <v>49</v>
          </cell>
          <cell r="E4">
            <v>57</v>
          </cell>
          <cell r="F4">
            <v>60</v>
          </cell>
        </row>
        <row r="5">
          <cell r="A5" t="str">
            <v>Total</v>
          </cell>
          <cell r="B5">
            <v>132</v>
          </cell>
          <cell r="C5">
            <v>133</v>
          </cell>
          <cell r="D5">
            <v>147</v>
          </cell>
          <cell r="E5">
            <v>171</v>
          </cell>
          <cell r="F5">
            <v>180</v>
          </cell>
        </row>
        <row r="7">
          <cell r="A7" t="str">
            <v>CAGR:</v>
          </cell>
          <cell r="B7" t="str">
            <v>[ %]</v>
          </cell>
        </row>
        <row r="9">
          <cell r="B9">
            <v>6.3995312815083638E-2</v>
          </cell>
        </row>
        <row r="22">
          <cell r="A22" t="str">
            <v>Year</v>
          </cell>
        </row>
        <row r="23">
          <cell r="A23" t="str">
            <v>Shaft Mount</v>
          </cell>
        </row>
        <row r="24">
          <cell r="A24" t="str">
            <v>Small Helical</v>
          </cell>
          <cell r="H24" t="str">
            <v>Operating Margin:</v>
          </cell>
          <cell r="I24">
            <v>6.3E-2</v>
          </cell>
          <cell r="J24">
            <v>9.5000000000000001E-2</v>
          </cell>
          <cell r="K24">
            <v>0.107</v>
          </cell>
          <cell r="L24">
            <v>0.14000000000000001</v>
          </cell>
          <cell r="M24">
            <v>0.16500000000000001</v>
          </cell>
        </row>
        <row r="25">
          <cell r="A25" t="str">
            <v>Small Worm</v>
          </cell>
        </row>
        <row r="26">
          <cell r="A26" t="str">
            <v>Total</v>
          </cell>
        </row>
        <row r="28">
          <cell r="A28" t="str">
            <v>CAGR:</v>
          </cell>
        </row>
        <row r="31">
          <cell r="A31" t="str">
            <v>Operating Margin:</v>
          </cell>
        </row>
      </sheetData>
      <sheetData sheetId="6">
        <row r="1">
          <cell r="A1" t="str">
            <v>Year</v>
          </cell>
          <cell r="B1">
            <v>2002</v>
          </cell>
          <cell r="C1">
            <v>2003</v>
          </cell>
          <cell r="D1">
            <v>2004</v>
          </cell>
          <cell r="E1">
            <v>2005</v>
          </cell>
          <cell r="F1" t="str">
            <v>2006E</v>
          </cell>
        </row>
        <row r="2">
          <cell r="A2" t="str">
            <v>Mechanical Drives</v>
          </cell>
          <cell r="B2">
            <v>18</v>
          </cell>
          <cell r="C2">
            <v>17</v>
          </cell>
          <cell r="D2">
            <v>19</v>
          </cell>
          <cell r="E2">
            <v>22</v>
          </cell>
          <cell r="F2">
            <v>25</v>
          </cell>
        </row>
        <row r="3">
          <cell r="A3" t="str">
            <v>Couplings/Clutch Brakes</v>
          </cell>
          <cell r="B3">
            <v>18</v>
          </cell>
          <cell r="C3">
            <v>17</v>
          </cell>
          <cell r="D3">
            <v>19</v>
          </cell>
          <cell r="E3">
            <v>22</v>
          </cell>
          <cell r="F3">
            <v>25</v>
          </cell>
        </row>
        <row r="4">
          <cell r="A4" t="str">
            <v>Conveyor Components</v>
          </cell>
          <cell r="B4">
            <v>18</v>
          </cell>
          <cell r="C4">
            <v>18</v>
          </cell>
          <cell r="D4">
            <v>18</v>
          </cell>
          <cell r="E4">
            <v>23</v>
          </cell>
          <cell r="F4">
            <v>25</v>
          </cell>
        </row>
        <row r="5">
          <cell r="A5" t="str">
            <v>Total</v>
          </cell>
          <cell r="B5">
            <v>54</v>
          </cell>
          <cell r="C5">
            <v>52</v>
          </cell>
          <cell r="D5">
            <v>56</v>
          </cell>
          <cell r="E5">
            <v>67</v>
          </cell>
          <cell r="F5">
            <v>75</v>
          </cell>
        </row>
        <row r="7">
          <cell r="A7" t="str">
            <v>CAGR:</v>
          </cell>
          <cell r="B7" t="str">
            <v>[ %]</v>
          </cell>
        </row>
        <row r="9">
          <cell r="B9">
            <v>6.790716584560208E-2</v>
          </cell>
        </row>
        <row r="22">
          <cell r="A22" t="str">
            <v>Year</v>
          </cell>
          <cell r="H22" t="str">
            <v>Operating Margin:</v>
          </cell>
          <cell r="I22">
            <v>-4.0000000000000001E-3</v>
          </cell>
          <cell r="J22">
            <v>2.9000000000000001E-2</v>
          </cell>
          <cell r="K22">
            <v>2.9000000000000001E-2</v>
          </cell>
          <cell r="L22">
            <v>8.5000000000000006E-2</v>
          </cell>
          <cell r="M22" t="str">
            <v>[ %]</v>
          </cell>
        </row>
        <row r="23">
          <cell r="A23" t="str">
            <v>Shaft Mount</v>
          </cell>
        </row>
        <row r="24">
          <cell r="A24" t="str">
            <v>Small Helical</v>
          </cell>
        </row>
        <row r="25">
          <cell r="A25" t="str">
            <v>Small Worm</v>
          </cell>
        </row>
        <row r="26">
          <cell r="A26" t="str">
            <v>Total</v>
          </cell>
        </row>
        <row r="28">
          <cell r="A28" t="str">
            <v>CAGR:</v>
          </cell>
        </row>
        <row r="31">
          <cell r="A31" t="str">
            <v>Operating Margin:</v>
          </cell>
        </row>
      </sheetData>
      <sheetData sheetId="7">
        <row r="1">
          <cell r="A1" t="str">
            <v>Year</v>
          </cell>
          <cell r="B1">
            <v>2002</v>
          </cell>
          <cell r="C1">
            <v>2003</v>
          </cell>
          <cell r="D1">
            <v>2004</v>
          </cell>
          <cell r="E1">
            <v>2005</v>
          </cell>
          <cell r="F1" t="str">
            <v>2006E</v>
          </cell>
        </row>
        <row r="2">
          <cell r="A2" t="str">
            <v>Large AC</v>
          </cell>
          <cell r="B2">
            <v>20</v>
          </cell>
          <cell r="C2">
            <v>17</v>
          </cell>
          <cell r="D2">
            <v>18</v>
          </cell>
          <cell r="E2">
            <v>22</v>
          </cell>
          <cell r="F2">
            <v>25</v>
          </cell>
        </row>
        <row r="3">
          <cell r="A3" t="str">
            <v>Nuclear</v>
          </cell>
          <cell r="B3">
            <v>20</v>
          </cell>
          <cell r="C3">
            <v>17</v>
          </cell>
          <cell r="D3">
            <v>18</v>
          </cell>
          <cell r="E3">
            <v>22</v>
          </cell>
          <cell r="F3">
            <v>25</v>
          </cell>
        </row>
        <row r="4">
          <cell r="A4" t="str">
            <v>Hermetics</v>
          </cell>
          <cell r="B4">
            <v>20</v>
          </cell>
          <cell r="C4">
            <v>17</v>
          </cell>
          <cell r="D4">
            <v>18</v>
          </cell>
          <cell r="E4">
            <v>22</v>
          </cell>
          <cell r="F4">
            <v>25</v>
          </cell>
        </row>
        <row r="5">
          <cell r="A5" t="str">
            <v>Mining</v>
          </cell>
          <cell r="B5">
            <v>20</v>
          </cell>
          <cell r="C5">
            <v>17</v>
          </cell>
          <cell r="D5">
            <v>18</v>
          </cell>
          <cell r="E5">
            <v>22</v>
          </cell>
          <cell r="F5">
            <v>25</v>
          </cell>
        </row>
        <row r="6">
          <cell r="A6" t="str">
            <v>Navy</v>
          </cell>
          <cell r="B6">
            <v>18</v>
          </cell>
          <cell r="C6">
            <v>20</v>
          </cell>
          <cell r="D6">
            <v>20</v>
          </cell>
          <cell r="E6">
            <v>24</v>
          </cell>
          <cell r="F6">
            <v>25</v>
          </cell>
        </row>
        <row r="7">
          <cell r="A7" t="str">
            <v>Total</v>
          </cell>
          <cell r="B7">
            <v>98</v>
          </cell>
          <cell r="C7">
            <v>88</v>
          </cell>
          <cell r="D7">
            <v>92</v>
          </cell>
          <cell r="E7">
            <v>112</v>
          </cell>
          <cell r="F7">
            <v>125</v>
          </cell>
        </row>
        <row r="9">
          <cell r="A9" t="str">
            <v>CAGR:</v>
          </cell>
          <cell r="B9" t="str">
            <v>[ %]</v>
          </cell>
        </row>
        <row r="11">
          <cell r="B11">
            <v>4.9873049609855169E-2</v>
          </cell>
        </row>
        <row r="23">
          <cell r="H23" t="str">
            <v>Operating Margin:</v>
          </cell>
          <cell r="I23">
            <v>9.0999999999999998E-2</v>
          </cell>
          <cell r="J23">
            <v>3.4000000000000002E-2</v>
          </cell>
          <cell r="K23">
            <v>6.8000000000000005E-2</v>
          </cell>
          <cell r="L23">
            <v>9.1999999999999998E-2</v>
          </cell>
          <cell r="M23" t="str">
            <v>[   %]</v>
          </cell>
        </row>
        <row r="25">
          <cell r="A25" t="str">
            <v>Year</v>
          </cell>
        </row>
        <row r="26">
          <cell r="A26" t="str">
            <v>Shaft Mount</v>
          </cell>
        </row>
        <row r="27">
          <cell r="A27" t="str">
            <v>Small Helical</v>
          </cell>
        </row>
        <row r="28">
          <cell r="A28" t="str">
            <v>Small Worm</v>
          </cell>
        </row>
        <row r="29">
          <cell r="A29" t="str">
            <v>Total</v>
          </cell>
        </row>
        <row r="31">
          <cell r="A31" t="str">
            <v>CAGR:</v>
          </cell>
        </row>
        <row r="34">
          <cell r="A34" t="str">
            <v>Operating Margin:</v>
          </cell>
        </row>
      </sheetData>
      <sheetData sheetId="8">
        <row r="1">
          <cell r="A1" t="str">
            <v>Year</v>
          </cell>
          <cell r="B1">
            <v>2002</v>
          </cell>
          <cell r="C1">
            <v>2003</v>
          </cell>
          <cell r="D1">
            <v>2004</v>
          </cell>
          <cell r="E1">
            <v>2005</v>
          </cell>
          <cell r="F1" t="str">
            <v>2006E</v>
          </cell>
        </row>
        <row r="2">
          <cell r="A2" t="str">
            <v>VS Motors AC</v>
          </cell>
          <cell r="B2">
            <v>31</v>
          </cell>
          <cell r="C2">
            <v>27</v>
          </cell>
          <cell r="D2">
            <v>28</v>
          </cell>
          <cell r="E2">
            <v>34</v>
          </cell>
          <cell r="F2">
            <v>36</v>
          </cell>
        </row>
        <row r="3">
          <cell r="A3" t="str">
            <v>VS Motors DC</v>
          </cell>
          <cell r="B3">
            <v>30</v>
          </cell>
          <cell r="C3">
            <v>28</v>
          </cell>
          <cell r="D3">
            <v>28</v>
          </cell>
          <cell r="E3">
            <v>34</v>
          </cell>
          <cell r="F3">
            <v>36</v>
          </cell>
        </row>
        <row r="4">
          <cell r="A4" t="str">
            <v>Total</v>
          </cell>
          <cell r="B4">
            <v>61</v>
          </cell>
          <cell r="C4">
            <v>55</v>
          </cell>
          <cell r="D4">
            <v>56</v>
          </cell>
          <cell r="E4">
            <v>68</v>
          </cell>
          <cell r="F4">
            <v>72</v>
          </cell>
        </row>
        <row r="6">
          <cell r="A6" t="str">
            <v>CAGR:</v>
          </cell>
          <cell r="B6" t="str">
            <v>[ %]</v>
          </cell>
        </row>
        <row r="8">
          <cell r="B8">
            <v>3.3714319300504281E-2</v>
          </cell>
        </row>
        <row r="22">
          <cell r="A22" t="str">
            <v>Year</v>
          </cell>
        </row>
        <row r="23">
          <cell r="A23" t="str">
            <v>Shaft Mount</v>
          </cell>
          <cell r="H23" t="str">
            <v>Operating Margin:</v>
          </cell>
          <cell r="I23">
            <v>6.3E-2</v>
          </cell>
          <cell r="J23">
            <v>-3.3000000000000002E-2</v>
          </cell>
          <cell r="K23">
            <v>1.7999999999999999E-2</v>
          </cell>
          <cell r="L23">
            <v>6.6000000000000003E-2</v>
          </cell>
          <cell r="M23" t="str">
            <v>[ %]</v>
          </cell>
        </row>
        <row r="24">
          <cell r="A24" t="str">
            <v>Small Helical</v>
          </cell>
        </row>
        <row r="25">
          <cell r="A25" t="str">
            <v>Small Worm</v>
          </cell>
        </row>
        <row r="26">
          <cell r="A26" t="str">
            <v>Total</v>
          </cell>
        </row>
        <row r="28">
          <cell r="A28" t="str">
            <v>CAGR:</v>
          </cell>
        </row>
        <row r="31">
          <cell r="A31" t="str">
            <v>Operating Margin:</v>
          </cell>
        </row>
      </sheetData>
      <sheetData sheetId="9">
        <row r="1">
          <cell r="A1" t="str">
            <v>Year</v>
          </cell>
          <cell r="B1">
            <v>2002</v>
          </cell>
          <cell r="C1">
            <v>2003</v>
          </cell>
          <cell r="D1">
            <v>2004</v>
          </cell>
          <cell r="E1">
            <v>2005</v>
          </cell>
          <cell r="F1" t="str">
            <v>2006E</v>
          </cell>
        </row>
        <row r="2">
          <cell r="A2" t="str">
            <v>Small AC</v>
          </cell>
          <cell r="B2">
            <v>60</v>
          </cell>
          <cell r="C2">
            <v>65</v>
          </cell>
          <cell r="D2">
            <v>70</v>
          </cell>
          <cell r="E2">
            <v>75</v>
          </cell>
          <cell r="F2">
            <v>80</v>
          </cell>
        </row>
        <row r="3">
          <cell r="A3" t="str">
            <v>Small DC</v>
          </cell>
          <cell r="B3">
            <v>76.699999999999989</v>
          </cell>
          <cell r="C3">
            <v>64.5</v>
          </cell>
          <cell r="D3">
            <v>54.900000000000006</v>
          </cell>
          <cell r="E3">
            <v>75.400000000000006</v>
          </cell>
          <cell r="F3">
            <v>80</v>
          </cell>
        </row>
        <row r="4">
          <cell r="A4" t="str">
            <v>Total</v>
          </cell>
          <cell r="B4">
            <v>136.69999999999999</v>
          </cell>
          <cell r="C4">
            <v>129.5</v>
          </cell>
          <cell r="D4">
            <v>124.9</v>
          </cell>
          <cell r="E4">
            <v>150.4</v>
          </cell>
          <cell r="F4">
            <v>160</v>
          </cell>
        </row>
        <row r="6">
          <cell r="A6" t="str">
            <v>CAGR:</v>
          </cell>
          <cell r="B6" t="str">
            <v>[ %]</v>
          </cell>
        </row>
        <row r="8">
          <cell r="B8">
            <v>3.1977654595059635E-2</v>
          </cell>
        </row>
        <row r="22">
          <cell r="A22" t="str">
            <v>Year</v>
          </cell>
        </row>
        <row r="23">
          <cell r="A23" t="str">
            <v>Shaft Mount</v>
          </cell>
          <cell r="H23" t="str">
            <v>Operating Margin:</v>
          </cell>
        </row>
        <row r="25">
          <cell r="A25" t="str">
            <v>Small Helical</v>
          </cell>
          <cell r="H25" t="str">
            <v>Small AC</v>
          </cell>
        </row>
        <row r="26">
          <cell r="A26" t="str">
            <v>Small Worm</v>
          </cell>
          <cell r="H26" t="str">
            <v>Medium AC</v>
          </cell>
        </row>
        <row r="28">
          <cell r="A28" t="str">
            <v>Total</v>
          </cell>
          <cell r="H28" t="str">
            <v>Total</v>
          </cell>
          <cell r="I28">
            <v>-2.9000000000000001E-2</v>
          </cell>
          <cell r="J28">
            <v>-6.4000000000000001E-2</v>
          </cell>
          <cell r="K28">
            <v>-7.4999999999999997E-2</v>
          </cell>
          <cell r="L28">
            <v>-3.5000000000000003E-2</v>
          </cell>
          <cell r="M28" t="str">
            <v>[ %]</v>
          </cell>
        </row>
        <row r="30">
          <cell r="A30" t="str">
            <v>CAGR:</v>
          </cell>
        </row>
        <row r="33">
          <cell r="A33" t="str">
            <v>Operating Margin:</v>
          </cell>
        </row>
      </sheetData>
      <sheetData sheetId="10">
        <row r="1">
          <cell r="A1" t="str">
            <v>Year</v>
          </cell>
          <cell r="B1">
            <v>2002</v>
          </cell>
          <cell r="C1">
            <v>2003</v>
          </cell>
          <cell r="D1">
            <v>2004</v>
          </cell>
          <cell r="E1">
            <v>2005</v>
          </cell>
          <cell r="F1" t="str">
            <v>2006E</v>
          </cell>
        </row>
        <row r="2">
          <cell r="A2" t="str">
            <v>Level I</v>
          </cell>
          <cell r="B2">
            <v>58.372</v>
          </cell>
          <cell r="C2">
            <v>58.021000000000001</v>
          </cell>
          <cell r="D2">
            <v>62.225999999999999</v>
          </cell>
          <cell r="E2">
            <v>69.198000000000008</v>
          </cell>
          <cell r="F2">
            <v>77.599999999999994</v>
          </cell>
        </row>
        <row r="7">
          <cell r="A7" t="str">
            <v>CAGR:</v>
          </cell>
          <cell r="B7" t="str">
            <v>[ %]</v>
          </cell>
        </row>
        <row r="8">
          <cell r="B8">
            <v>5.859887834506905E-2</v>
          </cell>
        </row>
        <row r="21">
          <cell r="H21" t="str">
            <v>Operating Margin:</v>
          </cell>
          <cell r="I21">
            <v>3.1E-2</v>
          </cell>
          <cell r="J21">
            <v>4.9000000000000002E-2</v>
          </cell>
          <cell r="K21">
            <v>6.2E-2</v>
          </cell>
          <cell r="L21">
            <v>8.5000000000000006E-2</v>
          </cell>
          <cell r="M21" t="str">
            <v>[   %]</v>
          </cell>
        </row>
        <row r="23">
          <cell r="A23" t="str">
            <v>Year</v>
          </cell>
        </row>
        <row r="24">
          <cell r="A24" t="str">
            <v>Shaft Mount</v>
          </cell>
        </row>
        <row r="25">
          <cell r="A25" t="str">
            <v>Small Helical</v>
          </cell>
        </row>
        <row r="26">
          <cell r="A26" t="str">
            <v>Small Worm</v>
          </cell>
        </row>
        <row r="27">
          <cell r="A27" t="str">
            <v>Total</v>
          </cell>
        </row>
        <row r="29">
          <cell r="A29" t="str">
            <v>CAGR:</v>
          </cell>
        </row>
        <row r="32">
          <cell r="A32" t="str">
            <v>Operating Margin: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rm-Wide Customers"/>
      <sheetName val="Distribution Network"/>
      <sheetName val="Sales Breakdown"/>
      <sheetName val="Company Data"/>
      <sheetName val="M&amp;A_Annual"/>
      <sheetName val="MA2"/>
      <sheetName val="MA"/>
      <sheetName val="MA_Data"/>
      <sheetName val="Interest Rates"/>
      <sheetName val="GDP"/>
      <sheetName val="Buyers"/>
      <sheetName val="Index Chart"/>
      <sheetName val="Capacity Utilization"/>
      <sheetName val="Trading Comps"/>
      <sheetName val="M&amp;A Comps"/>
      <sheetName val="ISM PMI"/>
      <sheetName val="Alternatives Summ"/>
    </sheetNames>
    <sheetDataSet>
      <sheetData sheetId="0">
        <row r="3">
          <cell r="B3" t="str">
            <v>Firm-Wide Customers</v>
          </cell>
        </row>
        <row r="4">
          <cell r="B4" t="str">
            <v>(Dollars in millions)</v>
          </cell>
        </row>
        <row r="5">
          <cell r="D5" t="str">
            <v>2005 Net Revenue</v>
          </cell>
        </row>
        <row r="6">
          <cell r="B6" t="str">
            <v>Customer</v>
          </cell>
          <cell r="D6" t="str">
            <v>Mechanical</v>
          </cell>
          <cell r="F6" t="str">
            <v>Electrical</v>
          </cell>
          <cell r="H6" t="str">
            <v>Total</v>
          </cell>
          <cell r="J6" t="str">
            <v>% Total</v>
          </cell>
        </row>
        <row r="16">
          <cell r="B16" t="str">
            <v>Total</v>
          </cell>
        </row>
      </sheetData>
      <sheetData sheetId="1">
        <row r="3">
          <cell r="B3" t="str">
            <v>Top Distributors</v>
          </cell>
        </row>
        <row r="6">
          <cell r="B6" t="str">
            <v>(Dollars in millions)</v>
          </cell>
        </row>
        <row r="7">
          <cell r="D7" t="str">
            <v>2005 Net Revenue</v>
          </cell>
        </row>
        <row r="8">
          <cell r="B8" t="str">
            <v>Distributor</v>
          </cell>
          <cell r="D8" t="str">
            <v>Mechanical</v>
          </cell>
          <cell r="F8" t="str">
            <v>Electrical</v>
          </cell>
          <cell r="H8" t="str">
            <v>Total</v>
          </cell>
          <cell r="J8" t="str">
            <v>% Total</v>
          </cell>
        </row>
        <row r="10">
          <cell r="B10" t="str">
            <v>Applied Industrial Technologies</v>
          </cell>
        </row>
        <row r="12">
          <cell r="B12" t="str">
            <v>Motion Industries</v>
          </cell>
        </row>
        <row r="14">
          <cell r="B14" t="str">
            <v>Kaman Industrial Technologies</v>
          </cell>
        </row>
        <row r="16">
          <cell r="B16" t="str">
            <v>Precision Industries</v>
          </cell>
        </row>
        <row r="18">
          <cell r="B18" t="str">
            <v>Other Distributors</v>
          </cell>
        </row>
        <row r="20">
          <cell r="B20" t="str">
            <v>Total</v>
          </cell>
        </row>
      </sheetData>
      <sheetData sheetId="2" refreshError="1"/>
      <sheetData sheetId="3"/>
      <sheetData sheetId="4">
        <row r="1">
          <cell r="B1" t="str">
            <v>($ in billions)</v>
          </cell>
        </row>
      </sheetData>
      <sheetData sheetId="5">
        <row r="2">
          <cell r="B2" t="str">
            <v>Sponsors</v>
          </cell>
        </row>
      </sheetData>
      <sheetData sheetId="6"/>
      <sheetData sheetId="7"/>
      <sheetData sheetId="8">
        <row r="1">
          <cell r="A1" t="str">
            <v>Mnemonic:</v>
          </cell>
        </row>
      </sheetData>
      <sheetData sheetId="9">
        <row r="4">
          <cell r="A4">
            <v>1997</v>
          </cell>
        </row>
      </sheetData>
      <sheetData sheetId="10">
        <row r="3">
          <cell r="B3" t="str">
            <v>Financial Buyers</v>
          </cell>
        </row>
      </sheetData>
      <sheetData sheetId="11">
        <row r="1">
          <cell r="A1" t="str">
            <v>Entity Name:</v>
          </cell>
        </row>
      </sheetData>
      <sheetData sheetId="12">
        <row r="1">
          <cell r="A1" t="str">
            <v xml:space="preserve">Title:              </v>
          </cell>
        </row>
      </sheetData>
      <sheetData sheetId="13">
        <row r="1">
          <cell r="D1" t="str">
            <v>LAST UPDATED:</v>
          </cell>
        </row>
      </sheetData>
      <sheetData sheetId="14">
        <row r="1">
          <cell r="A1" t="str">
            <v>Project CO2 – Precedent Transactions</v>
          </cell>
        </row>
      </sheetData>
      <sheetData sheetId="15">
        <row r="1">
          <cell r="A1" t="str">
            <v xml:space="preserve">Title:              </v>
          </cell>
        </row>
      </sheetData>
      <sheetData sheetId="16">
        <row r="2">
          <cell r="G2" t="str">
            <v xml:space="preserve">Cash 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ions"/>
      <sheetName val="__FDSCACHE__"/>
      <sheetName val="Inputs"/>
      <sheetName val="Options"/>
      <sheetName val=" Summary"/>
      <sheetName val=" Summary (2)"/>
      <sheetName val="Oper Lev"/>
      <sheetName val="Football Backup"/>
      <sheetName val=" Comp Summary"/>
      <sheetName val="ostk"/>
      <sheetName val="Ebitda"/>
      <sheetName val="Ebitda (2)"/>
      <sheetName val="Revenue"/>
      <sheetName val="Margins"/>
      <sheetName val="MBRS Output"/>
      <sheetName val="Bubble"/>
      <sheetName val="GM vs Growth vs EV_Rev"/>
      <sheetName val="Output"/>
    </sheetNames>
    <sheetDataSet>
      <sheetData sheetId="0" refreshError="1"/>
      <sheetData sheetId="1" refreshError="1"/>
      <sheetData sheetId="2">
        <row r="60">
          <cell r="O60">
            <v>8.27</v>
          </cell>
        </row>
      </sheetData>
      <sheetData sheetId="3">
        <row r="12">
          <cell r="A12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als"/>
      <sheetName val="LBO-ForSlides"/>
      <sheetName val="Cover"/>
      <sheetName val="Quarterly"/>
      <sheetName val="Comp Data Input"/>
      <sheetName val="Charting"/>
      <sheetName val="WACC"/>
      <sheetName val="DCF"/>
      <sheetName val="_CIQHiddenCacheSheet"/>
      <sheetName val="LBO"/>
      <sheetName val="Football Field"/>
      <sheetName val="Trading Metrics"/>
      <sheetName val="Operating Metrics"/>
      <sheetName val="Combined P&amp;L"/>
      <sheetName val="Regression"/>
      <sheetName val="CAC and Payback"/>
      <sheetName val="Plots &amp; Charts 12"/>
      <sheetName val="Plots &amp; Charts 13"/>
      <sheetName val="M&amp;A - Security"/>
      <sheetName val="M&amp;A - HCIT"/>
      <sheetName val="Public Buyer Profiles"/>
      <sheetName val="Private Buyers Profile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C2" t="str">
            <v>Project Template</v>
          </cell>
        </row>
      </sheetData>
      <sheetData sheetId="7">
        <row r="2">
          <cell r="C2" t="str">
            <v>ArchPoint Partners</v>
          </cell>
          <cell r="R2" t="str">
            <v>STRICTLY PRIVATE AND CONFIDENTIAL</v>
          </cell>
        </row>
        <row r="3">
          <cell r="D3" t="str">
            <v>Project [XXX]</v>
          </cell>
        </row>
        <row r="4">
          <cell r="D4" t="str">
            <v>DCF Analysis</v>
          </cell>
        </row>
        <row r="6">
          <cell r="D6" t="str">
            <v>Assumptions</v>
          </cell>
        </row>
        <row r="7">
          <cell r="D7" t="str">
            <v>Discount Rate</v>
          </cell>
          <cell r="G7">
            <v>0.2</v>
          </cell>
        </row>
        <row r="8">
          <cell r="D8" t="str">
            <v>Transaction Close Date</v>
          </cell>
          <cell r="G8">
            <v>41600</v>
          </cell>
        </row>
        <row r="9">
          <cell r="D9" t="str">
            <v>Year End Date</v>
          </cell>
          <cell r="G9">
            <v>41639</v>
          </cell>
        </row>
        <row r="10">
          <cell r="D10" t="str">
            <v>End Year</v>
          </cell>
          <cell r="G10">
            <v>2016</v>
          </cell>
        </row>
        <row r="11">
          <cell r="D11" t="str">
            <v>% of Year Rem.</v>
          </cell>
          <cell r="G11">
            <v>0.10684931506849316</v>
          </cell>
        </row>
        <row r="12">
          <cell r="D12" t="str">
            <v>EBITDA Multiple</v>
          </cell>
          <cell r="G12">
            <v>10</v>
          </cell>
        </row>
        <row r="14">
          <cell r="C14" t="str">
            <v>($ millions)</v>
          </cell>
          <cell r="G14">
            <v>2013</v>
          </cell>
          <cell r="H14">
            <v>2014</v>
          </cell>
          <cell r="I14">
            <v>2015</v>
          </cell>
          <cell r="J14">
            <v>2016</v>
          </cell>
          <cell r="L14" t="str">
            <v>CAGR</v>
          </cell>
        </row>
        <row r="15">
          <cell r="G15">
            <v>1</v>
          </cell>
          <cell r="H15">
            <v>2</v>
          </cell>
          <cell r="I15">
            <v>3</v>
          </cell>
          <cell r="J15">
            <v>4</v>
          </cell>
        </row>
        <row r="17">
          <cell r="C17" t="str">
            <v>Total Revenue</v>
          </cell>
          <cell r="G17">
            <v>81.596000000000004</v>
          </cell>
          <cell r="H17">
            <v>99.371000000000009</v>
          </cell>
          <cell r="I17">
            <v>121.279</v>
          </cell>
          <cell r="J17">
            <v>147.28800000000001</v>
          </cell>
          <cell r="L17">
            <v>0.34715726103224531</v>
          </cell>
        </row>
        <row r="19">
          <cell r="C19" t="str">
            <v>Operating Expenses:</v>
          </cell>
        </row>
        <row r="20">
          <cell r="C20" t="str">
            <v>Sales, Support &amp; Marketing</v>
          </cell>
          <cell r="G20">
            <v>31.006</v>
          </cell>
          <cell r="H20">
            <v>36.767000000000003</v>
          </cell>
          <cell r="I20">
            <v>43.66</v>
          </cell>
          <cell r="J20">
            <v>53.024000000000001</v>
          </cell>
        </row>
        <row r="21">
          <cell r="C21" t="str">
            <v>Development</v>
          </cell>
          <cell r="G21">
            <v>20.399000000000001</v>
          </cell>
          <cell r="H21">
            <v>23.849</v>
          </cell>
          <cell r="I21">
            <v>26.681000000000001</v>
          </cell>
          <cell r="J21">
            <v>30.93</v>
          </cell>
        </row>
        <row r="22">
          <cell r="C22" t="str">
            <v>Administration</v>
          </cell>
          <cell r="G22">
            <v>5.7119999999999997</v>
          </cell>
          <cell r="H22">
            <v>5.9619999999999997</v>
          </cell>
          <cell r="I22">
            <v>7.2770000000000001</v>
          </cell>
          <cell r="J22">
            <v>7.3639999999999999</v>
          </cell>
        </row>
        <row r="23">
          <cell r="C23" t="str">
            <v>Total Operating Expenses</v>
          </cell>
          <cell r="G23">
            <v>57.117000000000004</v>
          </cell>
          <cell r="H23">
            <v>66.578000000000003</v>
          </cell>
          <cell r="I23">
            <v>77.617999999999995</v>
          </cell>
          <cell r="J23">
            <v>91.318000000000012</v>
          </cell>
        </row>
        <row r="25">
          <cell r="C25" t="str">
            <v>Operating Profit</v>
          </cell>
          <cell r="G25">
            <v>24.478999999999999</v>
          </cell>
          <cell r="H25">
            <v>32.793000000000006</v>
          </cell>
          <cell r="I25">
            <v>43.661000000000001</v>
          </cell>
          <cell r="J25">
            <v>55.97</v>
          </cell>
        </row>
        <row r="27">
          <cell r="C27" t="str">
            <v>EBITDA</v>
          </cell>
          <cell r="G27">
            <v>24.978999999999999</v>
          </cell>
          <cell r="H27">
            <v>33.293000000000006</v>
          </cell>
          <cell r="I27">
            <v>44.161000000000001</v>
          </cell>
          <cell r="J27">
            <v>56.47</v>
          </cell>
        </row>
        <row r="29">
          <cell r="C29" t="str">
            <v>EBIT</v>
          </cell>
          <cell r="G29">
            <v>24.478999999999999</v>
          </cell>
          <cell r="H29">
            <v>32.793000000000006</v>
          </cell>
          <cell r="I29">
            <v>43.661000000000001</v>
          </cell>
          <cell r="J29">
            <v>55.97</v>
          </cell>
        </row>
        <row r="30">
          <cell r="C30" t="str">
            <v>EBIT (tax affected)</v>
          </cell>
          <cell r="G30">
            <v>15.911350000000001</v>
          </cell>
          <cell r="H30">
            <v>21.315450000000006</v>
          </cell>
          <cell r="I30">
            <v>28.379650000000002</v>
          </cell>
          <cell r="J30">
            <v>36.380499999999998</v>
          </cell>
        </row>
        <row r="32">
          <cell r="C32" t="str">
            <v>Plus: D&amp;A</v>
          </cell>
          <cell r="G32">
            <v>0.5</v>
          </cell>
          <cell r="H32">
            <v>0.5</v>
          </cell>
          <cell r="I32">
            <v>0.5</v>
          </cell>
          <cell r="J32">
            <v>0.5</v>
          </cell>
        </row>
        <row r="33">
          <cell r="C33" t="str">
            <v>Minus: CAPEX</v>
          </cell>
          <cell r="G33">
            <v>0.5</v>
          </cell>
          <cell r="H33">
            <v>0.5</v>
          </cell>
          <cell r="I33">
            <v>0.5</v>
          </cell>
          <cell r="J33">
            <v>0.5</v>
          </cell>
        </row>
        <row r="34">
          <cell r="C34" t="str">
            <v>Minus: Changes in WC</v>
          </cell>
          <cell r="G34">
            <v>0</v>
          </cell>
          <cell r="H34">
            <v>0.88875000000000037</v>
          </cell>
          <cell r="I34">
            <v>1.0953999999999995</v>
          </cell>
          <cell r="J34">
            <v>1.3004500000000008</v>
          </cell>
        </row>
        <row r="36">
          <cell r="C36" t="str">
            <v>Free Cash Flow</v>
          </cell>
          <cell r="G36">
            <v>15.911349999999999</v>
          </cell>
          <cell r="H36">
            <v>20.426700000000004</v>
          </cell>
          <cell r="I36">
            <v>27.284250000000004</v>
          </cell>
          <cell r="J36">
            <v>35.08005</v>
          </cell>
        </row>
        <row r="37">
          <cell r="C37" t="str">
            <v>Terminal Value</v>
          </cell>
          <cell r="G37" t="str">
            <v>-</v>
          </cell>
          <cell r="H37" t="str">
            <v>-</v>
          </cell>
          <cell r="I37" t="str">
            <v>-</v>
          </cell>
          <cell r="J37">
            <v>564.70000000000005</v>
          </cell>
        </row>
        <row r="39">
          <cell r="C39" t="str">
            <v>Discount Period</v>
          </cell>
          <cell r="G39">
            <v>5.3424657534246578E-2</v>
          </cell>
          <cell r="H39">
            <v>0.60684931506849316</v>
          </cell>
          <cell r="I39">
            <v>1.606849315068493</v>
          </cell>
          <cell r="J39">
            <v>2.606849315068493</v>
          </cell>
        </row>
        <row r="40">
          <cell r="C40" t="str">
            <v>Discount Factor FCF</v>
          </cell>
          <cell r="G40">
            <v>0.99030681796371822</v>
          </cell>
          <cell r="H40">
            <v>0.89525945231512138</v>
          </cell>
          <cell r="I40">
            <v>0.74604954359593445</v>
          </cell>
          <cell r="J40">
            <v>0.62170795299661208</v>
          </cell>
        </row>
        <row r="41">
          <cell r="C41" t="str">
            <v>Discount Factor Terminal</v>
          </cell>
          <cell r="G41">
            <v>0.90402230508315129</v>
          </cell>
          <cell r="H41">
            <v>0.81725632808785431</v>
          </cell>
          <cell r="I41">
            <v>0.68104694007321198</v>
          </cell>
          <cell r="J41">
            <v>0.56753911672767665</v>
          </cell>
        </row>
        <row r="43">
          <cell r="C43" t="str">
            <v>PV of FCF</v>
          </cell>
          <cell r="G43">
            <v>15.757118388007006</v>
          </cell>
          <cell r="H43">
            <v>18.287196254605295</v>
          </cell>
          <cell r="I43">
            <v>20.355402259857378</v>
          </cell>
          <cell r="J43">
            <v>21.809546076518803</v>
          </cell>
        </row>
        <row r="44">
          <cell r="C44" t="str">
            <v>PV of Terminal</v>
          </cell>
          <cell r="G44" t="str">
            <v>-</v>
          </cell>
          <cell r="H44" t="str">
            <v>-</v>
          </cell>
          <cell r="I44" t="str">
            <v>-</v>
          </cell>
          <cell r="J44">
            <v>320.48933921611905</v>
          </cell>
        </row>
        <row r="46">
          <cell r="C46" t="str">
            <v>Total Cumulative FCF</v>
          </cell>
          <cell r="G46">
            <v>15.757118388007006</v>
          </cell>
          <cell r="H46">
            <v>34.044314642612299</v>
          </cell>
          <cell r="I46">
            <v>54.399716902469677</v>
          </cell>
          <cell r="J46">
            <v>76.209262978988477</v>
          </cell>
        </row>
        <row r="50">
          <cell r="F50" t="str">
            <v>PV of Terminal Value (EBITDA Multiple)</v>
          </cell>
          <cell r="L50" t="str">
            <v>PV</v>
          </cell>
          <cell r="M50" t="str">
            <v>=</v>
          </cell>
          <cell r="N50" t="str">
            <v>Firm Value</v>
          </cell>
        </row>
        <row r="51">
          <cell r="F51" t="str">
            <v>EBITDA Multiple</v>
          </cell>
          <cell r="L51" t="str">
            <v xml:space="preserve"> of FCF</v>
          </cell>
          <cell r="N51" t="str">
            <v>EBITDA Multiple</v>
          </cell>
        </row>
        <row r="52">
          <cell r="E52">
            <v>320.48933921611905</v>
          </cell>
          <cell r="F52">
            <v>8</v>
          </cell>
          <cell r="G52">
            <v>9</v>
          </cell>
          <cell r="H52">
            <v>10</v>
          </cell>
          <cell r="I52">
            <v>11</v>
          </cell>
          <cell r="J52">
            <v>12</v>
          </cell>
          <cell r="K52">
            <v>76.209262978988477</v>
          </cell>
          <cell r="L52">
            <v>76.209262978988477</v>
          </cell>
          <cell r="N52">
            <v>8</v>
          </cell>
          <cell r="O52">
            <v>9</v>
          </cell>
          <cell r="P52">
            <v>10</v>
          </cell>
          <cell r="Q52">
            <v>11</v>
          </cell>
          <cell r="R52">
            <v>12</v>
          </cell>
        </row>
        <row r="53">
          <cell r="D53" t="str">
            <v>Discount Rate Sensitivity</v>
          </cell>
          <cell r="E53">
            <v>0.15000000000000002</v>
          </cell>
          <cell r="F53">
            <v>292.63665976205067</v>
          </cell>
          <cell r="G53">
            <v>329.21624223230702</v>
          </cell>
          <cell r="H53">
            <v>365.79582470256332</v>
          </cell>
          <cell r="I53">
            <v>402.37540717281962</v>
          </cell>
          <cell r="J53">
            <v>438.95498964307598</v>
          </cell>
          <cell r="K53">
            <v>0.15000000000000002</v>
          </cell>
          <cell r="L53">
            <v>80.7233627927626</v>
          </cell>
          <cell r="N53">
            <v>373.36002255481327</v>
          </cell>
          <cell r="O53">
            <v>409.93960502506962</v>
          </cell>
          <cell r="P53">
            <v>446.51918749532592</v>
          </cell>
          <cell r="Q53">
            <v>483.09876996558222</v>
          </cell>
          <cell r="R53">
            <v>519.67835243583863</v>
          </cell>
        </row>
        <row r="54">
          <cell r="E54">
            <v>0.17500000000000002</v>
          </cell>
          <cell r="F54">
            <v>273.72261277358433</v>
          </cell>
          <cell r="G54">
            <v>307.93793937028244</v>
          </cell>
          <cell r="H54">
            <v>342.15326596698048</v>
          </cell>
          <cell r="I54">
            <v>376.36859256367848</v>
          </cell>
          <cell r="J54">
            <v>410.58391916037652</v>
          </cell>
          <cell r="K54">
            <v>0.17500000000000002</v>
          </cell>
          <cell r="L54">
            <v>78.392964109219363</v>
          </cell>
          <cell r="N54">
            <v>352.11557688280368</v>
          </cell>
          <cell r="O54">
            <v>386.33090347950179</v>
          </cell>
          <cell r="P54">
            <v>420.54623007619983</v>
          </cell>
          <cell r="Q54">
            <v>454.76155667289783</v>
          </cell>
          <cell r="R54">
            <v>488.97688326959587</v>
          </cell>
        </row>
        <row r="55">
          <cell r="E55">
            <v>0.2</v>
          </cell>
          <cell r="F55">
            <v>256.39147137289518</v>
          </cell>
          <cell r="G55">
            <v>288.44040529450712</v>
          </cell>
          <cell r="H55">
            <v>320.48933921611905</v>
          </cell>
          <cell r="I55">
            <v>352.53827313773087</v>
          </cell>
          <cell r="J55">
            <v>384.5872070593428</v>
          </cell>
          <cell r="K55">
            <v>0.2</v>
          </cell>
          <cell r="L55">
            <v>76.209262978988477</v>
          </cell>
          <cell r="N55">
            <v>332.60073435188366</v>
          </cell>
          <cell r="O55">
            <v>364.64966827349559</v>
          </cell>
          <cell r="P55">
            <v>396.69860219510753</v>
          </cell>
          <cell r="Q55">
            <v>428.74753611671935</v>
          </cell>
          <cell r="R55">
            <v>460.79647003833128</v>
          </cell>
        </row>
        <row r="56">
          <cell r="E56">
            <v>0.22500000000000001</v>
          </cell>
          <cell r="F56">
            <v>240.48180774049604</v>
          </cell>
          <cell r="G56">
            <v>270.54203370805806</v>
          </cell>
          <cell r="H56">
            <v>300.60225967562008</v>
          </cell>
          <cell r="I56">
            <v>330.66248564318204</v>
          </cell>
          <cell r="J56">
            <v>360.72271161074406</v>
          </cell>
          <cell r="K56">
            <v>0.22500000000000001</v>
          </cell>
          <cell r="L56">
            <v>74.159805644435068</v>
          </cell>
          <cell r="N56">
            <v>314.64161338493113</v>
          </cell>
          <cell r="O56">
            <v>344.70183935249315</v>
          </cell>
          <cell r="P56">
            <v>374.76206532005517</v>
          </cell>
          <cell r="Q56">
            <v>404.82229128761708</v>
          </cell>
          <cell r="R56">
            <v>434.8825172551791</v>
          </cell>
        </row>
        <row r="57">
          <cell r="E57">
            <v>0.25</v>
          </cell>
          <cell r="F57">
            <v>225.85149370941519</v>
          </cell>
          <cell r="G57">
            <v>254.08293042309214</v>
          </cell>
          <cell r="H57">
            <v>282.31436713676902</v>
          </cell>
          <cell r="I57">
            <v>310.54580385044591</v>
          </cell>
          <cell r="J57">
            <v>338.77724056412279</v>
          </cell>
          <cell r="K57">
            <v>0.25</v>
          </cell>
          <cell r="L57">
            <v>72.233440100034059</v>
          </cell>
          <cell r="N57">
            <v>298.08493380944924</v>
          </cell>
          <cell r="O57">
            <v>326.31637052312618</v>
          </cell>
          <cell r="P57">
            <v>354.54780723680307</v>
          </cell>
          <cell r="Q57">
            <v>382.77924395047995</v>
          </cell>
          <cell r="R57">
            <v>411.01068066415684</v>
          </cell>
        </row>
        <row r="58">
          <cell r="F58" t="str">
            <v>Note: 10.0x EBITDA Multiple based on Security Comparables</v>
          </cell>
        </row>
      </sheetData>
      <sheetData sheetId="8"/>
      <sheetData sheetId="9"/>
      <sheetData sheetId="10"/>
      <sheetData sheetId="11">
        <row r="2">
          <cell r="C2" t="str">
            <v>ArchPoint Partners</v>
          </cell>
        </row>
      </sheetData>
      <sheetData sheetId="12">
        <row r="2">
          <cell r="C2" t="str">
            <v>ArchPoint Partners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EPS Adjustments"/>
      <sheetName val="Price Sensitivities"/>
      <sheetName val="Computations"/>
      <sheetName val="Transaction Inputs"/>
      <sheetName val="Company Inputs"/>
      <sheetName val="Chart Data"/>
      <sheetName val="Targe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s"/>
      <sheetName val="IPO Chronological Sort"/>
      <sheetName val="__FDSCACHE__"/>
      <sheetName val="IPO Sector Sort"/>
      <sheetName val="Market Caps 1"/>
      <sheetName val="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PS Projected BS"/>
      <sheetName val="RAPS Historical BS"/>
      <sheetName val="RAPS Projected IS by Busines"/>
      <sheetName val="Cost Structure (by Bus. Unit)"/>
      <sheetName val="Cost Structure"/>
      <sheetName val="EBITDA Bridge"/>
      <sheetName val="RAPS Historical IS"/>
      <sheetName val="Rev_EBITDA Chart"/>
      <sheetName val="Rev Chart"/>
      <sheetName val="Raw Materials"/>
      <sheetName val="Sales Breakdown"/>
      <sheetName val="Services"/>
      <sheetName val="SMAC"/>
      <sheetName val="Variable"/>
      <sheetName val="Large AC"/>
      <sheetName val="PT Components"/>
      <sheetName val="Enclosed Gearing"/>
      <sheetName val="Mounted Bearings"/>
      <sheetName val="Management"/>
      <sheetName val="Exec Summ Pies"/>
      <sheetName val="Backup"/>
      <sheetName val="Orders"/>
      <sheetName val="EBITDA Bridge_Support Sheet1"/>
      <sheetName val="EBITDA Bridge_Support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Year</v>
          </cell>
          <cell r="B1">
            <v>2002</v>
          </cell>
          <cell r="C1">
            <v>2003</v>
          </cell>
          <cell r="D1">
            <v>2004</v>
          </cell>
          <cell r="E1">
            <v>2005</v>
          </cell>
          <cell r="F1" t="str">
            <v>2006E</v>
          </cell>
        </row>
        <row r="2">
          <cell r="A2" t="str">
            <v>Plain</v>
          </cell>
          <cell r="B2">
            <v>17.301436382842109</v>
          </cell>
          <cell r="C2">
            <v>17.660362847788374</v>
          </cell>
          <cell r="D2">
            <v>19.198607547026025</v>
          </cell>
          <cell r="E2">
            <v>22.667262243387604</v>
          </cell>
          <cell r="F2">
            <v>24.333348722583828</v>
          </cell>
        </row>
        <row r="3">
          <cell r="A3" t="str">
            <v>Roller</v>
          </cell>
          <cell r="B3">
            <v>79.209218118928774</v>
          </cell>
          <cell r="C3">
            <v>84.030629912734952</v>
          </cell>
          <cell r="D3">
            <v>89.262343108988603</v>
          </cell>
          <cell r="E3">
            <v>106.18477297445138</v>
          </cell>
          <cell r="F3">
            <v>117.856584756839</v>
          </cell>
        </row>
        <row r="4">
          <cell r="A4" t="str">
            <v>Ball</v>
          </cell>
          <cell r="B4">
            <v>57.467345498229115</v>
          </cell>
          <cell r="C4">
            <v>62.35800723947667</v>
          </cell>
          <cell r="D4">
            <v>60.845049343985373</v>
          </cell>
          <cell r="E4">
            <v>69.324964782161018</v>
          </cell>
          <cell r="F4">
            <v>74.910066520577146</v>
          </cell>
        </row>
        <row r="5">
          <cell r="A5" t="str">
            <v>Total</v>
          </cell>
          <cell r="B5">
            <v>153.97800000000001</v>
          </cell>
          <cell r="C5">
            <v>164.04900000000001</v>
          </cell>
          <cell r="D5">
            <v>169.30600000000001</v>
          </cell>
          <cell r="E5">
            <v>198.17700000000002</v>
          </cell>
          <cell r="F5">
            <v>217.1</v>
          </cell>
        </row>
        <row r="7">
          <cell r="A7" t="str">
            <v>CAGR:</v>
          </cell>
          <cell r="B7">
            <v>8.9683280266116272E-2</v>
          </cell>
        </row>
        <row r="8">
          <cell r="B8">
            <v>8.9683280266116272E-2</v>
          </cell>
        </row>
        <row r="9">
          <cell r="A9" t="str">
            <v>CAGR Check</v>
          </cell>
          <cell r="C9">
            <v>167.78725212881605</v>
          </cell>
          <cell r="D9">
            <v>182.83496328656616</v>
          </cell>
          <cell r="E9">
            <v>199.23220254144036</v>
          </cell>
          <cell r="F9">
            <v>217.1</v>
          </cell>
        </row>
        <row r="23">
          <cell r="G23" t="str">
            <v>Operating Margin:</v>
          </cell>
          <cell r="H23">
            <v>0.188</v>
          </cell>
          <cell r="I23">
            <v>0.23699999999999999</v>
          </cell>
          <cell r="J23">
            <v>0.215</v>
          </cell>
          <cell r="K23">
            <v>0.25900000000000001</v>
          </cell>
          <cell r="L23">
            <v>0.28799999999999998</v>
          </cell>
        </row>
      </sheetData>
      <sheetData sheetId="18"/>
      <sheetData sheetId="19">
        <row r="1">
          <cell r="E1">
            <v>1</v>
          </cell>
          <cell r="F1">
            <v>2</v>
          </cell>
          <cell r="G1">
            <v>3</v>
          </cell>
          <cell r="H1">
            <v>4</v>
          </cell>
          <cell r="I1">
            <v>5</v>
          </cell>
          <cell r="J1">
            <v>6</v>
          </cell>
          <cell r="K1">
            <v>7</v>
          </cell>
          <cell r="L1">
            <v>8</v>
          </cell>
          <cell r="M1">
            <v>9</v>
          </cell>
          <cell r="N1">
            <v>10</v>
          </cell>
          <cell r="O1">
            <v>11</v>
          </cell>
          <cell r="P1">
            <v>12</v>
          </cell>
          <cell r="Q1">
            <v>13</v>
          </cell>
          <cell r="R1">
            <v>14</v>
          </cell>
          <cell r="S1">
            <v>15</v>
          </cell>
          <cell r="T1">
            <v>16</v>
          </cell>
          <cell r="U1">
            <v>17</v>
          </cell>
          <cell r="V1">
            <v>18</v>
          </cell>
        </row>
        <row r="3">
          <cell r="E3" t="str">
            <v>2005 Revenue Breakdown</v>
          </cell>
        </row>
        <row r="5">
          <cell r="E5" t="str">
            <v>Products</v>
          </cell>
          <cell r="Q5" t="str">
            <v>Geography [Dummy Data]</v>
          </cell>
        </row>
        <row r="8">
          <cell r="K8" t="str">
            <v>Channels of Distribution</v>
          </cell>
        </row>
        <row r="25">
          <cell r="E25" t="str">
            <v>Fiscal 2005 Revenue:  $849 million</v>
          </cell>
        </row>
        <row r="31">
          <cell r="A31" t="str">
            <v>Application Breakdown</v>
          </cell>
          <cell r="C31" t="str">
            <v>2005A</v>
          </cell>
        </row>
        <row r="33">
          <cell r="A33" t="str">
            <v>Bearings</v>
          </cell>
          <cell r="B33">
            <v>0.23</v>
          </cell>
          <cell r="C33">
            <v>198.2</v>
          </cell>
          <cell r="D33">
            <v>0.23</v>
          </cell>
        </row>
        <row r="34">
          <cell r="A34" t="str">
            <v>Enclosed Gearing</v>
          </cell>
          <cell r="B34">
            <v>0.2</v>
          </cell>
          <cell r="C34">
            <v>170.9</v>
          </cell>
          <cell r="D34">
            <v>0.2</v>
          </cell>
        </row>
        <row r="35">
          <cell r="A35" t="str">
            <v>Small &amp; Medium AC Motors</v>
          </cell>
          <cell r="B35">
            <v>0.18</v>
          </cell>
          <cell r="C35">
            <v>150.4</v>
          </cell>
          <cell r="D35">
            <v>0.18</v>
          </cell>
        </row>
        <row r="36">
          <cell r="A36" t="str">
            <v>Large AC &amp; Custom Motors</v>
          </cell>
          <cell r="B36">
            <v>0.13</v>
          </cell>
          <cell r="C36">
            <v>112</v>
          </cell>
          <cell r="D36">
            <v>0.13</v>
          </cell>
        </row>
        <row r="37">
          <cell r="A37" t="str">
            <v>Services</v>
          </cell>
          <cell r="B37">
            <v>0.08</v>
          </cell>
          <cell r="C37">
            <v>69.2</v>
          </cell>
          <cell r="D37">
            <v>0.08</v>
          </cell>
        </row>
        <row r="38">
          <cell r="A38" t="str">
            <v>Variable-Speed  Motors</v>
          </cell>
          <cell r="B38">
            <v>0.08</v>
          </cell>
          <cell r="C38">
            <v>68.400000000000006</v>
          </cell>
          <cell r="D38">
            <v>0.08</v>
          </cell>
        </row>
        <row r="39">
          <cell r="A39" t="str">
            <v>PT Components</v>
          </cell>
          <cell r="B39">
            <v>0.08</v>
          </cell>
          <cell r="C39">
            <v>67.2</v>
          </cell>
          <cell r="D39">
            <v>0.08</v>
          </cell>
        </row>
        <row r="40">
          <cell r="A40" t="str">
            <v>Other</v>
          </cell>
          <cell r="B40">
            <v>2.0000000000000018E-2</v>
          </cell>
          <cell r="C40">
            <v>11.2</v>
          </cell>
          <cell r="D40">
            <v>2.0000000000000018E-2</v>
          </cell>
        </row>
        <row r="41">
          <cell r="C41">
            <v>847.5</v>
          </cell>
          <cell r="D41">
            <v>1</v>
          </cell>
        </row>
        <row r="42">
          <cell r="A42" t="str">
            <v>End-Market Breakdown</v>
          </cell>
        </row>
        <row r="44">
          <cell r="A44" t="str">
            <v>Distributor</v>
          </cell>
          <cell r="B44">
            <v>0.62</v>
          </cell>
        </row>
        <row r="45">
          <cell r="A45" t="str">
            <v>Direct</v>
          </cell>
          <cell r="B45">
            <v>0.38</v>
          </cell>
        </row>
        <row r="49">
          <cell r="A49" t="str">
            <v>Geography</v>
          </cell>
          <cell r="C49" t="str">
            <v>2005A</v>
          </cell>
        </row>
        <row r="50">
          <cell r="A50" t="str">
            <v>United States</v>
          </cell>
          <cell r="B50">
            <v>0.5</v>
          </cell>
          <cell r="C50">
            <v>198.2</v>
          </cell>
          <cell r="D50">
            <v>0.23</v>
          </cell>
        </row>
        <row r="51">
          <cell r="A51" t="str">
            <v>Canada</v>
          </cell>
          <cell r="B51">
            <v>0.2</v>
          </cell>
          <cell r="C51">
            <v>170.9</v>
          </cell>
          <cell r="D51">
            <v>0.2</v>
          </cell>
        </row>
        <row r="52">
          <cell r="A52" t="str">
            <v>Latin America</v>
          </cell>
          <cell r="B52">
            <v>0.1</v>
          </cell>
          <cell r="C52">
            <v>150.4</v>
          </cell>
          <cell r="D52">
            <v>0.18</v>
          </cell>
        </row>
        <row r="53">
          <cell r="A53" t="str">
            <v>Europe</v>
          </cell>
          <cell r="B53">
            <v>0.1</v>
          </cell>
          <cell r="C53">
            <v>112</v>
          </cell>
          <cell r="D53">
            <v>0.13</v>
          </cell>
        </row>
        <row r="54">
          <cell r="A54" t="str">
            <v>Asia &amp; Asia Pacific</v>
          </cell>
          <cell r="B54">
            <v>0.05</v>
          </cell>
          <cell r="C54">
            <v>69.2</v>
          </cell>
          <cell r="D54">
            <v>0.08</v>
          </cell>
        </row>
        <row r="55">
          <cell r="A55" t="str">
            <v>Other</v>
          </cell>
          <cell r="B55">
            <v>0.05</v>
          </cell>
          <cell r="C55">
            <v>68.400000000000006</v>
          </cell>
          <cell r="D55">
            <v>0.08</v>
          </cell>
        </row>
        <row r="56">
          <cell r="C56">
            <v>769.1</v>
          </cell>
        </row>
      </sheetData>
      <sheetData sheetId="20"/>
      <sheetData sheetId="21"/>
      <sheetData sheetId="22"/>
      <sheetData sheetId="23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 Summ Pies"/>
      <sheetName val="New Products"/>
      <sheetName val="Timeline"/>
      <sheetName val="Union Contracts"/>
      <sheetName val="Ops Facilities"/>
      <sheetName val="Injury"/>
      <sheetName val="Raw Materials"/>
      <sheetName val="Employees"/>
      <sheetName val="Service Facilities"/>
      <sheetName val="Customers"/>
      <sheetName val="Consol Pie Charts"/>
      <sheetName val="Market Ranks"/>
      <sheetName val="PS Consol"/>
      <sheetName val="Dodge&gt;&gt;&gt;"/>
      <sheetName val="Dodge Financial Performance"/>
      <sheetName val="Mounted Bearings Sales"/>
      <sheetName val="Gearing Sales"/>
      <sheetName val="PT Components Sales"/>
      <sheetName val="Dodge Revenue Breakdown"/>
      <sheetName val="Market Share"/>
      <sheetName val="Reliance&gt;&gt;&gt;"/>
      <sheetName val="Reliance Financial Performance"/>
      <sheetName val="Large AC &amp; Specialty Sales"/>
      <sheetName val="Small &amp; Medium AC Sales"/>
      <sheetName val="VS Motors &amp; Drives Sales"/>
      <sheetName val="Service Sales"/>
      <sheetName val="Reliance Revenue Breakdown"/>
      <sheetName val="Reliance Market Share"/>
      <sheetName val="Appendix&gt;&gt;&gt;"/>
    </sheetNames>
    <sheetDataSet>
      <sheetData sheetId="0">
        <row r="1">
          <cell r="E1">
            <v>1</v>
          </cell>
          <cell r="F1">
            <v>2</v>
          </cell>
          <cell r="G1">
            <v>3</v>
          </cell>
          <cell r="H1">
            <v>4</v>
          </cell>
          <cell r="I1">
            <v>5</v>
          </cell>
          <cell r="J1">
            <v>6</v>
          </cell>
          <cell r="K1">
            <v>7</v>
          </cell>
          <cell r="L1">
            <v>8</v>
          </cell>
          <cell r="M1">
            <v>9</v>
          </cell>
          <cell r="N1">
            <v>10</v>
          </cell>
          <cell r="O1">
            <v>11</v>
          </cell>
          <cell r="P1">
            <v>12</v>
          </cell>
          <cell r="Q1">
            <v>13</v>
          </cell>
          <cell r="R1">
            <v>14</v>
          </cell>
          <cell r="S1">
            <v>15</v>
          </cell>
          <cell r="T1">
            <v>16</v>
          </cell>
          <cell r="U1">
            <v>17</v>
          </cell>
          <cell r="V1">
            <v>18</v>
          </cell>
        </row>
        <row r="3">
          <cell r="E3" t="str">
            <v>Fiscal 2005 Net Revenue Breakdown</v>
          </cell>
        </row>
        <row r="5">
          <cell r="E5" t="str">
            <v>Products</v>
          </cell>
          <cell r="K5" t="str">
            <v>Channels of Distribution</v>
          </cell>
          <cell r="Q5" t="str">
            <v>Geography</v>
          </cell>
        </row>
        <row r="23">
          <cell r="E23" t="str">
            <v>Fiscal 2005 Net Revenue:  $849 million</v>
          </cell>
        </row>
        <row r="32">
          <cell r="A32" t="str">
            <v>Application Breakdown</v>
          </cell>
        </row>
        <row r="34">
          <cell r="A34" t="str">
            <v>Dodge</v>
          </cell>
          <cell r="B34">
            <v>0.51448422039999997</v>
          </cell>
        </row>
        <row r="35">
          <cell r="A35" t="str">
            <v>RelianceElectric</v>
          </cell>
          <cell r="B35">
            <v>0.48551577960000003</v>
          </cell>
        </row>
        <row r="37">
          <cell r="A37" t="str">
            <v>End-Market Breakdown</v>
          </cell>
        </row>
        <row r="39">
          <cell r="A39" t="str">
            <v>Distributor</v>
          </cell>
          <cell r="B39">
            <v>0.62</v>
          </cell>
        </row>
        <row r="40">
          <cell r="A40" t="str">
            <v>Direct</v>
          </cell>
          <cell r="B40">
            <v>0.38</v>
          </cell>
        </row>
        <row r="44">
          <cell r="A44" t="str">
            <v>Geography</v>
          </cell>
        </row>
        <row r="45">
          <cell r="A45" t="str">
            <v>North America</v>
          </cell>
          <cell r="B45">
            <v>0.86</v>
          </cell>
        </row>
        <row r="46">
          <cell r="A46" t="str">
            <v>Rest of the World</v>
          </cell>
          <cell r="B46">
            <v>0.14000000000000001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ions"/>
      <sheetName val="Waterfall Graph"/>
      <sheetName val="Acquiror"/>
      <sheetName val="Model Assumptions"/>
      <sheetName val="wCodeTable"/>
      <sheetName val="Instructions"/>
      <sheetName val="synthgraph"/>
      <sheetName val="Assumptions"/>
      <sheetName val="Consolidated Summary"/>
      <sheetName val="Consolidated"/>
      <sheetName val="Americas"/>
      <sheetName val="North America"/>
      <sheetName val="South America"/>
      <sheetName val="Europe"/>
      <sheetName val="China"/>
      <sheetName val="Other Asia"/>
      <sheetName val="Corporate"/>
      <sheetName val="Eliminations"/>
      <sheetName val="Elims"/>
      <sheetName val="Asia Pacific Elim"/>
      <sheetName val="Mgt Adj"/>
      <sheetName val="Growth Initiatives"/>
      <sheetName val="Growth In. Worksheet"/>
      <sheetName val="Restructuring"/>
      <sheetName val="Restructuring Wkst"/>
      <sheetName val="Capital Spending"/>
      <sheetName val="Check Totals"/>
      <sheetName val="Cube Refs"/>
      <sheetName val="Sheet1"/>
      <sheetName val="PXMODEL"/>
      <sheetName val="Assoc P&amp;OPE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Quarterly"/>
      <sheetName val="Comp Data Input"/>
      <sheetName val="Charting"/>
      <sheetName val="Football Field"/>
      <sheetName val="Trading Metrics"/>
      <sheetName val="Combined P&amp;L"/>
      <sheetName val="LBO"/>
      <sheetName val="_CIQHiddenCacheSheet"/>
      <sheetName val="LBO-forslides"/>
      <sheetName val="Regression"/>
      <sheetName val="CAC and Payback"/>
      <sheetName val="Plots &amp; Charts 12"/>
      <sheetName val="Plots &amp; Charts 13"/>
      <sheetName val="Operating Metrics"/>
      <sheetName val="M&amp;A - SaaS"/>
      <sheetName val="M&amp;A - HCIT"/>
      <sheetName val="Public Buyer Profiles"/>
      <sheetName val="Private Buyers Profile"/>
      <sheetName val="DCF"/>
      <sheetName val="WA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C2" t="str">
            <v>ArchPoint Partners</v>
          </cell>
          <cell r="Q2" t="str">
            <v>STRICTLY PRIVATE AND CONFIDENTIAL</v>
          </cell>
        </row>
        <row r="3">
          <cell r="D3" t="str">
            <v>Ingram Medical</v>
          </cell>
        </row>
        <row r="4">
          <cell r="D4" t="str">
            <v>Trading Metrics</v>
          </cell>
        </row>
        <row r="6">
          <cell r="D6" t="str">
            <v>Comp Data Input VLOOKUP Reference</v>
          </cell>
        </row>
        <row r="7">
          <cell r="D7">
            <v>2</v>
          </cell>
          <cell r="E7">
            <v>4</v>
          </cell>
          <cell r="F7">
            <v>5</v>
          </cell>
          <cell r="G7">
            <v>7</v>
          </cell>
          <cell r="H7">
            <v>12</v>
          </cell>
          <cell r="I7">
            <v>13</v>
          </cell>
          <cell r="J7">
            <v>9</v>
          </cell>
          <cell r="K7">
            <v>15</v>
          </cell>
          <cell r="M7">
            <v>40</v>
          </cell>
          <cell r="N7">
            <v>41</v>
          </cell>
          <cell r="O7">
            <v>38</v>
          </cell>
          <cell r="P7">
            <v>39</v>
          </cell>
          <cell r="Q7">
            <v>42</v>
          </cell>
          <cell r="R7">
            <v>43</v>
          </cell>
          <cell r="S7">
            <v>44</v>
          </cell>
          <cell r="T7">
            <v>45</v>
          </cell>
          <cell r="V7">
            <v>49</v>
          </cell>
          <cell r="W7">
            <v>50</v>
          </cell>
          <cell r="X7">
            <v>47</v>
          </cell>
          <cell r="Y7">
            <v>48</v>
          </cell>
          <cell r="Z7">
            <v>51</v>
          </cell>
          <cell r="AA7">
            <v>52</v>
          </cell>
          <cell r="AB7">
            <v>53</v>
          </cell>
          <cell r="AC7">
            <v>54</v>
          </cell>
          <cell r="AD7">
            <v>75</v>
          </cell>
          <cell r="AF7">
            <v>78</v>
          </cell>
          <cell r="AG7">
            <v>79</v>
          </cell>
          <cell r="AH7">
            <v>77</v>
          </cell>
          <cell r="AI7">
            <v>80</v>
          </cell>
          <cell r="AJ7">
            <v>81</v>
          </cell>
          <cell r="AK7">
            <v>82</v>
          </cell>
        </row>
        <row r="9">
          <cell r="D9" t="str">
            <v>($ millions)</v>
          </cell>
          <cell r="M9" t="str">
            <v>EV / Revenue</v>
          </cell>
          <cell r="O9" t="str">
            <v>EV / Revenue</v>
          </cell>
          <cell r="V9" t="str">
            <v>EV / EBITDA</v>
          </cell>
          <cell r="X9" t="str">
            <v>EV / EBITDA</v>
          </cell>
          <cell r="AF9" t="str">
            <v>EBITDA Growth</v>
          </cell>
        </row>
        <row r="10">
          <cell r="D10" t="str">
            <v>Company</v>
          </cell>
          <cell r="E10" t="str">
            <v>Stock Price</v>
          </cell>
          <cell r="F10" t="str">
            <v>52-wk High</v>
          </cell>
          <cell r="G10" t="str">
            <v>% of 52-wk High</v>
          </cell>
          <cell r="H10" t="str">
            <v>Cash &amp;ST Inv</v>
          </cell>
          <cell r="I10" t="str">
            <v>Total Debt</v>
          </cell>
          <cell r="J10" t="str">
            <v>Equity Mkt Cap</v>
          </cell>
          <cell r="K10" t="str">
            <v>EnterpriseValue</v>
          </cell>
          <cell r="M10" t="str">
            <v>CY 2010A</v>
          </cell>
          <cell r="N10" t="str">
            <v>CY 2011A</v>
          </cell>
          <cell r="O10" t="str">
            <v>LTM</v>
          </cell>
          <cell r="P10" t="str">
            <v>NTM</v>
          </cell>
          <cell r="Q10" t="str">
            <v>CY 2012E</v>
          </cell>
          <cell r="R10" t="str">
            <v>CY 2013E</v>
          </cell>
          <cell r="S10" t="str">
            <v>CY 2014E</v>
          </cell>
          <cell r="T10" t="str">
            <v>CY 2015E</v>
          </cell>
          <cell r="V10" t="str">
            <v>CY 2010A</v>
          </cell>
          <cell r="W10" t="str">
            <v>CY 2011A</v>
          </cell>
          <cell r="X10" t="str">
            <v>LTM</v>
          </cell>
          <cell r="Y10" t="str">
            <v>NTM</v>
          </cell>
          <cell r="Z10" t="str">
            <v>CY 2012E</v>
          </cell>
          <cell r="AA10" t="str">
            <v>CY 2013E</v>
          </cell>
          <cell r="AB10" t="str">
            <v>CY 2014E</v>
          </cell>
          <cell r="AC10" t="str">
            <v>CY 2015E</v>
          </cell>
          <cell r="AD10" t="str">
            <v>CY 2015E</v>
          </cell>
          <cell r="AF10" t="str">
            <v>2010-2011</v>
          </cell>
          <cell r="AG10" t="str">
            <v>2011-2012</v>
          </cell>
          <cell r="AH10" t="str">
            <v>LTM-NTM</v>
          </cell>
          <cell r="AI10" t="str">
            <v>2012-2013</v>
          </cell>
          <cell r="AJ10" t="str">
            <v>2013-2014</v>
          </cell>
          <cell r="AK10" t="str">
            <v>2014-2015</v>
          </cell>
        </row>
        <row r="11">
          <cell r="B11" t="str">
            <v>SaaS</v>
          </cell>
        </row>
        <row r="12">
          <cell r="B12" t="str">
            <v>NYSE:N</v>
          </cell>
          <cell r="D12" t="e">
            <v>#N/A</v>
          </cell>
          <cell r="E12" t="e">
            <v>#N/A</v>
          </cell>
          <cell r="F12">
            <v>7.3</v>
          </cell>
          <cell r="G12" t="e">
            <v>#N/A</v>
          </cell>
          <cell r="H12" t="e">
            <v>#N/A</v>
          </cell>
          <cell r="I12" t="e">
            <v>#N/A</v>
          </cell>
          <cell r="J12" t="e">
            <v>#N/A</v>
          </cell>
          <cell r="K12" t="e">
            <v>#N/A</v>
          </cell>
          <cell r="M12" t="e">
            <v>#N/A</v>
          </cell>
          <cell r="N12" t="e">
            <v>#N/A</v>
          </cell>
          <cell r="O12" t="e">
            <v>#N/A</v>
          </cell>
          <cell r="P12" t="e">
            <v>#N/A</v>
          </cell>
          <cell r="Q12" t="e">
            <v>#N/A</v>
          </cell>
          <cell r="R12" t="e">
            <v>#N/A</v>
          </cell>
          <cell r="S12" t="e">
            <v>#N/A</v>
          </cell>
          <cell r="T12" t="e">
            <v>#N/A</v>
          </cell>
          <cell r="V12" t="e">
            <v>#N/A</v>
          </cell>
          <cell r="W12" t="e">
            <v>#N/A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str">
            <v>NA</v>
          </cell>
          <cell r="AF12">
            <v>0.12659239912584619</v>
          </cell>
          <cell r="AG12">
            <v>0.15915073807721436</v>
          </cell>
          <cell r="AH12">
            <v>0.14843862243819994</v>
          </cell>
          <cell r="AI12">
            <v>0.43723196220705396</v>
          </cell>
          <cell r="AJ12">
            <v>0.18975397812842298</v>
          </cell>
          <cell r="AK12" t="str">
            <v>NA</v>
          </cell>
        </row>
        <row r="13">
          <cell r="B13" t="str">
            <v>CSOD</v>
          </cell>
          <cell r="D13" t="e">
            <v>#N/A</v>
          </cell>
          <cell r="E13" t="e">
            <v>#N/A</v>
          </cell>
          <cell r="F13">
            <v>11.95</v>
          </cell>
          <cell r="G13" t="e">
            <v>#N/A</v>
          </cell>
          <cell r="H13" t="e">
            <v>#N/A</v>
          </cell>
          <cell r="I13" t="e">
            <v>#N/A</v>
          </cell>
          <cell r="J13" t="e">
            <v>#N/A</v>
          </cell>
          <cell r="K13" t="e">
            <v>#N/A</v>
          </cell>
          <cell r="M13" t="e">
            <v>#N/A</v>
          </cell>
          <cell r="N13" t="e">
            <v>#N/A</v>
          </cell>
          <cell r="O13" t="e">
            <v>#N/A</v>
          </cell>
          <cell r="P13" t="e">
            <v>#N/A</v>
          </cell>
          <cell r="Q13" t="e">
            <v>#N/A</v>
          </cell>
          <cell r="R13" t="e">
            <v>#N/A</v>
          </cell>
          <cell r="S13" t="e">
            <v>#N/A</v>
          </cell>
          <cell r="T13" t="e">
            <v>#N/A</v>
          </cell>
          <cell r="V13" t="e">
            <v>#N/A</v>
          </cell>
          <cell r="W13" t="e">
            <v>#N/A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str">
            <v>NA</v>
          </cell>
          <cell r="AF13">
            <v>0.35823529411764721</v>
          </cell>
          <cell r="AG13">
            <v>6.338817669987006</v>
          </cell>
          <cell r="AH13">
            <v>13.298245614035089</v>
          </cell>
          <cell r="AI13">
            <v>0.45577985203002847</v>
          </cell>
          <cell r="AJ13" t="str">
            <v>NA</v>
          </cell>
          <cell r="AK13" t="str">
            <v>NA</v>
          </cell>
        </row>
        <row r="14">
          <cell r="B14" t="str">
            <v>NasdaqGS:ULTI</v>
          </cell>
          <cell r="D14" t="e">
            <v>#N/A</v>
          </cell>
          <cell r="E14" t="e">
            <v>#N/A</v>
          </cell>
          <cell r="F14">
            <v>16.03</v>
          </cell>
          <cell r="G14" t="e">
            <v>#N/A</v>
          </cell>
          <cell r="H14" t="e">
            <v>#N/A</v>
          </cell>
          <cell r="I14" t="e">
            <v>#N/A</v>
          </cell>
          <cell r="J14" t="e">
            <v>#N/A</v>
          </cell>
          <cell r="K14" t="e">
            <v>#N/A</v>
          </cell>
          <cell r="M14" t="e">
            <v>#N/A</v>
          </cell>
          <cell r="N14" t="e">
            <v>#N/A</v>
          </cell>
          <cell r="O14" t="e">
            <v>#N/A</v>
          </cell>
          <cell r="P14" t="e">
            <v>#N/A</v>
          </cell>
          <cell r="Q14" t="e">
            <v>#N/A</v>
          </cell>
          <cell r="R14" t="e">
            <v>#N/A</v>
          </cell>
          <cell r="S14" t="e">
            <v>#N/A</v>
          </cell>
          <cell r="T14" t="e">
            <v>#N/A</v>
          </cell>
          <cell r="V14" t="e">
            <v>#N/A</v>
          </cell>
          <cell r="W14" t="e">
            <v>#N/A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str">
            <v>NA</v>
          </cell>
          <cell r="AF14">
            <v>0.12388698300119483</v>
          </cell>
          <cell r="AG14">
            <v>1.5194776554515208</v>
          </cell>
          <cell r="AH14" t="str">
            <v>NA</v>
          </cell>
          <cell r="AI14">
            <v>0.28990186686951525</v>
          </cell>
          <cell r="AJ14" t="str">
            <v>NA</v>
          </cell>
          <cell r="AK14" t="str">
            <v>NA</v>
          </cell>
        </row>
        <row r="15">
          <cell r="B15" t="str">
            <v>CRM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  <cell r="J15" t="e">
            <v>#N/A</v>
          </cell>
          <cell r="K15" t="e">
            <v>#N/A</v>
          </cell>
          <cell r="M15" t="e">
            <v>#N/A</v>
          </cell>
          <cell r="N15" t="e">
            <v>#N/A</v>
          </cell>
          <cell r="O15" t="e">
            <v>#N/A</v>
          </cell>
          <cell r="P15" t="e">
            <v>#N/A</v>
          </cell>
          <cell r="Q15" t="e">
            <v>#N/A</v>
          </cell>
          <cell r="R15" t="e">
            <v>#N/A</v>
          </cell>
          <cell r="S15" t="e">
            <v>#N/A</v>
          </cell>
          <cell r="T15" t="e">
            <v>#N/A</v>
          </cell>
          <cell r="V15" t="e">
            <v>#N/A</v>
          </cell>
          <cell r="W15" t="e">
            <v>#N/A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str">
            <v>NA</v>
          </cell>
          <cell r="AF15" t="str">
            <v>NM</v>
          </cell>
          <cell r="AG15" t="str">
            <v>NM</v>
          </cell>
          <cell r="AH15" t="str">
            <v>NM</v>
          </cell>
          <cell r="AI15">
            <v>0.36268192780856467</v>
          </cell>
          <cell r="AJ15">
            <v>0.53774226172969919</v>
          </cell>
          <cell r="AK15" t="str">
            <v>NA</v>
          </cell>
        </row>
        <row r="16">
          <cell r="B16" t="str">
            <v xml:space="preserve">NasdaqGM:SPSC </v>
          </cell>
          <cell r="D16" t="e">
            <v>#N/A</v>
          </cell>
          <cell r="E16" t="e">
            <v>#N/A</v>
          </cell>
          <cell r="F16">
            <v>14.01</v>
          </cell>
          <cell r="G16" t="e">
            <v>#N/A</v>
          </cell>
          <cell r="H16" t="e">
            <v>#N/A</v>
          </cell>
          <cell r="I16" t="e">
            <v>#N/A</v>
          </cell>
          <cell r="J16" t="e">
            <v>#N/A</v>
          </cell>
          <cell r="K16" t="e">
            <v>#N/A</v>
          </cell>
          <cell r="M16" t="e">
            <v>#N/A</v>
          </cell>
          <cell r="N16" t="e">
            <v>#N/A</v>
          </cell>
          <cell r="O16" t="e">
            <v>#N/A</v>
          </cell>
          <cell r="P16" t="e">
            <v>#N/A</v>
          </cell>
          <cell r="Q16" t="e">
            <v>#N/A</v>
          </cell>
          <cell r="R16" t="e">
            <v>#N/A</v>
          </cell>
          <cell r="S16" t="e">
            <v>#N/A</v>
          </cell>
          <cell r="T16" t="e">
            <v>#N/A</v>
          </cell>
          <cell r="V16" t="e">
            <v>#N/A</v>
          </cell>
          <cell r="W16" t="e">
            <v>#N/A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str">
            <v>NA</v>
          </cell>
          <cell r="AF16">
            <v>0.91881735677821896</v>
          </cell>
          <cell r="AG16">
            <v>0.76236004877508035</v>
          </cell>
          <cell r="AH16">
            <v>0.78759576604026127</v>
          </cell>
          <cell r="AI16">
            <v>0.22737481588644459</v>
          </cell>
          <cell r="AJ16">
            <v>-1.8890460576636237E-2</v>
          </cell>
          <cell r="AK16" t="str">
            <v>NA</v>
          </cell>
        </row>
        <row r="17">
          <cell r="B17" t="str">
            <v>NasdaqGS:ATHN</v>
          </cell>
          <cell r="D17" t="e">
            <v>#N/A</v>
          </cell>
          <cell r="E17" t="e">
            <v>#N/A</v>
          </cell>
          <cell r="F17">
            <v>21.9</v>
          </cell>
          <cell r="G17" t="e">
            <v>#N/A</v>
          </cell>
          <cell r="H17" t="e">
            <v>#N/A</v>
          </cell>
          <cell r="I17" t="e">
            <v>#N/A</v>
          </cell>
          <cell r="J17" t="e">
            <v>#N/A</v>
          </cell>
          <cell r="K17" t="e">
            <v>#N/A</v>
          </cell>
          <cell r="M17" t="e">
            <v>#N/A</v>
          </cell>
          <cell r="N17" t="e">
            <v>#N/A</v>
          </cell>
          <cell r="O17" t="e">
            <v>#N/A</v>
          </cell>
          <cell r="P17" t="e">
            <v>#N/A</v>
          </cell>
          <cell r="Q17" t="e">
            <v>#N/A</v>
          </cell>
          <cell r="R17" t="e">
            <v>#N/A</v>
          </cell>
          <cell r="S17" t="e">
            <v>#N/A</v>
          </cell>
          <cell r="T17" t="e">
            <v>#N/A</v>
          </cell>
          <cell r="V17" t="e">
            <v>#N/A</v>
          </cell>
          <cell r="W17" t="e">
            <v>#N/A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str">
            <v>NA</v>
          </cell>
          <cell r="AF17">
            <v>0.1702692831291297</v>
          </cell>
          <cell r="AG17">
            <v>2.6737977018016745</v>
          </cell>
          <cell r="AH17">
            <v>2.3518246567295691</v>
          </cell>
          <cell r="AI17">
            <v>0.2267255160909154</v>
          </cell>
          <cell r="AJ17" t="str">
            <v>NA</v>
          </cell>
          <cell r="AK17" t="str">
            <v>NA</v>
          </cell>
        </row>
        <row r="18">
          <cell r="B18" t="str">
            <v>NasdaqGS:RP</v>
          </cell>
          <cell r="D18" t="e">
            <v>#N/A</v>
          </cell>
          <cell r="E18" t="e">
            <v>#N/A</v>
          </cell>
          <cell r="F18">
            <v>34.299999999999997</v>
          </cell>
          <cell r="G18" t="e">
            <v>#N/A</v>
          </cell>
          <cell r="H18" t="e">
            <v>#N/A</v>
          </cell>
          <cell r="I18" t="e">
            <v>#N/A</v>
          </cell>
          <cell r="J18" t="e">
            <v>#N/A</v>
          </cell>
          <cell r="K18" t="e">
            <v>#N/A</v>
          </cell>
          <cell r="M18" t="e">
            <v>#N/A</v>
          </cell>
          <cell r="N18" t="e">
            <v>#N/A</v>
          </cell>
          <cell r="O18" t="e">
            <v>#N/A</v>
          </cell>
          <cell r="P18" t="e">
            <v>#N/A</v>
          </cell>
          <cell r="Q18" t="e">
            <v>#N/A</v>
          </cell>
          <cell r="R18" t="e">
            <v>#N/A</v>
          </cell>
          <cell r="S18" t="e">
            <v>#N/A</v>
          </cell>
          <cell r="T18" t="e">
            <v>#N/A</v>
          </cell>
          <cell r="V18" t="e">
            <v>#N/A</v>
          </cell>
          <cell r="W18" t="e">
            <v>#N/A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str">
            <v>NA</v>
          </cell>
          <cell r="AF18">
            <v>-0.34192520386165526</v>
          </cell>
          <cell r="AG18">
            <v>1.5963632910791437</v>
          </cell>
          <cell r="AH18">
            <v>1.1520672464202715</v>
          </cell>
          <cell r="AI18">
            <v>0.28331949706695547</v>
          </cell>
          <cell r="AJ18" t="str">
            <v>NA</v>
          </cell>
          <cell r="AK18" t="str">
            <v>NA</v>
          </cell>
        </row>
        <row r="19">
          <cell r="B19" t="str">
            <v>NasdaqGM:LPSN</v>
          </cell>
          <cell r="D19" t="e">
            <v>#N/A</v>
          </cell>
          <cell r="E19" t="e">
            <v>#N/A</v>
          </cell>
          <cell r="F19">
            <v>11.35</v>
          </cell>
          <cell r="G19" t="e">
            <v>#N/A</v>
          </cell>
          <cell r="H19" t="e">
            <v>#N/A</v>
          </cell>
          <cell r="I19" t="e">
            <v>#N/A</v>
          </cell>
          <cell r="J19" t="e">
            <v>#N/A</v>
          </cell>
          <cell r="K19" t="e">
            <v>#N/A</v>
          </cell>
          <cell r="M19" t="e">
            <v>#N/A</v>
          </cell>
          <cell r="N19" t="e">
            <v>#N/A</v>
          </cell>
          <cell r="O19" t="e">
            <v>#N/A</v>
          </cell>
          <cell r="P19" t="e">
            <v>#N/A</v>
          </cell>
          <cell r="Q19" t="e">
            <v>#N/A</v>
          </cell>
          <cell r="R19" t="e">
            <v>#N/A</v>
          </cell>
          <cell r="S19" t="e">
            <v>#N/A</v>
          </cell>
          <cell r="T19" t="e">
            <v>#N/A</v>
          </cell>
          <cell r="V19" t="e">
            <v>#N/A</v>
          </cell>
          <cell r="W19" t="e">
            <v>#N/A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str">
            <v>NA</v>
          </cell>
          <cell r="AF19">
            <v>-0.13985429356264178</v>
          </cell>
          <cell r="AG19">
            <v>0.70626214940294374</v>
          </cell>
          <cell r="AH19">
            <v>1.1060401678657077</v>
          </cell>
          <cell r="AI19">
            <v>0.54336737600195284</v>
          </cell>
          <cell r="AJ19" t="str">
            <v>NA</v>
          </cell>
          <cell r="AK19" t="str">
            <v>NA</v>
          </cell>
        </row>
        <row r="20">
          <cell r="B20" t="str">
            <v>SNCR</v>
          </cell>
          <cell r="D20" t="e">
            <v>#N/A</v>
          </cell>
          <cell r="E20" t="e">
            <v>#N/A</v>
          </cell>
          <cell r="F20">
            <v>4.1500000000000004</v>
          </cell>
          <cell r="G20" t="e">
            <v>#N/A</v>
          </cell>
          <cell r="H20" t="e">
            <v>#N/A</v>
          </cell>
          <cell r="I20" t="e">
            <v>#N/A</v>
          </cell>
          <cell r="J20" t="e">
            <v>#N/A</v>
          </cell>
          <cell r="K20" t="e">
            <v>#N/A</v>
          </cell>
          <cell r="M20" t="e">
            <v>#N/A</v>
          </cell>
          <cell r="N20" t="e">
            <v>#N/A</v>
          </cell>
          <cell r="O20" t="e">
            <v>#N/A</v>
          </cell>
          <cell r="P20" t="e">
            <v>#N/A</v>
          </cell>
          <cell r="Q20" t="e">
            <v>#N/A</v>
          </cell>
          <cell r="R20" t="e">
            <v>#N/A</v>
          </cell>
          <cell r="S20" t="e">
            <v>#N/A</v>
          </cell>
          <cell r="T20" t="e">
            <v>#N/A</v>
          </cell>
          <cell r="V20" t="e">
            <v>#N/A</v>
          </cell>
          <cell r="W20" t="e">
            <v>#N/A</v>
          </cell>
          <cell r="X20" t="e">
            <v>#N/A</v>
          </cell>
          <cell r="Y20" t="e">
            <v>#N/A</v>
          </cell>
          <cell r="Z20" t="e">
            <v>#N/A</v>
          </cell>
          <cell r="AA20" t="e">
            <v>#N/A</v>
          </cell>
          <cell r="AB20" t="e">
            <v>#N/A</v>
          </cell>
          <cell r="AC20" t="e">
            <v>#N/A</v>
          </cell>
          <cell r="AD20" t="str">
            <v>NA</v>
          </cell>
          <cell r="AF20">
            <v>-9.1267154901840009E-2</v>
          </cell>
          <cell r="AG20">
            <v>0.10279595015576337</v>
          </cell>
          <cell r="AH20">
            <v>0.82033800753453345</v>
          </cell>
          <cell r="AI20">
            <v>0.4731057729773942</v>
          </cell>
          <cell r="AJ20">
            <v>0.1783404414353329</v>
          </cell>
          <cell r="AK20" t="str">
            <v>NA</v>
          </cell>
        </row>
        <row r="21">
          <cell r="B21" t="str">
            <v>NasdaqGS:VOCS</v>
          </cell>
          <cell r="D21" t="e">
            <v>#N/A</v>
          </cell>
          <cell r="E21" t="e">
            <v>#N/A</v>
          </cell>
          <cell r="F21">
            <v>4.1500000000000004</v>
          </cell>
          <cell r="G21" t="e">
            <v>#N/A</v>
          </cell>
          <cell r="H21" t="e">
            <v>#N/A</v>
          </cell>
          <cell r="I21" t="e">
            <v>#N/A</v>
          </cell>
          <cell r="J21" t="e">
            <v>#N/A</v>
          </cell>
          <cell r="K21" t="e">
            <v>#N/A</v>
          </cell>
          <cell r="M21" t="e">
            <v>#N/A</v>
          </cell>
          <cell r="N21" t="e">
            <v>#N/A</v>
          </cell>
          <cell r="O21" t="e">
            <v>#N/A</v>
          </cell>
          <cell r="P21" t="e">
            <v>#N/A</v>
          </cell>
          <cell r="Q21" t="e">
            <v>#N/A</v>
          </cell>
          <cell r="R21" t="e">
            <v>#N/A</v>
          </cell>
          <cell r="S21" t="e">
            <v>#N/A</v>
          </cell>
          <cell r="T21" t="e">
            <v>#N/A</v>
          </cell>
          <cell r="V21" t="e">
            <v>#N/A</v>
          </cell>
          <cell r="W21" t="e">
            <v>#N/A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str">
            <v>NA</v>
          </cell>
          <cell r="AF21">
            <v>-9.1267154901840009E-2</v>
          </cell>
          <cell r="AG21">
            <v>0.10279595015576337</v>
          </cell>
          <cell r="AH21">
            <v>0.82033800753453345</v>
          </cell>
          <cell r="AI21">
            <v>0.4731057729773942</v>
          </cell>
          <cell r="AJ21">
            <v>0.1783404414353329</v>
          </cell>
          <cell r="AK21" t="str">
            <v>NA</v>
          </cell>
        </row>
        <row r="22">
          <cell r="B22" t="str">
            <v>NasdaqGS:SREV</v>
          </cell>
          <cell r="D22" t="e">
            <v>#N/A</v>
          </cell>
          <cell r="E22" t="e">
            <v>#N/A</v>
          </cell>
          <cell r="F22">
            <v>43.28</v>
          </cell>
          <cell r="G22" t="e">
            <v>#N/A</v>
          </cell>
          <cell r="H22" t="e">
            <v>#N/A</v>
          </cell>
          <cell r="I22" t="e">
            <v>#N/A</v>
          </cell>
          <cell r="J22" t="e">
            <v>#N/A</v>
          </cell>
          <cell r="K22" t="e">
            <v>#N/A</v>
          </cell>
          <cell r="M22" t="e">
            <v>#N/A</v>
          </cell>
          <cell r="N22" t="e">
            <v>#N/A</v>
          </cell>
          <cell r="O22" t="e">
            <v>#N/A</v>
          </cell>
          <cell r="P22" t="e">
            <v>#N/A</v>
          </cell>
          <cell r="Q22" t="e">
            <v>#N/A</v>
          </cell>
          <cell r="R22" t="e">
            <v>#N/A</v>
          </cell>
          <cell r="S22" t="e">
            <v>#N/A</v>
          </cell>
          <cell r="T22" t="e">
            <v>#N/A</v>
          </cell>
          <cell r="V22" t="e">
            <v>#N/A</v>
          </cell>
          <cell r="W22" t="e">
            <v>#N/A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str">
            <v>NA</v>
          </cell>
          <cell r="AF22">
            <v>0.41637898985607302</v>
          </cell>
          <cell r="AG22">
            <v>1.3245153549064455</v>
          </cell>
          <cell r="AH22">
            <v>1.4583900795641886</v>
          </cell>
          <cell r="AI22">
            <v>0.38041295317982016</v>
          </cell>
          <cell r="AJ22">
            <v>0.43716787272020841</v>
          </cell>
          <cell r="AK22" t="str">
            <v>NA</v>
          </cell>
        </row>
        <row r="23">
          <cell r="B23" t="str">
            <v>NasdaqGS:CTCT</v>
          </cell>
          <cell r="D23" t="e">
            <v>#N/A</v>
          </cell>
          <cell r="E23" t="e">
            <v>#N/A</v>
          </cell>
          <cell r="F23">
            <v>4.1500000000000004</v>
          </cell>
          <cell r="G23" t="e">
            <v>#N/A</v>
          </cell>
          <cell r="H23" t="e">
            <v>#N/A</v>
          </cell>
          <cell r="I23" t="e">
            <v>#N/A</v>
          </cell>
          <cell r="J23" t="e">
            <v>#N/A</v>
          </cell>
          <cell r="K23" t="e">
            <v>#N/A</v>
          </cell>
          <cell r="M23" t="e">
            <v>#N/A</v>
          </cell>
          <cell r="N23" t="e">
            <v>#N/A</v>
          </cell>
          <cell r="O23" t="e">
            <v>#N/A</v>
          </cell>
          <cell r="P23" t="e">
            <v>#N/A</v>
          </cell>
          <cell r="Q23" t="e">
            <v>#N/A</v>
          </cell>
          <cell r="R23" t="e">
            <v>#N/A</v>
          </cell>
          <cell r="S23" t="e">
            <v>#N/A</v>
          </cell>
          <cell r="T23" t="e">
            <v>#N/A</v>
          </cell>
          <cell r="V23" t="e">
            <v>#N/A</v>
          </cell>
          <cell r="W23" t="e">
            <v>#N/A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str">
            <v>NA</v>
          </cell>
          <cell r="AF23">
            <v>-9.1267154901840009E-2</v>
          </cell>
          <cell r="AG23">
            <v>0.10279595015576337</v>
          </cell>
          <cell r="AH23">
            <v>0.82033800753453345</v>
          </cell>
          <cell r="AI23">
            <v>0.4731057729773942</v>
          </cell>
          <cell r="AJ23">
            <v>0.1783404414353329</v>
          </cell>
          <cell r="AK23" t="str">
            <v>NA</v>
          </cell>
        </row>
        <row r="27">
          <cell r="E27" t="str">
            <v>Top Quartile</v>
          </cell>
          <cell r="J27" t="e">
            <v>#N/A</v>
          </cell>
          <cell r="K27" t="e">
            <v>#N/A</v>
          </cell>
          <cell r="M27" t="e">
            <v>#N/A</v>
          </cell>
          <cell r="N27" t="e">
            <v>#N/A</v>
          </cell>
          <cell r="O27" t="e">
            <v>#N/A</v>
          </cell>
          <cell r="P27" t="e">
            <v>#N/A</v>
          </cell>
          <cell r="Q27" t="e">
            <v>#N/A</v>
          </cell>
          <cell r="R27" t="e">
            <v>#N/A</v>
          </cell>
          <cell r="S27" t="e">
            <v>#N/A</v>
          </cell>
          <cell r="T27" t="e">
            <v>#N/A</v>
          </cell>
          <cell r="V27" t="e">
            <v>#N/A</v>
          </cell>
          <cell r="W27" t="e">
            <v>#N/A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str">
            <v>NA</v>
          </cell>
          <cell r="AD27" t="e">
            <v>#NUM!</v>
          </cell>
          <cell r="AF27">
            <v>0.26425228862338845</v>
          </cell>
          <cell r="AG27">
            <v>1.5579204732653322</v>
          </cell>
          <cell r="AH27">
            <v>1.3818093712782094</v>
          </cell>
          <cell r="AI27">
            <v>0.4731057729773942</v>
          </cell>
          <cell r="AJ27">
            <v>0.3134609254243157</v>
          </cell>
          <cell r="AK27" t="e">
            <v>#NUM!</v>
          </cell>
        </row>
        <row r="28">
          <cell r="E28" t="str">
            <v>Mean</v>
          </cell>
          <cell r="J28" t="e">
            <v>#N/A</v>
          </cell>
          <cell r="K28" t="e">
            <v>#N/A</v>
          </cell>
          <cell r="M28" t="e">
            <v>#N/A</v>
          </cell>
          <cell r="N28" t="e">
            <v>#N/A</v>
          </cell>
          <cell r="O28" t="e">
            <v>#N/A</v>
          </cell>
          <cell r="P28" t="e">
            <v>#N/A</v>
          </cell>
          <cell r="Q28" t="e">
            <v>#N/A</v>
          </cell>
          <cell r="R28" t="e">
            <v>#N/A</v>
          </cell>
          <cell r="S28" t="e">
            <v>#N/A</v>
          </cell>
          <cell r="T28" t="e">
            <v>#N/A</v>
          </cell>
          <cell r="V28" t="e">
            <v>#N/A</v>
          </cell>
          <cell r="W28" t="e">
            <v>#N/A</v>
          </cell>
          <cell r="X28" t="e">
            <v>#N/A</v>
          </cell>
          <cell r="Y28" t="e">
            <v>#N/A</v>
          </cell>
          <cell r="Z28" t="e">
            <v>#N/A</v>
          </cell>
          <cell r="AA28" t="e">
            <v>#N/A</v>
          </cell>
          <cell r="AB28" t="e">
            <v>#N/A</v>
          </cell>
          <cell r="AC28" t="str">
            <v>NA</v>
          </cell>
          <cell r="AD28" t="e">
            <v>#DIV/0!</v>
          </cell>
          <cell r="AF28">
            <v>0.12350903126166299</v>
          </cell>
          <cell r="AG28">
            <v>1.3990120418134835</v>
          </cell>
          <cell r="AH28">
            <v>2.2763616175696892</v>
          </cell>
          <cell r="AI28">
            <v>0.3855094238394528</v>
          </cell>
          <cell r="AJ28">
            <v>0.24011356804395614</v>
          </cell>
          <cell r="AK28" t="e">
            <v>#DIV/0!</v>
          </cell>
        </row>
        <row r="29">
          <cell r="E29" t="str">
            <v>Median</v>
          </cell>
          <cell r="J29" t="e">
            <v>#N/A</v>
          </cell>
          <cell r="K29" t="e">
            <v>#N/A</v>
          </cell>
          <cell r="M29" t="e">
            <v>#N/A</v>
          </cell>
          <cell r="N29" t="e">
            <v>#N/A</v>
          </cell>
          <cell r="O29" t="e">
            <v>#N/A</v>
          </cell>
          <cell r="P29" t="e">
            <v>#N/A</v>
          </cell>
          <cell r="Q29" t="e">
            <v>#N/A</v>
          </cell>
          <cell r="R29" t="e">
            <v>#N/A</v>
          </cell>
          <cell r="S29" t="e">
            <v>#N/A</v>
          </cell>
          <cell r="T29" t="e">
            <v>#N/A</v>
          </cell>
          <cell r="V29" t="e">
            <v>#N/A</v>
          </cell>
          <cell r="W29" t="e">
            <v>#N/A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str">
            <v>NA</v>
          </cell>
          <cell r="AD29" t="e">
            <v>#NUM!</v>
          </cell>
          <cell r="AF29">
            <v>0.12388698300119483</v>
          </cell>
          <cell r="AG29">
            <v>0.76236004877508035</v>
          </cell>
          <cell r="AH29">
            <v>0.96318908770012057</v>
          </cell>
          <cell r="AI29">
            <v>0.40882245769343706</v>
          </cell>
          <cell r="AJ29">
            <v>0.1783404414353329</v>
          </cell>
          <cell r="AK29" t="e">
            <v>#NUM!</v>
          </cell>
        </row>
        <row r="30">
          <cell r="E30" t="str">
            <v>1st Quartile</v>
          </cell>
          <cell r="J30" t="e">
            <v>#N/A</v>
          </cell>
          <cell r="K30" t="e">
            <v>#N/A</v>
          </cell>
          <cell r="M30" t="e">
            <v>#N/A</v>
          </cell>
          <cell r="N30" t="e">
            <v>#N/A</v>
          </cell>
          <cell r="O30" t="e">
            <v>#N/A</v>
          </cell>
          <cell r="P30" t="e">
            <v>#N/A</v>
          </cell>
          <cell r="Q30" t="e">
            <v>#N/A</v>
          </cell>
          <cell r="R30" t="e">
            <v>#N/A</v>
          </cell>
          <cell r="S30" t="e">
            <v>#N/A</v>
          </cell>
          <cell r="T30" t="e">
            <v>#N/A</v>
          </cell>
          <cell r="V30" t="e">
            <v>#N/A</v>
          </cell>
          <cell r="W30" t="e">
            <v>#N/A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str">
            <v>NA</v>
          </cell>
          <cell r="AD30" t="e">
            <v>#NUM!</v>
          </cell>
          <cell r="AF30">
            <v>-9.1267154901840009E-2</v>
          </cell>
          <cell r="AG30">
            <v>0.13097334411648887</v>
          </cell>
          <cell r="AH30">
            <v>0.82033800753453345</v>
          </cell>
          <cell r="AI30">
            <v>0.2882562744188753</v>
          </cell>
          <cell r="AJ30">
            <v>0.1783404414353329</v>
          </cell>
          <cell r="AK30" t="e">
            <v>#NUM!</v>
          </cell>
        </row>
        <row r="31">
          <cell r="D31" t="str">
            <v>Note</v>
          </cell>
        </row>
        <row r="32">
          <cell r="D32" t="str">
            <v>Stock price last updated on 11/19/12</v>
          </cell>
        </row>
        <row r="33">
          <cell r="D33" t="str">
            <v>NM in EV/EBITDA if multiple is greater than 50 or EBITDA is negative</v>
          </cell>
        </row>
        <row r="34">
          <cell r="D34" t="str">
            <v>NA means information is not available or not applicable</v>
          </cell>
        </row>
        <row r="35">
          <cell r="D35" t="str">
            <v>Source: Capital IQ</v>
          </cell>
        </row>
        <row r="37">
          <cell r="D37" t="str">
            <v>($ millions)</v>
          </cell>
          <cell r="M37" t="str">
            <v>EV / Revenue</v>
          </cell>
          <cell r="O37" t="str">
            <v>EV / Revenue</v>
          </cell>
          <cell r="V37" t="str">
            <v>EV / EBITDA</v>
          </cell>
          <cell r="X37" t="str">
            <v>EV / EBITDA</v>
          </cell>
          <cell r="AF37" t="str">
            <v>EBITDA Growth</v>
          </cell>
        </row>
        <row r="38">
          <cell r="D38" t="str">
            <v>Company</v>
          </cell>
          <cell r="E38" t="str">
            <v>Stock Price</v>
          </cell>
          <cell r="F38" t="str">
            <v>52-wk High</v>
          </cell>
          <cell r="G38" t="str">
            <v>% of 52-wk High</v>
          </cell>
          <cell r="H38" t="str">
            <v>Cash &amp;ST Inv</v>
          </cell>
          <cell r="I38" t="str">
            <v>Total Debt</v>
          </cell>
          <cell r="J38" t="str">
            <v>Equity Mkt Cap</v>
          </cell>
          <cell r="K38" t="str">
            <v>EnterpriseValue</v>
          </cell>
          <cell r="M38" t="str">
            <v>CY 2010A</v>
          </cell>
          <cell r="N38" t="str">
            <v>CY 2011A</v>
          </cell>
          <cell r="O38" t="str">
            <v>LTM</v>
          </cell>
          <cell r="P38" t="str">
            <v>NTM</v>
          </cell>
          <cell r="Q38" t="str">
            <v>CY 2012E</v>
          </cell>
          <cell r="R38" t="str">
            <v>CY 2013E</v>
          </cell>
          <cell r="S38" t="str">
            <v>CY 2014E</v>
          </cell>
          <cell r="T38" t="str">
            <v>CY 2015E</v>
          </cell>
          <cell r="V38" t="str">
            <v>CY 2010A</v>
          </cell>
          <cell r="W38" t="str">
            <v>CY 2011A</v>
          </cell>
          <cell r="X38" t="str">
            <v>LTM</v>
          </cell>
          <cell r="Y38" t="str">
            <v>NTM</v>
          </cell>
          <cell r="Z38" t="str">
            <v>CY 2012E</v>
          </cell>
          <cell r="AA38" t="str">
            <v>CY 2013E</v>
          </cell>
          <cell r="AB38" t="str">
            <v>CY 2014E</v>
          </cell>
          <cell r="AC38" t="str">
            <v>CY 2015E</v>
          </cell>
          <cell r="AD38" t="str">
            <v>CY 2015E</v>
          </cell>
          <cell r="AF38" t="str">
            <v>2010-2011</v>
          </cell>
          <cell r="AG38" t="str">
            <v>2011-2012</v>
          </cell>
          <cell r="AH38" t="str">
            <v>LTM-NTM</v>
          </cell>
          <cell r="AI38" t="str">
            <v>2012-2013</v>
          </cell>
          <cell r="AJ38" t="str">
            <v>2013-2014</v>
          </cell>
          <cell r="AK38" t="str">
            <v>2014-2015</v>
          </cell>
        </row>
        <row r="39">
          <cell r="B39" t="str">
            <v>HCIT</v>
          </cell>
        </row>
        <row r="40">
          <cell r="B40" t="str">
            <v>VRSK</v>
          </cell>
          <cell r="D40" t="str">
            <v>Verisk Analytics, Inc.</v>
          </cell>
          <cell r="E40">
            <v>48.03</v>
          </cell>
          <cell r="F40">
            <v>52.13</v>
          </cell>
          <cell r="G40">
            <v>0.92135046997889891</v>
          </cell>
          <cell r="H40">
            <v>102.66500000000001</v>
          </cell>
          <cell r="I40">
            <v>1567.4770000000001</v>
          </cell>
          <cell r="J40">
            <v>8230.4841996000014</v>
          </cell>
          <cell r="K40">
            <v>9476.1451099999995</v>
          </cell>
          <cell r="M40">
            <v>8.3245077362446978</v>
          </cell>
          <cell r="N40">
            <v>7.1150777195458916</v>
          </cell>
          <cell r="O40">
            <v>6.4455548118839623</v>
          </cell>
          <cell r="P40">
            <v>5.6579543763063587</v>
          </cell>
          <cell r="Q40">
            <v>6.2017000657176418</v>
          </cell>
          <cell r="R40">
            <v>5.5264560510297063</v>
          </cell>
          <cell r="S40">
            <v>5.0756876820790033</v>
          </cell>
          <cell r="T40" t="str">
            <v>NA</v>
          </cell>
          <cell r="V40">
            <v>18.997466194610784</v>
          </cell>
          <cell r="W40">
            <v>16.340857743940816</v>
          </cell>
          <cell r="X40">
            <v>14.413615623535996</v>
          </cell>
          <cell r="Y40">
            <v>12.4209954470592</v>
          </cell>
          <cell r="Z40">
            <v>13.664113701565272</v>
          </cell>
          <cell r="AA40">
            <v>12.106077651046045</v>
          </cell>
          <cell r="AB40">
            <v>11.085419311321267</v>
          </cell>
          <cell r="AC40" t="str">
            <v>NA</v>
          </cell>
          <cell r="AD40">
            <v>0.46043097769831559</v>
          </cell>
          <cell r="AF40">
            <v>0.16257460240451804</v>
          </cell>
          <cell r="AG40">
            <v>0.1700933773635338</v>
          </cell>
          <cell r="AH40">
            <v>0.16941953869742021</v>
          </cell>
          <cell r="AI40">
            <v>0.11248926007636961</v>
          </cell>
          <cell r="AJ40">
            <v>0.1037197971894035</v>
          </cell>
          <cell r="AK40">
            <v>0.17455451155377677</v>
          </cell>
        </row>
        <row r="41">
          <cell r="B41" t="str">
            <v>ATHN</v>
          </cell>
          <cell r="D41" t="str">
            <v>athenahealth, Inc.</v>
          </cell>
          <cell r="E41">
            <v>64.05</v>
          </cell>
          <cell r="F41">
            <v>97.37</v>
          </cell>
          <cell r="G41">
            <v>0.65780014378145213</v>
          </cell>
          <cell r="H41">
            <v>180.20099999999999</v>
          </cell>
          <cell r="I41">
            <v>0</v>
          </cell>
          <cell r="J41">
            <v>2363.6211374999998</v>
          </cell>
          <cell r="K41">
            <v>2143.0205999999998</v>
          </cell>
          <cell r="M41">
            <v>8.7278571952202899</v>
          </cell>
          <cell r="N41">
            <v>6.6128936300209515</v>
          </cell>
          <cell r="O41">
            <v>5.3780013501338839</v>
          </cell>
          <cell r="P41">
            <v>4.2275404946352371</v>
          </cell>
          <cell r="Q41">
            <v>5.0668523722323169</v>
          </cell>
          <cell r="R41">
            <v>3.9938490470400629</v>
          </cell>
          <cell r="S41">
            <v>3.173515277819118</v>
          </cell>
          <cell r="T41">
            <v>2.5651246940253394</v>
          </cell>
          <cell r="V41" t="str">
            <v>NM</v>
          </cell>
          <cell r="W41">
            <v>44.128669975083909</v>
          </cell>
          <cell r="X41">
            <v>42.881852926463225</v>
          </cell>
          <cell r="Y41">
            <v>20.733638675072271</v>
          </cell>
          <cell r="Z41">
            <v>24.260410989826575</v>
          </cell>
          <cell r="AA41">
            <v>19.534975428372917</v>
          </cell>
          <cell r="AB41">
            <v>15.486137186056451</v>
          </cell>
          <cell r="AC41">
            <v>11.758492864314992</v>
          </cell>
          <cell r="AD41">
            <v>8.3914344350085338E-2</v>
          </cell>
          <cell r="AF41">
            <v>5.2565421094731946E-2</v>
          </cell>
          <cell r="AG41">
            <v>5.1606902616436745E-2</v>
          </cell>
          <cell r="AH41">
            <v>2.7949405335904842E-2</v>
          </cell>
          <cell r="AI41">
            <v>6.5941760538151595E-2</v>
          </cell>
          <cell r="AJ41">
            <v>9.4452910927408373E-2</v>
          </cell>
          <cell r="AK41">
            <v>7.4659767973947355E-2</v>
          </cell>
        </row>
        <row r="42">
          <cell r="B42" t="str">
            <v>HSTM</v>
          </cell>
          <cell r="D42" t="str">
            <v>Healthstream Inc.</v>
          </cell>
          <cell r="E42">
            <v>23.07</v>
          </cell>
          <cell r="F42">
            <v>30.76</v>
          </cell>
          <cell r="G42">
            <v>0.75</v>
          </cell>
          <cell r="H42">
            <v>95.935000000000002</v>
          </cell>
          <cell r="I42">
            <v>0</v>
          </cell>
          <cell r="J42">
            <v>620.60607000000005</v>
          </cell>
          <cell r="K42">
            <v>509.07575000000003</v>
          </cell>
          <cell r="M42">
            <v>7.7421259543145666</v>
          </cell>
          <cell r="N42">
            <v>6.2032479955158042</v>
          </cell>
          <cell r="O42">
            <v>5.2060719946822118</v>
          </cell>
          <cell r="P42">
            <v>4.2818767305796586</v>
          </cell>
          <cell r="Q42">
            <v>4.9353062119957984</v>
          </cell>
          <cell r="R42">
            <v>4.1010333791361617</v>
          </cell>
          <cell r="S42" t="str">
            <v>NA</v>
          </cell>
          <cell r="T42" t="str">
            <v>NA</v>
          </cell>
          <cell r="V42">
            <v>42.639731133260746</v>
          </cell>
          <cell r="W42">
            <v>30.392582089552242</v>
          </cell>
          <cell r="X42">
            <v>25.99712746399755</v>
          </cell>
          <cell r="Y42">
            <v>20.353260434991206</v>
          </cell>
          <cell r="Z42">
            <v>23.896152634733827</v>
          </cell>
          <cell r="AA42">
            <v>19.036562336399673</v>
          </cell>
          <cell r="AB42" t="str">
            <v>NA</v>
          </cell>
          <cell r="AC42" t="str">
            <v>NA</v>
          </cell>
          <cell r="AD42" t="str">
            <v>NA</v>
          </cell>
          <cell r="AF42">
            <v>-0.21053740779768171</v>
          </cell>
          <cell r="AG42">
            <v>0.10767218366257336</v>
          </cell>
          <cell r="AH42">
            <v>0.1565438977983149</v>
          </cell>
          <cell r="AI42">
            <v>6.3007610848954121E-2</v>
          </cell>
          <cell r="AJ42">
            <v>0.10644829259223987</v>
          </cell>
          <cell r="AK42" t="str">
            <v>NA</v>
          </cell>
        </row>
        <row r="43">
          <cell r="B43" t="str">
            <v>CERN</v>
          </cell>
          <cell r="D43" t="str">
            <v>Cerner Corporation</v>
          </cell>
          <cell r="E43">
            <v>77.47</v>
          </cell>
          <cell r="F43">
            <v>88.32</v>
          </cell>
          <cell r="G43">
            <v>0.87715126811594213</v>
          </cell>
          <cell r="H43">
            <v>1038.9960000000001</v>
          </cell>
          <cell r="I43">
            <v>196.65700000000001</v>
          </cell>
          <cell r="J43">
            <v>13577.725242500001</v>
          </cell>
          <cell r="K43">
            <v>12448.844080000001</v>
          </cell>
          <cell r="M43">
            <v>6.8484191775742689</v>
          </cell>
          <cell r="N43">
            <v>5.767463058169688</v>
          </cell>
          <cell r="O43">
            <v>4.9444930431076699</v>
          </cell>
          <cell r="P43">
            <v>4.3321686709882181</v>
          </cell>
          <cell r="Q43">
            <v>4.6979420284354081</v>
          </cell>
          <cell r="R43">
            <v>4.1909404958580643</v>
          </cell>
          <cell r="S43">
            <v>3.7277607025660164</v>
          </cell>
          <cell r="T43">
            <v>3.3004173175322782</v>
          </cell>
          <cell r="V43">
            <v>25.737981789462371</v>
          </cell>
          <cell r="W43">
            <v>20.98393287214963</v>
          </cell>
          <cell r="X43">
            <v>18.109016334540229</v>
          </cell>
          <cell r="Y43">
            <v>13.533210135260962</v>
          </cell>
          <cell r="Z43">
            <v>15.202787167778334</v>
          </cell>
          <cell r="AA43">
            <v>13.019677246849605</v>
          </cell>
          <cell r="AB43">
            <v>11.390144291851341</v>
          </cell>
          <cell r="AC43">
            <v>9.5834057582755978</v>
          </cell>
          <cell r="AD43">
            <v>0.20225733184804623</v>
          </cell>
          <cell r="AF43">
            <v>0.43030070980473001</v>
          </cell>
          <cell r="AG43">
            <v>0.77341926981446751</v>
          </cell>
          <cell r="AH43">
            <v>0.75949096414041062</v>
          </cell>
          <cell r="AI43">
            <v>0.31600906893617675</v>
          </cell>
          <cell r="AJ43">
            <v>0.21015656963278095</v>
          </cell>
          <cell r="AK43">
            <v>0.2589130645426938</v>
          </cell>
        </row>
        <row r="44">
          <cell r="B44" t="str">
            <v>HMSY</v>
          </cell>
          <cell r="D44" t="str">
            <v>HMS Holdings Corp.</v>
          </cell>
          <cell r="E44">
            <v>22.94</v>
          </cell>
          <cell r="F44">
            <v>37.19</v>
          </cell>
          <cell r="G44">
            <v>0.61683248184995976</v>
          </cell>
          <cell r="H44">
            <v>127.952</v>
          </cell>
          <cell r="I44">
            <v>336.875</v>
          </cell>
          <cell r="J44">
            <v>2026.0263900000002</v>
          </cell>
          <cell r="K44">
            <v>2202.8219199999999</v>
          </cell>
          <cell r="M44">
            <v>7.2732318806604868</v>
          </cell>
          <cell r="N44">
            <v>6.0546028046373808</v>
          </cell>
          <cell r="O44">
            <v>5.003377314220689</v>
          </cell>
          <cell r="P44">
            <v>3.9980476769882594</v>
          </cell>
          <cell r="Q44">
            <v>4.6097027501642351</v>
          </cell>
          <cell r="R44">
            <v>3.800175353541055</v>
          </cell>
          <cell r="S44">
            <v>3.1964115109312106</v>
          </cell>
          <cell r="T44" t="str">
            <v>NA</v>
          </cell>
          <cell r="V44">
            <v>26.651767894303827</v>
          </cell>
          <cell r="W44">
            <v>20.30138351796214</v>
          </cell>
          <cell r="X44">
            <v>16.450140916592613</v>
          </cell>
          <cell r="Y44">
            <v>12.999788256872503</v>
          </cell>
          <cell r="Z44">
            <v>14.239140323366444</v>
          </cell>
          <cell r="AA44">
            <v>12.44310923927819</v>
          </cell>
          <cell r="AB44">
            <v>9.9959609967182637</v>
          </cell>
          <cell r="AC44" t="str">
            <v>NA</v>
          </cell>
          <cell r="AD44">
            <v>0.35522631507407915</v>
          </cell>
          <cell r="AF44">
            <v>0.22655662054763925</v>
          </cell>
          <cell r="AG44">
            <v>0.40286279447658346</v>
          </cell>
          <cell r="AH44">
            <v>0.34520986343860138</v>
          </cell>
          <cell r="AI44">
            <v>0.16933579284671962</v>
          </cell>
          <cell r="AJ44">
            <v>0.15844188237370016</v>
          </cell>
          <cell r="AK44">
            <v>0.15905771047419615</v>
          </cell>
        </row>
        <row r="45">
          <cell r="B45" t="str">
            <v>MDSO</v>
          </cell>
          <cell r="D45" t="str">
            <v>Medidata Solutions, Inc.</v>
          </cell>
          <cell r="E45">
            <v>41.6</v>
          </cell>
          <cell r="F45">
            <v>43.79</v>
          </cell>
          <cell r="G45">
            <v>0.9499885818680065</v>
          </cell>
          <cell r="H45">
            <v>123.634</v>
          </cell>
          <cell r="I45">
            <v>0.17100000000000001</v>
          </cell>
          <cell r="J45">
            <v>1044.732</v>
          </cell>
          <cell r="K45">
            <v>954.43460000000005</v>
          </cell>
          <cell r="M45">
            <v>5.7348887793974503</v>
          </cell>
          <cell r="N45">
            <v>5.1742370933378155</v>
          </cell>
          <cell r="O45">
            <v>4.612756147540984</v>
          </cell>
          <cell r="P45">
            <v>3.8336942354077674</v>
          </cell>
          <cell r="Q45">
            <v>4.361252118345214</v>
          </cell>
          <cell r="R45">
            <v>3.7064341815286936</v>
          </cell>
          <cell r="S45">
            <v>3.1606855962042681</v>
          </cell>
          <cell r="T45" t="str">
            <v>NA</v>
          </cell>
          <cell r="V45">
            <v>29.379874407437054</v>
          </cell>
          <cell r="W45">
            <v>25.334039390561131</v>
          </cell>
          <cell r="X45">
            <v>27.328902760279465</v>
          </cell>
          <cell r="Y45">
            <v>17.758013050103543</v>
          </cell>
          <cell r="Z45">
            <v>20.552657816251603</v>
          </cell>
          <cell r="AA45">
            <v>16.9473381977628</v>
          </cell>
          <cell r="AB45">
            <v>13.45453725273215</v>
          </cell>
          <cell r="AC45" t="str">
            <v>NA</v>
          </cell>
          <cell r="AD45">
            <v>0.23100303951367782</v>
          </cell>
          <cell r="AF45">
            <v>0.54101404537362452</v>
          </cell>
          <cell r="AG45">
            <v>0.37738724255999867</v>
          </cell>
          <cell r="AH45">
            <v>0.48430424188859944</v>
          </cell>
          <cell r="AI45">
            <v>0.18926069883080032</v>
          </cell>
          <cell r="AJ45">
            <v>2.0473765333248961E-2</v>
          </cell>
          <cell r="AK45">
            <v>-1.4730974060294444E-2</v>
          </cell>
        </row>
        <row r="46">
          <cell r="B46" t="str">
            <v>ABCO</v>
          </cell>
          <cell r="D46" t="str">
            <v>The Advisory Board Company</v>
          </cell>
          <cell r="E46">
            <v>43.68</v>
          </cell>
          <cell r="F46">
            <v>51.93</v>
          </cell>
          <cell r="G46">
            <v>0.84113229347198148</v>
          </cell>
          <cell r="H46">
            <v>95.230999999999995</v>
          </cell>
          <cell r="I46">
            <v>0</v>
          </cell>
          <cell r="J46">
            <v>1559.19328</v>
          </cell>
          <cell r="K46">
            <v>1426.14086</v>
          </cell>
          <cell r="M46">
            <v>5.1596245351007948</v>
          </cell>
          <cell r="N46">
            <v>4.1713929789461979</v>
          </cell>
          <cell r="O46">
            <v>3.4461081913101892</v>
          </cell>
          <cell r="P46">
            <v>2.9391252287850018</v>
          </cell>
          <cell r="Q46">
            <v>3.3081608396053053</v>
          </cell>
          <cell r="R46">
            <v>2.832436536649618</v>
          </cell>
          <cell r="S46">
            <v>2.4197290239037468</v>
          </cell>
          <cell r="T46" t="str">
            <v>NA</v>
          </cell>
          <cell r="V46">
            <v>35.240328646618394</v>
          </cell>
          <cell r="W46">
            <v>27.878271561498163</v>
          </cell>
          <cell r="X46">
            <v>21.476407800617423</v>
          </cell>
          <cell r="Y46">
            <v>15.565315040983158</v>
          </cell>
          <cell r="Z46">
            <v>17.467776116094122</v>
          </cell>
          <cell r="AA46">
            <v>14.566236225490846</v>
          </cell>
          <cell r="AB46">
            <v>11.4137562995551</v>
          </cell>
          <cell r="AC46" t="str">
            <v>NA</v>
          </cell>
          <cell r="AD46" t="str">
            <v>NA</v>
          </cell>
          <cell r="AF46">
            <v>0.31280549774960065</v>
          </cell>
          <cell r="AG46">
            <v>0.53224328608556193</v>
          </cell>
          <cell r="AH46">
            <v>0.46290235799506374</v>
          </cell>
          <cell r="AI46">
            <v>0.24282404189787665</v>
          </cell>
          <cell r="AJ46">
            <v>0.19689895311368066</v>
          </cell>
          <cell r="AK46" t="str">
            <v>NA</v>
          </cell>
        </row>
        <row r="47">
          <cell r="B47" t="str">
            <v>ZIXI</v>
          </cell>
          <cell r="D47" t="str">
            <v>Zix Corporation</v>
          </cell>
          <cell r="E47">
            <v>2.59</v>
          </cell>
          <cell r="F47">
            <v>3.41</v>
          </cell>
          <cell r="G47">
            <v>0.75953079178885619</v>
          </cell>
          <cell r="H47">
            <v>23.030999999999999</v>
          </cell>
          <cell r="I47">
            <v>0</v>
          </cell>
          <cell r="J47">
            <v>163.69724629999999</v>
          </cell>
          <cell r="K47">
            <v>135.64535000000001</v>
          </cell>
          <cell r="M47">
            <v>4.1022606302546425</v>
          </cell>
          <cell r="N47">
            <v>3.5560453532573075</v>
          </cell>
          <cell r="O47">
            <v>3.2644722275702738</v>
          </cell>
          <cell r="P47">
            <v>2.8166732422442795</v>
          </cell>
          <cell r="Q47">
            <v>3.1555461934061362</v>
          </cell>
          <cell r="R47">
            <v>2.7087896397475837</v>
          </cell>
          <cell r="S47">
            <v>2.2475700888123016</v>
          </cell>
          <cell r="T47" t="str">
            <v>NA</v>
          </cell>
          <cell r="V47">
            <v>21.10554691146725</v>
          </cell>
          <cell r="W47">
            <v>11.351075313807533</v>
          </cell>
          <cell r="X47">
            <v>11.610489600273903</v>
          </cell>
          <cell r="Y47">
            <v>12.380354127686761</v>
          </cell>
          <cell r="Z47">
            <v>11.776303338108262</v>
          </cell>
          <cell r="AA47">
            <v>11.372964701936784</v>
          </cell>
          <cell r="AB47">
            <v>7.8680597447795835</v>
          </cell>
          <cell r="AC47" t="str">
            <v>NA</v>
          </cell>
          <cell r="AD47">
            <v>0.36115442950348714</v>
          </cell>
          <cell r="AF47">
            <v>0.69939869751088746</v>
          </cell>
          <cell r="AG47">
            <v>0.16244520592228606</v>
          </cell>
          <cell r="AH47">
            <v>8.8951341728753297E-2</v>
          </cell>
          <cell r="AI47">
            <v>7.0335250765339641E-2</v>
          </cell>
          <cell r="AJ47">
            <v>0.10519048802069531</v>
          </cell>
          <cell r="AK47">
            <v>0.11499986813578933</v>
          </cell>
        </row>
        <row r="48">
          <cell r="B48" t="str">
            <v>CPSI</v>
          </cell>
          <cell r="D48" t="str">
            <v>Computer Programs &amp; Systems</v>
          </cell>
          <cell r="E48">
            <v>51.27</v>
          </cell>
          <cell r="F48">
            <v>64</v>
          </cell>
          <cell r="G48">
            <v>0.80109375000000005</v>
          </cell>
          <cell r="H48">
            <v>23.496870000000001</v>
          </cell>
          <cell r="I48">
            <v>0</v>
          </cell>
          <cell r="J48">
            <v>567.24717840000005</v>
          </cell>
          <cell r="K48">
            <v>544.47218999999996</v>
          </cell>
          <cell r="M48">
            <v>3.5529004633297143</v>
          </cell>
          <cell r="N48">
            <v>3.1385962489178638</v>
          </cell>
          <cell r="O48">
            <v>3.065611835881787</v>
          </cell>
          <cell r="P48">
            <v>2.618193503278559</v>
          </cell>
          <cell r="Q48">
            <v>2.8976283470115116</v>
          </cell>
          <cell r="R48">
            <v>2.588312258150391</v>
          </cell>
          <cell r="S48">
            <v>2.4849460939969168</v>
          </cell>
          <cell r="T48" t="str">
            <v>NA</v>
          </cell>
          <cell r="V48">
            <v>17.591339578658626</v>
          </cell>
          <cell r="W48">
            <v>12.43221732214856</v>
          </cell>
          <cell r="X48">
            <v>12.805942778384722</v>
          </cell>
          <cell r="Y48">
            <v>9.2832866729865575</v>
          </cell>
          <cell r="Z48">
            <v>11.272949543468808</v>
          </cell>
          <cell r="AA48">
            <v>9.405679109170185</v>
          </cell>
          <cell r="AB48">
            <v>8.0424252584933527</v>
          </cell>
          <cell r="AC48" t="str">
            <v>NA</v>
          </cell>
          <cell r="AD48" t="str">
            <v>NA</v>
          </cell>
          <cell r="AF48">
            <v>0.29848132302534469</v>
          </cell>
          <cell r="AG48">
            <v>0.59504036686641371</v>
          </cell>
          <cell r="AH48">
            <v>0.4940442349025862</v>
          </cell>
          <cell r="AI48">
            <v>0.25241540933305928</v>
          </cell>
          <cell r="AJ48" t="str">
            <v>NA</v>
          </cell>
          <cell r="AK48" t="str">
            <v>NA</v>
          </cell>
        </row>
        <row r="49">
          <cell r="B49" t="str">
            <v>MDAS</v>
          </cell>
          <cell r="D49" t="str">
            <v>MedAssets, Inc.</v>
          </cell>
          <cell r="E49">
            <v>15.76</v>
          </cell>
          <cell r="F49">
            <v>18.68</v>
          </cell>
          <cell r="G49">
            <v>0.84368308351177734</v>
          </cell>
          <cell r="H49">
            <v>8.234</v>
          </cell>
          <cell r="I49">
            <v>916.18799999999999</v>
          </cell>
          <cell r="J49">
            <v>921.47931999999992</v>
          </cell>
          <cell r="K49">
            <v>1838.6765600000001</v>
          </cell>
          <cell r="M49">
            <v>4.6985200763547992</v>
          </cell>
          <cell r="N49">
            <v>3.1796050301588181</v>
          </cell>
          <cell r="O49">
            <v>2.9041425823143094</v>
          </cell>
          <cell r="P49">
            <v>2.7542720596980765</v>
          </cell>
          <cell r="Q49">
            <v>2.8895120548736131</v>
          </cell>
          <cell r="R49">
            <v>2.7119947702245053</v>
          </cell>
          <cell r="S49">
            <v>2.5180079302854455</v>
          </cell>
          <cell r="T49">
            <v>2.3704488272013986</v>
          </cell>
          <cell r="V49">
            <v>18.365461664469215</v>
          </cell>
          <cell r="W49">
            <v>10.807035271575261</v>
          </cell>
          <cell r="X49">
            <v>9.5046112969175667</v>
          </cell>
          <cell r="Y49">
            <v>8.6329409091207872</v>
          </cell>
          <cell r="Z49">
            <v>9.0304912503507371</v>
          </cell>
          <cell r="AA49">
            <v>8.2865907083631374</v>
          </cell>
          <cell r="AB49">
            <v>7.5055375220429763</v>
          </cell>
          <cell r="AC49">
            <v>6.7622351695363294</v>
          </cell>
          <cell r="AD49">
            <v>0.12448658929900489</v>
          </cell>
          <cell r="AF49">
            <v>0.9795258999122034</v>
          </cell>
          <cell r="AG49">
            <v>0.55523267159863043</v>
          </cell>
          <cell r="AH49">
            <v>0.63308376865354177</v>
          </cell>
          <cell r="AI49">
            <v>0.40353874689438518</v>
          </cell>
          <cell r="AJ49">
            <v>0.34888914571689722</v>
          </cell>
          <cell r="AK49">
            <v>0.36051388621934399</v>
          </cell>
        </row>
        <row r="50">
          <cell r="B50" t="str">
            <v>QSII</v>
          </cell>
          <cell r="D50" t="str">
            <v>Quality Systems Inc.</v>
          </cell>
          <cell r="E50">
            <v>18.3</v>
          </cell>
          <cell r="F50">
            <v>45</v>
          </cell>
          <cell r="G50">
            <v>0.40666666666666668</v>
          </cell>
          <cell r="H50">
            <v>122.032</v>
          </cell>
          <cell r="I50">
            <v>0</v>
          </cell>
          <cell r="J50">
            <v>1085.0253</v>
          </cell>
          <cell r="K50">
            <v>964.43899999999996</v>
          </cell>
          <cell r="M50">
            <v>2.8809175309468049</v>
          </cell>
          <cell r="N50">
            <v>2.3075518783392233</v>
          </cell>
          <cell r="O50">
            <v>2.1141493654958645</v>
          </cell>
          <cell r="P50">
            <v>1.9356345258760228</v>
          </cell>
          <cell r="Q50">
            <v>2.0834360355483241</v>
          </cell>
          <cell r="R50">
            <v>1.8873831269996615</v>
          </cell>
          <cell r="S50">
            <v>1.7159917235749473</v>
          </cell>
          <cell r="T50">
            <v>1.5295299629210237</v>
          </cell>
          <cell r="V50">
            <v>10.378905114987678</v>
          </cell>
          <cell r="W50">
            <v>7.4002041035556987</v>
          </cell>
          <cell r="X50">
            <v>8.3119080245796368</v>
          </cell>
          <cell r="Y50">
            <v>7.1613921230842346</v>
          </cell>
          <cell r="Z50">
            <v>8.1058236188971353</v>
          </cell>
          <cell r="AA50">
            <v>6.946521009783365</v>
          </cell>
          <cell r="AB50">
            <v>6.2265094994977153</v>
          </cell>
          <cell r="AC50" t="str">
            <v>NA</v>
          </cell>
          <cell r="AD50" t="str">
            <v>NA</v>
          </cell>
          <cell r="AF50">
            <v>1.1932990484402328E-3</v>
          </cell>
          <cell r="AG50">
            <v>-0.21028681938068539</v>
          </cell>
          <cell r="AH50">
            <v>9.4907268066380945E-2</v>
          </cell>
          <cell r="AI50">
            <v>0.10896970326046307</v>
          </cell>
          <cell r="AJ50">
            <v>0.13441799615421757</v>
          </cell>
          <cell r="AK50" t="str">
            <v>NA</v>
          </cell>
        </row>
        <row r="51">
          <cell r="B51" t="str">
            <v>MRGE</v>
          </cell>
          <cell r="D51" t="str">
            <v>Merge Healthcare Incorporated</v>
          </cell>
          <cell r="E51">
            <v>2.77</v>
          </cell>
          <cell r="F51">
            <v>6.9</v>
          </cell>
          <cell r="G51">
            <v>0.40144927536231884</v>
          </cell>
          <cell r="H51">
            <v>43.978999999999999</v>
          </cell>
          <cell r="I51">
            <v>250.03399999999999</v>
          </cell>
          <cell r="J51">
            <v>253.70173149999997</v>
          </cell>
          <cell r="K51">
            <v>464.40908999999999</v>
          </cell>
          <cell r="M51">
            <v>3.3093598751532083</v>
          </cell>
          <cell r="N51">
            <v>1.9980772110072798</v>
          </cell>
          <cell r="O51">
            <v>1.8700158650264753</v>
          </cell>
          <cell r="P51">
            <v>1.7854553975520824</v>
          </cell>
          <cell r="Q51">
            <v>1.8571405034855692</v>
          </cell>
          <cell r="R51">
            <v>1.7527318531266627</v>
          </cell>
          <cell r="S51">
            <v>1.5926456124226669</v>
          </cell>
          <cell r="T51">
            <v>1.4530220326892271</v>
          </cell>
          <cell r="V51">
            <v>18.936150458715598</v>
          </cell>
          <cell r="W51">
            <v>8.5995313310125177</v>
          </cell>
          <cell r="X51">
            <v>10.171695249359354</v>
          </cell>
          <cell r="Y51">
            <v>8.2160962630231609</v>
          </cell>
          <cell r="Z51">
            <v>9.0017898557396432</v>
          </cell>
          <cell r="AA51">
            <v>7.855795354108607</v>
          </cell>
          <cell r="AB51">
            <v>6.5202185999494571</v>
          </cell>
          <cell r="AC51">
            <v>5.7629003797185616</v>
          </cell>
          <cell r="AD51" t="str">
            <v>NA</v>
          </cell>
          <cell r="AF51">
            <v>0.27438244829003255</v>
          </cell>
          <cell r="AG51">
            <v>6.3597692603971634E-2</v>
          </cell>
          <cell r="AH51">
            <v>0.24712187526702056</v>
          </cell>
          <cell r="AI51">
            <v>0.1675831563306085</v>
          </cell>
          <cell r="AJ51" t="str">
            <v>NA</v>
          </cell>
          <cell r="AK51" t="str">
            <v>NA</v>
          </cell>
        </row>
        <row r="52">
          <cell r="B52" t="str">
            <v>MDRX</v>
          </cell>
          <cell r="D52" t="str">
            <v>Allscripts Healthcare Solutions</v>
          </cell>
          <cell r="E52">
            <v>12.27</v>
          </cell>
          <cell r="F52">
            <v>21.66</v>
          </cell>
          <cell r="G52">
            <v>0.56648199445983383</v>
          </cell>
          <cell r="H52">
            <v>93.671999999999997</v>
          </cell>
          <cell r="I52">
            <v>461.666</v>
          </cell>
          <cell r="J52">
            <v>2260.9990349999998</v>
          </cell>
          <cell r="K52">
            <v>2471.8327399999998</v>
          </cell>
          <cell r="M52">
            <v>2.6763498981765106</v>
          </cell>
          <cell r="N52">
            <v>1.7117042512276006</v>
          </cell>
          <cell r="O52">
            <v>1.6661449994742388</v>
          </cell>
          <cell r="P52">
            <v>1.6583225482520987</v>
          </cell>
          <cell r="Q52">
            <v>1.6861923535934684</v>
          </cell>
          <cell r="R52">
            <v>1.6101914741666608</v>
          </cell>
          <cell r="S52">
            <v>1.5344027370829711</v>
          </cell>
          <cell r="T52">
            <v>1.4440299691545544</v>
          </cell>
          <cell r="V52">
            <v>15.008565783497719</v>
          </cell>
          <cell r="W52">
            <v>9.7394088188591663</v>
          </cell>
          <cell r="X52">
            <v>10.87954551056338</v>
          </cell>
          <cell r="Y52">
            <v>7.5279094811177387</v>
          </cell>
          <cell r="Z52">
            <v>8.7179003054046209</v>
          </cell>
          <cell r="AA52">
            <v>7.2938347227966407</v>
          </cell>
          <cell r="AB52">
            <v>6.4300451286003693</v>
          </cell>
          <cell r="AC52">
            <v>6.2855136544097041</v>
          </cell>
          <cell r="AD52" t="str">
            <v>NA</v>
          </cell>
          <cell r="AF52">
            <v>0.15969956288862908</v>
          </cell>
          <cell r="AG52">
            <v>0.41541460954504439</v>
          </cell>
          <cell r="AH52">
            <v>0.43610504368546477</v>
          </cell>
          <cell r="AI52">
            <v>0.2874766546527634</v>
          </cell>
          <cell r="AJ52">
            <v>0.20690280498553415</v>
          </cell>
          <cell r="AK52" t="str">
            <v>NA</v>
          </cell>
        </row>
        <row r="53">
          <cell r="B53" t="str">
            <v>OMCL</v>
          </cell>
          <cell r="D53" t="str">
            <v>Omnicell Inc.</v>
          </cell>
          <cell r="E53">
            <v>15.25</v>
          </cell>
          <cell r="F53">
            <v>17.940000000000001</v>
          </cell>
          <cell r="G53">
            <v>0.8500557413600891</v>
          </cell>
          <cell r="H53">
            <v>54.817999999999998</v>
          </cell>
          <cell r="I53">
            <v>0</v>
          </cell>
          <cell r="J53">
            <v>521.68343750000008</v>
          </cell>
          <cell r="K53">
            <v>451.16174999999998</v>
          </cell>
          <cell r="M53">
            <v>2.0285411430395626</v>
          </cell>
          <cell r="N53">
            <v>1.8374641089864989</v>
          </cell>
          <cell r="O53">
            <v>1.5731487260668993</v>
          </cell>
          <cell r="P53">
            <v>1.2421255859092692</v>
          </cell>
          <cell r="Q53">
            <v>1.44849182906861</v>
          </cell>
          <cell r="R53">
            <v>1.2128538731277398</v>
          </cell>
          <cell r="S53">
            <v>1.0831291690624207</v>
          </cell>
          <cell r="T53">
            <v>0.96740468261847523</v>
          </cell>
          <cell r="V53">
            <v>28.194085114360707</v>
          </cell>
          <cell r="W53">
            <v>19.112973946197837</v>
          </cell>
          <cell r="X53">
            <v>11.517749100099563</v>
          </cell>
          <cell r="Y53">
            <v>7.0608873182786374</v>
          </cell>
          <cell r="Z53">
            <v>8.2014497364115613</v>
          </cell>
          <cell r="AA53">
            <v>6.8886808096107686</v>
          </cell>
          <cell r="AB53">
            <v>5.5836850247524756</v>
          </cell>
          <cell r="AC53">
            <v>5.0129083333333329</v>
          </cell>
          <cell r="AD53" t="str">
            <v>NA</v>
          </cell>
          <cell r="AF53">
            <v>0.40296507245162916</v>
          </cell>
          <cell r="AG53">
            <v>0.28080597014925357</v>
          </cell>
          <cell r="AH53">
            <v>0.33309838472834086</v>
          </cell>
          <cell r="AI53">
            <v>0.23166383107651445</v>
          </cell>
          <cell r="AJ53" t="str">
            <v>NA</v>
          </cell>
          <cell r="AK53" t="str">
            <v>NA</v>
          </cell>
        </row>
        <row r="54">
          <cell r="B54" t="str">
            <v>WBMD</v>
          </cell>
          <cell r="D54" t="str">
            <v>WebMD Health Corp.</v>
          </cell>
          <cell r="E54">
            <v>13.56</v>
          </cell>
          <cell r="F54">
            <v>40.24</v>
          </cell>
          <cell r="G54">
            <v>0.33697813121272363</v>
          </cell>
          <cell r="H54">
            <v>969.39599999999996</v>
          </cell>
          <cell r="I54">
            <v>800</v>
          </cell>
          <cell r="J54">
            <v>716.15106000000003</v>
          </cell>
          <cell r="K54">
            <v>495.34472</v>
          </cell>
          <cell r="M54">
            <v>0.926711155262956</v>
          </cell>
          <cell r="N54">
            <v>0.8864833251308667</v>
          </cell>
          <cell r="O54">
            <v>1.0154938938512097</v>
          </cell>
          <cell r="P54">
            <v>1.1620685157363608</v>
          </cell>
          <cell r="Q54">
            <v>1.0733248489171103</v>
          </cell>
          <cell r="R54">
            <v>1.1418507215105094</v>
          </cell>
          <cell r="S54">
            <v>1.1007651882937424</v>
          </cell>
          <cell r="T54" t="str">
            <v>NA</v>
          </cell>
          <cell r="V54">
            <v>3.8135121485541834</v>
          </cell>
          <cell r="W54">
            <v>3.8089669119625982</v>
          </cell>
          <cell r="X54">
            <v>12.505231375123072</v>
          </cell>
          <cell r="Y54">
            <v>9.5787457288220157</v>
          </cell>
          <cell r="Z54">
            <v>7.6258219379693166</v>
          </cell>
          <cell r="AA54">
            <v>8.0659652694901354</v>
          </cell>
          <cell r="AB54">
            <v>6.6165934739536398</v>
          </cell>
          <cell r="AC54" t="str">
            <v>NA</v>
          </cell>
          <cell r="AD54" t="str">
            <v>NA</v>
          </cell>
          <cell r="AF54">
            <v>0.41498005728381671</v>
          </cell>
          <cell r="AG54">
            <v>0.16685823990998117</v>
          </cell>
          <cell r="AH54">
            <v>0.19186772700723354</v>
          </cell>
          <cell r="AI54">
            <v>0.15278694773638901</v>
          </cell>
          <cell r="AJ54">
            <v>0.1901401290189848</v>
          </cell>
          <cell r="AK54" t="str">
            <v>NA</v>
          </cell>
        </row>
        <row r="55">
          <cell r="B55" t="str">
            <v>AH</v>
          </cell>
          <cell r="D55" t="str">
            <v>Accretive Health, Inc.</v>
          </cell>
          <cell r="E55">
            <v>11.2</v>
          </cell>
          <cell r="F55">
            <v>28.46</v>
          </cell>
          <cell r="G55">
            <v>0.39353478566408989</v>
          </cell>
          <cell r="H55">
            <v>196.375</v>
          </cell>
          <cell r="I55">
            <v>0</v>
          </cell>
          <cell r="J55">
            <v>1139.7532159999998</v>
          </cell>
          <cell r="K55">
            <v>893.01359000000002</v>
          </cell>
          <cell r="M55">
            <v>1.4729052077045131</v>
          </cell>
          <cell r="N55">
            <v>1.0807691255706326</v>
          </cell>
          <cell r="O55">
            <v>0.91718602776165858</v>
          </cell>
          <cell r="P55">
            <v>0.89223368853285345</v>
          </cell>
          <cell r="Q55">
            <v>0.93977107272488247</v>
          </cell>
          <cell r="R55">
            <v>0.84377031088636101</v>
          </cell>
          <cell r="S55">
            <v>0.73238096388610618</v>
          </cell>
          <cell r="T55">
            <v>0.65580787985606226</v>
          </cell>
          <cell r="V55">
            <v>31.361320105355574</v>
          </cell>
          <cell r="W55">
            <v>15.842844039952455</v>
          </cell>
          <cell r="X55">
            <v>31.142583783783785</v>
          </cell>
          <cell r="Y55">
            <v>11.085569737475856</v>
          </cell>
          <cell r="Z55">
            <v>16.518424051643244</v>
          </cell>
          <cell r="AA55">
            <v>9.8125274290580453</v>
          </cell>
          <cell r="AB55">
            <v>7.2292841458058854</v>
          </cell>
          <cell r="AC55">
            <v>5.776284540750324</v>
          </cell>
          <cell r="AD55" t="str">
            <v>NA</v>
          </cell>
          <cell r="AF55">
            <v>1.2103567787971459</v>
          </cell>
          <cell r="AG55">
            <v>-9.7834307956243372E-2</v>
          </cell>
          <cell r="AH55">
            <v>-9.9231868193034867E-2</v>
          </cell>
          <cell r="AI55">
            <v>0.22353314044432615</v>
          </cell>
          <cell r="AJ55">
            <v>0.21031125966158348</v>
          </cell>
          <cell r="AK55" t="str">
            <v>NA</v>
          </cell>
        </row>
        <row r="57">
          <cell r="E57" t="str">
            <v>Top Quartile</v>
          </cell>
          <cell r="J57">
            <v>2084.7695512499999</v>
          </cell>
          <cell r="K57">
            <v>2157.97093</v>
          </cell>
          <cell r="M57">
            <v>6.9546223533458233</v>
          </cell>
          <cell r="N57">
            <v>5.8392479947866107</v>
          </cell>
          <cell r="O57">
            <v>4.9592141108859247</v>
          </cell>
          <cell r="P57">
            <v>4.0554208814000035</v>
          </cell>
          <cell r="Q57">
            <v>4.6317625697320288</v>
          </cell>
          <cell r="R57">
            <v>3.848593776915807</v>
          </cell>
          <cell r="S57">
            <v>3.1671004370116931</v>
          </cell>
          <cell r="T57">
            <v>2.4191177939073838</v>
          </cell>
          <cell r="V57">
            <v>28.78697976089888</v>
          </cell>
          <cell r="W57">
            <v>22.071459501752507</v>
          </cell>
          <cell r="X57">
            <v>22.606587716462457</v>
          </cell>
          <cell r="Y57">
            <v>14.04123636169151</v>
          </cell>
          <cell r="Z57">
            <v>16.755762067755963</v>
          </cell>
          <cell r="AA57">
            <v>13.406316991509915</v>
          </cell>
          <cell r="AB57">
            <v>11.237781801586305</v>
          </cell>
          <cell r="AC57">
            <v>8.1728204639059641</v>
          </cell>
          <cell r="AD57">
            <v>0.35819037228878314</v>
          </cell>
          <cell r="AF57">
            <v>0.45797904369695364</v>
          </cell>
          <cell r="AG57">
            <v>0.44462177868017377</v>
          </cell>
          <cell r="AH57">
            <v>0.46825282896844767</v>
          </cell>
          <cell r="AI57">
            <v>0.24522188375667231</v>
          </cell>
          <cell r="AJ57">
            <v>0.20690280498553415</v>
          </cell>
          <cell r="AK57">
            <v>0.21673378804823529</v>
          </cell>
        </row>
        <row r="58">
          <cell r="E58" t="str">
            <v>Mean</v>
          </cell>
          <cell r="J58">
            <v>2315.7578652687498</v>
          </cell>
          <cell r="K58">
            <v>2338.7173693749996</v>
          </cell>
          <cell r="M58">
            <v>4.7161950774209531</v>
          </cell>
          <cell r="N58">
            <v>3.7997007382981143</v>
          </cell>
          <cell r="O58">
            <v>3.3391705235201439</v>
          </cell>
          <cell r="P58">
            <v>2.8834616550481318</v>
          </cell>
          <cell r="Q58">
            <v>3.2007474765703212</v>
          </cell>
          <cell r="R58">
            <v>2.7880751920452145</v>
          </cell>
          <cell r="S58">
            <v>2.3842419533947261</v>
          </cell>
          <cell r="T58">
            <v>1.7857231707497949</v>
          </cell>
          <cell r="V58">
            <v>22.893469129717314</v>
          </cell>
          <cell r="W58">
            <v>17.778374638113732</v>
          </cell>
          <cell r="X58">
            <v>17.819176284069467</v>
          </cell>
          <cell r="Y58">
            <v>12.14321271262116</v>
          </cell>
          <cell r="Z58">
            <v>13.720874524225593</v>
          </cell>
          <cell r="AA58">
            <v>11.47390846496986</v>
          </cell>
          <cell r="AB58">
            <v>8.9898875824073343</v>
          </cell>
          <cell r="AC58">
            <v>7.2773915286198356</v>
          </cell>
          <cell r="AD58">
            <v>0.25978186104095657</v>
          </cell>
          <cell r="AF58">
            <v>0.37226641427408075</v>
          </cell>
          <cell r="AG58">
            <v>0.27165991786486299</v>
          </cell>
          <cell r="AH58">
            <v>0.30161050282128754</v>
          </cell>
          <cell r="AI58">
            <v>0.19107319215430607</v>
          </cell>
          <cell r="AJ58">
            <v>0.16049569190156732</v>
          </cell>
          <cell r="AK58">
            <v>0.16113826211992185</v>
          </cell>
        </row>
        <row r="59">
          <cell r="E59" t="str">
            <v>Median</v>
          </cell>
          <cell r="J59">
            <v>1064.8786500000001</v>
          </cell>
          <cell r="K59">
            <v>959.43679999999995</v>
          </cell>
          <cell r="M59">
            <v>4.4003903533047204</v>
          </cell>
          <cell r="N59">
            <v>3.3678251917080626</v>
          </cell>
          <cell r="O59">
            <v>3.1650420317260304</v>
          </cell>
          <cell r="P59">
            <v>2.7854726509711778</v>
          </cell>
          <cell r="Q59">
            <v>3.0265872702088239</v>
          </cell>
          <cell r="R59">
            <v>2.7103922049860447</v>
          </cell>
          <cell r="S59">
            <v>2.4197290239037468</v>
          </cell>
          <cell r="T59">
            <v>1.4912759978051255</v>
          </cell>
          <cell r="V59">
            <v>21.10554691146725</v>
          </cell>
          <cell r="W59">
            <v>16.091850891946635</v>
          </cell>
          <cell r="X59">
            <v>13.609779200960359</v>
          </cell>
          <cell r="Y59">
            <v>11.732961932581308</v>
          </cell>
          <cell r="Z59">
            <v>12.720208519836767</v>
          </cell>
          <cell r="AA59">
            <v>10.592746065497415</v>
          </cell>
          <cell r="AB59">
            <v>7.8680597447795835</v>
          </cell>
          <cell r="AC59">
            <v>6.2855136544097041</v>
          </cell>
          <cell r="AD59">
            <v>0.23100303951367782</v>
          </cell>
          <cell r="AF59">
            <v>0.30564341038747267</v>
          </cell>
          <cell r="AG59">
            <v>0.22544967375639369</v>
          </cell>
          <cell r="AH59">
            <v>0.29011012999768071</v>
          </cell>
          <cell r="AI59">
            <v>0.17929824583875997</v>
          </cell>
          <cell r="AJ59">
            <v>0.15844188237370016</v>
          </cell>
          <cell r="AK59">
            <v>0.15905771047419615</v>
          </cell>
        </row>
        <row r="60">
          <cell r="E60" t="str">
            <v>1st Quartile</v>
          </cell>
          <cell r="J60">
            <v>607.26634710000008</v>
          </cell>
          <cell r="K60">
            <v>505.64299249999999</v>
          </cell>
          <cell r="M60">
            <v>2.8297756227542314</v>
          </cell>
          <cell r="N60">
            <v>1.9579239355020845</v>
          </cell>
          <cell r="O60">
            <v>1.8190481486384162</v>
          </cell>
          <cell r="P60">
            <v>1.7536721852270865</v>
          </cell>
          <cell r="Q60">
            <v>1.8144034660125441</v>
          </cell>
          <cell r="R60">
            <v>1.7170967583866621</v>
          </cell>
          <cell r="S60">
            <v>1.563524174752819</v>
          </cell>
          <cell r="T60">
            <v>1.3248736475205347</v>
          </cell>
          <cell r="V60">
            <v>17.978400621563921</v>
          </cell>
          <cell r="W60">
            <v>10.540128658396238</v>
          </cell>
          <cell r="X60">
            <v>11.358198202715517</v>
          </cell>
          <cell r="Y60">
            <v>8.5287297475963797</v>
          </cell>
          <cell r="Z60">
            <v>8.9308174681558867</v>
          </cell>
          <cell r="AA60">
            <v>8.0134227906447535</v>
          </cell>
          <cell r="AB60">
            <v>6.5684060369515489</v>
          </cell>
          <cell r="AC60">
            <v>5.7695924602344428</v>
          </cell>
          <cell r="AD60">
            <v>0.16337196057352554</v>
          </cell>
          <cell r="AF60">
            <v>0.1618558425255458</v>
          </cell>
          <cell r="AG60">
            <v>9.665356089792293E-2</v>
          </cell>
          <cell r="AH60">
            <v>0.14113474036533141</v>
          </cell>
          <cell r="AI60">
            <v>0.11160937087239298</v>
          </cell>
          <cell r="AJ60">
            <v>0.10519048802069531</v>
          </cell>
          <cell r="AK60">
            <v>9.4829818054868342E-2</v>
          </cell>
        </row>
        <row r="61">
          <cell r="D61" t="str">
            <v>Note</v>
          </cell>
        </row>
        <row r="62">
          <cell r="D62" t="str">
            <v>Stock price last updated on 11/19/12</v>
          </cell>
        </row>
        <row r="63">
          <cell r="D63" t="str">
            <v>NM in EV/EBITDA if multiple is greater than (Invalid Identifier) or EBITDA is negative</v>
          </cell>
        </row>
        <row r="64">
          <cell r="D64" t="str">
            <v>NA means information is not available or not applicable</v>
          </cell>
        </row>
        <row r="65">
          <cell r="D65" t="str">
            <v>Source: Capital IQ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C2" t="str">
            <v>ArchPoint Partners</v>
          </cell>
          <cell r="Q2" t="str">
            <v>STRICTLY PRIVATE AND CONFIDENTIAL</v>
          </cell>
        </row>
        <row r="3">
          <cell r="D3" t="str">
            <v>Ingram Medical</v>
          </cell>
        </row>
        <row r="4">
          <cell r="D4" t="str">
            <v>Operating Metrics</v>
          </cell>
        </row>
        <row r="6">
          <cell r="D6" t="str">
            <v>Comp Data Input VLOOKUP Reference</v>
          </cell>
        </row>
        <row r="7">
          <cell r="D7">
            <v>2</v>
          </cell>
          <cell r="E7">
            <v>4</v>
          </cell>
          <cell r="F7">
            <v>5</v>
          </cell>
          <cell r="G7">
            <v>6</v>
          </cell>
          <cell r="H7">
            <v>7</v>
          </cell>
          <cell r="I7">
            <v>8</v>
          </cell>
          <cell r="J7">
            <v>9</v>
          </cell>
          <cell r="K7">
            <v>15</v>
          </cell>
          <cell r="M7">
            <v>22</v>
          </cell>
          <cell r="N7">
            <v>23</v>
          </cell>
          <cell r="O7">
            <v>20</v>
          </cell>
          <cell r="P7">
            <v>21</v>
          </cell>
          <cell r="Q7">
            <v>24</v>
          </cell>
          <cell r="R7">
            <v>25</v>
          </cell>
          <cell r="S7">
            <v>26</v>
          </cell>
          <cell r="T7">
            <v>27</v>
          </cell>
          <cell r="V7">
            <v>31</v>
          </cell>
          <cell r="W7">
            <v>32</v>
          </cell>
          <cell r="X7">
            <v>29</v>
          </cell>
          <cell r="Y7">
            <v>30</v>
          </cell>
          <cell r="Z7">
            <v>33</v>
          </cell>
          <cell r="AA7">
            <v>34</v>
          </cell>
          <cell r="AB7">
            <v>35</v>
          </cell>
          <cell r="AC7">
            <v>36</v>
          </cell>
          <cell r="AE7">
            <v>57</v>
          </cell>
          <cell r="AF7">
            <v>58</v>
          </cell>
          <cell r="AG7">
            <v>56</v>
          </cell>
          <cell r="AH7">
            <v>59</v>
          </cell>
          <cell r="AI7">
            <v>60</v>
          </cell>
          <cell r="AJ7">
            <v>61</v>
          </cell>
          <cell r="AL7">
            <v>72</v>
          </cell>
          <cell r="AM7">
            <v>73</v>
          </cell>
          <cell r="AN7">
            <v>70</v>
          </cell>
          <cell r="AO7">
            <v>71</v>
          </cell>
          <cell r="AP7">
            <v>74</v>
          </cell>
          <cell r="AQ7">
            <v>75</v>
          </cell>
          <cell r="AR7">
            <v>76</v>
          </cell>
          <cell r="AS7">
            <v>75</v>
          </cell>
          <cell r="AU7">
            <v>78</v>
          </cell>
          <cell r="AV7">
            <v>79</v>
          </cell>
          <cell r="AW7">
            <v>77</v>
          </cell>
          <cell r="AX7">
            <v>80</v>
          </cell>
          <cell r="AY7">
            <v>81</v>
          </cell>
          <cell r="AZ7">
            <v>82</v>
          </cell>
        </row>
        <row r="9">
          <cell r="D9" t="str">
            <v>($ millions)</v>
          </cell>
          <cell r="M9" t="str">
            <v>Revenue</v>
          </cell>
          <cell r="O9" t="str">
            <v>Revenue</v>
          </cell>
          <cell r="V9" t="str">
            <v>EBITDA</v>
          </cell>
          <cell r="X9" t="str">
            <v>EBITDA</v>
          </cell>
          <cell r="AE9" t="str">
            <v>Revenue Growth</v>
          </cell>
          <cell r="AF9" t="str">
            <v>Revenue Growth</v>
          </cell>
          <cell r="AL9" t="str">
            <v>EBITDA Margin</v>
          </cell>
          <cell r="AN9" t="str">
            <v>EBITDA Margin</v>
          </cell>
          <cell r="AU9" t="str">
            <v>EBITDA Growth</v>
          </cell>
        </row>
        <row r="10">
          <cell r="D10" t="str">
            <v>Company</v>
          </cell>
          <cell r="E10" t="str">
            <v>Stock Price</v>
          </cell>
          <cell r="F10" t="str">
            <v>52-wk High</v>
          </cell>
          <cell r="G10" t="str">
            <v>52-wk Low</v>
          </cell>
          <cell r="H10" t="str">
            <v>% of 52-wk High</v>
          </cell>
          <cell r="I10" t="str">
            <v>Shares O/S</v>
          </cell>
          <cell r="J10" t="str">
            <v>Equity Mkt Cap</v>
          </cell>
          <cell r="K10" t="str">
            <v>Enterprise Value</v>
          </cell>
          <cell r="M10" t="str">
            <v>CY 2010A</v>
          </cell>
          <cell r="N10" t="str">
            <v>CY 2011A</v>
          </cell>
          <cell r="O10" t="str">
            <v>LTM</v>
          </cell>
          <cell r="P10" t="str">
            <v>NTM</v>
          </cell>
          <cell r="Q10" t="str">
            <v>CY 2012E</v>
          </cell>
          <cell r="R10" t="str">
            <v>CY 2013E</v>
          </cell>
          <cell r="S10" t="str">
            <v>CY 2014E</v>
          </cell>
          <cell r="T10" t="str">
            <v>CY 2015E</v>
          </cell>
          <cell r="V10" t="str">
            <v>CY 2010A</v>
          </cell>
          <cell r="W10" t="str">
            <v>CY 2011A</v>
          </cell>
          <cell r="X10" t="str">
            <v>LTM</v>
          </cell>
          <cell r="Y10" t="str">
            <v>NTM</v>
          </cell>
          <cell r="Z10" t="str">
            <v>CY 2012E</v>
          </cell>
          <cell r="AA10" t="str">
            <v>CY 2013E</v>
          </cell>
          <cell r="AB10" t="str">
            <v>CY 2014E</v>
          </cell>
          <cell r="AC10" t="str">
            <v>CY 2015E</v>
          </cell>
          <cell r="AE10" t="str">
            <v>2010-2011</v>
          </cell>
          <cell r="AF10" t="str">
            <v>2011-2012</v>
          </cell>
          <cell r="AG10" t="str">
            <v>LTM-NTM</v>
          </cell>
          <cell r="AH10" t="str">
            <v>2012-2013</v>
          </cell>
          <cell r="AI10" t="str">
            <v>2013-2014</v>
          </cell>
          <cell r="AJ10" t="str">
            <v>2014-2015</v>
          </cell>
          <cell r="AL10" t="str">
            <v>CY 2010A</v>
          </cell>
          <cell r="AM10" t="str">
            <v>CY 2011A</v>
          </cell>
          <cell r="AN10" t="str">
            <v>LTM</v>
          </cell>
          <cell r="AO10" t="str">
            <v>NTM</v>
          </cell>
          <cell r="AP10" t="str">
            <v>CY 2012E</v>
          </cell>
          <cell r="AQ10" t="str">
            <v>CY 2013E</v>
          </cell>
          <cell r="AR10" t="str">
            <v>CY 2014E</v>
          </cell>
          <cell r="AS10" t="str">
            <v>CY 2015E</v>
          </cell>
          <cell r="AU10" t="str">
            <v>2010-2011</v>
          </cell>
          <cell r="AV10" t="str">
            <v>2011-2012</v>
          </cell>
          <cell r="AW10" t="str">
            <v>LTM-NTM</v>
          </cell>
          <cell r="AX10" t="str">
            <v>2012-2013</v>
          </cell>
          <cell r="AY10" t="str">
            <v>2013-2014</v>
          </cell>
          <cell r="AZ10" t="str">
            <v>2014-2015</v>
          </cell>
        </row>
        <row r="11">
          <cell r="B11" t="str">
            <v>SaaS</v>
          </cell>
        </row>
        <row r="12">
          <cell r="B12" t="str">
            <v>CRM</v>
          </cell>
          <cell r="D12" t="e">
            <v>#N/A</v>
          </cell>
          <cell r="E12" t="e">
            <v>#N/A</v>
          </cell>
          <cell r="F12" t="e">
            <v>#N/A</v>
          </cell>
          <cell r="G12" t="e">
            <v>#N/A</v>
          </cell>
          <cell r="H12" t="e">
            <v>#N/A</v>
          </cell>
          <cell r="I12" t="e">
            <v>#N/A</v>
          </cell>
          <cell r="J12" t="e">
            <v>#N/A</v>
          </cell>
          <cell r="K12" t="e">
            <v>#N/A</v>
          </cell>
          <cell r="M12" t="e">
            <v>#N/A</v>
          </cell>
          <cell r="N12" t="e">
            <v>#N/A</v>
          </cell>
          <cell r="O12" t="e">
            <v>#N/A</v>
          </cell>
          <cell r="P12" t="e">
            <v>#N/A</v>
          </cell>
          <cell r="Q12" t="e">
            <v>#N/A</v>
          </cell>
          <cell r="R12" t="e">
            <v>#N/A</v>
          </cell>
          <cell r="S12" t="e">
            <v>#N/A</v>
          </cell>
          <cell r="T12" t="e">
            <v>#N/A</v>
          </cell>
          <cell r="V12" t="e">
            <v>#N/A</v>
          </cell>
          <cell r="W12" t="e">
            <v>#N/A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e">
            <v>#N/A</v>
          </cell>
          <cell r="AL12" t="e">
            <v>#N/A</v>
          </cell>
          <cell r="AM12" t="e">
            <v>#N/A</v>
          </cell>
          <cell r="AN12" t="e">
            <v>#N/A</v>
          </cell>
          <cell r="AO12" t="e">
            <v>#N/A</v>
          </cell>
          <cell r="AP12" t="e">
            <v>#N/A</v>
          </cell>
          <cell r="AQ12" t="e">
            <v>#N/A</v>
          </cell>
          <cell r="AR12" t="e">
            <v>#N/A</v>
          </cell>
          <cell r="AS12" t="str">
            <v>NA</v>
          </cell>
          <cell r="AU12">
            <v>0</v>
          </cell>
          <cell r="AV12">
            <v>3.9573362092461535</v>
          </cell>
          <cell r="AW12">
            <v>4.4878486559366308</v>
          </cell>
          <cell r="AX12">
            <v>0.30973927338910667</v>
          </cell>
          <cell r="AY12">
            <v>0.31592747531737775</v>
          </cell>
          <cell r="AZ12" t="str">
            <v>NA</v>
          </cell>
        </row>
        <row r="13">
          <cell r="B13" t="str">
            <v>NYSE:N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  <cell r="J13" t="e">
            <v>#N/A</v>
          </cell>
          <cell r="K13" t="e">
            <v>#N/A</v>
          </cell>
          <cell r="M13" t="e">
            <v>#N/A</v>
          </cell>
          <cell r="N13" t="e">
            <v>#N/A</v>
          </cell>
          <cell r="O13" t="e">
            <v>#N/A</v>
          </cell>
          <cell r="P13" t="e">
            <v>#N/A</v>
          </cell>
          <cell r="Q13" t="e">
            <v>#N/A</v>
          </cell>
          <cell r="R13" t="e">
            <v>#N/A</v>
          </cell>
          <cell r="S13" t="e">
            <v>#N/A</v>
          </cell>
          <cell r="T13" t="e">
            <v>#N/A</v>
          </cell>
          <cell r="V13" t="e">
            <v>#N/A</v>
          </cell>
          <cell r="W13" t="e">
            <v>#N/A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e">
            <v>#N/A</v>
          </cell>
          <cell r="AL13" t="e">
            <v>#N/A</v>
          </cell>
          <cell r="AM13" t="e">
            <v>#N/A</v>
          </cell>
          <cell r="AN13" t="e">
            <v>#N/A</v>
          </cell>
          <cell r="AO13" t="e">
            <v>#N/A</v>
          </cell>
          <cell r="AP13" t="e">
            <v>#N/A</v>
          </cell>
          <cell r="AQ13" t="e">
            <v>#N/A</v>
          </cell>
          <cell r="AR13" t="e">
            <v>#N/A</v>
          </cell>
          <cell r="AS13" t="str">
            <v>NA</v>
          </cell>
          <cell r="AU13">
            <v>0</v>
          </cell>
          <cell r="AV13">
            <v>1.5963632910791437</v>
          </cell>
          <cell r="AW13">
            <v>1.1520672464202715</v>
          </cell>
          <cell r="AX13">
            <v>0.28331949706695547</v>
          </cell>
          <cell r="AY13" t="str">
            <v>NA</v>
          </cell>
          <cell r="AZ13" t="str">
            <v>NA</v>
          </cell>
        </row>
        <row r="14">
          <cell r="B14" t="str">
            <v>NasdaqGS:ULTI</v>
          </cell>
          <cell r="D14" t="e">
            <v>#N/A</v>
          </cell>
          <cell r="E14" t="e">
            <v>#N/A</v>
          </cell>
          <cell r="F14" t="e">
            <v>#N/A</v>
          </cell>
          <cell r="G14" t="e">
            <v>#N/A</v>
          </cell>
          <cell r="H14" t="e">
            <v>#N/A</v>
          </cell>
          <cell r="I14" t="e">
            <v>#N/A</v>
          </cell>
          <cell r="J14" t="e">
            <v>#N/A</v>
          </cell>
          <cell r="K14" t="e">
            <v>#N/A</v>
          </cell>
          <cell r="M14" t="e">
            <v>#N/A</v>
          </cell>
          <cell r="N14" t="e">
            <v>#N/A</v>
          </cell>
          <cell r="O14" t="e">
            <v>#N/A</v>
          </cell>
          <cell r="P14" t="e">
            <v>#N/A</v>
          </cell>
          <cell r="Q14" t="e">
            <v>#N/A</v>
          </cell>
          <cell r="R14" t="e">
            <v>#N/A</v>
          </cell>
          <cell r="S14" t="e">
            <v>#N/A</v>
          </cell>
          <cell r="T14" t="e">
            <v>#N/A</v>
          </cell>
          <cell r="V14" t="e">
            <v>#N/A</v>
          </cell>
          <cell r="W14" t="e">
            <v>#N/A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e">
            <v>#N/A</v>
          </cell>
          <cell r="AL14" t="e">
            <v>#N/A</v>
          </cell>
          <cell r="AM14" t="e">
            <v>#N/A</v>
          </cell>
          <cell r="AN14" t="e">
            <v>#N/A</v>
          </cell>
          <cell r="AO14" t="e">
            <v>#N/A</v>
          </cell>
          <cell r="AP14" t="e">
            <v>#N/A</v>
          </cell>
          <cell r="AQ14" t="e">
            <v>#N/A</v>
          </cell>
          <cell r="AR14" t="e">
            <v>#N/A</v>
          </cell>
          <cell r="AS14" t="str">
            <v>NA</v>
          </cell>
          <cell r="AU14" t="str">
            <v>NM</v>
          </cell>
          <cell r="AV14" t="str">
            <v>NM</v>
          </cell>
          <cell r="AW14" t="str">
            <v>NM</v>
          </cell>
          <cell r="AX14">
            <v>0.36268192780856467</v>
          </cell>
          <cell r="AY14">
            <v>0.53774226172969919</v>
          </cell>
          <cell r="AZ14" t="str">
            <v>NA</v>
          </cell>
        </row>
        <row r="15">
          <cell r="B15" t="str">
            <v>NasdaqGS:ATHN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  <cell r="J15" t="e">
            <v>#N/A</v>
          </cell>
          <cell r="K15" t="e">
            <v>#N/A</v>
          </cell>
          <cell r="M15" t="e">
            <v>#N/A</v>
          </cell>
          <cell r="N15" t="e">
            <v>#N/A</v>
          </cell>
          <cell r="O15" t="e">
            <v>#N/A</v>
          </cell>
          <cell r="P15" t="e">
            <v>#N/A</v>
          </cell>
          <cell r="Q15" t="e">
            <v>#N/A</v>
          </cell>
          <cell r="R15" t="e">
            <v>#N/A</v>
          </cell>
          <cell r="S15" t="e">
            <v>#N/A</v>
          </cell>
          <cell r="T15" t="e">
            <v>#N/A</v>
          </cell>
          <cell r="V15" t="e">
            <v>#N/A</v>
          </cell>
          <cell r="W15" t="e">
            <v>#N/A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e">
            <v>#N/A</v>
          </cell>
          <cell r="AL15" t="e">
            <v>#N/A</v>
          </cell>
          <cell r="AM15" t="e">
            <v>#N/A</v>
          </cell>
          <cell r="AN15" t="e">
            <v>#N/A</v>
          </cell>
          <cell r="AO15" t="e">
            <v>#N/A</v>
          </cell>
          <cell r="AP15" t="e">
            <v>#N/A</v>
          </cell>
          <cell r="AQ15" t="e">
            <v>#N/A</v>
          </cell>
          <cell r="AR15" t="e">
            <v>#N/A</v>
          </cell>
          <cell r="AS15" t="str">
            <v>NA</v>
          </cell>
          <cell r="AU15" t="str">
            <v>NM</v>
          </cell>
          <cell r="AV15" t="str">
            <v>NM</v>
          </cell>
          <cell r="AW15" t="str">
            <v>NM</v>
          </cell>
          <cell r="AX15">
            <v>0.36268192780856467</v>
          </cell>
          <cell r="AY15">
            <v>0.53774226172969919</v>
          </cell>
          <cell r="AZ15" t="str">
            <v>NA</v>
          </cell>
        </row>
        <row r="16">
          <cell r="B16" t="str">
            <v>NasdaqGS:RP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  <cell r="J16" t="e">
            <v>#N/A</v>
          </cell>
          <cell r="K16" t="e">
            <v>#N/A</v>
          </cell>
          <cell r="M16" t="e">
            <v>#N/A</v>
          </cell>
          <cell r="N16" t="e">
            <v>#N/A</v>
          </cell>
          <cell r="O16" t="e">
            <v>#N/A</v>
          </cell>
          <cell r="P16" t="e">
            <v>#N/A</v>
          </cell>
          <cell r="Q16" t="e">
            <v>#N/A</v>
          </cell>
          <cell r="R16" t="e">
            <v>#N/A</v>
          </cell>
          <cell r="S16" t="e">
            <v>#N/A</v>
          </cell>
          <cell r="T16" t="e">
            <v>#N/A</v>
          </cell>
          <cell r="V16" t="e">
            <v>#N/A</v>
          </cell>
          <cell r="W16" t="e">
            <v>#N/A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e">
            <v>#N/A</v>
          </cell>
          <cell r="AL16" t="e">
            <v>#N/A</v>
          </cell>
          <cell r="AM16" t="e">
            <v>#N/A</v>
          </cell>
          <cell r="AN16" t="e">
            <v>#N/A</v>
          </cell>
          <cell r="AO16" t="e">
            <v>#N/A</v>
          </cell>
          <cell r="AP16" t="e">
            <v>#N/A</v>
          </cell>
          <cell r="AQ16" t="e">
            <v>#N/A</v>
          </cell>
          <cell r="AR16" t="e">
            <v>#N/A</v>
          </cell>
          <cell r="AS16" t="str">
            <v>NA</v>
          </cell>
          <cell r="AU16" t="str">
            <v>NM</v>
          </cell>
          <cell r="AV16" t="str">
            <v>NM</v>
          </cell>
          <cell r="AW16" t="str">
            <v>NM</v>
          </cell>
          <cell r="AX16">
            <v>0.36268192780856467</v>
          </cell>
          <cell r="AY16">
            <v>0.53774226172969919</v>
          </cell>
          <cell r="AZ16" t="str">
            <v>NA</v>
          </cell>
        </row>
        <row r="17">
          <cell r="B17" t="str">
            <v>CSOD</v>
          </cell>
          <cell r="D17" t="e">
            <v>#N/A</v>
          </cell>
          <cell r="E17" t="e">
            <v>#N/A</v>
          </cell>
          <cell r="F17" t="e">
            <v>#N/A</v>
          </cell>
          <cell r="G17" t="e">
            <v>#N/A</v>
          </cell>
          <cell r="H17" t="e">
            <v>#N/A</v>
          </cell>
          <cell r="I17" t="e">
            <v>#N/A</v>
          </cell>
          <cell r="J17" t="e">
            <v>#N/A</v>
          </cell>
          <cell r="K17" t="e">
            <v>#N/A</v>
          </cell>
          <cell r="M17" t="e">
            <v>#N/A</v>
          </cell>
          <cell r="N17" t="e">
            <v>#N/A</v>
          </cell>
          <cell r="O17" t="e">
            <v>#N/A</v>
          </cell>
          <cell r="P17" t="e">
            <v>#N/A</v>
          </cell>
          <cell r="Q17" t="e">
            <v>#N/A</v>
          </cell>
          <cell r="R17" t="e">
            <v>#N/A</v>
          </cell>
          <cell r="S17" t="e">
            <v>#N/A</v>
          </cell>
          <cell r="T17" t="e">
            <v>#N/A</v>
          </cell>
          <cell r="V17" t="e">
            <v>#N/A</v>
          </cell>
          <cell r="W17" t="e">
            <v>#N/A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e">
            <v>#N/A</v>
          </cell>
          <cell r="AL17" t="e">
            <v>#N/A</v>
          </cell>
          <cell r="AM17" t="e">
            <v>#N/A</v>
          </cell>
          <cell r="AN17" t="e">
            <v>#N/A</v>
          </cell>
          <cell r="AO17" t="e">
            <v>#N/A</v>
          </cell>
          <cell r="AP17" t="e">
            <v>#N/A</v>
          </cell>
          <cell r="AQ17" t="e">
            <v>#N/A</v>
          </cell>
          <cell r="AR17" t="e">
            <v>#N/A</v>
          </cell>
          <cell r="AS17" t="str">
            <v>NA</v>
          </cell>
          <cell r="AU17">
            <v>0.91881735677821896</v>
          </cell>
          <cell r="AV17">
            <v>0.76236004877508035</v>
          </cell>
          <cell r="AW17">
            <v>0.78759576604026127</v>
          </cell>
          <cell r="AX17">
            <v>0.22737481588644459</v>
          </cell>
          <cell r="AY17">
            <v>0</v>
          </cell>
          <cell r="AZ17" t="str">
            <v>NA</v>
          </cell>
        </row>
        <row r="18">
          <cell r="B18" t="str">
            <v>NasdaqGM:LPSN</v>
          </cell>
          <cell r="D18" t="e">
            <v>#N/A</v>
          </cell>
          <cell r="E18" t="e">
            <v>#N/A</v>
          </cell>
          <cell r="F18" t="e">
            <v>#N/A</v>
          </cell>
          <cell r="G18" t="e">
            <v>#N/A</v>
          </cell>
          <cell r="H18" t="e">
            <v>#N/A</v>
          </cell>
          <cell r="I18" t="e">
            <v>#N/A</v>
          </cell>
          <cell r="J18" t="e">
            <v>#N/A</v>
          </cell>
          <cell r="K18" t="e">
            <v>#N/A</v>
          </cell>
          <cell r="M18" t="e">
            <v>#N/A</v>
          </cell>
          <cell r="N18" t="e">
            <v>#N/A</v>
          </cell>
          <cell r="O18" t="e">
            <v>#N/A</v>
          </cell>
          <cell r="P18" t="e">
            <v>#N/A</v>
          </cell>
          <cell r="Q18" t="e">
            <v>#N/A</v>
          </cell>
          <cell r="R18" t="e">
            <v>#N/A</v>
          </cell>
          <cell r="S18" t="e">
            <v>#N/A</v>
          </cell>
          <cell r="T18" t="e">
            <v>#N/A</v>
          </cell>
          <cell r="V18" t="e">
            <v>#N/A</v>
          </cell>
          <cell r="W18" t="e">
            <v>#N/A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e">
            <v>#N/A</v>
          </cell>
          <cell r="AL18" t="e">
            <v>#N/A</v>
          </cell>
          <cell r="AM18" t="e">
            <v>#N/A</v>
          </cell>
          <cell r="AN18" t="e">
            <v>#N/A</v>
          </cell>
          <cell r="AO18" t="e">
            <v>#N/A</v>
          </cell>
          <cell r="AP18" t="e">
            <v>#N/A</v>
          </cell>
          <cell r="AQ18" t="e">
            <v>#N/A</v>
          </cell>
          <cell r="AR18" t="e">
            <v>#N/A</v>
          </cell>
          <cell r="AS18" t="str">
            <v>NA</v>
          </cell>
          <cell r="AU18">
            <v>0.41637898985607302</v>
          </cell>
          <cell r="AV18">
            <v>1.3245153549064455</v>
          </cell>
          <cell r="AW18">
            <v>1.4583900795641886</v>
          </cell>
          <cell r="AX18">
            <v>0.38041295317982016</v>
          </cell>
          <cell r="AY18">
            <v>0.43716787272020841</v>
          </cell>
          <cell r="AZ18" t="str">
            <v>NA</v>
          </cell>
        </row>
        <row r="19">
          <cell r="B19" t="str">
            <v>SNCR</v>
          </cell>
          <cell r="D19" t="e">
            <v>#N/A</v>
          </cell>
          <cell r="E19" t="e">
            <v>#N/A</v>
          </cell>
          <cell r="F19" t="e">
            <v>#N/A</v>
          </cell>
          <cell r="G19" t="e">
            <v>#N/A</v>
          </cell>
          <cell r="H19" t="e">
            <v>#N/A</v>
          </cell>
          <cell r="I19" t="e">
            <v>#N/A</v>
          </cell>
          <cell r="J19" t="e">
            <v>#N/A</v>
          </cell>
          <cell r="K19" t="e">
            <v>#N/A</v>
          </cell>
          <cell r="M19" t="e">
            <v>#N/A</v>
          </cell>
          <cell r="N19" t="e">
            <v>#N/A</v>
          </cell>
          <cell r="O19" t="e">
            <v>#N/A</v>
          </cell>
          <cell r="P19" t="e">
            <v>#N/A</v>
          </cell>
          <cell r="Q19" t="e">
            <v>#N/A</v>
          </cell>
          <cell r="R19" t="e">
            <v>#N/A</v>
          </cell>
          <cell r="S19" t="e">
            <v>#N/A</v>
          </cell>
          <cell r="T19" t="e">
            <v>#N/A</v>
          </cell>
          <cell r="V19" t="e">
            <v>#N/A</v>
          </cell>
          <cell r="W19" t="e">
            <v>#N/A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e">
            <v>#N/A</v>
          </cell>
          <cell r="AL19" t="e">
            <v>#N/A</v>
          </cell>
          <cell r="AM19" t="e">
            <v>#N/A</v>
          </cell>
          <cell r="AN19" t="e">
            <v>#N/A</v>
          </cell>
          <cell r="AO19" t="e">
            <v>#N/A</v>
          </cell>
          <cell r="AP19" t="e">
            <v>#N/A</v>
          </cell>
          <cell r="AQ19" t="e">
            <v>#N/A</v>
          </cell>
          <cell r="AR19" t="e">
            <v>#N/A</v>
          </cell>
          <cell r="AS19" t="str">
            <v>NA</v>
          </cell>
          <cell r="AU19">
            <v>0.75095816033216223</v>
          </cell>
          <cell r="AV19">
            <v>1.1446969766063204</v>
          </cell>
          <cell r="AW19">
            <v>1.0369636557551889</v>
          </cell>
          <cell r="AX19">
            <v>0.22941541185761083</v>
          </cell>
          <cell r="AY19" t="str">
            <v>NA</v>
          </cell>
          <cell r="AZ19" t="str">
            <v>NA</v>
          </cell>
        </row>
        <row r="20">
          <cell r="B20" t="str">
            <v xml:space="preserve">NasdaqGM:SPSC </v>
          </cell>
          <cell r="D20" t="e">
            <v>#N/A</v>
          </cell>
          <cell r="E20" t="e">
            <v>#N/A</v>
          </cell>
          <cell r="F20" t="e">
            <v>#N/A</v>
          </cell>
          <cell r="G20" t="e">
            <v>#N/A</v>
          </cell>
          <cell r="H20" t="e">
            <v>#N/A</v>
          </cell>
          <cell r="I20" t="e">
            <v>#N/A</v>
          </cell>
          <cell r="J20" t="e">
            <v>#N/A</v>
          </cell>
          <cell r="K20" t="e">
            <v>#N/A</v>
          </cell>
          <cell r="M20" t="e">
            <v>#N/A</v>
          </cell>
          <cell r="N20" t="e">
            <v>#N/A</v>
          </cell>
          <cell r="O20" t="e">
            <v>#N/A</v>
          </cell>
          <cell r="P20" t="e">
            <v>#N/A</v>
          </cell>
          <cell r="Q20" t="e">
            <v>#N/A</v>
          </cell>
          <cell r="R20" t="e">
            <v>#N/A</v>
          </cell>
          <cell r="S20" t="e">
            <v>#N/A</v>
          </cell>
          <cell r="T20" t="e">
            <v>#N/A</v>
          </cell>
          <cell r="V20" t="e">
            <v>#N/A</v>
          </cell>
          <cell r="W20" t="e">
            <v>#N/A</v>
          </cell>
          <cell r="X20" t="e">
            <v>#N/A</v>
          </cell>
          <cell r="Y20" t="e">
            <v>#N/A</v>
          </cell>
          <cell r="Z20" t="e">
            <v>#N/A</v>
          </cell>
          <cell r="AA20" t="e">
            <v>#N/A</v>
          </cell>
          <cell r="AB20" t="e">
            <v>#N/A</v>
          </cell>
          <cell r="AC20" t="e">
            <v>#N/A</v>
          </cell>
          <cell r="AE20" t="e">
            <v>#N/A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e">
            <v>#N/A</v>
          </cell>
          <cell r="AL20" t="e">
            <v>#N/A</v>
          </cell>
          <cell r="AM20" t="e">
            <v>#N/A</v>
          </cell>
          <cell r="AN20" t="e">
            <v>#N/A</v>
          </cell>
          <cell r="AO20" t="e">
            <v>#N/A</v>
          </cell>
          <cell r="AP20" t="e">
            <v>#N/A</v>
          </cell>
          <cell r="AQ20" t="e">
            <v>#N/A</v>
          </cell>
          <cell r="AR20" t="e">
            <v>#N/A</v>
          </cell>
          <cell r="AS20" t="str">
            <v>NA</v>
          </cell>
          <cell r="AU20">
            <v>0</v>
          </cell>
          <cell r="AV20">
            <v>0.70626214940294374</v>
          </cell>
          <cell r="AW20">
            <v>1.1060401678657077</v>
          </cell>
          <cell r="AX20">
            <v>0.54336737600195284</v>
          </cell>
          <cell r="AY20" t="str">
            <v>NA</v>
          </cell>
          <cell r="AZ20" t="str">
            <v>NA</v>
          </cell>
        </row>
        <row r="21">
          <cell r="B21" t="str">
            <v>NasdaqGS:VOCS</v>
          </cell>
          <cell r="D21" t="e">
            <v>#N/A</v>
          </cell>
          <cell r="E21" t="e">
            <v>#N/A</v>
          </cell>
          <cell r="F21" t="e">
            <v>#N/A</v>
          </cell>
          <cell r="G21" t="e">
            <v>#N/A</v>
          </cell>
          <cell r="H21" t="e">
            <v>#N/A</v>
          </cell>
          <cell r="I21" t="e">
            <v>#N/A</v>
          </cell>
          <cell r="J21" t="e">
            <v>#N/A</v>
          </cell>
          <cell r="K21" t="e">
            <v>#N/A</v>
          </cell>
          <cell r="M21" t="e">
            <v>#N/A</v>
          </cell>
          <cell r="N21" t="e">
            <v>#N/A</v>
          </cell>
          <cell r="O21" t="e">
            <v>#N/A</v>
          </cell>
          <cell r="P21" t="e">
            <v>#N/A</v>
          </cell>
          <cell r="Q21" t="e">
            <v>#N/A</v>
          </cell>
          <cell r="R21" t="e">
            <v>#N/A</v>
          </cell>
          <cell r="S21" t="e">
            <v>#N/A</v>
          </cell>
          <cell r="T21" t="e">
            <v>#N/A</v>
          </cell>
          <cell r="V21" t="e">
            <v>#N/A</v>
          </cell>
          <cell r="W21" t="e">
            <v>#N/A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e">
            <v>#N/A</v>
          </cell>
          <cell r="AL21" t="e">
            <v>#N/A</v>
          </cell>
          <cell r="AM21" t="e">
            <v>#N/A</v>
          </cell>
          <cell r="AN21" t="e">
            <v>#N/A</v>
          </cell>
          <cell r="AO21" t="e">
            <v>#N/A</v>
          </cell>
          <cell r="AP21" t="e">
            <v>#N/A</v>
          </cell>
          <cell r="AQ21" t="e">
            <v>#N/A</v>
          </cell>
          <cell r="AR21" t="e">
            <v>#N/A</v>
          </cell>
          <cell r="AS21" t="str">
            <v>NA</v>
          </cell>
          <cell r="AU21">
            <v>0.12659239912584619</v>
          </cell>
          <cell r="AV21">
            <v>0.15915073807721436</v>
          </cell>
          <cell r="AW21">
            <v>0.14843862243819994</v>
          </cell>
          <cell r="AX21">
            <v>0.43723196220705396</v>
          </cell>
          <cell r="AY21">
            <v>0.18975397812842298</v>
          </cell>
          <cell r="AZ21" t="str">
            <v>NA</v>
          </cell>
        </row>
        <row r="22">
          <cell r="B22" t="str">
            <v>NasdaqGS:CTCT</v>
          </cell>
          <cell r="D22" t="e">
            <v>#N/A</v>
          </cell>
          <cell r="E22" t="e">
            <v>#N/A</v>
          </cell>
          <cell r="F22" t="e">
            <v>#N/A</v>
          </cell>
          <cell r="G22" t="e">
            <v>#N/A</v>
          </cell>
          <cell r="H22" t="e">
            <v>#N/A</v>
          </cell>
          <cell r="I22" t="e">
            <v>#N/A</v>
          </cell>
          <cell r="J22" t="e">
            <v>#N/A</v>
          </cell>
          <cell r="K22" t="e">
            <v>#N/A</v>
          </cell>
          <cell r="M22" t="e">
            <v>#N/A</v>
          </cell>
          <cell r="N22" t="e">
            <v>#N/A</v>
          </cell>
          <cell r="O22" t="e">
            <v>#N/A</v>
          </cell>
          <cell r="P22" t="e">
            <v>#N/A</v>
          </cell>
          <cell r="Q22" t="e">
            <v>#N/A</v>
          </cell>
          <cell r="R22" t="e">
            <v>#N/A</v>
          </cell>
          <cell r="S22" t="e">
            <v>#N/A</v>
          </cell>
          <cell r="T22" t="e">
            <v>#N/A</v>
          </cell>
          <cell r="V22" t="e">
            <v>#N/A</v>
          </cell>
          <cell r="W22" t="e">
            <v>#N/A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e">
            <v>#N/A</v>
          </cell>
          <cell r="AL22" t="e">
            <v>#N/A</v>
          </cell>
          <cell r="AM22" t="e">
            <v>#N/A</v>
          </cell>
          <cell r="AN22" t="e">
            <v>#N/A</v>
          </cell>
          <cell r="AO22" t="e">
            <v>#N/A</v>
          </cell>
          <cell r="AP22" t="e">
            <v>#N/A</v>
          </cell>
          <cell r="AQ22" t="e">
            <v>#N/A</v>
          </cell>
          <cell r="AR22" t="e">
            <v>#N/A</v>
          </cell>
          <cell r="AS22" t="str">
            <v>NA</v>
          </cell>
          <cell r="AU22">
            <v>0.35823529411764721</v>
          </cell>
          <cell r="AV22">
            <v>6.338817669987006</v>
          </cell>
          <cell r="AW22">
            <v>13.298245614035089</v>
          </cell>
          <cell r="AX22">
            <v>0.45577985203002847</v>
          </cell>
          <cell r="AY22" t="str">
            <v>NA</v>
          </cell>
          <cell r="AZ22" t="str">
            <v>NA</v>
          </cell>
        </row>
        <row r="23">
          <cell r="B23" t="str">
            <v>NasdaqGS:SREV</v>
          </cell>
          <cell r="D23" t="e">
            <v>#N/A</v>
          </cell>
          <cell r="E23" t="e">
            <v>#N/A</v>
          </cell>
          <cell r="F23" t="e">
            <v>#N/A</v>
          </cell>
          <cell r="G23" t="e">
            <v>#N/A</v>
          </cell>
          <cell r="H23" t="e">
            <v>#N/A</v>
          </cell>
          <cell r="I23" t="e">
            <v>#N/A</v>
          </cell>
          <cell r="J23" t="e">
            <v>#N/A</v>
          </cell>
          <cell r="K23" t="e">
            <v>#N/A</v>
          </cell>
          <cell r="M23" t="e">
            <v>#N/A</v>
          </cell>
          <cell r="N23" t="e">
            <v>#N/A</v>
          </cell>
          <cell r="O23" t="e">
            <v>#N/A</v>
          </cell>
          <cell r="P23" t="e">
            <v>#N/A</v>
          </cell>
          <cell r="Q23" t="e">
            <v>#N/A</v>
          </cell>
          <cell r="R23" t="e">
            <v>#N/A</v>
          </cell>
          <cell r="S23" t="e">
            <v>#N/A</v>
          </cell>
          <cell r="T23" t="e">
            <v>#N/A</v>
          </cell>
          <cell r="V23" t="e">
            <v>#N/A</v>
          </cell>
          <cell r="W23" t="e">
            <v>#N/A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e">
            <v>#N/A</v>
          </cell>
          <cell r="AL23" t="e">
            <v>#N/A</v>
          </cell>
          <cell r="AM23" t="e">
            <v>#N/A</v>
          </cell>
          <cell r="AN23" t="e">
            <v>#N/A</v>
          </cell>
          <cell r="AO23" t="e">
            <v>#N/A</v>
          </cell>
          <cell r="AP23" t="e">
            <v>#N/A</v>
          </cell>
          <cell r="AQ23" t="e">
            <v>#N/A</v>
          </cell>
          <cell r="AR23" t="e">
            <v>#N/A</v>
          </cell>
          <cell r="AS23" t="str">
            <v>NA</v>
          </cell>
          <cell r="AU23">
            <v>0.12388698300119483</v>
          </cell>
          <cell r="AV23">
            <v>1.5194776554515208</v>
          </cell>
          <cell r="AW23" t="str">
            <v>NA</v>
          </cell>
          <cell r="AX23">
            <v>0.28990186686951525</v>
          </cell>
          <cell r="AY23" t="str">
            <v>NA</v>
          </cell>
          <cell r="AZ23" t="str">
            <v>NA</v>
          </cell>
        </row>
        <row r="27">
          <cell r="G27" t="str">
            <v>Top Quartile</v>
          </cell>
          <cell r="J27" t="e">
            <v>#N/A</v>
          </cell>
          <cell r="K27" t="e">
            <v>#N/A</v>
          </cell>
          <cell r="M27" t="e">
            <v>#N/A</v>
          </cell>
          <cell r="N27" t="e">
            <v>#N/A</v>
          </cell>
          <cell r="O27" t="e">
            <v>#N/A</v>
          </cell>
          <cell r="P27" t="e">
            <v>#N/A</v>
          </cell>
          <cell r="Q27" t="e">
            <v>#N/A</v>
          </cell>
          <cell r="R27" t="e">
            <v>#N/A</v>
          </cell>
          <cell r="S27" t="e">
            <v>#N/A</v>
          </cell>
          <cell r="T27" t="e">
            <v>#N/A</v>
          </cell>
          <cell r="V27" t="e">
            <v>#N/A</v>
          </cell>
          <cell r="W27" t="e">
            <v>#N/A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str">
            <v>NA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e">
            <v>#N/A</v>
          </cell>
          <cell r="AL27" t="e">
            <v>#N/A</v>
          </cell>
          <cell r="AM27" t="e">
            <v>#N/A</v>
          </cell>
          <cell r="AN27" t="e">
            <v>#N/A</v>
          </cell>
          <cell r="AO27" t="e">
            <v>#N/A</v>
          </cell>
          <cell r="AP27" t="e">
            <v>#N/A</v>
          </cell>
          <cell r="AQ27" t="e">
            <v>#N/A</v>
          </cell>
          <cell r="AR27" t="e">
            <v>#N/A</v>
          </cell>
          <cell r="AS27" t="e">
            <v>#NUM!</v>
          </cell>
          <cell r="AU27">
            <v>0.41637898985607302</v>
          </cell>
          <cell r="AV27">
            <v>1.5963632910791437</v>
          </cell>
          <cell r="AW27">
            <v>2.215754723657299</v>
          </cell>
          <cell r="AX27">
            <v>0.39461770543662861</v>
          </cell>
          <cell r="AY27">
            <v>0.53774226172969919</v>
          </cell>
          <cell r="AZ27" t="e">
            <v>#NUM!</v>
          </cell>
        </row>
        <row r="28">
          <cell r="G28" t="str">
            <v>Mean</v>
          </cell>
          <cell r="J28" t="e">
            <v>#N/A</v>
          </cell>
          <cell r="K28" t="e">
            <v>#N/A</v>
          </cell>
          <cell r="M28" t="e">
            <v>#N/A</v>
          </cell>
          <cell r="N28" t="e">
            <v>#N/A</v>
          </cell>
          <cell r="O28" t="e">
            <v>#N/A</v>
          </cell>
          <cell r="P28" t="e">
            <v>#N/A</v>
          </cell>
          <cell r="Q28" t="e">
            <v>#N/A</v>
          </cell>
          <cell r="R28" t="e">
            <v>#N/A</v>
          </cell>
          <cell r="S28" t="e">
            <v>#N/A</v>
          </cell>
          <cell r="T28" t="e">
            <v>#N/A</v>
          </cell>
          <cell r="V28" t="e">
            <v>#N/A</v>
          </cell>
          <cell r="W28" t="e">
            <v>#N/A</v>
          </cell>
          <cell r="X28" t="e">
            <v>#N/A</v>
          </cell>
          <cell r="Y28" t="e">
            <v>#N/A</v>
          </cell>
          <cell r="Z28" t="e">
            <v>#N/A</v>
          </cell>
          <cell r="AA28" t="e">
            <v>#N/A</v>
          </cell>
          <cell r="AB28" t="e">
            <v>#N/A</v>
          </cell>
          <cell r="AC28" t="str">
            <v>NA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e">
            <v>#N/A</v>
          </cell>
          <cell r="AL28" t="e">
            <v>#N/A</v>
          </cell>
          <cell r="AM28" t="e">
            <v>#N/A</v>
          </cell>
          <cell r="AN28" t="e">
            <v>#N/A</v>
          </cell>
          <cell r="AO28" t="e">
            <v>#N/A</v>
          </cell>
          <cell r="AP28" t="e">
            <v>#N/A</v>
          </cell>
          <cell r="AQ28" t="e">
            <v>#N/A</v>
          </cell>
          <cell r="AR28" t="e">
            <v>#N/A</v>
          </cell>
          <cell r="AS28" t="e">
            <v>#DIV/0!</v>
          </cell>
          <cell r="AU28">
            <v>0.29942990924568247</v>
          </cell>
          <cell r="AV28">
            <v>1.9454422326146477</v>
          </cell>
          <cell r="AW28">
            <v>2.9344487260069423</v>
          </cell>
          <cell r="AX28">
            <v>0.35371573265951523</v>
          </cell>
          <cell r="AY28">
            <v>0.36515373019358666</v>
          </cell>
          <cell r="AZ28" t="e">
            <v>#DIV/0!</v>
          </cell>
        </row>
        <row r="29">
          <cell r="G29" t="str">
            <v>Median</v>
          </cell>
          <cell r="J29" t="e">
            <v>#N/A</v>
          </cell>
          <cell r="K29" t="e">
            <v>#N/A</v>
          </cell>
          <cell r="M29" t="e">
            <v>#N/A</v>
          </cell>
          <cell r="N29" t="e">
            <v>#N/A</v>
          </cell>
          <cell r="O29" t="e">
            <v>#N/A</v>
          </cell>
          <cell r="P29" t="e">
            <v>#N/A</v>
          </cell>
          <cell r="Q29" t="e">
            <v>#N/A</v>
          </cell>
          <cell r="R29" t="e">
            <v>#N/A</v>
          </cell>
          <cell r="S29" t="e">
            <v>#N/A</v>
          </cell>
          <cell r="T29" t="e">
            <v>#N/A</v>
          </cell>
          <cell r="V29" t="e">
            <v>#N/A</v>
          </cell>
          <cell r="W29" t="e">
            <v>#N/A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str">
            <v>NA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e">
            <v>#N/A</v>
          </cell>
          <cell r="AL29" t="e">
            <v>#N/A</v>
          </cell>
          <cell r="AM29" t="e">
            <v>#N/A</v>
          </cell>
          <cell r="AN29" t="e">
            <v>#N/A</v>
          </cell>
          <cell r="AO29" t="e">
            <v>#N/A</v>
          </cell>
          <cell r="AP29" t="e">
            <v>#N/A</v>
          </cell>
          <cell r="AQ29" t="e">
            <v>#N/A</v>
          </cell>
          <cell r="AR29" t="e">
            <v>#N/A</v>
          </cell>
          <cell r="AS29" t="e">
            <v>#NUM!</v>
          </cell>
          <cell r="AU29">
            <v>0.12659239912584619</v>
          </cell>
          <cell r="AV29">
            <v>1.3245153549064455</v>
          </cell>
          <cell r="AW29">
            <v>1.1290537071429896</v>
          </cell>
          <cell r="AX29">
            <v>0.36268192780856467</v>
          </cell>
          <cell r="AY29">
            <v>0.43716787272020841</v>
          </cell>
          <cell r="AZ29" t="e">
            <v>#NUM!</v>
          </cell>
        </row>
        <row r="30">
          <cell r="G30" t="str">
            <v>1st Quartile</v>
          </cell>
          <cell r="J30" t="e">
            <v>#N/A</v>
          </cell>
          <cell r="K30" t="e">
            <v>#N/A</v>
          </cell>
          <cell r="M30" t="e">
            <v>#N/A</v>
          </cell>
          <cell r="N30" t="e">
            <v>#N/A</v>
          </cell>
          <cell r="O30" t="e">
            <v>#N/A</v>
          </cell>
          <cell r="P30" t="e">
            <v>#N/A</v>
          </cell>
          <cell r="Q30" t="e">
            <v>#N/A</v>
          </cell>
          <cell r="R30" t="e">
            <v>#N/A</v>
          </cell>
          <cell r="S30" t="e">
            <v>#N/A</v>
          </cell>
          <cell r="T30" t="e">
            <v>#N/A</v>
          </cell>
          <cell r="V30" t="e">
            <v>#N/A</v>
          </cell>
          <cell r="W30" t="e">
            <v>#N/A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str">
            <v>NA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e">
            <v>#N/A</v>
          </cell>
          <cell r="AL30" t="e">
            <v>#N/A</v>
          </cell>
          <cell r="AM30" t="e">
            <v>#N/A</v>
          </cell>
          <cell r="AN30" t="e">
            <v>#N/A</v>
          </cell>
          <cell r="AO30" t="e">
            <v>#N/A</v>
          </cell>
          <cell r="AP30" t="e">
            <v>#N/A</v>
          </cell>
          <cell r="AQ30" t="e">
            <v>#N/A</v>
          </cell>
          <cell r="AR30" t="e">
            <v>#N/A</v>
          </cell>
          <cell r="AS30" t="e">
            <v>#NUM!</v>
          </cell>
          <cell r="AU30">
            <v>0</v>
          </cell>
          <cell r="AV30">
            <v>0.76236004877508035</v>
          </cell>
          <cell r="AW30">
            <v>0.97462168332645693</v>
          </cell>
          <cell r="AX30">
            <v>0.2882562744188753</v>
          </cell>
          <cell r="AY30">
            <v>0.25284072672290037</v>
          </cell>
          <cell r="AZ30" t="e">
            <v>#NUM!</v>
          </cell>
        </row>
        <row r="31">
          <cell r="D31" t="str">
            <v>Note</v>
          </cell>
        </row>
        <row r="32">
          <cell r="D32" t="str">
            <v>Stock price last updated on 11/19/12</v>
          </cell>
        </row>
        <row r="33">
          <cell r="D33" t="str">
            <v>NM in EBITDA growth if beginning period EBITDA is negative</v>
          </cell>
        </row>
        <row r="34">
          <cell r="D34" t="str">
            <v>NA means information is not available or not applicable</v>
          </cell>
        </row>
        <row r="35">
          <cell r="D35" t="str">
            <v>Source: Capital IQ</v>
          </cell>
        </row>
        <row r="37">
          <cell r="D37" t="str">
            <v>($ millions)</v>
          </cell>
          <cell r="M37" t="str">
            <v>Revenue</v>
          </cell>
          <cell r="O37" t="str">
            <v>Revenue</v>
          </cell>
          <cell r="V37" t="str">
            <v>EBITDA</v>
          </cell>
          <cell r="X37" t="str">
            <v>EBITDA</v>
          </cell>
          <cell r="AE37" t="str">
            <v>Revenue Growth</v>
          </cell>
          <cell r="AF37" t="str">
            <v>Revenue Growth</v>
          </cell>
          <cell r="AL37" t="str">
            <v>EBITDA Margin</v>
          </cell>
          <cell r="AN37" t="str">
            <v>EBITDA Margin</v>
          </cell>
          <cell r="AU37" t="str">
            <v>EBITDA Growth</v>
          </cell>
        </row>
        <row r="38">
          <cell r="D38" t="str">
            <v>Company</v>
          </cell>
          <cell r="E38" t="str">
            <v>Stock Price</v>
          </cell>
          <cell r="F38" t="str">
            <v>52-wk High</v>
          </cell>
          <cell r="G38" t="str">
            <v>52-wk Low</v>
          </cell>
          <cell r="H38" t="str">
            <v>% of 52-wk High</v>
          </cell>
          <cell r="I38" t="str">
            <v>Shares O/S</v>
          </cell>
          <cell r="J38" t="str">
            <v>Equity Mkt Cap</v>
          </cell>
          <cell r="K38" t="str">
            <v>EnterpriseValue</v>
          </cell>
          <cell r="M38" t="str">
            <v>CY 2010A</v>
          </cell>
          <cell r="N38" t="str">
            <v>CY 2011A</v>
          </cell>
          <cell r="O38" t="str">
            <v>LTM</v>
          </cell>
          <cell r="P38" t="str">
            <v>NTM</v>
          </cell>
          <cell r="Q38" t="str">
            <v>CY 2012E</v>
          </cell>
          <cell r="R38" t="str">
            <v>CY 2013E</v>
          </cell>
          <cell r="S38" t="str">
            <v>CY 2014E</v>
          </cell>
          <cell r="T38" t="str">
            <v>CY 2015E</v>
          </cell>
          <cell r="V38" t="str">
            <v>CY 2010A</v>
          </cell>
          <cell r="W38" t="str">
            <v>CY 2011A</v>
          </cell>
          <cell r="X38" t="str">
            <v>LTM</v>
          </cell>
          <cell r="Y38" t="str">
            <v>NTM</v>
          </cell>
          <cell r="Z38" t="str">
            <v>CY 2012E</v>
          </cell>
          <cell r="AA38" t="str">
            <v>CY 2013E</v>
          </cell>
          <cell r="AB38" t="str">
            <v>CY 2014E</v>
          </cell>
          <cell r="AC38" t="str">
            <v>CY 2015E</v>
          </cell>
          <cell r="AE38" t="str">
            <v>2010-2011</v>
          </cell>
          <cell r="AF38" t="str">
            <v>2011-2012</v>
          </cell>
          <cell r="AG38" t="str">
            <v>LTM-NTM</v>
          </cell>
          <cell r="AH38" t="str">
            <v>2012-2013</v>
          </cell>
          <cell r="AI38" t="str">
            <v>2013-2014</v>
          </cell>
          <cell r="AJ38" t="str">
            <v>2014-2015</v>
          </cell>
          <cell r="AL38" t="str">
            <v>CY 2010A</v>
          </cell>
          <cell r="AM38" t="str">
            <v>CY 2011A</v>
          </cell>
          <cell r="AN38" t="str">
            <v>LTM</v>
          </cell>
          <cell r="AO38" t="str">
            <v>NTM</v>
          </cell>
          <cell r="AP38" t="str">
            <v>CY 2012E</v>
          </cell>
          <cell r="AQ38" t="str">
            <v>CY 2013E</v>
          </cell>
          <cell r="AR38" t="str">
            <v>CY 2014E</v>
          </cell>
          <cell r="AS38" t="str">
            <v>CY 2015E</v>
          </cell>
          <cell r="AU38" t="str">
            <v>2010-2011</v>
          </cell>
          <cell r="AV38" t="str">
            <v>2011-2012</v>
          </cell>
          <cell r="AW38" t="str">
            <v>LTM-NTM</v>
          </cell>
          <cell r="AX38" t="str">
            <v>2012-2013</v>
          </cell>
          <cell r="AY38" t="str">
            <v>2013-2014</v>
          </cell>
          <cell r="AZ38" t="str">
            <v>2014-2015</v>
          </cell>
        </row>
        <row r="39">
          <cell r="B39" t="str">
            <v>HCIT</v>
          </cell>
        </row>
        <row r="40">
          <cell r="B40" t="str">
            <v>CERN</v>
          </cell>
          <cell r="D40" t="str">
            <v>Cerner Corporation</v>
          </cell>
          <cell r="E40">
            <v>77.47</v>
          </cell>
          <cell r="F40">
            <v>88.32</v>
          </cell>
          <cell r="G40">
            <v>55.69</v>
          </cell>
          <cell r="H40">
            <v>0.87715126811594213</v>
          </cell>
          <cell r="I40">
            <v>175.26275000000001</v>
          </cell>
          <cell r="J40">
            <v>13577.725242500001</v>
          </cell>
          <cell r="K40">
            <v>12448.844080000001</v>
          </cell>
          <cell r="M40">
            <v>1817.769</v>
          </cell>
          <cell r="N40">
            <v>2158.4609999999998</v>
          </cell>
          <cell r="O40">
            <v>2517.7190000000001</v>
          </cell>
          <cell r="P40">
            <v>2873.5825</v>
          </cell>
          <cell r="Q40">
            <v>2649.8505100000002</v>
          </cell>
          <cell r="R40">
            <v>2970.4177599999998</v>
          </cell>
          <cell r="S40">
            <v>3339.4965699999998</v>
          </cell>
          <cell r="T40">
            <v>3771.9</v>
          </cell>
          <cell r="V40">
            <v>483.67599999999999</v>
          </cell>
          <cell r="W40">
            <v>593.25599999999997</v>
          </cell>
          <cell r="X40">
            <v>687.43899999999996</v>
          </cell>
          <cell r="Y40">
            <v>919.87369999999999</v>
          </cell>
          <cell r="Z40">
            <v>818.85275000000001</v>
          </cell>
          <cell r="AA40">
            <v>956.15611999999999</v>
          </cell>
          <cell r="AB40">
            <v>1092.94876</v>
          </cell>
          <cell r="AC40">
            <v>1299</v>
          </cell>
          <cell r="AE40">
            <v>0.18742315442721247</v>
          </cell>
          <cell r="AF40">
            <v>0.22765734937995186</v>
          </cell>
          <cell r="AG40">
            <v>0.14134361300844134</v>
          </cell>
          <cell r="AH40">
            <v>0.12097559797816659</v>
          </cell>
          <cell r="AI40">
            <v>0.12425148239081363</v>
          </cell>
          <cell r="AJ40">
            <v>0.12948162123729934</v>
          </cell>
          <cell r="AL40">
            <v>0.26608221396668114</v>
          </cell>
          <cell r="AM40">
            <v>0.27485138716891344</v>
          </cell>
          <cell r="AN40">
            <v>0.27304039886897624</v>
          </cell>
          <cell r="AO40">
            <v>0.32011389963573345</v>
          </cell>
          <cell r="AP40">
            <v>0.30901846987587234</v>
          </cell>
          <cell r="AQ40">
            <v>0.32189281012109222</v>
          </cell>
          <cell r="AR40">
            <v>0.32727949769985842</v>
          </cell>
          <cell r="AS40">
            <v>0.20225733184804623</v>
          </cell>
          <cell r="AU40">
            <v>0.43030070980473001</v>
          </cell>
          <cell r="AV40">
            <v>0.77341926981446751</v>
          </cell>
          <cell r="AW40">
            <v>0.75949096414041062</v>
          </cell>
          <cell r="AX40">
            <v>0.31600906893617675</v>
          </cell>
          <cell r="AY40">
            <v>0.21015656963278095</v>
          </cell>
          <cell r="AZ40">
            <v>0.2589130645426938</v>
          </cell>
        </row>
        <row r="41">
          <cell r="B41" t="str">
            <v>VRSK</v>
          </cell>
          <cell r="D41" t="str">
            <v>Verisk Analytics, Inc.</v>
          </cell>
          <cell r="E41">
            <v>48.03</v>
          </cell>
          <cell r="F41">
            <v>52.13</v>
          </cell>
          <cell r="G41">
            <v>35.6</v>
          </cell>
          <cell r="H41">
            <v>0.92135046997889891</v>
          </cell>
          <cell r="I41">
            <v>171.36132000000001</v>
          </cell>
          <cell r="J41">
            <v>8230.4841996000014</v>
          </cell>
          <cell r="K41">
            <v>9476.1451099999995</v>
          </cell>
          <cell r="M41">
            <v>1138.3430000000001</v>
          </cell>
          <cell r="N41">
            <v>1331.84</v>
          </cell>
          <cell r="O41">
            <v>1470.183</v>
          </cell>
          <cell r="P41">
            <v>1674.8359</v>
          </cell>
          <cell r="Q41">
            <v>1527.99152</v>
          </cell>
          <cell r="R41">
            <v>1714.6875</v>
          </cell>
          <cell r="S41">
            <v>1866.9677300000001</v>
          </cell>
          <cell r="T41" t="str">
            <v>NA</v>
          </cell>
          <cell r="V41">
            <v>498.81099999999998</v>
          </cell>
          <cell r="W41">
            <v>579.90499999999997</v>
          </cell>
          <cell r="X41">
            <v>657.44399999999996</v>
          </cell>
          <cell r="Y41">
            <v>762.9135</v>
          </cell>
          <cell r="Z41">
            <v>693.50602000000003</v>
          </cell>
          <cell r="AA41">
            <v>782.75932</v>
          </cell>
          <cell r="AB41">
            <v>854.82965000000002</v>
          </cell>
          <cell r="AC41" t="str">
            <v>NA</v>
          </cell>
          <cell r="AE41">
            <v>0.16998127980757971</v>
          </cell>
          <cell r="AF41">
            <v>0.14727859202306592</v>
          </cell>
          <cell r="AG41">
            <v>0.13920233059421849</v>
          </cell>
          <cell r="AH41">
            <v>0.1221839110730143</v>
          </cell>
          <cell r="AI41">
            <v>8.8809319482413107E-2</v>
          </cell>
          <cell r="AJ41" t="str">
            <v>NA</v>
          </cell>
          <cell r="AL41">
            <v>0.43819042239465605</v>
          </cell>
          <cell r="AM41">
            <v>0.4354164163863527</v>
          </cell>
          <cell r="AN41">
            <v>0.44718514633892514</v>
          </cell>
          <cell r="AO41">
            <v>0.45551537317775431</v>
          </cell>
          <cell r="AP41">
            <v>0.45386771518208424</v>
          </cell>
          <cell r="AQ41">
            <v>0.45650261053398944</v>
          </cell>
          <cell r="AR41">
            <v>0.45787060818667713</v>
          </cell>
          <cell r="AS41">
            <v>0.46043097769831559</v>
          </cell>
          <cell r="AU41">
            <v>0.16257460240451804</v>
          </cell>
          <cell r="AV41">
            <v>0.1700933773635338</v>
          </cell>
          <cell r="AW41">
            <v>0.16941953869742021</v>
          </cell>
          <cell r="AX41">
            <v>0.11248926007636961</v>
          </cell>
          <cell r="AY41">
            <v>0.1037197971894035</v>
          </cell>
          <cell r="AZ41">
            <v>0.17455451155377677</v>
          </cell>
        </row>
        <row r="42">
          <cell r="B42" t="str">
            <v>MDRX</v>
          </cell>
          <cell r="D42" t="str">
            <v>Allscripts Healthcare Solutions</v>
          </cell>
          <cell r="E42">
            <v>12.27</v>
          </cell>
          <cell r="F42">
            <v>21.66</v>
          </cell>
          <cell r="G42">
            <v>8.84</v>
          </cell>
          <cell r="H42">
            <v>0.56648199445983383</v>
          </cell>
          <cell r="I42">
            <v>184.2705</v>
          </cell>
          <cell r="J42">
            <v>2260.9990349999998</v>
          </cell>
          <cell r="K42">
            <v>2471.8327399999998</v>
          </cell>
          <cell r="M42">
            <v>923.58354999999995</v>
          </cell>
          <cell r="N42">
            <v>1444.077</v>
          </cell>
          <cell r="O42">
            <v>1483.5640000000001</v>
          </cell>
          <cell r="P42">
            <v>1490.5621000000001</v>
          </cell>
          <cell r="Q42">
            <v>1465.92572</v>
          </cell>
          <cell r="R42">
            <v>1535.11727</v>
          </cell>
          <cell r="S42">
            <v>1610.9413</v>
          </cell>
          <cell r="T42">
            <v>1711.76</v>
          </cell>
          <cell r="V42">
            <v>164.69479999999999</v>
          </cell>
          <cell r="W42">
            <v>253.797</v>
          </cell>
          <cell r="X42">
            <v>227.2</v>
          </cell>
          <cell r="Y42">
            <v>328.35579999999999</v>
          </cell>
          <cell r="Z42">
            <v>283.53532999999999</v>
          </cell>
          <cell r="AA42">
            <v>338.89344</v>
          </cell>
          <cell r="AB42">
            <v>384.41919000000001</v>
          </cell>
          <cell r="AC42">
            <v>393.25867</v>
          </cell>
          <cell r="AE42">
            <v>0.56355859737865632</v>
          </cell>
          <cell r="AF42">
            <v>1.5129885733240034E-2</v>
          </cell>
          <cell r="AG42">
            <v>4.7170866912380482E-3</v>
          </cell>
          <cell r="AH42">
            <v>4.7199901779470865E-2</v>
          </cell>
          <cell r="AI42">
            <v>4.9392988719356934E-2</v>
          </cell>
          <cell r="AJ42">
            <v>6.2583720462067838E-2</v>
          </cell>
          <cell r="AL42">
            <v>0.17832149565678168</v>
          </cell>
          <cell r="AM42">
            <v>0.17575032356307871</v>
          </cell>
          <cell r="AN42">
            <v>0.15314472446082542</v>
          </cell>
          <cell r="AO42">
            <v>0.22028991613298096</v>
          </cell>
          <cell r="AP42">
            <v>0.19341725582112032</v>
          </cell>
          <cell r="AQ42">
            <v>0.22076061980593834</v>
          </cell>
          <cell r="AR42">
            <v>0.23863016610226581</v>
          </cell>
          <cell r="AS42" t="str">
            <v>NA</v>
          </cell>
          <cell r="AU42">
            <v>0.15969956288862908</v>
          </cell>
          <cell r="AV42">
            <v>0.41541460954504439</v>
          </cell>
          <cell r="AW42">
            <v>0.43610504368546477</v>
          </cell>
          <cell r="AX42">
            <v>0.2874766546527634</v>
          </cell>
          <cell r="AY42">
            <v>0.20690280498553415</v>
          </cell>
          <cell r="AZ42" t="str">
            <v>NA</v>
          </cell>
        </row>
        <row r="43">
          <cell r="B43" t="str">
            <v>HMSY</v>
          </cell>
          <cell r="D43" t="str">
            <v>HMS Holdings Corp.</v>
          </cell>
          <cell r="E43">
            <v>22.94</v>
          </cell>
          <cell r="F43">
            <v>37.19</v>
          </cell>
          <cell r="G43">
            <v>18.5</v>
          </cell>
          <cell r="H43">
            <v>0.61683248184995976</v>
          </cell>
          <cell r="I43">
            <v>88.3185</v>
          </cell>
          <cell r="J43">
            <v>2026.0263900000002</v>
          </cell>
          <cell r="K43">
            <v>2202.8219199999999</v>
          </cell>
          <cell r="M43">
            <v>302.86700000000002</v>
          </cell>
          <cell r="N43">
            <v>363.82600000000002</v>
          </cell>
          <cell r="O43">
            <v>440.267</v>
          </cell>
          <cell r="P43">
            <v>550.97439999999995</v>
          </cell>
          <cell r="Q43">
            <v>477.86637000000002</v>
          </cell>
          <cell r="R43">
            <v>579.66323</v>
          </cell>
          <cell r="S43">
            <v>689.15467000000001</v>
          </cell>
          <cell r="T43" t="str">
            <v>NA</v>
          </cell>
          <cell r="V43">
            <v>82.652000000000001</v>
          </cell>
          <cell r="W43">
            <v>108.506</v>
          </cell>
          <cell r="X43">
            <v>133.90899999999999</v>
          </cell>
          <cell r="Y43">
            <v>169.45060000000001</v>
          </cell>
          <cell r="Z43">
            <v>154.70188999999999</v>
          </cell>
          <cell r="AA43">
            <v>177.03147000000001</v>
          </cell>
          <cell r="AB43">
            <v>220.37119999999999</v>
          </cell>
          <cell r="AC43" t="str">
            <v>NA</v>
          </cell>
          <cell r="AE43">
            <v>0.20127316610921619</v>
          </cell>
          <cell r="AF43">
            <v>0.31344755460027596</v>
          </cell>
          <cell r="AG43">
            <v>0.25145513972203215</v>
          </cell>
          <cell r="AH43">
            <v>0.21302369530628407</v>
          </cell>
          <cell r="AI43">
            <v>0.1888880203769352</v>
          </cell>
          <cell r="AJ43" t="str">
            <v>NA</v>
          </cell>
          <cell r="AL43">
            <v>0.27289866509061733</v>
          </cell>
          <cell r="AM43">
            <v>0.29823596994167539</v>
          </cell>
          <cell r="AN43">
            <v>0.30415407014379908</v>
          </cell>
          <cell r="AO43">
            <v>0.30754713830624442</v>
          </cell>
          <cell r="AP43">
            <v>0.32373462480734938</v>
          </cell>
          <cell r="AQ43">
            <v>0.30540400156138936</v>
          </cell>
          <cell r="AR43">
            <v>0.31977030642482623</v>
          </cell>
          <cell r="AS43">
            <v>0.35522631507407915</v>
          </cell>
          <cell r="AU43">
            <v>0.22655662054763925</v>
          </cell>
          <cell r="AV43">
            <v>0.40286279447658346</v>
          </cell>
          <cell r="AW43">
            <v>0.34520986343860138</v>
          </cell>
          <cell r="AX43">
            <v>0.16933579284671962</v>
          </cell>
          <cell r="AY43">
            <v>0.15844188237370016</v>
          </cell>
          <cell r="AZ43">
            <v>0.15905771047419615</v>
          </cell>
        </row>
        <row r="44">
          <cell r="B44" t="str">
            <v>ATHN</v>
          </cell>
          <cell r="D44" t="str">
            <v>athenahealth, Inc.</v>
          </cell>
          <cell r="E44">
            <v>64.05</v>
          </cell>
          <cell r="F44">
            <v>97.37</v>
          </cell>
          <cell r="G44">
            <v>40.79</v>
          </cell>
          <cell r="H44">
            <v>0.65780014378145213</v>
          </cell>
          <cell r="I44">
            <v>36.902749999999997</v>
          </cell>
          <cell r="J44">
            <v>2363.6211374999998</v>
          </cell>
          <cell r="K44">
            <v>2143.0205999999998</v>
          </cell>
          <cell r="M44">
            <v>245.53800000000001</v>
          </cell>
          <cell r="N44">
            <v>324.06700000000001</v>
          </cell>
          <cell r="O44">
            <v>398.47899999999998</v>
          </cell>
          <cell r="P44">
            <v>506.91899999999998</v>
          </cell>
          <cell r="Q44">
            <v>422.94909000000001</v>
          </cell>
          <cell r="R44">
            <v>536.58027000000004</v>
          </cell>
          <cell r="S44">
            <v>675.28290000000004</v>
          </cell>
          <cell r="T44">
            <v>835.44500000000005</v>
          </cell>
          <cell r="V44">
            <v>33.953000000000003</v>
          </cell>
          <cell r="W44">
            <v>48.563000000000002</v>
          </cell>
          <cell r="X44">
            <v>49.975000000000001</v>
          </cell>
          <cell r="Y44">
            <v>103.3596</v>
          </cell>
          <cell r="Z44">
            <v>88.334059999999994</v>
          </cell>
          <cell r="AA44">
            <v>109.70173</v>
          </cell>
          <cell r="AB44">
            <v>138.38316</v>
          </cell>
          <cell r="AC44">
            <v>182.25299999999999</v>
          </cell>
          <cell r="AE44">
            <v>0.31982422272723565</v>
          </cell>
          <cell r="AF44">
            <v>0.30512853823437758</v>
          </cell>
          <cell r="AG44">
            <v>0.27213479254866635</v>
          </cell>
          <cell r="AH44">
            <v>0.26866396615252208</v>
          </cell>
          <cell r="AI44">
            <v>0.25849371986785874</v>
          </cell>
          <cell r="AJ44">
            <v>0.23717778134171619</v>
          </cell>
          <cell r="AL44">
            <v>0.13828002182961496</v>
          </cell>
          <cell r="AM44">
            <v>0.14985481397365361</v>
          </cell>
          <cell r="AN44">
            <v>0.12541438821117298</v>
          </cell>
          <cell r="AO44">
            <v>0.20389766412385413</v>
          </cell>
          <cell r="AP44">
            <v>0.20885270139722961</v>
          </cell>
          <cell r="AQ44">
            <v>0.20444607476901824</v>
          </cell>
          <cell r="AR44">
            <v>0.20492620204065584</v>
          </cell>
          <cell r="AS44">
            <v>8.3914344350085338E-2</v>
          </cell>
          <cell r="AU44">
            <v>5.2565421094731946E-2</v>
          </cell>
          <cell r="AV44">
            <v>5.1606902616436745E-2</v>
          </cell>
          <cell r="AW44">
            <v>2.7949405335904842E-2</v>
          </cell>
          <cell r="AX44">
            <v>6.5941760538151595E-2</v>
          </cell>
          <cell r="AY44">
            <v>9.4452910927408373E-2</v>
          </cell>
          <cell r="AZ44">
            <v>7.4659767973947355E-2</v>
          </cell>
        </row>
        <row r="45">
          <cell r="B45" t="str">
            <v>MDAS</v>
          </cell>
          <cell r="D45" t="str">
            <v>MedAssets, Inc.</v>
          </cell>
          <cell r="E45">
            <v>15.76</v>
          </cell>
          <cell r="F45">
            <v>18.68</v>
          </cell>
          <cell r="G45">
            <v>8.99</v>
          </cell>
          <cell r="H45">
            <v>0.84368308351177734</v>
          </cell>
          <cell r="I45">
            <v>58.469499999999996</v>
          </cell>
          <cell r="J45">
            <v>921.47931999999992</v>
          </cell>
          <cell r="K45">
            <v>1838.6765600000001</v>
          </cell>
          <cell r="M45">
            <v>391.33100000000002</v>
          </cell>
          <cell r="N45">
            <v>578.27200000000005</v>
          </cell>
          <cell r="O45">
            <v>633.12199999999996</v>
          </cell>
          <cell r="P45">
            <v>667.57259999999997</v>
          </cell>
          <cell r="Q45">
            <v>636.32770000000005</v>
          </cell>
          <cell r="R45">
            <v>677.97938999999997</v>
          </cell>
          <cell r="S45">
            <v>730.21078999999997</v>
          </cell>
          <cell r="T45">
            <v>775.66600000000005</v>
          </cell>
          <cell r="V45">
            <v>100.116</v>
          </cell>
          <cell r="W45">
            <v>170.137</v>
          </cell>
          <cell r="X45">
            <v>193.45099999999999</v>
          </cell>
          <cell r="Y45">
            <v>212.9838</v>
          </cell>
          <cell r="Z45">
            <v>203.60758999999999</v>
          </cell>
          <cell r="AA45">
            <v>221.88577000000001</v>
          </cell>
          <cell r="AB45">
            <v>244.976</v>
          </cell>
          <cell r="AC45">
            <v>271.90366999999998</v>
          </cell>
          <cell r="AE45">
            <v>0.47770557405367842</v>
          </cell>
          <cell r="AF45">
            <v>0.10039514277018435</v>
          </cell>
          <cell r="AG45">
            <v>5.4413841250185557E-2</v>
          </cell>
          <cell r="AH45">
            <v>6.5456352127999384E-2</v>
          </cell>
          <cell r="AI45">
            <v>7.7039805000562067E-2</v>
          </cell>
          <cell r="AJ45">
            <v>6.2249436221012422E-2</v>
          </cell>
          <cell r="AL45">
            <v>0.25583457482284816</v>
          </cell>
          <cell r="AM45">
            <v>0.29421621659011676</v>
          </cell>
          <cell r="AN45">
            <v>0.30555090488089187</v>
          </cell>
          <cell r="AO45">
            <v>0.31904215361744925</v>
          </cell>
          <cell r="AP45">
            <v>0.31997285360986166</v>
          </cell>
          <cell r="AQ45">
            <v>0.32727509607629818</v>
          </cell>
          <cell r="AR45">
            <v>0.33548668871354259</v>
          </cell>
          <cell r="AS45">
            <v>0.12448658929900489</v>
          </cell>
          <cell r="AU45">
            <v>0.9795258999122034</v>
          </cell>
          <cell r="AV45">
            <v>0.55523267159863043</v>
          </cell>
          <cell r="AW45">
            <v>0.63308376865354177</v>
          </cell>
          <cell r="AX45">
            <v>0.40353874689438518</v>
          </cell>
          <cell r="AY45">
            <v>0.34888914571689722</v>
          </cell>
          <cell r="AZ45">
            <v>0.36051388621934399</v>
          </cell>
        </row>
        <row r="46">
          <cell r="B46" t="str">
            <v>ABCO</v>
          </cell>
          <cell r="D46" t="str">
            <v>The Advisory Board Company</v>
          </cell>
          <cell r="E46">
            <v>43.68</v>
          </cell>
          <cell r="F46">
            <v>51.93</v>
          </cell>
          <cell r="G46">
            <v>33.1</v>
          </cell>
          <cell r="H46">
            <v>0.84113229347198148</v>
          </cell>
          <cell r="I46">
            <v>35.695999999999998</v>
          </cell>
          <cell r="J46">
            <v>1559.19328</v>
          </cell>
          <cell r="K46">
            <v>1426.14086</v>
          </cell>
          <cell r="M46">
            <v>276.404</v>
          </cell>
          <cell r="N46">
            <v>341.88600000000002</v>
          </cell>
          <cell r="O46">
            <v>413.84100000000001</v>
          </cell>
          <cell r="P46">
            <v>485.22629999999998</v>
          </cell>
          <cell r="Q46">
            <v>431.09780000000001</v>
          </cell>
          <cell r="R46">
            <v>503.50319999999999</v>
          </cell>
          <cell r="S46">
            <v>589.38040000000001</v>
          </cell>
          <cell r="T46" t="str">
            <v>NA</v>
          </cell>
          <cell r="V46">
            <v>40.469000000000001</v>
          </cell>
          <cell r="W46">
            <v>51.155999999999999</v>
          </cell>
          <cell r="X46">
            <v>66.405000000000001</v>
          </cell>
          <cell r="Y46">
            <v>91.623000000000005</v>
          </cell>
          <cell r="Z46">
            <v>81.644099999999995</v>
          </cell>
          <cell r="AA46">
            <v>97.907300000000006</v>
          </cell>
          <cell r="AB46">
            <v>124.94929999999999</v>
          </cell>
          <cell r="AC46" t="str">
            <v>NA</v>
          </cell>
          <cell r="AE46">
            <v>0.23690684650005078</v>
          </cell>
          <cell r="AF46">
            <v>0.26094019643974886</v>
          </cell>
          <cell r="AG46">
            <v>0.1724945087606109</v>
          </cell>
          <cell r="AH46">
            <v>0.16795585595658347</v>
          </cell>
          <cell r="AI46">
            <v>0.17055939267118858</v>
          </cell>
          <cell r="AJ46" t="str">
            <v>NA</v>
          </cell>
          <cell r="AL46">
            <v>0.14641249764836978</v>
          </cell>
          <cell r="AM46">
            <v>0.1496288236429687</v>
          </cell>
          <cell r="AN46">
            <v>0.16046017673454296</v>
          </cell>
          <cell r="AO46">
            <v>0.18882529656780767</v>
          </cell>
          <cell r="AP46">
            <v>0.1893864918818885</v>
          </cell>
          <cell r="AQ46">
            <v>0.19445219017475959</v>
          </cell>
          <cell r="AR46">
            <v>0.2120011116759227</v>
          </cell>
          <cell r="AS46" t="str">
            <v>NA</v>
          </cell>
          <cell r="AU46">
            <v>0.31280549774960065</v>
          </cell>
          <cell r="AV46">
            <v>0.53224328608556193</v>
          </cell>
          <cell r="AW46">
            <v>0.46290235799506374</v>
          </cell>
          <cell r="AX46">
            <v>0.24282404189787665</v>
          </cell>
          <cell r="AY46">
            <v>0.19689895311368066</v>
          </cell>
          <cell r="AZ46" t="str">
            <v>NA</v>
          </cell>
        </row>
        <row r="47">
          <cell r="B47" t="str">
            <v>QSII</v>
          </cell>
          <cell r="D47" t="str">
            <v>Quality Systems Inc.</v>
          </cell>
          <cell r="E47">
            <v>18.3</v>
          </cell>
          <cell r="F47">
            <v>45</v>
          </cell>
          <cell r="G47">
            <v>15.04</v>
          </cell>
          <cell r="H47">
            <v>0.40666666666666668</v>
          </cell>
          <cell r="I47">
            <v>59.290999999999997</v>
          </cell>
          <cell r="J47">
            <v>1085.0253</v>
          </cell>
          <cell r="K47">
            <v>964.43899999999996</v>
          </cell>
          <cell r="M47">
            <v>334.76799999999997</v>
          </cell>
          <cell r="N47">
            <v>417.94900000000001</v>
          </cell>
          <cell r="O47">
            <v>456.18299999999999</v>
          </cell>
          <cell r="P47">
            <v>498.25470000000001</v>
          </cell>
          <cell r="Q47">
            <v>462.90789999999998</v>
          </cell>
          <cell r="R47">
            <v>510.99270000000001</v>
          </cell>
          <cell r="S47">
            <v>562.03009999999995</v>
          </cell>
          <cell r="T47">
            <v>630.54600000000005</v>
          </cell>
          <cell r="V47">
            <v>92.923000000000002</v>
          </cell>
          <cell r="W47">
            <v>130.32599999999999</v>
          </cell>
          <cell r="X47">
            <v>116.03100000000001</v>
          </cell>
          <cell r="Y47">
            <v>134.672</v>
          </cell>
          <cell r="Z47">
            <v>118.98099999999999</v>
          </cell>
          <cell r="AA47">
            <v>138.83770000000001</v>
          </cell>
          <cell r="AB47">
            <v>154.89240000000001</v>
          </cell>
          <cell r="AC47" t="str">
            <v>NA</v>
          </cell>
          <cell r="AE47">
            <v>0.2484735697557714</v>
          </cell>
          <cell r="AF47">
            <v>0.10757030163967363</v>
          </cell>
          <cell r="AG47">
            <v>9.2225488455291105E-2</v>
          </cell>
          <cell r="AH47">
            <v>0.10387552253914878</v>
          </cell>
          <cell r="AI47">
            <v>9.9878921949374089E-2</v>
          </cell>
          <cell r="AJ47">
            <v>0.12190788358132432</v>
          </cell>
          <cell r="AL47">
            <v>0.27757432012617694</v>
          </cell>
          <cell r="AM47">
            <v>0.31182273435275593</v>
          </cell>
          <cell r="AN47">
            <v>0.25435187194612691</v>
          </cell>
          <cell r="AO47">
            <v>0.27028746542681886</v>
          </cell>
          <cell r="AP47">
            <v>0.25702953006418772</v>
          </cell>
          <cell r="AQ47">
            <v>0.27170192450890202</v>
          </cell>
          <cell r="AR47">
            <v>0.27559449218111276</v>
          </cell>
          <cell r="AS47" t="str">
            <v>NA</v>
          </cell>
          <cell r="AU47">
            <v>1.1932990484402328E-3</v>
          </cell>
          <cell r="AV47">
            <v>-0.21028681938068539</v>
          </cell>
          <cell r="AW47">
            <v>9.4907268066380945E-2</v>
          </cell>
          <cell r="AX47">
            <v>0.10896970326046307</v>
          </cell>
          <cell r="AY47">
            <v>0.13441799615421757</v>
          </cell>
          <cell r="AZ47" t="str">
            <v>NA</v>
          </cell>
        </row>
        <row r="48">
          <cell r="B48" t="str">
            <v>MDSO</v>
          </cell>
          <cell r="D48" t="str">
            <v>Medidata Solutions, Inc.</v>
          </cell>
          <cell r="E48">
            <v>41.6</v>
          </cell>
          <cell r="F48">
            <v>43.79</v>
          </cell>
          <cell r="G48">
            <v>18.141999999999999</v>
          </cell>
          <cell r="H48">
            <v>0.9499885818680065</v>
          </cell>
          <cell r="I48">
            <v>25.11375</v>
          </cell>
          <cell r="J48">
            <v>1044.732</v>
          </cell>
          <cell r="K48">
            <v>954.43460000000005</v>
          </cell>
          <cell r="M48">
            <v>166.42599999999999</v>
          </cell>
          <cell r="N48">
            <v>184.459</v>
          </cell>
          <cell r="O48">
            <v>206.91200000000001</v>
          </cell>
          <cell r="P48">
            <v>248.95949999999999</v>
          </cell>
          <cell r="Q48">
            <v>218.84416999999999</v>
          </cell>
          <cell r="R48">
            <v>257.50749999999999</v>
          </cell>
          <cell r="S48">
            <v>301.97075000000001</v>
          </cell>
          <cell r="T48" t="str">
            <v>NA</v>
          </cell>
          <cell r="V48">
            <v>32.485999999999997</v>
          </cell>
          <cell r="W48">
            <v>37.673999999999999</v>
          </cell>
          <cell r="X48">
            <v>34.923999999999999</v>
          </cell>
          <cell r="Y48">
            <v>53.746699999999997</v>
          </cell>
          <cell r="Z48">
            <v>46.438499999999998</v>
          </cell>
          <cell r="AA48">
            <v>56.31767</v>
          </cell>
          <cell r="AB48">
            <v>70.937749999999994</v>
          </cell>
          <cell r="AC48" t="str">
            <v>NA</v>
          </cell>
          <cell r="AE48">
            <v>0.10835446384579339</v>
          </cell>
          <cell r="AF48">
            <v>0.18641090974146013</v>
          </cell>
          <cell r="AG48">
            <v>0.20321440999072071</v>
          </cell>
          <cell r="AH48">
            <v>0.17667059625120474</v>
          </cell>
          <cell r="AI48">
            <v>0.17266778637515423</v>
          </cell>
          <cell r="AJ48" t="str">
            <v>NA</v>
          </cell>
          <cell r="AL48">
            <v>0.19519786571809694</v>
          </cell>
          <cell r="AM48">
            <v>0.20424050873093749</v>
          </cell>
          <cell r="AN48">
            <v>0.16878673059078256</v>
          </cell>
          <cell r="AO48">
            <v>0.2158853146796969</v>
          </cell>
          <cell r="AP48">
            <v>0.21219893589123257</v>
          </cell>
          <cell r="AQ48">
            <v>0.21870302806714367</v>
          </cell>
          <cell r="AR48">
            <v>0.23491596454292341</v>
          </cell>
          <cell r="AS48">
            <v>0.23100303951367782</v>
          </cell>
          <cell r="AU48">
            <v>0.54101404537362452</v>
          </cell>
          <cell r="AV48">
            <v>0.37738724255999867</v>
          </cell>
          <cell r="AW48">
            <v>0.48430424188859944</v>
          </cell>
          <cell r="AX48">
            <v>0.18926069883080032</v>
          </cell>
          <cell r="AY48">
            <v>2.0473765333248961E-2</v>
          </cell>
          <cell r="AZ48">
            <v>-1.4730974060294444E-2</v>
          </cell>
        </row>
        <row r="49">
          <cell r="B49" t="str">
            <v>AH</v>
          </cell>
          <cell r="D49" t="str">
            <v>Accretive Health, Inc.</v>
          </cell>
          <cell r="E49">
            <v>11.2</v>
          </cell>
          <cell r="F49">
            <v>28.46</v>
          </cell>
          <cell r="G49">
            <v>7.75</v>
          </cell>
          <cell r="H49">
            <v>0.39353478566408989</v>
          </cell>
          <cell r="I49">
            <v>101.76367999999999</v>
          </cell>
          <cell r="J49">
            <v>1139.7532159999998</v>
          </cell>
          <cell r="K49">
            <v>893.01359000000002</v>
          </cell>
          <cell r="M49">
            <v>606.29399999999998</v>
          </cell>
          <cell r="N49">
            <v>826.27599999999995</v>
          </cell>
          <cell r="O49">
            <v>973.64499999999998</v>
          </cell>
          <cell r="P49">
            <v>1000.8741</v>
          </cell>
          <cell r="Q49">
            <v>950.24588000000006</v>
          </cell>
          <cell r="R49">
            <v>1058.3610000000001</v>
          </cell>
          <cell r="S49">
            <v>1219.32933</v>
          </cell>
          <cell r="T49">
            <v>1361.7</v>
          </cell>
          <cell r="V49">
            <v>28.475000000000001</v>
          </cell>
          <cell r="W49">
            <v>56.366999999999997</v>
          </cell>
          <cell r="X49">
            <v>28.675000000000001</v>
          </cell>
          <cell r="Y49">
            <v>80.556399999999996</v>
          </cell>
          <cell r="Z49">
            <v>54.061669999999999</v>
          </cell>
          <cell r="AA49">
            <v>91.007499999999993</v>
          </cell>
          <cell r="AB49">
            <v>123.52725</v>
          </cell>
          <cell r="AC49">
            <v>154.6</v>
          </cell>
          <cell r="AE49">
            <v>0.3628305739459734</v>
          </cell>
          <cell r="AF49">
            <v>0.15003446790176667</v>
          </cell>
          <cell r="AG49">
            <v>2.7966147825952969E-2</v>
          </cell>
          <cell r="AH49">
            <v>0.11377594186464668</v>
          </cell>
          <cell r="AI49">
            <v>0.15209208389198015</v>
          </cell>
          <cell r="AJ49">
            <v>0.11676145771052693</v>
          </cell>
          <cell r="AL49">
            <v>4.6965663522977305E-2</v>
          </cell>
          <cell r="AM49">
            <v>6.8218125662611526E-2</v>
          </cell>
          <cell r="AN49">
            <v>2.9451186007220291E-2</v>
          </cell>
          <cell r="AO49">
            <v>8.048604714618951E-2</v>
          </cell>
          <cell r="AP49">
            <v>5.6892296128660924E-2</v>
          </cell>
          <cell r="AQ49">
            <v>8.5989090678889324E-2</v>
          </cell>
          <cell r="AR49">
            <v>0.10130753600423931</v>
          </cell>
          <cell r="AS49" t="str">
            <v>NA</v>
          </cell>
          <cell r="AU49">
            <v>1.2103567787971459</v>
          </cell>
          <cell r="AV49">
            <v>-9.7834307956243372E-2</v>
          </cell>
          <cell r="AW49">
            <v>-9.9231868193034867E-2</v>
          </cell>
          <cell r="AX49">
            <v>0.22353314044432615</v>
          </cell>
          <cell r="AY49">
            <v>0.21031125966158348</v>
          </cell>
          <cell r="AZ49" t="str">
            <v>NA</v>
          </cell>
        </row>
        <row r="50">
          <cell r="B50" t="str">
            <v>CPSI</v>
          </cell>
          <cell r="D50" t="str">
            <v>Computer Programs &amp; Systems</v>
          </cell>
          <cell r="E50">
            <v>51.27</v>
          </cell>
          <cell r="F50">
            <v>64</v>
          </cell>
          <cell r="G50">
            <v>41.801000000000002</v>
          </cell>
          <cell r="H50">
            <v>0.80109375000000005</v>
          </cell>
          <cell r="I50">
            <v>11.06392</v>
          </cell>
          <cell r="J50">
            <v>567.24717840000005</v>
          </cell>
          <cell r="K50">
            <v>544.47218999999996</v>
          </cell>
          <cell r="M50">
            <v>153.24724000000001</v>
          </cell>
          <cell r="N50">
            <v>173.47633999999999</v>
          </cell>
          <cell r="O50">
            <v>177.60637</v>
          </cell>
          <cell r="P50">
            <v>207.9572</v>
          </cell>
          <cell r="Q50">
            <v>187.90270000000001</v>
          </cell>
          <cell r="R50">
            <v>210.358</v>
          </cell>
          <cell r="S50">
            <v>219.10825</v>
          </cell>
          <cell r="T50" t="str">
            <v>NA</v>
          </cell>
          <cell r="V50">
            <v>30.951149999999998</v>
          </cell>
          <cell r="W50">
            <v>43.795259999999999</v>
          </cell>
          <cell r="X50">
            <v>42.517150000000001</v>
          </cell>
          <cell r="Y50">
            <v>58.650799999999997</v>
          </cell>
          <cell r="Z50">
            <v>48.298999999999999</v>
          </cell>
          <cell r="AA50">
            <v>57.887599999999999</v>
          </cell>
          <cell r="AB50">
            <v>67.7</v>
          </cell>
          <cell r="AC50" t="str">
            <v>NA</v>
          </cell>
          <cell r="AE50">
            <v>0.13200302987512202</v>
          </cell>
          <cell r="AF50">
            <v>8.3160389480202435E-2</v>
          </cell>
          <cell r="AG50">
            <v>0.17088818379656101</v>
          </cell>
          <cell r="AH50">
            <v>0.11950493526702921</v>
          </cell>
          <cell r="AI50">
            <v>4.1596944256933499E-2</v>
          </cell>
          <cell r="AJ50" t="str">
            <v>NA</v>
          </cell>
          <cell r="AL50">
            <v>0.2019687271366192</v>
          </cell>
          <cell r="AM50">
            <v>0.25245667507165531</v>
          </cell>
          <cell r="AN50">
            <v>0.23938978089580909</v>
          </cell>
          <cell r="AO50">
            <v>0.28203303372040012</v>
          </cell>
          <cell r="AP50">
            <v>0.25704260769004383</v>
          </cell>
          <cell r="AQ50">
            <v>0.27518611129598114</v>
          </cell>
          <cell r="AR50">
            <v>0.30897969382713797</v>
          </cell>
          <cell r="AS50" t="str">
            <v>NA</v>
          </cell>
          <cell r="AU50">
            <v>0.29848132302534469</v>
          </cell>
          <cell r="AV50">
            <v>0.59504036686641371</v>
          </cell>
          <cell r="AW50">
            <v>0.4940442349025862</v>
          </cell>
          <cell r="AX50">
            <v>0.25241540933305928</v>
          </cell>
          <cell r="AY50" t="str">
            <v>NA</v>
          </cell>
          <cell r="AZ50" t="str">
            <v>NA</v>
          </cell>
        </row>
        <row r="51">
          <cell r="B51" t="str">
            <v>HSTM</v>
          </cell>
          <cell r="D51" t="str">
            <v>Healthstream Inc.</v>
          </cell>
          <cell r="E51">
            <v>23.07</v>
          </cell>
          <cell r="F51">
            <v>30.76</v>
          </cell>
          <cell r="G51">
            <v>15.91</v>
          </cell>
          <cell r="H51">
            <v>0.75</v>
          </cell>
          <cell r="I51">
            <v>26.901</v>
          </cell>
          <cell r="J51">
            <v>620.60607000000005</v>
          </cell>
          <cell r="K51">
            <v>509.07575000000003</v>
          </cell>
          <cell r="M51">
            <v>65.754000000000005</v>
          </cell>
          <cell r="N51">
            <v>82.066000000000003</v>
          </cell>
          <cell r="O51">
            <v>97.784999999999997</v>
          </cell>
          <cell r="P51">
            <v>118.8908</v>
          </cell>
          <cell r="Q51">
            <v>103.14978000000001</v>
          </cell>
          <cell r="R51">
            <v>124.13352999999999</v>
          </cell>
          <cell r="S51" t="str">
            <v>NA</v>
          </cell>
          <cell r="T51" t="str">
            <v>NA</v>
          </cell>
          <cell r="V51">
            <v>11.939</v>
          </cell>
          <cell r="W51">
            <v>16.75</v>
          </cell>
          <cell r="X51">
            <v>19.582000000000001</v>
          </cell>
          <cell r="Y51">
            <v>25.012</v>
          </cell>
          <cell r="Z51">
            <v>21.30367</v>
          </cell>
          <cell r="AA51">
            <v>26.742000000000001</v>
          </cell>
          <cell r="AB51" t="str">
            <v>NA</v>
          </cell>
          <cell r="AC51" t="str">
            <v>NA</v>
          </cell>
          <cell r="AE51">
            <v>0.24807616266690991</v>
          </cell>
          <cell r="AF51">
            <v>0.25691248507299003</v>
          </cell>
          <cell r="AG51">
            <v>0.21583883008641402</v>
          </cell>
          <cell r="AH51">
            <v>0.20342990552185358</v>
          </cell>
          <cell r="AI51" t="str">
            <v>NA</v>
          </cell>
          <cell r="AJ51" t="str">
            <v>NA</v>
          </cell>
          <cell r="AL51">
            <v>0.18157070292301608</v>
          </cell>
          <cell r="AM51">
            <v>0.204104013842517</v>
          </cell>
          <cell r="AN51">
            <v>0.20025566293398783</v>
          </cell>
          <cell r="AO51">
            <v>0.21037792663519803</v>
          </cell>
          <cell r="AP51">
            <v>0.20653141480282361</v>
          </cell>
          <cell r="AQ51">
            <v>0.21542930423391651</v>
          </cell>
          <cell r="AR51" t="str">
            <v>NA</v>
          </cell>
          <cell r="AS51" t="str">
            <v>NA</v>
          </cell>
          <cell r="AU51">
            <v>-0.21053740779768171</v>
          </cell>
          <cell r="AV51">
            <v>0.10767218366257336</v>
          </cell>
          <cell r="AW51">
            <v>0.1565438977983149</v>
          </cell>
          <cell r="AX51">
            <v>6.3007610848954121E-2</v>
          </cell>
          <cell r="AY51">
            <v>0.10644829259223987</v>
          </cell>
          <cell r="AZ51" t="str">
            <v>NA</v>
          </cell>
        </row>
        <row r="52">
          <cell r="B52" t="str">
            <v>WBMD</v>
          </cell>
          <cell r="D52" t="str">
            <v>WebMD Health Corp.</v>
          </cell>
          <cell r="E52">
            <v>13.56</v>
          </cell>
          <cell r="F52">
            <v>40.24</v>
          </cell>
          <cell r="G52">
            <v>13.13</v>
          </cell>
          <cell r="H52">
            <v>0.33697813121272363</v>
          </cell>
          <cell r="I52">
            <v>52.813499999999998</v>
          </cell>
          <cell r="J52">
            <v>716.15106000000003</v>
          </cell>
          <cell r="K52">
            <v>495.34472</v>
          </cell>
          <cell r="M52">
            <v>534.51900000000001</v>
          </cell>
          <cell r="N52">
            <v>558.77499999999998</v>
          </cell>
          <cell r="O52">
            <v>487.78699999999998</v>
          </cell>
          <cell r="P52">
            <v>426.26119999999997</v>
          </cell>
          <cell r="Q52">
            <v>461.50493999999998</v>
          </cell>
          <cell r="R52">
            <v>433.80865</v>
          </cell>
          <cell r="S52">
            <v>450.00035000000003</v>
          </cell>
          <cell r="T52" t="str">
            <v>NA</v>
          </cell>
          <cell r="V52">
            <v>129.892</v>
          </cell>
          <cell r="W52">
            <v>130.047</v>
          </cell>
          <cell r="X52">
            <v>39.610999999999997</v>
          </cell>
          <cell r="Y52">
            <v>51.712899999999998</v>
          </cell>
          <cell r="Z52">
            <v>64.956239999999994</v>
          </cell>
          <cell r="AA52">
            <v>61.411709999999999</v>
          </cell>
          <cell r="AB52">
            <v>74.864009999999993</v>
          </cell>
          <cell r="AC52" t="str">
            <v>NA</v>
          </cell>
          <cell r="AE52">
            <v>4.5379116551516274E-2</v>
          </cell>
          <cell r="AF52" t="str">
            <v>NM</v>
          </cell>
          <cell r="AG52" t="str">
            <v>NM</v>
          </cell>
          <cell r="AH52" t="str">
            <v>NM</v>
          </cell>
          <cell r="AI52">
            <v>3.7324520845769316E-2</v>
          </cell>
          <cell r="AJ52" t="str">
            <v>NA</v>
          </cell>
          <cell r="AL52">
            <v>0.24300726447516363</v>
          </cell>
          <cell r="AM52">
            <v>0.23273589548566059</v>
          </cell>
          <cell r="AN52">
            <v>8.1205526182534585E-2</v>
          </cell>
          <cell r="AO52">
            <v>0.12131739881556192</v>
          </cell>
          <cell r="AP52">
            <v>0.14074874258117367</v>
          </cell>
          <cell r="AQ52">
            <v>0.14156405133922526</v>
          </cell>
          <cell r="AR52">
            <v>0.16636433727218208</v>
          </cell>
          <cell r="AS52" t="str">
            <v>NA</v>
          </cell>
          <cell r="AU52">
            <v>0.41498005728381671</v>
          </cell>
          <cell r="AV52">
            <v>0.16685823990998117</v>
          </cell>
          <cell r="AW52">
            <v>0.19186772700723354</v>
          </cell>
          <cell r="AX52">
            <v>0.15278694773638901</v>
          </cell>
          <cell r="AY52">
            <v>0.1901401290189848</v>
          </cell>
          <cell r="AZ52" t="str">
            <v>NA</v>
          </cell>
        </row>
        <row r="53">
          <cell r="B53" t="str">
            <v>MRGE</v>
          </cell>
          <cell r="D53" t="str">
            <v>Merge Healthcare Incorporated</v>
          </cell>
          <cell r="E53">
            <v>2.77</v>
          </cell>
          <cell r="F53">
            <v>6.9</v>
          </cell>
          <cell r="G53">
            <v>2.2000000000000002</v>
          </cell>
          <cell r="H53">
            <v>0.40144927536231884</v>
          </cell>
          <cell r="I53">
            <v>91.430949999999996</v>
          </cell>
          <cell r="J53">
            <v>253.70173149999997</v>
          </cell>
          <cell r="K53">
            <v>464.40908999999999</v>
          </cell>
          <cell r="M53">
            <v>140.33199999999999</v>
          </cell>
          <cell r="N53">
            <v>232.428</v>
          </cell>
          <cell r="O53">
            <v>248.345</v>
          </cell>
          <cell r="P53">
            <v>260.10680000000002</v>
          </cell>
          <cell r="Q53">
            <v>250.06675000000001</v>
          </cell>
          <cell r="R53">
            <v>264.96300000000002</v>
          </cell>
          <cell r="S53">
            <v>291.596</v>
          </cell>
          <cell r="T53">
            <v>319.61599999999999</v>
          </cell>
          <cell r="V53">
            <v>24.524999999999999</v>
          </cell>
          <cell r="W53">
            <v>54.003999999999998</v>
          </cell>
          <cell r="X53">
            <v>45.656999999999996</v>
          </cell>
          <cell r="Y53">
            <v>56.524299999999997</v>
          </cell>
          <cell r="Z53">
            <v>51.59075</v>
          </cell>
          <cell r="AA53">
            <v>59.116750000000003</v>
          </cell>
          <cell r="AB53">
            <v>71.225999999999999</v>
          </cell>
          <cell r="AC53">
            <v>80.585999999999999</v>
          </cell>
          <cell r="AE53">
            <v>0.65627226862012944</v>
          </cell>
          <cell r="AF53">
            <v>7.5889092536183256E-2</v>
          </cell>
          <cell r="AG53">
            <v>4.7360728019489207E-2</v>
          </cell>
          <cell r="AH53">
            <v>5.9569095051621224E-2</v>
          </cell>
          <cell r="AI53">
            <v>0.10051592109086926</v>
          </cell>
          <cell r="AJ53">
            <v>9.6091853111839542E-2</v>
          </cell>
          <cell r="AL53">
            <v>0.1747641307755893</v>
          </cell>
          <cell r="AM53">
            <v>0.23234722150515427</v>
          </cell>
          <cell r="AN53">
            <v>0.18384505425919587</v>
          </cell>
          <cell r="AO53">
            <v>0.21731188880875082</v>
          </cell>
          <cell r="AP53">
            <v>0.206307915786485</v>
          </cell>
          <cell r="AQ53">
            <v>0.22311322712982568</v>
          </cell>
          <cell r="AR53">
            <v>0.24426260991234447</v>
          </cell>
          <cell r="AS53" t="str">
            <v>NA</v>
          </cell>
          <cell r="AU53">
            <v>0.27438244829003255</v>
          </cell>
          <cell r="AV53">
            <v>6.3597692603971634E-2</v>
          </cell>
          <cell r="AW53">
            <v>0.24712187526702056</v>
          </cell>
          <cell r="AX53">
            <v>0.1675831563306085</v>
          </cell>
          <cell r="AY53" t="str">
            <v>NA</v>
          </cell>
          <cell r="AZ53" t="str">
            <v>NA</v>
          </cell>
        </row>
        <row r="54">
          <cell r="B54" t="str">
            <v>OMCL</v>
          </cell>
          <cell r="D54" t="str">
            <v>Omnicell Inc.</v>
          </cell>
          <cell r="E54">
            <v>15.25</v>
          </cell>
          <cell r="F54">
            <v>17.940000000000001</v>
          </cell>
          <cell r="G54">
            <v>12.33</v>
          </cell>
          <cell r="H54">
            <v>0.8500557413600891</v>
          </cell>
          <cell r="I54">
            <v>34.208750000000002</v>
          </cell>
          <cell r="J54">
            <v>521.68343750000008</v>
          </cell>
          <cell r="K54">
            <v>451.16174999999998</v>
          </cell>
          <cell r="M54">
            <v>222.40700000000001</v>
          </cell>
          <cell r="N54">
            <v>245.535</v>
          </cell>
          <cell r="O54">
            <v>286.78899999999999</v>
          </cell>
          <cell r="P54">
            <v>363.21749999999997</v>
          </cell>
          <cell r="Q54">
            <v>311.47000000000003</v>
          </cell>
          <cell r="R54">
            <v>371.98360000000002</v>
          </cell>
          <cell r="S54">
            <v>416.53550000000001</v>
          </cell>
          <cell r="T54">
            <v>466.363</v>
          </cell>
          <cell r="V54">
            <v>16.001999999999999</v>
          </cell>
          <cell r="W54">
            <v>23.605</v>
          </cell>
          <cell r="X54">
            <v>39.170999999999999</v>
          </cell>
          <cell r="Y54">
            <v>63.895899999999997</v>
          </cell>
          <cell r="Z54">
            <v>55.01</v>
          </cell>
          <cell r="AA54">
            <v>65.493200000000002</v>
          </cell>
          <cell r="AB54">
            <v>80.8</v>
          </cell>
          <cell r="AC54">
            <v>90</v>
          </cell>
          <cell r="AE54">
            <v>0.10398953270355693</v>
          </cell>
          <cell r="AF54">
            <v>0.26853605392306612</v>
          </cell>
          <cell r="AG54">
            <v>0.26649732032958018</v>
          </cell>
          <cell r="AH54">
            <v>0.19428387966738359</v>
          </cell>
          <cell r="AI54">
            <v>0.11976845215756815</v>
          </cell>
          <cell r="AJ54">
            <v>0.11962365752738968</v>
          </cell>
          <cell r="AL54">
            <v>7.1949174261601467E-2</v>
          </cell>
          <cell r="AM54">
            <v>9.6137006944020206E-2</v>
          </cell>
          <cell r="AN54">
            <v>0.13658473651360409</v>
          </cell>
          <cell r="AO54">
            <v>0.17591635865562646</v>
          </cell>
          <cell r="AP54">
            <v>0.17661412013998135</v>
          </cell>
          <cell r="AQ54">
            <v>0.17606475124172141</v>
          </cell>
          <cell r="AR54">
            <v>0.19398106523933734</v>
          </cell>
          <cell r="AS54" t="str">
            <v>NA</v>
          </cell>
          <cell r="AU54">
            <v>0.40296507245162916</v>
          </cell>
          <cell r="AV54">
            <v>0.28080597014925357</v>
          </cell>
          <cell r="AW54">
            <v>0.33309838472834086</v>
          </cell>
          <cell r="AX54">
            <v>0.23166383107651445</v>
          </cell>
          <cell r="AY54" t="str">
            <v>NA</v>
          </cell>
          <cell r="AZ54" t="str">
            <v>NA</v>
          </cell>
        </row>
        <row r="55">
          <cell r="B55" t="str">
            <v>ZIXI</v>
          </cell>
          <cell r="D55" t="str">
            <v>Zix Corporation</v>
          </cell>
          <cell r="E55">
            <v>2.59</v>
          </cell>
          <cell r="F55">
            <v>3.41</v>
          </cell>
          <cell r="G55">
            <v>2.38</v>
          </cell>
          <cell r="H55">
            <v>0.75953079178885619</v>
          </cell>
          <cell r="I55">
            <v>63.203569999999999</v>
          </cell>
          <cell r="J55">
            <v>163.69724629999999</v>
          </cell>
          <cell r="K55">
            <v>135.64535000000001</v>
          </cell>
          <cell r="M55">
            <v>33.066000000000003</v>
          </cell>
          <cell r="N55">
            <v>38.145000000000003</v>
          </cell>
          <cell r="O55">
            <v>41.552</v>
          </cell>
          <cell r="P55">
            <v>48.158000000000001</v>
          </cell>
          <cell r="Q55">
            <v>42.986330000000002</v>
          </cell>
          <cell r="R55">
            <v>50.076000000000001</v>
          </cell>
          <cell r="S55">
            <v>60.351999999999997</v>
          </cell>
          <cell r="T55" t="str">
            <v>NA</v>
          </cell>
          <cell r="V55">
            <v>6.4269999999999996</v>
          </cell>
          <cell r="W55">
            <v>11.95</v>
          </cell>
          <cell r="X55">
            <v>11.683</v>
          </cell>
          <cell r="Y55">
            <v>10.9565</v>
          </cell>
          <cell r="Z55">
            <v>11.5185</v>
          </cell>
          <cell r="AA55">
            <v>11.927</v>
          </cell>
          <cell r="AB55">
            <v>17.239999999999998</v>
          </cell>
          <cell r="AC55" t="str">
            <v>NA</v>
          </cell>
          <cell r="AE55">
            <v>0.15360188713482126</v>
          </cell>
          <cell r="AF55">
            <v>0.12691912439376063</v>
          </cell>
          <cell r="AG55">
            <v>0.15898151713515607</v>
          </cell>
          <cell r="AH55">
            <v>0.16492847842558311</v>
          </cell>
          <cell r="AI55">
            <v>0.20520808371275656</v>
          </cell>
          <cell r="AJ55" t="str">
            <v>NA</v>
          </cell>
          <cell r="AL55">
            <v>0.19436883808141289</v>
          </cell>
          <cell r="AM55">
            <v>0.31327828024642806</v>
          </cell>
          <cell r="AN55">
            <v>0.28116576819407008</v>
          </cell>
          <cell r="AO55">
            <v>0.22751152456497362</v>
          </cell>
          <cell r="AP55">
            <v>0.26795727851156398</v>
          </cell>
          <cell r="AQ55">
            <v>0.2381779694863807</v>
          </cell>
          <cell r="AR55">
            <v>0.28565747613997877</v>
          </cell>
          <cell r="AS55">
            <v>0.36115442950348714</v>
          </cell>
          <cell r="AU55">
            <v>0.69939869751088746</v>
          </cell>
          <cell r="AV55">
            <v>0.16244520592228606</v>
          </cell>
          <cell r="AW55">
            <v>8.8951341728753297E-2</v>
          </cell>
          <cell r="AX55">
            <v>7.0335250765339641E-2</v>
          </cell>
          <cell r="AY55">
            <v>0.10519048802069531</v>
          </cell>
          <cell r="AZ55">
            <v>0.11499986813578933</v>
          </cell>
        </row>
        <row r="59">
          <cell r="G59" t="str">
            <v>Top Quartile</v>
          </cell>
          <cell r="J59">
            <v>2084.7695512499999</v>
          </cell>
          <cell r="K59">
            <v>2157.97093</v>
          </cell>
          <cell r="M59">
            <v>552.46275000000003</v>
          </cell>
          <cell r="N59">
            <v>640.27300000000002</v>
          </cell>
          <cell r="O59">
            <v>718.25274999999999</v>
          </cell>
          <cell r="P59">
            <v>750.89797499999997</v>
          </cell>
          <cell r="Q59">
            <v>714.80724500000008</v>
          </cell>
          <cell r="R59">
            <v>773.07479250000006</v>
          </cell>
          <cell r="S59">
            <v>974.77006000000006</v>
          </cell>
          <cell r="T59">
            <v>1449.2150000000001</v>
          </cell>
          <cell r="V59">
            <v>107.56</v>
          </cell>
          <cell r="W59">
            <v>140.27875</v>
          </cell>
          <cell r="X59">
            <v>148.7945</v>
          </cell>
          <cell r="Y59">
            <v>180.3339</v>
          </cell>
          <cell r="Z59">
            <v>166.928315</v>
          </cell>
          <cell r="AA59">
            <v>188.245045</v>
          </cell>
          <cell r="AB59">
            <v>232.67359999999999</v>
          </cell>
          <cell r="AC59">
            <v>332.58116999999999</v>
          </cell>
          <cell r="AE59">
            <v>0.33057581053192009</v>
          </cell>
          <cell r="AF59">
            <v>0.25892634075636944</v>
          </cell>
          <cell r="AG59">
            <v>0.20952662003856737</v>
          </cell>
          <cell r="AH59">
            <v>0.18547723795929416</v>
          </cell>
          <cell r="AI59">
            <v>0.17161358952317141</v>
          </cell>
          <cell r="AJ59">
            <v>0.12380131799531807</v>
          </cell>
          <cell r="AL59">
            <v>0.25839648460880638</v>
          </cell>
          <cell r="AM59">
            <v>0.29522115492800644</v>
          </cell>
          <cell r="AN59">
            <v>0.27507174120024969</v>
          </cell>
          <cell r="AO59">
            <v>0.28841155986686118</v>
          </cell>
          <cell r="AP59">
            <v>0.27822257635264108</v>
          </cell>
          <cell r="AQ59">
            <v>0.28274058386233319</v>
          </cell>
          <cell r="AR59">
            <v>0.31437500012598207</v>
          </cell>
          <cell r="AS59">
            <v>0.35819037228878314</v>
          </cell>
          <cell r="AU59">
            <v>0.45797904369695364</v>
          </cell>
          <cell r="AV59">
            <v>0.44462177868017377</v>
          </cell>
          <cell r="AW59">
            <v>0.46825282896844767</v>
          </cell>
          <cell r="AX59">
            <v>0.24522188375667231</v>
          </cell>
          <cell r="AY59">
            <v>0.20690280498553415</v>
          </cell>
          <cell r="AZ59">
            <v>0.21673378804823529</v>
          </cell>
        </row>
        <row r="60">
          <cell r="G60" t="str">
            <v>Mean</v>
          </cell>
          <cell r="J60">
            <v>2315.7578652687494</v>
          </cell>
          <cell r="K60">
            <v>2338.7173693750001</v>
          </cell>
          <cell r="M60">
            <v>459.54054937500001</v>
          </cell>
          <cell r="N60">
            <v>581.34614624999995</v>
          </cell>
          <cell r="O60">
            <v>645.86121062500001</v>
          </cell>
          <cell r="P60">
            <v>713.89703750000001</v>
          </cell>
          <cell r="Q60">
            <v>662.56794750000006</v>
          </cell>
          <cell r="R60">
            <v>737.50828749999994</v>
          </cell>
          <cell r="S60">
            <v>868.15710933333332</v>
          </cell>
          <cell r="T60">
            <v>1234.1244999999999</v>
          </cell>
          <cell r="V60">
            <v>111.12449687500001</v>
          </cell>
          <cell r="W60">
            <v>144.36489125</v>
          </cell>
          <cell r="X60">
            <v>149.60463437499999</v>
          </cell>
          <cell r="Y60">
            <v>195.26796874999999</v>
          </cell>
          <cell r="Z60">
            <v>174.771316875</v>
          </cell>
          <cell r="AA60">
            <v>203.31726750000001</v>
          </cell>
          <cell r="AB60">
            <v>248.13764466666669</v>
          </cell>
          <cell r="AC60">
            <v>353.08590571428567</v>
          </cell>
          <cell r="AE60">
            <v>0.26347834038145146</v>
          </cell>
          <cell r="AF60">
            <v>0.17502733892466316</v>
          </cell>
          <cell r="AG60">
            <v>0.14791559588097053</v>
          </cell>
          <cell r="AH60">
            <v>0.14276650899750079</v>
          </cell>
          <cell r="AI60">
            <v>0.12576582951930224</v>
          </cell>
          <cell r="AJ60">
            <v>0.11823467639914703</v>
          </cell>
          <cell r="AL60">
            <v>0.20521166115188891</v>
          </cell>
          <cell r="AM60">
            <v>0.2308309008192812</v>
          </cell>
          <cell r="AN60">
            <v>0.20899913294765407</v>
          </cell>
          <cell r="AO60">
            <v>0.23852240000094005</v>
          </cell>
          <cell r="AP60">
            <v>0.23622330963572244</v>
          </cell>
          <cell r="AQ60">
            <v>0.24229142881402946</v>
          </cell>
          <cell r="AR60">
            <v>0.26046851706420032</v>
          </cell>
          <cell r="AS60">
            <v>0.25978186104095657</v>
          </cell>
          <cell r="AU60">
            <v>0.37226641427408075</v>
          </cell>
          <cell r="AV60">
            <v>0.27165991786486299</v>
          </cell>
          <cell r="AW60">
            <v>0.30161050282128765</v>
          </cell>
          <cell r="AX60">
            <v>0.1910731921543061</v>
          </cell>
          <cell r="AY60">
            <v>0.16049569190156732</v>
          </cell>
          <cell r="AZ60">
            <v>0.16113826211992183</v>
          </cell>
        </row>
        <row r="61">
          <cell r="G61" t="str">
            <v>Median</v>
          </cell>
          <cell r="J61">
            <v>1064.8786500000001</v>
          </cell>
          <cell r="K61">
            <v>959.43679999999995</v>
          </cell>
          <cell r="M61">
            <v>289.63549999999998</v>
          </cell>
          <cell r="N61">
            <v>352.85599999999999</v>
          </cell>
          <cell r="O61">
            <v>427.05399999999997</v>
          </cell>
          <cell r="P61">
            <v>491.7405</v>
          </cell>
          <cell r="Q61">
            <v>446.30137000000002</v>
          </cell>
          <cell r="R61">
            <v>507.24795</v>
          </cell>
          <cell r="S61">
            <v>589.38040000000001</v>
          </cell>
          <cell r="T61">
            <v>805.55550000000005</v>
          </cell>
          <cell r="V61">
            <v>37.210999999999999</v>
          </cell>
          <cell r="W61">
            <v>55.185499999999998</v>
          </cell>
          <cell r="X61">
            <v>47.816000000000003</v>
          </cell>
          <cell r="Y61">
            <v>86.089699999999993</v>
          </cell>
          <cell r="Z61">
            <v>73.300169999999994</v>
          </cell>
          <cell r="AA61">
            <v>94.457400000000007</v>
          </cell>
          <cell r="AB61">
            <v>124.94929999999999</v>
          </cell>
          <cell r="AC61">
            <v>182.25299999999999</v>
          </cell>
          <cell r="AE61">
            <v>0.21909000630463349</v>
          </cell>
          <cell r="AF61">
            <v>0.15003446790176667</v>
          </cell>
          <cell r="AG61">
            <v>0.15898151713515607</v>
          </cell>
          <cell r="AH61">
            <v>0.1221839110730143</v>
          </cell>
          <cell r="AI61">
            <v>0.11976845215756815</v>
          </cell>
          <cell r="AJ61">
            <v>0.1181925576189583</v>
          </cell>
          <cell r="AL61">
            <v>0.19478335189975493</v>
          </cell>
          <cell r="AM61">
            <v>0.23254155849540742</v>
          </cell>
          <cell r="AN61">
            <v>0.19205035859659186</v>
          </cell>
          <cell r="AO61">
            <v>0.21880090247086589</v>
          </cell>
          <cell r="AP61">
            <v>0.21052581864423109</v>
          </cell>
          <cell r="AQ61">
            <v>0.22193692346788202</v>
          </cell>
          <cell r="AR61">
            <v>0.24426260991234447</v>
          </cell>
          <cell r="AS61">
            <v>0.23100303951367782</v>
          </cell>
          <cell r="AU61">
            <v>0.30564341038747267</v>
          </cell>
          <cell r="AV61">
            <v>0.22544967375639369</v>
          </cell>
          <cell r="AW61">
            <v>0.29011012999768071</v>
          </cell>
          <cell r="AX61">
            <v>0.17929824583875997</v>
          </cell>
          <cell r="AY61">
            <v>0.15844188237370016</v>
          </cell>
          <cell r="AZ61">
            <v>0.15905771047419615</v>
          </cell>
        </row>
        <row r="62">
          <cell r="G62" t="str">
            <v>1st Quartile</v>
          </cell>
          <cell r="J62">
            <v>607.26634710000008</v>
          </cell>
          <cell r="K62">
            <v>505.64299249999999</v>
          </cell>
          <cell r="M62">
            <v>163.13130999999998</v>
          </cell>
          <cell r="N62">
            <v>220.43574999999998</v>
          </cell>
          <cell r="O62">
            <v>237.98675</v>
          </cell>
          <cell r="P62">
            <v>257.319975</v>
          </cell>
          <cell r="Q62">
            <v>242.26110500000001</v>
          </cell>
          <cell r="R62">
            <v>263.09912500000002</v>
          </cell>
          <cell r="S62">
            <v>359.25312500000001</v>
          </cell>
          <cell r="T62">
            <v>589.50025000000005</v>
          </cell>
          <cell r="V62">
            <v>27.487500000000001</v>
          </cell>
          <cell r="W62">
            <v>42.264944999999997</v>
          </cell>
          <cell r="X62">
            <v>38.109250000000003</v>
          </cell>
          <cell r="Y62">
            <v>55.829899999999995</v>
          </cell>
          <cell r="Z62">
            <v>50.767812499999998</v>
          </cell>
          <cell r="AA62">
            <v>58.809462500000002</v>
          </cell>
          <cell r="AB62">
            <v>73.045005000000003</v>
          </cell>
          <cell r="AC62">
            <v>122.3</v>
          </cell>
          <cell r="AE62">
            <v>0.14820217281989645</v>
          </cell>
          <cell r="AF62">
            <v>0.10398272220492899</v>
          </cell>
          <cell r="AG62">
            <v>7.3319664852738331E-2</v>
          </cell>
          <cell r="AH62">
            <v>0.10882573220189773</v>
          </cell>
          <cell r="AI62">
            <v>8.2924562241487587E-2</v>
          </cell>
          <cell r="AJ62">
            <v>8.7714819949396616E-2</v>
          </cell>
          <cell r="AL62">
            <v>0.16767622249378442</v>
          </cell>
          <cell r="AM62">
            <v>0.16927644616572243</v>
          </cell>
          <cell r="AN62">
            <v>0.14900472747402008</v>
          </cell>
          <cell r="AO62">
            <v>0.20012957223484251</v>
          </cell>
          <cell r="AP62">
            <v>0.19240956483631236</v>
          </cell>
          <cell r="AQ62">
            <v>0.20194760362045358</v>
          </cell>
          <cell r="AR62">
            <v>0.20846365685828927</v>
          </cell>
          <cell r="AS62">
            <v>0.16337196057352554</v>
          </cell>
          <cell r="AU62">
            <v>0.1618558425255458</v>
          </cell>
          <cell r="AV62">
            <v>9.665356089792293E-2</v>
          </cell>
          <cell r="AW62">
            <v>0.14113474036533141</v>
          </cell>
          <cell r="AX62">
            <v>0.11160937087239298</v>
          </cell>
          <cell r="AY62">
            <v>0.10519048802069531</v>
          </cell>
          <cell r="AZ62">
            <v>9.4829818054868342E-2</v>
          </cell>
        </row>
        <row r="63">
          <cell r="D63" t="str">
            <v>Note</v>
          </cell>
        </row>
        <row r="64">
          <cell r="D64" t="str">
            <v>Stock price last updated on 11/19/12</v>
          </cell>
        </row>
        <row r="65">
          <cell r="D65" t="str">
            <v>NM in EBITDA growth if beginning period EBITDA is negative</v>
          </cell>
        </row>
        <row r="66">
          <cell r="D66" t="str">
            <v>NA means information is not available or not applicable</v>
          </cell>
        </row>
        <row r="67">
          <cell r="D67" t="str">
            <v>Source: Capital IQ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Print_Controls"/>
      <sheetName val="Sheet1"/>
      <sheetName val="Control Sheet"/>
      <sheetName val="Inputs"/>
      <sheetName val="Assum"/>
      <sheetName val="Op-BS"/>
      <sheetName val="IS"/>
      <sheetName val="BSCF"/>
      <sheetName val="Ratios"/>
      <sheetName val="Sens"/>
      <sheetName val="Matrix"/>
      <sheetName val="Contrib"/>
      <sheetName val="AcqIS"/>
      <sheetName val="AcqBSCF"/>
      <sheetName val="AcqRat"/>
      <sheetName val="AcqDCF1"/>
      <sheetName val="AcqDCF2"/>
      <sheetName val="Option Schedule"/>
      <sheetName val="Income Statement"/>
      <sheetName val="Balance Sheet - Cash Flow"/>
      <sheetName val="Debt Schedule"/>
      <sheetName val="DCF Buildup"/>
      <sheetName val="DCF Valuations"/>
      <sheetName val="DCF Sensitivity Table"/>
      <sheetName val="DCF Output Table"/>
      <sheetName val="LBO Analysis"/>
      <sheetName val="LBO"/>
      <sheetName val="Summary IS-BS"/>
      <sheetName val="Summary BS"/>
      <sheetName val="Financial Ratios"/>
      <sheetName val="Summary"/>
      <sheetName val="Legend"/>
      <sheetName val="TargRat"/>
      <sheetName val="TargIS"/>
      <sheetName val="Operating Metrics"/>
      <sheetName val="Trading Metrics"/>
    </sheetNames>
    <sheetDataSet>
      <sheetData sheetId="0"/>
      <sheetData sheetId="1"/>
      <sheetData sheetId="2"/>
      <sheetData sheetId="3">
        <row r="10">
          <cell r="F10" t="str">
            <v>no</v>
          </cell>
        </row>
      </sheetData>
      <sheetData sheetId="4">
        <row r="17">
          <cell r="D17" t="str">
            <v>December 31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">
          <cell r="X1">
            <v>0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nus"/>
      <sheetName val="IB AnalystPlan2"/>
      <sheetName val="__FDSCACHE__"/>
      <sheetName val="Correl chart output"/>
      <sheetName val="correlation data"/>
      <sheetName val="Ppt Charts"/>
      <sheetName val="Veraz Output B"/>
      <sheetName val="Veraz Output A"/>
      <sheetName val="Input"/>
      <sheetName val="Sheet3"/>
      <sheetName val="Options"/>
      <sheetName val="Notes"/>
      <sheetName val="Did not use ---&gt;"/>
      <sheetName val="Market Caps 1"/>
      <sheetName val="Input (2)"/>
      <sheetName val="Comps Output"/>
      <sheetName val="Profiler"/>
      <sheetName val="CE Newsletter Output"/>
      <sheetName val="Selected PE Graph"/>
      <sheetName val="Sheet1"/>
      <sheetName val="Output - Margins"/>
      <sheetName val="Output - Multiples"/>
      <sheetName val="Profi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2">
          <cell r="H12">
            <v>38840</v>
          </cell>
        </row>
      </sheetData>
      <sheetData sheetId="9"/>
      <sheetData sheetId="10"/>
      <sheetData sheetId="11"/>
      <sheetData sheetId="12"/>
      <sheetData sheetId="13">
        <row r="1">
          <cell r="E1" t="str">
            <v>WS_MKT_CAP_USD(0,,,""RS"")")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 Mults"/>
      <sheetName val="Segments"/>
      <sheetName val="Fwd PE"/>
      <sheetName val="Waterfall"/>
      <sheetName val="Football chart"/>
      <sheetName val="IT SVS LTM EPS"/>
      <sheetName val="LTM EPS Data"/>
      <sheetName val="Ruler Stocks"/>
      <sheetName val="__FDSCACHE__"/>
      <sheetName val="Defensive stocks"/>
      <sheetName val="Payrolls"/>
      <sheetName val="Economic Data"/>
      <sheetName val="90 Day LIBOR"/>
      <sheetName val="Volume Trends"/>
      <sheetName val="NYSE Volume"/>
      <sheetName val="DJII Prices"/>
      <sheetName val="2 Year Treasury Data"/>
      <sheetName val="Ciena Impact on RED"/>
      <sheetName val="Likely Trading Range"/>
      <sheetName val="Ciena vs. CCC"/>
      <sheetName val="Op Stats"/>
    </sheetNames>
    <sheetDataSet>
      <sheetData sheetId="0" refreshError="1"/>
      <sheetData sheetId="1" refreshError="1"/>
      <sheetData sheetId="2" refreshError="1">
        <row r="2">
          <cell r="C2">
            <v>36707</v>
          </cell>
          <cell r="D2">
            <v>36891</v>
          </cell>
          <cell r="E2">
            <v>37072</v>
          </cell>
          <cell r="F2">
            <v>37256</v>
          </cell>
          <cell r="G2">
            <v>37437</v>
          </cell>
          <cell r="H2">
            <v>37621</v>
          </cell>
          <cell r="I2">
            <v>37680</v>
          </cell>
        </row>
        <row r="3">
          <cell r="B3" t="str">
            <v>ADP</v>
          </cell>
          <cell r="C3">
            <v>36.939660000000003</v>
          </cell>
          <cell r="D3">
            <v>40.58493</v>
          </cell>
          <cell r="E3">
            <v>29.583330000000004</v>
          </cell>
          <cell r="F3">
            <v>32.905030000000004</v>
          </cell>
          <cell r="G3">
            <v>22.801050000000004</v>
          </cell>
          <cell r="H3">
            <v>20.989310000000003</v>
          </cell>
          <cell r="I3">
            <v>16.825024588873074</v>
          </cell>
        </row>
        <row r="4">
          <cell r="B4" t="str">
            <v>Median of Peers</v>
          </cell>
          <cell r="C4">
            <v>31.685000000000002</v>
          </cell>
          <cell r="D4">
            <v>41.410615000000007</v>
          </cell>
          <cell r="E4">
            <v>41.225490000000001</v>
          </cell>
          <cell r="F4">
            <v>42.668800000000005</v>
          </cell>
          <cell r="G4">
            <v>24.768025000000002</v>
          </cell>
          <cell r="H4">
            <v>21.785720000000001</v>
          </cell>
          <cell r="I4">
            <v>19.9375</v>
          </cell>
          <cell r="V4" t="str">
            <v>% Change from 12/31/2000</v>
          </cell>
          <cell r="X4">
            <v>-0.27107598805763611</v>
          </cell>
          <cell r="Y4">
            <v>1.5790705208970746E-2</v>
          </cell>
          <cell r="Z4">
            <v>-4.4704721241161094E-3</v>
          </cell>
          <cell r="AA4">
            <v>-8.8541580162434186E-2</v>
          </cell>
          <cell r="AC4">
            <v>-0.18923033746762641</v>
          </cell>
          <cell r="AD4">
            <v>0.11339051081752394</v>
          </cell>
          <cell r="AE4">
            <v>3.0383151759518556E-2</v>
          </cell>
          <cell r="AF4">
            <v>-0.11751831121593115</v>
          </cell>
          <cell r="AH4">
            <v>-0.43818924906363022</v>
          </cell>
          <cell r="AI4">
            <v>-9.435769826127649E-2</v>
          </cell>
          <cell r="AJ4">
            <v>-0.40189188206936799</v>
          </cell>
          <cell r="AK4">
            <v>-0.27194439369529466</v>
          </cell>
          <cell r="AM4">
            <v>-0.48282995683373109</v>
          </cell>
          <cell r="AN4">
            <v>-0.20977716980452865</v>
          </cell>
          <cell r="AO4">
            <v>-0.47390976927051198</v>
          </cell>
          <cell r="AP4">
            <v>-0.38116195253201346</v>
          </cell>
          <cell r="AR4">
            <v>-0.5854366488035565</v>
          </cell>
          <cell r="AS4">
            <v>-0.25871341660966918</v>
          </cell>
          <cell r="AT4">
            <v>-0.51854132086664262</v>
          </cell>
          <cell r="AU4">
            <v>-0.40062116959258587</v>
          </cell>
        </row>
        <row r="5">
          <cell r="B5" t="str">
            <v>spx</v>
          </cell>
          <cell r="C5">
            <v>25.062030000000004</v>
          </cell>
          <cell r="D5">
            <v>22.223200000000002</v>
          </cell>
          <cell r="E5">
            <v>22.574120000000001</v>
          </cell>
          <cell r="F5">
            <v>24.743100000000002</v>
          </cell>
          <cell r="G5">
            <v>20.126270000000002</v>
          </cell>
          <cell r="H5">
            <v>17.56128</v>
          </cell>
          <cell r="I5">
            <v>16.473760000000002</v>
          </cell>
        </row>
        <row r="6">
          <cell r="B6" t="str">
            <v>Rulers</v>
          </cell>
          <cell r="C6">
            <v>31.208500000000001</v>
          </cell>
          <cell r="D6">
            <v>30.104500000000002</v>
          </cell>
          <cell r="E6">
            <v>27.439</v>
          </cell>
          <cell r="F6">
            <v>26.566670000000002</v>
          </cell>
          <cell r="G6">
            <v>21.917750000000002</v>
          </cell>
          <cell r="H6">
            <v>18.629810000000003</v>
          </cell>
          <cell r="I6">
            <v>18.044</v>
          </cell>
          <cell r="K6" t="str">
            <v>Relative P/E Labels</v>
          </cell>
        </row>
        <row r="7">
          <cell r="B7" t="str">
            <v>CE</v>
          </cell>
          <cell r="C7">
            <v>28.888890000000004</v>
          </cell>
          <cell r="D7">
            <v>40.682870000000001</v>
          </cell>
          <cell r="E7">
            <v>41.943540000000006</v>
          </cell>
          <cell r="F7">
            <v>46.169000000000004</v>
          </cell>
          <cell r="G7">
            <v>37.675000000000004</v>
          </cell>
          <cell r="H7">
            <v>20.441560000000003</v>
          </cell>
          <cell r="I7">
            <v>14.415585999999999</v>
          </cell>
          <cell r="M7" t="str">
            <v>P/E Ratio</v>
          </cell>
          <cell r="V7" t="str">
            <v>Prem/(Disc) to S&amp;P 500</v>
          </cell>
          <cell r="X7">
            <v>0.31049759636256047</v>
          </cell>
          <cell r="Y7">
            <v>0</v>
          </cell>
          <cell r="Z7">
            <v>0.82622799914238065</v>
          </cell>
          <cell r="AA7">
            <v>0.21550696106869283</v>
          </cell>
          <cell r="AC7">
            <v>0.32986691239173749</v>
          </cell>
          <cell r="AD7">
            <v>0</v>
          </cell>
          <cell r="AE7">
            <v>0.72447268127275888</v>
          </cell>
          <cell r="AF7">
            <v>7.3700142666036195E-2</v>
          </cell>
          <cell r="AH7">
            <v>0.1328999362524701</v>
          </cell>
          <cell r="AI7">
            <v>0</v>
          </cell>
          <cell r="AJ7">
            <v>0.23063165703332</v>
          </cell>
          <cell r="AK7">
            <v>8.9012022595344353E-2</v>
          </cell>
          <cell r="AM7">
            <v>0.19520388035496294</v>
          </cell>
          <cell r="AN7">
            <v>0</v>
          </cell>
          <cell r="AO7">
            <v>0.24055421928242149</v>
          </cell>
          <cell r="AP7">
            <v>6.0845792561817991E-2</v>
          </cell>
          <cell r="AR7">
            <v>2.1322672472651849E-2</v>
          </cell>
          <cell r="AS7">
            <v>0</v>
          </cell>
          <cell r="AT7">
            <v>0.21025801031458502</v>
          </cell>
          <cell r="AU7">
            <v>9.5317644545021896E-2</v>
          </cell>
        </row>
        <row r="8">
          <cell r="B8" t="str">
            <v>CPS</v>
          </cell>
          <cell r="C8">
            <v>35.74297</v>
          </cell>
          <cell r="D8">
            <v>47.509060000000005</v>
          </cell>
          <cell r="E8">
            <v>41.225490000000001</v>
          </cell>
          <cell r="F8">
            <v>44.858400000000003</v>
          </cell>
          <cell r="G8">
            <v>32.712230000000005</v>
          </cell>
          <cell r="H8">
            <v>25.980260000000001</v>
          </cell>
          <cell r="I8">
            <v>22.203950000000003</v>
          </cell>
          <cell r="M8">
            <v>37680</v>
          </cell>
        </row>
        <row r="9">
          <cell r="B9" t="str">
            <v>DST</v>
          </cell>
          <cell r="D9">
            <v>42.138360000000006</v>
          </cell>
          <cell r="E9">
            <v>30.639530000000004</v>
          </cell>
          <cell r="F9">
            <v>27.694440000000004</v>
          </cell>
          <cell r="G9">
            <v>23.683940000000003</v>
          </cell>
          <cell r="H9">
            <v>18.809520000000003</v>
          </cell>
          <cell r="I9">
            <v>14.670155999999999</v>
          </cell>
          <cell r="K9" t="str">
            <v>IT Services Leaders</v>
          </cell>
          <cell r="M9">
            <v>19.9375</v>
          </cell>
          <cell r="S9" t="str">
            <v>RED</v>
          </cell>
          <cell r="T9" t="str">
            <v>SPX</v>
          </cell>
          <cell r="U9" t="str">
            <v>ITS</v>
          </cell>
          <cell r="V9" t="str">
            <v>Rulers</v>
          </cell>
          <cell r="X9" t="str">
            <v>RED</v>
          </cell>
          <cell r="Y9" t="str">
            <v>SPX</v>
          </cell>
          <cell r="Z9" t="str">
            <v>ITSv</v>
          </cell>
          <cell r="AA9" t="str">
            <v>Rulers</v>
          </cell>
          <cell r="AC9" t="str">
            <v>RED</v>
          </cell>
          <cell r="AD9" t="str">
            <v>SPX</v>
          </cell>
          <cell r="AE9" t="str">
            <v>ITSv</v>
          </cell>
          <cell r="AF9" t="str">
            <v>Rulers</v>
          </cell>
          <cell r="AH9" t="str">
            <v>RED</v>
          </cell>
          <cell r="AI9" t="str">
            <v>SPX</v>
          </cell>
          <cell r="AJ9" t="str">
            <v>ITSv</v>
          </cell>
          <cell r="AK9" t="str">
            <v>Rulers</v>
          </cell>
          <cell r="AM9" t="str">
            <v>RED</v>
          </cell>
          <cell r="AN9" t="str">
            <v>SPX</v>
          </cell>
          <cell r="AO9" t="str">
            <v>ITSv</v>
          </cell>
          <cell r="AP9" t="str">
            <v>Rulers</v>
          </cell>
          <cell r="AR9" t="str">
            <v>RED</v>
          </cell>
          <cell r="AS9" t="str">
            <v>SPX</v>
          </cell>
          <cell r="AT9" t="str">
            <v>ITSv</v>
          </cell>
          <cell r="AU9" t="str">
            <v>Rulers</v>
          </cell>
        </row>
        <row r="10">
          <cell r="B10" t="str">
            <v>EFX</v>
          </cell>
          <cell r="C10">
            <v>14.502761999999999</v>
          </cell>
          <cell r="D10">
            <v>15.019634</v>
          </cell>
          <cell r="E10">
            <v>19.72043</v>
          </cell>
          <cell r="F10">
            <v>19.32</v>
          </cell>
          <cell r="G10">
            <v>19.01408</v>
          </cell>
          <cell r="H10">
            <v>15.426665999999999</v>
          </cell>
          <cell r="I10">
            <v>12.959458999999999</v>
          </cell>
          <cell r="K10" t="str">
            <v>Large Cap Companies</v>
          </cell>
          <cell r="M10">
            <v>19.239999999999998</v>
          </cell>
          <cell r="T10">
            <v>22.223200000000002</v>
          </cell>
          <cell r="Y10">
            <v>22.574120000000001</v>
          </cell>
          <cell r="AD10">
            <v>24.743100000000002</v>
          </cell>
          <cell r="AI10">
            <v>20.126270000000002</v>
          </cell>
          <cell r="AN10">
            <v>17.56128</v>
          </cell>
          <cell r="AS10">
            <v>16.473760000000002</v>
          </cell>
        </row>
        <row r="11">
          <cell r="B11" t="str">
            <v>FIC</v>
          </cell>
          <cell r="C11">
            <v>27.414360000000002</v>
          </cell>
          <cell r="D11">
            <v>29.565250000000002</v>
          </cell>
          <cell r="F11">
            <v>40.658110000000001</v>
          </cell>
          <cell r="G11">
            <v>19.110460000000003</v>
          </cell>
          <cell r="H11">
            <v>21.785720000000001</v>
          </cell>
          <cell r="I11">
            <v>21.051720000000003</v>
          </cell>
          <cell r="K11" t="str">
            <v>RED</v>
          </cell>
          <cell r="M11">
            <v>16.825024588873074</v>
          </cell>
          <cell r="U11">
            <v>36891</v>
          </cell>
          <cell r="Y11">
            <v>37072</v>
          </cell>
          <cell r="AD11">
            <v>37256</v>
          </cell>
          <cell r="AI11">
            <v>37437</v>
          </cell>
          <cell r="AN11">
            <v>37621</v>
          </cell>
          <cell r="AS11">
            <v>37680</v>
          </cell>
        </row>
        <row r="12">
          <cell r="B12" t="str">
            <v>FDC</v>
          </cell>
          <cell r="C12">
            <v>47.261910000000007</v>
          </cell>
          <cell r="D12">
            <v>45.032050000000005</v>
          </cell>
          <cell r="E12">
            <v>49.883720000000004</v>
          </cell>
          <cell r="F12">
            <v>53.367340000000006</v>
          </cell>
          <cell r="G12">
            <v>21.627910000000004</v>
          </cell>
          <cell r="H12">
            <v>19.349730000000001</v>
          </cell>
          <cell r="I12">
            <v>18.236840000000001</v>
          </cell>
          <cell r="K12" t="str">
            <v>S&amp;P 500</v>
          </cell>
          <cell r="M12">
            <v>16.5</v>
          </cell>
        </row>
        <row r="13">
          <cell r="B13" t="str">
            <v>FISV</v>
          </cell>
          <cell r="C13">
            <v>31.685000000000002</v>
          </cell>
          <cell r="D13">
            <v>30.703880000000002</v>
          </cell>
          <cell r="E13">
            <v>38.083330000000004</v>
          </cell>
          <cell r="F13">
            <v>34.975200000000001</v>
          </cell>
          <cell r="G13">
            <v>25.852110000000003</v>
          </cell>
          <cell r="H13">
            <v>22.335530000000002</v>
          </cell>
          <cell r="I13">
            <v>20.062890000000003</v>
          </cell>
        </row>
        <row r="14">
          <cell r="B14" t="str">
            <v>PAYX</v>
          </cell>
          <cell r="C14">
            <v>72.413790000000006</v>
          </cell>
          <cell r="D14">
            <v>69.464280000000002</v>
          </cell>
          <cell r="E14">
            <v>51.282050000000005</v>
          </cell>
          <cell r="F14">
            <v>44.679490000000001</v>
          </cell>
          <cell r="G14">
            <v>39.112500000000004</v>
          </cell>
          <cell r="H14">
            <v>33.214280000000002</v>
          </cell>
          <cell r="I14">
            <v>31.238090000000003</v>
          </cell>
        </row>
        <row r="15">
          <cell r="B15" t="str">
            <v>TOC</v>
          </cell>
          <cell r="H15">
            <v>24.081080000000004</v>
          </cell>
          <cell r="I15">
            <v>24.944440000000004</v>
          </cell>
        </row>
        <row r="16">
          <cell r="B16" t="str">
            <v>Median</v>
          </cell>
          <cell r="C16">
            <v>31.685000000000002</v>
          </cell>
          <cell r="D16">
            <v>41.410615000000007</v>
          </cell>
          <cell r="E16">
            <v>41.225490000000001</v>
          </cell>
          <cell r="F16">
            <v>42.668800000000005</v>
          </cell>
          <cell r="G16">
            <v>24.768025000000002</v>
          </cell>
          <cell r="H16">
            <v>21.785720000000001</v>
          </cell>
          <cell r="I16">
            <v>20.062890000000003</v>
          </cell>
        </row>
        <row r="20">
          <cell r="C20" t="str">
            <v>GRAPH DATA</v>
          </cell>
          <cell r="K20" t="str">
            <v>Relative stock graph labels</v>
          </cell>
        </row>
        <row r="21">
          <cell r="C21" t="str">
            <v>RED</v>
          </cell>
          <cell r="D21" t="str">
            <v>S&amp;P 500</v>
          </cell>
          <cell r="E21" t="str">
            <v>IT Services Leaders</v>
          </cell>
          <cell r="F21" t="str">
            <v>Large Cap Companies</v>
          </cell>
          <cell r="M21" t="str">
            <v>Performance</v>
          </cell>
        </row>
        <row r="22">
          <cell r="B22">
            <v>36891</v>
          </cell>
          <cell r="C22">
            <v>40.58493</v>
          </cell>
          <cell r="D22">
            <v>22.223200000000002</v>
          </cell>
          <cell r="E22">
            <v>41.410615000000007</v>
          </cell>
          <cell r="F22">
            <v>30.104500000000002</v>
          </cell>
          <cell r="M22" t="str">
            <v>(12/00-Present)</v>
          </cell>
        </row>
        <row r="23">
          <cell r="B23">
            <v>37072</v>
          </cell>
          <cell r="C23">
            <v>29.583330000000004</v>
          </cell>
          <cell r="D23">
            <v>22.574120000000001</v>
          </cell>
          <cell r="E23">
            <v>41.225490000000001</v>
          </cell>
          <cell r="F23">
            <v>27.439</v>
          </cell>
          <cell r="K23" t="str">
            <v>IT Services Leaders</v>
          </cell>
          <cell r="M23">
            <v>-0.12409999999999999</v>
          </cell>
        </row>
        <row r="24">
          <cell r="B24">
            <v>37256</v>
          </cell>
          <cell r="C24">
            <v>32.905030000000004</v>
          </cell>
          <cell r="D24">
            <v>24.743100000000002</v>
          </cell>
          <cell r="E24">
            <v>42.668800000000005</v>
          </cell>
          <cell r="F24">
            <v>26.566670000000002</v>
          </cell>
          <cell r="K24" t="str">
            <v>Dow Jones 30 Ind.</v>
          </cell>
          <cell r="M24">
            <v>-0.26849999999999996</v>
          </cell>
        </row>
        <row r="25">
          <cell r="B25">
            <v>37437</v>
          </cell>
          <cell r="C25">
            <v>22.801050000000004</v>
          </cell>
          <cell r="D25">
            <v>20.126270000000002</v>
          </cell>
          <cell r="E25">
            <v>24.768025000000002</v>
          </cell>
          <cell r="F25">
            <v>21.917750000000002</v>
          </cell>
          <cell r="K25" t="str">
            <v>Large Cap Companies</v>
          </cell>
          <cell r="M25">
            <v>-0.29390000000000005</v>
          </cell>
        </row>
        <row r="26">
          <cell r="B26">
            <v>37621</v>
          </cell>
          <cell r="C26">
            <v>20.989310000000003</v>
          </cell>
          <cell r="D26">
            <v>17.56128</v>
          </cell>
          <cell r="E26">
            <v>21.785720000000001</v>
          </cell>
          <cell r="F26">
            <v>18.629810000000003</v>
          </cell>
          <cell r="K26" t="str">
            <v>S&amp;P 500</v>
          </cell>
          <cell r="M26">
            <v>-0.3629</v>
          </cell>
        </row>
        <row r="27">
          <cell r="B27">
            <v>37680</v>
          </cell>
          <cell r="C27">
            <v>16.825024588873074</v>
          </cell>
          <cell r="D27">
            <v>16.473760000000002</v>
          </cell>
          <cell r="E27">
            <v>19.9375</v>
          </cell>
          <cell r="F27">
            <v>18.044</v>
          </cell>
          <cell r="K27" t="str">
            <v>RED</v>
          </cell>
          <cell r="M27">
            <v>-0.48670000000000002</v>
          </cell>
        </row>
        <row r="33">
          <cell r="B33" t="str">
            <v>MSFT</v>
          </cell>
          <cell r="C33">
            <v>87.912090000000006</v>
          </cell>
          <cell r="D33">
            <v>45.182290000000002</v>
          </cell>
          <cell r="E33">
            <v>78.494620000000012</v>
          </cell>
          <cell r="F33">
            <v>70.47872000000001</v>
          </cell>
          <cell r="G33">
            <v>30.054940000000002</v>
          </cell>
          <cell r="H33">
            <v>26.649480000000001</v>
          </cell>
          <cell r="I33">
            <v>23.700000000000003</v>
          </cell>
        </row>
        <row r="34">
          <cell r="B34" t="str">
            <v>GE</v>
          </cell>
          <cell r="C34">
            <v>40.76923</v>
          </cell>
          <cell r="D34">
            <v>33.52272</v>
          </cell>
          <cell r="E34">
            <v>31.655850000000001</v>
          </cell>
          <cell r="F34">
            <v>25.858070000000001</v>
          </cell>
          <cell r="G34">
            <v>17.189350000000001</v>
          </cell>
          <cell r="H34">
            <v>16.125830000000001</v>
          </cell>
          <cell r="I34">
            <v>14.937887</v>
          </cell>
        </row>
        <row r="35">
          <cell r="B35" t="str">
            <v>XOM</v>
          </cell>
          <cell r="C35">
            <v>20.767190000000003</v>
          </cell>
          <cell r="D35">
            <v>19.149230000000003</v>
          </cell>
          <cell r="E35">
            <v>18.585100000000001</v>
          </cell>
          <cell r="F35">
            <v>19.650000000000002</v>
          </cell>
          <cell r="G35">
            <v>19.578950000000003</v>
          </cell>
          <cell r="H35">
            <v>17.736040000000003</v>
          </cell>
          <cell r="I35">
            <v>16.925370000000001</v>
          </cell>
        </row>
        <row r="36">
          <cell r="B36" t="str">
            <v>WMT</v>
          </cell>
          <cell r="C36">
            <v>38.16225</v>
          </cell>
          <cell r="D36">
            <v>34.054490000000001</v>
          </cell>
          <cell r="E36">
            <v>30.886070000000004</v>
          </cell>
          <cell r="F36">
            <v>35.306750000000001</v>
          </cell>
          <cell r="G36">
            <v>29.896740000000001</v>
          </cell>
          <cell r="H36">
            <v>25.902560000000001</v>
          </cell>
          <cell r="I36">
            <v>23.674880000000002</v>
          </cell>
        </row>
        <row r="37">
          <cell r="B37" t="str">
            <v>PFE</v>
          </cell>
          <cell r="C37">
            <v>43.636360000000003</v>
          </cell>
          <cell r="D37">
            <v>38.333330000000004</v>
          </cell>
          <cell r="E37">
            <v>29.448530000000002</v>
          </cell>
          <cell r="F37">
            <v>26.566670000000002</v>
          </cell>
          <cell r="G37">
            <v>21.212120000000002</v>
          </cell>
          <cell r="H37">
            <v>17.271180000000001</v>
          </cell>
          <cell r="I37">
            <v>16.566670000000002</v>
          </cell>
        </row>
        <row r="38">
          <cell r="B38" t="str">
            <v>C</v>
          </cell>
          <cell r="C38">
            <v>17.65137</v>
          </cell>
          <cell r="D38">
            <v>17.853999999999999</v>
          </cell>
          <cell r="E38">
            <v>17.155840000000001</v>
          </cell>
          <cell r="F38">
            <v>15.677016999999999</v>
          </cell>
          <cell r="H38">
            <v>11.100945999999999</v>
          </cell>
          <cell r="I38">
            <v>10.290122999999999</v>
          </cell>
        </row>
        <row r="39">
          <cell r="B39" t="str">
            <v>JNJ</v>
          </cell>
          <cell r="C39">
            <v>29.274430000000002</v>
          </cell>
          <cell r="D39">
            <v>28.091580000000004</v>
          </cell>
          <cell r="E39">
            <v>25.125630000000001</v>
          </cell>
          <cell r="F39">
            <v>27.616820000000001</v>
          </cell>
          <cell r="G39">
            <v>22.623380000000001</v>
          </cell>
          <cell r="H39">
            <v>21.145670000000003</v>
          </cell>
          <cell r="I39">
            <v>19.942970000000003</v>
          </cell>
        </row>
        <row r="40">
          <cell r="B40" t="str">
            <v>IBM</v>
          </cell>
          <cell r="C40">
            <v>24.401450000000001</v>
          </cell>
          <cell r="D40">
            <v>17.34694</v>
          </cell>
          <cell r="E40">
            <v>22.920890000000004</v>
          </cell>
          <cell r="F40">
            <v>26.702000000000002</v>
          </cell>
          <cell r="G40">
            <v>16.74418</v>
          </cell>
          <cell r="H40">
            <v>18.629810000000003</v>
          </cell>
          <cell r="I40">
            <v>18.044</v>
          </cell>
        </row>
        <row r="41">
          <cell r="B41" t="str">
            <v>AIG</v>
          </cell>
          <cell r="C41">
            <v>31.208500000000001</v>
          </cell>
          <cell r="D41">
            <v>36.369930000000004</v>
          </cell>
          <cell r="E41">
            <v>28.914970000000004</v>
          </cell>
          <cell r="F41">
            <v>23.630950000000002</v>
          </cell>
          <cell r="G41">
            <v>18.796140000000001</v>
          </cell>
          <cell r="H41">
            <v>15.223682999999999</v>
          </cell>
          <cell r="I41">
            <v>12.903141</v>
          </cell>
        </row>
        <row r="42">
          <cell r="B42" t="str">
            <v>MRK</v>
          </cell>
          <cell r="C42">
            <v>26.980630000000001</v>
          </cell>
          <cell r="D42">
            <v>30.104500000000002</v>
          </cell>
          <cell r="E42">
            <v>19.366670000000003</v>
          </cell>
          <cell r="F42">
            <v>18.726110000000002</v>
          </cell>
          <cell r="G42">
            <v>15.825000000000001</v>
          </cell>
          <cell r="H42">
            <v>17.051200000000001</v>
          </cell>
          <cell r="I42">
            <v>15.560471999999999</v>
          </cell>
        </row>
        <row r="43">
          <cell r="B43" t="str">
            <v>INTC</v>
          </cell>
          <cell r="C43">
            <v>41.777340000000002</v>
          </cell>
          <cell r="D43">
            <v>20.732760000000003</v>
          </cell>
          <cell r="E43">
            <v>53.181820000000002</v>
          </cell>
          <cell r="F43">
            <v>61.666670000000003</v>
          </cell>
          <cell r="G43">
            <v>28.546870000000002</v>
          </cell>
          <cell r="H43">
            <v>27.803570000000001</v>
          </cell>
          <cell r="I43">
            <v>27.838710000000003</v>
          </cell>
        </row>
        <row r="44">
          <cell r="B44" t="str">
            <v>PG</v>
          </cell>
          <cell r="C44">
            <v>18.174600000000002</v>
          </cell>
          <cell r="D44">
            <v>24.209099999999999</v>
          </cell>
          <cell r="E44">
            <v>19.752320000000001</v>
          </cell>
          <cell r="F44">
            <v>22.416430000000002</v>
          </cell>
          <cell r="G44">
            <v>23.19481</v>
          </cell>
          <cell r="H44">
            <v>20.808720000000001</v>
          </cell>
          <cell r="I44">
            <v>19.215960000000003</v>
          </cell>
        </row>
        <row r="45">
          <cell r="B45" t="str">
            <v>CSCO</v>
          </cell>
          <cell r="C45">
            <v>96.306820000000002</v>
          </cell>
          <cell r="D45">
            <v>46.084340000000005</v>
          </cell>
          <cell r="E45">
            <v>75.833340000000007</v>
          </cell>
          <cell r="F45">
            <v>69.653850000000006</v>
          </cell>
          <cell r="G45">
            <v>27.900000000000002</v>
          </cell>
          <cell r="H45">
            <v>24.259260000000001</v>
          </cell>
          <cell r="I45">
            <v>23.3</v>
          </cell>
        </row>
        <row r="46">
          <cell r="B46" t="str">
            <v>BAC</v>
          </cell>
          <cell r="C46">
            <v>8.0074480000000001</v>
          </cell>
          <cell r="D46">
            <v>10.126930999999999</v>
          </cell>
          <cell r="E46">
            <v>12.17647</v>
          </cell>
          <cell r="F46">
            <v>11.788388999999999</v>
          </cell>
          <cell r="G46">
            <v>12.151985999999999</v>
          </cell>
          <cell r="H46">
            <v>11.461285</v>
          </cell>
          <cell r="I46">
            <v>11.185782999999999</v>
          </cell>
        </row>
        <row r="47">
          <cell r="B47" t="str">
            <v>KO</v>
          </cell>
          <cell r="C47">
            <v>35.898440000000001</v>
          </cell>
          <cell r="D47">
            <v>36.272320000000001</v>
          </cell>
          <cell r="E47">
            <v>27.439</v>
          </cell>
          <cell r="F47">
            <v>26.942860000000003</v>
          </cell>
          <cell r="G47">
            <v>30.434780000000003</v>
          </cell>
          <cell r="H47">
            <v>23.195770000000003</v>
          </cell>
          <cell r="I47">
            <v>21.858700000000002</v>
          </cell>
        </row>
        <row r="49">
          <cell r="B49" t="str">
            <v>Employ med</v>
          </cell>
          <cell r="C49">
            <v>72.413790000000006</v>
          </cell>
          <cell r="D49">
            <v>69.464280000000002</v>
          </cell>
          <cell r="E49">
            <v>51.282050000000005</v>
          </cell>
          <cell r="F49">
            <v>36.98818</v>
          </cell>
          <cell r="G49">
            <v>30.464295000000003</v>
          </cell>
          <cell r="H49">
            <v>26.190080000000002</v>
          </cell>
          <cell r="I49">
            <v>21.817460000000001</v>
          </cell>
          <cell r="K49" t="str">
            <v>10 year indexed grap</v>
          </cell>
        </row>
        <row r="50">
          <cell r="B50" t="str">
            <v>CEN</v>
          </cell>
          <cell r="F50">
            <v>29.296870000000002</v>
          </cell>
          <cell r="G50">
            <v>21.816090000000003</v>
          </cell>
          <cell r="H50">
            <v>16.57471</v>
          </cell>
          <cell r="I50">
            <v>16.235290000000003</v>
          </cell>
          <cell r="M50" t="str">
            <v>10-Year</v>
          </cell>
        </row>
        <row r="51">
          <cell r="B51" t="str">
            <v>PAYX</v>
          </cell>
          <cell r="C51">
            <v>72.413790000000006</v>
          </cell>
          <cell r="D51">
            <v>69.464280000000002</v>
          </cell>
          <cell r="E51">
            <v>51.282050000000005</v>
          </cell>
          <cell r="F51">
            <v>44.679490000000001</v>
          </cell>
          <cell r="G51">
            <v>39.112500000000004</v>
          </cell>
          <cell r="H51">
            <v>33.214280000000002</v>
          </cell>
          <cell r="I51">
            <v>31.238090000000003</v>
          </cell>
          <cell r="M51" t="str">
            <v>Performance</v>
          </cell>
        </row>
        <row r="52">
          <cell r="B52" t="str">
            <v>HEW</v>
          </cell>
          <cell r="H52">
            <v>26.190080000000002</v>
          </cell>
          <cell r="I52">
            <v>21.817460000000001</v>
          </cell>
          <cell r="K52" t="str">
            <v>IT Services Leaders</v>
          </cell>
          <cell r="M52" t="str">
            <v>+463.8</v>
          </cell>
        </row>
        <row r="53">
          <cell r="K53" t="str">
            <v>Large Cap Companies</v>
          </cell>
          <cell r="M53" t="str">
            <v>+279.6</v>
          </cell>
        </row>
        <row r="54">
          <cell r="B54" t="str">
            <v>BSG</v>
          </cell>
          <cell r="C54">
            <v>43.928570000000001</v>
          </cell>
          <cell r="D54">
            <v>67.694800000000001</v>
          </cell>
          <cell r="E54">
            <v>69.411770000000004</v>
          </cell>
          <cell r="F54">
            <v>63.99</v>
          </cell>
          <cell r="G54">
            <v>29.732140000000001</v>
          </cell>
          <cell r="H54">
            <v>14.587154999999999</v>
          </cell>
          <cell r="I54">
            <v>14.218181999999999</v>
          </cell>
          <cell r="K54" t="str">
            <v>RED</v>
          </cell>
          <cell r="M54" t="str">
            <v>+141.3</v>
          </cell>
        </row>
        <row r="55">
          <cell r="B55" t="str">
            <v>DST</v>
          </cell>
          <cell r="D55">
            <v>42.138360000000006</v>
          </cell>
          <cell r="E55">
            <v>30.639530000000004</v>
          </cell>
          <cell r="F55">
            <v>27.694440000000004</v>
          </cell>
          <cell r="G55">
            <v>23.683940000000003</v>
          </cell>
          <cell r="H55">
            <v>18.809520000000003</v>
          </cell>
          <cell r="I55">
            <v>14.670155999999999</v>
          </cell>
          <cell r="K55" t="str">
            <v>Dow Jones 30 Ind.</v>
          </cell>
          <cell r="M55" t="str">
            <v>+134.1</v>
          </cell>
        </row>
        <row r="56">
          <cell r="B56" t="str">
            <v>FISV</v>
          </cell>
          <cell r="C56">
            <v>31.685000000000002</v>
          </cell>
          <cell r="D56">
            <v>30.703880000000002</v>
          </cell>
          <cell r="E56">
            <v>38.083330000000004</v>
          </cell>
          <cell r="F56">
            <v>34.975200000000001</v>
          </cell>
          <cell r="G56">
            <v>25.852110000000003</v>
          </cell>
          <cell r="H56">
            <v>22.335530000000002</v>
          </cell>
          <cell r="I56">
            <v>20.062890000000003</v>
          </cell>
          <cell r="K56" t="str">
            <v>S&amp;P 500</v>
          </cell>
          <cell r="M56" t="str">
            <v>+89.7</v>
          </cell>
        </row>
        <row r="57">
          <cell r="B57" t="str">
            <v>SDS</v>
          </cell>
          <cell r="C57">
            <v>18.452380000000002</v>
          </cell>
          <cell r="D57">
            <v>25.611410000000003</v>
          </cell>
          <cell r="E57">
            <v>30.01</v>
          </cell>
          <cell r="F57">
            <v>29.520410000000002</v>
          </cell>
          <cell r="G57">
            <v>23.228070000000002</v>
          </cell>
          <cell r="H57">
            <v>19</v>
          </cell>
          <cell r="I57">
            <v>15.496062999999999</v>
          </cell>
        </row>
        <row r="58">
          <cell r="B58" t="str">
            <v>SEIC</v>
          </cell>
          <cell r="D58">
            <v>54.901960000000003</v>
          </cell>
          <cell r="E58">
            <v>40.512820000000005</v>
          </cell>
          <cell r="F58">
            <v>36.088000000000001</v>
          </cell>
          <cell r="G58">
            <v>21.022390000000001</v>
          </cell>
          <cell r="H58">
            <v>19.985290000000003</v>
          </cell>
          <cell r="I58">
            <v>18.268840000000001</v>
          </cell>
        </row>
        <row r="59">
          <cell r="B59" t="str">
            <v>Brokerage Median</v>
          </cell>
          <cell r="C59">
            <v>31.685000000000002</v>
          </cell>
          <cell r="D59">
            <v>42.138360000000006</v>
          </cell>
          <cell r="E59">
            <v>38.083330000000004</v>
          </cell>
          <cell r="F59">
            <v>34.975200000000001</v>
          </cell>
          <cell r="G59">
            <v>23.683940000000003</v>
          </cell>
          <cell r="H59">
            <v>19</v>
          </cell>
          <cell r="I59">
            <v>15.496062999999999</v>
          </cell>
          <cell r="K59" t="str">
            <v>5 year Growth (3 year graph)</v>
          </cell>
        </row>
        <row r="60">
          <cell r="M60" t="str">
            <v>Long-Term</v>
          </cell>
        </row>
        <row r="61">
          <cell r="M61" t="str">
            <v>Growth</v>
          </cell>
        </row>
        <row r="62">
          <cell r="K62" t="str">
            <v>Brokerage Comps</v>
          </cell>
          <cell r="M62">
            <v>0.186</v>
          </cell>
        </row>
        <row r="63">
          <cell r="K63" t="str">
            <v>Employer Comps</v>
          </cell>
          <cell r="M63">
            <v>0.17</v>
          </cell>
        </row>
        <row r="64">
          <cell r="K64" t="str">
            <v>RED</v>
          </cell>
          <cell r="M64">
            <v>0.13</v>
          </cell>
        </row>
        <row r="68">
          <cell r="K68" t="str">
            <v>5 Year Growth (10 year Graph)</v>
          </cell>
        </row>
        <row r="69">
          <cell r="M69" t="str">
            <v>Long-Term</v>
          </cell>
        </row>
        <row r="70">
          <cell r="M70" t="str">
            <v>Growth</v>
          </cell>
        </row>
        <row r="71">
          <cell r="K71" t="str">
            <v>IT Services Leaders</v>
          </cell>
          <cell r="M71">
            <v>0.16444444444444445</v>
          </cell>
        </row>
        <row r="72">
          <cell r="K72" t="str">
            <v>RED</v>
          </cell>
          <cell r="M72">
            <v>0.13</v>
          </cell>
        </row>
        <row r="73">
          <cell r="K73" t="str">
            <v>Large Cap Companies</v>
          </cell>
          <cell r="M73">
            <v>0.12590000000000001</v>
          </cell>
        </row>
        <row r="74">
          <cell r="K74" t="str">
            <v>S&amp;P 500</v>
          </cell>
          <cell r="M74">
            <v>7.2499999999999995E-2</v>
          </cell>
        </row>
        <row r="78">
          <cell r="K78" t="str">
            <v>LTM EPS Indexed</v>
          </cell>
        </row>
        <row r="80">
          <cell r="M80" t="str">
            <v>Relative 10-</v>
          </cell>
        </row>
        <row r="81">
          <cell r="M81" t="str">
            <v>Year EPS</v>
          </cell>
        </row>
        <row r="82">
          <cell r="K82" t="str">
            <v>IT Services Leaders</v>
          </cell>
          <cell r="M82" t="str">
            <v>+406%</v>
          </cell>
        </row>
        <row r="83">
          <cell r="K83" t="str">
            <v>Large Cap Companies</v>
          </cell>
          <cell r="M83" t="str">
            <v>+395%</v>
          </cell>
        </row>
        <row r="84">
          <cell r="K84" t="str">
            <v>RED</v>
          </cell>
          <cell r="M84" t="str">
            <v>+271%</v>
          </cell>
        </row>
        <row r="85">
          <cell r="K85" t="str">
            <v>S&amp;P 500</v>
          </cell>
          <cell r="M85" t="str">
            <v>+62%</v>
          </cell>
        </row>
      </sheetData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/>
      <sheetData sheetId="13" refreshError="1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wnership"/>
      <sheetName val="Analyst"/>
      <sheetName val="Management"/>
      <sheetName val="Analysts"/>
      <sheetName val="#REF"/>
      <sheetName val="PMCS Comparis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over"/>
      <sheetName val="Contents"/>
      <sheetName val="Fin Highlights Mo"/>
      <sheetName val="Fin Highlights YTD"/>
      <sheetName val="Key Drivers Mo"/>
      <sheetName val="Key Drivers YTD"/>
      <sheetName val="Customer Growth"/>
      <sheetName val="P&amp;L Mo"/>
      <sheetName val="P&amp;L Roll"/>
      <sheetName val="BS"/>
      <sheetName val="BS Roll"/>
      <sheetName val="CF-Direct"/>
      <sheetName val="CF-GAAP"/>
      <sheetName val="PresOutput"/>
      <sheetName val="PresOutput_v2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 all"/>
      <sheetName val="Input"/>
      <sheetName val="Options"/>
      <sheetName val="Output"/>
      <sheetName val="__FDSCACHE__"/>
      <sheetName val="EV_Rev vs GM - Analog"/>
      <sheetName val="GM vs Growth vs EV_Rev"/>
      <sheetName val="Unused =&gt;"/>
      <sheetName val="P_E vs Growth - Analog"/>
      <sheetName val="P_E vs GM - Analog"/>
      <sheetName val="Pres Output"/>
    </sheetNames>
    <sheetDataSet>
      <sheetData sheetId="0"/>
      <sheetData sheetId="1"/>
      <sheetData sheetId="2"/>
      <sheetData sheetId="3">
        <row r="2">
          <cell r="D2" t="str">
            <v>CY 2005E</v>
          </cell>
        </row>
      </sheetData>
      <sheetData sheetId="4"/>
      <sheetData sheetId="5"/>
      <sheetData sheetId="6">
        <row r="1">
          <cell r="B1" t="str">
            <v>Value for Growth &amp; Profits</v>
          </cell>
        </row>
      </sheetData>
      <sheetData sheetId="7"/>
      <sheetData sheetId="8"/>
      <sheetData sheetId="9"/>
      <sheetData sheetId="1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graph"/>
      <sheetName val="#REF"/>
      <sheetName val="#BEZUG"/>
      <sheetName val="PresLinkDat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eur"/>
      <sheetName val="__FDSCACHE__"/>
      <sheetName val="2 Pager"/>
      <sheetName val="rev breakdown"/>
      <sheetName val="Master"/>
      <sheetName val="Interest Cover"/>
      <sheetName val="Debt to Capital rat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ber"/>
      <sheetName val="Close"/>
      <sheetName val="Dec"/>
      <sheetName val="Nov"/>
      <sheetName val="Oct"/>
      <sheetName val="Sep"/>
      <sheetName val="Sheet1"/>
      <sheetName val="Pre-'98"/>
      <sheetName val="PTS"/>
      <sheetName val="Men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Cmo"/>
      <sheetName val="2staffmo"/>
      <sheetName val="Oakbrook"/>
      <sheetName val="Phoenix"/>
      <sheetName val="Chicago"/>
      <sheetName val="Dalton"/>
      <sheetName val="Augusta"/>
      <sheetName val="TPS Combined"/>
      <sheetName val="MLMonth"/>
      <sheetName val="CMMonth"/>
      <sheetName val="Excell Combined"/>
      <sheetName val="Staffing Combin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E"/>
      <sheetName val="JOURNAL"/>
      <sheetName val="SDR"/>
      <sheetName val="Serv fee to Corp"/>
      <sheetName val="Serv fee to INV"/>
      <sheetName val="380"/>
      <sheetName val="LOCKBOX"/>
      <sheetName val="special"/>
      <sheetName val="REPAY"/>
      <sheetName val="325"/>
      <sheetName val="345"/>
      <sheetName val="Accredited"/>
      <sheetName val="ADVANCE"/>
      <sheetName val="repayadvance"/>
      <sheetName val="Loan Acquisition (2)"/>
      <sheetName val="Loan Acquisition"/>
      <sheetName val="LateFees Due Corp"/>
      <sheetName val="Late Fees Due"/>
      <sheetName val="Service Fee Splits"/>
      <sheetName val="Tax Contract Fees"/>
      <sheetName val="Prepayment Penalties"/>
      <sheetName val="ANC Fees"/>
      <sheetName val="Cash Mgmt Earnings"/>
      <sheetName val="MODIFICATION ADJ"/>
      <sheetName val="NEGATIVE REMITTANCE"/>
      <sheetName val="LPMI SUMMARY"/>
      <sheetName val="STANDARD SUMMARY"/>
      <sheetName val="REMITTANCE SUMMARY"/>
      <sheetName val="LPMI"/>
      <sheetName val="PROCEDURES"/>
      <sheetName val="VERIFICATIONS"/>
      <sheetName val="VERIFICATION TAB"/>
      <sheetName val="DESC SPECS"/>
      <sheetName val="DETAILS"/>
      <sheetName val="FEES 04"/>
      <sheetName val="DEF COLL"/>
      <sheetName val="NON-LOAN LVL"/>
      <sheetName val="REC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lution"/>
      <sheetName val="PPR"/>
      <sheetName val="Sema Segments £"/>
      <sheetName val="Sema - Financials £"/>
      <sheetName val="Sema - Financials $"/>
      <sheetName val="Schlumberger -  Financials $"/>
      <sheetName val="#REF"/>
      <sheetName val="EU Comps"/>
      <sheetName val="US Comp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EPORTS"/>
      <sheetName val="DATA SHEET"/>
      <sheetName val="CRITERIA"/>
      <sheetName val="Module1"/>
      <sheetName val="Module2"/>
      <sheetName val="Module3"/>
      <sheetName val="Sch#5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E"/>
      <sheetName val="JOURNAL"/>
      <sheetName val="SDR"/>
      <sheetName val="Serv fee to Corp"/>
      <sheetName val="Serv fee to INV"/>
      <sheetName val="380"/>
      <sheetName val="LOCKBOX"/>
      <sheetName val="special"/>
      <sheetName val="REPAY"/>
      <sheetName val="325"/>
      <sheetName val="345"/>
      <sheetName val="Accredited"/>
      <sheetName val="ADVANCE"/>
      <sheetName val="repayadvance"/>
      <sheetName val="Loan Acquisition (2)"/>
      <sheetName val="Loan Acquisition"/>
      <sheetName val="LateFees Due Corp"/>
      <sheetName val="Late Fees Due"/>
      <sheetName val="Service Fee Splits"/>
      <sheetName val="Tax Contract Fees"/>
      <sheetName val="Prepayment Penalties"/>
      <sheetName val="ANC Fees"/>
      <sheetName val="Cash Mgmt Earn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Dead Links"/>
      <sheetName val="#REF"/>
      <sheetName val="Assumptions"/>
      <sheetName val="Main Model"/>
      <sheetName val="1. Annual"/>
      <sheetName val="TV"/>
      <sheetName val="Annual"/>
      <sheetName val="Annual New"/>
      <sheetName val="B"/>
      <sheetName val="C"/>
      <sheetName val="QUARTERLY"/>
      <sheetName val="MAIN FILE"/>
      <sheetName val="cashflow"/>
      <sheetName val="New Model"/>
      <sheetName val="Cashflows"/>
      <sheetName val="Income Stmt - prior to 1998"/>
      <sheetName val="Revised"/>
      <sheetName val="data"/>
      <sheetName val="APOL"/>
      <sheetName val="TRIBUNE"/>
      <sheetName val="ADVERTISING"/>
      <sheetName val="mag ad pages"/>
      <sheetName val="Moody's Model - Annual"/>
      <sheetName val="LINKS"/>
      <sheetName val="AD Public-Public"/>
      <sheetName val="Accr."/>
      <sheetName val="model"/>
      <sheetName val="Prem Pd"/>
      <sheetName val="LBOLONG"/>
      <sheetName val="NUMD Proj"/>
      <sheetName val="PROJECTIONS &amp; DCF"/>
      <sheetName val="Five Year Plan"/>
      <sheetName val="Transaction Summary"/>
      <sheetName val="Income Statement"/>
      <sheetName val="LBO"/>
      <sheetName val="APT"/>
      <sheetName val="3SM"/>
      <sheetName val="Projections"/>
      <sheetName val="Reserves"/>
      <sheetName val="AD Financials"/>
      <sheetName val="FCF"/>
      <sheetName val="CapSum"/>
      <sheetName val="Detail"/>
      <sheetName val="EPS1"/>
      <sheetName val="Quarterly IS &amp; CF"/>
      <sheetName val="Inputs"/>
      <sheetName val="Macro2"/>
      <sheetName val="CELULAR"/>
      <sheetName val="EQIX"/>
      <sheetName val="TWTC"/>
      <sheetName val="DCF"/>
      <sheetName val="DCFIB"/>
      <sheetName val="CPTL"/>
      <sheetName val="TM1.Settings"/>
      <sheetName val="TM1 Settings"/>
      <sheetName val="WACC"/>
      <sheetName val="Main"/>
      <sheetName val="PS HardCode-toNII"/>
      <sheetName val="Calcs"/>
      <sheetName val="Equity"/>
      <sheetName val="Working Capital"/>
      <sheetName val="LT Debt HardCode"/>
      <sheetName val="PS HardCode"/>
      <sheetName val="Bank"/>
      <sheetName val="Tower Financing"/>
      <sheetName val="VendorF HardCode"/>
      <sheetName val="LT Debt HardCode-toNII"/>
      <sheetName val="LT Debt HardCode-toNCI"/>
      <sheetName val="PS HardCode-toNCI"/>
      <sheetName val="Equity-NII-Country"/>
      <sheetName val="Base Case"/>
      <sheetName val="DCF mid year"/>
      <sheetName val="pg 2    1997 Mthly Forecast"/>
      <sheetName val="Scenarios"/>
      <sheetName val="Cell Input"/>
      <sheetName val="Consolidated"/>
      <sheetName val="MERGER"/>
      <sheetName val="WACC(T)"/>
      <sheetName val="MERGER1"/>
      <sheetName val="NewCo"/>
      <sheetName val="Macro1"/>
      <sheetName val="Memphis"/>
      <sheetName val="Pacific"/>
      <sheetName val="Co. Stats"/>
      <sheetName val="Price Input"/>
      <sheetName val="consolidated mobile- page 4"/>
      <sheetName val="Fixed-page-5"/>
      <sheetName val="consolidated total co."/>
      <sheetName val="Cap"/>
      <sheetName val="Control"/>
      <sheetName val="DSL Value"/>
      <sheetName val="GTEDATA"/>
      <sheetName val="AITDATA"/>
      <sheetName val="BLSDATA"/>
      <sheetName val="GWP-WLine"/>
      <sheetName val="GWP"/>
      <sheetName val="C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S"/>
    </sheetNames>
    <sheetDataSet>
      <sheetData sheetId="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uff"/>
      <sheetName val="title"/>
      <sheetName val="contents"/>
      <sheetName val="trading_w"/>
      <sheetName val="trading_l"/>
      <sheetName val="financial"/>
      <sheetName val="value"/>
      <sheetName val="trading_i"/>
      <sheetName val="matrix"/>
      <sheetName val="matrix (2)"/>
      <sheetName val="matrix (3)"/>
      <sheetName val="debt"/>
      <sheetName val="participants"/>
      <sheetName val="pf"/>
      <sheetName val="Sheet10"/>
      <sheetName val="Sheet11"/>
      <sheetName val="key"/>
      <sheetName val="fincon"/>
      <sheetName val="strucal"/>
      <sheetName val="pfanal"/>
      <sheetName val="exec"/>
      <sheetName val="comps"/>
      <sheetName val="STCKDTA"/>
      <sheetName val="PRESBOO1"/>
      <sheetName val="Date adjuster"/>
      <sheetName val="PRESBOO1.XLS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"/>
      <sheetName val="Cracks"/>
      <sheetName val="VLO"/>
      <sheetName val="SUN"/>
      <sheetName val="PCO"/>
      <sheetName val="MUR"/>
      <sheetName val="AHC"/>
      <sheetName val="EP"/>
      <sheetName val="MRO"/>
      <sheetName val="Sheet1"/>
      <sheetName val="Sheet2"/>
      <sheetName val="Sheet3"/>
    </sheetNames>
    <sheetDataSet>
      <sheetData sheetId="0"/>
      <sheetData sheetId="1">
        <row r="45">
          <cell r="B45" t="str">
            <v>Date</v>
          </cell>
        </row>
        <row r="46">
          <cell r="B46" t="e">
            <v>#NAME?</v>
          </cell>
          <cell r="D46" t="e">
            <v>#NAME?</v>
          </cell>
          <cell r="F46" t="e">
            <v>#NAME?</v>
          </cell>
          <cell r="H46" t="e">
            <v>#NAME?</v>
          </cell>
          <cell r="J46" t="e">
            <v>#NAME?</v>
          </cell>
          <cell r="L46" t="e">
            <v>#NAME?</v>
          </cell>
          <cell r="N46" t="e">
            <v>#NAME?</v>
          </cell>
          <cell r="P46" t="e">
            <v>#NAME?</v>
          </cell>
          <cell r="R46" t="e">
            <v>#NAME?</v>
          </cell>
          <cell r="V46" t="e">
            <v>#NAME?</v>
          </cell>
          <cell r="AB46" t="e">
            <v>#NAME?</v>
          </cell>
          <cell r="AH46" t="e">
            <v>#NAME?</v>
          </cell>
          <cell r="AL46" t="e">
            <v>#NAME?</v>
          </cell>
          <cell r="AP46" t="e">
            <v>#NAME?</v>
          </cell>
          <cell r="AV46" t="e">
            <v>#NAME?</v>
          </cell>
          <cell r="AX46" t="e">
            <v>#NAME?</v>
          </cell>
          <cell r="BD46" t="e">
            <v>#NAME?</v>
          </cell>
          <cell r="BF46" t="e">
            <v>#NAME?</v>
          </cell>
          <cell r="BH46" t="e">
            <v>#NAME?</v>
          </cell>
          <cell r="BT46" t="e">
            <v>#NAME?</v>
          </cell>
          <cell r="BV46" t="e">
            <v>#NAME?</v>
          </cell>
          <cell r="CB46" t="e">
            <v>#NAME?</v>
          </cell>
          <cell r="CD46" t="e">
            <v>#NAME?</v>
          </cell>
          <cell r="CF46" t="e">
            <v>#NAME?</v>
          </cell>
          <cell r="CH46" t="e">
            <v>#NAME?</v>
          </cell>
          <cell r="CJ46" t="e">
            <v>#NAME?</v>
          </cell>
          <cell r="CL46" t="e">
            <v>#NAME?</v>
          </cell>
          <cell r="CN46" t="e">
            <v>#NAME?</v>
          </cell>
          <cell r="CP46" t="e">
            <v>#NAME?</v>
          </cell>
          <cell r="CR46" t="e">
            <v>#NAME?</v>
          </cell>
          <cell r="CT46" t="e">
            <v>#NAME?</v>
          </cell>
          <cell r="CV46" t="e">
            <v>#NAME?</v>
          </cell>
          <cell r="CX46" t="e">
            <v>#NAME?</v>
          </cell>
          <cell r="CZ46" t="e">
            <v>#NAME?</v>
          </cell>
          <cell r="DB46" t="e">
            <v>#NAME?</v>
          </cell>
          <cell r="DD46" t="e">
            <v>#NAME?</v>
          </cell>
          <cell r="DF46" t="e">
            <v>#NAME?</v>
          </cell>
          <cell r="DJ46" t="e">
            <v>#NAME?</v>
          </cell>
          <cell r="DL46" t="e">
            <v>#NAME?</v>
          </cell>
          <cell r="DN46" t="e">
            <v>#NAME?</v>
          </cell>
          <cell r="DP46" t="e">
            <v>#NAME?</v>
          </cell>
          <cell r="DR46" t="e">
            <v>#NAME?</v>
          </cell>
          <cell r="DT46" t="e">
            <v>#NAME?</v>
          </cell>
          <cell r="DV46" t="e">
            <v>#NAME?</v>
          </cell>
          <cell r="DX46" t="e">
            <v>#NAME?</v>
          </cell>
          <cell r="DZ46" t="e">
            <v>#NAME?</v>
          </cell>
          <cell r="ED46" t="e">
            <v>#NAME?</v>
          </cell>
          <cell r="EH46" t="e">
            <v>#NAME?</v>
          </cell>
          <cell r="EJ46" t="e">
            <v>#NAME?</v>
          </cell>
          <cell r="EL46" t="e">
            <v>#NAME?</v>
          </cell>
          <cell r="EN46" t="e">
            <v>#NAME?</v>
          </cell>
          <cell r="EP46" t="e">
            <v>#NAME?</v>
          </cell>
          <cell r="ER46" t="e">
            <v>#NAME?</v>
          </cell>
          <cell r="ET46" t="e">
            <v>#NAME?</v>
          </cell>
          <cell r="EV46" t="e">
            <v>#NAME?</v>
          </cell>
          <cell r="EX46" t="e">
            <v>#NAME?</v>
          </cell>
          <cell r="EZ46" t="e">
            <v>#NAME?</v>
          </cell>
          <cell r="FB46" t="e">
            <v>#NAME?</v>
          </cell>
          <cell r="FD46" t="e">
            <v>#NAME?</v>
          </cell>
          <cell r="FF46" t="e">
            <v>#NAME?</v>
          </cell>
          <cell r="FH46" t="e">
            <v>#NAME?</v>
          </cell>
          <cell r="FJ46" t="e">
            <v>#NAME?</v>
          </cell>
          <cell r="FL46" t="e">
            <v>#NAME?</v>
          </cell>
          <cell r="FN46" t="e">
            <v>#NAME?</v>
          </cell>
          <cell r="FP46" t="e">
            <v>#NAME?</v>
          </cell>
          <cell r="FR46" t="e">
            <v>#NAME?</v>
          </cell>
          <cell r="FT46" t="e">
            <v>#NAME?</v>
          </cell>
          <cell r="FV46" t="e">
            <v>#NAME?</v>
          </cell>
          <cell r="FX46" t="e">
            <v>#NAME?</v>
          </cell>
          <cell r="FZ46" t="e">
            <v>#NAME?</v>
          </cell>
          <cell r="GB46" t="e">
            <v>#NAME?</v>
          </cell>
          <cell r="GD46" t="e">
            <v>#NAME?</v>
          </cell>
          <cell r="GF46" t="e">
            <v>#NAME?</v>
          </cell>
          <cell r="GH46" t="e">
            <v>#NAME?</v>
          </cell>
          <cell r="GJ46" t="e">
            <v>#NAME?</v>
          </cell>
          <cell r="GL46" t="e">
            <v>#NAME?</v>
          </cell>
          <cell r="GN46" t="e">
            <v>#NAME?</v>
          </cell>
          <cell r="GP46" t="e">
            <v>#NAME?</v>
          </cell>
          <cell r="GR46" t="e">
            <v>#NAME?</v>
          </cell>
          <cell r="GT46" t="e">
            <v>#NAME?</v>
          </cell>
          <cell r="GV46" t="e">
            <v>#NAME?</v>
          </cell>
          <cell r="GX46" t="e">
            <v>#NAME?</v>
          </cell>
          <cell r="GZ46" t="e">
            <v>#NAME?</v>
          </cell>
          <cell r="HB46" t="e">
            <v>#NAME?</v>
          </cell>
          <cell r="HD46" t="e">
            <v>#NAME?</v>
          </cell>
          <cell r="HF46" t="e">
            <v>#NAME?</v>
          </cell>
          <cell r="HH46" t="e">
            <v>#NAME?</v>
          </cell>
          <cell r="HJ46" t="e">
            <v>#NAME?</v>
          </cell>
        </row>
      </sheetData>
      <sheetData sheetId="2">
        <row r="6">
          <cell r="A6" t="e">
            <v>#NAME?</v>
          </cell>
          <cell r="D6" t="e">
            <v>#NAME?</v>
          </cell>
          <cell r="G6" t="e">
            <v>#NAME?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Assum"/>
      <sheetName val="RevDetail"/>
      <sheetName val="Matts Original matrix"/>
      <sheetName val="product offering matrix"/>
      <sheetName val="Server Software Pricing "/>
      <sheetName val="Service Matrix"/>
      <sheetName val="Quarterly (000's)"/>
      <sheetName val="Cons. P&amp;L-BS-CF (000's)"/>
      <sheetName val="Annual short (000's)"/>
      <sheetName val="Rev by Customer &amp; Graphs"/>
      <sheetName val="Annual Rev Graphs"/>
      <sheetName val="JH Qtr, Mon, Ann Plus Graphs"/>
      <sheetName val="Annual short Summary"/>
      <sheetName val="Quarterly"/>
      <sheetName val="New Revenue forecast"/>
      <sheetName val="Annual Summary"/>
      <sheetName val="Annual cons"/>
      <sheetName val="Annual"/>
      <sheetName val="Quarterly Summary"/>
      <sheetName val="Quarterly Cons"/>
      <sheetName val="Options by EE"/>
      <sheetName val="Cons. P&amp;L"/>
      <sheetName val="Corp"/>
      <sheetName val="P&amp;L Div. #2"/>
      <sheetName val="P&amp;L Div #3"/>
      <sheetName val="Equity 1"/>
      <sheetName val="P&amp;L Detail"/>
      <sheetName val="Rev Assum"/>
      <sheetName val="Divisional Assumptions"/>
      <sheetName val="Labor Assum."/>
      <sheetName val="Annual Long Summary"/>
      <sheetName val="Cummulative Sum P&amp;L"/>
      <sheetName val="Cons. P&amp;L-BS-CF"/>
      <sheetName val="Rev Detail"/>
      <sheetName val="Cos Detail"/>
      <sheetName val="Corp Exp Sum"/>
      <sheetName val="Rev Consult"/>
      <sheetName val="Rev. Div #2"/>
      <sheetName val="Rev. Div #3"/>
      <sheetName val="Exp Sum Spec Proj"/>
      <sheetName val="Assum Spec Proj"/>
      <sheetName val="Check"/>
      <sheetName val="FDN Benefits (c)"/>
      <sheetName val="Stock 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"/>
      <sheetName val="Price Updates"/>
      <sheetName val="EE"/>
      <sheetName val="Fin"/>
      <sheetName val="TTEN"/>
      <sheetName val="BEXP"/>
      <sheetName val="COG"/>
      <sheetName val="CRZO"/>
      <sheetName val="CRK"/>
      <sheetName val="EVG"/>
      <sheetName val="MHR"/>
      <sheetName val="POG"/>
      <sheetName val="RRC"/>
      <sheetName val="SKE"/>
      <sheetName val="MARY"/>
      <sheetName val="xx"/>
      <sheetName val="Stockguide"/>
      <sheetName val="Description"/>
      <sheetName val="Multiples"/>
      <sheetName val="EEX"/>
      <sheetName val="CHK"/>
      <sheetName val="Module2"/>
      <sheetName val="Dialog1"/>
      <sheetName val="Sheet1"/>
      <sheetName val="NFX"/>
    </sheetNames>
    <sheetDataSet>
      <sheetData sheetId="0" refreshError="1"/>
      <sheetData sheetId="1" refreshError="1">
        <row r="10">
          <cell r="Y10" t="e">
            <v>#NAME?</v>
          </cell>
          <cell r="AB10" t="e">
            <v>#NAME?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MB Links"/>
      <sheetName val="Multiples"/>
      <sheetName val="Stockguide"/>
      <sheetName val="Summary Financials"/>
      <sheetName val="CTI"/>
      <sheetName val="CBI"/>
      <sheetName val="CBI-2000"/>
      <sheetName val="MTRX"/>
      <sheetName val="Template"/>
      <sheetName val="Comps-old"/>
      <sheetName val="Dialog1"/>
      <sheetName val="Module2"/>
      <sheetName val="Description"/>
      <sheetName val="T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ndalone VTS=&gt;"/>
      <sheetName val="VTS IS"/>
      <sheetName val="VTS BS"/>
      <sheetName val="VTS-TGS analysis=&gt;"/>
      <sheetName val="TGS IS &amp; BS"/>
      <sheetName val="VTS-TGS Merger Model"/>
      <sheetName val="VTS-TGS PF B-S"/>
      <sheetName val="VTS-TGS Accretion&amp;Dilution"/>
      <sheetName val="VTS-TGS Sensitivites"/>
      <sheetName val="TGS Rel Cont - No Syn"/>
      <sheetName val="TGS Rel Cont - 50% Syn"/>
      <sheetName val="VTS-CGG Analysis=&gt;"/>
      <sheetName val="CGG IS &amp; BS"/>
      <sheetName val="VTS-CGG Merger Model"/>
      <sheetName val="VTS-CGG PF B-S"/>
      <sheetName val="VTS-CGG Accretion&amp;Dilution"/>
      <sheetName val="VTS-CGG Sensitivites"/>
      <sheetName val="CGG Rel Cont - No Syn"/>
      <sheetName val="CGG Rel Cont - 50% Syn"/>
      <sheetName val="Don't print=&gt;"/>
      <sheetName val="Update"/>
      <sheetName val="Prices"/>
    </sheetNames>
    <sheetDataSet>
      <sheetData sheetId="0" refreshError="1"/>
      <sheetData sheetId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Multiples"/>
      <sheetName val="Stockguide"/>
      <sheetName val="Summary Financials"/>
      <sheetName val="CTI"/>
      <sheetName val="CIR"/>
      <sheetName val="FLS"/>
      <sheetName val="MTRX"/>
      <sheetName val="ROP"/>
      <sheetName val="Old Comps"/>
      <sheetName val="Dialog1"/>
      <sheetName val="Modu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LTM Multiples (Adj.)"/>
      <sheetName val="Mkt(2)"/>
      <sheetName val="Factual Data Corp"/>
      <sheetName val="Lending Tree"/>
      <sheetName val="E-Loan"/>
      <sheetName val="Onesource"/>
      <sheetName val="Homeseekers"/>
      <sheetName val="TMPW"/>
      <sheetName val="Size Adj."/>
      <sheetName val="Proj. Financials"/>
      <sheetName val="Broadsoft"/>
      <sheetName val="Homestore - Market rev"/>
      <sheetName val="Homestore%20-%20Market%20rev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-Combined"/>
      <sheetName val="Mult-LTM-1"/>
      <sheetName val="Mult-LTM (2)"/>
      <sheetName val="Mult-3yr"/>
      <sheetName val="KeyMultInputs"/>
      <sheetName val="KeyMultInputs (2)"/>
      <sheetName val="Mar&amp;GrowthAnaly"/>
      <sheetName val="Mar&amp;GrowthAnaly (2)"/>
      <sheetName val="Ratio Analy"/>
      <sheetName val="Ratio Analy -Normal"/>
      <sheetName val="Common_BS"/>
      <sheetName val="Common_IS"/>
      <sheetName val="Comp_Mult"/>
      <sheetName val="RevenueMix(Normal)"/>
      <sheetName val="Projections-Combined"/>
      <sheetName val="Projections Unlimited, Inc."/>
      <sheetName val="Proj. Financ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Alliance Semiconductor Corp."/>
      <sheetName val="Benchmark Electronics, Inc."/>
      <sheetName val="Catalyst Semiconductor, Inc."/>
      <sheetName val="Integrated Silicon Solution"/>
      <sheetName val="Jabil Circuit, Inc."/>
      <sheetName val="Micron Technology, Inc."/>
      <sheetName val="SCI Systems, Inc"/>
      <sheetName val="Solectron Corp."/>
      <sheetName val="Xetel Corp."/>
      <sheetName val="Kingston Technology (Consolidat"/>
      <sheetName val="Summary"/>
      <sheetName val="Mult-LTM"/>
      <sheetName val="Mult-3yr"/>
      <sheetName val="Mult-LTM (adj)"/>
      <sheetName val="Mult-3yr (adj)"/>
      <sheetName val="General Dialog"/>
      <sheetName val="Comps Dialog"/>
      <sheetName val="KeyMultInputs"/>
      <sheetName val="Ratio Analy"/>
      <sheetName val="Comp_Desc"/>
      <sheetName val="Mar&amp;GrowthAnaly"/>
      <sheetName val="Size_Growth_Adj"/>
      <sheetName val="Proj. Financials"/>
      <sheetName val="Revised Size_Growth_Adj "/>
      <sheetName val="Size Adj."/>
      <sheetName val="COST EQUITY WORKSHEET"/>
      <sheetName val="Common_BS"/>
      <sheetName val="Common_IS"/>
      <sheetName val="FSEdit Dialog"/>
      <sheetName val="Mult Dialog"/>
      <sheetName val="Exb&amp;WP Dialog"/>
      <sheetName val="Comp_Mult"/>
      <sheetName val="Std Fin Template"/>
      <sheetName val="key_inputs"/>
      <sheetName val="Mult-LTM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Summary"/>
      <sheetName val="Mult-3yr"/>
      <sheetName val="Summary (Projected)"/>
      <sheetName val="Mult-LTM (adj)"/>
      <sheetName val="Mult-3yr (adj)"/>
      <sheetName val="General Dialog"/>
      <sheetName val="Comps Dialog"/>
      <sheetName val="Mult-LTM"/>
      <sheetName val="KeyMultInputs"/>
      <sheetName val="Mar&amp;GrowthAnaly"/>
      <sheetName val="Ratio Analy"/>
      <sheetName val="Size_Growth_Adj"/>
      <sheetName val="RevMultAdj"/>
      <sheetName val="Proj. Financials"/>
      <sheetName val="Common_BS"/>
      <sheetName val="Common_IS"/>
      <sheetName val="FSEdit Dialog"/>
      <sheetName val="Mult Dialog"/>
      <sheetName val="Exb&amp;WP Dialog"/>
      <sheetName val="Comp_Mult"/>
      <sheetName val="ASHI"/>
      <sheetName val="Castle Dental"/>
      <sheetName val="Coast Dental"/>
      <sheetName val="First Health"/>
      <sheetName val="Metro Health"/>
      <sheetName val="Mid Atlantic "/>
      <sheetName val="Oxford Health"/>
      <sheetName val="Trigon"/>
      <sheetName val="Avesis"/>
      <sheetName val="Safeguard Health Enterprises"/>
      <sheetName val="Aetna Inc."/>
      <sheetName val="Humana Inc."/>
      <sheetName val="United Health ."/>
      <sheetName val="Health Net "/>
      <sheetName val="Cobalt "/>
      <sheetName val="Pacificare "/>
      <sheetName val="Std Fin Template"/>
      <sheetName val="Comp_Desc"/>
      <sheetName val="key_inputs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Bal Sheet Yr 1"/>
      <sheetName val="Bal Sheet Yr 2"/>
      <sheetName val="Journal"/>
      <sheetName val="Journal OB"/>
      <sheetName val="Bal Sheet Yr 3"/>
      <sheetName val="CF Yr 2-Direct"/>
      <sheetName val="CF Yr 3-Direct"/>
      <sheetName val="Average Database Yr 1"/>
      <sheetName val="Average Database Yr 2"/>
      <sheetName val="Average Database Yr 3"/>
      <sheetName val="CF Yr 1-Direct"/>
      <sheetName val="Cash Out Input"/>
      <sheetName val="Cash In Input"/>
      <sheetName val="Loans Input"/>
      <sheetName val="Non-Cash Expens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Seasonality by Month"/>
      <sheetName val="About JaxWorks"/>
    </sheetNames>
    <sheetDataSet>
      <sheetData sheetId="0">
        <row r="4">
          <cell r="B4" t="str">
            <v>For the Year 2003</v>
          </cell>
        </row>
        <row r="9">
          <cell r="B9" t="str">
            <v>Jan</v>
          </cell>
          <cell r="C9">
            <v>100000</v>
          </cell>
          <cell r="F9">
            <v>7.0000000000000007E-2</v>
          </cell>
        </row>
        <row r="10">
          <cell r="C10">
            <v>101300</v>
          </cell>
          <cell r="F10">
            <v>7.4999999999999997E-2</v>
          </cell>
        </row>
        <row r="11">
          <cell r="C11">
            <v>102616.9</v>
          </cell>
          <cell r="F11">
            <v>0.09</v>
          </cell>
        </row>
        <row r="12">
          <cell r="C12">
            <v>103950.9197</v>
          </cell>
          <cell r="F12">
            <v>0.09</v>
          </cell>
        </row>
        <row r="13">
          <cell r="C13">
            <v>105302.28165610001</v>
          </cell>
          <cell r="F13">
            <v>0.09</v>
          </cell>
        </row>
        <row r="14">
          <cell r="C14">
            <v>106671.211317629</v>
          </cell>
          <cell r="F14">
            <v>0.08</v>
          </cell>
        </row>
        <row r="15">
          <cell r="C15">
            <v>108057.93706475801</v>
          </cell>
          <cell r="F15">
            <v>7.0000000000000007E-2</v>
          </cell>
        </row>
        <row r="16">
          <cell r="C16">
            <v>109462.6902466</v>
          </cell>
          <cell r="F16">
            <v>9.5000000000000001E-2</v>
          </cell>
        </row>
        <row r="17">
          <cell r="C17">
            <v>110885.705219806</v>
          </cell>
          <cell r="F17">
            <v>0.09</v>
          </cell>
        </row>
        <row r="18">
          <cell r="C18">
            <v>112327.21938766399</v>
          </cell>
          <cell r="F18">
            <v>0.09</v>
          </cell>
        </row>
        <row r="19">
          <cell r="C19">
            <v>113787.473239703</v>
          </cell>
          <cell r="F19">
            <v>7.0000000000000007E-2</v>
          </cell>
        </row>
        <row r="20">
          <cell r="C20">
            <v>115266.710391819</v>
          </cell>
          <cell r="F20">
            <v>0.09</v>
          </cell>
        </row>
      </sheetData>
      <sheetData sheetId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rocess calendar"/>
      <sheetName val="Tier I"/>
      <sheetName val="Tier II"/>
      <sheetName val="Tier III"/>
      <sheetName val="-&gt; SAVED"/>
      <sheetName val="Declined Strategic"/>
      <sheetName val="Declined Financial"/>
      <sheetName val="DM tracking numbers"/>
      <sheetName val="Excluded"/>
      <sheetName val="Unapproved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1 - Income Statement"/>
    </sheetNames>
    <sheetDataSet>
      <sheetData sheetId="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ze_Growth_Adj"/>
      <sheetName val="COST EQUITY WORKSHEET"/>
      <sheetName val="Size Adj."/>
      <sheetName val="Market Multiples"/>
      <sheetName val="LTM Craftmade(2000)"/>
      <sheetName val="LTM Craftmade (1999)"/>
      <sheetName val="LTM Craftmade (1998)"/>
      <sheetName val="A1 - Income Statem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s"/>
      <sheetName val="PAGE 100Y"/>
      <sheetName val="PAGE 200Y"/>
      <sheetName val="PAGE 300Y"/>
      <sheetName val="PAGE 400Y"/>
      <sheetName val="CHECK TOTAL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"/>
      <sheetName val="Table Of Contents"/>
      <sheetName val="Consolidated"/>
      <sheetName val="BBS"/>
      <sheetName val="BBS Op Metrics"/>
      <sheetName val="BM"/>
      <sheetName val="Top Gainers and Losers"/>
      <sheetName val="TopCustAprSource"/>
      <sheetName val="BM Op Metrics"/>
      <sheetName val="National"/>
      <sheetName val="Nat fluxes"/>
      <sheetName val="ShowTop100"/>
      <sheetName val="National Op Metrics"/>
      <sheetName val="CSB"/>
      <sheetName val="CSB fluxes"/>
      <sheetName val="CSB Op Metrics"/>
      <sheetName val="Other IS - Mthly"/>
      <sheetName val="2002 Budget $"/>
      <sheetName val="2002 Bad Debt update"/>
      <sheetName val="Total voice-rev units"/>
      <sheetName val="Wholesale voice-rev units"/>
      <sheetName val="BM voice-rev units"/>
      <sheetName val="National voice-rev units "/>
      <sheetName val="CSB voice-rev units "/>
      <sheetName val="Total Voice COS"/>
      <sheetName val="Wholesale Voice COS"/>
      <sheetName val="BM Voice COS"/>
      <sheetName val="National Voice COS "/>
      <sheetName val="CSB Voice COS"/>
      <sheetName val="Total voice-margin"/>
      <sheetName val="Wholesale voice-margin "/>
      <sheetName val="BM voice-margin "/>
      <sheetName val="National voice-margin  "/>
      <sheetName val="CSB voice-margin  "/>
      <sheetName val="Total BBT-rev "/>
      <sheetName val="BBS BBT-rev"/>
      <sheetName val="BMconsol BBT-rev"/>
      <sheetName val="BM BBT-rev"/>
      <sheetName val="National-BBT rev"/>
      <sheetName val="CSB-BBT rev"/>
      <sheetName val="bbt-cos CONSOLIDATED"/>
      <sheetName val="bbt-cos WH"/>
      <sheetName val="bbt-cos BM All"/>
      <sheetName val="bbt-cos BM"/>
      <sheetName val="bbt-cos NA"/>
      <sheetName val="bbt-cos CSB"/>
      <sheetName val="Total BBT-margin"/>
      <sheetName val="BBS BBT-margin"/>
      <sheetName val="BM BBT-margin"/>
      <sheetName val="National BBT-margin "/>
      <sheetName val="CSB BBT-margin"/>
      <sheetName val="BBSCos%BadDebt%"/>
      <sheetName val="Bus Mkts Cos%BadDebt%"/>
      <sheetName val="CSB Cos%BadDebt%"/>
      <sheetName val="NatCos%BadDebt%"/>
      <sheetName val="Bus Mkts Metrics - Qtrly"/>
      <sheetName val="Bus Mkts Metrics - Mthly"/>
      <sheetName val="NA IS - Qtrly"/>
      <sheetName val="NA IS - Mthly"/>
      <sheetName val="NA Metrics - Qtrly"/>
      <sheetName val="NA Metrics - Mthly"/>
      <sheetName val="CSB IS - Qtrly"/>
      <sheetName val="CSB IS - Mthly"/>
      <sheetName val="CSB Metrics - Qtrly"/>
      <sheetName val="CSB Metrics - Mthly"/>
      <sheetName val="BTS IS - Qtrly"/>
      <sheetName val="BTS IS - Mthly"/>
      <sheetName val="BTS Op Metrics - Qtrly"/>
      <sheetName val="BTS Op Metrics - Mthly"/>
      <sheetName val="Other IS - Qtrly"/>
      <sheetName val="BBS Metrics - Qtrly"/>
      <sheetName val="BBS Metrics - Mthly"/>
      <sheetName val="Bus Mkts IS - Mthly"/>
      <sheetName val="Hf"/>
      <sheetName val="Other IS _ Mthly"/>
      <sheetName val="Amortization Schedu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DIV INC"/>
      <sheetName val="LBO Analysis"/>
      <sheetName val="Multiple"/>
      <sheetName val="Perpetuity"/>
      <sheetName val="DCF 3"/>
      <sheetName val="WACC II"/>
      <sheetName val="S&amp;P"/>
      <sheetName val="Developer Notes"/>
      <sheetName val="EQ. IRR"/>
      <sheetName val="COVEN"/>
      <sheetName val="SUMMARY"/>
      <sheetName val="Reconciliations"/>
      <sheetName val="LTM"/>
      <sheetName val="CREDIT STATS"/>
      <sheetName val="Toggles"/>
      <sheetName val="Data"/>
      <sheetName val="dPrint"/>
      <sheetName val="DropZone"/>
      <sheetName val="mProcess"/>
      <sheetName val="mlError"/>
      <sheetName val="mGlobals"/>
      <sheetName val="mMain"/>
      <sheetName val="mToggles"/>
      <sheetName val="mcFunctions"/>
      <sheetName val="mMisc"/>
      <sheetName val="mdPri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61"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L461">
            <v>0</v>
          </cell>
          <cell r="M461">
            <v>0</v>
          </cell>
          <cell r="N461">
            <v>0</v>
          </cell>
        </row>
        <row r="463"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L463">
            <v>0</v>
          </cell>
          <cell r="M463">
            <v>0</v>
          </cell>
          <cell r="N463">
            <v>0</v>
          </cell>
        </row>
        <row r="464"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L464">
            <v>0</v>
          </cell>
          <cell r="M464">
            <v>0</v>
          </cell>
          <cell r="N464">
            <v>0</v>
          </cell>
        </row>
        <row r="465">
          <cell r="G465" t="str">
            <v>______</v>
          </cell>
          <cell r="H465" t="str">
            <v>______</v>
          </cell>
          <cell r="I465" t="str">
            <v>______</v>
          </cell>
          <cell r="J465" t="str">
            <v>______</v>
          </cell>
          <cell r="L465" t="str">
            <v>______</v>
          </cell>
          <cell r="M465" t="str">
            <v>______</v>
          </cell>
          <cell r="N465" t="str">
            <v>______</v>
          </cell>
        </row>
        <row r="466"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L466">
            <v>0</v>
          </cell>
          <cell r="M466">
            <v>0</v>
          </cell>
          <cell r="N466">
            <v>0</v>
          </cell>
        </row>
        <row r="468"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L468">
            <v>0</v>
          </cell>
          <cell r="M468">
            <v>0</v>
          </cell>
          <cell r="N468">
            <v>0</v>
          </cell>
        </row>
        <row r="469"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L469">
            <v>0</v>
          </cell>
          <cell r="M469">
            <v>0</v>
          </cell>
          <cell r="N469">
            <v>0</v>
          </cell>
        </row>
        <row r="470">
          <cell r="G470" t="str">
            <v>______</v>
          </cell>
          <cell r="H470" t="str">
            <v>______</v>
          </cell>
          <cell r="I470" t="str">
            <v>______</v>
          </cell>
          <cell r="J470" t="str">
            <v>______</v>
          </cell>
          <cell r="L470" t="str">
            <v>______</v>
          </cell>
          <cell r="M470" t="str">
            <v>______</v>
          </cell>
          <cell r="N470" t="str">
            <v>______</v>
          </cell>
        </row>
        <row r="471"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L471">
            <v>0</v>
          </cell>
          <cell r="M471">
            <v>0</v>
          </cell>
          <cell r="N471">
            <v>0</v>
          </cell>
        </row>
        <row r="473"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L473">
            <v>0</v>
          </cell>
          <cell r="M473">
            <v>0</v>
          </cell>
          <cell r="N473">
            <v>0</v>
          </cell>
        </row>
        <row r="474"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L474">
            <v>0</v>
          </cell>
          <cell r="M474">
            <v>0</v>
          </cell>
          <cell r="N474">
            <v>0</v>
          </cell>
        </row>
        <row r="475"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L475">
            <v>0</v>
          </cell>
          <cell r="M475">
            <v>0</v>
          </cell>
          <cell r="N475">
            <v>0</v>
          </cell>
        </row>
        <row r="477"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L477">
            <v>0</v>
          </cell>
          <cell r="M477">
            <v>0</v>
          </cell>
          <cell r="N477">
            <v>0</v>
          </cell>
        </row>
        <row r="480"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L480">
            <v>0</v>
          </cell>
          <cell r="M480">
            <v>0</v>
          </cell>
          <cell r="N480">
            <v>0</v>
          </cell>
        </row>
        <row r="481">
          <cell r="G481" t="str">
            <v>______</v>
          </cell>
          <cell r="H481" t="str">
            <v>______</v>
          </cell>
          <cell r="I481" t="str">
            <v>______</v>
          </cell>
          <cell r="J481" t="str">
            <v>______</v>
          </cell>
          <cell r="L481" t="str">
            <v>______</v>
          </cell>
          <cell r="M481" t="str">
            <v>______</v>
          </cell>
          <cell r="N481" t="str">
            <v>______</v>
          </cell>
        </row>
        <row r="482"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L482">
            <v>0</v>
          </cell>
          <cell r="M482">
            <v>0</v>
          </cell>
          <cell r="N482">
            <v>0</v>
          </cell>
        </row>
        <row r="484"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L484">
            <v>0</v>
          </cell>
          <cell r="M484">
            <v>0</v>
          </cell>
          <cell r="N484">
            <v>0</v>
          </cell>
        </row>
        <row r="485"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L485">
            <v>0</v>
          </cell>
          <cell r="M485">
            <v>0</v>
          </cell>
          <cell r="N485">
            <v>0</v>
          </cell>
        </row>
        <row r="486">
          <cell r="G486" t="str">
            <v>______</v>
          </cell>
          <cell r="H486" t="str">
            <v>______</v>
          </cell>
          <cell r="I486" t="str">
            <v>______</v>
          </cell>
          <cell r="J486" t="str">
            <v>______</v>
          </cell>
          <cell r="L486" t="str">
            <v>______</v>
          </cell>
          <cell r="M486" t="str">
            <v>______</v>
          </cell>
          <cell r="N486" t="str">
            <v>______</v>
          </cell>
        </row>
        <row r="487"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L487">
            <v>0</v>
          </cell>
          <cell r="M487">
            <v>0</v>
          </cell>
          <cell r="N487">
            <v>0</v>
          </cell>
        </row>
        <row r="490"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L490">
            <v>0</v>
          </cell>
          <cell r="M490">
            <v>0</v>
          </cell>
          <cell r="N490">
            <v>0</v>
          </cell>
        </row>
        <row r="510">
          <cell r="G510" t="str">
            <v>______</v>
          </cell>
          <cell r="H510" t="str">
            <v>______</v>
          </cell>
          <cell r="I510" t="str">
            <v>______</v>
          </cell>
          <cell r="J510" t="str">
            <v>______</v>
          </cell>
          <cell r="L510" t="str">
            <v>______</v>
          </cell>
          <cell r="M510" t="str">
            <v>______</v>
          </cell>
          <cell r="N510" t="str">
            <v>______</v>
          </cell>
        </row>
        <row r="511"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L511">
            <v>0</v>
          </cell>
          <cell r="M511">
            <v>0</v>
          </cell>
          <cell r="N511">
            <v>0</v>
          </cell>
        </row>
        <row r="512"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L512">
            <v>0</v>
          </cell>
          <cell r="M512">
            <v>0</v>
          </cell>
          <cell r="N512">
            <v>0</v>
          </cell>
        </row>
        <row r="514"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L515">
            <v>0</v>
          </cell>
          <cell r="M515">
            <v>0</v>
          </cell>
          <cell r="N515">
            <v>0</v>
          </cell>
        </row>
        <row r="516"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L516">
            <v>0</v>
          </cell>
          <cell r="M516">
            <v>0</v>
          </cell>
          <cell r="N516">
            <v>0</v>
          </cell>
        </row>
        <row r="517"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L517">
            <v>0</v>
          </cell>
          <cell r="M517">
            <v>0</v>
          </cell>
          <cell r="N517">
            <v>0</v>
          </cell>
        </row>
        <row r="518"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L518">
            <v>0</v>
          </cell>
          <cell r="M518">
            <v>0</v>
          </cell>
          <cell r="N518">
            <v>0</v>
          </cell>
        </row>
        <row r="519">
          <cell r="G519" t="str">
            <v>______</v>
          </cell>
          <cell r="H519" t="str">
            <v>______</v>
          </cell>
          <cell r="I519" t="str">
            <v>______</v>
          </cell>
          <cell r="J519" t="str">
            <v>______</v>
          </cell>
          <cell r="L519" t="str">
            <v>______</v>
          </cell>
          <cell r="M519" t="str">
            <v>______</v>
          </cell>
          <cell r="N519" t="str">
            <v>______</v>
          </cell>
        </row>
        <row r="520"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L520">
            <v>0</v>
          </cell>
          <cell r="M520">
            <v>0</v>
          </cell>
          <cell r="N520">
            <v>0</v>
          </cell>
        </row>
        <row r="522">
          <cell r="G522">
            <v>1996</v>
          </cell>
          <cell r="H522">
            <v>1997</v>
          </cell>
          <cell r="I522">
            <v>1998</v>
          </cell>
          <cell r="J522">
            <v>1999</v>
          </cell>
          <cell r="L522">
            <v>2001</v>
          </cell>
          <cell r="M522">
            <v>2002</v>
          </cell>
          <cell r="N522">
            <v>2003</v>
          </cell>
        </row>
        <row r="525"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L525">
            <v>0</v>
          </cell>
          <cell r="M525">
            <v>0</v>
          </cell>
          <cell r="N525">
            <v>0</v>
          </cell>
        </row>
        <row r="526"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L526">
            <v>0</v>
          </cell>
          <cell r="M526">
            <v>0</v>
          </cell>
          <cell r="N526">
            <v>0</v>
          </cell>
        </row>
        <row r="527">
          <cell r="G527" t="str">
            <v>______</v>
          </cell>
          <cell r="H527" t="str">
            <v>______</v>
          </cell>
          <cell r="I527" t="str">
            <v>______</v>
          </cell>
          <cell r="J527" t="str">
            <v>______</v>
          </cell>
          <cell r="L527" t="str">
            <v>______</v>
          </cell>
          <cell r="M527" t="str">
            <v>______</v>
          </cell>
          <cell r="N527" t="str">
            <v>______</v>
          </cell>
        </row>
        <row r="528"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L528">
            <v>0</v>
          </cell>
          <cell r="M528">
            <v>0</v>
          </cell>
          <cell r="N528">
            <v>0</v>
          </cell>
        </row>
        <row r="529">
          <cell r="G529" t="str">
            <v>______</v>
          </cell>
          <cell r="H529" t="str">
            <v>______</v>
          </cell>
          <cell r="I529" t="str">
            <v>______</v>
          </cell>
          <cell r="J529" t="str">
            <v>______</v>
          </cell>
          <cell r="L529" t="str">
            <v>______</v>
          </cell>
          <cell r="M529" t="str">
            <v>______</v>
          </cell>
          <cell r="N529" t="str">
            <v>______</v>
          </cell>
        </row>
        <row r="530"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L530">
            <v>0</v>
          </cell>
          <cell r="M530">
            <v>0</v>
          </cell>
          <cell r="N530">
            <v>0</v>
          </cell>
        </row>
        <row r="532"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L532">
            <v>0</v>
          </cell>
          <cell r="M532">
            <v>0</v>
          </cell>
          <cell r="N532">
            <v>0</v>
          </cell>
        </row>
        <row r="533"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L533">
            <v>0</v>
          </cell>
          <cell r="M533">
            <v>0</v>
          </cell>
          <cell r="N533">
            <v>0</v>
          </cell>
        </row>
        <row r="534"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L534">
            <v>0</v>
          </cell>
          <cell r="M534">
            <v>0</v>
          </cell>
          <cell r="N534">
            <v>0</v>
          </cell>
        </row>
        <row r="535"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L535">
            <v>0</v>
          </cell>
          <cell r="M535">
            <v>0</v>
          </cell>
          <cell r="N535">
            <v>0</v>
          </cell>
        </row>
        <row r="536"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L536">
            <v>0</v>
          </cell>
          <cell r="M536">
            <v>0</v>
          </cell>
          <cell r="N536">
            <v>0</v>
          </cell>
        </row>
        <row r="537"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L537">
            <v>0</v>
          </cell>
          <cell r="M537">
            <v>0</v>
          </cell>
          <cell r="N537">
            <v>0</v>
          </cell>
        </row>
        <row r="538">
          <cell r="G538" t="str">
            <v>______</v>
          </cell>
          <cell r="H538" t="str">
            <v>______</v>
          </cell>
          <cell r="I538" t="str">
            <v>______</v>
          </cell>
          <cell r="J538" t="str">
            <v>______</v>
          </cell>
          <cell r="L538" t="str">
            <v>______</v>
          </cell>
          <cell r="M538" t="str">
            <v>______</v>
          </cell>
          <cell r="N538" t="str">
            <v>______</v>
          </cell>
        </row>
        <row r="539"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L539">
            <v>0</v>
          </cell>
          <cell r="M539">
            <v>0</v>
          </cell>
          <cell r="N539">
            <v>0</v>
          </cell>
        </row>
        <row r="548"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L548">
            <v>0</v>
          </cell>
          <cell r="M548">
            <v>0</v>
          </cell>
          <cell r="N548">
            <v>0</v>
          </cell>
        </row>
        <row r="550"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L550">
            <v>0</v>
          </cell>
          <cell r="M550">
            <v>0</v>
          </cell>
          <cell r="N550">
            <v>0</v>
          </cell>
        </row>
        <row r="551"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L551">
            <v>0</v>
          </cell>
          <cell r="M551">
            <v>0</v>
          </cell>
          <cell r="N551">
            <v>0</v>
          </cell>
        </row>
        <row r="552"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L552">
            <v>0</v>
          </cell>
          <cell r="M552">
            <v>0</v>
          </cell>
          <cell r="N552">
            <v>0</v>
          </cell>
        </row>
        <row r="553"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L553">
            <v>0</v>
          </cell>
          <cell r="M553">
            <v>0</v>
          </cell>
          <cell r="N553">
            <v>0</v>
          </cell>
        </row>
        <row r="554"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L554">
            <v>0</v>
          </cell>
          <cell r="M554">
            <v>0</v>
          </cell>
          <cell r="N554">
            <v>0</v>
          </cell>
        </row>
        <row r="555"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L555">
            <v>0</v>
          </cell>
          <cell r="M555">
            <v>0</v>
          </cell>
          <cell r="N555">
            <v>0</v>
          </cell>
        </row>
        <row r="556"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L556">
            <v>0</v>
          </cell>
          <cell r="M556">
            <v>0</v>
          </cell>
          <cell r="N556">
            <v>0</v>
          </cell>
        </row>
        <row r="557"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L557">
            <v>0</v>
          </cell>
          <cell r="M557">
            <v>0</v>
          </cell>
          <cell r="N557">
            <v>0</v>
          </cell>
        </row>
        <row r="558"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L558">
            <v>0</v>
          </cell>
          <cell r="M558">
            <v>0</v>
          </cell>
          <cell r="N558">
            <v>0</v>
          </cell>
        </row>
        <row r="559"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L559">
            <v>0</v>
          </cell>
          <cell r="M559">
            <v>0</v>
          </cell>
          <cell r="N559">
            <v>0</v>
          </cell>
        </row>
        <row r="560"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L560">
            <v>0</v>
          </cell>
          <cell r="M560">
            <v>0</v>
          </cell>
          <cell r="N560">
            <v>0</v>
          </cell>
        </row>
        <row r="561">
          <cell r="G561" t="str">
            <v>______</v>
          </cell>
          <cell r="H561" t="str">
            <v>______</v>
          </cell>
          <cell r="I561" t="str">
            <v>______</v>
          </cell>
          <cell r="J561" t="str">
            <v>______</v>
          </cell>
          <cell r="L561" t="str">
            <v>______</v>
          </cell>
          <cell r="M561" t="str">
            <v>______</v>
          </cell>
          <cell r="N561" t="str">
            <v>______</v>
          </cell>
        </row>
        <row r="562"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L562">
            <v>0</v>
          </cell>
          <cell r="M562">
            <v>0</v>
          </cell>
          <cell r="N562">
            <v>0</v>
          </cell>
        </row>
        <row r="565">
          <cell r="H565">
            <v>0</v>
          </cell>
          <cell r="I565">
            <v>0</v>
          </cell>
          <cell r="J565">
            <v>0</v>
          </cell>
          <cell r="M565">
            <v>0</v>
          </cell>
          <cell r="N565">
            <v>0</v>
          </cell>
        </row>
        <row r="566">
          <cell r="H566">
            <v>0</v>
          </cell>
          <cell r="I566">
            <v>0</v>
          </cell>
          <cell r="J566">
            <v>0</v>
          </cell>
          <cell r="M566">
            <v>0</v>
          </cell>
          <cell r="N566">
            <v>0</v>
          </cell>
        </row>
        <row r="567">
          <cell r="H567">
            <v>0</v>
          </cell>
          <cell r="I567">
            <v>0</v>
          </cell>
          <cell r="J567">
            <v>0</v>
          </cell>
          <cell r="M567">
            <v>0</v>
          </cell>
          <cell r="N567">
            <v>0</v>
          </cell>
        </row>
        <row r="568">
          <cell r="H568">
            <v>0</v>
          </cell>
          <cell r="I568">
            <v>0</v>
          </cell>
          <cell r="J568">
            <v>0</v>
          </cell>
          <cell r="M568">
            <v>0</v>
          </cell>
          <cell r="N568">
            <v>0</v>
          </cell>
        </row>
        <row r="569">
          <cell r="H569">
            <v>0</v>
          </cell>
          <cell r="I569">
            <v>0</v>
          </cell>
          <cell r="J569">
            <v>0</v>
          </cell>
          <cell r="M569">
            <v>0</v>
          </cell>
          <cell r="N569">
            <v>0</v>
          </cell>
        </row>
        <row r="570">
          <cell r="H570">
            <v>0</v>
          </cell>
          <cell r="I570">
            <v>0</v>
          </cell>
          <cell r="J570">
            <v>0</v>
          </cell>
          <cell r="M570">
            <v>0</v>
          </cell>
          <cell r="N570">
            <v>0</v>
          </cell>
        </row>
        <row r="571">
          <cell r="H571">
            <v>0</v>
          </cell>
          <cell r="I571">
            <v>0</v>
          </cell>
          <cell r="J571">
            <v>0</v>
          </cell>
          <cell r="M571">
            <v>0</v>
          </cell>
          <cell r="N571">
            <v>0</v>
          </cell>
        </row>
        <row r="572">
          <cell r="H572">
            <v>0</v>
          </cell>
          <cell r="I572">
            <v>0</v>
          </cell>
          <cell r="J572">
            <v>0</v>
          </cell>
          <cell r="M572">
            <v>0</v>
          </cell>
          <cell r="N572">
            <v>0</v>
          </cell>
        </row>
        <row r="573">
          <cell r="H573">
            <v>0</v>
          </cell>
          <cell r="I573">
            <v>0</v>
          </cell>
          <cell r="J573">
            <v>0</v>
          </cell>
          <cell r="M573">
            <v>0</v>
          </cell>
          <cell r="N573">
            <v>0</v>
          </cell>
        </row>
        <row r="574">
          <cell r="H574">
            <v>0</v>
          </cell>
          <cell r="I574">
            <v>0</v>
          </cell>
          <cell r="J574">
            <v>0</v>
          </cell>
          <cell r="M574">
            <v>0</v>
          </cell>
          <cell r="N574">
            <v>0</v>
          </cell>
        </row>
        <row r="575">
          <cell r="H575">
            <v>0</v>
          </cell>
          <cell r="I575">
            <v>0</v>
          </cell>
          <cell r="J575">
            <v>0</v>
          </cell>
          <cell r="M575">
            <v>0</v>
          </cell>
          <cell r="N575">
            <v>0</v>
          </cell>
        </row>
        <row r="576">
          <cell r="H576">
            <v>0</v>
          </cell>
          <cell r="I576">
            <v>0</v>
          </cell>
          <cell r="J576">
            <v>0</v>
          </cell>
          <cell r="M576">
            <v>0</v>
          </cell>
          <cell r="N576">
            <v>0</v>
          </cell>
        </row>
        <row r="577">
          <cell r="H577">
            <v>0</v>
          </cell>
          <cell r="I577">
            <v>0</v>
          </cell>
          <cell r="J577">
            <v>0</v>
          </cell>
          <cell r="M577">
            <v>0</v>
          </cell>
          <cell r="N577">
            <v>0</v>
          </cell>
        </row>
        <row r="578">
          <cell r="H578">
            <v>0</v>
          </cell>
          <cell r="I578">
            <v>0</v>
          </cell>
          <cell r="J578">
            <v>0</v>
          </cell>
          <cell r="M578">
            <v>0</v>
          </cell>
          <cell r="N578">
            <v>0</v>
          </cell>
        </row>
        <row r="579">
          <cell r="H579" t="str">
            <v>______</v>
          </cell>
          <cell r="I579" t="str">
            <v>______</v>
          </cell>
          <cell r="J579" t="str">
            <v>______</v>
          </cell>
          <cell r="M579" t="str">
            <v>______</v>
          </cell>
          <cell r="N579" t="str">
            <v>______</v>
          </cell>
        </row>
        <row r="580">
          <cell r="H580">
            <v>0</v>
          </cell>
          <cell r="I580">
            <v>0</v>
          </cell>
          <cell r="J580">
            <v>0</v>
          </cell>
          <cell r="M580">
            <v>0</v>
          </cell>
          <cell r="N580">
            <v>0</v>
          </cell>
        </row>
        <row r="581">
          <cell r="H581" t="str">
            <v>______</v>
          </cell>
          <cell r="I581" t="str">
            <v>______</v>
          </cell>
          <cell r="J581" t="str">
            <v>______</v>
          </cell>
          <cell r="M581" t="str">
            <v>______</v>
          </cell>
          <cell r="N581" t="str">
            <v>______</v>
          </cell>
        </row>
        <row r="582">
          <cell r="H582">
            <v>0</v>
          </cell>
          <cell r="I582">
            <v>0</v>
          </cell>
          <cell r="J582">
            <v>0</v>
          </cell>
          <cell r="M582">
            <v>0</v>
          </cell>
          <cell r="N582">
            <v>0</v>
          </cell>
        </row>
        <row r="584">
          <cell r="H584">
            <v>0</v>
          </cell>
          <cell r="I584">
            <v>0</v>
          </cell>
          <cell r="J584">
            <v>0</v>
          </cell>
          <cell r="M584">
            <v>0</v>
          </cell>
          <cell r="N584">
            <v>0</v>
          </cell>
        </row>
        <row r="585">
          <cell r="H585">
            <v>0</v>
          </cell>
          <cell r="I585">
            <v>0</v>
          </cell>
          <cell r="J585">
            <v>0</v>
          </cell>
          <cell r="M585">
            <v>0</v>
          </cell>
          <cell r="N585">
            <v>0</v>
          </cell>
        </row>
        <row r="586">
          <cell r="H586" t="str">
            <v>______</v>
          </cell>
          <cell r="I586" t="str">
            <v>______</v>
          </cell>
          <cell r="J586" t="str">
            <v>______</v>
          </cell>
          <cell r="M586" t="str">
            <v>______</v>
          </cell>
          <cell r="N586" t="str">
            <v>______</v>
          </cell>
        </row>
        <row r="587">
          <cell r="H587">
            <v>0</v>
          </cell>
          <cell r="I587">
            <v>0</v>
          </cell>
          <cell r="J587">
            <v>0</v>
          </cell>
          <cell r="M587">
            <v>0</v>
          </cell>
          <cell r="N587">
            <v>0</v>
          </cell>
        </row>
        <row r="590">
          <cell r="H590">
            <v>0</v>
          </cell>
          <cell r="I590">
            <v>0</v>
          </cell>
          <cell r="J590">
            <v>0</v>
          </cell>
          <cell r="M590">
            <v>0</v>
          </cell>
          <cell r="N590">
            <v>0</v>
          </cell>
        </row>
        <row r="591">
          <cell r="H591">
            <v>0</v>
          </cell>
          <cell r="I591">
            <v>0</v>
          </cell>
          <cell r="J591">
            <v>0</v>
          </cell>
          <cell r="M591">
            <v>0</v>
          </cell>
          <cell r="N591">
            <v>0</v>
          </cell>
        </row>
        <row r="593">
          <cell r="H593">
            <v>0</v>
          </cell>
          <cell r="I593">
            <v>0</v>
          </cell>
          <cell r="J593">
            <v>0</v>
          </cell>
          <cell r="M593">
            <v>0</v>
          </cell>
          <cell r="N593">
            <v>0</v>
          </cell>
        </row>
        <row r="594">
          <cell r="H594">
            <v>0</v>
          </cell>
          <cell r="I594">
            <v>0</v>
          </cell>
          <cell r="J594">
            <v>0</v>
          </cell>
          <cell r="M594">
            <v>0</v>
          </cell>
          <cell r="N594">
            <v>0</v>
          </cell>
        </row>
        <row r="595">
          <cell r="H595">
            <v>0</v>
          </cell>
          <cell r="I595">
            <v>0</v>
          </cell>
          <cell r="J595">
            <v>0</v>
          </cell>
          <cell r="M595">
            <v>0</v>
          </cell>
          <cell r="N595">
            <v>0</v>
          </cell>
        </row>
        <row r="596">
          <cell r="H596">
            <v>0</v>
          </cell>
          <cell r="I596">
            <v>0</v>
          </cell>
          <cell r="J596">
            <v>0</v>
          </cell>
          <cell r="M596">
            <v>0</v>
          </cell>
          <cell r="N596">
            <v>0</v>
          </cell>
        </row>
        <row r="597">
          <cell r="H597">
            <v>0</v>
          </cell>
          <cell r="I597">
            <v>0</v>
          </cell>
          <cell r="J597">
            <v>0</v>
          </cell>
          <cell r="M597">
            <v>0</v>
          </cell>
          <cell r="N597">
            <v>0</v>
          </cell>
        </row>
        <row r="598">
          <cell r="H598">
            <v>0</v>
          </cell>
          <cell r="I598">
            <v>0</v>
          </cell>
          <cell r="J598">
            <v>0</v>
          </cell>
          <cell r="M598">
            <v>0</v>
          </cell>
          <cell r="N598">
            <v>0</v>
          </cell>
        </row>
        <row r="599">
          <cell r="H599">
            <v>0</v>
          </cell>
          <cell r="I599">
            <v>0</v>
          </cell>
          <cell r="J599">
            <v>0</v>
          </cell>
          <cell r="M599">
            <v>0</v>
          </cell>
          <cell r="N599">
            <v>0</v>
          </cell>
        </row>
        <row r="600">
          <cell r="H600">
            <v>0</v>
          </cell>
          <cell r="I600">
            <v>0</v>
          </cell>
          <cell r="J600">
            <v>0</v>
          </cell>
          <cell r="M600">
            <v>0</v>
          </cell>
          <cell r="N600">
            <v>0</v>
          </cell>
        </row>
        <row r="601">
          <cell r="H601">
            <v>0</v>
          </cell>
          <cell r="I601">
            <v>0</v>
          </cell>
          <cell r="J601">
            <v>0</v>
          </cell>
          <cell r="M601">
            <v>0</v>
          </cell>
          <cell r="N601">
            <v>0</v>
          </cell>
        </row>
        <row r="602">
          <cell r="H602">
            <v>0</v>
          </cell>
          <cell r="I602">
            <v>0</v>
          </cell>
          <cell r="J602">
            <v>0</v>
          </cell>
          <cell r="M602">
            <v>0</v>
          </cell>
          <cell r="N602">
            <v>0</v>
          </cell>
        </row>
        <row r="603">
          <cell r="H603">
            <v>0</v>
          </cell>
          <cell r="I603">
            <v>0</v>
          </cell>
          <cell r="J603">
            <v>0</v>
          </cell>
          <cell r="M603">
            <v>0</v>
          </cell>
          <cell r="N603">
            <v>0</v>
          </cell>
        </row>
        <row r="604">
          <cell r="H604">
            <v>0</v>
          </cell>
          <cell r="I604">
            <v>0</v>
          </cell>
          <cell r="J604">
            <v>0</v>
          </cell>
          <cell r="M604">
            <v>0</v>
          </cell>
          <cell r="N604">
            <v>0</v>
          </cell>
        </row>
        <row r="605">
          <cell r="H605">
            <v>0</v>
          </cell>
          <cell r="I605">
            <v>0</v>
          </cell>
          <cell r="J605">
            <v>0</v>
          </cell>
          <cell r="M605">
            <v>0</v>
          </cell>
          <cell r="N605">
            <v>0</v>
          </cell>
        </row>
        <row r="606">
          <cell r="H606">
            <v>0</v>
          </cell>
          <cell r="I606">
            <v>0</v>
          </cell>
          <cell r="J606">
            <v>0</v>
          </cell>
          <cell r="M606">
            <v>0</v>
          </cell>
          <cell r="N606">
            <v>0</v>
          </cell>
        </row>
        <row r="608">
          <cell r="H608">
            <v>0</v>
          </cell>
          <cell r="I608">
            <v>0</v>
          </cell>
          <cell r="J608">
            <v>0</v>
          </cell>
          <cell r="M608">
            <v>0</v>
          </cell>
          <cell r="N608">
            <v>0</v>
          </cell>
        </row>
        <row r="614">
          <cell r="H614">
            <v>0</v>
          </cell>
          <cell r="I614">
            <v>0</v>
          </cell>
          <cell r="J614">
            <v>0</v>
          </cell>
          <cell r="M614">
            <v>0</v>
          </cell>
          <cell r="N614">
            <v>0</v>
          </cell>
        </row>
        <row r="632">
          <cell r="H632" t="str">
            <v>______</v>
          </cell>
          <cell r="I632" t="str">
            <v>______</v>
          </cell>
          <cell r="J632" t="str">
            <v>______</v>
          </cell>
          <cell r="M632" t="str">
            <v>______</v>
          </cell>
          <cell r="N632" t="str">
            <v>______</v>
          </cell>
        </row>
        <row r="633">
          <cell r="H633">
            <v>0</v>
          </cell>
          <cell r="I633">
            <v>0</v>
          </cell>
          <cell r="J633">
            <v>0</v>
          </cell>
          <cell r="M633">
            <v>0</v>
          </cell>
          <cell r="N633">
            <v>0</v>
          </cell>
        </row>
        <row r="635">
          <cell r="H635">
            <v>0</v>
          </cell>
          <cell r="I635">
            <v>0</v>
          </cell>
          <cell r="J635">
            <v>0</v>
          </cell>
          <cell r="M635">
            <v>0</v>
          </cell>
          <cell r="N635">
            <v>0</v>
          </cell>
        </row>
        <row r="636">
          <cell r="H636">
            <v>0</v>
          </cell>
          <cell r="I636">
            <v>0</v>
          </cell>
          <cell r="J636">
            <v>0</v>
          </cell>
          <cell r="M636">
            <v>0</v>
          </cell>
          <cell r="N636">
            <v>0</v>
          </cell>
        </row>
        <row r="637">
          <cell r="H637" t="str">
            <v>______</v>
          </cell>
          <cell r="I637" t="str">
            <v>______</v>
          </cell>
          <cell r="J637" t="str">
            <v>______</v>
          </cell>
          <cell r="M637" t="str">
            <v>______</v>
          </cell>
          <cell r="N637" t="str">
            <v>______</v>
          </cell>
        </row>
        <row r="665">
          <cell r="H665">
            <v>0</v>
          </cell>
          <cell r="I665">
            <v>0</v>
          </cell>
          <cell r="J665">
            <v>0</v>
          </cell>
          <cell r="M665">
            <v>0</v>
          </cell>
          <cell r="N665">
            <v>0</v>
          </cell>
        </row>
        <row r="667">
          <cell r="H667">
            <v>0</v>
          </cell>
          <cell r="I667">
            <v>0</v>
          </cell>
          <cell r="J667">
            <v>0</v>
          </cell>
          <cell r="M667">
            <v>0</v>
          </cell>
          <cell r="N667">
            <v>0</v>
          </cell>
        </row>
        <row r="676"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L676">
            <v>0</v>
          </cell>
          <cell r="M676">
            <v>0</v>
          </cell>
          <cell r="N676">
            <v>0</v>
          </cell>
        </row>
        <row r="677"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L677">
            <v>0</v>
          </cell>
          <cell r="M677">
            <v>0</v>
          </cell>
          <cell r="N677">
            <v>0</v>
          </cell>
        </row>
        <row r="678"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L678">
            <v>0</v>
          </cell>
          <cell r="M678">
            <v>0</v>
          </cell>
          <cell r="N678">
            <v>0</v>
          </cell>
        </row>
        <row r="679"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L679">
            <v>0</v>
          </cell>
          <cell r="M679">
            <v>0</v>
          </cell>
          <cell r="N679">
            <v>0</v>
          </cell>
        </row>
        <row r="680"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L680">
            <v>0</v>
          </cell>
          <cell r="M680">
            <v>0</v>
          </cell>
          <cell r="N680">
            <v>0</v>
          </cell>
        </row>
        <row r="681"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L681">
            <v>0</v>
          </cell>
          <cell r="M681">
            <v>0</v>
          </cell>
          <cell r="N681">
            <v>0</v>
          </cell>
        </row>
        <row r="682"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L682">
            <v>0</v>
          </cell>
          <cell r="M682">
            <v>0</v>
          </cell>
          <cell r="N682">
            <v>0</v>
          </cell>
        </row>
        <row r="683">
          <cell r="G683" t="str">
            <v>______</v>
          </cell>
          <cell r="H683" t="str">
            <v>______</v>
          </cell>
          <cell r="I683" t="str">
            <v>______</v>
          </cell>
          <cell r="J683" t="str">
            <v>______</v>
          </cell>
          <cell r="L683" t="str">
            <v>______</v>
          </cell>
          <cell r="M683" t="str">
            <v>______</v>
          </cell>
          <cell r="N683" t="str">
            <v>______</v>
          </cell>
        </row>
        <row r="684"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L684">
            <v>0</v>
          </cell>
          <cell r="M684">
            <v>0</v>
          </cell>
          <cell r="N684">
            <v>0</v>
          </cell>
        </row>
        <row r="686"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L686">
            <v>0</v>
          </cell>
          <cell r="M686">
            <v>0</v>
          </cell>
          <cell r="N686">
            <v>0</v>
          </cell>
        </row>
        <row r="688"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L688">
            <v>0</v>
          </cell>
          <cell r="M688">
            <v>0</v>
          </cell>
          <cell r="N688">
            <v>0</v>
          </cell>
        </row>
        <row r="689"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L689">
            <v>0</v>
          </cell>
          <cell r="M689">
            <v>0</v>
          </cell>
          <cell r="N689">
            <v>0</v>
          </cell>
        </row>
        <row r="690"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L690">
            <v>0</v>
          </cell>
          <cell r="M690">
            <v>0</v>
          </cell>
          <cell r="N690">
            <v>0</v>
          </cell>
        </row>
        <row r="691"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L691">
            <v>0</v>
          </cell>
          <cell r="M691">
            <v>0</v>
          </cell>
          <cell r="N691">
            <v>0</v>
          </cell>
        </row>
        <row r="692"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L692">
            <v>0</v>
          </cell>
          <cell r="M692">
            <v>0</v>
          </cell>
          <cell r="N692">
            <v>0</v>
          </cell>
        </row>
        <row r="693"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L693">
            <v>0</v>
          </cell>
          <cell r="M693">
            <v>0</v>
          </cell>
          <cell r="N693">
            <v>0</v>
          </cell>
        </row>
        <row r="694"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L694">
            <v>0</v>
          </cell>
          <cell r="M694">
            <v>0</v>
          </cell>
          <cell r="N694">
            <v>0</v>
          </cell>
        </row>
        <row r="696"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L696">
            <v>0</v>
          </cell>
          <cell r="M696">
            <v>0</v>
          </cell>
          <cell r="N696">
            <v>0</v>
          </cell>
        </row>
        <row r="699"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L699">
            <v>0</v>
          </cell>
          <cell r="M699">
            <v>0</v>
          </cell>
          <cell r="N699">
            <v>0</v>
          </cell>
        </row>
        <row r="700"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L700">
            <v>0</v>
          </cell>
          <cell r="M700">
            <v>0</v>
          </cell>
          <cell r="N700">
            <v>0</v>
          </cell>
        </row>
        <row r="701"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L701">
            <v>0</v>
          </cell>
          <cell r="M701">
            <v>0</v>
          </cell>
          <cell r="N701">
            <v>0</v>
          </cell>
        </row>
        <row r="702"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L702">
            <v>0</v>
          </cell>
          <cell r="M702">
            <v>0</v>
          </cell>
          <cell r="N702">
            <v>0</v>
          </cell>
        </row>
        <row r="703"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L703">
            <v>0</v>
          </cell>
          <cell r="M703">
            <v>0</v>
          </cell>
          <cell r="N703">
            <v>0</v>
          </cell>
        </row>
        <row r="704"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L704">
            <v>0</v>
          </cell>
          <cell r="M704">
            <v>0</v>
          </cell>
          <cell r="N704">
            <v>0</v>
          </cell>
        </row>
        <row r="705"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L705">
            <v>0</v>
          </cell>
          <cell r="M705">
            <v>0</v>
          </cell>
          <cell r="N705">
            <v>0</v>
          </cell>
        </row>
        <row r="706"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L706">
            <v>0</v>
          </cell>
          <cell r="M706">
            <v>0</v>
          </cell>
          <cell r="N706">
            <v>0</v>
          </cell>
        </row>
        <row r="707">
          <cell r="G707" t="str">
            <v>______</v>
          </cell>
          <cell r="H707" t="str">
            <v>______</v>
          </cell>
          <cell r="I707" t="str">
            <v>______</v>
          </cell>
          <cell r="J707" t="str">
            <v>______</v>
          </cell>
          <cell r="L707" t="str">
            <v>______</v>
          </cell>
          <cell r="M707" t="str">
            <v>______</v>
          </cell>
          <cell r="N707" t="str">
            <v>______</v>
          </cell>
        </row>
        <row r="708"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L708">
            <v>0</v>
          </cell>
          <cell r="M708">
            <v>0</v>
          </cell>
          <cell r="N708">
            <v>0</v>
          </cell>
        </row>
        <row r="710"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L710">
            <v>0</v>
          </cell>
          <cell r="M710">
            <v>0</v>
          </cell>
          <cell r="N710">
            <v>0</v>
          </cell>
        </row>
        <row r="711"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L711">
            <v>0</v>
          </cell>
          <cell r="M711">
            <v>0</v>
          </cell>
          <cell r="N711">
            <v>0</v>
          </cell>
        </row>
        <row r="712"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L712">
            <v>0</v>
          </cell>
          <cell r="M712">
            <v>0</v>
          </cell>
          <cell r="N712">
            <v>0</v>
          </cell>
        </row>
        <row r="713"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L713">
            <v>0</v>
          </cell>
          <cell r="M713">
            <v>0</v>
          </cell>
          <cell r="N713">
            <v>0</v>
          </cell>
        </row>
        <row r="714"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L714">
            <v>0</v>
          </cell>
          <cell r="M714">
            <v>0</v>
          </cell>
          <cell r="N714">
            <v>0</v>
          </cell>
        </row>
        <row r="717"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L717">
            <v>0</v>
          </cell>
          <cell r="M717">
            <v>0</v>
          </cell>
          <cell r="N717">
            <v>0</v>
          </cell>
        </row>
        <row r="718"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L718">
            <v>0</v>
          </cell>
          <cell r="M718">
            <v>0</v>
          </cell>
          <cell r="N718">
            <v>0</v>
          </cell>
        </row>
        <row r="719"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L719">
            <v>0</v>
          </cell>
          <cell r="M719">
            <v>0</v>
          </cell>
          <cell r="N719">
            <v>0</v>
          </cell>
        </row>
        <row r="720"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L720">
            <v>0</v>
          </cell>
          <cell r="M720">
            <v>0</v>
          </cell>
          <cell r="N720">
            <v>0</v>
          </cell>
        </row>
        <row r="721"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L721">
            <v>0</v>
          </cell>
          <cell r="M721">
            <v>0</v>
          </cell>
          <cell r="N721">
            <v>0</v>
          </cell>
        </row>
        <row r="722"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L722">
            <v>0</v>
          </cell>
          <cell r="M722">
            <v>0</v>
          </cell>
          <cell r="N722">
            <v>0</v>
          </cell>
        </row>
        <row r="723"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L723">
            <v>0</v>
          </cell>
          <cell r="M723">
            <v>0</v>
          </cell>
          <cell r="N723">
            <v>0</v>
          </cell>
        </row>
        <row r="724"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L724">
            <v>0</v>
          </cell>
          <cell r="M724">
            <v>0</v>
          </cell>
          <cell r="N724">
            <v>0</v>
          </cell>
        </row>
        <row r="725"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L725">
            <v>0</v>
          </cell>
          <cell r="M725">
            <v>0</v>
          </cell>
          <cell r="N725">
            <v>0</v>
          </cell>
        </row>
        <row r="726"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L726">
            <v>0</v>
          </cell>
          <cell r="M726">
            <v>0</v>
          </cell>
          <cell r="N726">
            <v>0</v>
          </cell>
        </row>
        <row r="727"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L727">
            <v>0</v>
          </cell>
          <cell r="M727">
            <v>0</v>
          </cell>
          <cell r="N727">
            <v>0</v>
          </cell>
        </row>
        <row r="728"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L728">
            <v>0</v>
          </cell>
          <cell r="M728">
            <v>0</v>
          </cell>
          <cell r="N728">
            <v>0</v>
          </cell>
        </row>
        <row r="729"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L729">
            <v>0</v>
          </cell>
          <cell r="M729">
            <v>0</v>
          </cell>
          <cell r="N729">
            <v>0</v>
          </cell>
        </row>
        <row r="730"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L730">
            <v>0</v>
          </cell>
          <cell r="M730">
            <v>0</v>
          </cell>
          <cell r="N730">
            <v>0</v>
          </cell>
        </row>
        <row r="731"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L731">
            <v>0</v>
          </cell>
          <cell r="M731">
            <v>0</v>
          </cell>
          <cell r="N731">
            <v>0</v>
          </cell>
        </row>
        <row r="732"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L732">
            <v>0</v>
          </cell>
          <cell r="M732">
            <v>0</v>
          </cell>
          <cell r="N732">
            <v>0</v>
          </cell>
        </row>
        <row r="733"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L733">
            <v>0</v>
          </cell>
          <cell r="M733">
            <v>0</v>
          </cell>
          <cell r="N733">
            <v>0</v>
          </cell>
        </row>
        <row r="734"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L734">
            <v>0</v>
          </cell>
          <cell r="M734">
            <v>0</v>
          </cell>
          <cell r="N734">
            <v>0</v>
          </cell>
        </row>
        <row r="735">
          <cell r="G735" t="str">
            <v>______</v>
          </cell>
          <cell r="H735" t="str">
            <v>______</v>
          </cell>
          <cell r="I735" t="str">
            <v>______</v>
          </cell>
          <cell r="J735" t="str">
            <v>______</v>
          </cell>
          <cell r="L735" t="str">
            <v>______</v>
          </cell>
          <cell r="M735" t="str">
            <v>______</v>
          </cell>
          <cell r="N735" t="str">
            <v>______</v>
          </cell>
        </row>
        <row r="736"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L736">
            <v>0</v>
          </cell>
          <cell r="M736">
            <v>0</v>
          </cell>
          <cell r="N736">
            <v>0</v>
          </cell>
        </row>
        <row r="738"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L738">
            <v>0</v>
          </cell>
          <cell r="M738">
            <v>0</v>
          </cell>
          <cell r="N738">
            <v>0</v>
          </cell>
        </row>
        <row r="740"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L740">
            <v>0</v>
          </cell>
          <cell r="M740">
            <v>0</v>
          </cell>
          <cell r="N740">
            <v>0</v>
          </cell>
        </row>
        <row r="742">
          <cell r="G742">
            <v>1996</v>
          </cell>
          <cell r="H742">
            <v>1997</v>
          </cell>
          <cell r="I742">
            <v>1998</v>
          </cell>
          <cell r="J742">
            <v>1999</v>
          </cell>
          <cell r="L742">
            <v>2001</v>
          </cell>
          <cell r="M742">
            <v>2002</v>
          </cell>
          <cell r="N742">
            <v>2003</v>
          </cell>
        </row>
        <row r="745"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L745">
            <v>0</v>
          </cell>
          <cell r="M745">
            <v>0</v>
          </cell>
          <cell r="N745">
            <v>0</v>
          </cell>
        </row>
        <row r="746"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L746">
            <v>0</v>
          </cell>
          <cell r="M746">
            <v>0</v>
          </cell>
          <cell r="N746">
            <v>0</v>
          </cell>
        </row>
        <row r="747"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L747">
            <v>0</v>
          </cell>
          <cell r="M747">
            <v>0</v>
          </cell>
          <cell r="N747">
            <v>0</v>
          </cell>
        </row>
        <row r="748"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L748">
            <v>0</v>
          </cell>
          <cell r="M748">
            <v>0</v>
          </cell>
          <cell r="N748">
            <v>0</v>
          </cell>
        </row>
        <row r="749"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L749">
            <v>0</v>
          </cell>
          <cell r="M749">
            <v>0</v>
          </cell>
          <cell r="N749">
            <v>0</v>
          </cell>
        </row>
        <row r="750"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L750">
            <v>0</v>
          </cell>
          <cell r="M750">
            <v>0</v>
          </cell>
          <cell r="N750">
            <v>0</v>
          </cell>
        </row>
        <row r="751"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L751">
            <v>0</v>
          </cell>
          <cell r="M751">
            <v>0</v>
          </cell>
          <cell r="N751">
            <v>0</v>
          </cell>
        </row>
        <row r="753"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L753">
            <v>0</v>
          </cell>
          <cell r="M753">
            <v>0</v>
          </cell>
          <cell r="N753">
            <v>0</v>
          </cell>
        </row>
        <row r="755"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L755">
            <v>0</v>
          </cell>
          <cell r="M755">
            <v>0</v>
          </cell>
          <cell r="N755">
            <v>0</v>
          </cell>
        </row>
        <row r="757"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L757">
            <v>0</v>
          </cell>
          <cell r="M757">
            <v>0</v>
          </cell>
          <cell r="N757">
            <v>0</v>
          </cell>
        </row>
        <row r="837">
          <cell r="L837">
            <v>0</v>
          </cell>
          <cell r="M837">
            <v>0</v>
          </cell>
          <cell r="N837">
            <v>0</v>
          </cell>
        </row>
        <row r="838">
          <cell r="L838">
            <v>0</v>
          </cell>
          <cell r="M838">
            <v>0</v>
          </cell>
          <cell r="N838">
            <v>0</v>
          </cell>
        </row>
        <row r="840"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L840">
            <v>0</v>
          </cell>
          <cell r="M840">
            <v>0</v>
          </cell>
          <cell r="N840">
            <v>0</v>
          </cell>
        </row>
        <row r="1266">
          <cell r="H1266">
            <v>0</v>
          </cell>
          <cell r="I1266">
            <v>0</v>
          </cell>
          <cell r="J1266">
            <v>0</v>
          </cell>
          <cell r="M1266">
            <v>0</v>
          </cell>
          <cell r="N1266">
            <v>0</v>
          </cell>
        </row>
        <row r="1267">
          <cell r="G1267">
            <v>0</v>
          </cell>
          <cell r="H1267">
            <v>0</v>
          </cell>
          <cell r="I1267">
            <v>0</v>
          </cell>
          <cell r="J1267">
            <v>0</v>
          </cell>
        </row>
        <row r="1454"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L1454">
            <v>0</v>
          </cell>
          <cell r="M1454">
            <v>0</v>
          </cell>
          <cell r="N1454">
            <v>0</v>
          </cell>
        </row>
        <row r="1455"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L1455">
            <v>0</v>
          </cell>
          <cell r="M1455">
            <v>0</v>
          </cell>
          <cell r="N1455">
            <v>0</v>
          </cell>
        </row>
        <row r="1456"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L1456">
            <v>0</v>
          </cell>
          <cell r="M1456">
            <v>0</v>
          </cell>
          <cell r="N1456">
            <v>0</v>
          </cell>
        </row>
        <row r="1457"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L1457">
            <v>0</v>
          </cell>
          <cell r="M1457">
            <v>0</v>
          </cell>
          <cell r="N1457">
            <v>0</v>
          </cell>
        </row>
        <row r="1458"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L1458">
            <v>0</v>
          </cell>
          <cell r="M1458">
            <v>0</v>
          </cell>
          <cell r="N1458">
            <v>0</v>
          </cell>
        </row>
        <row r="1459">
          <cell r="G1459">
            <v>0</v>
          </cell>
          <cell r="H1459">
            <v>0</v>
          </cell>
          <cell r="I1459">
            <v>0</v>
          </cell>
          <cell r="J1459">
            <v>0</v>
          </cell>
        </row>
        <row r="1460">
          <cell r="G1460">
            <v>0</v>
          </cell>
          <cell r="H1460">
            <v>0</v>
          </cell>
          <cell r="I1460">
            <v>0</v>
          </cell>
          <cell r="J1460">
            <v>0</v>
          </cell>
        </row>
        <row r="1461">
          <cell r="G1461">
            <v>0</v>
          </cell>
          <cell r="H1461">
            <v>0</v>
          </cell>
          <cell r="I1461">
            <v>0</v>
          </cell>
          <cell r="J1461">
            <v>0</v>
          </cell>
        </row>
        <row r="1462">
          <cell r="J1462">
            <v>0</v>
          </cell>
        </row>
        <row r="1463">
          <cell r="J1463">
            <v>0</v>
          </cell>
        </row>
        <row r="1464">
          <cell r="J1464">
            <v>0</v>
          </cell>
        </row>
        <row r="1465">
          <cell r="J1465">
            <v>0</v>
          </cell>
        </row>
        <row r="1468"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L1468">
            <v>0</v>
          </cell>
          <cell r="M1468">
            <v>0</v>
          </cell>
          <cell r="N1468">
            <v>0</v>
          </cell>
        </row>
        <row r="1469"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L1469">
            <v>0</v>
          </cell>
          <cell r="M1469">
            <v>0</v>
          </cell>
          <cell r="N1469">
            <v>0</v>
          </cell>
        </row>
      </sheetData>
      <sheetData sheetId="14">
        <row r="9">
          <cell r="B9" t="str">
            <v>Senior Debt*/EBITDA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Total Debt/EBITDA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Total Debt/(EBITDA-CAPEX)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I11">
            <v>0</v>
          </cell>
          <cell r="J11">
            <v>0</v>
          </cell>
          <cell r="K11">
            <v>0</v>
          </cell>
          <cell r="O11" t="str">
            <v>EBITDA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0</v>
          </cell>
          <cell r="W11">
            <v>0</v>
          </cell>
          <cell r="X11">
            <v>0</v>
          </cell>
        </row>
        <row r="12">
          <cell r="O12" t="str">
            <v xml:space="preserve">      EBITDA Margin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V12">
            <v>0</v>
          </cell>
          <cell r="W12">
            <v>0</v>
          </cell>
          <cell r="X12">
            <v>0</v>
          </cell>
        </row>
        <row r="13">
          <cell r="O13" t="str">
            <v xml:space="preserve">      % Growth</v>
          </cell>
          <cell r="R13">
            <v>0</v>
          </cell>
          <cell r="S13">
            <v>0</v>
          </cell>
          <cell r="T13">
            <v>0</v>
          </cell>
          <cell r="W13">
            <v>0</v>
          </cell>
          <cell r="X13">
            <v>0</v>
          </cell>
        </row>
        <row r="14">
          <cell r="O14" t="str">
            <v>Depreciation &amp; Amortization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V14">
            <v>0</v>
          </cell>
          <cell r="W14">
            <v>0</v>
          </cell>
          <cell r="X14">
            <v>0</v>
          </cell>
        </row>
        <row r="25">
          <cell r="B25" t="str">
            <v>EBITDA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K25">
            <v>0</v>
          </cell>
          <cell r="O25" t="str">
            <v>Total Cash &amp; Cash Equivalents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B26" t="str">
            <v xml:space="preserve">      Interest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K26">
            <v>0</v>
          </cell>
          <cell r="O26" t="str">
            <v>Working Capital, Including Cash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B27" t="str">
            <v xml:space="preserve">      CAPEX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EBITDA/Total Interest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(EBITDA-CAPEX)/Total Interest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EBIT/Total Interest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K30">
            <v>0</v>
          </cell>
        </row>
      </sheetData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blicComps"/>
      <sheetName val="Charts (Updated)"/>
      <sheetName val="Charts"/>
      <sheetName val="FinTech"/>
      <sheetName val="_CIQHiddenCacheSheet"/>
      <sheetName val="SaaS less 200"/>
      <sheetName val="Sheet1"/>
      <sheetName val="FinTech PP"/>
      <sheetName val="451 M&amp;A Knowledge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_CIQHiddenCacheSheet"/>
      <sheetName val="5 yr Beta (WP)"/>
      <sheetName val="5 yr Beta DATA SHEET (WP)"/>
      <sheetName val="2 yr Beta"/>
      <sheetName val="2 yr Beta DATA SHEET"/>
    </sheetNames>
    <sheetDataSet>
      <sheetData sheetId="0" refreshError="1"/>
      <sheetData sheetId="1" refreshError="1"/>
      <sheetData sheetId="2" refreshError="1"/>
      <sheetData sheetId="3">
        <row r="18">
          <cell r="B18">
            <v>41089</v>
          </cell>
        </row>
        <row r="19">
          <cell r="B19">
            <v>41060</v>
          </cell>
        </row>
        <row r="20">
          <cell r="B20">
            <v>41029</v>
          </cell>
        </row>
        <row r="21">
          <cell r="B21">
            <v>40998</v>
          </cell>
        </row>
        <row r="22">
          <cell r="B22">
            <v>40968</v>
          </cell>
        </row>
        <row r="23">
          <cell r="B23">
            <v>40939</v>
          </cell>
        </row>
        <row r="24">
          <cell r="B24">
            <v>40907</v>
          </cell>
        </row>
        <row r="25">
          <cell r="B25">
            <v>40877</v>
          </cell>
        </row>
        <row r="26">
          <cell r="B26">
            <v>40847</v>
          </cell>
        </row>
        <row r="27">
          <cell r="B27">
            <v>40816</v>
          </cell>
        </row>
        <row r="28">
          <cell r="B28">
            <v>40786</v>
          </cell>
        </row>
        <row r="29">
          <cell r="B29">
            <v>40753</v>
          </cell>
        </row>
        <row r="30">
          <cell r="B30">
            <v>40724</v>
          </cell>
        </row>
        <row r="31">
          <cell r="B31">
            <v>40694</v>
          </cell>
        </row>
        <row r="32">
          <cell r="B32">
            <v>40661</v>
          </cell>
        </row>
        <row r="33">
          <cell r="B33">
            <v>40633</v>
          </cell>
        </row>
        <row r="34">
          <cell r="B34">
            <v>40602</v>
          </cell>
        </row>
        <row r="35">
          <cell r="B35">
            <v>40574</v>
          </cell>
        </row>
        <row r="36">
          <cell r="B36">
            <v>40543</v>
          </cell>
        </row>
        <row r="37">
          <cell r="B37">
            <v>40512</v>
          </cell>
        </row>
        <row r="38">
          <cell r="B38">
            <v>40480</v>
          </cell>
        </row>
        <row r="39">
          <cell r="B39">
            <v>40451</v>
          </cell>
        </row>
        <row r="40">
          <cell r="B40">
            <v>40421</v>
          </cell>
        </row>
        <row r="41">
          <cell r="B41">
            <v>40389</v>
          </cell>
        </row>
        <row r="42">
          <cell r="B42">
            <v>40359</v>
          </cell>
        </row>
        <row r="43">
          <cell r="B43">
            <v>40326</v>
          </cell>
        </row>
        <row r="44">
          <cell r="B44">
            <v>40298</v>
          </cell>
        </row>
        <row r="45">
          <cell r="B45">
            <v>40268</v>
          </cell>
        </row>
        <row r="46">
          <cell r="B46">
            <v>40235</v>
          </cell>
        </row>
        <row r="47">
          <cell r="B47">
            <v>40207</v>
          </cell>
        </row>
        <row r="48">
          <cell r="B48">
            <v>40178</v>
          </cell>
        </row>
        <row r="49">
          <cell r="B49">
            <v>40147</v>
          </cell>
        </row>
        <row r="50">
          <cell r="B50">
            <v>40116</v>
          </cell>
        </row>
        <row r="51">
          <cell r="B51">
            <v>40086</v>
          </cell>
        </row>
        <row r="52">
          <cell r="B52">
            <v>40053</v>
          </cell>
        </row>
        <row r="53">
          <cell r="B53">
            <v>40025</v>
          </cell>
        </row>
        <row r="54">
          <cell r="B54">
            <v>39994</v>
          </cell>
        </row>
        <row r="55">
          <cell r="B55">
            <v>39962</v>
          </cell>
        </row>
        <row r="56">
          <cell r="B56">
            <v>39933</v>
          </cell>
        </row>
        <row r="57">
          <cell r="B57">
            <v>39903</v>
          </cell>
        </row>
        <row r="58">
          <cell r="B58">
            <v>39871</v>
          </cell>
        </row>
        <row r="59">
          <cell r="B59">
            <v>39843</v>
          </cell>
        </row>
        <row r="60">
          <cell r="B60">
            <v>39813</v>
          </cell>
        </row>
        <row r="61">
          <cell r="B61">
            <v>39780</v>
          </cell>
        </row>
        <row r="62">
          <cell r="B62">
            <v>39752</v>
          </cell>
        </row>
        <row r="63">
          <cell r="B63">
            <v>39721</v>
          </cell>
        </row>
        <row r="64">
          <cell r="B64">
            <v>39689</v>
          </cell>
        </row>
        <row r="65">
          <cell r="B65">
            <v>39660</v>
          </cell>
        </row>
        <row r="66">
          <cell r="B66">
            <v>39629</v>
          </cell>
        </row>
        <row r="67">
          <cell r="B67">
            <v>39598</v>
          </cell>
        </row>
        <row r="68">
          <cell r="B68">
            <v>39568</v>
          </cell>
        </row>
        <row r="69">
          <cell r="B69">
            <v>39538</v>
          </cell>
        </row>
        <row r="70">
          <cell r="B70">
            <v>39507</v>
          </cell>
        </row>
        <row r="71">
          <cell r="B71">
            <v>39478</v>
          </cell>
        </row>
        <row r="72">
          <cell r="B72">
            <v>39447</v>
          </cell>
        </row>
        <row r="73">
          <cell r="B73">
            <v>39416</v>
          </cell>
        </row>
        <row r="74">
          <cell r="B74">
            <v>39386</v>
          </cell>
        </row>
        <row r="75">
          <cell r="B75">
            <v>39353</v>
          </cell>
        </row>
        <row r="76">
          <cell r="B76">
            <v>39325</v>
          </cell>
        </row>
        <row r="77">
          <cell r="B77">
            <v>39294</v>
          </cell>
        </row>
      </sheetData>
      <sheetData sheetId="4" refreshError="1"/>
      <sheetData sheetId="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ta Definitions"/>
      <sheetName val="Beta"/>
      <sheetName val="Beta DATA SHEET"/>
    </sheetNames>
    <sheetDataSet>
      <sheetData sheetId="0"/>
      <sheetData sheetId="1"/>
      <sheetData sheetId="2">
        <row r="18">
          <cell r="B18">
            <v>41110</v>
          </cell>
        </row>
        <row r="19">
          <cell r="B19">
            <v>41103</v>
          </cell>
        </row>
        <row r="20">
          <cell r="B20">
            <v>41096</v>
          </cell>
        </row>
        <row r="21">
          <cell r="B21">
            <v>41089</v>
          </cell>
        </row>
        <row r="22">
          <cell r="B22">
            <v>41082</v>
          </cell>
        </row>
        <row r="23">
          <cell r="B23">
            <v>41075</v>
          </cell>
        </row>
        <row r="24">
          <cell r="B24">
            <v>41068</v>
          </cell>
        </row>
        <row r="25">
          <cell r="B25">
            <v>41061</v>
          </cell>
        </row>
        <row r="26">
          <cell r="B26">
            <v>41054</v>
          </cell>
        </row>
        <row r="27">
          <cell r="B27">
            <v>41047</v>
          </cell>
        </row>
        <row r="28">
          <cell r="B28">
            <v>41040</v>
          </cell>
        </row>
        <row r="29">
          <cell r="B29">
            <v>41033</v>
          </cell>
        </row>
        <row r="30">
          <cell r="B30">
            <v>41026</v>
          </cell>
        </row>
        <row r="31">
          <cell r="B31">
            <v>41019</v>
          </cell>
        </row>
        <row r="32">
          <cell r="B32">
            <v>41012</v>
          </cell>
        </row>
        <row r="33">
          <cell r="B33">
            <v>41004</v>
          </cell>
        </row>
        <row r="34">
          <cell r="B34">
            <v>40998</v>
          </cell>
        </row>
        <row r="35">
          <cell r="B35">
            <v>40991</v>
          </cell>
        </row>
        <row r="36">
          <cell r="B36">
            <v>40984</v>
          </cell>
        </row>
        <row r="37">
          <cell r="B37">
            <v>40977</v>
          </cell>
        </row>
        <row r="38">
          <cell r="B38">
            <v>40970</v>
          </cell>
        </row>
        <row r="39">
          <cell r="B39">
            <v>40963</v>
          </cell>
        </row>
        <row r="40">
          <cell r="B40">
            <v>40956</v>
          </cell>
        </row>
        <row r="41">
          <cell r="B41">
            <v>40949</v>
          </cell>
        </row>
        <row r="42">
          <cell r="B42">
            <v>40942</v>
          </cell>
        </row>
        <row r="43">
          <cell r="B43">
            <v>40935</v>
          </cell>
        </row>
        <row r="44">
          <cell r="B44">
            <v>40928</v>
          </cell>
        </row>
        <row r="45">
          <cell r="B45">
            <v>40921</v>
          </cell>
        </row>
        <row r="46">
          <cell r="B46">
            <v>40914</v>
          </cell>
        </row>
        <row r="47">
          <cell r="B47">
            <v>40907</v>
          </cell>
        </row>
        <row r="48">
          <cell r="B48">
            <v>40900</v>
          </cell>
        </row>
        <row r="49">
          <cell r="B49">
            <v>40893</v>
          </cell>
        </row>
        <row r="50">
          <cell r="B50">
            <v>40886</v>
          </cell>
        </row>
        <row r="51">
          <cell r="B51">
            <v>40879</v>
          </cell>
        </row>
        <row r="52">
          <cell r="B52">
            <v>40872</v>
          </cell>
        </row>
        <row r="53">
          <cell r="B53">
            <v>40865</v>
          </cell>
        </row>
        <row r="54">
          <cell r="B54">
            <v>40858</v>
          </cell>
        </row>
        <row r="55">
          <cell r="B55">
            <v>40851</v>
          </cell>
        </row>
        <row r="56">
          <cell r="B56">
            <v>40844</v>
          </cell>
        </row>
        <row r="57">
          <cell r="B57">
            <v>40837</v>
          </cell>
        </row>
        <row r="58">
          <cell r="B58">
            <v>40830</v>
          </cell>
        </row>
        <row r="59">
          <cell r="B59">
            <v>40823</v>
          </cell>
        </row>
        <row r="60">
          <cell r="B60">
            <v>40816</v>
          </cell>
        </row>
        <row r="61">
          <cell r="B61">
            <v>40809</v>
          </cell>
        </row>
        <row r="62">
          <cell r="B62">
            <v>40802</v>
          </cell>
        </row>
        <row r="63">
          <cell r="B63">
            <v>40795</v>
          </cell>
        </row>
        <row r="64">
          <cell r="B64">
            <v>40788</v>
          </cell>
        </row>
        <row r="65">
          <cell r="B65">
            <v>40781</v>
          </cell>
        </row>
        <row r="66">
          <cell r="B66">
            <v>40774</v>
          </cell>
        </row>
        <row r="67">
          <cell r="B67">
            <v>40767</v>
          </cell>
        </row>
        <row r="68">
          <cell r="B68">
            <v>40760</v>
          </cell>
        </row>
        <row r="69">
          <cell r="B69">
            <v>40753</v>
          </cell>
        </row>
        <row r="70">
          <cell r="B70">
            <v>40746</v>
          </cell>
        </row>
        <row r="71">
          <cell r="B71">
            <v>40739</v>
          </cell>
        </row>
        <row r="72">
          <cell r="B72">
            <v>40732</v>
          </cell>
        </row>
        <row r="73">
          <cell r="B73">
            <v>40725</v>
          </cell>
        </row>
        <row r="74">
          <cell r="B74">
            <v>40718</v>
          </cell>
        </row>
        <row r="75">
          <cell r="B75">
            <v>40711</v>
          </cell>
        </row>
        <row r="76">
          <cell r="B76">
            <v>40704</v>
          </cell>
        </row>
        <row r="77">
          <cell r="B77">
            <v>40697</v>
          </cell>
        </row>
        <row r="78">
          <cell r="B78">
            <v>40690</v>
          </cell>
        </row>
        <row r="79">
          <cell r="B79">
            <v>40683</v>
          </cell>
        </row>
        <row r="80">
          <cell r="B80">
            <v>40676</v>
          </cell>
        </row>
        <row r="81">
          <cell r="B81">
            <v>40669</v>
          </cell>
        </row>
        <row r="82">
          <cell r="B82">
            <v>40661</v>
          </cell>
        </row>
        <row r="83">
          <cell r="B83">
            <v>40654</v>
          </cell>
        </row>
        <row r="84">
          <cell r="B84">
            <v>40648</v>
          </cell>
        </row>
        <row r="85">
          <cell r="B85">
            <v>40641</v>
          </cell>
        </row>
        <row r="86">
          <cell r="B86">
            <v>40634</v>
          </cell>
        </row>
        <row r="87">
          <cell r="B87">
            <v>40627</v>
          </cell>
        </row>
        <row r="88">
          <cell r="B88">
            <v>40620</v>
          </cell>
        </row>
        <row r="89">
          <cell r="B89">
            <v>40613</v>
          </cell>
        </row>
        <row r="90">
          <cell r="B90">
            <v>40606</v>
          </cell>
        </row>
        <row r="91">
          <cell r="B91">
            <v>40599</v>
          </cell>
        </row>
        <row r="92">
          <cell r="B92">
            <v>40592</v>
          </cell>
        </row>
        <row r="93">
          <cell r="B93">
            <v>40585</v>
          </cell>
        </row>
        <row r="94">
          <cell r="B94">
            <v>40578</v>
          </cell>
        </row>
        <row r="95">
          <cell r="B95">
            <v>40571</v>
          </cell>
        </row>
        <row r="96">
          <cell r="B96">
            <v>40564</v>
          </cell>
        </row>
        <row r="97">
          <cell r="B97">
            <v>40557</v>
          </cell>
        </row>
        <row r="98">
          <cell r="B98">
            <v>40550</v>
          </cell>
        </row>
        <row r="99">
          <cell r="B99">
            <v>40543</v>
          </cell>
        </row>
        <row r="100">
          <cell r="B100">
            <v>40536</v>
          </cell>
        </row>
        <row r="101">
          <cell r="B101">
            <v>40529</v>
          </cell>
        </row>
        <row r="102">
          <cell r="B102">
            <v>40522</v>
          </cell>
        </row>
        <row r="103">
          <cell r="B103">
            <v>40515</v>
          </cell>
        </row>
        <row r="104">
          <cell r="B104">
            <v>40508</v>
          </cell>
        </row>
        <row r="105">
          <cell r="B105">
            <v>40501</v>
          </cell>
        </row>
        <row r="106">
          <cell r="B106">
            <v>40494</v>
          </cell>
        </row>
        <row r="107">
          <cell r="B107">
            <v>40487</v>
          </cell>
        </row>
        <row r="108">
          <cell r="B108">
            <v>40480</v>
          </cell>
        </row>
        <row r="109">
          <cell r="B109">
            <v>40473</v>
          </cell>
        </row>
        <row r="110">
          <cell r="B110">
            <v>40466</v>
          </cell>
        </row>
        <row r="111">
          <cell r="B111">
            <v>40459</v>
          </cell>
        </row>
        <row r="112">
          <cell r="B112">
            <v>40452</v>
          </cell>
        </row>
        <row r="113">
          <cell r="B113">
            <v>40445</v>
          </cell>
        </row>
        <row r="114">
          <cell r="B114">
            <v>40438</v>
          </cell>
        </row>
        <row r="115">
          <cell r="B115">
            <v>40431</v>
          </cell>
        </row>
        <row r="116">
          <cell r="B116">
            <v>40424</v>
          </cell>
        </row>
        <row r="117">
          <cell r="B117">
            <v>40417</v>
          </cell>
        </row>
        <row r="118">
          <cell r="B118">
            <v>40410</v>
          </cell>
        </row>
        <row r="119">
          <cell r="B119">
            <v>40403</v>
          </cell>
        </row>
        <row r="120">
          <cell r="B120">
            <v>40396</v>
          </cell>
        </row>
        <row r="121">
          <cell r="B121">
            <v>40389</v>
          </cell>
        </row>
        <row r="122">
          <cell r="B122">
            <v>40382</v>
          </cell>
        </row>
        <row r="123">
          <cell r="B123">
            <v>40375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Summary"/>
      <sheetName val="Variables"/>
      <sheetName val="Companies"/>
      <sheetName val="People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&amp;L"/>
      <sheetName val="Quarterly Drivers"/>
      <sheetName val="CFS"/>
      <sheetName val="BS"/>
      <sheetName val="Ratios"/>
      <sheetName val="Associate and JVs"/>
      <sheetName val="Relative Valuations"/>
      <sheetName val="NAV Analysis"/>
      <sheetName val="UK Sa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Inputs"/>
      <sheetName val="Summary of Value"/>
      <sheetName val="Summary of Assumptions"/>
      <sheetName val="Equity Analysis"/>
      <sheetName val="Proceeds Analysis"/>
      <sheetName val="Proceeds Analysis II"/>
      <sheetName val="Option Value"/>
      <sheetName val="Distribution Analysis"/>
      <sheetName val="Model Detail"/>
      <sheetName val="Rel-Vol Data"/>
      <sheetName val="_CIQHiddenCacheSheet"/>
      <sheetName val="DLOM"/>
      <sheetName val="Mkt Approach"/>
      <sheetName val="Balance Sheet"/>
      <sheetName val="Income Statement"/>
      <sheetName val="&gt;&gt;&gt; Workpapers &gt;&gt;&gt;"/>
      <sheetName val="DCF-New"/>
      <sheetName val="WACC "/>
      <sheetName val="Summary of Equity value"/>
      <sheetName val="Comparables movement"/>
      <sheetName val="Market 2014"/>
      <sheetName val="Vol"/>
      <sheetName val="&gt;&gt;&gt; Client Data &gt;&gt;&gt;"/>
      <sheetName val="Projections"/>
      <sheetName val="Historical"/>
      <sheetName val="Full Cap Table"/>
      <sheetName val="DCF"/>
      <sheetName val="Dep Workpaper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/>
      <sheetData sheetId="13" refreshError="1"/>
      <sheetData sheetId="14"/>
      <sheetData sheetId="15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>
        <row r="7">
          <cell r="A7">
            <v>43131</v>
          </cell>
        </row>
        <row r="8">
          <cell r="A8">
            <v>43130</v>
          </cell>
        </row>
        <row r="9">
          <cell r="A9">
            <v>43129</v>
          </cell>
        </row>
        <row r="10">
          <cell r="A10">
            <v>43126</v>
          </cell>
        </row>
        <row r="11">
          <cell r="A11">
            <v>43125</v>
          </cell>
        </row>
        <row r="12">
          <cell r="A12">
            <v>43124</v>
          </cell>
        </row>
        <row r="13">
          <cell r="A13">
            <v>43123</v>
          </cell>
        </row>
        <row r="14">
          <cell r="A14">
            <v>43122</v>
          </cell>
        </row>
        <row r="15">
          <cell r="A15">
            <v>43119</v>
          </cell>
        </row>
        <row r="16">
          <cell r="A16">
            <v>43118</v>
          </cell>
        </row>
        <row r="17">
          <cell r="A17">
            <v>43117</v>
          </cell>
        </row>
        <row r="18">
          <cell r="A18">
            <v>43116</v>
          </cell>
        </row>
        <row r="19">
          <cell r="A19">
            <v>43112</v>
          </cell>
        </row>
        <row r="20">
          <cell r="A20">
            <v>43111</v>
          </cell>
        </row>
        <row r="21">
          <cell r="A21">
            <v>43110</v>
          </cell>
        </row>
        <row r="22">
          <cell r="A22">
            <v>43109</v>
          </cell>
        </row>
        <row r="23">
          <cell r="A23">
            <v>43108</v>
          </cell>
        </row>
        <row r="24">
          <cell r="A24">
            <v>43105</v>
          </cell>
        </row>
        <row r="25">
          <cell r="A25">
            <v>43104</v>
          </cell>
        </row>
        <row r="26">
          <cell r="A26">
            <v>43103</v>
          </cell>
        </row>
        <row r="27">
          <cell r="A27">
            <v>43102</v>
          </cell>
        </row>
        <row r="28">
          <cell r="A28">
            <v>43098</v>
          </cell>
        </row>
        <row r="29">
          <cell r="A29">
            <v>43097</v>
          </cell>
        </row>
        <row r="30">
          <cell r="A30">
            <v>43096</v>
          </cell>
        </row>
        <row r="31">
          <cell r="A31">
            <v>43095</v>
          </cell>
        </row>
        <row r="32">
          <cell r="A32">
            <v>43091</v>
          </cell>
        </row>
        <row r="33">
          <cell r="A33">
            <v>43090</v>
          </cell>
        </row>
        <row r="34">
          <cell r="A34">
            <v>43089</v>
          </cell>
        </row>
        <row r="35">
          <cell r="A35">
            <v>43088</v>
          </cell>
        </row>
        <row r="36">
          <cell r="A36">
            <v>43087</v>
          </cell>
        </row>
        <row r="37">
          <cell r="A37">
            <v>43084</v>
          </cell>
        </row>
        <row r="38">
          <cell r="A38">
            <v>43083</v>
          </cell>
        </row>
        <row r="39">
          <cell r="A39">
            <v>43082</v>
          </cell>
        </row>
        <row r="40">
          <cell r="A40">
            <v>43081</v>
          </cell>
        </row>
        <row r="41">
          <cell r="A41">
            <v>43080</v>
          </cell>
        </row>
        <row r="42">
          <cell r="A42">
            <v>43077</v>
          </cell>
        </row>
        <row r="43">
          <cell r="A43">
            <v>43076</v>
          </cell>
        </row>
        <row r="44">
          <cell r="A44">
            <v>43075</v>
          </cell>
        </row>
        <row r="45">
          <cell r="A45">
            <v>43074</v>
          </cell>
        </row>
        <row r="46">
          <cell r="A46">
            <v>43073</v>
          </cell>
        </row>
        <row r="47">
          <cell r="A47">
            <v>43070</v>
          </cell>
        </row>
        <row r="48">
          <cell r="A48">
            <v>43069</v>
          </cell>
        </row>
        <row r="49">
          <cell r="A49">
            <v>43068</v>
          </cell>
        </row>
        <row r="50">
          <cell r="A50">
            <v>43067</v>
          </cell>
        </row>
        <row r="51">
          <cell r="A51">
            <v>43066</v>
          </cell>
        </row>
        <row r="52">
          <cell r="A52">
            <v>43063</v>
          </cell>
        </row>
        <row r="53">
          <cell r="A53">
            <v>43061</v>
          </cell>
        </row>
        <row r="54">
          <cell r="A54">
            <v>43060</v>
          </cell>
        </row>
        <row r="55">
          <cell r="A55">
            <v>43059</v>
          </cell>
        </row>
        <row r="56">
          <cell r="A56">
            <v>43056</v>
          </cell>
        </row>
        <row r="57">
          <cell r="A57">
            <v>43055</v>
          </cell>
        </row>
        <row r="58">
          <cell r="A58">
            <v>43054</v>
          </cell>
        </row>
        <row r="59">
          <cell r="A59">
            <v>43053</v>
          </cell>
        </row>
        <row r="60">
          <cell r="A60">
            <v>43052</v>
          </cell>
        </row>
        <row r="61">
          <cell r="A61">
            <v>43049</v>
          </cell>
        </row>
        <row r="62">
          <cell r="A62">
            <v>43048</v>
          </cell>
        </row>
        <row r="63">
          <cell r="A63">
            <v>43047</v>
          </cell>
        </row>
        <row r="64">
          <cell r="A64">
            <v>43046</v>
          </cell>
        </row>
        <row r="65">
          <cell r="A65">
            <v>43045</v>
          </cell>
        </row>
        <row r="66">
          <cell r="A66">
            <v>43042</v>
          </cell>
        </row>
        <row r="67">
          <cell r="A67">
            <v>43041</v>
          </cell>
        </row>
        <row r="68">
          <cell r="A68">
            <v>43040</v>
          </cell>
        </row>
        <row r="69">
          <cell r="A69">
            <v>43039</v>
          </cell>
        </row>
        <row r="70">
          <cell r="A70">
            <v>43038</v>
          </cell>
        </row>
        <row r="71">
          <cell r="A71">
            <v>43035</v>
          </cell>
        </row>
        <row r="72">
          <cell r="A72">
            <v>43034</v>
          </cell>
        </row>
        <row r="73">
          <cell r="A73">
            <v>43033</v>
          </cell>
        </row>
        <row r="74">
          <cell r="A74">
            <v>43032</v>
          </cell>
        </row>
        <row r="75">
          <cell r="A75">
            <v>43031</v>
          </cell>
        </row>
        <row r="76">
          <cell r="A76">
            <v>43028</v>
          </cell>
        </row>
        <row r="77">
          <cell r="A77">
            <v>43027</v>
          </cell>
        </row>
        <row r="78">
          <cell r="A78">
            <v>43026</v>
          </cell>
        </row>
        <row r="79">
          <cell r="A79">
            <v>43025</v>
          </cell>
        </row>
        <row r="80">
          <cell r="A80">
            <v>43024</v>
          </cell>
        </row>
        <row r="81">
          <cell r="A81">
            <v>43021</v>
          </cell>
        </row>
        <row r="82">
          <cell r="A82">
            <v>43020</v>
          </cell>
        </row>
        <row r="83">
          <cell r="A83">
            <v>43019</v>
          </cell>
        </row>
        <row r="84">
          <cell r="A84">
            <v>43018</v>
          </cell>
        </row>
        <row r="85">
          <cell r="A85">
            <v>43017</v>
          </cell>
        </row>
        <row r="86">
          <cell r="A86">
            <v>43014</v>
          </cell>
        </row>
        <row r="87">
          <cell r="A87">
            <v>43013</v>
          </cell>
        </row>
        <row r="88">
          <cell r="A88">
            <v>43012</v>
          </cell>
        </row>
        <row r="89">
          <cell r="A89">
            <v>43011</v>
          </cell>
        </row>
        <row r="90">
          <cell r="A90">
            <v>43010</v>
          </cell>
        </row>
        <row r="91">
          <cell r="A91">
            <v>43007</v>
          </cell>
        </row>
        <row r="92">
          <cell r="A92">
            <v>43006</v>
          </cell>
        </row>
        <row r="93">
          <cell r="A93">
            <v>43005</v>
          </cell>
        </row>
        <row r="94">
          <cell r="A94">
            <v>43004</v>
          </cell>
        </row>
        <row r="95">
          <cell r="A95">
            <v>43003</v>
          </cell>
        </row>
        <row r="96">
          <cell r="A96">
            <v>43000</v>
          </cell>
        </row>
        <row r="97">
          <cell r="A97">
            <v>42999</v>
          </cell>
        </row>
        <row r="98">
          <cell r="A98">
            <v>42998</v>
          </cell>
        </row>
        <row r="99">
          <cell r="A99">
            <v>42997</v>
          </cell>
        </row>
        <row r="100">
          <cell r="A100">
            <v>42996</v>
          </cell>
        </row>
        <row r="101">
          <cell r="A101">
            <v>42993</v>
          </cell>
        </row>
        <row r="102">
          <cell r="A102">
            <v>42992</v>
          </cell>
        </row>
        <row r="103">
          <cell r="A103">
            <v>42991</v>
          </cell>
        </row>
        <row r="104">
          <cell r="A104">
            <v>42990</v>
          </cell>
        </row>
        <row r="105">
          <cell r="A105">
            <v>42989</v>
          </cell>
        </row>
        <row r="106">
          <cell r="A106">
            <v>42986</v>
          </cell>
        </row>
        <row r="107">
          <cell r="A107">
            <v>42985</v>
          </cell>
        </row>
        <row r="108">
          <cell r="A108">
            <v>42984</v>
          </cell>
        </row>
        <row r="109">
          <cell r="A109">
            <v>42983</v>
          </cell>
        </row>
        <row r="110">
          <cell r="A110">
            <v>42979</v>
          </cell>
        </row>
        <row r="111">
          <cell r="A111">
            <v>42978</v>
          </cell>
        </row>
        <row r="112">
          <cell r="A112">
            <v>42977</v>
          </cell>
        </row>
        <row r="113">
          <cell r="A113">
            <v>42976</v>
          </cell>
        </row>
        <row r="114">
          <cell r="A114">
            <v>42975</v>
          </cell>
        </row>
        <row r="115">
          <cell r="A115">
            <v>42972</v>
          </cell>
        </row>
        <row r="116">
          <cell r="A116">
            <v>42971</v>
          </cell>
        </row>
        <row r="117">
          <cell r="A117">
            <v>42970</v>
          </cell>
        </row>
        <row r="118">
          <cell r="A118">
            <v>42969</v>
          </cell>
        </row>
        <row r="119">
          <cell r="A119">
            <v>42968</v>
          </cell>
        </row>
        <row r="120">
          <cell r="A120">
            <v>42965</v>
          </cell>
        </row>
        <row r="121">
          <cell r="A121">
            <v>42964</v>
          </cell>
        </row>
        <row r="122">
          <cell r="A122">
            <v>42963</v>
          </cell>
        </row>
        <row r="123">
          <cell r="A123">
            <v>42962</v>
          </cell>
        </row>
        <row r="124">
          <cell r="A124">
            <v>42961</v>
          </cell>
        </row>
        <row r="125">
          <cell r="A125">
            <v>42958</v>
          </cell>
        </row>
        <row r="126">
          <cell r="A126">
            <v>42957</v>
          </cell>
        </row>
        <row r="127">
          <cell r="A127">
            <v>42956</v>
          </cell>
        </row>
        <row r="128">
          <cell r="A128">
            <v>42955</v>
          </cell>
        </row>
        <row r="129">
          <cell r="A129">
            <v>42954</v>
          </cell>
        </row>
        <row r="130">
          <cell r="A130">
            <v>42951</v>
          </cell>
        </row>
        <row r="131">
          <cell r="A131">
            <v>42950</v>
          </cell>
        </row>
        <row r="132">
          <cell r="A132">
            <v>42949</v>
          </cell>
        </row>
        <row r="133">
          <cell r="A133">
            <v>42948</v>
          </cell>
        </row>
        <row r="134">
          <cell r="A134">
            <v>42947</v>
          </cell>
        </row>
        <row r="135">
          <cell r="A135">
            <v>42944</v>
          </cell>
        </row>
        <row r="136">
          <cell r="A136">
            <v>42943</v>
          </cell>
        </row>
        <row r="137">
          <cell r="A137">
            <v>42942</v>
          </cell>
        </row>
        <row r="138">
          <cell r="A138">
            <v>42941</v>
          </cell>
        </row>
        <row r="139">
          <cell r="A139">
            <v>42940</v>
          </cell>
        </row>
        <row r="140">
          <cell r="A140">
            <v>42937</v>
          </cell>
        </row>
        <row r="141">
          <cell r="A141">
            <v>42936</v>
          </cell>
        </row>
        <row r="142">
          <cell r="A142">
            <v>42935</v>
          </cell>
        </row>
        <row r="143">
          <cell r="A143">
            <v>42934</v>
          </cell>
        </row>
        <row r="144">
          <cell r="A144">
            <v>42933</v>
          </cell>
        </row>
        <row r="145">
          <cell r="A145">
            <v>42930</v>
          </cell>
        </row>
        <row r="146">
          <cell r="A146">
            <v>42929</v>
          </cell>
        </row>
        <row r="147">
          <cell r="A147">
            <v>42928</v>
          </cell>
        </row>
        <row r="148">
          <cell r="A148">
            <v>42927</v>
          </cell>
        </row>
        <row r="149">
          <cell r="A149">
            <v>42926</v>
          </cell>
        </row>
        <row r="150">
          <cell r="A150">
            <v>42923</v>
          </cell>
        </row>
        <row r="151">
          <cell r="A151">
            <v>42922</v>
          </cell>
        </row>
        <row r="152">
          <cell r="A152">
            <v>42921</v>
          </cell>
        </row>
        <row r="153">
          <cell r="A153">
            <v>42919</v>
          </cell>
        </row>
        <row r="154">
          <cell r="A154">
            <v>42916</v>
          </cell>
        </row>
        <row r="155">
          <cell r="A155">
            <v>42915</v>
          </cell>
        </row>
        <row r="156">
          <cell r="A156">
            <v>42914</v>
          </cell>
        </row>
        <row r="157">
          <cell r="A157">
            <v>42913</v>
          </cell>
        </row>
        <row r="158">
          <cell r="A158">
            <v>42912</v>
          </cell>
        </row>
        <row r="159">
          <cell r="A159">
            <v>42909</v>
          </cell>
        </row>
        <row r="160">
          <cell r="A160">
            <v>42908</v>
          </cell>
        </row>
        <row r="161">
          <cell r="A161">
            <v>42907</v>
          </cell>
        </row>
        <row r="162">
          <cell r="A162">
            <v>42906</v>
          </cell>
        </row>
        <row r="163">
          <cell r="A163">
            <v>42905</v>
          </cell>
        </row>
        <row r="164">
          <cell r="A164">
            <v>42902</v>
          </cell>
        </row>
        <row r="165">
          <cell r="A165">
            <v>42901</v>
          </cell>
        </row>
        <row r="166">
          <cell r="A166">
            <v>42900</v>
          </cell>
        </row>
        <row r="167">
          <cell r="A167">
            <v>42899</v>
          </cell>
        </row>
        <row r="168">
          <cell r="A168">
            <v>42898</v>
          </cell>
        </row>
        <row r="169">
          <cell r="A169">
            <v>42895</v>
          </cell>
        </row>
        <row r="170">
          <cell r="A170">
            <v>42894</v>
          </cell>
        </row>
        <row r="171">
          <cell r="A171">
            <v>42893</v>
          </cell>
        </row>
        <row r="172">
          <cell r="A172">
            <v>42892</v>
          </cell>
        </row>
        <row r="173">
          <cell r="A173">
            <v>42891</v>
          </cell>
        </row>
        <row r="174">
          <cell r="A174">
            <v>42888</v>
          </cell>
        </row>
        <row r="175">
          <cell r="A175">
            <v>42887</v>
          </cell>
        </row>
        <row r="176">
          <cell r="A176">
            <v>42886</v>
          </cell>
        </row>
        <row r="177">
          <cell r="A177">
            <v>42885</v>
          </cell>
        </row>
        <row r="178">
          <cell r="A178">
            <v>42881</v>
          </cell>
        </row>
        <row r="179">
          <cell r="A179">
            <v>42880</v>
          </cell>
        </row>
        <row r="180">
          <cell r="A180">
            <v>42879</v>
          </cell>
        </row>
        <row r="181">
          <cell r="A181">
            <v>42878</v>
          </cell>
        </row>
        <row r="182">
          <cell r="A182">
            <v>42877</v>
          </cell>
        </row>
        <row r="183">
          <cell r="A183">
            <v>42874</v>
          </cell>
        </row>
        <row r="184">
          <cell r="A184">
            <v>42873</v>
          </cell>
        </row>
        <row r="185">
          <cell r="A185">
            <v>42872</v>
          </cell>
        </row>
        <row r="186">
          <cell r="A186">
            <v>42871</v>
          </cell>
        </row>
        <row r="187">
          <cell r="A187">
            <v>42870</v>
          </cell>
        </row>
        <row r="188">
          <cell r="A188">
            <v>42867</v>
          </cell>
        </row>
        <row r="189">
          <cell r="A189">
            <v>42866</v>
          </cell>
        </row>
        <row r="190">
          <cell r="A190">
            <v>42865</v>
          </cell>
        </row>
        <row r="191">
          <cell r="A191">
            <v>42864</v>
          </cell>
        </row>
        <row r="192">
          <cell r="A192">
            <v>42863</v>
          </cell>
        </row>
        <row r="193">
          <cell r="A193">
            <v>42860</v>
          </cell>
        </row>
        <row r="194">
          <cell r="A194">
            <v>42859</v>
          </cell>
        </row>
        <row r="195">
          <cell r="A195">
            <v>42858</v>
          </cell>
        </row>
        <row r="196">
          <cell r="A196">
            <v>42857</v>
          </cell>
        </row>
        <row r="197">
          <cell r="A197">
            <v>42856</v>
          </cell>
        </row>
        <row r="198">
          <cell r="A198">
            <v>42853</v>
          </cell>
        </row>
        <row r="199">
          <cell r="A199">
            <v>42852</v>
          </cell>
        </row>
        <row r="200">
          <cell r="A200">
            <v>42851</v>
          </cell>
        </row>
        <row r="201">
          <cell r="A201">
            <v>42850</v>
          </cell>
        </row>
        <row r="202">
          <cell r="A202">
            <v>42849</v>
          </cell>
        </row>
        <row r="203">
          <cell r="A203">
            <v>42846</v>
          </cell>
        </row>
        <row r="204">
          <cell r="A204">
            <v>42845</v>
          </cell>
        </row>
        <row r="205">
          <cell r="A205">
            <v>42844</v>
          </cell>
        </row>
        <row r="206">
          <cell r="A206">
            <v>42843</v>
          </cell>
        </row>
        <row r="207">
          <cell r="A207">
            <v>42842</v>
          </cell>
        </row>
        <row r="208">
          <cell r="A208">
            <v>42838</v>
          </cell>
        </row>
        <row r="209">
          <cell r="A209">
            <v>42837</v>
          </cell>
        </row>
        <row r="210">
          <cell r="A210">
            <v>42836</v>
          </cell>
        </row>
        <row r="211">
          <cell r="A211">
            <v>42835</v>
          </cell>
        </row>
        <row r="212">
          <cell r="A212">
            <v>42832</v>
          </cell>
        </row>
        <row r="213">
          <cell r="A213">
            <v>42831</v>
          </cell>
        </row>
        <row r="214">
          <cell r="A214">
            <v>42830</v>
          </cell>
        </row>
        <row r="215">
          <cell r="A215">
            <v>42829</v>
          </cell>
        </row>
        <row r="216">
          <cell r="A216">
            <v>42828</v>
          </cell>
        </row>
        <row r="217">
          <cell r="A217">
            <v>42825</v>
          </cell>
        </row>
        <row r="218">
          <cell r="A218">
            <v>42824</v>
          </cell>
        </row>
        <row r="219">
          <cell r="A219">
            <v>42823</v>
          </cell>
        </row>
        <row r="220">
          <cell r="A220">
            <v>42822</v>
          </cell>
        </row>
        <row r="221">
          <cell r="A221">
            <v>42821</v>
          </cell>
        </row>
        <row r="222">
          <cell r="A222">
            <v>42818</v>
          </cell>
        </row>
        <row r="223">
          <cell r="A223">
            <v>42817</v>
          </cell>
        </row>
        <row r="224">
          <cell r="A224">
            <v>42816</v>
          </cell>
        </row>
        <row r="225">
          <cell r="A225">
            <v>42815</v>
          </cell>
        </row>
        <row r="226">
          <cell r="A226">
            <v>42814</v>
          </cell>
        </row>
        <row r="227">
          <cell r="A227">
            <v>42811</v>
          </cell>
        </row>
        <row r="228">
          <cell r="A228">
            <v>42810</v>
          </cell>
        </row>
        <row r="229">
          <cell r="A229">
            <v>42809</v>
          </cell>
        </row>
        <row r="230">
          <cell r="A230">
            <v>42808</v>
          </cell>
        </row>
        <row r="231">
          <cell r="A231">
            <v>42807</v>
          </cell>
        </row>
        <row r="232">
          <cell r="A232">
            <v>42804</v>
          </cell>
        </row>
        <row r="233">
          <cell r="A233">
            <v>42803</v>
          </cell>
        </row>
        <row r="234">
          <cell r="A234">
            <v>42802</v>
          </cell>
        </row>
        <row r="235">
          <cell r="A235">
            <v>42801</v>
          </cell>
        </row>
        <row r="236">
          <cell r="A236">
            <v>42800</v>
          </cell>
        </row>
        <row r="237">
          <cell r="A237">
            <v>42797</v>
          </cell>
        </row>
        <row r="238">
          <cell r="A238">
            <v>42796</v>
          </cell>
        </row>
        <row r="239">
          <cell r="A239">
            <v>42795</v>
          </cell>
        </row>
        <row r="240">
          <cell r="A240">
            <v>42794</v>
          </cell>
        </row>
        <row r="241">
          <cell r="A241">
            <v>42793</v>
          </cell>
        </row>
        <row r="242">
          <cell r="A242">
            <v>42790</v>
          </cell>
        </row>
        <row r="243">
          <cell r="A243">
            <v>42789</v>
          </cell>
        </row>
        <row r="244">
          <cell r="A244">
            <v>42788</v>
          </cell>
        </row>
        <row r="245">
          <cell r="A245">
            <v>42787</v>
          </cell>
        </row>
        <row r="246">
          <cell r="A246">
            <v>42783</v>
          </cell>
        </row>
        <row r="247">
          <cell r="A247">
            <v>42782</v>
          </cell>
        </row>
        <row r="248">
          <cell r="A248">
            <v>42781</v>
          </cell>
        </row>
        <row r="249">
          <cell r="A249">
            <v>42780</v>
          </cell>
        </row>
        <row r="250">
          <cell r="A250">
            <v>42779</v>
          </cell>
        </row>
        <row r="251">
          <cell r="A251">
            <v>42776</v>
          </cell>
        </row>
        <row r="252">
          <cell r="A252">
            <v>42775</v>
          </cell>
        </row>
        <row r="253">
          <cell r="A253">
            <v>42774</v>
          </cell>
        </row>
        <row r="254">
          <cell r="A254">
            <v>42773</v>
          </cell>
        </row>
        <row r="255">
          <cell r="A255">
            <v>42772</v>
          </cell>
        </row>
        <row r="256">
          <cell r="A256">
            <v>42769</v>
          </cell>
        </row>
        <row r="257">
          <cell r="A257">
            <v>42768</v>
          </cell>
        </row>
        <row r="258">
          <cell r="A258">
            <v>42767</v>
          </cell>
        </row>
        <row r="259">
          <cell r="A259">
            <v>42766</v>
          </cell>
        </row>
        <row r="260">
          <cell r="A260">
            <v>42765</v>
          </cell>
        </row>
        <row r="261">
          <cell r="A261">
            <v>42762</v>
          </cell>
        </row>
        <row r="262">
          <cell r="A262">
            <v>42761</v>
          </cell>
        </row>
        <row r="263">
          <cell r="A263">
            <v>42760</v>
          </cell>
        </row>
        <row r="264">
          <cell r="A264">
            <v>42759</v>
          </cell>
        </row>
        <row r="265">
          <cell r="A265">
            <v>42758</v>
          </cell>
        </row>
        <row r="266">
          <cell r="A266">
            <v>42755</v>
          </cell>
        </row>
        <row r="267">
          <cell r="A267">
            <v>42754</v>
          </cell>
        </row>
        <row r="268">
          <cell r="A268">
            <v>42753</v>
          </cell>
        </row>
        <row r="269">
          <cell r="A269">
            <v>42752</v>
          </cell>
        </row>
        <row r="270">
          <cell r="A270">
            <v>42748</v>
          </cell>
        </row>
        <row r="271">
          <cell r="A271">
            <v>42747</v>
          </cell>
        </row>
        <row r="272">
          <cell r="A272">
            <v>42746</v>
          </cell>
        </row>
        <row r="273">
          <cell r="A273">
            <v>42745</v>
          </cell>
        </row>
        <row r="274">
          <cell r="A274">
            <v>42744</v>
          </cell>
        </row>
        <row r="275">
          <cell r="A275">
            <v>42741</v>
          </cell>
        </row>
        <row r="276">
          <cell r="A276">
            <v>42740</v>
          </cell>
        </row>
        <row r="277">
          <cell r="A277">
            <v>42739</v>
          </cell>
        </row>
        <row r="278">
          <cell r="A278">
            <v>42738</v>
          </cell>
        </row>
        <row r="279">
          <cell r="A279">
            <v>42734</v>
          </cell>
        </row>
        <row r="280">
          <cell r="A280">
            <v>42733</v>
          </cell>
        </row>
        <row r="281">
          <cell r="A281">
            <v>42732</v>
          </cell>
        </row>
        <row r="282">
          <cell r="A282">
            <v>42731</v>
          </cell>
        </row>
        <row r="283">
          <cell r="A283">
            <v>42727</v>
          </cell>
        </row>
        <row r="284">
          <cell r="A284">
            <v>42726</v>
          </cell>
        </row>
        <row r="285">
          <cell r="A285">
            <v>42725</v>
          </cell>
        </row>
        <row r="286">
          <cell r="A286">
            <v>42724</v>
          </cell>
        </row>
        <row r="287">
          <cell r="A287">
            <v>42723</v>
          </cell>
        </row>
        <row r="288">
          <cell r="A288">
            <v>42720</v>
          </cell>
        </row>
        <row r="289">
          <cell r="A289">
            <v>42719</v>
          </cell>
        </row>
        <row r="290">
          <cell r="A290">
            <v>42718</v>
          </cell>
        </row>
        <row r="291">
          <cell r="A291">
            <v>42717</v>
          </cell>
        </row>
        <row r="292">
          <cell r="A292">
            <v>42716</v>
          </cell>
        </row>
        <row r="293">
          <cell r="A293">
            <v>42713</v>
          </cell>
        </row>
        <row r="294">
          <cell r="A294">
            <v>42712</v>
          </cell>
        </row>
        <row r="295">
          <cell r="A295">
            <v>42711</v>
          </cell>
        </row>
        <row r="296">
          <cell r="A296">
            <v>42710</v>
          </cell>
        </row>
        <row r="297">
          <cell r="A297">
            <v>42709</v>
          </cell>
        </row>
        <row r="298">
          <cell r="A298">
            <v>42706</v>
          </cell>
        </row>
        <row r="299">
          <cell r="A299">
            <v>42705</v>
          </cell>
        </row>
        <row r="300">
          <cell r="A300">
            <v>42704</v>
          </cell>
        </row>
        <row r="301">
          <cell r="A301">
            <v>42703</v>
          </cell>
        </row>
        <row r="302">
          <cell r="A302">
            <v>42702</v>
          </cell>
        </row>
        <row r="303">
          <cell r="A303">
            <v>42699</v>
          </cell>
        </row>
        <row r="304">
          <cell r="A304">
            <v>42697</v>
          </cell>
        </row>
        <row r="305">
          <cell r="A305">
            <v>42696</v>
          </cell>
        </row>
        <row r="306">
          <cell r="A306">
            <v>42695</v>
          </cell>
        </row>
        <row r="307">
          <cell r="A307">
            <v>42692</v>
          </cell>
        </row>
        <row r="308">
          <cell r="A308">
            <v>42691</v>
          </cell>
        </row>
        <row r="309">
          <cell r="A309">
            <v>42690</v>
          </cell>
        </row>
        <row r="310">
          <cell r="A310">
            <v>42689</v>
          </cell>
        </row>
        <row r="311">
          <cell r="A311">
            <v>42688</v>
          </cell>
        </row>
        <row r="312">
          <cell r="A312">
            <v>42685</v>
          </cell>
        </row>
        <row r="313">
          <cell r="A313">
            <v>42684</v>
          </cell>
        </row>
        <row r="314">
          <cell r="A314">
            <v>42683</v>
          </cell>
        </row>
        <row r="315">
          <cell r="A315">
            <v>42682</v>
          </cell>
        </row>
        <row r="316">
          <cell r="A316">
            <v>42681</v>
          </cell>
        </row>
        <row r="317">
          <cell r="A317">
            <v>42678</v>
          </cell>
        </row>
        <row r="318">
          <cell r="A318">
            <v>42677</v>
          </cell>
        </row>
        <row r="319">
          <cell r="A319">
            <v>42676</v>
          </cell>
        </row>
        <row r="320">
          <cell r="A320">
            <v>42675</v>
          </cell>
        </row>
        <row r="321">
          <cell r="A321">
            <v>42674</v>
          </cell>
        </row>
        <row r="322">
          <cell r="A322">
            <v>42671</v>
          </cell>
        </row>
        <row r="323">
          <cell r="A323">
            <v>42670</v>
          </cell>
        </row>
        <row r="324">
          <cell r="A324">
            <v>42669</v>
          </cell>
        </row>
        <row r="325">
          <cell r="A325">
            <v>42668</v>
          </cell>
        </row>
        <row r="326">
          <cell r="A326">
            <v>42667</v>
          </cell>
        </row>
        <row r="327">
          <cell r="A327">
            <v>42664</v>
          </cell>
        </row>
        <row r="328">
          <cell r="A328">
            <v>42663</v>
          </cell>
        </row>
        <row r="329">
          <cell r="A329">
            <v>42662</v>
          </cell>
        </row>
        <row r="330">
          <cell r="A330">
            <v>42661</v>
          </cell>
        </row>
        <row r="331">
          <cell r="A331">
            <v>42660</v>
          </cell>
        </row>
        <row r="332">
          <cell r="A332">
            <v>42657</v>
          </cell>
        </row>
        <row r="333">
          <cell r="A333">
            <v>42656</v>
          </cell>
        </row>
        <row r="334">
          <cell r="A334">
            <v>42655</v>
          </cell>
        </row>
        <row r="335">
          <cell r="A335">
            <v>42654</v>
          </cell>
        </row>
        <row r="336">
          <cell r="A336">
            <v>42653</v>
          </cell>
        </row>
        <row r="337">
          <cell r="A337">
            <v>42650</v>
          </cell>
        </row>
        <row r="338">
          <cell r="A338">
            <v>42649</v>
          </cell>
        </row>
        <row r="339">
          <cell r="A339">
            <v>42648</v>
          </cell>
        </row>
        <row r="340">
          <cell r="A340">
            <v>42647</v>
          </cell>
        </row>
        <row r="341">
          <cell r="A341">
            <v>42646</v>
          </cell>
        </row>
        <row r="342">
          <cell r="A342">
            <v>42643</v>
          </cell>
        </row>
        <row r="343">
          <cell r="A343">
            <v>42642</v>
          </cell>
        </row>
        <row r="344">
          <cell r="A344">
            <v>42641</v>
          </cell>
        </row>
        <row r="345">
          <cell r="A345">
            <v>42640</v>
          </cell>
        </row>
        <row r="346">
          <cell r="A346">
            <v>42639</v>
          </cell>
        </row>
        <row r="347">
          <cell r="A347">
            <v>42636</v>
          </cell>
        </row>
        <row r="348">
          <cell r="A348">
            <v>42635</v>
          </cell>
        </row>
        <row r="349">
          <cell r="A349">
            <v>42634</v>
          </cell>
        </row>
        <row r="350">
          <cell r="A350">
            <v>42633</v>
          </cell>
        </row>
        <row r="351">
          <cell r="A351">
            <v>42632</v>
          </cell>
        </row>
        <row r="352">
          <cell r="A352">
            <v>42629</v>
          </cell>
        </row>
        <row r="353">
          <cell r="A353">
            <v>42628</v>
          </cell>
        </row>
        <row r="354">
          <cell r="A354">
            <v>42627</v>
          </cell>
        </row>
        <row r="355">
          <cell r="A355">
            <v>42626</v>
          </cell>
        </row>
        <row r="356">
          <cell r="A356">
            <v>42625</v>
          </cell>
        </row>
        <row r="357">
          <cell r="A357">
            <v>42622</v>
          </cell>
        </row>
        <row r="358">
          <cell r="A358">
            <v>42621</v>
          </cell>
        </row>
        <row r="359">
          <cell r="A359">
            <v>42620</v>
          </cell>
        </row>
        <row r="360">
          <cell r="A360">
            <v>42619</v>
          </cell>
        </row>
        <row r="361">
          <cell r="A361">
            <v>42615</v>
          </cell>
        </row>
        <row r="362">
          <cell r="A362">
            <v>42614</v>
          </cell>
        </row>
        <row r="363">
          <cell r="A363">
            <v>42613</v>
          </cell>
        </row>
        <row r="364">
          <cell r="A364">
            <v>42612</v>
          </cell>
        </row>
        <row r="365">
          <cell r="A365">
            <v>42611</v>
          </cell>
        </row>
        <row r="366">
          <cell r="A366">
            <v>42608</v>
          </cell>
        </row>
        <row r="367">
          <cell r="A367">
            <v>42607</v>
          </cell>
        </row>
        <row r="368">
          <cell r="A368">
            <v>42606</v>
          </cell>
        </row>
        <row r="369">
          <cell r="A369">
            <v>42605</v>
          </cell>
        </row>
        <row r="370">
          <cell r="A370">
            <v>42604</v>
          </cell>
        </row>
        <row r="371">
          <cell r="A371">
            <v>42601</v>
          </cell>
        </row>
        <row r="372">
          <cell r="A372">
            <v>42600</v>
          </cell>
        </row>
        <row r="373">
          <cell r="A373">
            <v>42599</v>
          </cell>
        </row>
        <row r="374">
          <cell r="A374">
            <v>42598</v>
          </cell>
        </row>
        <row r="375">
          <cell r="A375">
            <v>42597</v>
          </cell>
        </row>
        <row r="376">
          <cell r="A376">
            <v>42594</v>
          </cell>
        </row>
        <row r="377">
          <cell r="A377">
            <v>42593</v>
          </cell>
        </row>
        <row r="378">
          <cell r="A378">
            <v>42592</v>
          </cell>
        </row>
        <row r="379">
          <cell r="A379">
            <v>42591</v>
          </cell>
        </row>
        <row r="380">
          <cell r="A380">
            <v>42590</v>
          </cell>
        </row>
        <row r="381">
          <cell r="A381">
            <v>42587</v>
          </cell>
        </row>
        <row r="382">
          <cell r="A382">
            <v>42586</v>
          </cell>
        </row>
        <row r="383">
          <cell r="A383">
            <v>42585</v>
          </cell>
        </row>
        <row r="384">
          <cell r="A384">
            <v>42584</v>
          </cell>
        </row>
        <row r="385">
          <cell r="A385">
            <v>42583</v>
          </cell>
        </row>
        <row r="386">
          <cell r="A386">
            <v>42580</v>
          </cell>
        </row>
        <row r="387">
          <cell r="A387">
            <v>42579</v>
          </cell>
        </row>
        <row r="388">
          <cell r="A388">
            <v>42578</v>
          </cell>
        </row>
        <row r="389">
          <cell r="A389">
            <v>42577</v>
          </cell>
        </row>
        <row r="390">
          <cell r="A390">
            <v>42576</v>
          </cell>
        </row>
        <row r="391">
          <cell r="A391">
            <v>42573</v>
          </cell>
        </row>
        <row r="392">
          <cell r="A392">
            <v>42572</v>
          </cell>
        </row>
        <row r="393">
          <cell r="A393">
            <v>42571</v>
          </cell>
        </row>
        <row r="394">
          <cell r="A394">
            <v>42570</v>
          </cell>
        </row>
        <row r="395">
          <cell r="A395">
            <v>42569</v>
          </cell>
        </row>
        <row r="396">
          <cell r="A396">
            <v>42566</v>
          </cell>
        </row>
        <row r="397">
          <cell r="A397">
            <v>42565</v>
          </cell>
        </row>
        <row r="398">
          <cell r="A398">
            <v>42564</v>
          </cell>
        </row>
        <row r="399">
          <cell r="A399">
            <v>42563</v>
          </cell>
        </row>
        <row r="400">
          <cell r="A400">
            <v>42562</v>
          </cell>
        </row>
        <row r="401">
          <cell r="A401">
            <v>42559</v>
          </cell>
        </row>
        <row r="402">
          <cell r="A402">
            <v>42558</v>
          </cell>
        </row>
        <row r="403">
          <cell r="A403">
            <v>42557</v>
          </cell>
        </row>
        <row r="404">
          <cell r="A404">
            <v>42556</v>
          </cell>
        </row>
        <row r="405">
          <cell r="A405">
            <v>42552</v>
          </cell>
        </row>
        <row r="406">
          <cell r="A406">
            <v>42551</v>
          </cell>
        </row>
        <row r="407">
          <cell r="A407">
            <v>42550</v>
          </cell>
        </row>
        <row r="408">
          <cell r="A408">
            <v>42549</v>
          </cell>
        </row>
        <row r="409">
          <cell r="A409">
            <v>42548</v>
          </cell>
        </row>
        <row r="410">
          <cell r="A410">
            <v>42545</v>
          </cell>
        </row>
        <row r="411">
          <cell r="A411">
            <v>42544</v>
          </cell>
        </row>
        <row r="412">
          <cell r="A412">
            <v>42543</v>
          </cell>
        </row>
        <row r="413">
          <cell r="A413">
            <v>42542</v>
          </cell>
        </row>
        <row r="414">
          <cell r="A414">
            <v>42541</v>
          </cell>
        </row>
        <row r="415">
          <cell r="A415">
            <v>42538</v>
          </cell>
        </row>
        <row r="416">
          <cell r="A416">
            <v>42537</v>
          </cell>
        </row>
        <row r="417">
          <cell r="A417">
            <v>42536</v>
          </cell>
        </row>
        <row r="418">
          <cell r="A418">
            <v>42535</v>
          </cell>
        </row>
        <row r="419">
          <cell r="A419">
            <v>42534</v>
          </cell>
        </row>
        <row r="420">
          <cell r="A420">
            <v>42531</v>
          </cell>
        </row>
        <row r="421">
          <cell r="A421">
            <v>42530</v>
          </cell>
        </row>
        <row r="422">
          <cell r="A422">
            <v>42529</v>
          </cell>
        </row>
        <row r="423">
          <cell r="A423">
            <v>42528</v>
          </cell>
        </row>
        <row r="424">
          <cell r="A424">
            <v>42527</v>
          </cell>
        </row>
        <row r="425">
          <cell r="A425">
            <v>42524</v>
          </cell>
        </row>
        <row r="426">
          <cell r="A426">
            <v>42523</v>
          </cell>
        </row>
        <row r="427">
          <cell r="A427">
            <v>42522</v>
          </cell>
        </row>
        <row r="428">
          <cell r="A428">
            <v>42521</v>
          </cell>
        </row>
        <row r="429">
          <cell r="A429">
            <v>42517</v>
          </cell>
        </row>
        <row r="430">
          <cell r="A430">
            <v>42516</v>
          </cell>
        </row>
        <row r="431">
          <cell r="A431">
            <v>42515</v>
          </cell>
        </row>
        <row r="432">
          <cell r="A432">
            <v>42514</v>
          </cell>
        </row>
        <row r="433">
          <cell r="A433">
            <v>42513</v>
          </cell>
        </row>
        <row r="434">
          <cell r="A434">
            <v>42510</v>
          </cell>
        </row>
        <row r="435">
          <cell r="A435">
            <v>42509</v>
          </cell>
        </row>
        <row r="436">
          <cell r="A436">
            <v>42508</v>
          </cell>
        </row>
        <row r="437">
          <cell r="A437">
            <v>42507</v>
          </cell>
        </row>
        <row r="438">
          <cell r="A438">
            <v>42506</v>
          </cell>
        </row>
        <row r="439">
          <cell r="A439">
            <v>42503</v>
          </cell>
        </row>
        <row r="440">
          <cell r="A440">
            <v>42502</v>
          </cell>
        </row>
        <row r="441">
          <cell r="A441">
            <v>42501</v>
          </cell>
        </row>
        <row r="442">
          <cell r="A442">
            <v>42500</v>
          </cell>
        </row>
        <row r="443">
          <cell r="A443">
            <v>42499</v>
          </cell>
        </row>
        <row r="444">
          <cell r="A444">
            <v>42496</v>
          </cell>
        </row>
        <row r="445">
          <cell r="A445">
            <v>42495</v>
          </cell>
        </row>
        <row r="446">
          <cell r="A446">
            <v>42494</v>
          </cell>
        </row>
        <row r="447">
          <cell r="A447">
            <v>42493</v>
          </cell>
        </row>
        <row r="448">
          <cell r="A448">
            <v>42492</v>
          </cell>
        </row>
        <row r="449">
          <cell r="A449">
            <v>42489</v>
          </cell>
        </row>
        <row r="450">
          <cell r="A450">
            <v>42488</v>
          </cell>
        </row>
        <row r="451">
          <cell r="A451">
            <v>42487</v>
          </cell>
        </row>
        <row r="452">
          <cell r="A452">
            <v>42486</v>
          </cell>
        </row>
        <row r="453">
          <cell r="A453">
            <v>42485</v>
          </cell>
        </row>
        <row r="454">
          <cell r="A454">
            <v>42482</v>
          </cell>
        </row>
        <row r="455">
          <cell r="A455">
            <v>42481</v>
          </cell>
        </row>
        <row r="456">
          <cell r="A456">
            <v>42480</v>
          </cell>
        </row>
        <row r="457">
          <cell r="A457">
            <v>42479</v>
          </cell>
        </row>
        <row r="458">
          <cell r="A458">
            <v>42478</v>
          </cell>
        </row>
        <row r="459">
          <cell r="A459">
            <v>42475</v>
          </cell>
        </row>
        <row r="460">
          <cell r="A460">
            <v>42474</v>
          </cell>
        </row>
        <row r="461">
          <cell r="A461">
            <v>42473</v>
          </cell>
        </row>
        <row r="462">
          <cell r="A462">
            <v>42472</v>
          </cell>
        </row>
        <row r="463">
          <cell r="A463">
            <v>42471</v>
          </cell>
        </row>
        <row r="464">
          <cell r="A464">
            <v>42468</v>
          </cell>
        </row>
        <row r="465">
          <cell r="A465">
            <v>42467</v>
          </cell>
        </row>
        <row r="466">
          <cell r="A466">
            <v>42466</v>
          </cell>
        </row>
        <row r="467">
          <cell r="A467">
            <v>42465</v>
          </cell>
        </row>
        <row r="468">
          <cell r="A468">
            <v>42464</v>
          </cell>
        </row>
        <row r="469">
          <cell r="A469">
            <v>42461</v>
          </cell>
        </row>
        <row r="470">
          <cell r="A470">
            <v>42460</v>
          </cell>
        </row>
        <row r="471">
          <cell r="A471">
            <v>42459</v>
          </cell>
        </row>
        <row r="472">
          <cell r="A472">
            <v>42458</v>
          </cell>
        </row>
        <row r="473">
          <cell r="A473">
            <v>42457</v>
          </cell>
        </row>
        <row r="474">
          <cell r="A474">
            <v>42453</v>
          </cell>
        </row>
        <row r="475">
          <cell r="A475">
            <v>42452</v>
          </cell>
        </row>
        <row r="476">
          <cell r="A476">
            <v>42451</v>
          </cell>
        </row>
        <row r="477">
          <cell r="A477">
            <v>42450</v>
          </cell>
        </row>
        <row r="478">
          <cell r="A478">
            <v>42447</v>
          </cell>
        </row>
        <row r="479">
          <cell r="A479">
            <v>42446</v>
          </cell>
        </row>
        <row r="480">
          <cell r="A480">
            <v>42445</v>
          </cell>
        </row>
        <row r="481">
          <cell r="A481">
            <v>42444</v>
          </cell>
        </row>
        <row r="482">
          <cell r="A482">
            <v>42443</v>
          </cell>
        </row>
        <row r="483">
          <cell r="A483">
            <v>42440</v>
          </cell>
        </row>
        <row r="484">
          <cell r="A484">
            <v>42439</v>
          </cell>
        </row>
        <row r="485">
          <cell r="A485">
            <v>42438</v>
          </cell>
        </row>
        <row r="486">
          <cell r="A486">
            <v>42437</v>
          </cell>
        </row>
        <row r="487">
          <cell r="A487">
            <v>42436</v>
          </cell>
        </row>
        <row r="488">
          <cell r="A488">
            <v>42433</v>
          </cell>
        </row>
        <row r="489">
          <cell r="A489">
            <v>42432</v>
          </cell>
        </row>
        <row r="490">
          <cell r="A490">
            <v>42431</v>
          </cell>
        </row>
        <row r="491">
          <cell r="A491">
            <v>42430</v>
          </cell>
        </row>
        <row r="492">
          <cell r="A492">
            <v>42429</v>
          </cell>
        </row>
        <row r="493">
          <cell r="A493">
            <v>42426</v>
          </cell>
        </row>
        <row r="494">
          <cell r="A494">
            <v>42425</v>
          </cell>
        </row>
        <row r="495">
          <cell r="A495">
            <v>42424</v>
          </cell>
        </row>
        <row r="496">
          <cell r="A496">
            <v>42423</v>
          </cell>
        </row>
        <row r="497">
          <cell r="A497">
            <v>42422</v>
          </cell>
        </row>
        <row r="498">
          <cell r="A498">
            <v>42419</v>
          </cell>
        </row>
        <row r="499">
          <cell r="A499">
            <v>42418</v>
          </cell>
        </row>
        <row r="500">
          <cell r="A500">
            <v>42417</v>
          </cell>
        </row>
        <row r="501">
          <cell r="A501">
            <v>42416</v>
          </cell>
        </row>
        <row r="502">
          <cell r="A502">
            <v>42412</v>
          </cell>
        </row>
        <row r="503">
          <cell r="A503">
            <v>42411</v>
          </cell>
        </row>
        <row r="504">
          <cell r="A504">
            <v>42410</v>
          </cell>
        </row>
        <row r="505">
          <cell r="A505">
            <v>42409</v>
          </cell>
        </row>
        <row r="506">
          <cell r="A506">
            <v>42408</v>
          </cell>
        </row>
        <row r="507">
          <cell r="A507">
            <v>42405</v>
          </cell>
        </row>
        <row r="508">
          <cell r="A508">
            <v>42404</v>
          </cell>
        </row>
        <row r="509">
          <cell r="A509">
            <v>42403</v>
          </cell>
        </row>
        <row r="510">
          <cell r="A510">
            <v>42402</v>
          </cell>
        </row>
        <row r="511">
          <cell r="A511">
            <v>42401</v>
          </cell>
        </row>
        <row r="512">
          <cell r="A512">
            <v>42398</v>
          </cell>
        </row>
        <row r="513">
          <cell r="A513">
            <v>42397</v>
          </cell>
        </row>
        <row r="514">
          <cell r="A514">
            <v>42396</v>
          </cell>
        </row>
        <row r="515">
          <cell r="A515">
            <v>42395</v>
          </cell>
        </row>
        <row r="516">
          <cell r="A516">
            <v>42394</v>
          </cell>
        </row>
        <row r="517">
          <cell r="A517">
            <v>42391</v>
          </cell>
        </row>
        <row r="518">
          <cell r="A518">
            <v>42390</v>
          </cell>
        </row>
        <row r="519">
          <cell r="A519">
            <v>42389</v>
          </cell>
        </row>
        <row r="520">
          <cell r="A520">
            <v>42388</v>
          </cell>
        </row>
        <row r="521">
          <cell r="A521">
            <v>42384</v>
          </cell>
        </row>
        <row r="522">
          <cell r="A522">
            <v>42383</v>
          </cell>
        </row>
        <row r="523">
          <cell r="A523">
            <v>42382</v>
          </cell>
        </row>
        <row r="524">
          <cell r="A524">
            <v>42381</v>
          </cell>
        </row>
        <row r="525">
          <cell r="A525">
            <v>42380</v>
          </cell>
        </row>
        <row r="526">
          <cell r="A526">
            <v>42377</v>
          </cell>
        </row>
        <row r="527">
          <cell r="A527">
            <v>42376</v>
          </cell>
        </row>
        <row r="528">
          <cell r="A528">
            <v>42375</v>
          </cell>
        </row>
        <row r="529">
          <cell r="A529">
            <v>42374</v>
          </cell>
        </row>
        <row r="530">
          <cell r="A530">
            <v>42373</v>
          </cell>
        </row>
        <row r="531">
          <cell r="A531">
            <v>42369</v>
          </cell>
        </row>
        <row r="532">
          <cell r="A532">
            <v>42368</v>
          </cell>
        </row>
        <row r="533">
          <cell r="A533">
            <v>42367</v>
          </cell>
        </row>
        <row r="534">
          <cell r="A534">
            <v>42366</v>
          </cell>
        </row>
        <row r="535">
          <cell r="A535">
            <v>42362</v>
          </cell>
        </row>
        <row r="536">
          <cell r="A536">
            <v>42361</v>
          </cell>
        </row>
        <row r="537">
          <cell r="A537">
            <v>42360</v>
          </cell>
        </row>
        <row r="538">
          <cell r="A538">
            <v>42359</v>
          </cell>
        </row>
        <row r="539">
          <cell r="A539">
            <v>42356</v>
          </cell>
        </row>
        <row r="540">
          <cell r="A540">
            <v>42355</v>
          </cell>
        </row>
        <row r="541">
          <cell r="A541">
            <v>42354</v>
          </cell>
        </row>
        <row r="542">
          <cell r="A542">
            <v>42353</v>
          </cell>
        </row>
        <row r="543">
          <cell r="A543">
            <v>42352</v>
          </cell>
        </row>
        <row r="544">
          <cell r="A544">
            <v>42349</v>
          </cell>
        </row>
        <row r="545">
          <cell r="A545">
            <v>42348</v>
          </cell>
        </row>
        <row r="546">
          <cell r="A546">
            <v>42347</v>
          </cell>
        </row>
        <row r="547">
          <cell r="A547">
            <v>42346</v>
          </cell>
        </row>
        <row r="548">
          <cell r="A548">
            <v>42345</v>
          </cell>
        </row>
        <row r="549">
          <cell r="A549">
            <v>42342</v>
          </cell>
        </row>
        <row r="550">
          <cell r="A550">
            <v>42341</v>
          </cell>
        </row>
        <row r="551">
          <cell r="A551">
            <v>42340</v>
          </cell>
        </row>
        <row r="552">
          <cell r="A552">
            <v>42339</v>
          </cell>
        </row>
        <row r="553">
          <cell r="A553">
            <v>42338</v>
          </cell>
        </row>
        <row r="554">
          <cell r="A554">
            <v>42335</v>
          </cell>
        </row>
        <row r="555">
          <cell r="A555">
            <v>42333</v>
          </cell>
        </row>
        <row r="556">
          <cell r="A556">
            <v>42332</v>
          </cell>
        </row>
        <row r="557">
          <cell r="A557">
            <v>42331</v>
          </cell>
        </row>
        <row r="558">
          <cell r="A558">
            <v>42328</v>
          </cell>
        </row>
        <row r="559">
          <cell r="A559">
            <v>42327</v>
          </cell>
        </row>
        <row r="560">
          <cell r="A560">
            <v>42326</v>
          </cell>
        </row>
        <row r="561">
          <cell r="A561">
            <v>42325</v>
          </cell>
        </row>
        <row r="562">
          <cell r="A562">
            <v>42324</v>
          </cell>
        </row>
        <row r="563">
          <cell r="A563">
            <v>42321</v>
          </cell>
        </row>
        <row r="564">
          <cell r="A564">
            <v>42320</v>
          </cell>
        </row>
        <row r="565">
          <cell r="A565">
            <v>42319</v>
          </cell>
        </row>
        <row r="566">
          <cell r="A566">
            <v>42318</v>
          </cell>
        </row>
        <row r="567">
          <cell r="A567">
            <v>42317</v>
          </cell>
        </row>
        <row r="568">
          <cell r="A568">
            <v>42314</v>
          </cell>
        </row>
        <row r="569">
          <cell r="A569">
            <v>42313</v>
          </cell>
        </row>
        <row r="570">
          <cell r="A570">
            <v>42312</v>
          </cell>
        </row>
        <row r="571">
          <cell r="A571">
            <v>42311</v>
          </cell>
        </row>
        <row r="572">
          <cell r="A572">
            <v>42310</v>
          </cell>
        </row>
        <row r="573">
          <cell r="A573">
            <v>42307</v>
          </cell>
        </row>
        <row r="574">
          <cell r="A574">
            <v>42306</v>
          </cell>
        </row>
        <row r="575">
          <cell r="A575">
            <v>42305</v>
          </cell>
        </row>
        <row r="576">
          <cell r="A576">
            <v>42304</v>
          </cell>
        </row>
        <row r="577">
          <cell r="A577">
            <v>42303</v>
          </cell>
        </row>
        <row r="578">
          <cell r="A578">
            <v>42300</v>
          </cell>
        </row>
        <row r="579">
          <cell r="A579">
            <v>42299</v>
          </cell>
        </row>
        <row r="580">
          <cell r="A580">
            <v>42298</v>
          </cell>
        </row>
        <row r="581">
          <cell r="A581">
            <v>42297</v>
          </cell>
        </row>
        <row r="582">
          <cell r="A582">
            <v>42296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INPUT"/>
      <sheetName val="Prices"/>
    </sheetNames>
    <sheetDataSet>
      <sheetData sheetId="0"/>
      <sheetData sheetId="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Æo°¡±aAØ"/>
    </sheetNames>
    <sheetDataSet>
      <sheetData sheetId="0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rvice Invoice"/>
    </sheetNames>
    <sheetDataSet>
      <sheetData sheetId="0">
        <row r="15">
          <cell r="D15">
            <v>6.5000000000000002E-2</v>
          </cell>
          <cell r="G15">
            <v>9.5000000000000001E-2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North America"/>
      <sheetName val="Europe"/>
      <sheetName val="ROW"/>
      <sheetName val="Japan"/>
      <sheetName val="Resources"/>
      <sheetName val="Consolidated Financials"/>
      <sheetName val="Documentation"/>
      <sheetName val="Æo°¡±aA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 historical BS"/>
      <sheetName val="2  historical IS"/>
      <sheetName val="3 BEV"/>
      <sheetName val="4 Assumptions"/>
      <sheetName val="5 WARA"/>
      <sheetName val="6 Workforce"/>
      <sheetName val="7 Customer list"/>
      <sheetName val="8 Patents"/>
      <sheetName val="9 Developed- PtT"/>
      <sheetName val="Macros"/>
      <sheetName val="10 Developed- Sweet Adeline"/>
      <sheetName val="11 IPRD- Basic Team Browse"/>
      <sheetName val="12 IPRD-Advanced Team Browse"/>
      <sheetName val="13 IPRD- eFone PtT Integration"/>
      <sheetName val="14 IPRD- New PtT User Interface"/>
      <sheetName val="15 IPRD- PtT Global. and Custom"/>
      <sheetName val="16 IPRD- Firewall Transparency"/>
      <sheetName val="17 IPRD- PtT Provisioning API"/>
      <sheetName val="18 IPRD- Call API"/>
      <sheetName val="19 IPRD- Reporting API"/>
      <sheetName val="20 IPRD- Edge Based ICW SW"/>
      <sheetName val="21 IPRD- Enhance Client I-face"/>
      <sheetName val="22 Allocation"/>
      <sheetName val="__"/>
      <sheetName val="Costs to Complete analysis"/>
      <sheetName val="SA-PBC"/>
      <sheetName val="Gw-DELETE"/>
      <sheetName val="PtT-PBC"/>
      <sheetName val="PtT- PBC before changes"/>
      <sheetName val="Sales Mktg"/>
      <sheetName val="Attrition"/>
      <sheetName val="Cash Flow Factors"/>
      <sheetName val="Index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CINDEX"/>
      <sheetName val="CONTB"/>
      <sheetName val="SEGMENT"/>
      <sheetName val="PROFIT PLAN"/>
      <sheetName val="Sheet1"/>
      <sheetName val="REGPROF"/>
      <sheetName val="PRDVT"/>
      <sheetName val="RECEIVABLES"/>
      <sheetName val="WORCAP"/>
      <sheetName val="CASHFLOW"/>
      <sheetName val="bonfrs"/>
      <sheetName val="SANEXP"/>
      <sheetName val="STCKPROJ"/>
      <sheetName val="EXPENSES"/>
      <sheetName val="LETTER"/>
      <sheetName val="FLASH"/>
      <sheetName val="NFLASH"/>
      <sheetName val="DPCO"/>
      <sheetName val="EBT"/>
      <sheetName val="PROJEXP"/>
      <sheetName val="TREND"/>
      <sheetName val="TREND2"/>
      <sheetName val="CONT1"/>
      <sheetName val="CONT2"/>
      <sheetName val="SEGMENT1"/>
      <sheetName val="LNCH"/>
      <sheetName val="EBT1"/>
      <sheetName val="EXP"/>
      <sheetName val="BALS"/>
      <sheetName val="INDEX"/>
      <sheetName val="BACKUP"/>
      <sheetName val="BONUSOFFER"/>
      <sheetName val="EBTRECO"/>
      <sheetName val="RMPM"/>
      <sheetName val="Article"/>
      <sheetName val="PROFIT_PLAN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/>
      <sheetData sheetId="19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vement PBC CY"/>
      <sheetName val="Movement PBC PY"/>
      <sheetName val="STATISTICS"/>
      <sheetName val="ANALYSIS"/>
      <sheetName val="WRITEOFF'S TEST"/>
      <sheetName val="Tickmarks"/>
      <sheetName val="modRollFWD"/>
      <sheetName val="Tables"/>
      <sheetName val="Model"/>
      <sheetName val="Date Input"/>
      <sheetName val="Worksheet in 5330 Allowance for"/>
      <sheetName val="Forecast Booking Units"/>
      <sheetName val="1098 loc"/>
      <sheetName val="Adjusting Journal Entries"/>
      <sheetName val="Amortization Schedules"/>
      <sheetName val="261"/>
      <sheetName val="Switch"/>
      <sheetName val="AE_Lookup"/>
      <sheetName val="OA_Lookup"/>
      <sheetName val="MM"/>
      <sheetName val="Current Cap Table"/>
      <sheetName val="Sheet2"/>
      <sheetName val="Week"/>
      <sheetName val="xref acct"/>
      <sheetName val="GRPWAS9"/>
      <sheetName val="25"/>
      <sheetName val="GL Data"/>
      <sheetName val="Budget"/>
      <sheetName val="Deferral Summary"/>
      <sheetName val="Forecast"/>
      <sheetName val="Worksheet%20in%205330%20Allowan"/>
      <sheetName val="Maps"/>
      <sheetName val="allData"/>
      <sheetName val="Cube-Billings"/>
      <sheetName val="Cube-CV"/>
      <sheetName val="SegmentMaps"/>
      <sheetName val="Cube-NCV"/>
      <sheetName val="Cube-REV"/>
      <sheetName val="Data-IDC"/>
      <sheetName val="Forecast-IDC"/>
      <sheetName val="Catellus"/>
      <sheetName val="triggers"/>
      <sheetName val="General assumptions"/>
      <sheetName val="Acc Exp Timing"/>
      <sheetName val="Acquisition Hist"/>
      <sheetName val=" Acqn Benchmarking"/>
      <sheetName val="EBITDA Adjustments"/>
      <sheetName val="Budget Accuracy"/>
      <sheetName val="Capex Analytics"/>
      <sheetName val="Capex Major Projects"/>
      <sheetName val="Trapped Cash"/>
      <sheetName val="Non-Operating Cash Flows"/>
      <sheetName val="Derivatives"/>
      <sheetName val="EBITDA vs Operating CF"/>
      <sheetName val="Equity"/>
      <sheetName val="Quality of Assets"/>
      <sheetName val="Exposures"/>
      <sheetName val="Free CF"/>
      <sheetName val="Letters of Credit"/>
      <sheetName val="Net Debt"/>
      <sheetName val="OPEB - Funded Status"/>
      <sheetName val="IS Account Detail"/>
      <sheetName val="Normalized Monthly Working Cap"/>
      <sheetName val="Pension - Funded Status"/>
      <sheetName val="Post-Closing"/>
      <sheetName val="Potential Purchase Accounting"/>
      <sheetName val="Summary Work Cap"/>
      <sheetName val="PWC"/>
      <sheetName val="Schedule"/>
      <sheetName val="Growth-Financials"/>
      <sheetName val="GT Custom"/>
      <sheetName val="INQ"/>
      <sheetName val="JLG Monthly"/>
      <sheetName val="List"/>
      <sheetName val="Share Buyback Calcs"/>
      <sheetName val="REPORT_DETAIL_AT_LIST"/>
      <sheetName val="graph"/>
      <sheetName val="HC and Base Pay Trend"/>
      <sheetName val="Datenbank"/>
      <sheetName val="Bilanz und GuV"/>
      <sheetName val="Monthly"/>
      <sheetName val="Hf"/>
      <sheetName val="IS01"/>
      <sheetName val="ic"/>
      <sheetName val="KION - RE Value Summary"/>
      <sheetName val="Sheet1"/>
      <sheetName val="Activity"/>
      <sheetName val="qtrsumguts"/>
      <sheetName val="ES-13"/>
      <sheetName val="Lookups"/>
      <sheetName val="MORE"/>
      <sheetName val="Mult-3yr"/>
      <sheetName val="CREDIT STATS"/>
      <sheetName val="Base_Dom"/>
      <sheetName val="Graph 1"/>
      <sheetName val="Categories"/>
      <sheetName val="Variables"/>
      <sheetName val="Focus Group"/>
      <sheetName val="Menu"/>
      <sheetName val="LBO"/>
      <sheetName val="Prix marché, shipments"/>
      <sheetName val="ADJ"/>
      <sheetName val="TPE Raw Data"/>
      <sheetName val="Standalone Cost Assumptions"/>
      <sheetName val="Custom Index"/>
      <sheetName val="WACC Calculation"/>
      <sheetName val="data"/>
      <sheetName val="14.1"/>
      <sheetName val="8"/>
      <sheetName val="6"/>
      <sheetName val="11"/>
      <sheetName val="12"/>
      <sheetName val="13.2"/>
      <sheetName val="14"/>
      <sheetName val="15"/>
      <sheetName val="16"/>
      <sheetName val="17"/>
      <sheetName val="18"/>
      <sheetName val="22"/>
      <sheetName val="22.1"/>
      <sheetName val="23"/>
      <sheetName val="24"/>
      <sheetName val="25.1"/>
      <sheetName val="25.2"/>
      <sheetName val="26"/>
      <sheetName val="26.1"/>
      <sheetName val="26.2"/>
      <sheetName val="27"/>
      <sheetName val="28"/>
      <sheetName val="29"/>
      <sheetName val="3"/>
      <sheetName val="30"/>
      <sheetName val="5"/>
      <sheetName val="7"/>
      <sheetName val="9"/>
      <sheetName val="9.1"/>
      <sheetName val="1"/>
      <sheetName val="FCF"/>
      <sheetName val="Order Codes-UnitsPerQty Query"/>
      <sheetName val="Control_Princeton"/>
      <sheetName val="평가기준"/>
      <sheetName val="CHG BS roll-forward"/>
      <sheetName val="Headcount and Oil Price"/>
      <sheetName val="BOE Stats"/>
      <sheetName val="23-Lfam PY"/>
      <sheetName val="Hoja1"/>
      <sheetName val="Inputs"/>
      <sheetName val="Crew Days"/>
      <sheetName val="2017 Detail Sku info"/>
      <sheetName val="Cash"/>
      <sheetName val="P&amp;L"/>
      <sheetName val="U1 P&amp;L"/>
      <sheetName val="049 6-12.5oz Sch A"/>
      <sheetName val="Reg Guelph"/>
      <sheetName val="Reg Markham"/>
      <sheetName val="Reg Ottawa"/>
      <sheetName val="hb_rapp"/>
      <sheetName val="FY 17 Campus"/>
      <sheetName val="Sep13-Aug15"/>
      <sheetName val="FY16 Budget"/>
      <sheetName val="Actual-Smry"/>
      <sheetName val="Rent"/>
      <sheetName val="D&amp;A"/>
      <sheetName val="Outputs-&gt;"/>
      <sheetName val="Enrl Fcst"/>
      <sheetName val="FTE-Smry"/>
      <sheetName val="Inputs-&gt;"/>
      <sheetName val="Loan Schedule"/>
      <sheetName val="CH PreOpen"/>
      <sheetName val="HO and CL PR"/>
      <sheetName val="Corp FTE model"/>
      <sheetName val="Corp SGA"/>
      <sheetName val="LEI BS"/>
      <sheetName val="DIL4"/>
      <sheetName val="Reference"/>
      <sheetName val="In Euros"/>
      <sheetName val="Revenue Backlog"/>
      <sheetName val="Assump"/>
      <sheetName val="Drivers"/>
      <sheetName val="unit_type"/>
      <sheetName val="ico0504-sum"/>
      <sheetName val="BIS LIST-NTH 18"/>
      <sheetName val="FinSum"/>
      <sheetName val="Lists"/>
      <sheetName val="Report 11"/>
      <sheetName val="Asset Strategy"/>
      <sheetName val="ProdExpVari"/>
      <sheetName val="VSS"/>
      <sheetName val="10"/>
      <sheetName val="SUMMARY"/>
      <sheetName val="Bal Sheet Detail - Drivers"/>
      <sheetName val="Web"/>
      <sheetName val="PERIOD MIX"/>
      <sheetName val="Consolidated"/>
      <sheetName val="Data by SC"/>
      <sheetName val="Scorecard Overview "/>
      <sheetName val="ONYX"/>
      <sheetName val="MAIN"/>
      <sheetName val="2011 Cap Projects"/>
      <sheetName val="VGM_Query Detail"/>
      <sheetName val="Cost Breakdown"/>
      <sheetName val="Reference Tables"/>
      <sheetName val="Multi Plan Input"/>
      <sheetName val="RMS-USD$"/>
      <sheetName val="Fcst. Summary"/>
      <sheetName val="Security Names - All"/>
      <sheetName val="Joint Design"/>
      <sheetName val="dividends"/>
      <sheetName val="CENSUS FROM DISK"/>
      <sheetName val="JG Balance Sheet-New"/>
      <sheetName val="Data_Fxd"/>
      <sheetName val="Inventory"/>
      <sheetName val="Trial Balance"/>
      <sheetName val="Towing Invoice"/>
      <sheetName val="Sources_Uses"/>
      <sheetName val="Sheet0"/>
      <sheetName val="Furniture Mfgs."/>
      <sheetName val="A1 - Income Statement"/>
      <sheetName val="Step1-update excut date &amp; cap %"/>
      <sheetName val="Contents"/>
      <sheetName val="DJIA"/>
      <sheetName val="Sponsor as Beneficiary (Burl)"/>
      <sheetName val="Team Codes"/>
      <sheetName val="PF Waterfall"/>
      <sheetName val="CONTROL$"/>
      <sheetName val="Hist. Financial Spreads from PD"/>
      <sheetName val="Wage by CC"/>
      <sheetName val="Internal"/>
      <sheetName val="Cover"/>
      <sheetName val="Credit Ratios"/>
      <sheetName val="calendar"/>
      <sheetName val="OR Zip data"/>
      <sheetName val="Customers Top Ten"/>
      <sheetName val="Cover Page"/>
      <sheetName val="Key Finance"/>
      <sheetName val="Settings"/>
      <sheetName val="Consolidated Forecast"/>
      <sheetName val="General Inputs"/>
      <sheetName val="Subs"/>
      <sheetName val="IS"/>
      <sheetName val="C90_NET"/>
      <sheetName val="Labor"/>
      <sheetName val="COMB3"/>
      <sheetName val="Exchange Rate"/>
      <sheetName val="Summary 2"/>
      <sheetName val="Sheet3"/>
      <sheetName val="Transaction Assumptions"/>
      <sheetName val="#REF"/>
      <sheetName val="DEBT"/>
      <sheetName val="Duration "/>
      <sheetName val="Funds Flow"/>
      <sheetName val="2010 BP (2)"/>
      <sheetName val="input"/>
      <sheetName val="Assum"/>
      <sheetName val="OBSOLETE"/>
      <sheetName val="ActionsEN"/>
      <sheetName val="Sheet5"/>
      <sheetName val="MAT_N048"/>
      <sheetName val="A"/>
      <sheetName val="Project Worksheet Summary"/>
      <sheetName val="Drop Downs"/>
      <sheetName val="AR"/>
      <sheetName val="Options"/>
      <sheetName val="VSTS_ValidationWS_1"/>
      <sheetName val="Q1 Summary"/>
      <sheetName val="Sheet44"/>
      <sheetName val="Sheet46"/>
      <sheetName val="AJEs"/>
      <sheetName val="Sheet18"/>
      <sheetName val="Sheet21"/>
      <sheetName val="Sheet23"/>
      <sheetName val="Sheet25"/>
      <sheetName val="Sheet26"/>
      <sheetName val="wk"/>
      <sheetName val="Fees"/>
      <sheetName val="structure"/>
      <sheetName val="XRef"/>
      <sheetName val="CONSOLF0208"/>
      <sheetName val="Employee Assumptions"/>
      <sheetName val="Gemstar"/>
      <sheetName val="Comprehensive MCO penetration"/>
      <sheetName val="IILFI39"/>
      <sheetName val="GIU 2006 IAS"/>
      <sheetName val="Checks_BO"/>
      <sheetName val="Additions"/>
      <sheetName val="Depr."/>
      <sheetName val="Parameters"/>
      <sheetName val="Net Income Graph"/>
      <sheetName val="QEAT"/>
      <sheetName val="Noncurrent Assets"/>
      <sheetName val="Services"/>
      <sheetName val="Customer Data"/>
      <sheetName val="GRAFICO EVOLUCIÓN"/>
      <sheetName val="PPD"/>
      <sheetName val="T&amp;D Spend"/>
      <sheetName val="Div. Cust. Base (2)"/>
      <sheetName val="AR - Top 10 Historical"/>
      <sheetName val="Companies"/>
      <sheetName val="People"/>
      <sheetName val="Cube - Budget"/>
      <sheetName val="P &amp; L Groupings 2014"/>
      <sheetName val="Expense Summary"/>
      <sheetName val="FPP"/>
      <sheetName val="TopCust"/>
      <sheetName val="Keys_BO"/>
      <sheetName val="Variables Input"/>
      <sheetName val="Projects"/>
      <sheetName val="GS Rev"/>
      <sheetName val="GS P&amp;L"/>
      <sheetName val="TE Raw Data"/>
      <sheetName val="O productivity"/>
      <sheetName val="Financial Snapshot"/>
      <sheetName val="KPIs"/>
      <sheetName val="Clients"/>
      <sheetName val="Pipeline"/>
      <sheetName val="BS"/>
      <sheetName val="CF"/>
      <sheetName val="Client Vol"/>
      <sheetName val="Client Rev"/>
      <sheetName val="Client Profit"/>
      <sheetName val="Claim Sub"/>
      <sheetName val="Vol"/>
      <sheetName val="Rev"/>
      <sheetName val="Profit"/>
      <sheetName val="Old Plan Format"/>
      <sheetName val="Plan"/>
      <sheetName val="Map"/>
      <sheetName val="GL IS"/>
      <sheetName val="GL BS"/>
      <sheetName val="GL CF"/>
      <sheetName val="Rev vs Budget"/>
      <sheetName val="Rev vs Bud (Contract)"/>
      <sheetName val="2019 Budget"/>
      <sheetName val="Operational Budget"/>
      <sheetName val="2nd Close"/>
      <sheetName val="Insurance Collections"/>
      <sheetName val="Patient SF Collections"/>
      <sheetName val="Insurance SF Collections"/>
      <sheetName val="Cases"/>
      <sheetName val="Movement_PBC_CY"/>
      <sheetName val="Movement_PBC_PY"/>
      <sheetName val="WRITEOFF'S_TEST"/>
      <sheetName val="Date_Input"/>
      <sheetName val="Worksheet_in_5330_Allowance_for"/>
      <sheetName val="Forecast_Booking_Units"/>
      <sheetName val="1098_loc"/>
      <sheetName val="Adjusting_Journal_Entries"/>
      <sheetName val="Amortization_Schedules"/>
      <sheetName val="Current_Cap_Table"/>
      <sheetName val="xref_acct"/>
      <sheetName val="GL_Data"/>
      <sheetName val="Deferral_Summary"/>
      <sheetName val="General_assumptions"/>
      <sheetName val="Acc_Exp_Timing"/>
      <sheetName val="Acquisition_Hist"/>
      <sheetName val="_Acqn_Benchmarking"/>
      <sheetName val="EBITDA_Adjustments"/>
      <sheetName val="Budget_Accuracy"/>
      <sheetName val="Capex_Analytics"/>
      <sheetName val="Capex_Major_Projects"/>
      <sheetName val="Trapped_Cash"/>
      <sheetName val="Non-Operating_Cash_Flows"/>
      <sheetName val="EBITDA_vs_Operating_CF"/>
      <sheetName val="Quality_of_Assets"/>
      <sheetName val="Free_CF"/>
      <sheetName val="Letters_of_Credit"/>
      <sheetName val="Net_Debt"/>
      <sheetName val="OPEB_-_Funded_Status"/>
      <sheetName val="IS_Account_Detail"/>
      <sheetName val="Normalized_Monthly_Working_Cap"/>
      <sheetName val="Pension_-_Funded_Status"/>
      <sheetName val="Potential_Purchase_Accounting"/>
      <sheetName val="Summary_Work_Cap"/>
      <sheetName val="GT_Custom"/>
      <sheetName val="JLG_Monthly"/>
      <sheetName val="Share_Buyback_Calcs"/>
      <sheetName val="HC_and_Base_Pay_Trend"/>
      <sheetName val="Bilanz_und_GuV"/>
      <sheetName val="KION_-_RE_Value_Summary"/>
      <sheetName val="CREDIT_STATS"/>
      <sheetName val="Graph_1"/>
      <sheetName val="Focus_Group"/>
      <sheetName val="TPE_Raw_Data"/>
      <sheetName val="Prix_marché,_shipments"/>
      <sheetName val="Standalone_Cost_Assumptions"/>
      <sheetName val="Custom_Index"/>
      <sheetName val="WACC_Calculation"/>
      <sheetName val="14_1"/>
      <sheetName val="13_2"/>
      <sheetName val="22_1"/>
      <sheetName val="25_1"/>
      <sheetName val="25_2"/>
      <sheetName val="26_1"/>
      <sheetName val="26_2"/>
      <sheetName val="9_1"/>
      <sheetName val="Order_Codes-UnitsPerQty_Query"/>
      <sheetName val="CHG_BS_roll-forward"/>
      <sheetName val="Headcount_and_Oil_Price"/>
      <sheetName val="BOE_Stats"/>
      <sheetName val="23-Lfam_PY"/>
      <sheetName val="Crew_Days"/>
      <sheetName val="2017_Detail_Sku_info"/>
      <sheetName val="U1_P&amp;L"/>
      <sheetName val="049_6-12_5oz_Sch_A"/>
      <sheetName val="Reg_Guelph"/>
      <sheetName val="Reg_Markham"/>
      <sheetName val="Reg_Ottawa"/>
      <sheetName val="Scorecard_Overview_"/>
      <sheetName val="FY_17_Campus"/>
      <sheetName val="FY16_Budget"/>
      <sheetName val="Enrl_Fcst"/>
      <sheetName val="Loan_Schedule"/>
      <sheetName val="CH_PreOpen"/>
      <sheetName val="HO_and_CL_PR"/>
      <sheetName val="Corp_FTE_model"/>
      <sheetName val="Corp_SGA"/>
      <sheetName val="LEI_BS"/>
      <sheetName val="In_Euros"/>
      <sheetName val="Revenue_Backlog"/>
      <sheetName val="BIS_LIST-NTH_18"/>
      <sheetName val="Report_11"/>
      <sheetName val="Asset_Strategy"/>
      <sheetName val="PERIOD_MIX"/>
      <sheetName val="Bal_Sheet_Detail_-_Drivers"/>
      <sheetName val="Data_by_SC"/>
      <sheetName val="Reference_Tables"/>
      <sheetName val="Multi_Plan_Input"/>
      <sheetName val="Fcst__Summary"/>
      <sheetName val="Security_Names_-_All"/>
      <sheetName val="Joint_Design"/>
      <sheetName val="CENSUS_FROM_DISK"/>
      <sheetName val="JG_Balance_Sheet-New"/>
      <sheetName val="Trial_Balance"/>
      <sheetName val="Towing_Invoice"/>
      <sheetName val="2011_Cap_Projects"/>
      <sheetName val="VGM_Query_Detail"/>
      <sheetName val="Cost_Breakdown"/>
      <sheetName val="A1_-_Income_Statement"/>
      <sheetName val="Step1-update_excut_date_&amp;_cap_%"/>
      <sheetName val="Sponsor_as_Beneficiary_(Burl)"/>
      <sheetName val="Team_Codes"/>
      <sheetName val="PF_Waterfall"/>
      <sheetName val="Hist__Financial_Spreads_from_PD"/>
      <sheetName val="Wage_by_CC"/>
      <sheetName val="Furniture_Mfgs_"/>
      <sheetName val="Cover_Page"/>
      <sheetName val="Key_Finance"/>
      <sheetName val="Consolidated_Forecast"/>
      <sheetName val="General_Inputs"/>
      <sheetName val="Credit_Ratios"/>
      <sheetName val="OR_Zip_data"/>
      <sheetName val="Exchange_Rate"/>
      <sheetName val="Customers_Top_Ten"/>
      <sheetName val="Summary_2"/>
      <sheetName val="2010_BP_(2)"/>
      <sheetName val="Transaction_Assumptions"/>
      <sheetName val="Duration_"/>
      <sheetName val="Funds_Flow"/>
      <sheetName val="Project_Worksheet_Summary"/>
      <sheetName val="Drop_Downs"/>
      <sheetName val="Q1_Summary"/>
      <sheetName val="Employee_Assumptions"/>
      <sheetName val="Comprehensive_MCO_penetration"/>
      <sheetName val="GIU_2006_IAS"/>
      <sheetName val="Depr_"/>
      <sheetName val="Net_Income_Graph"/>
      <sheetName val="Noncurrent_Assets"/>
      <sheetName val="Customer_Data"/>
      <sheetName val="GRAFICO_EVOLUCIÓN"/>
      <sheetName val="Expense_Summary"/>
      <sheetName val="T&amp;D_Spend"/>
      <sheetName val="Div__Cust__Base_(2)"/>
      <sheetName val="AR_-_Top_10_Historical"/>
      <sheetName val="Cube_-_Budget"/>
      <sheetName val="P_&amp;_L_Groupings_2014"/>
      <sheetName val="Monthly Data"/>
      <sheetName val="CASH FLOW"/>
      <sheetName val="S4"/>
      <sheetName val="Loan Amortization Schedule"/>
      <sheetName val="WACC"/>
      <sheetName val="sal"/>
      <sheetName val="AddCost"/>
      <sheetName val="Tfer Out"/>
      <sheetName val="AccDil"/>
      <sheetName val="2.1.2 Insurance"/>
      <sheetName val="SCTY Stock Price Graph"/>
      <sheetName val="Management Ownership"/>
      <sheetName val="RAW DATA + FREQUENC"/>
      <sheetName val="1964 - 1999 Canada Rig Count"/>
      <sheetName val="Current Weekly Summary"/>
      <sheetName val="Current Summary By State"/>
      <sheetName val="1991 - 1999 Drilling Type"/>
      <sheetName val="Assumptns - Rev (Existing Fac)"/>
      <sheetName val="Nextira LLC"/>
      <sheetName val="SG&amp;A"/>
      <sheetName val="Send -  Funds Flow"/>
      <sheetName val="Annual"/>
      <sheetName val="Assumptions"/>
      <sheetName val="GEN Inputs"/>
      <sheetName val="TP"/>
      <sheetName val="WWCI Sale EPS Impact"/>
      <sheetName val="Margins&amp;Growth"/>
      <sheetName val="Info Request"/>
      <sheetName val="Warrants"/>
      <sheetName val="TS Summary"/>
      <sheetName val="K Wood DE"/>
      <sheetName val="CONFIG"/>
      <sheetName val="MainMenu"/>
      <sheetName val="DIV INC"/>
      <sheetName val="DropZone"/>
      <sheetName val="INDEX"/>
      <sheetName val="Pro Forma"/>
      <sheetName val="Zip Lat Long"/>
      <sheetName val="OE Testing '00"/>
      <sheetName val="Supporting Settings"/>
      <sheetName val="Calculations"/>
      <sheetName val="WBY Pivot"/>
      <sheetName val="Cover Sheet"/>
      <sheetName val="Acquisition Opportunities"/>
      <sheetName val="Graphs"/>
      <sheetName val="BaseData"/>
      <sheetName val="Summary Sources &amp; Uses"/>
      <sheetName val="matrix_razorback"/>
      <sheetName val="Transaction Summary"/>
      <sheetName val="dropdown lists"/>
      <sheetName val="ETD"/>
      <sheetName val="Concent."/>
      <sheetName val="DCF"/>
      <sheetName val="Query"/>
      <sheetName val="Follow-on Offering Analysis"/>
      <sheetName val="YE-SW2"/>
      <sheetName val="Legend"/>
      <sheetName val="Growth Cases"/>
      <sheetName val="PEPSICO"/>
      <sheetName val="Vendor ID's"/>
      <sheetName val="GSChartLabels"/>
      <sheetName val="CA-BS0200"/>
      <sheetName val="SUN Data"/>
      <sheetName val="INFO INSIGHT"/>
      <sheetName val="Scott"/>
      <sheetName val="PL Rec to Mgmt pres"/>
      <sheetName val="Modesto"/>
      <sheetName val="Newark"/>
      <sheetName val="SanJose"/>
      <sheetName val="Financial Outputs"/>
      <sheetName val="MOTM39&amp;40"/>
      <sheetName val="Setup"/>
      <sheetName val="MEX95IB"/>
      <sheetName val="Acquisition Notes Payable"/>
      <sheetName val="Sum DCF Val"/>
      <sheetName val="DateTemplate"/>
      <sheetName val="ABCO DSO"/>
      <sheetName val="CEB DSO"/>
      <sheetName val="CNQR DSO"/>
      <sheetName val="CRM DSO"/>
      <sheetName val="EBIX DSO"/>
      <sheetName val="FC DSO"/>
      <sheetName val="FCN DSO"/>
      <sheetName val="FORR DSO"/>
      <sheetName val="GPX DSO"/>
      <sheetName val="GUID DSO"/>
      <sheetName val="IT DSO"/>
      <sheetName val="LTRE DSO"/>
      <sheetName val="NCI DSO"/>
      <sheetName val="N DSO"/>
      <sheetName val="RP DSO"/>
      <sheetName val="SABA DSO"/>
      <sheetName val="ULTI DSO"/>
      <sheetName val="Profile"/>
      <sheetName val="Validations"/>
      <sheetName val="AR  June 2008"/>
      <sheetName val="BRAD"/>
      <sheetName val="A1. Monthly Flash"/>
      <sheetName val="A2. Statements of Operations"/>
      <sheetName val="A3. Revenue"/>
      <sheetName val="A4. New Revenue"/>
      <sheetName val="A5. Dept Expense"/>
      <sheetName val="B1. Walk Month vs Prior Year"/>
      <sheetName val="B2. Walk YTD vs Budget"/>
      <sheetName val="B3. Walk YTD vs Prior Year"/>
      <sheetName val="B1. Walk Month vs Budget"/>
      <sheetName val="D1. NWC &amp; Liquidity"/>
      <sheetName val="D2. Balance Sheet"/>
      <sheetName val="D3. Cash Flow"/>
      <sheetName val="D4. Covenant Detail"/>
      <sheetName val="B1. Month vs Forecast"/>
      <sheetName val="B3. Month vs Prior Year"/>
      <sheetName val="B4. YTD vs Forecast"/>
      <sheetName val="C. Margins--&gt;"/>
      <sheetName val="I. Cash Flow"/>
      <sheetName val="J. Covenant Calc"/>
      <sheetName val="J1. Covenant Definitions"/>
      <sheetName val="K. P&amp;L Forecasts--&gt;"/>
      <sheetName val="K1. 3+9 Forecast"/>
      <sheetName val="K2. 6+6 Forecast"/>
      <sheetName val="N. 13 Week Cash Forecast"/>
      <sheetName val="O.Flash Reconciliation"/>
      <sheetName val="K3. 8+4 Forecast"/>
      <sheetName val="E1. KPIs"/>
      <sheetName val="E2. Headcount"/>
      <sheetName val="Input Schedules"/>
      <sheetName val="QB GL Input"/>
      <sheetName val="QB PL"/>
      <sheetName val="Empl Plan"/>
      <sheetName val="Empl 2018"/>
      <sheetName val="Bonus Plan"/>
      <sheetName val="ION Exp Build"/>
      <sheetName val="New Sales Build"/>
      <sheetName val="3rd Party Marketing"/>
      <sheetName val="ION Compare"/>
      <sheetName val="Empl 2017"/>
      <sheetName val="ION PL"/>
      <sheetName val="Expense Detail"/>
      <sheetName val="QoE 17"/>
      <sheetName val="BRAD Hist Info"/>
      <sheetName val="BRAD Budget"/>
      <sheetName val="Addback Detail"/>
      <sheetName val="CapEx"/>
      <sheetName val="Intangibles"/>
      <sheetName val="Bonus Exp"/>
      <sheetName val="Comm Exp"/>
      <sheetName val="Deferred Tax"/>
      <sheetName val="Combined Leadsheet"/>
      <sheetName val="LBM"/>
      <sheetName val="Insurance_Collections"/>
      <sheetName val="Patient_SF_Collections"/>
      <sheetName val="Insurance_SF_Collections"/>
      <sheetName val="2nd_Close"/>
      <sheetName val="Trends"/>
      <sheetName val="FORM-16"/>
      <sheetName val="Exh B-8"/>
      <sheetName val="Exh B-5"/>
      <sheetName val="Exh B-2"/>
      <sheetName val="Exh B-6"/>
      <sheetName val="Exh B-4"/>
      <sheetName val="Exh B-3"/>
      <sheetName val="Exh B-7"/>
      <sheetName val="Exh B-1"/>
    </sheetNames>
    <sheetDataSet>
      <sheetData sheetId="0">
        <row r="3">
          <cell r="B3" t="str">
            <v>Trend Data (ideally user would link this to TB)</v>
          </cell>
        </row>
      </sheetData>
      <sheetData sheetId="1">
        <row r="3">
          <cell r="B3" t="str">
            <v>Trend Data (ideally user would link this to TB)</v>
          </cell>
        </row>
      </sheetData>
      <sheetData sheetId="2" refreshError="1"/>
      <sheetData sheetId="3">
        <row r="3">
          <cell r="B3" t="str">
            <v>Trend Data (ideally user would link this to TB)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>
        <row r="3">
          <cell r="B3" t="str">
            <v>Trend Data (ideally user would link this to TB)</v>
          </cell>
        </row>
      </sheetData>
      <sheetData sheetId="340">
        <row r="3">
          <cell r="B3" t="str">
            <v>Trend Data (ideally user would link this to TB)</v>
          </cell>
        </row>
      </sheetData>
      <sheetData sheetId="341">
        <row r="3">
          <cell r="B3" t="str">
            <v>Trend Data (ideally user would link this to TB)</v>
          </cell>
        </row>
      </sheetData>
      <sheetData sheetId="342">
        <row r="3">
          <cell r="B3" t="str">
            <v>Trend Data (ideally user would link this to TB)</v>
          </cell>
        </row>
      </sheetData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>
        <row r="3">
          <cell r="B3" t="str">
            <v>Trend Data (ideally user would link this to TB)</v>
          </cell>
        </row>
      </sheetData>
      <sheetData sheetId="378">
        <row r="3">
          <cell r="B3" t="str">
            <v>Trend Data (ideally user would link this to TB)</v>
          </cell>
        </row>
      </sheetData>
      <sheetData sheetId="379">
        <row r="3">
          <cell r="B3" t="str">
            <v>Trend Data (ideally user would link this to TB)</v>
          </cell>
        </row>
      </sheetData>
      <sheetData sheetId="380">
        <row r="3">
          <cell r="B3" t="str">
            <v>Trend Data (ideally user would link this to TB)</v>
          </cell>
        </row>
      </sheetData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>
        <row r="3">
          <cell r="B3">
            <v>0</v>
          </cell>
        </row>
      </sheetData>
      <sheetData sheetId="569" refreshError="1"/>
      <sheetData sheetId="570" refreshError="1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 refreshError="1"/>
      <sheetData sheetId="622" refreshError="1"/>
      <sheetData sheetId="623" refreshError="1"/>
      <sheetData sheetId="624"/>
      <sheetData sheetId="625"/>
      <sheetData sheetId="626"/>
      <sheetData sheetId="627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dware Details"/>
      <sheetName val="Hardware Summary"/>
      <sheetName val="ID Solutions Details"/>
      <sheetName val="ID Solutions Summary"/>
      <sheetName val=".6 Jump Start"/>
      <sheetName val="Jumpst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57">
          <cell r="D457">
            <v>-125122</v>
          </cell>
        </row>
      </sheetData>
      <sheetData sheetId="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.1 Rollforward"/>
      <sheetName val="XREF"/>
      <sheetName val="Tickmarks"/>
      <sheetName val=".2 Series E Issuance"/>
      <sheetName val=".3 Restricted Stock Awards"/>
      <sheetName val=".4 FN 7 Disclosure"/>
      <sheetName val=".5 Accretion Series C"/>
      <sheetName val=".6 Accretion Series D"/>
      <sheetName val=".7 Accretion Series 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ed asset register"/>
      <sheetName val="XREF"/>
    </sheetNames>
    <sheetDataSet>
      <sheetData sheetId="0" refreshError="1"/>
      <sheetData sheetId="1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 Plan"/>
      <sheetName val="IPE"/>
      <sheetName val=".1 Recurring Revenue Testing"/>
      <sheetName val=".1a Allowance for Returns"/>
      <sheetName val=".2 E-mail Marketing Rev"/>
      <sheetName val=".3 Credit Card Residuals Rev"/>
      <sheetName val=".4 Hardware &amp; ID Solutions"/>
      <sheetName val=".5 Web Set-up Fees"/>
      <sheetName val=".6 Jump Start"/>
      <sheetName val="XREF"/>
      <sheetName val="Tickmarks"/>
      <sheetName val="Sample Plan A"/>
      <sheetName val="Sample Plan - B"/>
      <sheetName val="IPE 2a &amp; 2b"/>
      <sheetName val="IPE 5"/>
      <sheetName val="IPE 6"/>
      <sheetName val="IPE 7"/>
      <sheetName val=".1 Revenue Detail Testing"/>
      <sheetName val=".4a Deferred HW and ID"/>
      <sheetName val=".7 Rev. Completeness Te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Mensual"/>
      <sheetName val="Bajas"/>
      <sheetName val="Edificio"/>
      <sheetName val="Maq y Eq"/>
      <sheetName val="Mob y Eq"/>
      <sheetName val="Computo"/>
      <sheetName val="Transporte"/>
      <sheetName val="Licencias"/>
      <sheetName val="Incp"/>
      <sheetName val="Ded Inmedi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maria"/>
      <sheetName val="Adiciones"/>
      <sheetName val="Bajas"/>
      <sheetName val="XREF"/>
      <sheetName val="Tickmark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ra Insitu 5m"/>
      <sheetName val="EXPLORATION"/>
      <sheetName val="Metal Plan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 &amp; A"/>
      <sheetName val="LABOUR"/>
      <sheetName val="Version Control"/>
      <sheetName val="TimeLine"/>
      <sheetName val="TO DO"/>
      <sheetName val="Changes"/>
      <sheetName val="INFO"/>
      <sheetName val="ProdStats"/>
      <sheetName val="Project Mining Totals"/>
      <sheetName val="SUMMARY"/>
      <sheetName val="KPI"/>
      <sheetName val="FINANCIAL"/>
      <sheetName val="CAPITAL2006"/>
      <sheetName val="CAPITAL2007"/>
      <sheetName val="MINING OC"/>
      <sheetName val="MINING UG"/>
      <sheetName val="PROCESS"/>
      <sheetName val="Metal Plan"/>
      <sheetName val="All Engineering"/>
      <sheetName val="EXPLORATION"/>
      <sheetName val="DRILLING UG"/>
      <sheetName val="Gara Insitu 5m"/>
      <sheetName val="Yalea Insitu 5m"/>
      <sheetName val="P125 Insitu 5m"/>
      <sheetName val="P129 Insitu 5m"/>
      <sheetName val="Gara ExUG"/>
      <sheetName val="Yalea ExUG"/>
      <sheetName val="Gara Inputs"/>
      <sheetName val="Yalea Inputs"/>
      <sheetName val="Gara UG CAPEX"/>
      <sheetName val="Gara UG OPEX"/>
      <sheetName val="Yalea UG CAPEX"/>
      <sheetName val="Yalea UG OPEX"/>
      <sheetName val="Gara ExPit"/>
      <sheetName val="Yalea ExPit"/>
      <sheetName val="P125 ExPit"/>
      <sheetName val="P129 ExPit"/>
      <sheetName val="Satellites + UG Exp ExPit"/>
      <sheetName val="BCM Schedule"/>
      <sheetName val="BCM Budget D&amp;B"/>
      <sheetName val="BCM Budget L&amp;H"/>
      <sheetName val="Valuation Costs"/>
      <sheetName val="Stockpile valuation"/>
      <sheetName val="Stockpile balances"/>
      <sheetName val="Recoveries"/>
      <sheetName val="Mill Feed Schedule"/>
      <sheetName val="Simplified Mill Feed"/>
      <sheetName val="Graphs"/>
      <sheetName val="Valuation Schedule"/>
      <sheetName val="Reserve Recon"/>
      <sheetName val="minOC"/>
      <sheetName val="minUG"/>
      <sheetName val="proc"/>
      <sheetName val="Eng"/>
      <sheetName val="g&amp;a"/>
    </sheetNames>
    <sheetDataSet>
      <sheetData sheetId="0" refreshError="1">
        <row r="1">
          <cell r="A1" t="str">
            <v>B07 - LOULO PROJECT BUDGET 2007 - G &amp; A</v>
          </cell>
          <cell r="G1" t="str">
            <v>Element</v>
          </cell>
          <cell r="H1" t="str">
            <v>Department</v>
          </cell>
          <cell r="J1">
            <v>2004</v>
          </cell>
          <cell r="K1">
            <v>2005</v>
          </cell>
          <cell r="L1">
            <v>2006</v>
          </cell>
          <cell r="M1">
            <v>2006</v>
          </cell>
          <cell r="N1">
            <v>2006</v>
          </cell>
          <cell r="O1">
            <v>2006</v>
          </cell>
          <cell r="P1">
            <v>2006</v>
          </cell>
          <cell r="Q1">
            <v>2006</v>
          </cell>
          <cell r="R1">
            <v>2006</v>
          </cell>
          <cell r="S1">
            <v>2006</v>
          </cell>
          <cell r="T1">
            <v>2006</v>
          </cell>
          <cell r="U1">
            <v>2006</v>
          </cell>
          <cell r="V1">
            <v>2006</v>
          </cell>
          <cell r="W1">
            <v>2006</v>
          </cell>
          <cell r="X1">
            <v>2006</v>
          </cell>
          <cell r="Y1">
            <v>2007</v>
          </cell>
          <cell r="Z1">
            <v>2007</v>
          </cell>
          <cell r="AA1">
            <v>2007</v>
          </cell>
          <cell r="AB1">
            <v>2007</v>
          </cell>
          <cell r="AC1">
            <v>2007</v>
          </cell>
          <cell r="AD1">
            <v>2007</v>
          </cell>
          <cell r="AE1">
            <v>2007</v>
          </cell>
          <cell r="AF1">
            <v>2007</v>
          </cell>
          <cell r="AG1">
            <v>2007</v>
          </cell>
          <cell r="AH1">
            <v>2007</v>
          </cell>
          <cell r="AI1">
            <v>2007</v>
          </cell>
          <cell r="AJ1">
            <v>2007</v>
          </cell>
          <cell r="AK1">
            <v>2007</v>
          </cell>
          <cell r="AL1">
            <v>2008</v>
          </cell>
          <cell r="AM1">
            <v>2009</v>
          </cell>
          <cell r="AN1">
            <v>2010</v>
          </cell>
          <cell r="AO1">
            <v>2011</v>
          </cell>
          <cell r="AP1">
            <v>2012</v>
          </cell>
          <cell r="AQ1">
            <v>2013</v>
          </cell>
        </row>
        <row r="2">
          <cell r="A2" t="str">
            <v>SOMILO B07 Version 1.14, d.d. 08-01-07</v>
          </cell>
          <cell r="J2" t="str">
            <v>TOTAL</v>
          </cell>
          <cell r="K2" t="str">
            <v>TOTAL</v>
          </cell>
          <cell r="L2" t="str">
            <v>Jan</v>
          </cell>
          <cell r="M2" t="str">
            <v>Feb</v>
          </cell>
          <cell r="N2" t="str">
            <v>Mar</v>
          </cell>
          <cell r="O2" t="str">
            <v>Apr</v>
          </cell>
          <cell r="P2" t="str">
            <v>May</v>
          </cell>
          <cell r="Q2" t="str">
            <v>Jun</v>
          </cell>
          <cell r="R2" t="str">
            <v>Jul</v>
          </cell>
          <cell r="S2" t="str">
            <v>Aug</v>
          </cell>
          <cell r="T2" t="str">
            <v>Sep</v>
          </cell>
          <cell r="U2" t="str">
            <v>Oct</v>
          </cell>
          <cell r="V2" t="str">
            <v>Nov</v>
          </cell>
          <cell r="W2" t="str">
            <v>Dec</v>
          </cell>
          <cell r="X2" t="str">
            <v>TOTAL</v>
          </cell>
          <cell r="Y2" t="str">
            <v>Jan</v>
          </cell>
          <cell r="Z2" t="str">
            <v>Feb</v>
          </cell>
          <cell r="AA2" t="str">
            <v>Mar</v>
          </cell>
          <cell r="AB2" t="str">
            <v>Apr</v>
          </cell>
          <cell r="AC2" t="str">
            <v>May</v>
          </cell>
          <cell r="AD2" t="str">
            <v>Jun</v>
          </cell>
          <cell r="AE2" t="str">
            <v>Jul</v>
          </cell>
          <cell r="AF2" t="str">
            <v>Aug</v>
          </cell>
          <cell r="AG2" t="str">
            <v>Sep</v>
          </cell>
          <cell r="AH2" t="str">
            <v>Oct</v>
          </cell>
          <cell r="AI2" t="str">
            <v>Nov</v>
          </cell>
          <cell r="AJ2" t="str">
            <v>Dec</v>
          </cell>
          <cell r="AK2" t="str">
            <v>TOTAL</v>
          </cell>
          <cell r="AL2" t="str">
            <v>TOTAL</v>
          </cell>
          <cell r="AM2" t="str">
            <v>TOTAL</v>
          </cell>
          <cell r="AN2" t="str">
            <v>TOTAL</v>
          </cell>
          <cell r="AO2" t="str">
            <v>TOTAL</v>
          </cell>
          <cell r="AP2" t="str">
            <v>TOTAL</v>
          </cell>
          <cell r="AQ2" t="str">
            <v>TOTAL</v>
          </cell>
        </row>
        <row r="3">
          <cell r="A3" t="str">
            <v>General and Administration (includes outside engineering, admin, finance, health, HR, community, security and environment)</v>
          </cell>
        </row>
        <row r="4">
          <cell r="A4" t="str">
            <v/>
          </cell>
        </row>
        <row r="5">
          <cell r="A5" t="str">
            <v>Total Tonnes Mined</v>
          </cell>
          <cell r="J5">
            <v>60000</v>
          </cell>
          <cell r="K5">
            <v>10763360.483355753</v>
          </cell>
          <cell r="L5">
            <v>1446954.33</v>
          </cell>
          <cell r="M5">
            <v>1289856.9996388552</v>
          </cell>
          <cell r="N5">
            <v>1458215.2432748477</v>
          </cell>
          <cell r="O5">
            <v>1313889.1069021586</v>
          </cell>
          <cell r="P5">
            <v>1613460.7448073695</v>
          </cell>
          <cell r="Q5">
            <v>1178175.5280521631</v>
          </cell>
          <cell r="R5">
            <v>1381305.5236982452</v>
          </cell>
          <cell r="S5">
            <v>1419045.9320232915</v>
          </cell>
          <cell r="T5">
            <v>1266069.6691979794</v>
          </cell>
          <cell r="U5">
            <v>1596910.0225751775</v>
          </cell>
          <cell r="V5">
            <v>1314804.111235304</v>
          </cell>
          <cell r="W5">
            <v>1322728.2204650713</v>
          </cell>
          <cell r="X5">
            <v>16601415.431870466</v>
          </cell>
          <cell r="Y5">
            <v>1776487.7723444095</v>
          </cell>
          <cell r="Z5">
            <v>1804782.8319689839</v>
          </cell>
          <cell r="AA5">
            <v>1549813.6961635747</v>
          </cell>
          <cell r="AB5">
            <v>1647480.4862668125</v>
          </cell>
          <cell r="AC5">
            <v>1830165.1054495899</v>
          </cell>
          <cell r="AD5">
            <v>1887765.1843405033</v>
          </cell>
          <cell r="AE5">
            <v>1773833.5706553615</v>
          </cell>
          <cell r="AF5">
            <v>1851153.3331939171</v>
          </cell>
          <cell r="AG5">
            <v>1502757.3873167951</v>
          </cell>
          <cell r="AH5">
            <v>1852394.166551949</v>
          </cell>
          <cell r="AI5">
            <v>1699886.5565579124</v>
          </cell>
          <cell r="AJ5">
            <v>1739151.7744870826</v>
          </cell>
          <cell r="AK5">
            <v>20915671.865296889</v>
          </cell>
          <cell r="AL5">
            <v>17466403.916306622</v>
          </cell>
          <cell r="AM5">
            <v>21956504.794505723</v>
          </cell>
          <cell r="AN5">
            <v>19285593.918079644</v>
          </cell>
          <cell r="AO5">
            <v>10362797.914240539</v>
          </cell>
          <cell r="AP5">
            <v>8686061.5536097027</v>
          </cell>
          <cell r="AQ5">
            <v>11876621.963748204</v>
          </cell>
        </row>
        <row r="6">
          <cell r="A6" t="str">
            <v>Total Tonnes Milled</v>
          </cell>
          <cell r="J6">
            <v>0</v>
          </cell>
          <cell r="K6">
            <v>527331</v>
          </cell>
          <cell r="L6">
            <v>223036</v>
          </cell>
          <cell r="M6">
            <v>242064.09036880534</v>
          </cell>
          <cell r="N6">
            <v>257377</v>
          </cell>
          <cell r="O6">
            <v>222517.29111296692</v>
          </cell>
          <cell r="P6">
            <v>222432.63810376811</v>
          </cell>
          <cell r="Q6">
            <v>176988.7681228545</v>
          </cell>
          <cell r="R6">
            <v>173816.42535266621</v>
          </cell>
          <cell r="S6">
            <v>213093.70225492681</v>
          </cell>
          <cell r="T6">
            <v>218062.00543387531</v>
          </cell>
          <cell r="U6">
            <v>221141.31750549423</v>
          </cell>
          <cell r="V6">
            <v>220340.69298973828</v>
          </cell>
          <cell r="W6">
            <v>220521.03911480901</v>
          </cell>
          <cell r="X6">
            <v>2611390.9703599047</v>
          </cell>
          <cell r="Y6">
            <v>228393.2700574355</v>
          </cell>
          <cell r="Z6">
            <v>206289.65002624923</v>
          </cell>
          <cell r="AA6">
            <v>228393.46322873037</v>
          </cell>
          <cell r="AB6">
            <v>221025.65209887817</v>
          </cell>
          <cell r="AC6">
            <v>228394.46427236201</v>
          </cell>
          <cell r="AD6">
            <v>221026.48652381016</v>
          </cell>
          <cell r="AE6">
            <v>211833.16037065443</v>
          </cell>
          <cell r="AF6">
            <v>211832.96605331328</v>
          </cell>
          <cell r="AG6">
            <v>204999.84802684729</v>
          </cell>
          <cell r="AH6">
            <v>228392.98910475784</v>
          </cell>
          <cell r="AI6">
            <v>221025.96906347416</v>
          </cell>
          <cell r="AJ6">
            <v>228391.67918871285</v>
          </cell>
          <cell r="AK6">
            <v>2639999.5980152255</v>
          </cell>
          <cell r="AL6">
            <v>2815777.2899723276</v>
          </cell>
          <cell r="AM6">
            <v>2656545.6515488448</v>
          </cell>
          <cell r="AN6">
            <v>2715588.1954578706</v>
          </cell>
          <cell r="AO6">
            <v>2792115.418991507</v>
          </cell>
          <cell r="AP6">
            <v>3086963.393752683</v>
          </cell>
          <cell r="AQ6">
            <v>2981577.9319506199</v>
          </cell>
        </row>
        <row r="7">
          <cell r="A7" t="str">
            <v>Total Ounces Produced</v>
          </cell>
          <cell r="J7">
            <v>0</v>
          </cell>
          <cell r="K7">
            <v>63210</v>
          </cell>
          <cell r="L7">
            <v>23097.736973483352</v>
          </cell>
          <cell r="M7">
            <v>21048</v>
          </cell>
          <cell r="N7">
            <v>18788</v>
          </cell>
          <cell r="O7">
            <v>18713.340114996776</v>
          </cell>
          <cell r="P7">
            <v>21129.632204352616</v>
          </cell>
          <cell r="Q7">
            <v>18126.793133462419</v>
          </cell>
          <cell r="R7">
            <v>17724.655635536299</v>
          </cell>
          <cell r="S7">
            <v>21802.451793226795</v>
          </cell>
          <cell r="T7">
            <v>21189.377250057172</v>
          </cell>
          <cell r="U7">
            <v>24910.610484268072</v>
          </cell>
          <cell r="V7">
            <v>21711.953576688215</v>
          </cell>
          <cell r="W7">
            <v>19273.783637318385</v>
          </cell>
          <cell r="X7">
            <v>247516.33480339008</v>
          </cell>
          <cell r="Y7">
            <v>22624.408705911352</v>
          </cell>
          <cell r="Z7">
            <v>19384.546547523638</v>
          </cell>
          <cell r="AA7">
            <v>19787.365904486756</v>
          </cell>
          <cell r="AB7">
            <v>20020.850518687439</v>
          </cell>
          <cell r="AC7">
            <v>23455.914538567486</v>
          </cell>
          <cell r="AD7">
            <v>22645.800403604761</v>
          </cell>
          <cell r="AE7">
            <v>17812.999526966189</v>
          </cell>
          <cell r="AF7">
            <v>21266.079422162104</v>
          </cell>
          <cell r="AG7">
            <v>19801.834342395057</v>
          </cell>
          <cell r="AH7">
            <v>24968.889579696781</v>
          </cell>
          <cell r="AI7">
            <v>19923.204304348714</v>
          </cell>
          <cell r="AJ7">
            <v>24830.132538275928</v>
          </cell>
          <cell r="AK7">
            <v>256522.02633262621</v>
          </cell>
          <cell r="AL7">
            <v>278242.51619431196</v>
          </cell>
          <cell r="AM7">
            <v>362741.22066897148</v>
          </cell>
          <cell r="AN7">
            <v>380088.66798143735</v>
          </cell>
          <cell r="AO7">
            <v>447045.22984484996</v>
          </cell>
          <cell r="AP7">
            <v>501148.41980969551</v>
          </cell>
          <cell r="AQ7">
            <v>316181.96337977232</v>
          </cell>
        </row>
        <row r="9">
          <cell r="A9" t="str">
            <v>Administration</v>
          </cell>
        </row>
        <row r="10">
          <cell r="A10" t="str">
            <v>Duty Free Period (Years 1 to 3)</v>
          </cell>
          <cell r="G10" t="str">
            <v/>
          </cell>
        </row>
        <row r="11">
          <cell r="A11" t="str">
            <v>GENERAL MANAGER</v>
          </cell>
          <cell r="D11" t="str">
            <v>Cost  pm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1</v>
          </cell>
          <cell r="W11">
            <v>1</v>
          </cell>
          <cell r="Y11">
            <v>1</v>
          </cell>
          <cell r="Z11">
            <v>1</v>
          </cell>
          <cell r="AA11">
            <v>1</v>
          </cell>
          <cell r="AB11">
            <v>1</v>
          </cell>
          <cell r="AC11">
            <v>1</v>
          </cell>
          <cell r="AD11">
            <v>1</v>
          </cell>
          <cell r="AE11">
            <v>1</v>
          </cell>
          <cell r="AF11">
            <v>1</v>
          </cell>
          <cell r="AG11">
            <v>1</v>
          </cell>
          <cell r="AH11">
            <v>1</v>
          </cell>
          <cell r="AI11">
            <v>1</v>
          </cell>
          <cell r="AJ11">
            <v>1</v>
          </cell>
          <cell r="AK11">
            <v>1</v>
          </cell>
          <cell r="AL11">
            <v>1</v>
          </cell>
          <cell r="AM11">
            <v>1</v>
          </cell>
          <cell r="AN11">
            <v>1</v>
          </cell>
          <cell r="AO11">
            <v>1</v>
          </cell>
          <cell r="AP11">
            <v>1</v>
          </cell>
          <cell r="AQ11">
            <v>1</v>
          </cell>
        </row>
        <row r="12">
          <cell r="A12" t="str">
            <v>Stores and Supplies</v>
          </cell>
          <cell r="B12" t="str">
            <v>US$ '000</v>
          </cell>
          <cell r="D12">
            <v>0.5</v>
          </cell>
          <cell r="G12" t="str">
            <v>stores</v>
          </cell>
          <cell r="H12" t="str">
            <v>ganda</v>
          </cell>
          <cell r="J12">
            <v>0</v>
          </cell>
          <cell r="X12">
            <v>0</v>
          </cell>
          <cell r="Y12">
            <v>0.5</v>
          </cell>
          <cell r="Z12">
            <v>0.5</v>
          </cell>
          <cell r="AA12">
            <v>0.5</v>
          </cell>
          <cell r="AB12">
            <v>0.5</v>
          </cell>
          <cell r="AC12">
            <v>0.5</v>
          </cell>
          <cell r="AD12">
            <v>0.5</v>
          </cell>
          <cell r="AE12">
            <v>0.5</v>
          </cell>
          <cell r="AF12">
            <v>0.5</v>
          </cell>
          <cell r="AG12">
            <v>0.5</v>
          </cell>
          <cell r="AH12">
            <v>0.5</v>
          </cell>
          <cell r="AI12">
            <v>0.5</v>
          </cell>
          <cell r="AJ12">
            <v>0.5</v>
          </cell>
          <cell r="AK12">
            <v>6</v>
          </cell>
          <cell r="AL12">
            <v>6</v>
          </cell>
          <cell r="AM12">
            <v>6</v>
          </cell>
          <cell r="AN12">
            <v>6</v>
          </cell>
          <cell r="AO12">
            <v>6</v>
          </cell>
          <cell r="AP12">
            <v>6</v>
          </cell>
          <cell r="AQ12">
            <v>6</v>
          </cell>
        </row>
        <row r="13">
          <cell r="A13" t="str">
            <v>Communication Cellphone</v>
          </cell>
          <cell r="B13" t="str">
            <v>US$ '000</v>
          </cell>
          <cell r="D13">
            <v>0.5</v>
          </cell>
          <cell r="G13" t="str">
            <v>ext</v>
          </cell>
          <cell r="H13" t="str">
            <v>ganda</v>
          </cell>
          <cell r="X13">
            <v>0</v>
          </cell>
          <cell r="Y13">
            <v>0.5</v>
          </cell>
          <cell r="Z13">
            <v>0.5</v>
          </cell>
          <cell r="AA13">
            <v>0.5</v>
          </cell>
          <cell r="AB13">
            <v>0.5</v>
          </cell>
          <cell r="AC13">
            <v>0.5</v>
          </cell>
          <cell r="AD13">
            <v>0.5</v>
          </cell>
          <cell r="AE13">
            <v>0.5</v>
          </cell>
          <cell r="AF13">
            <v>0.5</v>
          </cell>
          <cell r="AG13">
            <v>0.5</v>
          </cell>
          <cell r="AH13">
            <v>0.5</v>
          </cell>
          <cell r="AI13">
            <v>0.5</v>
          </cell>
          <cell r="AJ13">
            <v>0.5</v>
          </cell>
          <cell r="AK13">
            <v>6</v>
          </cell>
          <cell r="AL13">
            <v>6</v>
          </cell>
          <cell r="AM13">
            <v>6</v>
          </cell>
          <cell r="AN13">
            <v>6</v>
          </cell>
          <cell r="AO13">
            <v>6</v>
          </cell>
          <cell r="AP13">
            <v>6</v>
          </cell>
          <cell r="AQ13">
            <v>6</v>
          </cell>
        </row>
        <row r="14">
          <cell r="A14" t="str">
            <v>Trainings &amp; Seminars</v>
          </cell>
          <cell r="B14" t="str">
            <v>US$ '000</v>
          </cell>
          <cell r="D14">
            <v>2</v>
          </cell>
          <cell r="G14" t="str">
            <v>misc</v>
          </cell>
          <cell r="H14" t="str">
            <v>ganda</v>
          </cell>
          <cell r="J14">
            <v>0</v>
          </cell>
          <cell r="X14">
            <v>0</v>
          </cell>
          <cell r="Y14">
            <v>2</v>
          </cell>
          <cell r="Z14">
            <v>2</v>
          </cell>
          <cell r="AA14">
            <v>2</v>
          </cell>
          <cell r="AB14">
            <v>2</v>
          </cell>
          <cell r="AC14">
            <v>2</v>
          </cell>
          <cell r="AD14">
            <v>2</v>
          </cell>
          <cell r="AE14">
            <v>2</v>
          </cell>
          <cell r="AF14">
            <v>2</v>
          </cell>
          <cell r="AG14">
            <v>2</v>
          </cell>
          <cell r="AH14">
            <v>2</v>
          </cell>
          <cell r="AI14">
            <v>2</v>
          </cell>
          <cell r="AJ14">
            <v>2</v>
          </cell>
          <cell r="AK14">
            <v>24</v>
          </cell>
          <cell r="AL14">
            <v>24</v>
          </cell>
          <cell r="AM14">
            <v>24</v>
          </cell>
          <cell r="AN14">
            <v>24</v>
          </cell>
          <cell r="AO14">
            <v>24</v>
          </cell>
          <cell r="AP14">
            <v>24</v>
          </cell>
          <cell r="AQ14">
            <v>24</v>
          </cell>
        </row>
        <row r="15">
          <cell r="A15" t="str">
            <v>Documentation</v>
          </cell>
          <cell r="B15" t="str">
            <v>US$ '000</v>
          </cell>
          <cell r="D15">
            <v>0.2</v>
          </cell>
          <cell r="G15" t="str">
            <v>misc</v>
          </cell>
          <cell r="H15" t="str">
            <v>ganda</v>
          </cell>
          <cell r="J15">
            <v>0</v>
          </cell>
          <cell r="X15">
            <v>0</v>
          </cell>
          <cell r="Y15">
            <v>0.2</v>
          </cell>
          <cell r="Z15">
            <v>0.2</v>
          </cell>
          <cell r="AA15">
            <v>0.2</v>
          </cell>
          <cell r="AB15">
            <v>0.2</v>
          </cell>
          <cell r="AC15">
            <v>0.2</v>
          </cell>
          <cell r="AD15">
            <v>0.2</v>
          </cell>
          <cell r="AE15">
            <v>0.2</v>
          </cell>
          <cell r="AF15">
            <v>0.2</v>
          </cell>
          <cell r="AG15">
            <v>0.2</v>
          </cell>
          <cell r="AH15">
            <v>0.2</v>
          </cell>
          <cell r="AI15">
            <v>0.2</v>
          </cell>
          <cell r="AJ15">
            <v>0.2</v>
          </cell>
          <cell r="AK15">
            <v>2.4</v>
          </cell>
          <cell r="AL15">
            <v>2.4</v>
          </cell>
          <cell r="AM15">
            <v>2.4</v>
          </cell>
          <cell r="AN15">
            <v>2.4</v>
          </cell>
          <cell r="AO15">
            <v>2.4</v>
          </cell>
          <cell r="AP15">
            <v>2.4</v>
          </cell>
          <cell r="AQ15">
            <v>2.4</v>
          </cell>
        </row>
        <row r="16">
          <cell r="A16" t="str">
            <v>Business flights</v>
          </cell>
          <cell r="B16" t="str">
            <v>US$ '000</v>
          </cell>
          <cell r="D16">
            <v>2</v>
          </cell>
          <cell r="G16" t="str">
            <v>travel</v>
          </cell>
          <cell r="H16" t="str">
            <v>ganda</v>
          </cell>
          <cell r="X16">
            <v>0</v>
          </cell>
          <cell r="Y16">
            <v>2</v>
          </cell>
          <cell r="Z16">
            <v>2</v>
          </cell>
          <cell r="AA16">
            <v>2</v>
          </cell>
          <cell r="AB16">
            <v>2</v>
          </cell>
          <cell r="AC16">
            <v>2</v>
          </cell>
          <cell r="AD16">
            <v>2</v>
          </cell>
          <cell r="AE16">
            <v>2</v>
          </cell>
          <cell r="AF16">
            <v>2</v>
          </cell>
          <cell r="AG16">
            <v>2</v>
          </cell>
          <cell r="AH16">
            <v>2</v>
          </cell>
          <cell r="AI16">
            <v>2</v>
          </cell>
          <cell r="AJ16">
            <v>2</v>
          </cell>
          <cell r="AK16">
            <v>24</v>
          </cell>
          <cell r="AL16">
            <v>24</v>
          </cell>
          <cell r="AM16">
            <v>24</v>
          </cell>
          <cell r="AN16">
            <v>24</v>
          </cell>
          <cell r="AO16">
            <v>24</v>
          </cell>
          <cell r="AP16">
            <v>24</v>
          </cell>
          <cell r="AQ16">
            <v>24</v>
          </cell>
        </row>
        <row r="17">
          <cell r="A17" t="str">
            <v>Travel expenses</v>
          </cell>
          <cell r="B17" t="str">
            <v>US$ '000</v>
          </cell>
          <cell r="D17">
            <v>0.1</v>
          </cell>
          <cell r="G17" t="str">
            <v>travel</v>
          </cell>
          <cell r="H17" t="str">
            <v>ganda</v>
          </cell>
          <cell r="J17">
            <v>0</v>
          </cell>
          <cell r="X17">
            <v>0</v>
          </cell>
          <cell r="Y17">
            <v>0.1</v>
          </cell>
          <cell r="Z17">
            <v>0.1</v>
          </cell>
          <cell r="AA17">
            <v>0.1</v>
          </cell>
          <cell r="AB17">
            <v>0.1</v>
          </cell>
          <cell r="AC17">
            <v>0.1</v>
          </cell>
          <cell r="AD17">
            <v>0.1</v>
          </cell>
          <cell r="AE17">
            <v>0.1</v>
          </cell>
          <cell r="AF17">
            <v>0.1</v>
          </cell>
          <cell r="AG17">
            <v>0.1</v>
          </cell>
          <cell r="AH17">
            <v>0.1</v>
          </cell>
          <cell r="AI17">
            <v>0.1</v>
          </cell>
          <cell r="AJ17">
            <v>0.1</v>
          </cell>
          <cell r="AK17">
            <v>1.2</v>
          </cell>
          <cell r="AL17">
            <v>1.2</v>
          </cell>
          <cell r="AM17">
            <v>1.2</v>
          </cell>
          <cell r="AN17">
            <v>1.2</v>
          </cell>
          <cell r="AO17">
            <v>1.2</v>
          </cell>
          <cell r="AP17">
            <v>1.2</v>
          </cell>
          <cell r="AQ17">
            <v>1.2</v>
          </cell>
        </row>
        <row r="18">
          <cell r="A18" t="str">
            <v>Vehicle Fuel &amp; Lubs</v>
          </cell>
          <cell r="B18" t="str">
            <v>US$ '000</v>
          </cell>
          <cell r="D18">
            <v>0.2</v>
          </cell>
          <cell r="G18" t="str">
            <v>fuel</v>
          </cell>
          <cell r="H18" t="str">
            <v>ganda</v>
          </cell>
          <cell r="J18">
            <v>0</v>
          </cell>
          <cell r="X18">
            <v>0</v>
          </cell>
          <cell r="Y18">
            <v>0.2</v>
          </cell>
          <cell r="Z18">
            <v>0.2</v>
          </cell>
          <cell r="AA18">
            <v>0.2</v>
          </cell>
          <cell r="AB18">
            <v>0.2</v>
          </cell>
          <cell r="AC18">
            <v>0.2</v>
          </cell>
          <cell r="AD18">
            <v>0.2</v>
          </cell>
          <cell r="AE18">
            <v>0.2</v>
          </cell>
          <cell r="AF18">
            <v>0.2</v>
          </cell>
          <cell r="AG18">
            <v>0.2</v>
          </cell>
          <cell r="AH18">
            <v>0.2</v>
          </cell>
          <cell r="AI18">
            <v>0.2</v>
          </cell>
          <cell r="AJ18">
            <v>0.2</v>
          </cell>
          <cell r="AK18">
            <v>2.4</v>
          </cell>
          <cell r="AL18">
            <v>2.4</v>
          </cell>
          <cell r="AM18">
            <v>2.4</v>
          </cell>
          <cell r="AN18">
            <v>2.4</v>
          </cell>
          <cell r="AO18">
            <v>2.4</v>
          </cell>
          <cell r="AP18">
            <v>2.4</v>
          </cell>
          <cell r="AQ18">
            <v>2.4</v>
          </cell>
        </row>
        <row r="19">
          <cell r="A19" t="str">
            <v>Other Vehicle costs (Registration, Spares, Insurance)</v>
          </cell>
          <cell r="B19" t="str">
            <v>US$ '000</v>
          </cell>
          <cell r="D19">
            <v>0.5</v>
          </cell>
          <cell r="G19" t="str">
            <v>stores</v>
          </cell>
          <cell r="H19" t="str">
            <v>ganda</v>
          </cell>
          <cell r="J19">
            <v>0</v>
          </cell>
          <cell r="X19">
            <v>0</v>
          </cell>
          <cell r="Y19">
            <v>0.5</v>
          </cell>
          <cell r="Z19">
            <v>0.5</v>
          </cell>
          <cell r="AA19">
            <v>0.5</v>
          </cell>
          <cell r="AB19">
            <v>0.5</v>
          </cell>
          <cell r="AC19">
            <v>0.5</v>
          </cell>
          <cell r="AD19">
            <v>0.5</v>
          </cell>
          <cell r="AE19">
            <v>0.5</v>
          </cell>
          <cell r="AF19">
            <v>0.5</v>
          </cell>
          <cell r="AG19">
            <v>0.5</v>
          </cell>
          <cell r="AH19">
            <v>0.5</v>
          </cell>
          <cell r="AI19">
            <v>0.5</v>
          </cell>
          <cell r="AJ19">
            <v>0.5</v>
          </cell>
          <cell r="AK19">
            <v>6</v>
          </cell>
          <cell r="AL19">
            <v>6</v>
          </cell>
          <cell r="AM19">
            <v>6</v>
          </cell>
          <cell r="AN19">
            <v>6</v>
          </cell>
          <cell r="AO19">
            <v>6</v>
          </cell>
          <cell r="AP19">
            <v>6</v>
          </cell>
          <cell r="AQ19">
            <v>6</v>
          </cell>
        </row>
        <row r="20">
          <cell r="A20" t="str">
            <v>Public relations</v>
          </cell>
          <cell r="B20" t="str">
            <v>US$ '000</v>
          </cell>
          <cell r="D20">
            <v>2</v>
          </cell>
          <cell r="G20" t="str">
            <v>misc</v>
          </cell>
          <cell r="H20" t="str">
            <v>ganda</v>
          </cell>
          <cell r="X20">
            <v>0</v>
          </cell>
          <cell r="Y20">
            <v>2</v>
          </cell>
          <cell r="Z20">
            <v>2</v>
          </cell>
          <cell r="AA20">
            <v>2</v>
          </cell>
          <cell r="AB20">
            <v>2</v>
          </cell>
          <cell r="AC20">
            <v>2</v>
          </cell>
          <cell r="AD20">
            <v>2</v>
          </cell>
          <cell r="AE20">
            <v>2</v>
          </cell>
          <cell r="AF20">
            <v>2</v>
          </cell>
          <cell r="AG20">
            <v>2</v>
          </cell>
          <cell r="AH20">
            <v>2</v>
          </cell>
          <cell r="AI20">
            <v>2</v>
          </cell>
          <cell r="AJ20">
            <v>2</v>
          </cell>
          <cell r="AK20">
            <v>24</v>
          </cell>
          <cell r="AL20">
            <v>24</v>
          </cell>
          <cell r="AM20">
            <v>24</v>
          </cell>
          <cell r="AN20">
            <v>24</v>
          </cell>
          <cell r="AO20">
            <v>24</v>
          </cell>
          <cell r="AP20">
            <v>24</v>
          </cell>
          <cell r="AQ20">
            <v>24</v>
          </cell>
        </row>
        <row r="21">
          <cell r="A21" t="str">
            <v>General and Sundry</v>
          </cell>
          <cell r="B21" t="str">
            <v>US$ '000</v>
          </cell>
          <cell r="D21">
            <v>5</v>
          </cell>
          <cell r="G21" t="str">
            <v>misc</v>
          </cell>
          <cell r="H21" t="str">
            <v>ganda</v>
          </cell>
          <cell r="K21">
            <v>64.400000000000006</v>
          </cell>
          <cell r="L21">
            <v>8</v>
          </cell>
          <cell r="M21">
            <v>8</v>
          </cell>
          <cell r="N21">
            <v>8</v>
          </cell>
          <cell r="O21">
            <v>8</v>
          </cell>
          <cell r="P21">
            <v>8</v>
          </cell>
          <cell r="Q21">
            <v>8</v>
          </cell>
          <cell r="R21">
            <v>8</v>
          </cell>
          <cell r="S21">
            <v>8</v>
          </cell>
          <cell r="T21">
            <v>8</v>
          </cell>
          <cell r="U21">
            <v>8</v>
          </cell>
          <cell r="V21">
            <v>8</v>
          </cell>
          <cell r="W21">
            <v>8</v>
          </cell>
          <cell r="X21">
            <v>96</v>
          </cell>
          <cell r="Y21">
            <v>5</v>
          </cell>
          <cell r="Z21">
            <v>5</v>
          </cell>
          <cell r="AA21">
            <v>5</v>
          </cell>
          <cell r="AB21">
            <v>5</v>
          </cell>
          <cell r="AC21">
            <v>5</v>
          </cell>
          <cell r="AD21">
            <v>5</v>
          </cell>
          <cell r="AE21">
            <v>5</v>
          </cell>
          <cell r="AF21">
            <v>5</v>
          </cell>
          <cell r="AG21">
            <v>5</v>
          </cell>
          <cell r="AH21">
            <v>5</v>
          </cell>
          <cell r="AI21">
            <v>5</v>
          </cell>
          <cell r="AJ21">
            <v>5</v>
          </cell>
          <cell r="AK21">
            <v>60</v>
          </cell>
          <cell r="AL21">
            <v>60</v>
          </cell>
          <cell r="AM21">
            <v>60</v>
          </cell>
          <cell r="AN21">
            <v>60</v>
          </cell>
          <cell r="AO21">
            <v>60</v>
          </cell>
          <cell r="AP21">
            <v>60</v>
          </cell>
          <cell r="AQ21">
            <v>60</v>
          </cell>
        </row>
        <row r="22">
          <cell r="A22" t="str">
            <v>Employment cost</v>
          </cell>
          <cell r="B22" t="str">
            <v>US$ '000</v>
          </cell>
          <cell r="G22" t="str">
            <v>labnat</v>
          </cell>
          <cell r="H22" t="str">
            <v>ganda</v>
          </cell>
          <cell r="K22">
            <v>0</v>
          </cell>
          <cell r="L22">
            <v>12.1</v>
          </cell>
          <cell r="M22">
            <v>12.1</v>
          </cell>
          <cell r="N22">
            <v>12.1</v>
          </cell>
          <cell r="O22">
            <v>12.1</v>
          </cell>
          <cell r="P22">
            <v>12.1</v>
          </cell>
          <cell r="Q22">
            <v>12.1</v>
          </cell>
          <cell r="R22">
            <v>12.1</v>
          </cell>
          <cell r="S22">
            <v>12.1</v>
          </cell>
          <cell r="T22">
            <v>12.1</v>
          </cell>
          <cell r="U22">
            <v>12.1</v>
          </cell>
          <cell r="V22">
            <v>12.1</v>
          </cell>
          <cell r="W22">
            <v>12.1</v>
          </cell>
          <cell r="X22">
            <v>145.19999999999996</v>
          </cell>
          <cell r="Y22">
            <v>12.1</v>
          </cell>
          <cell r="Z22">
            <v>12.1</v>
          </cell>
          <cell r="AA22">
            <v>12.1</v>
          </cell>
          <cell r="AB22">
            <v>12.1</v>
          </cell>
          <cell r="AC22">
            <v>12.1</v>
          </cell>
          <cell r="AD22">
            <v>12.1</v>
          </cell>
          <cell r="AE22">
            <v>12.1</v>
          </cell>
          <cell r="AF22">
            <v>12.1</v>
          </cell>
          <cell r="AG22">
            <v>12.1</v>
          </cell>
          <cell r="AH22">
            <v>12.1</v>
          </cell>
          <cell r="AI22">
            <v>12.1</v>
          </cell>
          <cell r="AJ22">
            <v>12.1</v>
          </cell>
          <cell r="AK22">
            <v>145.19999999999996</v>
          </cell>
          <cell r="AL22">
            <v>145.19999999999996</v>
          </cell>
          <cell r="AM22">
            <v>145.19999999999996</v>
          </cell>
          <cell r="AN22">
            <v>145.19999999999996</v>
          </cell>
          <cell r="AO22">
            <v>145.19999999999996</v>
          </cell>
          <cell r="AP22">
            <v>145.19999999999996</v>
          </cell>
          <cell r="AQ22">
            <v>145.19999999999996</v>
          </cell>
        </row>
        <row r="23">
          <cell r="A23" t="str">
            <v>Total General Manager</v>
          </cell>
          <cell r="B23" t="str">
            <v>US$ '000</v>
          </cell>
          <cell r="K23">
            <v>64.400000000000006</v>
          </cell>
          <cell r="L23">
            <v>20.100000000000001</v>
          </cell>
          <cell r="M23">
            <v>20.100000000000001</v>
          </cell>
          <cell r="N23">
            <v>20.100000000000001</v>
          </cell>
          <cell r="O23">
            <v>20.100000000000001</v>
          </cell>
          <cell r="P23">
            <v>20.100000000000001</v>
          </cell>
          <cell r="Q23">
            <v>20.100000000000001</v>
          </cell>
          <cell r="R23">
            <v>20.100000000000001</v>
          </cell>
          <cell r="S23">
            <v>20.100000000000001</v>
          </cell>
          <cell r="T23">
            <v>20.100000000000001</v>
          </cell>
          <cell r="U23">
            <v>20.100000000000001</v>
          </cell>
          <cell r="V23">
            <v>20.100000000000001</v>
          </cell>
          <cell r="W23">
            <v>20.100000000000001</v>
          </cell>
          <cell r="X23">
            <v>241.19999999999996</v>
          </cell>
          <cell r="Y23">
            <v>25.1</v>
          </cell>
          <cell r="Z23">
            <v>25.1</v>
          </cell>
          <cell r="AA23">
            <v>25.1</v>
          </cell>
          <cell r="AB23">
            <v>25.1</v>
          </cell>
          <cell r="AC23">
            <v>25.1</v>
          </cell>
          <cell r="AD23">
            <v>25.1</v>
          </cell>
          <cell r="AE23">
            <v>25.1</v>
          </cell>
          <cell r="AF23">
            <v>25.1</v>
          </cell>
          <cell r="AG23">
            <v>25.1</v>
          </cell>
          <cell r="AH23">
            <v>25.1</v>
          </cell>
          <cell r="AI23">
            <v>25.1</v>
          </cell>
          <cell r="AJ23">
            <v>25.1</v>
          </cell>
          <cell r="AK23">
            <v>301.19999999999993</v>
          </cell>
          <cell r="AL23">
            <v>301.19999999999993</v>
          </cell>
          <cell r="AM23">
            <v>301.19999999999993</v>
          </cell>
          <cell r="AN23">
            <v>301.19999999999993</v>
          </cell>
          <cell r="AO23">
            <v>301.19999999999993</v>
          </cell>
          <cell r="AP23">
            <v>301.19999999999993</v>
          </cell>
          <cell r="AQ23">
            <v>301.19999999999993</v>
          </cell>
        </row>
        <row r="25">
          <cell r="A25" t="str">
            <v>OPERATION MANAGER</v>
          </cell>
          <cell r="D25" t="str">
            <v>Cost  pm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</row>
        <row r="26">
          <cell r="A26" t="str">
            <v>Stores and Supplies</v>
          </cell>
          <cell r="B26" t="str">
            <v>US$ '000</v>
          </cell>
          <cell r="D26">
            <v>0.5</v>
          </cell>
          <cell r="G26" t="str">
            <v>stores</v>
          </cell>
          <cell r="H26" t="str">
            <v>ganda</v>
          </cell>
          <cell r="J26">
            <v>0</v>
          </cell>
          <cell r="X26">
            <v>0</v>
          </cell>
          <cell r="Y26">
            <v>0.5</v>
          </cell>
          <cell r="Z26">
            <v>0.5</v>
          </cell>
          <cell r="AA26">
            <v>0.5</v>
          </cell>
          <cell r="AB26">
            <v>0.5</v>
          </cell>
          <cell r="AC26">
            <v>0.5</v>
          </cell>
          <cell r="AD26">
            <v>0.5</v>
          </cell>
          <cell r="AE26">
            <v>0.5</v>
          </cell>
          <cell r="AF26">
            <v>0.5</v>
          </cell>
          <cell r="AG26">
            <v>0.5</v>
          </cell>
          <cell r="AH26">
            <v>0.5</v>
          </cell>
          <cell r="AI26">
            <v>0.5</v>
          </cell>
          <cell r="AJ26">
            <v>0.5</v>
          </cell>
          <cell r="AK26">
            <v>6</v>
          </cell>
          <cell r="AL26">
            <v>6</v>
          </cell>
          <cell r="AM26">
            <v>6</v>
          </cell>
          <cell r="AN26">
            <v>6</v>
          </cell>
          <cell r="AO26">
            <v>6</v>
          </cell>
          <cell r="AP26">
            <v>6</v>
          </cell>
          <cell r="AQ26">
            <v>6</v>
          </cell>
        </row>
        <row r="27">
          <cell r="A27" t="str">
            <v>Communication Cellphone</v>
          </cell>
          <cell r="B27" t="str">
            <v>US$ '000</v>
          </cell>
          <cell r="D27">
            <v>0.5</v>
          </cell>
          <cell r="G27" t="str">
            <v>ext</v>
          </cell>
          <cell r="H27" t="str">
            <v>ganda</v>
          </cell>
          <cell r="X27">
            <v>0</v>
          </cell>
          <cell r="Y27">
            <v>0.5</v>
          </cell>
          <cell r="Z27">
            <v>0.5</v>
          </cell>
          <cell r="AA27">
            <v>0.5</v>
          </cell>
          <cell r="AB27">
            <v>0.5</v>
          </cell>
          <cell r="AC27">
            <v>0.5</v>
          </cell>
          <cell r="AD27">
            <v>0.5</v>
          </cell>
          <cell r="AE27">
            <v>0.5</v>
          </cell>
          <cell r="AF27">
            <v>0.5</v>
          </cell>
          <cell r="AG27">
            <v>0.5</v>
          </cell>
          <cell r="AH27">
            <v>0.5</v>
          </cell>
          <cell r="AI27">
            <v>0.5</v>
          </cell>
          <cell r="AJ27">
            <v>0.5</v>
          </cell>
          <cell r="AK27">
            <v>6</v>
          </cell>
          <cell r="AL27">
            <v>6</v>
          </cell>
          <cell r="AM27">
            <v>6</v>
          </cell>
          <cell r="AN27">
            <v>6</v>
          </cell>
          <cell r="AO27">
            <v>6</v>
          </cell>
          <cell r="AP27">
            <v>6</v>
          </cell>
          <cell r="AQ27">
            <v>6</v>
          </cell>
        </row>
        <row r="28">
          <cell r="A28" t="str">
            <v>Trainings &amp; Seminars</v>
          </cell>
          <cell r="B28" t="str">
            <v>US$ '000</v>
          </cell>
          <cell r="D28">
            <v>1</v>
          </cell>
          <cell r="G28" t="str">
            <v>misc</v>
          </cell>
          <cell r="H28" t="str">
            <v>ganda</v>
          </cell>
          <cell r="J28">
            <v>0</v>
          </cell>
          <cell r="X28">
            <v>0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12</v>
          </cell>
          <cell r="AL28">
            <v>12</v>
          </cell>
          <cell r="AM28">
            <v>12</v>
          </cell>
          <cell r="AN28">
            <v>12</v>
          </cell>
          <cell r="AO28">
            <v>12</v>
          </cell>
          <cell r="AP28">
            <v>12</v>
          </cell>
          <cell r="AQ28">
            <v>12</v>
          </cell>
        </row>
        <row r="29">
          <cell r="A29" t="str">
            <v>Documentations</v>
          </cell>
          <cell r="B29" t="str">
            <v>US$ '000</v>
          </cell>
          <cell r="D29">
            <v>0.5</v>
          </cell>
          <cell r="G29" t="str">
            <v>misc</v>
          </cell>
          <cell r="H29" t="str">
            <v>ganda</v>
          </cell>
          <cell r="J29">
            <v>0</v>
          </cell>
          <cell r="X29">
            <v>0</v>
          </cell>
          <cell r="Y29">
            <v>0.5</v>
          </cell>
          <cell r="Z29">
            <v>0.5</v>
          </cell>
          <cell r="AA29">
            <v>0.5</v>
          </cell>
          <cell r="AB29">
            <v>0.5</v>
          </cell>
          <cell r="AC29">
            <v>0.5</v>
          </cell>
          <cell r="AD29">
            <v>0.5</v>
          </cell>
          <cell r="AE29">
            <v>0.5</v>
          </cell>
          <cell r="AF29">
            <v>0.5</v>
          </cell>
          <cell r="AG29">
            <v>0.5</v>
          </cell>
          <cell r="AH29">
            <v>0.5</v>
          </cell>
          <cell r="AI29">
            <v>0.5</v>
          </cell>
          <cell r="AJ29">
            <v>0.5</v>
          </cell>
          <cell r="AK29">
            <v>6</v>
          </cell>
          <cell r="AL29">
            <v>6</v>
          </cell>
          <cell r="AM29">
            <v>6</v>
          </cell>
          <cell r="AN29">
            <v>6</v>
          </cell>
          <cell r="AO29">
            <v>6</v>
          </cell>
          <cell r="AP29">
            <v>6</v>
          </cell>
          <cell r="AQ29">
            <v>6</v>
          </cell>
        </row>
        <row r="30">
          <cell r="A30" t="str">
            <v>Business flights</v>
          </cell>
          <cell r="B30" t="str">
            <v>US$ '000</v>
          </cell>
          <cell r="D30">
            <v>2</v>
          </cell>
          <cell r="G30" t="str">
            <v>travel</v>
          </cell>
          <cell r="H30" t="str">
            <v>ganda</v>
          </cell>
          <cell r="X30">
            <v>0</v>
          </cell>
          <cell r="Y30">
            <v>2</v>
          </cell>
          <cell r="Z30">
            <v>2</v>
          </cell>
          <cell r="AA30">
            <v>2</v>
          </cell>
          <cell r="AB30">
            <v>2</v>
          </cell>
          <cell r="AC30">
            <v>2</v>
          </cell>
          <cell r="AD30">
            <v>2</v>
          </cell>
          <cell r="AE30">
            <v>2</v>
          </cell>
          <cell r="AF30">
            <v>2</v>
          </cell>
          <cell r="AG30">
            <v>2</v>
          </cell>
          <cell r="AH30">
            <v>2</v>
          </cell>
          <cell r="AI30">
            <v>2</v>
          </cell>
          <cell r="AJ30">
            <v>2</v>
          </cell>
          <cell r="AK30">
            <v>24</v>
          </cell>
          <cell r="AL30">
            <v>24</v>
          </cell>
          <cell r="AM30">
            <v>24</v>
          </cell>
          <cell r="AN30">
            <v>24</v>
          </cell>
          <cell r="AO30">
            <v>24</v>
          </cell>
          <cell r="AP30">
            <v>24</v>
          </cell>
          <cell r="AQ30">
            <v>24</v>
          </cell>
        </row>
        <row r="31">
          <cell r="A31" t="str">
            <v>Travel expenses</v>
          </cell>
          <cell r="B31" t="str">
            <v>US$ '000</v>
          </cell>
          <cell r="D31">
            <v>0.1</v>
          </cell>
          <cell r="G31" t="str">
            <v>travel</v>
          </cell>
          <cell r="H31" t="str">
            <v>ganda</v>
          </cell>
          <cell r="J31">
            <v>0</v>
          </cell>
          <cell r="X31">
            <v>0</v>
          </cell>
          <cell r="Y31">
            <v>0.1</v>
          </cell>
          <cell r="Z31">
            <v>0.1</v>
          </cell>
          <cell r="AA31">
            <v>0.1</v>
          </cell>
          <cell r="AB31">
            <v>0.1</v>
          </cell>
          <cell r="AC31">
            <v>0.1</v>
          </cell>
          <cell r="AD31">
            <v>0.1</v>
          </cell>
          <cell r="AE31">
            <v>0.1</v>
          </cell>
          <cell r="AF31">
            <v>0.1</v>
          </cell>
          <cell r="AG31">
            <v>0.1</v>
          </cell>
          <cell r="AH31">
            <v>0.1</v>
          </cell>
          <cell r="AI31">
            <v>0.1</v>
          </cell>
          <cell r="AJ31">
            <v>0.1</v>
          </cell>
          <cell r="AK31">
            <v>1.2</v>
          </cell>
          <cell r="AL31">
            <v>1.2</v>
          </cell>
          <cell r="AM31">
            <v>1.2</v>
          </cell>
          <cell r="AN31">
            <v>1.2</v>
          </cell>
          <cell r="AO31">
            <v>1.2</v>
          </cell>
          <cell r="AP31">
            <v>1.2</v>
          </cell>
          <cell r="AQ31">
            <v>1.2</v>
          </cell>
        </row>
        <row r="32">
          <cell r="A32" t="str">
            <v>Vehicle Fuel &amp; Lubs</v>
          </cell>
          <cell r="B32" t="str">
            <v>US$ '000</v>
          </cell>
          <cell r="D32">
            <v>0.2</v>
          </cell>
          <cell r="G32" t="str">
            <v>fuel</v>
          </cell>
          <cell r="H32" t="str">
            <v>ganda</v>
          </cell>
          <cell r="J32">
            <v>0</v>
          </cell>
          <cell r="X32">
            <v>0</v>
          </cell>
          <cell r="Y32">
            <v>0.2</v>
          </cell>
          <cell r="Z32">
            <v>0.2</v>
          </cell>
          <cell r="AA32">
            <v>0.2</v>
          </cell>
          <cell r="AB32">
            <v>0.2</v>
          </cell>
          <cell r="AC32">
            <v>0.2</v>
          </cell>
          <cell r="AD32">
            <v>0.2</v>
          </cell>
          <cell r="AE32">
            <v>0.2</v>
          </cell>
          <cell r="AF32">
            <v>0.2</v>
          </cell>
          <cell r="AG32">
            <v>0.2</v>
          </cell>
          <cell r="AH32">
            <v>0.2</v>
          </cell>
          <cell r="AI32">
            <v>0.2</v>
          </cell>
          <cell r="AJ32">
            <v>0.2</v>
          </cell>
          <cell r="AK32">
            <v>2.4</v>
          </cell>
          <cell r="AL32">
            <v>2.4</v>
          </cell>
          <cell r="AM32">
            <v>2.4</v>
          </cell>
          <cell r="AN32">
            <v>2.4</v>
          </cell>
          <cell r="AO32">
            <v>2.4</v>
          </cell>
          <cell r="AP32">
            <v>2.4</v>
          </cell>
          <cell r="AQ32">
            <v>2.4</v>
          </cell>
        </row>
        <row r="33">
          <cell r="A33" t="str">
            <v>Other Vehicle costs (Registration, Spares, Insurance)</v>
          </cell>
          <cell r="B33" t="str">
            <v>US$ '000</v>
          </cell>
          <cell r="D33">
            <v>0.5</v>
          </cell>
          <cell r="G33" t="str">
            <v>stores</v>
          </cell>
          <cell r="H33" t="str">
            <v>ganda</v>
          </cell>
          <cell r="J33">
            <v>0</v>
          </cell>
          <cell r="X33">
            <v>0</v>
          </cell>
          <cell r="Y33">
            <v>0.5</v>
          </cell>
          <cell r="Z33">
            <v>0.5</v>
          </cell>
          <cell r="AA33">
            <v>0.5</v>
          </cell>
          <cell r="AB33">
            <v>0.5</v>
          </cell>
          <cell r="AC33">
            <v>0.5</v>
          </cell>
          <cell r="AD33">
            <v>0.5</v>
          </cell>
          <cell r="AE33">
            <v>0.5</v>
          </cell>
          <cell r="AF33">
            <v>0.5</v>
          </cell>
          <cell r="AG33">
            <v>0.5</v>
          </cell>
          <cell r="AH33">
            <v>0.5</v>
          </cell>
          <cell r="AI33">
            <v>0.5</v>
          </cell>
          <cell r="AJ33">
            <v>0.5</v>
          </cell>
          <cell r="AK33">
            <v>6</v>
          </cell>
          <cell r="AL33">
            <v>6</v>
          </cell>
          <cell r="AM33">
            <v>6</v>
          </cell>
          <cell r="AN33">
            <v>6</v>
          </cell>
          <cell r="AO33">
            <v>6</v>
          </cell>
          <cell r="AP33">
            <v>6</v>
          </cell>
          <cell r="AQ33">
            <v>6</v>
          </cell>
        </row>
        <row r="34">
          <cell r="A34" t="str">
            <v>General and Sundry</v>
          </cell>
          <cell r="B34" t="str">
            <v>US$ '000</v>
          </cell>
          <cell r="D34">
            <v>0.2</v>
          </cell>
          <cell r="G34" t="str">
            <v>misc</v>
          </cell>
          <cell r="H34" t="str">
            <v>ganda</v>
          </cell>
          <cell r="J34">
            <v>0</v>
          </cell>
          <cell r="X34">
            <v>0</v>
          </cell>
          <cell r="Y34">
            <v>0.2</v>
          </cell>
          <cell r="Z34">
            <v>0.2</v>
          </cell>
          <cell r="AA34">
            <v>0.2</v>
          </cell>
          <cell r="AB34">
            <v>0.2</v>
          </cell>
          <cell r="AC34">
            <v>0.2</v>
          </cell>
          <cell r="AD34">
            <v>0.2</v>
          </cell>
          <cell r="AE34">
            <v>0.2</v>
          </cell>
          <cell r="AF34">
            <v>0.2</v>
          </cell>
          <cell r="AG34">
            <v>0.2</v>
          </cell>
          <cell r="AH34">
            <v>0.2</v>
          </cell>
          <cell r="AI34">
            <v>0.2</v>
          </cell>
          <cell r="AJ34">
            <v>0.2</v>
          </cell>
          <cell r="AK34">
            <v>2.4</v>
          </cell>
          <cell r="AL34">
            <v>2.4</v>
          </cell>
          <cell r="AM34">
            <v>2.4</v>
          </cell>
          <cell r="AN34">
            <v>2.4</v>
          </cell>
          <cell r="AO34">
            <v>2.4</v>
          </cell>
          <cell r="AP34">
            <v>2.4</v>
          </cell>
          <cell r="AQ34">
            <v>2.4</v>
          </cell>
        </row>
        <row r="35">
          <cell r="A35" t="str">
            <v>Employment cost</v>
          </cell>
          <cell r="B35" t="str">
            <v>US$ '000</v>
          </cell>
          <cell r="G35" t="str">
            <v>labexp</v>
          </cell>
          <cell r="H35" t="str">
            <v>ganda</v>
          </cell>
          <cell r="K35">
            <v>0</v>
          </cell>
          <cell r="L35">
            <v>16.397759999999998</v>
          </cell>
          <cell r="M35">
            <v>16.397759999999998</v>
          </cell>
          <cell r="N35">
            <v>16.397759999999998</v>
          </cell>
          <cell r="O35">
            <v>16.397759999999998</v>
          </cell>
          <cell r="P35">
            <v>16.397759999999998</v>
          </cell>
          <cell r="Q35">
            <v>16.397759999999998</v>
          </cell>
          <cell r="R35">
            <v>16.397759999999998</v>
          </cell>
          <cell r="S35">
            <v>16.397759999999998</v>
          </cell>
          <cell r="T35">
            <v>16.397759999999998</v>
          </cell>
          <cell r="U35">
            <v>16.397759999999998</v>
          </cell>
          <cell r="V35">
            <v>16.397759999999998</v>
          </cell>
          <cell r="W35">
            <v>16.397759999999998</v>
          </cell>
          <cell r="X35">
            <v>196.77312000000003</v>
          </cell>
          <cell r="Y35">
            <v>16.397759999999998</v>
          </cell>
          <cell r="Z35">
            <v>16.397759999999998</v>
          </cell>
          <cell r="AA35">
            <v>16.397759999999998</v>
          </cell>
          <cell r="AB35">
            <v>16.397759999999998</v>
          </cell>
          <cell r="AC35">
            <v>16.397759999999998</v>
          </cell>
          <cell r="AD35">
            <v>16.397759999999998</v>
          </cell>
          <cell r="AE35">
            <v>16.397759999999998</v>
          </cell>
          <cell r="AF35">
            <v>16.397759999999998</v>
          </cell>
          <cell r="AG35">
            <v>16.397759999999998</v>
          </cell>
          <cell r="AH35">
            <v>16.397759999999998</v>
          </cell>
          <cell r="AI35">
            <v>16.397759999999998</v>
          </cell>
          <cell r="AJ35">
            <v>16.397759999999998</v>
          </cell>
          <cell r="AK35">
            <v>196.77312000000003</v>
          </cell>
          <cell r="AL35">
            <v>196.77312000000003</v>
          </cell>
          <cell r="AM35">
            <v>196.77312000000003</v>
          </cell>
          <cell r="AN35">
            <v>196.77312000000003</v>
          </cell>
          <cell r="AO35">
            <v>196.77312000000003</v>
          </cell>
          <cell r="AP35">
            <v>196.77312000000003</v>
          </cell>
          <cell r="AQ35">
            <v>196.77312000000003</v>
          </cell>
        </row>
        <row r="36">
          <cell r="A36" t="str">
            <v>Total Operation Manager</v>
          </cell>
          <cell r="B36" t="str">
            <v>US$ '000</v>
          </cell>
          <cell r="K36">
            <v>0</v>
          </cell>
          <cell r="L36">
            <v>16.397759999999998</v>
          </cell>
          <cell r="M36">
            <v>16.397759999999998</v>
          </cell>
          <cell r="N36">
            <v>16.397759999999998</v>
          </cell>
          <cell r="O36">
            <v>16.397759999999998</v>
          </cell>
          <cell r="P36">
            <v>16.397759999999998</v>
          </cell>
          <cell r="Q36">
            <v>16.397759999999998</v>
          </cell>
          <cell r="R36">
            <v>16.397759999999998</v>
          </cell>
          <cell r="S36">
            <v>16.397759999999998</v>
          </cell>
          <cell r="T36">
            <v>16.397759999999998</v>
          </cell>
          <cell r="U36">
            <v>16.397759999999998</v>
          </cell>
          <cell r="V36">
            <v>16.397759999999998</v>
          </cell>
          <cell r="W36">
            <v>16.397759999999998</v>
          </cell>
          <cell r="X36">
            <v>196.77312000000003</v>
          </cell>
          <cell r="Y36">
            <v>21.897759999999998</v>
          </cell>
          <cell r="Z36">
            <v>21.897759999999998</v>
          </cell>
          <cell r="AA36">
            <v>21.897759999999998</v>
          </cell>
          <cell r="AB36">
            <v>21.897759999999998</v>
          </cell>
          <cell r="AC36">
            <v>21.897759999999998</v>
          </cell>
          <cell r="AD36">
            <v>21.897759999999998</v>
          </cell>
          <cell r="AE36">
            <v>21.897759999999998</v>
          </cell>
          <cell r="AF36">
            <v>21.897759999999998</v>
          </cell>
          <cell r="AG36">
            <v>21.897759999999998</v>
          </cell>
          <cell r="AH36">
            <v>21.897759999999998</v>
          </cell>
          <cell r="AI36">
            <v>21.897759999999998</v>
          </cell>
          <cell r="AJ36">
            <v>21.897759999999998</v>
          </cell>
          <cell r="AK36">
            <v>262.77312000000006</v>
          </cell>
          <cell r="AL36">
            <v>262.77312000000006</v>
          </cell>
          <cell r="AM36">
            <v>262.77312000000006</v>
          </cell>
          <cell r="AN36">
            <v>262.77312000000006</v>
          </cell>
          <cell r="AO36">
            <v>262.77312000000006</v>
          </cell>
          <cell r="AP36">
            <v>262.77312000000006</v>
          </cell>
          <cell r="AQ36">
            <v>262.77312000000006</v>
          </cell>
        </row>
        <row r="38">
          <cell r="A38" t="str">
            <v>FINANCE</v>
          </cell>
          <cell r="D38" t="str">
            <v>Cost  pm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</row>
        <row r="39">
          <cell r="A39" t="str">
            <v>Stores and Supplies</v>
          </cell>
          <cell r="B39" t="str">
            <v>US$ '000</v>
          </cell>
          <cell r="D39">
            <v>2</v>
          </cell>
          <cell r="G39" t="str">
            <v>stores</v>
          </cell>
          <cell r="H39" t="str">
            <v>ganda</v>
          </cell>
          <cell r="J39">
            <v>0</v>
          </cell>
          <cell r="K39">
            <v>13.9</v>
          </cell>
          <cell r="L39">
            <v>2</v>
          </cell>
          <cell r="M39">
            <v>2</v>
          </cell>
          <cell r="N39">
            <v>2</v>
          </cell>
          <cell r="O39">
            <v>2</v>
          </cell>
          <cell r="P39">
            <v>2</v>
          </cell>
          <cell r="Q39">
            <v>2</v>
          </cell>
          <cell r="R39">
            <v>2</v>
          </cell>
          <cell r="S39">
            <v>2</v>
          </cell>
          <cell r="T39">
            <v>2</v>
          </cell>
          <cell r="U39">
            <v>2</v>
          </cell>
          <cell r="V39">
            <v>2</v>
          </cell>
          <cell r="W39">
            <v>2</v>
          </cell>
          <cell r="X39">
            <v>24</v>
          </cell>
          <cell r="Y39">
            <v>2</v>
          </cell>
          <cell r="Z39">
            <v>2</v>
          </cell>
          <cell r="AA39">
            <v>2</v>
          </cell>
          <cell r="AB39">
            <v>2</v>
          </cell>
          <cell r="AC39">
            <v>2</v>
          </cell>
          <cell r="AD39">
            <v>2</v>
          </cell>
          <cell r="AE39">
            <v>2</v>
          </cell>
          <cell r="AF39">
            <v>2</v>
          </cell>
          <cell r="AG39">
            <v>2</v>
          </cell>
          <cell r="AH39">
            <v>2</v>
          </cell>
          <cell r="AI39">
            <v>2</v>
          </cell>
          <cell r="AJ39">
            <v>2</v>
          </cell>
          <cell r="AK39">
            <v>24</v>
          </cell>
          <cell r="AL39">
            <v>24</v>
          </cell>
          <cell r="AM39">
            <v>24</v>
          </cell>
          <cell r="AN39">
            <v>24</v>
          </cell>
          <cell r="AO39">
            <v>24</v>
          </cell>
          <cell r="AP39">
            <v>24</v>
          </cell>
          <cell r="AQ39">
            <v>24</v>
          </cell>
        </row>
        <row r="40">
          <cell r="A40" t="str">
            <v>Communication Cellphone</v>
          </cell>
          <cell r="B40" t="str">
            <v>US$ '000</v>
          </cell>
          <cell r="D40">
            <v>0.2</v>
          </cell>
          <cell r="G40" t="str">
            <v>ext</v>
          </cell>
          <cell r="H40" t="str">
            <v>ganda</v>
          </cell>
          <cell r="X40">
            <v>0</v>
          </cell>
          <cell r="Y40">
            <v>0.2</v>
          </cell>
          <cell r="Z40">
            <v>0.2</v>
          </cell>
          <cell r="AA40">
            <v>0.2</v>
          </cell>
          <cell r="AB40">
            <v>0.2</v>
          </cell>
          <cell r="AC40">
            <v>0.2</v>
          </cell>
          <cell r="AD40">
            <v>0.2</v>
          </cell>
          <cell r="AE40">
            <v>0.2</v>
          </cell>
          <cell r="AF40">
            <v>0.2</v>
          </cell>
          <cell r="AG40">
            <v>0.2</v>
          </cell>
          <cell r="AH40">
            <v>0.2</v>
          </cell>
          <cell r="AI40">
            <v>0.2</v>
          </cell>
          <cell r="AJ40">
            <v>0.2</v>
          </cell>
          <cell r="AK40">
            <v>2.4</v>
          </cell>
          <cell r="AL40">
            <v>2.4</v>
          </cell>
          <cell r="AM40">
            <v>2.4</v>
          </cell>
          <cell r="AN40">
            <v>2.4</v>
          </cell>
          <cell r="AO40">
            <v>2.4</v>
          </cell>
          <cell r="AP40">
            <v>2.4</v>
          </cell>
          <cell r="AQ40">
            <v>2.4</v>
          </cell>
        </row>
        <row r="41">
          <cell r="A41" t="str">
            <v>Audit fees</v>
          </cell>
          <cell r="B41" t="str">
            <v>US$ '000</v>
          </cell>
          <cell r="D41">
            <v>206.5</v>
          </cell>
          <cell r="E41" t="str">
            <v>Yearly</v>
          </cell>
          <cell r="G41" t="str">
            <v>ext</v>
          </cell>
          <cell r="H41" t="str">
            <v>ganda</v>
          </cell>
          <cell r="K41">
            <v>100</v>
          </cell>
          <cell r="L41">
            <v>108</v>
          </cell>
          <cell r="X41">
            <v>108</v>
          </cell>
          <cell r="Y41">
            <v>206.5</v>
          </cell>
          <cell r="AK41">
            <v>206.5</v>
          </cell>
          <cell r="AL41">
            <v>206.5</v>
          </cell>
          <cell r="AM41">
            <v>206.5</v>
          </cell>
          <cell r="AN41">
            <v>206.5</v>
          </cell>
          <cell r="AO41">
            <v>206.5</v>
          </cell>
          <cell r="AP41">
            <v>206.5</v>
          </cell>
          <cell r="AQ41">
            <v>206.5</v>
          </cell>
        </row>
        <row r="42">
          <cell r="A42" t="str">
            <v>Consultants Fees</v>
          </cell>
          <cell r="B42" t="str">
            <v>US$ '000</v>
          </cell>
          <cell r="D42">
            <v>3</v>
          </cell>
          <cell r="G42" t="str">
            <v>ext</v>
          </cell>
          <cell r="H42" t="str">
            <v>ganda</v>
          </cell>
          <cell r="K42">
            <v>26.4</v>
          </cell>
          <cell r="L42">
            <v>3</v>
          </cell>
          <cell r="M42">
            <v>3</v>
          </cell>
          <cell r="N42">
            <v>3</v>
          </cell>
          <cell r="O42">
            <v>3</v>
          </cell>
          <cell r="P42">
            <v>3</v>
          </cell>
          <cell r="Q42">
            <v>3</v>
          </cell>
          <cell r="R42">
            <v>3</v>
          </cell>
          <cell r="S42">
            <v>3</v>
          </cell>
          <cell r="T42">
            <v>3</v>
          </cell>
          <cell r="U42">
            <v>3</v>
          </cell>
          <cell r="V42">
            <v>3</v>
          </cell>
          <cell r="W42">
            <v>3</v>
          </cell>
          <cell r="X42">
            <v>36</v>
          </cell>
          <cell r="Y42">
            <v>3</v>
          </cell>
          <cell r="Z42">
            <v>3</v>
          </cell>
          <cell r="AA42">
            <v>3</v>
          </cell>
          <cell r="AB42">
            <v>3</v>
          </cell>
          <cell r="AC42">
            <v>3</v>
          </cell>
          <cell r="AD42">
            <v>3</v>
          </cell>
          <cell r="AE42">
            <v>3</v>
          </cell>
          <cell r="AF42">
            <v>3</v>
          </cell>
          <cell r="AG42">
            <v>3</v>
          </cell>
          <cell r="AH42">
            <v>3</v>
          </cell>
          <cell r="AI42">
            <v>3</v>
          </cell>
          <cell r="AJ42">
            <v>3</v>
          </cell>
          <cell r="AK42">
            <v>36</v>
          </cell>
          <cell r="AL42">
            <v>36</v>
          </cell>
          <cell r="AM42">
            <v>36</v>
          </cell>
          <cell r="AN42">
            <v>36</v>
          </cell>
          <cell r="AO42">
            <v>36</v>
          </cell>
          <cell r="AP42">
            <v>36</v>
          </cell>
          <cell r="AQ42">
            <v>36</v>
          </cell>
        </row>
        <row r="43">
          <cell r="A43" t="str">
            <v>Trainings &amp; Seminars</v>
          </cell>
          <cell r="B43" t="str">
            <v>US$ '000</v>
          </cell>
          <cell r="D43">
            <v>1</v>
          </cell>
          <cell r="G43" t="str">
            <v>misc</v>
          </cell>
          <cell r="H43" t="str">
            <v>ganda</v>
          </cell>
          <cell r="J43">
            <v>0</v>
          </cell>
          <cell r="X43">
            <v>0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12</v>
          </cell>
          <cell r="AL43">
            <v>12</v>
          </cell>
          <cell r="AM43">
            <v>12</v>
          </cell>
          <cell r="AN43">
            <v>12</v>
          </cell>
          <cell r="AO43">
            <v>12</v>
          </cell>
          <cell r="AP43">
            <v>12</v>
          </cell>
          <cell r="AQ43">
            <v>12</v>
          </cell>
        </row>
        <row r="44">
          <cell r="A44" t="str">
            <v>Software License Fees</v>
          </cell>
          <cell r="B44" t="str">
            <v>US$ '000</v>
          </cell>
          <cell r="D44">
            <v>4</v>
          </cell>
          <cell r="G44" t="str">
            <v>misc</v>
          </cell>
          <cell r="H44" t="str">
            <v>ganda</v>
          </cell>
          <cell r="K44">
            <v>35.200000000000003</v>
          </cell>
          <cell r="L44">
            <v>4</v>
          </cell>
          <cell r="M44">
            <v>4</v>
          </cell>
          <cell r="N44">
            <v>4</v>
          </cell>
          <cell r="O44">
            <v>4</v>
          </cell>
          <cell r="P44">
            <v>4</v>
          </cell>
          <cell r="Q44">
            <v>4</v>
          </cell>
          <cell r="R44">
            <v>4</v>
          </cell>
          <cell r="S44">
            <v>4</v>
          </cell>
          <cell r="T44">
            <v>4</v>
          </cell>
          <cell r="U44">
            <v>4</v>
          </cell>
          <cell r="V44">
            <v>4</v>
          </cell>
          <cell r="W44">
            <v>4</v>
          </cell>
          <cell r="X44">
            <v>48</v>
          </cell>
          <cell r="Y44">
            <v>4</v>
          </cell>
          <cell r="Z44">
            <v>4</v>
          </cell>
          <cell r="AA44">
            <v>4</v>
          </cell>
          <cell r="AB44">
            <v>4</v>
          </cell>
          <cell r="AC44">
            <v>4</v>
          </cell>
          <cell r="AD44">
            <v>4</v>
          </cell>
          <cell r="AE44">
            <v>4</v>
          </cell>
          <cell r="AF44">
            <v>4</v>
          </cell>
          <cell r="AG44">
            <v>4</v>
          </cell>
          <cell r="AH44">
            <v>4</v>
          </cell>
          <cell r="AI44">
            <v>4</v>
          </cell>
          <cell r="AJ44">
            <v>4</v>
          </cell>
          <cell r="AK44">
            <v>48</v>
          </cell>
          <cell r="AL44">
            <v>48</v>
          </cell>
          <cell r="AM44">
            <v>48</v>
          </cell>
          <cell r="AN44">
            <v>48</v>
          </cell>
          <cell r="AO44">
            <v>48</v>
          </cell>
          <cell r="AP44">
            <v>48</v>
          </cell>
          <cell r="AQ44">
            <v>48</v>
          </cell>
        </row>
        <row r="45">
          <cell r="A45" t="str">
            <v>Vehicle Fuel &amp; Lubs</v>
          </cell>
          <cell r="B45" t="str">
            <v>US$ '000</v>
          </cell>
          <cell r="D45">
            <v>0.2</v>
          </cell>
          <cell r="G45" t="str">
            <v>fuel</v>
          </cell>
          <cell r="H45" t="str">
            <v>ganda</v>
          </cell>
          <cell r="J45">
            <v>0</v>
          </cell>
          <cell r="X45">
            <v>0</v>
          </cell>
          <cell r="Y45">
            <v>0.2</v>
          </cell>
          <cell r="Z45">
            <v>0.2</v>
          </cell>
          <cell r="AA45">
            <v>0.2</v>
          </cell>
          <cell r="AB45">
            <v>0.2</v>
          </cell>
          <cell r="AC45">
            <v>0.2</v>
          </cell>
          <cell r="AD45">
            <v>0.2</v>
          </cell>
          <cell r="AE45">
            <v>0.2</v>
          </cell>
          <cell r="AF45">
            <v>0.2</v>
          </cell>
          <cell r="AG45">
            <v>0.2</v>
          </cell>
          <cell r="AH45">
            <v>0.2</v>
          </cell>
          <cell r="AI45">
            <v>0.2</v>
          </cell>
          <cell r="AJ45">
            <v>0.2</v>
          </cell>
          <cell r="AK45">
            <v>2.4</v>
          </cell>
          <cell r="AL45">
            <v>2.4</v>
          </cell>
          <cell r="AM45">
            <v>2.4</v>
          </cell>
          <cell r="AN45">
            <v>2.4</v>
          </cell>
          <cell r="AO45">
            <v>2.4</v>
          </cell>
          <cell r="AP45">
            <v>2.4</v>
          </cell>
          <cell r="AQ45">
            <v>2.4</v>
          </cell>
        </row>
        <row r="46">
          <cell r="A46" t="str">
            <v>Other Vehicle costs (Registration, Spares, Insurance)</v>
          </cell>
          <cell r="B46" t="str">
            <v>US$ '000</v>
          </cell>
          <cell r="D46">
            <v>0.5</v>
          </cell>
          <cell r="G46" t="str">
            <v>stores</v>
          </cell>
          <cell r="H46" t="str">
            <v>ganda</v>
          </cell>
          <cell r="J46">
            <v>0</v>
          </cell>
          <cell r="X46">
            <v>0</v>
          </cell>
          <cell r="Y46">
            <v>0.5</v>
          </cell>
          <cell r="Z46">
            <v>0.5</v>
          </cell>
          <cell r="AA46">
            <v>0.5</v>
          </cell>
          <cell r="AB46">
            <v>0.5</v>
          </cell>
          <cell r="AC46">
            <v>0.5</v>
          </cell>
          <cell r="AD46">
            <v>0.5</v>
          </cell>
          <cell r="AE46">
            <v>0.5</v>
          </cell>
          <cell r="AF46">
            <v>0.5</v>
          </cell>
          <cell r="AG46">
            <v>0.5</v>
          </cell>
          <cell r="AH46">
            <v>0.5</v>
          </cell>
          <cell r="AI46">
            <v>0.5</v>
          </cell>
          <cell r="AJ46">
            <v>0.5</v>
          </cell>
          <cell r="AK46">
            <v>6</v>
          </cell>
          <cell r="AL46">
            <v>6</v>
          </cell>
          <cell r="AM46">
            <v>6</v>
          </cell>
          <cell r="AN46">
            <v>6</v>
          </cell>
          <cell r="AO46">
            <v>6</v>
          </cell>
          <cell r="AP46">
            <v>6</v>
          </cell>
          <cell r="AQ46">
            <v>6</v>
          </cell>
        </row>
        <row r="47">
          <cell r="A47" t="str">
            <v>International flight costs</v>
          </cell>
          <cell r="B47" t="str">
            <v>US$ '000</v>
          </cell>
          <cell r="D47">
            <v>3.5</v>
          </cell>
          <cell r="G47" t="str">
            <v>travel</v>
          </cell>
          <cell r="H47" t="str">
            <v>ganda</v>
          </cell>
          <cell r="X47">
            <v>0</v>
          </cell>
          <cell r="Y47">
            <v>3.5</v>
          </cell>
          <cell r="Z47">
            <v>3.5</v>
          </cell>
          <cell r="AA47">
            <v>3.5</v>
          </cell>
          <cell r="AB47">
            <v>3.5</v>
          </cell>
          <cell r="AC47">
            <v>3.5</v>
          </cell>
          <cell r="AD47">
            <v>3.5</v>
          </cell>
          <cell r="AE47">
            <v>3.5</v>
          </cell>
          <cell r="AF47">
            <v>3.5</v>
          </cell>
          <cell r="AG47">
            <v>3.5</v>
          </cell>
          <cell r="AH47">
            <v>3.5</v>
          </cell>
          <cell r="AI47">
            <v>3.5</v>
          </cell>
          <cell r="AJ47">
            <v>3.5</v>
          </cell>
          <cell r="AK47">
            <v>42</v>
          </cell>
          <cell r="AL47">
            <v>42</v>
          </cell>
          <cell r="AM47">
            <v>42</v>
          </cell>
          <cell r="AN47">
            <v>42</v>
          </cell>
          <cell r="AO47">
            <v>42</v>
          </cell>
          <cell r="AP47">
            <v>42</v>
          </cell>
          <cell r="AQ47">
            <v>42</v>
          </cell>
        </row>
        <row r="48">
          <cell r="A48" t="str">
            <v>Travel expenses</v>
          </cell>
          <cell r="B48" t="str">
            <v>US$ '000</v>
          </cell>
          <cell r="D48">
            <v>0.5</v>
          </cell>
          <cell r="G48" t="str">
            <v>travel</v>
          </cell>
          <cell r="H48" t="str">
            <v>ganda</v>
          </cell>
          <cell r="J48">
            <v>0</v>
          </cell>
          <cell r="X48">
            <v>0</v>
          </cell>
          <cell r="Y48">
            <v>0.5</v>
          </cell>
          <cell r="Z48">
            <v>0.5</v>
          </cell>
          <cell r="AA48">
            <v>0.5</v>
          </cell>
          <cell r="AB48">
            <v>0.5</v>
          </cell>
          <cell r="AC48">
            <v>0.5</v>
          </cell>
          <cell r="AD48">
            <v>0.5</v>
          </cell>
          <cell r="AE48">
            <v>0.5</v>
          </cell>
          <cell r="AF48">
            <v>0.5</v>
          </cell>
          <cell r="AG48">
            <v>0.5</v>
          </cell>
          <cell r="AH48">
            <v>0.5</v>
          </cell>
          <cell r="AI48">
            <v>0.5</v>
          </cell>
          <cell r="AJ48">
            <v>0.5</v>
          </cell>
          <cell r="AK48">
            <v>6</v>
          </cell>
          <cell r="AL48">
            <v>6</v>
          </cell>
          <cell r="AM48">
            <v>6</v>
          </cell>
          <cell r="AN48">
            <v>6</v>
          </cell>
          <cell r="AO48">
            <v>6</v>
          </cell>
          <cell r="AP48">
            <v>6</v>
          </cell>
          <cell r="AQ48">
            <v>6</v>
          </cell>
        </row>
        <row r="49">
          <cell r="A49" t="str">
            <v>Documentations</v>
          </cell>
          <cell r="B49" t="str">
            <v>US$ '000</v>
          </cell>
          <cell r="D49">
            <v>0.75</v>
          </cell>
          <cell r="G49" t="str">
            <v>misc</v>
          </cell>
          <cell r="H49" t="str">
            <v>ganda</v>
          </cell>
          <cell r="J49">
            <v>0</v>
          </cell>
          <cell r="X49">
            <v>0</v>
          </cell>
          <cell r="Y49">
            <v>0.75</v>
          </cell>
          <cell r="Z49">
            <v>0.75</v>
          </cell>
          <cell r="AA49">
            <v>0.75</v>
          </cell>
          <cell r="AB49">
            <v>0.75</v>
          </cell>
          <cell r="AC49">
            <v>0.75</v>
          </cell>
          <cell r="AD49">
            <v>0.75</v>
          </cell>
          <cell r="AE49">
            <v>0.75</v>
          </cell>
          <cell r="AF49">
            <v>0.75</v>
          </cell>
          <cell r="AG49">
            <v>0.75</v>
          </cell>
          <cell r="AH49">
            <v>0.75</v>
          </cell>
          <cell r="AI49">
            <v>0.75</v>
          </cell>
          <cell r="AJ49">
            <v>0.75</v>
          </cell>
          <cell r="AK49">
            <v>9</v>
          </cell>
          <cell r="AL49">
            <v>9</v>
          </cell>
          <cell r="AM49">
            <v>9</v>
          </cell>
          <cell r="AN49">
            <v>9</v>
          </cell>
          <cell r="AO49">
            <v>9</v>
          </cell>
          <cell r="AP49">
            <v>9</v>
          </cell>
          <cell r="AQ49">
            <v>9</v>
          </cell>
        </row>
        <row r="50">
          <cell r="A50" t="str">
            <v>General and Sundry</v>
          </cell>
          <cell r="B50" t="str">
            <v>US$ '000</v>
          </cell>
          <cell r="D50">
            <v>0.2</v>
          </cell>
          <cell r="G50" t="str">
            <v>misc</v>
          </cell>
          <cell r="H50" t="str">
            <v>ganda</v>
          </cell>
          <cell r="J50">
            <v>0</v>
          </cell>
          <cell r="X50">
            <v>0</v>
          </cell>
          <cell r="Y50">
            <v>0.2</v>
          </cell>
          <cell r="Z50">
            <v>0.2</v>
          </cell>
          <cell r="AA50">
            <v>0.2</v>
          </cell>
          <cell r="AB50">
            <v>0.2</v>
          </cell>
          <cell r="AC50">
            <v>0.2</v>
          </cell>
          <cell r="AD50">
            <v>0.2</v>
          </cell>
          <cell r="AE50">
            <v>0.2</v>
          </cell>
          <cell r="AF50">
            <v>0.2</v>
          </cell>
          <cell r="AG50">
            <v>0.2</v>
          </cell>
          <cell r="AH50">
            <v>0.2</v>
          </cell>
          <cell r="AI50">
            <v>0.2</v>
          </cell>
          <cell r="AJ50">
            <v>0.2</v>
          </cell>
          <cell r="AK50">
            <v>2.4</v>
          </cell>
          <cell r="AL50">
            <v>2.4</v>
          </cell>
          <cell r="AM50">
            <v>2.4</v>
          </cell>
          <cell r="AN50">
            <v>2.4</v>
          </cell>
          <cell r="AO50">
            <v>2.4</v>
          </cell>
          <cell r="AP50">
            <v>2.4</v>
          </cell>
          <cell r="AQ50">
            <v>2.4</v>
          </cell>
        </row>
        <row r="51">
          <cell r="A51" t="str">
            <v>Employment cost</v>
          </cell>
          <cell r="B51" t="str">
            <v>US$ '000</v>
          </cell>
          <cell r="G51" t="str">
            <v>labnat</v>
          </cell>
          <cell r="H51" t="str">
            <v>ganda</v>
          </cell>
          <cell r="K51">
            <v>0</v>
          </cell>
          <cell r="L51">
            <v>7.1278884752475253</v>
          </cell>
          <cell r="M51">
            <v>7.1278884752475253</v>
          </cell>
          <cell r="N51">
            <v>7.1278884752475253</v>
          </cell>
          <cell r="O51">
            <v>7.1278884752475253</v>
          </cell>
          <cell r="P51">
            <v>7.1278884752475253</v>
          </cell>
          <cell r="Q51">
            <v>7.1278884752475253</v>
          </cell>
          <cell r="R51">
            <v>7.1278884752475253</v>
          </cell>
          <cell r="S51">
            <v>7.1278884752475253</v>
          </cell>
          <cell r="T51">
            <v>7.1278884752475253</v>
          </cell>
          <cell r="U51">
            <v>7.1278884752475253</v>
          </cell>
          <cell r="V51">
            <v>7.1278884752475253</v>
          </cell>
          <cell r="W51">
            <v>7.1278884752475253</v>
          </cell>
          <cell r="X51">
            <v>85.534661702970311</v>
          </cell>
          <cell r="Y51">
            <v>7.1278884752475253</v>
          </cell>
          <cell r="Z51">
            <v>7.1278884752475253</v>
          </cell>
          <cell r="AA51">
            <v>7.1278884752475253</v>
          </cell>
          <cell r="AB51">
            <v>7.1278884752475253</v>
          </cell>
          <cell r="AC51">
            <v>7.1278884752475253</v>
          </cell>
          <cell r="AD51">
            <v>7.1278884752475253</v>
          </cell>
          <cell r="AE51">
            <v>7.1278884752475253</v>
          </cell>
          <cell r="AF51">
            <v>7.1278884752475253</v>
          </cell>
          <cell r="AG51">
            <v>7.1278884752475253</v>
          </cell>
          <cell r="AH51">
            <v>7.1278884752475253</v>
          </cell>
          <cell r="AI51">
            <v>7.1278884752475253</v>
          </cell>
          <cell r="AJ51">
            <v>7.1278884752475253</v>
          </cell>
          <cell r="AK51">
            <v>85.534661702970311</v>
          </cell>
          <cell r="AL51">
            <v>85.534661702970311</v>
          </cell>
          <cell r="AM51">
            <v>85.534661702970311</v>
          </cell>
          <cell r="AN51">
            <v>85.534661702970311</v>
          </cell>
          <cell r="AO51">
            <v>85.534661702970311</v>
          </cell>
          <cell r="AP51">
            <v>85.534661702970311</v>
          </cell>
          <cell r="AQ51">
            <v>85.534661702970311</v>
          </cell>
        </row>
        <row r="52">
          <cell r="A52" t="str">
            <v>Total Finance</v>
          </cell>
          <cell r="B52" t="str">
            <v>US$ '000</v>
          </cell>
          <cell r="K52">
            <v>175.5</v>
          </cell>
          <cell r="L52">
            <v>124.12788847524753</v>
          </cell>
          <cell r="M52">
            <v>16.127888475247524</v>
          </cell>
          <cell r="N52">
            <v>16.127888475247524</v>
          </cell>
          <cell r="O52">
            <v>16.127888475247524</v>
          </cell>
          <cell r="P52">
            <v>16.127888475247524</v>
          </cell>
          <cell r="Q52">
            <v>16.127888475247524</v>
          </cell>
          <cell r="R52">
            <v>16.127888475247524</v>
          </cell>
          <cell r="S52">
            <v>16.127888475247524</v>
          </cell>
          <cell r="T52">
            <v>16.127888475247524</v>
          </cell>
          <cell r="U52">
            <v>16.127888475247524</v>
          </cell>
          <cell r="V52">
            <v>16.127888475247524</v>
          </cell>
          <cell r="W52">
            <v>16.127888475247524</v>
          </cell>
          <cell r="X52">
            <v>301.53466170297031</v>
          </cell>
          <cell r="Y52">
            <v>229.47788847524748</v>
          </cell>
          <cell r="Z52">
            <v>22.977888475247525</v>
          </cell>
          <cell r="AA52">
            <v>22.977888475247525</v>
          </cell>
          <cell r="AB52">
            <v>22.977888475247525</v>
          </cell>
          <cell r="AC52">
            <v>22.977888475247525</v>
          </cell>
          <cell r="AD52">
            <v>22.977888475247525</v>
          </cell>
          <cell r="AE52">
            <v>22.977888475247525</v>
          </cell>
          <cell r="AF52">
            <v>22.977888475247525</v>
          </cell>
          <cell r="AG52">
            <v>22.977888475247525</v>
          </cell>
          <cell r="AH52">
            <v>22.977888475247525</v>
          </cell>
          <cell r="AI52">
            <v>22.977888475247525</v>
          </cell>
          <cell r="AJ52">
            <v>22.977888475247525</v>
          </cell>
          <cell r="AK52">
            <v>482.23466170297024</v>
          </cell>
          <cell r="AL52">
            <v>482.23466170297024</v>
          </cell>
          <cell r="AM52">
            <v>482.23466170297024</v>
          </cell>
          <cell r="AN52">
            <v>482.23466170297024</v>
          </cell>
          <cell r="AO52">
            <v>482.23466170297024</v>
          </cell>
          <cell r="AP52">
            <v>482.23466170297024</v>
          </cell>
          <cell r="AQ52">
            <v>482.23466170297024</v>
          </cell>
        </row>
        <row r="54">
          <cell r="A54" t="str">
            <v>CAMP &amp; TRANSPORT</v>
          </cell>
          <cell r="D54" t="str">
            <v xml:space="preserve">Cost </v>
          </cell>
        </row>
        <row r="55">
          <cell r="A55" t="str">
            <v>Number of flights per month</v>
          </cell>
          <cell r="I55" t="str">
            <v>No of flights</v>
          </cell>
          <cell r="K55">
            <v>99</v>
          </cell>
          <cell r="L55">
            <v>12</v>
          </cell>
          <cell r="M55">
            <v>8</v>
          </cell>
          <cell r="N55">
            <v>8</v>
          </cell>
          <cell r="O55">
            <v>12</v>
          </cell>
          <cell r="P55">
            <v>8</v>
          </cell>
          <cell r="Q55">
            <v>8</v>
          </cell>
          <cell r="R55">
            <v>12</v>
          </cell>
          <cell r="S55">
            <v>8</v>
          </cell>
          <cell r="T55">
            <v>8</v>
          </cell>
          <cell r="U55">
            <v>12</v>
          </cell>
          <cell r="V55">
            <v>8</v>
          </cell>
          <cell r="W55">
            <v>10</v>
          </cell>
          <cell r="X55">
            <v>114</v>
          </cell>
          <cell r="Y55">
            <v>12</v>
          </cell>
          <cell r="Z55">
            <v>8</v>
          </cell>
          <cell r="AA55">
            <v>9</v>
          </cell>
          <cell r="AB55">
            <v>11</v>
          </cell>
          <cell r="AC55">
            <v>9</v>
          </cell>
          <cell r="AD55">
            <v>9</v>
          </cell>
          <cell r="AE55">
            <v>12</v>
          </cell>
          <cell r="AF55">
            <v>9</v>
          </cell>
          <cell r="AG55">
            <v>8</v>
          </cell>
          <cell r="AH55">
            <v>12</v>
          </cell>
          <cell r="AI55">
            <v>9</v>
          </cell>
          <cell r="AJ55">
            <v>8</v>
          </cell>
          <cell r="AK55">
            <v>116</v>
          </cell>
          <cell r="AL55">
            <v>96</v>
          </cell>
          <cell r="AM55">
            <v>96</v>
          </cell>
          <cell r="AN55">
            <v>96</v>
          </cell>
          <cell r="AO55">
            <v>96</v>
          </cell>
          <cell r="AP55">
            <v>96</v>
          </cell>
          <cell r="AQ55">
            <v>96</v>
          </cell>
        </row>
        <row r="56">
          <cell r="A56" t="str">
            <v>Air charter</v>
          </cell>
          <cell r="B56" t="str">
            <v>US$ '000</v>
          </cell>
          <cell r="D56">
            <v>4.2220000000000004</v>
          </cell>
          <cell r="E56" t="str">
            <v>per domestic charter</v>
          </cell>
          <cell r="G56" t="str">
            <v>travel</v>
          </cell>
          <cell r="H56" t="str">
            <v>ganda</v>
          </cell>
          <cell r="K56">
            <v>203.5</v>
          </cell>
          <cell r="L56">
            <v>18</v>
          </cell>
          <cell r="M56">
            <v>12</v>
          </cell>
          <cell r="N56">
            <v>12</v>
          </cell>
          <cell r="O56">
            <v>18</v>
          </cell>
          <cell r="P56">
            <v>12</v>
          </cell>
          <cell r="Q56">
            <v>12</v>
          </cell>
          <cell r="R56">
            <v>18</v>
          </cell>
          <cell r="S56">
            <v>12</v>
          </cell>
          <cell r="T56">
            <v>12</v>
          </cell>
          <cell r="U56">
            <v>18</v>
          </cell>
          <cell r="V56">
            <v>12</v>
          </cell>
          <cell r="W56">
            <v>15</v>
          </cell>
          <cell r="X56">
            <v>171</v>
          </cell>
          <cell r="Y56">
            <v>50.664000000000001</v>
          </cell>
          <cell r="Z56">
            <v>33.776000000000003</v>
          </cell>
          <cell r="AA56">
            <v>37.998000000000005</v>
          </cell>
          <cell r="AB56">
            <v>46.442000000000007</v>
          </cell>
          <cell r="AC56">
            <v>37.998000000000005</v>
          </cell>
          <cell r="AD56">
            <v>37.998000000000005</v>
          </cell>
          <cell r="AE56">
            <v>50.664000000000001</v>
          </cell>
          <cell r="AF56">
            <v>37.998000000000005</v>
          </cell>
          <cell r="AG56">
            <v>33.776000000000003</v>
          </cell>
          <cell r="AH56">
            <v>50.664000000000001</v>
          </cell>
          <cell r="AI56">
            <v>37.998000000000005</v>
          </cell>
          <cell r="AJ56">
            <v>33.776000000000003</v>
          </cell>
          <cell r="AK56">
            <v>489.75199999999995</v>
          </cell>
          <cell r="AL56">
            <v>405.31200000000001</v>
          </cell>
          <cell r="AM56">
            <v>405.31200000000001</v>
          </cell>
          <cell r="AN56">
            <v>405.31200000000001</v>
          </cell>
          <cell r="AO56">
            <v>405.31200000000001</v>
          </cell>
          <cell r="AP56">
            <v>405.31200000000001</v>
          </cell>
          <cell r="AQ56">
            <v>405.31200000000001</v>
          </cell>
        </row>
        <row r="57">
          <cell r="A57" t="str">
            <v>Number of Flights JHB-BAM</v>
          </cell>
          <cell r="I57" t="str">
            <v>No of flights</v>
          </cell>
          <cell r="K57">
            <v>81</v>
          </cell>
          <cell r="L57">
            <v>5</v>
          </cell>
          <cell r="M57">
            <v>5</v>
          </cell>
          <cell r="N57">
            <v>5</v>
          </cell>
          <cell r="O57">
            <v>5</v>
          </cell>
          <cell r="P57">
            <v>5</v>
          </cell>
          <cell r="Q57">
            <v>5</v>
          </cell>
          <cell r="R57">
            <v>5</v>
          </cell>
          <cell r="S57">
            <v>5</v>
          </cell>
          <cell r="T57">
            <v>5</v>
          </cell>
          <cell r="U57">
            <v>5</v>
          </cell>
          <cell r="V57">
            <v>5</v>
          </cell>
          <cell r="W57">
            <v>5</v>
          </cell>
          <cell r="X57">
            <v>60</v>
          </cell>
          <cell r="Y57">
            <v>3.5</v>
          </cell>
          <cell r="Z57">
            <v>3.5</v>
          </cell>
          <cell r="AA57">
            <v>3.5</v>
          </cell>
          <cell r="AB57">
            <v>3.5</v>
          </cell>
          <cell r="AC57">
            <v>3.5</v>
          </cell>
          <cell r="AD57">
            <v>3.5</v>
          </cell>
          <cell r="AE57">
            <v>3.5</v>
          </cell>
          <cell r="AF57">
            <v>3.5</v>
          </cell>
          <cell r="AG57">
            <v>3.5</v>
          </cell>
          <cell r="AH57">
            <v>3.5</v>
          </cell>
          <cell r="AI57">
            <v>3.5</v>
          </cell>
          <cell r="AJ57">
            <v>3.5</v>
          </cell>
          <cell r="AK57">
            <v>42</v>
          </cell>
          <cell r="AL57">
            <v>42</v>
          </cell>
          <cell r="AM57">
            <v>42</v>
          </cell>
          <cell r="AN57">
            <v>42</v>
          </cell>
          <cell r="AO57">
            <v>42</v>
          </cell>
          <cell r="AP57">
            <v>42</v>
          </cell>
          <cell r="AQ57">
            <v>42</v>
          </cell>
        </row>
        <row r="58">
          <cell r="A58" t="str">
            <v>Corporate Travel cost</v>
          </cell>
          <cell r="B58" t="str">
            <v>US$ '000</v>
          </cell>
          <cell r="D58">
            <v>2</v>
          </cell>
          <cell r="E58" t="str">
            <v>per international flight</v>
          </cell>
          <cell r="G58" t="str">
            <v>travel</v>
          </cell>
          <cell r="H58" t="str">
            <v>ganda</v>
          </cell>
          <cell r="K58">
            <v>197.9</v>
          </cell>
          <cell r="L58">
            <v>10</v>
          </cell>
          <cell r="M58">
            <v>10</v>
          </cell>
          <cell r="N58">
            <v>10</v>
          </cell>
          <cell r="O58">
            <v>10</v>
          </cell>
          <cell r="P58">
            <v>10</v>
          </cell>
          <cell r="Q58">
            <v>10</v>
          </cell>
          <cell r="R58">
            <v>10</v>
          </cell>
          <cell r="S58">
            <v>10</v>
          </cell>
          <cell r="T58">
            <v>10</v>
          </cell>
          <cell r="U58">
            <v>10</v>
          </cell>
          <cell r="V58">
            <v>10</v>
          </cell>
          <cell r="W58">
            <v>10</v>
          </cell>
          <cell r="X58">
            <v>120</v>
          </cell>
          <cell r="Y58">
            <v>7</v>
          </cell>
          <cell r="Z58">
            <v>7</v>
          </cell>
          <cell r="AA58">
            <v>7</v>
          </cell>
          <cell r="AB58">
            <v>7</v>
          </cell>
          <cell r="AC58">
            <v>7</v>
          </cell>
          <cell r="AD58">
            <v>7</v>
          </cell>
          <cell r="AE58">
            <v>7</v>
          </cell>
          <cell r="AF58">
            <v>7</v>
          </cell>
          <cell r="AG58">
            <v>7</v>
          </cell>
          <cell r="AH58">
            <v>7</v>
          </cell>
          <cell r="AI58">
            <v>7</v>
          </cell>
          <cell r="AJ58">
            <v>7</v>
          </cell>
          <cell r="AK58">
            <v>84</v>
          </cell>
          <cell r="AL58">
            <v>84</v>
          </cell>
          <cell r="AM58">
            <v>84</v>
          </cell>
          <cell r="AN58">
            <v>84</v>
          </cell>
          <cell r="AO58">
            <v>84</v>
          </cell>
          <cell r="AP58">
            <v>84</v>
          </cell>
          <cell r="AQ58">
            <v>84</v>
          </cell>
        </row>
        <row r="59">
          <cell r="A59" t="str">
            <v>Number of People in Camp (over and above the permanents)</v>
          </cell>
          <cell r="I59" t="str">
            <v>No of persons</v>
          </cell>
          <cell r="K59">
            <v>238</v>
          </cell>
          <cell r="L59">
            <v>10</v>
          </cell>
          <cell r="M59">
            <v>5</v>
          </cell>
          <cell r="N59">
            <v>5</v>
          </cell>
          <cell r="O59">
            <v>10</v>
          </cell>
          <cell r="P59">
            <v>5</v>
          </cell>
          <cell r="Q59">
            <v>5</v>
          </cell>
          <cell r="R59">
            <v>10</v>
          </cell>
          <cell r="S59">
            <v>5</v>
          </cell>
          <cell r="T59">
            <v>5</v>
          </cell>
          <cell r="U59">
            <v>10</v>
          </cell>
          <cell r="V59">
            <v>5</v>
          </cell>
          <cell r="W59">
            <v>5</v>
          </cell>
          <cell r="X59">
            <v>80</v>
          </cell>
          <cell r="Y59">
            <v>10</v>
          </cell>
          <cell r="Z59">
            <v>5</v>
          </cell>
          <cell r="AA59">
            <v>5</v>
          </cell>
          <cell r="AB59">
            <v>10</v>
          </cell>
          <cell r="AC59">
            <v>5</v>
          </cell>
          <cell r="AD59">
            <v>5</v>
          </cell>
          <cell r="AE59">
            <v>10</v>
          </cell>
          <cell r="AF59">
            <v>5</v>
          </cell>
          <cell r="AG59">
            <v>5</v>
          </cell>
          <cell r="AH59">
            <v>10</v>
          </cell>
          <cell r="AI59">
            <v>5</v>
          </cell>
          <cell r="AJ59">
            <v>5</v>
          </cell>
          <cell r="AK59">
            <v>80</v>
          </cell>
          <cell r="AL59">
            <v>60</v>
          </cell>
          <cell r="AM59">
            <v>60</v>
          </cell>
          <cell r="AN59">
            <v>60</v>
          </cell>
          <cell r="AO59">
            <v>60</v>
          </cell>
          <cell r="AP59">
            <v>60</v>
          </cell>
          <cell r="AQ59">
            <v>60</v>
          </cell>
        </row>
        <row r="60">
          <cell r="A60" t="str">
            <v>Camp &amp; office repairs and maintenance</v>
          </cell>
          <cell r="G60" t="str">
            <v>misc</v>
          </cell>
          <cell r="H60" t="str">
            <v>ganda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</row>
        <row r="61">
          <cell r="A61" t="str">
            <v>Camp Costs (over and above portion built into labour costs)</v>
          </cell>
          <cell r="B61" t="str">
            <v>US$ '000</v>
          </cell>
          <cell r="D61">
            <v>0.63900000000000001</v>
          </cell>
          <cell r="E61" t="str">
            <v>per man month</v>
          </cell>
          <cell r="G61" t="str">
            <v>misc</v>
          </cell>
          <cell r="H61" t="str">
            <v>ganda</v>
          </cell>
          <cell r="K61">
            <v>270.08199999999994</v>
          </cell>
          <cell r="L61">
            <v>6.39</v>
          </cell>
          <cell r="M61">
            <v>3.1949999999999998</v>
          </cell>
          <cell r="N61">
            <v>3.1949999999999998</v>
          </cell>
          <cell r="O61">
            <v>6.39</v>
          </cell>
          <cell r="P61">
            <v>3.1949999999999998</v>
          </cell>
          <cell r="Q61">
            <v>3.1949999999999998</v>
          </cell>
          <cell r="R61">
            <v>6.39</v>
          </cell>
          <cell r="S61">
            <v>3.1949999999999998</v>
          </cell>
          <cell r="T61">
            <v>3.1949999999999998</v>
          </cell>
          <cell r="U61">
            <v>6.39</v>
          </cell>
          <cell r="V61">
            <v>3.1949999999999998</v>
          </cell>
          <cell r="W61">
            <v>3.1949999999999998</v>
          </cell>
          <cell r="X61">
            <v>51.12</v>
          </cell>
          <cell r="Y61">
            <v>6.3900000000000006</v>
          </cell>
          <cell r="Z61">
            <v>3.1950000000000003</v>
          </cell>
          <cell r="AA61">
            <v>3.1950000000000003</v>
          </cell>
          <cell r="AB61">
            <v>6.3900000000000006</v>
          </cell>
          <cell r="AC61">
            <v>3.1950000000000003</v>
          </cell>
          <cell r="AD61">
            <v>3.1950000000000003</v>
          </cell>
          <cell r="AE61">
            <v>6.3900000000000006</v>
          </cell>
          <cell r="AF61">
            <v>3.1950000000000003</v>
          </cell>
          <cell r="AG61">
            <v>3.1950000000000003</v>
          </cell>
          <cell r="AH61">
            <v>6.3900000000000006</v>
          </cell>
          <cell r="AI61">
            <v>3.1950000000000003</v>
          </cell>
          <cell r="AJ61">
            <v>3.1950000000000003</v>
          </cell>
          <cell r="AK61">
            <v>51.120000000000005</v>
          </cell>
          <cell r="AL61">
            <v>51.120000000000005</v>
          </cell>
          <cell r="AM61">
            <v>51.120000000000005</v>
          </cell>
          <cell r="AN61">
            <v>51.120000000000005</v>
          </cell>
          <cell r="AO61">
            <v>51.120000000000005</v>
          </cell>
          <cell r="AP61">
            <v>51.120000000000005</v>
          </cell>
          <cell r="AQ61">
            <v>51.120000000000005</v>
          </cell>
        </row>
        <row r="62">
          <cell r="A62" t="str">
            <v>Malivision (Satellite TV)</v>
          </cell>
          <cell r="B62" t="str">
            <v>US$ '000</v>
          </cell>
          <cell r="D62">
            <v>12.3</v>
          </cell>
          <cell r="E62" t="str">
            <v>per quarter</v>
          </cell>
          <cell r="G62" t="str">
            <v>misc</v>
          </cell>
          <cell r="H62" t="str">
            <v>ganda</v>
          </cell>
          <cell r="X62">
            <v>0</v>
          </cell>
          <cell r="Y62">
            <v>12.3</v>
          </cell>
          <cell r="AB62">
            <v>12.3</v>
          </cell>
          <cell r="AE62">
            <v>12.3</v>
          </cell>
          <cell r="AH62">
            <v>12.3</v>
          </cell>
          <cell r="AK62">
            <v>49.2</v>
          </cell>
          <cell r="AL62">
            <v>49.2</v>
          </cell>
          <cell r="AM62">
            <v>49.2</v>
          </cell>
          <cell r="AN62">
            <v>49.2</v>
          </cell>
          <cell r="AO62">
            <v>49.2</v>
          </cell>
          <cell r="AP62">
            <v>49.2</v>
          </cell>
          <cell r="AQ62">
            <v>49.2</v>
          </cell>
        </row>
        <row r="63">
          <cell r="A63" t="str">
            <v>Employment cost</v>
          </cell>
          <cell r="B63" t="str">
            <v>US$ '000</v>
          </cell>
          <cell r="G63" t="str">
            <v>labnat</v>
          </cell>
          <cell r="H63" t="str">
            <v>ganda</v>
          </cell>
          <cell r="K63">
            <v>0</v>
          </cell>
          <cell r="L63">
            <v>3.0301465346534657</v>
          </cell>
          <cell r="M63">
            <v>3.0301465346534657</v>
          </cell>
          <cell r="N63">
            <v>3.0301465346534657</v>
          </cell>
          <cell r="O63">
            <v>3.0301465346534657</v>
          </cell>
          <cell r="P63">
            <v>3.0301465346534657</v>
          </cell>
          <cell r="Q63">
            <v>3.0301465346534657</v>
          </cell>
          <cell r="R63">
            <v>3.0301465346534657</v>
          </cell>
          <cell r="S63">
            <v>3.0301465346534657</v>
          </cell>
          <cell r="T63">
            <v>3.0301465346534657</v>
          </cell>
          <cell r="U63">
            <v>3.0301465346534657</v>
          </cell>
          <cell r="V63">
            <v>3.0301465346534657</v>
          </cell>
          <cell r="W63">
            <v>3.0301465346534657</v>
          </cell>
          <cell r="X63">
            <v>36.361758415841585</v>
          </cell>
          <cell r="Y63">
            <v>2.9943465346534657</v>
          </cell>
          <cell r="Z63">
            <v>2.9943465346534657</v>
          </cell>
          <cell r="AA63">
            <v>2.9943465346534657</v>
          </cell>
          <cell r="AB63">
            <v>2.9943465346534657</v>
          </cell>
          <cell r="AC63">
            <v>2.9943465346534657</v>
          </cell>
          <cell r="AD63">
            <v>2.9943465346534657</v>
          </cell>
          <cell r="AE63">
            <v>2.9943465346534657</v>
          </cell>
          <cell r="AF63">
            <v>2.9943465346534657</v>
          </cell>
          <cell r="AG63">
            <v>2.9943465346534657</v>
          </cell>
          <cell r="AH63">
            <v>2.9943465346534657</v>
          </cell>
          <cell r="AI63">
            <v>2.9943465346534657</v>
          </cell>
          <cell r="AJ63">
            <v>2.9943465346534657</v>
          </cell>
          <cell r="AK63">
            <v>35.932158415841592</v>
          </cell>
          <cell r="AL63">
            <v>35.932158415841592</v>
          </cell>
          <cell r="AM63">
            <v>35.932158415841592</v>
          </cell>
          <cell r="AN63">
            <v>35.932158415841592</v>
          </cell>
          <cell r="AO63">
            <v>35.932158415841592</v>
          </cell>
          <cell r="AP63">
            <v>35.932158415841592</v>
          </cell>
          <cell r="AQ63">
            <v>35.932158415841592</v>
          </cell>
        </row>
        <row r="64">
          <cell r="A64" t="str">
            <v>Total Camp &amp; Transport</v>
          </cell>
          <cell r="J64">
            <v>0</v>
          </cell>
          <cell r="K64">
            <v>671.48199999999997</v>
          </cell>
          <cell r="L64">
            <v>37.420146534653469</v>
          </cell>
          <cell r="M64">
            <v>28.225146534653465</v>
          </cell>
          <cell r="N64">
            <v>28.225146534653465</v>
          </cell>
          <cell r="O64">
            <v>37.420146534653469</v>
          </cell>
          <cell r="P64">
            <v>28.225146534653465</v>
          </cell>
          <cell r="Q64">
            <v>28.225146534653465</v>
          </cell>
          <cell r="R64">
            <v>37.420146534653469</v>
          </cell>
          <cell r="S64">
            <v>28.225146534653465</v>
          </cell>
          <cell r="T64">
            <v>28.225146534653465</v>
          </cell>
          <cell r="U64">
            <v>37.420146534653469</v>
          </cell>
          <cell r="V64">
            <v>28.225146534653465</v>
          </cell>
          <cell r="W64">
            <v>31.225146534653465</v>
          </cell>
          <cell r="X64">
            <v>378.48175841584157</v>
          </cell>
          <cell r="Y64">
            <v>79.348346534653473</v>
          </cell>
          <cell r="Z64">
            <v>46.96534653465347</v>
          </cell>
          <cell r="AA64">
            <v>51.187346534653472</v>
          </cell>
          <cell r="AB64">
            <v>75.126346534653479</v>
          </cell>
          <cell r="AC64">
            <v>51.187346534653472</v>
          </cell>
          <cell r="AD64">
            <v>51.187346534653472</v>
          </cell>
          <cell r="AE64">
            <v>79.348346534653473</v>
          </cell>
          <cell r="AF64">
            <v>51.187346534653472</v>
          </cell>
          <cell r="AG64">
            <v>46.96534653465347</v>
          </cell>
          <cell r="AH64">
            <v>79.348346534653473</v>
          </cell>
          <cell r="AI64">
            <v>51.187346534653472</v>
          </cell>
          <cell r="AJ64">
            <v>46.96534653465347</v>
          </cell>
          <cell r="AK64">
            <v>710.00415841584152</v>
          </cell>
          <cell r="AL64">
            <v>625.56415841584158</v>
          </cell>
          <cell r="AM64">
            <v>625.56415841584158</v>
          </cell>
          <cell r="AN64">
            <v>625.56415841584158</v>
          </cell>
          <cell r="AO64">
            <v>625.56415841584158</v>
          </cell>
          <cell r="AP64">
            <v>625.56415841584158</v>
          </cell>
          <cell r="AQ64">
            <v>625.56415841584158</v>
          </cell>
        </row>
        <row r="66">
          <cell r="A66" t="str">
            <v>GENERAL ADMNISTRATION</v>
          </cell>
          <cell r="D66" t="str">
            <v>Cost  pm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</row>
        <row r="67">
          <cell r="A67" t="str">
            <v>Stores and Supplies</v>
          </cell>
          <cell r="B67" t="str">
            <v>US$ '000</v>
          </cell>
          <cell r="D67">
            <v>2</v>
          </cell>
          <cell r="G67" t="str">
            <v>stores</v>
          </cell>
          <cell r="H67" t="str">
            <v>ganda</v>
          </cell>
          <cell r="J67">
            <v>0</v>
          </cell>
          <cell r="K67">
            <v>116.7</v>
          </cell>
          <cell r="L67">
            <v>2</v>
          </cell>
          <cell r="M67">
            <v>2</v>
          </cell>
          <cell r="N67">
            <v>2</v>
          </cell>
          <cell r="O67">
            <v>2</v>
          </cell>
          <cell r="P67">
            <v>2</v>
          </cell>
          <cell r="Q67">
            <v>2</v>
          </cell>
          <cell r="R67">
            <v>2</v>
          </cell>
          <cell r="S67">
            <v>2</v>
          </cell>
          <cell r="T67">
            <v>2</v>
          </cell>
          <cell r="U67">
            <v>2</v>
          </cell>
          <cell r="V67">
            <v>2</v>
          </cell>
          <cell r="W67">
            <v>2</v>
          </cell>
          <cell r="X67">
            <v>24</v>
          </cell>
          <cell r="Y67">
            <v>3</v>
          </cell>
          <cell r="Z67">
            <v>2</v>
          </cell>
          <cell r="AA67">
            <v>2</v>
          </cell>
          <cell r="AB67">
            <v>3</v>
          </cell>
          <cell r="AC67">
            <v>2</v>
          </cell>
          <cell r="AD67">
            <v>2</v>
          </cell>
          <cell r="AE67">
            <v>3</v>
          </cell>
          <cell r="AF67">
            <v>2</v>
          </cell>
          <cell r="AG67">
            <v>2</v>
          </cell>
          <cell r="AH67">
            <v>3</v>
          </cell>
          <cell r="AI67">
            <v>2</v>
          </cell>
          <cell r="AJ67">
            <v>2</v>
          </cell>
          <cell r="AK67">
            <v>28</v>
          </cell>
          <cell r="AL67">
            <v>28</v>
          </cell>
          <cell r="AM67">
            <v>28</v>
          </cell>
          <cell r="AN67">
            <v>28</v>
          </cell>
          <cell r="AO67">
            <v>28</v>
          </cell>
          <cell r="AP67">
            <v>28</v>
          </cell>
          <cell r="AQ67">
            <v>28</v>
          </cell>
        </row>
        <row r="68">
          <cell r="A68" t="str">
            <v>Communication VSAT</v>
          </cell>
          <cell r="B68" t="str">
            <v>US$ '000</v>
          </cell>
          <cell r="D68">
            <v>29.7</v>
          </cell>
          <cell r="G68" t="str">
            <v>ext</v>
          </cell>
          <cell r="H68" t="str">
            <v>ganda</v>
          </cell>
          <cell r="K68">
            <v>176</v>
          </cell>
          <cell r="L68">
            <v>20</v>
          </cell>
          <cell r="M68">
            <v>20</v>
          </cell>
          <cell r="N68">
            <v>20</v>
          </cell>
          <cell r="O68">
            <v>20</v>
          </cell>
          <cell r="P68">
            <v>20</v>
          </cell>
          <cell r="Q68">
            <v>20</v>
          </cell>
          <cell r="R68">
            <v>20</v>
          </cell>
          <cell r="S68">
            <v>20</v>
          </cell>
          <cell r="T68">
            <v>20</v>
          </cell>
          <cell r="U68">
            <v>20</v>
          </cell>
          <cell r="V68">
            <v>20</v>
          </cell>
          <cell r="W68">
            <v>20</v>
          </cell>
          <cell r="X68">
            <v>240</v>
          </cell>
          <cell r="Y68">
            <v>29.7</v>
          </cell>
          <cell r="AB68">
            <v>29.7</v>
          </cell>
          <cell r="AE68">
            <v>29.7</v>
          </cell>
          <cell r="AH68">
            <v>29.7</v>
          </cell>
          <cell r="AK68">
            <v>118.8</v>
          </cell>
          <cell r="AL68">
            <v>118.8</v>
          </cell>
          <cell r="AM68">
            <v>118.8</v>
          </cell>
          <cell r="AN68">
            <v>118.8</v>
          </cell>
          <cell r="AO68">
            <v>118.8</v>
          </cell>
          <cell r="AP68">
            <v>118.8</v>
          </cell>
          <cell r="AQ68">
            <v>118.8</v>
          </cell>
        </row>
        <row r="69">
          <cell r="A69" t="str">
            <v>Communication Local Lines</v>
          </cell>
          <cell r="B69" t="str">
            <v>US$ '000</v>
          </cell>
          <cell r="D69">
            <v>2</v>
          </cell>
          <cell r="G69" t="str">
            <v>ext</v>
          </cell>
          <cell r="H69" t="str">
            <v>ganda</v>
          </cell>
          <cell r="K69">
            <v>17.600000000000001</v>
          </cell>
          <cell r="L69">
            <v>2</v>
          </cell>
          <cell r="M69">
            <v>2</v>
          </cell>
          <cell r="N69">
            <v>2</v>
          </cell>
          <cell r="O69">
            <v>2</v>
          </cell>
          <cell r="P69">
            <v>2</v>
          </cell>
          <cell r="Q69">
            <v>2</v>
          </cell>
          <cell r="R69">
            <v>2</v>
          </cell>
          <cell r="S69">
            <v>2</v>
          </cell>
          <cell r="T69">
            <v>2</v>
          </cell>
          <cell r="U69">
            <v>2</v>
          </cell>
          <cell r="V69">
            <v>2</v>
          </cell>
          <cell r="W69">
            <v>2</v>
          </cell>
          <cell r="X69">
            <v>24</v>
          </cell>
          <cell r="Y69">
            <v>2</v>
          </cell>
          <cell r="Z69">
            <v>2</v>
          </cell>
          <cell r="AA69">
            <v>2</v>
          </cell>
          <cell r="AB69">
            <v>2</v>
          </cell>
          <cell r="AC69">
            <v>2</v>
          </cell>
          <cell r="AD69">
            <v>2</v>
          </cell>
          <cell r="AE69">
            <v>2</v>
          </cell>
          <cell r="AF69">
            <v>2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24</v>
          </cell>
          <cell r="AL69">
            <v>24</v>
          </cell>
          <cell r="AM69">
            <v>24</v>
          </cell>
          <cell r="AN69">
            <v>24</v>
          </cell>
          <cell r="AO69">
            <v>24</v>
          </cell>
          <cell r="AP69">
            <v>24</v>
          </cell>
          <cell r="AQ69">
            <v>24</v>
          </cell>
        </row>
        <row r="70">
          <cell r="A70" t="str">
            <v>Communication Cellphone</v>
          </cell>
          <cell r="B70" t="str">
            <v>US$ '000</v>
          </cell>
          <cell r="D70">
            <v>0.5</v>
          </cell>
          <cell r="G70" t="str">
            <v>ext</v>
          </cell>
          <cell r="H70" t="str">
            <v>ganda</v>
          </cell>
          <cell r="X70">
            <v>0</v>
          </cell>
          <cell r="Y70">
            <v>0.5</v>
          </cell>
          <cell r="Z70">
            <v>0.5</v>
          </cell>
          <cell r="AA70">
            <v>0.5</v>
          </cell>
          <cell r="AB70">
            <v>0.5</v>
          </cell>
          <cell r="AC70">
            <v>0.5</v>
          </cell>
          <cell r="AD70">
            <v>0.5</v>
          </cell>
          <cell r="AE70">
            <v>0.5</v>
          </cell>
          <cell r="AF70">
            <v>0.5</v>
          </cell>
          <cell r="AG70">
            <v>0.5</v>
          </cell>
          <cell r="AH70">
            <v>0.5</v>
          </cell>
          <cell r="AI70">
            <v>0.5</v>
          </cell>
          <cell r="AJ70">
            <v>0.5</v>
          </cell>
          <cell r="AK70">
            <v>6</v>
          </cell>
          <cell r="AL70">
            <v>6</v>
          </cell>
          <cell r="AM70">
            <v>6</v>
          </cell>
          <cell r="AN70">
            <v>6</v>
          </cell>
          <cell r="AO70">
            <v>6</v>
          </cell>
          <cell r="AP70">
            <v>6</v>
          </cell>
          <cell r="AQ70">
            <v>6</v>
          </cell>
        </row>
        <row r="71">
          <cell r="A71" t="str">
            <v>Couriers</v>
          </cell>
          <cell r="B71" t="str">
            <v>US$ '000</v>
          </cell>
          <cell r="D71">
            <v>1.2</v>
          </cell>
          <cell r="G71" t="str">
            <v>misc</v>
          </cell>
          <cell r="H71" t="str">
            <v>ganda</v>
          </cell>
          <cell r="K71">
            <v>10.56</v>
          </cell>
          <cell r="L71">
            <v>1.2</v>
          </cell>
          <cell r="M71">
            <v>1.2</v>
          </cell>
          <cell r="N71">
            <v>1.2</v>
          </cell>
          <cell r="O71">
            <v>1.2</v>
          </cell>
          <cell r="P71">
            <v>1.2</v>
          </cell>
          <cell r="Q71">
            <v>1.2</v>
          </cell>
          <cell r="R71">
            <v>1.2</v>
          </cell>
          <cell r="S71">
            <v>1.2</v>
          </cell>
          <cell r="T71">
            <v>1.2</v>
          </cell>
          <cell r="U71">
            <v>1.2</v>
          </cell>
          <cell r="V71">
            <v>1.2</v>
          </cell>
          <cell r="W71">
            <v>1.2</v>
          </cell>
          <cell r="X71">
            <v>14.399999999999997</v>
          </cell>
          <cell r="Y71">
            <v>1.2</v>
          </cell>
          <cell r="Z71">
            <v>1.2</v>
          </cell>
          <cell r="AA71">
            <v>1.2</v>
          </cell>
          <cell r="AB71">
            <v>1.2</v>
          </cell>
          <cell r="AC71">
            <v>1.2</v>
          </cell>
          <cell r="AD71">
            <v>1.2</v>
          </cell>
          <cell r="AE71">
            <v>1.2</v>
          </cell>
          <cell r="AF71">
            <v>1.2</v>
          </cell>
          <cell r="AG71">
            <v>1.2</v>
          </cell>
          <cell r="AH71">
            <v>1.2</v>
          </cell>
          <cell r="AI71">
            <v>1.2</v>
          </cell>
          <cell r="AJ71">
            <v>1.2</v>
          </cell>
          <cell r="AK71">
            <v>14.399999999999997</v>
          </cell>
          <cell r="AL71">
            <v>14.399999999999997</v>
          </cell>
          <cell r="AM71">
            <v>14.399999999999997</v>
          </cell>
          <cell r="AN71">
            <v>14.399999999999997</v>
          </cell>
          <cell r="AO71">
            <v>14.399999999999997</v>
          </cell>
          <cell r="AP71">
            <v>14.399999999999997</v>
          </cell>
          <cell r="AQ71">
            <v>14.399999999999997</v>
          </cell>
        </row>
        <row r="72">
          <cell r="A72" t="str">
            <v>Insurance</v>
          </cell>
          <cell r="B72" t="str">
            <v>US$ '000</v>
          </cell>
          <cell r="D72">
            <v>37</v>
          </cell>
          <cell r="G72" t="str">
            <v>misc</v>
          </cell>
          <cell r="H72" t="str">
            <v>ganda</v>
          </cell>
          <cell r="K72">
            <v>325.60000000000002</v>
          </cell>
          <cell r="L72">
            <v>37</v>
          </cell>
          <cell r="M72">
            <v>37</v>
          </cell>
          <cell r="N72">
            <v>37</v>
          </cell>
          <cell r="O72">
            <v>37</v>
          </cell>
          <cell r="P72">
            <v>37</v>
          </cell>
          <cell r="Q72">
            <v>37</v>
          </cell>
          <cell r="R72">
            <v>37</v>
          </cell>
          <cell r="S72">
            <v>37</v>
          </cell>
          <cell r="T72">
            <v>37</v>
          </cell>
          <cell r="U72">
            <v>37</v>
          </cell>
          <cell r="V72">
            <v>37</v>
          </cell>
          <cell r="W72">
            <v>37</v>
          </cell>
          <cell r="X72">
            <v>444</v>
          </cell>
          <cell r="Y72">
            <v>37</v>
          </cell>
          <cell r="Z72">
            <v>37</v>
          </cell>
          <cell r="AA72">
            <v>37</v>
          </cell>
          <cell r="AB72">
            <v>37</v>
          </cell>
          <cell r="AC72">
            <v>37</v>
          </cell>
          <cell r="AD72">
            <v>37</v>
          </cell>
          <cell r="AE72">
            <v>37</v>
          </cell>
          <cell r="AF72">
            <v>37</v>
          </cell>
          <cell r="AG72">
            <v>37</v>
          </cell>
          <cell r="AH72">
            <v>37</v>
          </cell>
          <cell r="AI72">
            <v>37</v>
          </cell>
          <cell r="AJ72">
            <v>37</v>
          </cell>
          <cell r="AK72">
            <v>444</v>
          </cell>
          <cell r="AL72">
            <v>444</v>
          </cell>
          <cell r="AM72">
            <v>444</v>
          </cell>
          <cell r="AN72">
            <v>444</v>
          </cell>
          <cell r="AO72">
            <v>444</v>
          </cell>
          <cell r="AP72">
            <v>444</v>
          </cell>
          <cell r="AQ72">
            <v>444</v>
          </cell>
        </row>
        <row r="73">
          <cell r="A73" t="str">
            <v>Warehouse Contractor costs</v>
          </cell>
          <cell r="B73" t="str">
            <v>US$ '000</v>
          </cell>
          <cell r="D73">
            <v>30</v>
          </cell>
          <cell r="G73" t="str">
            <v>contwareh</v>
          </cell>
          <cell r="H73" t="str">
            <v>ganda</v>
          </cell>
          <cell r="K73">
            <v>132</v>
          </cell>
          <cell r="L73">
            <v>30</v>
          </cell>
          <cell r="M73">
            <v>30</v>
          </cell>
          <cell r="N73">
            <v>30</v>
          </cell>
          <cell r="O73">
            <v>30</v>
          </cell>
          <cell r="P73">
            <v>30</v>
          </cell>
          <cell r="Q73">
            <v>30</v>
          </cell>
          <cell r="R73">
            <v>30</v>
          </cell>
          <cell r="S73">
            <v>30</v>
          </cell>
          <cell r="T73">
            <v>30</v>
          </cell>
          <cell r="U73">
            <v>30</v>
          </cell>
          <cell r="V73">
            <v>30</v>
          </cell>
          <cell r="W73">
            <v>30</v>
          </cell>
          <cell r="X73">
            <v>360</v>
          </cell>
          <cell r="Y73">
            <v>30</v>
          </cell>
          <cell r="Z73">
            <v>30</v>
          </cell>
          <cell r="AA73">
            <v>30</v>
          </cell>
          <cell r="AB73">
            <v>30</v>
          </cell>
          <cell r="AC73">
            <v>30</v>
          </cell>
          <cell r="AD73">
            <v>30</v>
          </cell>
          <cell r="AE73">
            <v>30</v>
          </cell>
          <cell r="AF73">
            <v>30</v>
          </cell>
          <cell r="AG73">
            <v>30</v>
          </cell>
          <cell r="AH73">
            <v>30</v>
          </cell>
          <cell r="AI73">
            <v>30</v>
          </cell>
          <cell r="AJ73">
            <v>30</v>
          </cell>
          <cell r="AK73">
            <v>360</v>
          </cell>
          <cell r="AL73">
            <v>360</v>
          </cell>
          <cell r="AM73">
            <v>360</v>
          </cell>
          <cell r="AN73">
            <v>360</v>
          </cell>
          <cell r="AO73">
            <v>360</v>
          </cell>
          <cell r="AP73">
            <v>360</v>
          </cell>
          <cell r="AQ73">
            <v>360</v>
          </cell>
        </row>
        <row r="74">
          <cell r="A74" t="str">
            <v>Legal fees and other Consultants</v>
          </cell>
          <cell r="B74" t="str">
            <v>US$ '000</v>
          </cell>
          <cell r="D74">
            <v>44</v>
          </cell>
          <cell r="G74" t="str">
            <v>ext</v>
          </cell>
          <cell r="H74" t="str">
            <v>ganda</v>
          </cell>
          <cell r="K74">
            <v>44</v>
          </cell>
          <cell r="L74">
            <v>22</v>
          </cell>
          <cell r="O74">
            <v>22</v>
          </cell>
          <cell r="X74">
            <v>44</v>
          </cell>
          <cell r="Y74">
            <v>22</v>
          </cell>
          <cell r="AB74">
            <v>22</v>
          </cell>
          <cell r="AK74">
            <v>44</v>
          </cell>
          <cell r="AL74">
            <v>44</v>
          </cell>
          <cell r="AM74">
            <v>44</v>
          </cell>
          <cell r="AN74">
            <v>44</v>
          </cell>
          <cell r="AO74">
            <v>44</v>
          </cell>
          <cell r="AP74">
            <v>44</v>
          </cell>
          <cell r="AQ74">
            <v>44</v>
          </cell>
        </row>
        <row r="75">
          <cell r="A75" t="str">
            <v>Vehicle Fuel &amp; Lubs</v>
          </cell>
          <cell r="B75" t="str">
            <v>US$ '000</v>
          </cell>
          <cell r="D75">
            <v>0.5</v>
          </cell>
          <cell r="G75" t="str">
            <v>fuel</v>
          </cell>
          <cell r="H75" t="str">
            <v>ganda</v>
          </cell>
          <cell r="J75">
            <v>0</v>
          </cell>
          <cell r="K75">
            <v>90.45</v>
          </cell>
          <cell r="L75">
            <v>3</v>
          </cell>
          <cell r="M75">
            <v>3</v>
          </cell>
          <cell r="N75">
            <v>3</v>
          </cell>
          <cell r="O75">
            <v>3</v>
          </cell>
          <cell r="P75">
            <v>3</v>
          </cell>
          <cell r="Q75">
            <v>3</v>
          </cell>
          <cell r="R75">
            <v>3</v>
          </cell>
          <cell r="S75">
            <v>3</v>
          </cell>
          <cell r="T75">
            <v>3</v>
          </cell>
          <cell r="U75">
            <v>3</v>
          </cell>
          <cell r="V75">
            <v>3</v>
          </cell>
          <cell r="W75">
            <v>3</v>
          </cell>
          <cell r="X75">
            <v>36</v>
          </cell>
          <cell r="Y75">
            <v>0.5</v>
          </cell>
          <cell r="Z75">
            <v>0.5</v>
          </cell>
          <cell r="AA75">
            <v>0.5</v>
          </cell>
          <cell r="AB75">
            <v>0.5</v>
          </cell>
          <cell r="AC75">
            <v>0.5</v>
          </cell>
          <cell r="AD75">
            <v>0.5</v>
          </cell>
          <cell r="AE75">
            <v>0.5</v>
          </cell>
          <cell r="AF75">
            <v>0.5</v>
          </cell>
          <cell r="AG75">
            <v>0.5</v>
          </cell>
          <cell r="AH75">
            <v>0.5</v>
          </cell>
          <cell r="AI75">
            <v>0.5</v>
          </cell>
          <cell r="AJ75">
            <v>0.5</v>
          </cell>
          <cell r="AK75">
            <v>6</v>
          </cell>
          <cell r="AL75">
            <v>6</v>
          </cell>
          <cell r="AM75">
            <v>6</v>
          </cell>
          <cell r="AN75">
            <v>6</v>
          </cell>
          <cell r="AO75">
            <v>6</v>
          </cell>
          <cell r="AP75">
            <v>6</v>
          </cell>
          <cell r="AQ75">
            <v>6</v>
          </cell>
        </row>
        <row r="76">
          <cell r="A76" t="str">
            <v>Other Vehicle costs (Registration, Spares, Insurance)</v>
          </cell>
          <cell r="B76" t="str">
            <v>US$ '000</v>
          </cell>
          <cell r="D76">
            <v>0.5</v>
          </cell>
          <cell r="G76" t="str">
            <v>stores</v>
          </cell>
          <cell r="H76" t="str">
            <v>ganda</v>
          </cell>
          <cell r="J76">
            <v>0</v>
          </cell>
          <cell r="K76">
            <v>54.905000000000001</v>
          </cell>
          <cell r="L76">
            <v>2</v>
          </cell>
          <cell r="M76">
            <v>2</v>
          </cell>
          <cell r="N76">
            <v>2</v>
          </cell>
          <cell r="O76">
            <v>2</v>
          </cell>
          <cell r="P76">
            <v>2</v>
          </cell>
          <cell r="Q76">
            <v>2</v>
          </cell>
          <cell r="R76">
            <v>2</v>
          </cell>
          <cell r="S76">
            <v>2</v>
          </cell>
          <cell r="T76">
            <v>2</v>
          </cell>
          <cell r="U76">
            <v>2</v>
          </cell>
          <cell r="V76">
            <v>2</v>
          </cell>
          <cell r="W76">
            <v>2</v>
          </cell>
          <cell r="X76">
            <v>24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6</v>
          </cell>
          <cell r="AL76">
            <v>6</v>
          </cell>
          <cell r="AM76">
            <v>6</v>
          </cell>
          <cell r="AN76">
            <v>6</v>
          </cell>
          <cell r="AO76">
            <v>6</v>
          </cell>
          <cell r="AP76">
            <v>6</v>
          </cell>
          <cell r="AQ76">
            <v>6</v>
          </cell>
        </row>
        <row r="77">
          <cell r="A77" t="str">
            <v>Jeton de presence</v>
          </cell>
          <cell r="B77" t="str">
            <v>US$ '000</v>
          </cell>
          <cell r="D77">
            <v>2.2002217821782182</v>
          </cell>
          <cell r="G77" t="str">
            <v>misc</v>
          </cell>
          <cell r="H77" t="str">
            <v>ganda</v>
          </cell>
          <cell r="L77">
            <v>0.38986354775828458</v>
          </cell>
          <cell r="O77">
            <v>0.38986354775828458</v>
          </cell>
          <cell r="R77">
            <v>0.38986354775828458</v>
          </cell>
          <cell r="U77">
            <v>0.38986354775828458</v>
          </cell>
          <cell r="X77">
            <v>1.5594541910331383</v>
          </cell>
          <cell r="Y77">
            <v>2.2002217821782182</v>
          </cell>
          <cell r="AB77">
            <v>2.2002217821782182</v>
          </cell>
          <cell r="AE77">
            <v>2.2002217821782182</v>
          </cell>
          <cell r="AH77">
            <v>2.2002217821782182</v>
          </cell>
          <cell r="AK77">
            <v>8.8008871287128727</v>
          </cell>
          <cell r="AL77">
            <v>8.8008871287128727</v>
          </cell>
          <cell r="AM77">
            <v>8.8008871287128727</v>
          </cell>
          <cell r="AN77">
            <v>8.8008871287128727</v>
          </cell>
          <cell r="AO77">
            <v>8.8008871287128727</v>
          </cell>
          <cell r="AP77">
            <v>8.8008871287128727</v>
          </cell>
          <cell r="AQ77">
            <v>8.8008871287128727</v>
          </cell>
        </row>
        <row r="78">
          <cell r="A78" t="str">
            <v>General and Sundry</v>
          </cell>
          <cell r="B78" t="str">
            <v>US$ '000</v>
          </cell>
          <cell r="G78" t="str">
            <v>misc</v>
          </cell>
          <cell r="H78" t="str">
            <v>ganda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</row>
        <row r="79">
          <cell r="A79" t="str">
            <v>Bamako Office and Guesthouse Costs (apart Mgmt fees)</v>
          </cell>
          <cell r="B79" t="str">
            <v>US$ '000</v>
          </cell>
          <cell r="D79">
            <v>2.9702970297029703</v>
          </cell>
          <cell r="G79" t="str">
            <v>misc</v>
          </cell>
          <cell r="H79" t="str">
            <v>ganda</v>
          </cell>
          <cell r="K79">
            <v>352</v>
          </cell>
          <cell r="L79">
            <v>61.424999999999997</v>
          </cell>
          <cell r="M79">
            <v>61.424999999999997</v>
          </cell>
          <cell r="N79">
            <v>61.424999999999997</v>
          </cell>
          <cell r="O79">
            <v>61.424999999999997</v>
          </cell>
          <cell r="P79">
            <v>61.424999999999997</v>
          </cell>
          <cell r="Q79">
            <v>61.424999999999997</v>
          </cell>
          <cell r="R79">
            <v>61.424999999999997</v>
          </cell>
          <cell r="S79">
            <v>61.424999999999997</v>
          </cell>
          <cell r="T79">
            <v>61.424999999999997</v>
          </cell>
          <cell r="U79">
            <v>61.424999999999997</v>
          </cell>
          <cell r="V79">
            <v>61.424999999999997</v>
          </cell>
          <cell r="W79">
            <v>61.424999999999997</v>
          </cell>
          <cell r="X79">
            <v>737.09999999999991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</row>
        <row r="80">
          <cell r="A80" t="str">
            <v>Loulo official opening function</v>
          </cell>
          <cell r="B80" t="str">
            <v>US$ '000</v>
          </cell>
          <cell r="G80" t="str">
            <v>misc</v>
          </cell>
          <cell r="H80" t="str">
            <v>ganda</v>
          </cell>
          <cell r="K80">
            <v>265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</row>
        <row r="81">
          <cell r="A81" t="str">
            <v>Miscellaneous</v>
          </cell>
          <cell r="B81" t="str">
            <v>US$ '000</v>
          </cell>
          <cell r="D81">
            <v>0</v>
          </cell>
          <cell r="G81" t="str">
            <v>misc</v>
          </cell>
          <cell r="H81" t="str">
            <v>ganda</v>
          </cell>
          <cell r="J81">
            <v>0</v>
          </cell>
          <cell r="K81">
            <v>154.43484825978089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</row>
        <row r="82">
          <cell r="A82" t="str">
            <v>Travel expenses</v>
          </cell>
          <cell r="B82" t="str">
            <v>US$ '000</v>
          </cell>
          <cell r="D82">
            <v>0.75</v>
          </cell>
          <cell r="G82" t="str">
            <v>misc</v>
          </cell>
          <cell r="H82" t="str">
            <v>ganda</v>
          </cell>
          <cell r="J82">
            <v>0</v>
          </cell>
          <cell r="X82">
            <v>0</v>
          </cell>
          <cell r="Y82">
            <v>0.75</v>
          </cell>
          <cell r="Z82">
            <v>0.75</v>
          </cell>
          <cell r="AA82">
            <v>0.75</v>
          </cell>
          <cell r="AB82">
            <v>0.75</v>
          </cell>
          <cell r="AC82">
            <v>0.75</v>
          </cell>
          <cell r="AD82">
            <v>0.75</v>
          </cell>
          <cell r="AE82">
            <v>0.75</v>
          </cell>
          <cell r="AF82">
            <v>0.75</v>
          </cell>
          <cell r="AG82">
            <v>0.75</v>
          </cell>
          <cell r="AH82">
            <v>0.75</v>
          </cell>
          <cell r="AI82">
            <v>0.75</v>
          </cell>
          <cell r="AJ82">
            <v>0.75</v>
          </cell>
          <cell r="AK82">
            <v>9</v>
          </cell>
          <cell r="AL82">
            <v>9</v>
          </cell>
          <cell r="AM82">
            <v>9</v>
          </cell>
          <cell r="AN82">
            <v>9</v>
          </cell>
          <cell r="AO82">
            <v>9</v>
          </cell>
          <cell r="AP82">
            <v>9</v>
          </cell>
          <cell r="AQ82">
            <v>9</v>
          </cell>
        </row>
        <row r="83">
          <cell r="A83" t="str">
            <v>Employment cost Expat</v>
          </cell>
          <cell r="B83" t="str">
            <v>US$ '000</v>
          </cell>
          <cell r="G83" t="str">
            <v>labexp</v>
          </cell>
          <cell r="H83" t="str">
            <v>ganda</v>
          </cell>
          <cell r="K83">
            <v>0</v>
          </cell>
          <cell r="L83">
            <v>9.6819199999999999</v>
          </cell>
          <cell r="M83">
            <v>9.6819199999999999</v>
          </cell>
          <cell r="N83">
            <v>9.6819199999999999</v>
          </cell>
          <cell r="O83">
            <v>9.6819199999999999</v>
          </cell>
          <cell r="P83">
            <v>9.6819199999999999</v>
          </cell>
          <cell r="Q83">
            <v>9.6819199999999999</v>
          </cell>
          <cell r="R83">
            <v>9.6819199999999999</v>
          </cell>
          <cell r="S83">
            <v>9.6819199999999999</v>
          </cell>
          <cell r="T83">
            <v>9.6819199999999999</v>
          </cell>
          <cell r="U83">
            <v>9.6819199999999999</v>
          </cell>
          <cell r="V83">
            <v>9.6819199999999999</v>
          </cell>
          <cell r="W83">
            <v>9.6819199999999999</v>
          </cell>
          <cell r="Y83">
            <v>9.6819199999999999</v>
          </cell>
          <cell r="Z83">
            <v>9.6819199999999999</v>
          </cell>
          <cell r="AA83">
            <v>9.6819199999999999</v>
          </cell>
          <cell r="AB83">
            <v>9.6819199999999999</v>
          </cell>
          <cell r="AC83">
            <v>9.6819199999999999</v>
          </cell>
          <cell r="AD83">
            <v>9.6819199999999999</v>
          </cell>
          <cell r="AE83">
            <v>9.6819199999999999</v>
          </cell>
          <cell r="AF83">
            <v>9.6819199999999999</v>
          </cell>
          <cell r="AG83">
            <v>9.6819199999999999</v>
          </cell>
          <cell r="AH83">
            <v>9.6819199999999999</v>
          </cell>
          <cell r="AI83">
            <v>9.6819199999999999</v>
          </cell>
          <cell r="AJ83">
            <v>9.6819199999999999</v>
          </cell>
          <cell r="AK83">
            <v>116.18304000000002</v>
          </cell>
          <cell r="AL83">
            <v>116.18304000000002</v>
          </cell>
          <cell r="AM83">
            <v>116.18304000000002</v>
          </cell>
          <cell r="AN83">
            <v>116.18304000000002</v>
          </cell>
          <cell r="AO83">
            <v>116.18304000000002</v>
          </cell>
          <cell r="AP83">
            <v>116.18304000000002</v>
          </cell>
          <cell r="AQ83">
            <v>116.18304000000002</v>
          </cell>
        </row>
        <row r="84">
          <cell r="A84" t="str">
            <v>Employment cost Nationals</v>
          </cell>
          <cell r="B84" t="str">
            <v>US$ '000</v>
          </cell>
          <cell r="G84" t="str">
            <v>labnat</v>
          </cell>
          <cell r="H84" t="str">
            <v>ganda</v>
          </cell>
          <cell r="K84">
            <v>0</v>
          </cell>
          <cell r="L84">
            <v>6.132849504950495</v>
          </cell>
          <cell r="M84">
            <v>6.132849504950495</v>
          </cell>
          <cell r="N84">
            <v>6.132849504950495</v>
          </cell>
          <cell r="O84">
            <v>6.132849504950495</v>
          </cell>
          <cell r="P84">
            <v>6.132849504950495</v>
          </cell>
          <cell r="Q84">
            <v>6.132849504950495</v>
          </cell>
          <cell r="R84">
            <v>6.132849504950495</v>
          </cell>
          <cell r="S84">
            <v>6.132849504950495</v>
          </cell>
          <cell r="T84">
            <v>6.132849504950495</v>
          </cell>
          <cell r="U84">
            <v>6.132849504950495</v>
          </cell>
          <cell r="V84">
            <v>6.132849504950495</v>
          </cell>
          <cell r="W84">
            <v>6.132849504950495</v>
          </cell>
          <cell r="X84">
            <v>73.594194059405936</v>
          </cell>
          <cell r="Y84">
            <v>6.132849504950495</v>
          </cell>
          <cell r="Z84">
            <v>6.132849504950495</v>
          </cell>
          <cell r="AA84">
            <v>6.132849504950495</v>
          </cell>
          <cell r="AB84">
            <v>6.132849504950495</v>
          </cell>
          <cell r="AC84">
            <v>6.132849504950495</v>
          </cell>
          <cell r="AD84">
            <v>6.132849504950495</v>
          </cell>
          <cell r="AE84">
            <v>6.132849504950495</v>
          </cell>
          <cell r="AF84">
            <v>6.132849504950495</v>
          </cell>
          <cell r="AG84">
            <v>6.132849504950495</v>
          </cell>
          <cell r="AH84">
            <v>6.132849504950495</v>
          </cell>
          <cell r="AI84">
            <v>6.132849504950495</v>
          </cell>
          <cell r="AJ84">
            <v>6.132849504950495</v>
          </cell>
          <cell r="AK84">
            <v>73.594194059405936</v>
          </cell>
          <cell r="AL84">
            <v>73.594194059405936</v>
          </cell>
          <cell r="AM84">
            <v>73.594194059405936</v>
          </cell>
          <cell r="AN84">
            <v>73.594194059405936</v>
          </cell>
          <cell r="AO84">
            <v>73.594194059405936</v>
          </cell>
          <cell r="AP84">
            <v>73.594194059405936</v>
          </cell>
          <cell r="AQ84">
            <v>73.594194059405936</v>
          </cell>
        </row>
        <row r="85">
          <cell r="A85" t="str">
            <v>Total General Administration</v>
          </cell>
          <cell r="B85" t="str">
            <v>US$ '000</v>
          </cell>
          <cell r="K85">
            <v>1739.2498482597809</v>
          </cell>
          <cell r="L85">
            <v>196.82963305270877</v>
          </cell>
          <cell r="M85">
            <v>174.43976950495048</v>
          </cell>
          <cell r="N85">
            <v>174.43976950495048</v>
          </cell>
          <cell r="O85">
            <v>196.82963305270877</v>
          </cell>
          <cell r="P85">
            <v>174.43976950495048</v>
          </cell>
          <cell r="Q85">
            <v>174.43976950495048</v>
          </cell>
          <cell r="R85">
            <v>174.82963305270877</v>
          </cell>
          <cell r="S85">
            <v>174.43976950495048</v>
          </cell>
          <cell r="T85">
            <v>174.43976950495048</v>
          </cell>
          <cell r="U85">
            <v>174.82963305270877</v>
          </cell>
          <cell r="V85">
            <v>174.43976950495048</v>
          </cell>
          <cell r="W85">
            <v>174.43976950495048</v>
          </cell>
          <cell r="X85">
            <v>2022.6536482504391</v>
          </cell>
          <cell r="Y85">
            <v>145.16499128712869</v>
          </cell>
          <cell r="Z85">
            <v>90.264769504950507</v>
          </cell>
          <cell r="AA85">
            <v>90.264769504950507</v>
          </cell>
          <cell r="AB85">
            <v>145.16499128712869</v>
          </cell>
          <cell r="AC85">
            <v>90.264769504950507</v>
          </cell>
          <cell r="AD85">
            <v>90.264769504950507</v>
          </cell>
          <cell r="AE85">
            <v>123.16499128712873</v>
          </cell>
          <cell r="AF85">
            <v>90.264769504950507</v>
          </cell>
          <cell r="AG85">
            <v>90.264769504950507</v>
          </cell>
          <cell r="AH85">
            <v>123.16499128712873</v>
          </cell>
          <cell r="AI85">
            <v>90.264769504950507</v>
          </cell>
          <cell r="AJ85">
            <v>90.264769504950507</v>
          </cell>
          <cell r="AK85">
            <v>1258.778121188119</v>
          </cell>
          <cell r="AL85">
            <v>1258.778121188119</v>
          </cell>
          <cell r="AM85">
            <v>1258.778121188119</v>
          </cell>
          <cell r="AN85">
            <v>1258.778121188119</v>
          </cell>
          <cell r="AO85">
            <v>1258.778121188119</v>
          </cell>
          <cell r="AP85">
            <v>1258.778121188119</v>
          </cell>
          <cell r="AQ85">
            <v>1258.778121188119</v>
          </cell>
        </row>
        <row r="88">
          <cell r="A88" t="str">
            <v>HUMAN RESOURCES</v>
          </cell>
          <cell r="D88" t="str">
            <v>Cost  pm</v>
          </cell>
        </row>
        <row r="89">
          <cell r="A89" t="str">
            <v>Stores and Supplies</v>
          </cell>
          <cell r="B89" t="str">
            <v>US$ '000</v>
          </cell>
          <cell r="D89">
            <v>0.5</v>
          </cell>
          <cell r="G89" t="str">
            <v>stores</v>
          </cell>
          <cell r="H89" t="str">
            <v>ganda</v>
          </cell>
          <cell r="J89">
            <v>0</v>
          </cell>
          <cell r="K89">
            <v>12.975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0.5</v>
          </cell>
          <cell r="U89">
            <v>0.5</v>
          </cell>
          <cell r="V89">
            <v>0.5</v>
          </cell>
          <cell r="W89">
            <v>0.5</v>
          </cell>
          <cell r="X89">
            <v>6</v>
          </cell>
          <cell r="Y89">
            <v>0.5</v>
          </cell>
          <cell r="Z89">
            <v>0.5</v>
          </cell>
          <cell r="AA89">
            <v>0.5</v>
          </cell>
          <cell r="AB89">
            <v>0.5</v>
          </cell>
          <cell r="AC89">
            <v>0.5</v>
          </cell>
          <cell r="AD89">
            <v>0.5</v>
          </cell>
          <cell r="AE89">
            <v>0.5</v>
          </cell>
          <cell r="AF89">
            <v>0.5</v>
          </cell>
          <cell r="AG89">
            <v>0.5</v>
          </cell>
          <cell r="AH89">
            <v>0.5</v>
          </cell>
          <cell r="AI89">
            <v>0.5</v>
          </cell>
          <cell r="AJ89">
            <v>0.5</v>
          </cell>
          <cell r="AK89">
            <v>6</v>
          </cell>
          <cell r="AL89">
            <v>6</v>
          </cell>
          <cell r="AM89">
            <v>6</v>
          </cell>
          <cell r="AN89">
            <v>6</v>
          </cell>
          <cell r="AO89">
            <v>6</v>
          </cell>
          <cell r="AP89">
            <v>6</v>
          </cell>
          <cell r="AQ89">
            <v>6</v>
          </cell>
        </row>
        <row r="90">
          <cell r="A90" t="str">
            <v>Communication Cellphone</v>
          </cell>
          <cell r="B90" t="str">
            <v>US$ '000</v>
          </cell>
          <cell r="D90">
            <v>0.2</v>
          </cell>
          <cell r="G90" t="str">
            <v>ext</v>
          </cell>
          <cell r="H90" t="str">
            <v>ganda</v>
          </cell>
          <cell r="X90">
            <v>0</v>
          </cell>
          <cell r="Y90">
            <v>0.2</v>
          </cell>
          <cell r="Z90">
            <v>0.2</v>
          </cell>
          <cell r="AA90">
            <v>0.2</v>
          </cell>
          <cell r="AB90">
            <v>0.2</v>
          </cell>
          <cell r="AC90">
            <v>0.2</v>
          </cell>
          <cell r="AD90">
            <v>0.2</v>
          </cell>
          <cell r="AE90">
            <v>0.2</v>
          </cell>
          <cell r="AF90">
            <v>0.2</v>
          </cell>
          <cell r="AG90">
            <v>0.2</v>
          </cell>
          <cell r="AH90">
            <v>0.2</v>
          </cell>
          <cell r="AI90">
            <v>0.2</v>
          </cell>
          <cell r="AJ90">
            <v>0.2</v>
          </cell>
          <cell r="AK90">
            <v>2.4</v>
          </cell>
          <cell r="AL90">
            <v>2.4</v>
          </cell>
          <cell r="AM90">
            <v>2.4</v>
          </cell>
          <cell r="AN90">
            <v>2.4</v>
          </cell>
          <cell r="AO90">
            <v>2.4</v>
          </cell>
          <cell r="AP90">
            <v>2.4</v>
          </cell>
          <cell r="AQ90">
            <v>2.4</v>
          </cell>
        </row>
        <row r="91">
          <cell r="A91" t="str">
            <v>Trainings &amp; Seminars</v>
          </cell>
          <cell r="B91" t="str">
            <v>US$ '000</v>
          </cell>
          <cell r="D91">
            <v>0</v>
          </cell>
          <cell r="G91" t="str">
            <v>misc</v>
          </cell>
          <cell r="H91" t="str">
            <v>ganda</v>
          </cell>
          <cell r="J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8.3000000000000007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8.3000000000000007</v>
          </cell>
          <cell r="AL91">
            <v>8.3000000000000007</v>
          </cell>
          <cell r="AM91">
            <v>8.3000000000000007</v>
          </cell>
          <cell r="AN91">
            <v>8.3000000000000007</v>
          </cell>
          <cell r="AO91">
            <v>8.3000000000000007</v>
          </cell>
          <cell r="AP91">
            <v>8.3000000000000007</v>
          </cell>
          <cell r="AQ91">
            <v>8.3000000000000007</v>
          </cell>
        </row>
        <row r="92">
          <cell r="A92" t="str">
            <v>Documentations</v>
          </cell>
          <cell r="B92" t="str">
            <v>US$ '000</v>
          </cell>
          <cell r="D92">
            <v>0</v>
          </cell>
          <cell r="G92" t="str">
            <v>misc</v>
          </cell>
          <cell r="H92" t="str">
            <v>ganda</v>
          </cell>
          <cell r="J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</row>
        <row r="93">
          <cell r="A93" t="str">
            <v>Recruitements costs</v>
          </cell>
          <cell r="B93" t="str">
            <v>US$ '000</v>
          </cell>
          <cell r="D93">
            <v>0.5</v>
          </cell>
          <cell r="G93" t="str">
            <v>misc</v>
          </cell>
          <cell r="H93" t="str">
            <v>ganda</v>
          </cell>
          <cell r="J93">
            <v>0</v>
          </cell>
          <cell r="X93">
            <v>0</v>
          </cell>
          <cell r="Y93">
            <v>0.5</v>
          </cell>
          <cell r="Z93">
            <v>0.5</v>
          </cell>
          <cell r="AA93">
            <v>0.5</v>
          </cell>
          <cell r="AB93">
            <v>0.5</v>
          </cell>
          <cell r="AC93">
            <v>0.5</v>
          </cell>
          <cell r="AD93">
            <v>0.5</v>
          </cell>
          <cell r="AE93">
            <v>0.5</v>
          </cell>
          <cell r="AF93">
            <v>0.5</v>
          </cell>
          <cell r="AG93">
            <v>0.5</v>
          </cell>
          <cell r="AH93">
            <v>0.5</v>
          </cell>
          <cell r="AI93">
            <v>0.5</v>
          </cell>
          <cell r="AJ93">
            <v>0.5</v>
          </cell>
          <cell r="AK93">
            <v>6</v>
          </cell>
          <cell r="AL93">
            <v>6</v>
          </cell>
          <cell r="AM93">
            <v>6</v>
          </cell>
          <cell r="AN93">
            <v>6</v>
          </cell>
          <cell r="AO93">
            <v>6</v>
          </cell>
          <cell r="AP93">
            <v>6</v>
          </cell>
          <cell r="AQ93">
            <v>6</v>
          </cell>
        </row>
        <row r="94">
          <cell r="A94" t="str">
            <v>Consultants Fees</v>
          </cell>
          <cell r="B94" t="str">
            <v>US$ '000</v>
          </cell>
          <cell r="D94">
            <v>0.5</v>
          </cell>
          <cell r="G94" t="str">
            <v>ext</v>
          </cell>
          <cell r="H94" t="str">
            <v>ganda</v>
          </cell>
          <cell r="J94">
            <v>0</v>
          </cell>
          <cell r="X94">
            <v>0</v>
          </cell>
          <cell r="Y94">
            <v>0.5</v>
          </cell>
          <cell r="Z94">
            <v>0.5</v>
          </cell>
          <cell r="AA94">
            <v>0.5</v>
          </cell>
          <cell r="AB94">
            <v>0.5</v>
          </cell>
          <cell r="AC94">
            <v>0.5</v>
          </cell>
          <cell r="AD94">
            <v>0.5</v>
          </cell>
          <cell r="AE94">
            <v>0.5</v>
          </cell>
          <cell r="AF94">
            <v>0.5</v>
          </cell>
          <cell r="AG94">
            <v>0.5</v>
          </cell>
          <cell r="AH94">
            <v>0.5</v>
          </cell>
          <cell r="AI94">
            <v>0.5</v>
          </cell>
          <cell r="AJ94">
            <v>0.5</v>
          </cell>
          <cell r="AK94">
            <v>6</v>
          </cell>
          <cell r="AL94">
            <v>6</v>
          </cell>
          <cell r="AM94">
            <v>6</v>
          </cell>
          <cell r="AN94">
            <v>6</v>
          </cell>
          <cell r="AO94">
            <v>6</v>
          </cell>
          <cell r="AP94">
            <v>6</v>
          </cell>
          <cell r="AQ94">
            <v>6</v>
          </cell>
        </row>
        <row r="95">
          <cell r="A95" t="str">
            <v>Software License Fees</v>
          </cell>
          <cell r="B95" t="str">
            <v>US$ '000</v>
          </cell>
          <cell r="D95">
            <v>0.3</v>
          </cell>
          <cell r="G95" t="str">
            <v>ext</v>
          </cell>
          <cell r="H95" t="str">
            <v>ganda</v>
          </cell>
          <cell r="J95">
            <v>0</v>
          </cell>
          <cell r="X95">
            <v>0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3.5999999999999992</v>
          </cell>
          <cell r="AL95">
            <v>3.5999999999999992</v>
          </cell>
          <cell r="AM95">
            <v>3.5999999999999992</v>
          </cell>
          <cell r="AN95">
            <v>3.5999999999999992</v>
          </cell>
          <cell r="AO95">
            <v>3.5999999999999992</v>
          </cell>
          <cell r="AP95">
            <v>3.5999999999999992</v>
          </cell>
          <cell r="AQ95">
            <v>3.5999999999999992</v>
          </cell>
        </row>
        <row r="96">
          <cell r="A96" t="str">
            <v>Industrial relations expenses</v>
          </cell>
          <cell r="B96" t="str">
            <v>US$ '000</v>
          </cell>
          <cell r="D96">
            <v>0.5</v>
          </cell>
          <cell r="G96" t="str">
            <v>misc</v>
          </cell>
          <cell r="H96" t="str">
            <v>ganda</v>
          </cell>
          <cell r="J96">
            <v>0</v>
          </cell>
          <cell r="X96">
            <v>0</v>
          </cell>
          <cell r="Y96">
            <v>0.5</v>
          </cell>
          <cell r="Z96">
            <v>0.5</v>
          </cell>
          <cell r="AA96">
            <v>0.5</v>
          </cell>
          <cell r="AB96">
            <v>0.5</v>
          </cell>
          <cell r="AC96">
            <v>0.5</v>
          </cell>
          <cell r="AD96">
            <v>0.5</v>
          </cell>
          <cell r="AE96">
            <v>0.5</v>
          </cell>
          <cell r="AF96">
            <v>0.5</v>
          </cell>
          <cell r="AG96">
            <v>0.5</v>
          </cell>
          <cell r="AH96">
            <v>0.5</v>
          </cell>
          <cell r="AI96">
            <v>0.5</v>
          </cell>
          <cell r="AJ96">
            <v>0.5</v>
          </cell>
          <cell r="AK96">
            <v>6</v>
          </cell>
          <cell r="AL96">
            <v>6</v>
          </cell>
          <cell r="AM96">
            <v>6</v>
          </cell>
          <cell r="AN96">
            <v>6</v>
          </cell>
          <cell r="AO96">
            <v>6</v>
          </cell>
          <cell r="AP96">
            <v>6</v>
          </cell>
          <cell r="AQ96">
            <v>6</v>
          </cell>
        </row>
        <row r="97">
          <cell r="A97" t="str">
            <v>Vehicle Fuel &amp; Lubs</v>
          </cell>
          <cell r="B97" t="str">
            <v>US$ '000</v>
          </cell>
          <cell r="D97">
            <v>0.25</v>
          </cell>
          <cell r="G97" t="str">
            <v>fuel</v>
          </cell>
          <cell r="H97" t="str">
            <v>ganda</v>
          </cell>
          <cell r="J97">
            <v>0</v>
          </cell>
          <cell r="X97">
            <v>0</v>
          </cell>
          <cell r="Y97">
            <v>0.25</v>
          </cell>
          <cell r="Z97">
            <v>0.25</v>
          </cell>
          <cell r="AA97">
            <v>0.25</v>
          </cell>
          <cell r="AB97">
            <v>0.25</v>
          </cell>
          <cell r="AC97">
            <v>0.25</v>
          </cell>
          <cell r="AD97">
            <v>0.25</v>
          </cell>
          <cell r="AE97">
            <v>0.25</v>
          </cell>
          <cell r="AF97">
            <v>0.25</v>
          </cell>
          <cell r="AG97">
            <v>0.25</v>
          </cell>
          <cell r="AH97">
            <v>0.25</v>
          </cell>
          <cell r="AI97">
            <v>0.25</v>
          </cell>
          <cell r="AJ97">
            <v>0.25</v>
          </cell>
          <cell r="AK97">
            <v>3</v>
          </cell>
          <cell r="AL97">
            <v>3</v>
          </cell>
          <cell r="AM97">
            <v>3</v>
          </cell>
          <cell r="AN97">
            <v>3</v>
          </cell>
          <cell r="AO97">
            <v>3</v>
          </cell>
          <cell r="AP97">
            <v>3</v>
          </cell>
          <cell r="AQ97">
            <v>3</v>
          </cell>
        </row>
        <row r="98">
          <cell r="A98" t="str">
            <v>Other Vehicle costs (Registration, Spares, Insurance)</v>
          </cell>
          <cell r="B98" t="str">
            <v>US$ '000</v>
          </cell>
          <cell r="D98">
            <v>0.1</v>
          </cell>
          <cell r="G98" t="str">
            <v>stores</v>
          </cell>
          <cell r="H98" t="str">
            <v>ganda</v>
          </cell>
          <cell r="J98">
            <v>0</v>
          </cell>
          <cell r="X98">
            <v>0</v>
          </cell>
          <cell r="Y98">
            <v>0.1</v>
          </cell>
          <cell r="Z98">
            <v>0.1</v>
          </cell>
          <cell r="AA98">
            <v>0.1</v>
          </cell>
          <cell r="AB98">
            <v>0.1</v>
          </cell>
          <cell r="AC98">
            <v>0.1</v>
          </cell>
          <cell r="AD98">
            <v>0.1</v>
          </cell>
          <cell r="AE98">
            <v>0.1</v>
          </cell>
          <cell r="AF98">
            <v>0.1</v>
          </cell>
          <cell r="AG98">
            <v>0.1</v>
          </cell>
          <cell r="AH98">
            <v>0.1</v>
          </cell>
          <cell r="AI98">
            <v>0.1</v>
          </cell>
          <cell r="AJ98">
            <v>0.1</v>
          </cell>
          <cell r="AK98">
            <v>1.2</v>
          </cell>
          <cell r="AL98">
            <v>1.2</v>
          </cell>
          <cell r="AM98">
            <v>1.2</v>
          </cell>
          <cell r="AN98">
            <v>1.2</v>
          </cell>
          <cell r="AO98">
            <v>1.2</v>
          </cell>
          <cell r="AP98">
            <v>1.2</v>
          </cell>
          <cell r="AQ98">
            <v>1.2</v>
          </cell>
        </row>
        <row r="99">
          <cell r="A99" t="str">
            <v>International flight costs</v>
          </cell>
          <cell r="B99" t="str">
            <v>US$ '000</v>
          </cell>
          <cell r="D99">
            <v>1</v>
          </cell>
          <cell r="G99" t="str">
            <v>misc</v>
          </cell>
          <cell r="H99" t="str">
            <v>ganda</v>
          </cell>
          <cell r="J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</row>
        <row r="100">
          <cell r="A100" t="str">
            <v>Travel expenses</v>
          </cell>
          <cell r="B100" t="str">
            <v>US$ '000</v>
          </cell>
          <cell r="D100">
            <v>0</v>
          </cell>
          <cell r="G100" t="str">
            <v>misc</v>
          </cell>
          <cell r="H100" t="str">
            <v>ganda</v>
          </cell>
          <cell r="J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</row>
        <row r="101">
          <cell r="A101" t="str">
            <v>Miscellaneous</v>
          </cell>
          <cell r="B101" t="str">
            <v>US$ '000</v>
          </cell>
          <cell r="D101">
            <v>0.2</v>
          </cell>
          <cell r="G101" t="str">
            <v>misc</v>
          </cell>
          <cell r="H101" t="str">
            <v>ganda</v>
          </cell>
          <cell r="J101">
            <v>0</v>
          </cell>
          <cell r="X101">
            <v>0</v>
          </cell>
          <cell r="Y101">
            <v>0.2</v>
          </cell>
          <cell r="Z101">
            <v>0.2</v>
          </cell>
          <cell r="AA101">
            <v>0.2</v>
          </cell>
          <cell r="AB101">
            <v>0.2</v>
          </cell>
          <cell r="AC101">
            <v>0.2</v>
          </cell>
          <cell r="AD101">
            <v>0.2</v>
          </cell>
          <cell r="AE101">
            <v>0.2</v>
          </cell>
          <cell r="AF101">
            <v>0.2</v>
          </cell>
          <cell r="AG101">
            <v>0.2</v>
          </cell>
          <cell r="AH101">
            <v>0.2</v>
          </cell>
          <cell r="AI101">
            <v>0.2</v>
          </cell>
          <cell r="AJ101">
            <v>0.2</v>
          </cell>
          <cell r="AK101">
            <v>2.4</v>
          </cell>
          <cell r="AL101">
            <v>2.4</v>
          </cell>
          <cell r="AM101">
            <v>2.4</v>
          </cell>
          <cell r="AN101">
            <v>2.4</v>
          </cell>
          <cell r="AO101">
            <v>2.4</v>
          </cell>
          <cell r="AP101">
            <v>2.4</v>
          </cell>
          <cell r="AQ101">
            <v>2.4</v>
          </cell>
        </row>
        <row r="102">
          <cell r="A102" t="str">
            <v>Medical Reimbursement</v>
          </cell>
          <cell r="B102" t="str">
            <v>US$ '000</v>
          </cell>
          <cell r="D102">
            <v>250000</v>
          </cell>
          <cell r="E102" t="str">
            <v>FCFA/Year/Person</v>
          </cell>
          <cell r="G102" t="str">
            <v>misc</v>
          </cell>
          <cell r="H102" t="str">
            <v>ganda</v>
          </cell>
          <cell r="Y102">
            <v>11.46864686468647</v>
          </cell>
          <cell r="Z102">
            <v>11.46864686468647</v>
          </cell>
          <cell r="AA102">
            <v>11.509900990099011</v>
          </cell>
          <cell r="AB102">
            <v>11.478960396039604</v>
          </cell>
          <cell r="AC102">
            <v>11.478960396039604</v>
          </cell>
          <cell r="AD102">
            <v>11.478960396039604</v>
          </cell>
          <cell r="AE102">
            <v>11.478960396039604</v>
          </cell>
          <cell r="AF102">
            <v>11.478960396039604</v>
          </cell>
          <cell r="AG102">
            <v>11.478960396039604</v>
          </cell>
          <cell r="AH102">
            <v>11.478960396039604</v>
          </cell>
          <cell r="AI102">
            <v>11.478960396039604</v>
          </cell>
          <cell r="AJ102">
            <v>11.478960396039604</v>
          </cell>
          <cell r="AK102">
            <v>137.75783828382842</v>
          </cell>
          <cell r="AL102">
            <v>139.23267326732673</v>
          </cell>
          <cell r="AM102">
            <v>136.26237623762378</v>
          </cell>
          <cell r="AN102">
            <v>136.26237623762378</v>
          </cell>
          <cell r="AO102">
            <v>136.26237623762378</v>
          </cell>
          <cell r="AP102">
            <v>136.26237623762378</v>
          </cell>
          <cell r="AQ102">
            <v>136.26237623762378</v>
          </cell>
        </row>
        <row r="103">
          <cell r="A103" t="str">
            <v>Employment cost</v>
          </cell>
          <cell r="B103" t="str">
            <v>US$ '000</v>
          </cell>
          <cell r="G103" t="str">
            <v>labnat</v>
          </cell>
          <cell r="H103" t="str">
            <v>ganda</v>
          </cell>
          <cell r="K103">
            <v>0</v>
          </cell>
          <cell r="L103">
            <v>7.5149980198019808</v>
          </cell>
          <cell r="M103">
            <v>7.5149980198019808</v>
          </cell>
          <cell r="N103">
            <v>7.5149980198019808</v>
          </cell>
          <cell r="O103">
            <v>7.5149980198019808</v>
          </cell>
          <cell r="P103">
            <v>7.5149980198019808</v>
          </cell>
          <cell r="Q103">
            <v>7.5149980198019808</v>
          </cell>
          <cell r="R103">
            <v>7.5149980198019808</v>
          </cell>
          <cell r="S103">
            <v>7.5149980198019808</v>
          </cell>
          <cell r="T103">
            <v>7.5149980198019808</v>
          </cell>
          <cell r="U103">
            <v>7.5149980198019808</v>
          </cell>
          <cell r="V103">
            <v>7.5149980198019808</v>
          </cell>
          <cell r="W103">
            <v>7.5149980198019808</v>
          </cell>
          <cell r="X103">
            <v>90.179976237623762</v>
          </cell>
          <cell r="Y103">
            <v>7.5149980198019808</v>
          </cell>
          <cell r="Z103">
            <v>7.5149980198019808</v>
          </cell>
          <cell r="AA103">
            <v>8.771619801980199</v>
          </cell>
          <cell r="AB103">
            <v>8.771619801980199</v>
          </cell>
          <cell r="AC103">
            <v>8.771619801980199</v>
          </cell>
          <cell r="AD103">
            <v>8.771619801980199</v>
          </cell>
          <cell r="AE103">
            <v>8.771619801980199</v>
          </cell>
          <cell r="AF103">
            <v>8.771619801980199</v>
          </cell>
          <cell r="AG103">
            <v>8.771619801980199</v>
          </cell>
          <cell r="AH103">
            <v>8.771619801980199</v>
          </cell>
          <cell r="AI103">
            <v>8.771619801980199</v>
          </cell>
          <cell r="AJ103">
            <v>8.771619801980199</v>
          </cell>
          <cell r="AK103">
            <v>102.74619405940594</v>
          </cell>
          <cell r="AL103">
            <v>102.74619405940594</v>
          </cell>
          <cell r="AM103">
            <v>102.74619405940594</v>
          </cell>
          <cell r="AN103">
            <v>102.74619405940594</v>
          </cell>
          <cell r="AO103">
            <v>102.74619405940594</v>
          </cell>
          <cell r="AP103">
            <v>102.74619405940594</v>
          </cell>
          <cell r="AQ103">
            <v>102.74619405940594</v>
          </cell>
        </row>
        <row r="104">
          <cell r="A104" t="str">
            <v>Total Human Resources</v>
          </cell>
          <cell r="B104" t="str">
            <v>US$ '000</v>
          </cell>
          <cell r="J104">
            <v>0</v>
          </cell>
          <cell r="K104">
            <v>12.975</v>
          </cell>
          <cell r="L104">
            <v>8.0149980198019808</v>
          </cell>
          <cell r="M104">
            <v>8.0149980198019808</v>
          </cell>
          <cell r="N104">
            <v>8.0149980198019808</v>
          </cell>
          <cell r="O104">
            <v>8.0149980198019808</v>
          </cell>
          <cell r="P104">
            <v>8.0149980198019808</v>
          </cell>
          <cell r="Q104">
            <v>8.0149980198019808</v>
          </cell>
          <cell r="R104">
            <v>8.0149980198019808</v>
          </cell>
          <cell r="S104">
            <v>8.0149980198019808</v>
          </cell>
          <cell r="T104">
            <v>8.0149980198019808</v>
          </cell>
          <cell r="U104">
            <v>8.0149980198019808</v>
          </cell>
          <cell r="V104">
            <v>8.0149980198019808</v>
          </cell>
          <cell r="W104">
            <v>8.0149980198019808</v>
          </cell>
          <cell r="X104">
            <v>96.179976237623762</v>
          </cell>
          <cell r="Y104">
            <v>22.033644884488453</v>
          </cell>
          <cell r="Z104">
            <v>22.033644884488453</v>
          </cell>
          <cell r="AA104">
            <v>23.33152079207921</v>
          </cell>
          <cell r="AB104">
            <v>23.300580198019802</v>
          </cell>
          <cell r="AC104">
            <v>23.300580198019802</v>
          </cell>
          <cell r="AD104">
            <v>31.600580198019806</v>
          </cell>
          <cell r="AE104">
            <v>23.300580198019802</v>
          </cell>
          <cell r="AF104">
            <v>23.300580198019802</v>
          </cell>
          <cell r="AG104">
            <v>23.300580198019802</v>
          </cell>
          <cell r="AH104">
            <v>23.300580198019802</v>
          </cell>
          <cell r="AI104">
            <v>23.300580198019802</v>
          </cell>
          <cell r="AJ104">
            <v>23.300580198019802</v>
          </cell>
          <cell r="AK104">
            <v>285.40403234323435</v>
          </cell>
          <cell r="AL104">
            <v>286.87886732673269</v>
          </cell>
          <cell r="AM104">
            <v>283.90857029702971</v>
          </cell>
          <cell r="AN104">
            <v>283.90857029702971</v>
          </cell>
          <cell r="AO104">
            <v>283.90857029702971</v>
          </cell>
          <cell r="AP104">
            <v>283.90857029702971</v>
          </cell>
          <cell r="AQ104">
            <v>283.90857029702971</v>
          </cell>
        </row>
        <row r="106">
          <cell r="A106" t="str">
            <v>HEALTH (CLINIC)</v>
          </cell>
          <cell r="D106" t="str">
            <v>Cost  pm</v>
          </cell>
        </row>
        <row r="107">
          <cell r="A107" t="str">
            <v>Medicine purchases</v>
          </cell>
          <cell r="B107" t="str">
            <v>US$ '000</v>
          </cell>
          <cell r="D107">
            <v>5</v>
          </cell>
          <cell r="G107" t="str">
            <v>stores</v>
          </cell>
          <cell r="H107" t="str">
            <v>ganda</v>
          </cell>
          <cell r="K107">
            <v>42.35</v>
          </cell>
          <cell r="L107">
            <v>5</v>
          </cell>
          <cell r="M107">
            <v>5</v>
          </cell>
          <cell r="N107">
            <v>5</v>
          </cell>
          <cell r="O107">
            <v>5</v>
          </cell>
          <cell r="P107">
            <v>5</v>
          </cell>
          <cell r="Q107">
            <v>5</v>
          </cell>
          <cell r="R107">
            <v>5</v>
          </cell>
          <cell r="S107">
            <v>5</v>
          </cell>
          <cell r="T107">
            <v>5</v>
          </cell>
          <cell r="U107">
            <v>5</v>
          </cell>
          <cell r="V107">
            <v>5</v>
          </cell>
          <cell r="W107">
            <v>5</v>
          </cell>
          <cell r="X107">
            <v>60</v>
          </cell>
          <cell r="Y107">
            <v>5</v>
          </cell>
          <cell r="Z107">
            <v>5</v>
          </cell>
          <cell r="AA107">
            <v>5</v>
          </cell>
          <cell r="AB107">
            <v>5</v>
          </cell>
          <cell r="AC107">
            <v>5</v>
          </cell>
          <cell r="AD107">
            <v>5</v>
          </cell>
          <cell r="AE107">
            <v>5</v>
          </cell>
          <cell r="AF107">
            <v>5</v>
          </cell>
          <cell r="AG107">
            <v>5</v>
          </cell>
          <cell r="AH107">
            <v>5</v>
          </cell>
          <cell r="AI107">
            <v>5</v>
          </cell>
          <cell r="AJ107">
            <v>5</v>
          </cell>
          <cell r="AK107">
            <v>60</v>
          </cell>
          <cell r="AL107">
            <v>60</v>
          </cell>
          <cell r="AM107">
            <v>60</v>
          </cell>
          <cell r="AN107">
            <v>60</v>
          </cell>
          <cell r="AO107">
            <v>60</v>
          </cell>
          <cell r="AP107">
            <v>60</v>
          </cell>
          <cell r="AQ107">
            <v>60</v>
          </cell>
        </row>
        <row r="108">
          <cell r="A108" t="str">
            <v>Medical consumables</v>
          </cell>
          <cell r="B108" t="str">
            <v>US$ '000</v>
          </cell>
          <cell r="D108">
            <v>1</v>
          </cell>
          <cell r="G108" t="str">
            <v>stores</v>
          </cell>
          <cell r="H108" t="str">
            <v>ganda</v>
          </cell>
          <cell r="X108">
            <v>0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12</v>
          </cell>
          <cell r="AL108">
            <v>12</v>
          </cell>
          <cell r="AM108">
            <v>12</v>
          </cell>
          <cell r="AN108">
            <v>12</v>
          </cell>
          <cell r="AO108">
            <v>12</v>
          </cell>
          <cell r="AP108">
            <v>12</v>
          </cell>
          <cell r="AQ108">
            <v>12</v>
          </cell>
        </row>
        <row r="109">
          <cell r="A109" t="str">
            <v>Stores and Supplies</v>
          </cell>
          <cell r="B109" t="str">
            <v>US$ '000</v>
          </cell>
          <cell r="D109">
            <v>0.5</v>
          </cell>
          <cell r="G109" t="str">
            <v>stores</v>
          </cell>
          <cell r="H109" t="str">
            <v>ganda</v>
          </cell>
          <cell r="J109">
            <v>0</v>
          </cell>
          <cell r="X109">
            <v>0</v>
          </cell>
          <cell r="Y109">
            <v>0.5</v>
          </cell>
          <cell r="Z109">
            <v>0.5</v>
          </cell>
          <cell r="AA109">
            <v>0.5</v>
          </cell>
          <cell r="AB109">
            <v>0.5</v>
          </cell>
          <cell r="AC109">
            <v>0.5</v>
          </cell>
          <cell r="AD109">
            <v>0.5</v>
          </cell>
          <cell r="AE109">
            <v>0.5</v>
          </cell>
          <cell r="AF109">
            <v>0.5</v>
          </cell>
          <cell r="AG109">
            <v>0.5</v>
          </cell>
          <cell r="AH109">
            <v>0.5</v>
          </cell>
          <cell r="AI109">
            <v>0.5</v>
          </cell>
          <cell r="AJ109">
            <v>0.5</v>
          </cell>
          <cell r="AK109">
            <v>6</v>
          </cell>
          <cell r="AL109">
            <v>6</v>
          </cell>
          <cell r="AM109">
            <v>6</v>
          </cell>
          <cell r="AN109">
            <v>6</v>
          </cell>
          <cell r="AO109">
            <v>6</v>
          </cell>
          <cell r="AP109">
            <v>6</v>
          </cell>
          <cell r="AQ109">
            <v>6</v>
          </cell>
        </row>
        <row r="110">
          <cell r="A110" t="str">
            <v>Trainings &amp; Seminars</v>
          </cell>
          <cell r="B110" t="str">
            <v>US$ '000</v>
          </cell>
          <cell r="D110">
            <v>0</v>
          </cell>
          <cell r="G110" t="str">
            <v>misc</v>
          </cell>
          <cell r="H110" t="str">
            <v>ganda</v>
          </cell>
          <cell r="J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</row>
        <row r="111">
          <cell r="A111" t="str">
            <v>Documentations</v>
          </cell>
          <cell r="B111" t="str">
            <v>US$ '000</v>
          </cell>
          <cell r="D111">
            <v>0.16666666666666666</v>
          </cell>
          <cell r="G111" t="str">
            <v>misc</v>
          </cell>
          <cell r="H111" t="str">
            <v>ganda</v>
          </cell>
          <cell r="J111">
            <v>0</v>
          </cell>
          <cell r="X111">
            <v>0</v>
          </cell>
          <cell r="Y111">
            <v>0.16666666666666666</v>
          </cell>
          <cell r="Z111">
            <v>0.16666666666666666</v>
          </cell>
          <cell r="AA111">
            <v>0.16666666666666666</v>
          </cell>
          <cell r="AB111">
            <v>0.16666666666666666</v>
          </cell>
          <cell r="AC111">
            <v>0.16666666666666666</v>
          </cell>
          <cell r="AD111">
            <v>0.16666666666666666</v>
          </cell>
          <cell r="AE111">
            <v>0.16666666666666666</v>
          </cell>
          <cell r="AF111">
            <v>0.16666666666666666</v>
          </cell>
          <cell r="AG111">
            <v>0.16666666666666666</v>
          </cell>
          <cell r="AH111">
            <v>0.16666666666666666</v>
          </cell>
          <cell r="AI111">
            <v>0.16666666666666666</v>
          </cell>
          <cell r="AJ111">
            <v>0.16666666666666666</v>
          </cell>
          <cell r="AK111">
            <v>2</v>
          </cell>
          <cell r="AL111">
            <v>2</v>
          </cell>
          <cell r="AM111">
            <v>2</v>
          </cell>
          <cell r="AN111">
            <v>2</v>
          </cell>
          <cell r="AO111">
            <v>2</v>
          </cell>
          <cell r="AP111">
            <v>2</v>
          </cell>
          <cell r="AQ111">
            <v>2</v>
          </cell>
        </row>
        <row r="112">
          <cell r="A112" t="str">
            <v>Consultants Fees</v>
          </cell>
          <cell r="B112" t="str">
            <v>US$ '000</v>
          </cell>
          <cell r="D112">
            <v>5</v>
          </cell>
          <cell r="G112" t="str">
            <v>ext</v>
          </cell>
          <cell r="H112" t="str">
            <v>ganda</v>
          </cell>
          <cell r="J112">
            <v>0</v>
          </cell>
          <cell r="X112">
            <v>0</v>
          </cell>
          <cell r="Y112">
            <v>5</v>
          </cell>
          <cell r="Z112">
            <v>5</v>
          </cell>
          <cell r="AA112">
            <v>5</v>
          </cell>
          <cell r="AB112">
            <v>5</v>
          </cell>
          <cell r="AC112">
            <v>5</v>
          </cell>
          <cell r="AD112">
            <v>5</v>
          </cell>
          <cell r="AE112">
            <v>5</v>
          </cell>
          <cell r="AF112">
            <v>5</v>
          </cell>
          <cell r="AG112">
            <v>5</v>
          </cell>
          <cell r="AH112">
            <v>5</v>
          </cell>
          <cell r="AI112">
            <v>5</v>
          </cell>
          <cell r="AJ112">
            <v>5</v>
          </cell>
          <cell r="AK112">
            <v>60</v>
          </cell>
          <cell r="AL112">
            <v>60</v>
          </cell>
          <cell r="AM112">
            <v>60</v>
          </cell>
          <cell r="AN112">
            <v>60</v>
          </cell>
          <cell r="AO112">
            <v>60</v>
          </cell>
          <cell r="AP112">
            <v>60</v>
          </cell>
          <cell r="AQ112">
            <v>60</v>
          </cell>
        </row>
        <row r="113">
          <cell r="A113" t="str">
            <v>Vehicle Fuel &amp; Lubs</v>
          </cell>
          <cell r="B113" t="str">
            <v>US$ '000</v>
          </cell>
          <cell r="D113">
            <v>0.3</v>
          </cell>
          <cell r="G113" t="str">
            <v>fuel</v>
          </cell>
          <cell r="H113" t="str">
            <v>ganda</v>
          </cell>
          <cell r="J113">
            <v>0</v>
          </cell>
          <cell r="X113">
            <v>0</v>
          </cell>
          <cell r="Y113">
            <v>0.3</v>
          </cell>
          <cell r="Z113">
            <v>0.3</v>
          </cell>
          <cell r="AA113">
            <v>0.3</v>
          </cell>
          <cell r="AB113">
            <v>0.3</v>
          </cell>
          <cell r="AC113">
            <v>0.3</v>
          </cell>
          <cell r="AD113">
            <v>0.3</v>
          </cell>
          <cell r="AE113">
            <v>0.3</v>
          </cell>
          <cell r="AF113">
            <v>0.3</v>
          </cell>
          <cell r="AG113">
            <v>0.3</v>
          </cell>
          <cell r="AH113">
            <v>0.3</v>
          </cell>
          <cell r="AI113">
            <v>0.3</v>
          </cell>
          <cell r="AJ113">
            <v>0.3</v>
          </cell>
          <cell r="AK113">
            <v>3.5999999999999992</v>
          </cell>
          <cell r="AL113">
            <v>3.5999999999999992</v>
          </cell>
          <cell r="AM113">
            <v>3.5999999999999992</v>
          </cell>
          <cell r="AN113">
            <v>3.5999999999999992</v>
          </cell>
          <cell r="AO113">
            <v>3.5999999999999992</v>
          </cell>
          <cell r="AP113">
            <v>3.5999999999999992</v>
          </cell>
          <cell r="AQ113">
            <v>3.5999999999999992</v>
          </cell>
        </row>
        <row r="114">
          <cell r="A114" t="str">
            <v>Other Vehicle costs (Registration, Spares, Insurance)</v>
          </cell>
          <cell r="B114" t="str">
            <v>US$ '000</v>
          </cell>
          <cell r="D114">
            <v>0.1</v>
          </cell>
          <cell r="G114" t="str">
            <v>stores</v>
          </cell>
          <cell r="H114" t="str">
            <v>ganda</v>
          </cell>
          <cell r="J114">
            <v>0</v>
          </cell>
          <cell r="X114">
            <v>0</v>
          </cell>
          <cell r="Y114">
            <v>0.1</v>
          </cell>
          <cell r="Z114">
            <v>0.1</v>
          </cell>
          <cell r="AA114">
            <v>0.1</v>
          </cell>
          <cell r="AB114">
            <v>0.1</v>
          </cell>
          <cell r="AC114">
            <v>0.1</v>
          </cell>
          <cell r="AD114">
            <v>0.1</v>
          </cell>
          <cell r="AE114">
            <v>0.1</v>
          </cell>
          <cell r="AF114">
            <v>0.1</v>
          </cell>
          <cell r="AG114">
            <v>0.1</v>
          </cell>
          <cell r="AH114">
            <v>0.1</v>
          </cell>
          <cell r="AI114">
            <v>0.1</v>
          </cell>
          <cell r="AJ114">
            <v>0.1</v>
          </cell>
          <cell r="AK114">
            <v>1.2</v>
          </cell>
          <cell r="AL114">
            <v>1.2</v>
          </cell>
          <cell r="AM114">
            <v>1.2</v>
          </cell>
          <cell r="AN114">
            <v>1.2</v>
          </cell>
          <cell r="AO114">
            <v>1.2</v>
          </cell>
          <cell r="AP114">
            <v>1.2</v>
          </cell>
          <cell r="AQ114">
            <v>1.2</v>
          </cell>
        </row>
        <row r="115">
          <cell r="A115" t="str">
            <v>International flight costs</v>
          </cell>
          <cell r="B115" t="str">
            <v>US$ '000</v>
          </cell>
          <cell r="D115">
            <v>0</v>
          </cell>
          <cell r="G115" t="str">
            <v>misc</v>
          </cell>
          <cell r="H115" t="str">
            <v>ganda</v>
          </cell>
          <cell r="J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</row>
        <row r="116">
          <cell r="A116" t="str">
            <v>Travel expenses</v>
          </cell>
          <cell r="B116" t="str">
            <v>US$ '000</v>
          </cell>
          <cell r="D116">
            <v>0</v>
          </cell>
          <cell r="G116" t="str">
            <v>misc</v>
          </cell>
          <cell r="H116" t="str">
            <v>ganda</v>
          </cell>
          <cell r="J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A117" t="str">
            <v>Miscellaneous</v>
          </cell>
          <cell r="B117" t="str">
            <v>US$ '000</v>
          </cell>
          <cell r="D117">
            <v>0</v>
          </cell>
          <cell r="G117" t="str">
            <v>misc</v>
          </cell>
          <cell r="H117" t="str">
            <v>ganda</v>
          </cell>
          <cell r="J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</row>
        <row r="118">
          <cell r="A118" t="str">
            <v>Employment cost Expat</v>
          </cell>
          <cell r="B118" t="str">
            <v>US$ '000</v>
          </cell>
          <cell r="G118" t="str">
            <v>labexp</v>
          </cell>
          <cell r="H118" t="str">
            <v>ganda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</row>
        <row r="119">
          <cell r="A119" t="str">
            <v>Employment cost Nationals</v>
          </cell>
          <cell r="B119" t="str">
            <v>US$ '000</v>
          </cell>
          <cell r="G119" t="str">
            <v>labnat</v>
          </cell>
          <cell r="H119" t="str">
            <v>ganda</v>
          </cell>
          <cell r="K119">
            <v>0</v>
          </cell>
          <cell r="L119">
            <v>6.9228673465346535</v>
          </cell>
          <cell r="M119">
            <v>7.4486191118290774</v>
          </cell>
          <cell r="N119">
            <v>7.4486191118290774</v>
          </cell>
          <cell r="O119">
            <v>7.4486191118290774</v>
          </cell>
          <cell r="P119">
            <v>7.4486191118290774</v>
          </cell>
          <cell r="Q119">
            <v>7.4486191118290774</v>
          </cell>
          <cell r="R119">
            <v>7.4486191118290774</v>
          </cell>
          <cell r="S119">
            <v>7.4486191118290774</v>
          </cell>
          <cell r="T119">
            <v>7.4486191118290774</v>
          </cell>
          <cell r="U119">
            <v>7.4486191118290774</v>
          </cell>
          <cell r="V119">
            <v>7.4486191118290774</v>
          </cell>
          <cell r="W119">
            <v>7.4486191118290774</v>
          </cell>
          <cell r="X119">
            <v>88.857677576654496</v>
          </cell>
          <cell r="Y119">
            <v>8.2323604158415851</v>
          </cell>
          <cell r="Z119">
            <v>8.2323604158415851</v>
          </cell>
          <cell r="AA119">
            <v>8.2323604158415851</v>
          </cell>
          <cell r="AB119">
            <v>8.2323604158415851</v>
          </cell>
          <cell r="AC119">
            <v>8.2323604158415851</v>
          </cell>
          <cell r="AD119">
            <v>8.2323604158415851</v>
          </cell>
          <cell r="AE119">
            <v>8.2323604158415851</v>
          </cell>
          <cell r="AF119">
            <v>8.2323604158415851</v>
          </cell>
          <cell r="AG119">
            <v>8.2323604158415851</v>
          </cell>
          <cell r="AH119">
            <v>8.2323604158415851</v>
          </cell>
          <cell r="AI119">
            <v>8.2323604158415851</v>
          </cell>
          <cell r="AJ119">
            <v>8.2323604158415851</v>
          </cell>
          <cell r="AK119">
            <v>98.788324990099014</v>
          </cell>
          <cell r="AL119">
            <v>93.333932910891079</v>
          </cell>
          <cell r="AM119">
            <v>93.333932910891079</v>
          </cell>
          <cell r="AN119">
            <v>93.333932910891079</v>
          </cell>
          <cell r="AO119">
            <v>93.333932910891079</v>
          </cell>
          <cell r="AP119">
            <v>93.333932910891079</v>
          </cell>
          <cell r="AQ119">
            <v>93.333932910891079</v>
          </cell>
        </row>
      </sheetData>
      <sheetData sheetId="1" refreshError="1">
        <row r="2">
          <cell r="A2" t="str">
            <v>SOMILO B07 Version 1.14, d.d. 08-01-07</v>
          </cell>
          <cell r="M2">
            <v>2004</v>
          </cell>
          <cell r="N2">
            <v>2005</v>
          </cell>
          <cell r="O2">
            <v>2006</v>
          </cell>
          <cell r="P2">
            <v>2006</v>
          </cell>
          <cell r="Q2">
            <v>2006</v>
          </cell>
          <cell r="R2">
            <v>2006</v>
          </cell>
          <cell r="S2">
            <v>2006</v>
          </cell>
          <cell r="T2">
            <v>2006</v>
          </cell>
          <cell r="U2">
            <v>2006</v>
          </cell>
          <cell r="V2">
            <v>2006</v>
          </cell>
          <cell r="W2">
            <v>2006</v>
          </cell>
          <cell r="X2">
            <v>2006</v>
          </cell>
          <cell r="Y2">
            <v>2006</v>
          </cell>
          <cell r="Z2">
            <v>2006</v>
          </cell>
          <cell r="AA2">
            <v>2006</v>
          </cell>
          <cell r="AB2">
            <v>2007</v>
          </cell>
          <cell r="AC2">
            <v>2007</v>
          </cell>
          <cell r="AD2">
            <v>2007</v>
          </cell>
          <cell r="AE2">
            <v>2007</v>
          </cell>
          <cell r="AF2">
            <v>2007</v>
          </cell>
          <cell r="AG2">
            <v>2007</v>
          </cell>
          <cell r="AH2">
            <v>2007</v>
          </cell>
          <cell r="AI2">
            <v>2007</v>
          </cell>
          <cell r="AJ2">
            <v>2007</v>
          </cell>
          <cell r="AK2">
            <v>2007</v>
          </cell>
          <cell r="AL2">
            <v>2007</v>
          </cell>
          <cell r="AM2">
            <v>2007</v>
          </cell>
          <cell r="AN2">
            <v>2007</v>
          </cell>
          <cell r="AO2">
            <v>2008</v>
          </cell>
          <cell r="AP2">
            <v>2009</v>
          </cell>
          <cell r="AQ2">
            <v>2010</v>
          </cell>
          <cell r="AR2">
            <v>2011</v>
          </cell>
          <cell r="AS2">
            <v>2012</v>
          </cell>
          <cell r="AT2">
            <v>2013</v>
          </cell>
          <cell r="AU2">
            <v>2014</v>
          </cell>
          <cell r="AV2">
            <v>2015</v>
          </cell>
          <cell r="AW2">
            <v>2016</v>
          </cell>
          <cell r="AX2">
            <v>2017</v>
          </cell>
          <cell r="AY2">
            <v>2018</v>
          </cell>
          <cell r="AZ2">
            <v>2019</v>
          </cell>
          <cell r="BA2">
            <v>2020</v>
          </cell>
          <cell r="BB2">
            <v>2021</v>
          </cell>
          <cell r="BC2">
            <v>2022</v>
          </cell>
          <cell r="BD2">
            <v>2023</v>
          </cell>
          <cell r="BE2">
            <v>2024</v>
          </cell>
          <cell r="BG2">
            <v>2004</v>
          </cell>
          <cell r="BH2">
            <v>2005</v>
          </cell>
          <cell r="BI2">
            <v>2006</v>
          </cell>
          <cell r="BJ2">
            <v>2006</v>
          </cell>
          <cell r="BK2">
            <v>2006</v>
          </cell>
          <cell r="BL2">
            <v>2006</v>
          </cell>
          <cell r="BM2">
            <v>2006</v>
          </cell>
          <cell r="BN2">
            <v>2006</v>
          </cell>
          <cell r="BO2">
            <v>2006</v>
          </cell>
        </row>
        <row r="3">
          <cell r="M3" t="str">
            <v>TOTAL</v>
          </cell>
          <cell r="N3" t="str">
            <v>TOTAL</v>
          </cell>
          <cell r="O3" t="str">
            <v>Jan</v>
          </cell>
          <cell r="P3" t="str">
            <v>Feb</v>
          </cell>
          <cell r="Q3" t="str">
            <v>Mar</v>
          </cell>
          <cell r="R3" t="str">
            <v>Apr</v>
          </cell>
          <cell r="S3" t="str">
            <v>May</v>
          </cell>
          <cell r="T3" t="str">
            <v>Jun</v>
          </cell>
          <cell r="U3" t="str">
            <v>Jul</v>
          </cell>
          <cell r="V3" t="str">
            <v>Aug</v>
          </cell>
          <cell r="W3" t="str">
            <v>Sep</v>
          </cell>
          <cell r="X3" t="str">
            <v>Oct</v>
          </cell>
          <cell r="Y3" t="str">
            <v>Nov</v>
          </cell>
          <cell r="Z3" t="str">
            <v>Dec</v>
          </cell>
          <cell r="AA3" t="str">
            <v>TOTAL</v>
          </cell>
          <cell r="AB3" t="str">
            <v>Jan</v>
          </cell>
          <cell r="AC3" t="str">
            <v>Feb</v>
          </cell>
          <cell r="AD3" t="str">
            <v>Mar</v>
          </cell>
          <cell r="AE3" t="str">
            <v>Apr</v>
          </cell>
          <cell r="AF3" t="str">
            <v>May</v>
          </cell>
          <cell r="AG3" t="str">
            <v>Jun</v>
          </cell>
          <cell r="AH3" t="str">
            <v>Jul</v>
          </cell>
          <cell r="AI3" t="str">
            <v>Aug</v>
          </cell>
          <cell r="AJ3" t="str">
            <v>Sep</v>
          </cell>
          <cell r="AK3" t="str">
            <v>Oct</v>
          </cell>
          <cell r="AL3" t="str">
            <v>Nov</v>
          </cell>
          <cell r="AM3" t="str">
            <v>Dec</v>
          </cell>
          <cell r="AN3" t="str">
            <v>TOTAL</v>
          </cell>
          <cell r="AO3" t="str">
            <v>TOTAL</v>
          </cell>
          <cell r="AP3" t="str">
            <v>TOTAL</v>
          </cell>
          <cell r="AQ3" t="str">
            <v>TOTAL</v>
          </cell>
          <cell r="AR3" t="str">
            <v>TOTAL</v>
          </cell>
          <cell r="AS3" t="str">
            <v>TOTAL</v>
          </cell>
          <cell r="AT3" t="str">
            <v>TOTAL</v>
          </cell>
          <cell r="AU3" t="str">
            <v>TOTAL</v>
          </cell>
          <cell r="AV3" t="str">
            <v>TOTAL</v>
          </cell>
          <cell r="AW3" t="str">
            <v>TOTAL</v>
          </cell>
          <cell r="AX3" t="str">
            <v>TOTAL</v>
          </cell>
          <cell r="AY3" t="str">
            <v>TOTAL</v>
          </cell>
          <cell r="AZ3" t="str">
            <v>TOTAL</v>
          </cell>
          <cell r="BA3" t="str">
            <v>TOTAL</v>
          </cell>
          <cell r="BB3" t="str">
            <v>TOTAL</v>
          </cell>
          <cell r="BC3" t="str">
            <v>TOTAL</v>
          </cell>
          <cell r="BD3" t="str">
            <v>TOTAL</v>
          </cell>
          <cell r="BE3" t="str">
            <v>TOTAL</v>
          </cell>
          <cell r="BG3" t="str">
            <v>TOTAL</v>
          </cell>
          <cell r="BH3" t="str">
            <v>TOTAL</v>
          </cell>
          <cell r="BI3" t="str">
            <v>Jan</v>
          </cell>
          <cell r="BJ3" t="str">
            <v>Feb</v>
          </cell>
          <cell r="BK3" t="str">
            <v>Mar</v>
          </cell>
          <cell r="BL3" t="str">
            <v>Apr</v>
          </cell>
          <cell r="BM3" t="str">
            <v>May</v>
          </cell>
          <cell r="BN3" t="str">
            <v>Jun</v>
          </cell>
          <cell r="BO3" t="str">
            <v>Jul</v>
          </cell>
        </row>
        <row r="4">
          <cell r="B4" t="str">
            <v>Expatriate salary increase</v>
          </cell>
          <cell r="C4">
            <v>0.05</v>
          </cell>
        </row>
        <row r="6">
          <cell r="B6" t="str">
            <v>Exchange Rate</v>
          </cell>
          <cell r="J6">
            <v>505</v>
          </cell>
          <cell r="K6" t="str">
            <v>FCFA/USD</v>
          </cell>
          <cell r="BG6" t="str">
            <v/>
          </cell>
        </row>
        <row r="8">
          <cell r="B8" t="str">
            <v>Inputs</v>
          </cell>
          <cell r="C8" t="str">
            <v>=</v>
          </cell>
          <cell r="J8" t="str">
            <v>XXX,XXX</v>
          </cell>
        </row>
        <row r="10">
          <cell r="B10" t="str">
            <v>Total Tonnes Mined</v>
          </cell>
          <cell r="M10">
            <v>60000</v>
          </cell>
          <cell r="N10">
            <v>10763360.483355753</v>
          </cell>
          <cell r="O10">
            <v>1446954.33</v>
          </cell>
          <cell r="P10">
            <v>1289856.9996388552</v>
          </cell>
          <cell r="Q10">
            <v>1458215.2432748477</v>
          </cell>
          <cell r="R10">
            <v>1313889.1069021586</v>
          </cell>
          <cell r="S10">
            <v>1613460.7448073695</v>
          </cell>
          <cell r="T10">
            <v>1178175.5280521631</v>
          </cell>
          <cell r="U10">
            <v>1381305.5236982452</v>
          </cell>
          <cell r="V10">
            <v>1419045.9320232915</v>
          </cell>
          <cell r="W10">
            <v>1266069.6691979794</v>
          </cell>
          <cell r="X10">
            <v>1596910.0225751775</v>
          </cell>
          <cell r="Y10">
            <v>1314804.111235304</v>
          </cell>
          <cell r="Z10">
            <v>1322728.2204650713</v>
          </cell>
          <cell r="AA10">
            <v>16601415.431870466</v>
          </cell>
          <cell r="AB10">
            <v>20915671.865296889</v>
          </cell>
          <cell r="AC10">
            <v>17466403.916306622</v>
          </cell>
          <cell r="AD10">
            <v>21956504.794505723</v>
          </cell>
          <cell r="AE10">
            <v>19285593.918079644</v>
          </cell>
          <cell r="AF10">
            <v>10362797.914240539</v>
          </cell>
          <cell r="AG10">
            <v>8686061.5536097027</v>
          </cell>
          <cell r="AH10">
            <v>11876621.963748204</v>
          </cell>
          <cell r="AI10">
            <v>12183843.693486845</v>
          </cell>
          <cell r="AJ10">
            <v>8402495.6492029838</v>
          </cell>
          <cell r="AK10">
            <v>7300701.4733824702</v>
          </cell>
          <cell r="AL10">
            <v>8380198.042840343</v>
          </cell>
          <cell r="AM10">
            <v>8541867.5862803143</v>
          </cell>
          <cell r="AN10">
            <v>20915671.865296889</v>
          </cell>
          <cell r="AO10">
            <v>17466403.916306622</v>
          </cell>
          <cell r="AP10">
            <v>21956504.794505723</v>
          </cell>
          <cell r="AQ10">
            <v>19285593.918079644</v>
          </cell>
          <cell r="AR10">
            <v>10362797.914240539</v>
          </cell>
          <cell r="AS10">
            <v>8686061.5536097027</v>
          </cell>
          <cell r="AT10">
            <v>11876621.963748204</v>
          </cell>
          <cell r="AU10">
            <v>12183843.693486845</v>
          </cell>
          <cell r="AV10">
            <v>8402495.6492029838</v>
          </cell>
          <cell r="AW10">
            <v>7300701.4733824702</v>
          </cell>
          <cell r="AX10">
            <v>8380198.042840343</v>
          </cell>
          <cell r="AY10">
            <v>8541867.5862803143</v>
          </cell>
          <cell r="AZ10">
            <v>9126889.6755334828</v>
          </cell>
          <cell r="BA10">
            <v>8121424.0857848525</v>
          </cell>
          <cell r="BB10">
            <v>6367523.1359533491</v>
          </cell>
          <cell r="BC10">
            <v>2255651.7664238154</v>
          </cell>
          <cell r="BD10">
            <v>2298044.4171887147</v>
          </cell>
          <cell r="BE10">
            <v>1628940.7656779746</v>
          </cell>
          <cell r="BF10">
            <v>212582012.13276866</v>
          </cell>
        </row>
        <row r="11">
          <cell r="B11" t="str">
            <v>Total Tonnes Milled</v>
          </cell>
          <cell r="M11">
            <v>0</v>
          </cell>
          <cell r="N11">
            <v>527331</v>
          </cell>
          <cell r="O11">
            <v>223036</v>
          </cell>
          <cell r="P11">
            <v>242064.09036880534</v>
          </cell>
          <cell r="Q11">
            <v>257377</v>
          </cell>
          <cell r="R11">
            <v>222517.29111296692</v>
          </cell>
          <cell r="S11">
            <v>222432.63810376811</v>
          </cell>
          <cell r="T11">
            <v>176988.7681228545</v>
          </cell>
          <cell r="U11">
            <v>173816.42535266621</v>
          </cell>
          <cell r="V11">
            <v>213093.70225492681</v>
          </cell>
          <cell r="W11">
            <v>218062.00543387531</v>
          </cell>
          <cell r="X11">
            <v>221141.31750549423</v>
          </cell>
          <cell r="Y11">
            <v>220340.69298973828</v>
          </cell>
          <cell r="Z11">
            <v>220521.03911480901</v>
          </cell>
          <cell r="AA11">
            <v>2611390.9703599047</v>
          </cell>
          <cell r="AB11">
            <v>2639999.5980152255</v>
          </cell>
          <cell r="AC11">
            <v>2815777.2899723276</v>
          </cell>
          <cell r="AD11">
            <v>2656545.6515488448</v>
          </cell>
          <cell r="AE11">
            <v>2715588.1954578706</v>
          </cell>
          <cell r="AF11">
            <v>2792115.418991507</v>
          </cell>
          <cell r="AG11">
            <v>3086963.393752683</v>
          </cell>
          <cell r="AH11">
            <v>2981577.9319506199</v>
          </cell>
          <cell r="AI11">
            <v>3218474.7607789035</v>
          </cell>
          <cell r="AJ11">
            <v>3071731.3119206703</v>
          </cell>
          <cell r="AK11">
            <v>2970070.9952621143</v>
          </cell>
          <cell r="AL11">
            <v>2980367.1131668054</v>
          </cell>
          <cell r="AM11">
            <v>3180105.2951019909</v>
          </cell>
          <cell r="AN11">
            <v>2639999.5980152255</v>
          </cell>
          <cell r="AO11">
            <v>2815777.2899723276</v>
          </cell>
          <cell r="AP11">
            <v>2656545.6515488448</v>
          </cell>
          <cell r="AQ11">
            <v>2715588.1954578706</v>
          </cell>
          <cell r="AR11">
            <v>2792115.418991507</v>
          </cell>
          <cell r="AS11">
            <v>3086963.393752683</v>
          </cell>
          <cell r="AT11">
            <v>2981577.9319506199</v>
          </cell>
          <cell r="AU11">
            <v>3218474.7607789035</v>
          </cell>
          <cell r="AV11">
            <v>3071731.3119206703</v>
          </cell>
          <cell r="AW11">
            <v>2970070.9952621143</v>
          </cell>
          <cell r="AX11">
            <v>2980367.1131668054</v>
          </cell>
          <cell r="AY11">
            <v>3180105.2951019909</v>
          </cell>
          <cell r="AZ11">
            <v>3062516.7129529743</v>
          </cell>
          <cell r="BA11">
            <v>3027019.8762226179</v>
          </cell>
          <cell r="BB11">
            <v>2790689.7049587322</v>
          </cell>
          <cell r="BC11">
            <v>2060827.5379200138</v>
          </cell>
          <cell r="BD11">
            <v>2080681.7320290601</v>
          </cell>
          <cell r="BE11">
            <v>1436940.9656779745</v>
          </cell>
          <cell r="BF11">
            <v>52706715.456040837</v>
          </cell>
        </row>
        <row r="12">
          <cell r="B12" t="str">
            <v>Total Ounces Produced</v>
          </cell>
          <cell r="L12" t="str">
            <v>Expat</v>
          </cell>
          <cell r="M12">
            <v>0</v>
          </cell>
          <cell r="N12">
            <v>63210</v>
          </cell>
          <cell r="O12">
            <v>23097.736973483352</v>
          </cell>
          <cell r="P12">
            <v>21048</v>
          </cell>
          <cell r="Q12">
            <v>18788</v>
          </cell>
          <cell r="R12">
            <v>18713.340114996776</v>
          </cell>
          <cell r="S12">
            <v>21129.632204352616</v>
          </cell>
          <cell r="T12">
            <v>18126.793133462419</v>
          </cell>
          <cell r="U12">
            <v>17724.655635536299</v>
          </cell>
          <cell r="V12">
            <v>21802.451793226795</v>
          </cell>
          <cell r="W12">
            <v>21189.377250057172</v>
          </cell>
          <cell r="X12">
            <v>24910.610484268072</v>
          </cell>
          <cell r="Y12">
            <v>21711.953576688215</v>
          </cell>
          <cell r="Z12">
            <v>19273.783637318385</v>
          </cell>
          <cell r="AA12">
            <v>247516.33480339008</v>
          </cell>
          <cell r="AB12">
            <v>256522.02633262621</v>
          </cell>
          <cell r="AC12">
            <v>278242.51619431196</v>
          </cell>
          <cell r="AD12">
            <v>362741.22066897148</v>
          </cell>
          <cell r="AE12">
            <v>380088.66798143735</v>
          </cell>
          <cell r="AF12">
            <v>447045.22984484996</v>
          </cell>
          <cell r="AG12">
            <v>501148.41980969551</v>
          </cell>
          <cell r="AH12">
            <v>316181.96337977232</v>
          </cell>
          <cell r="AI12">
            <v>382262.31167384901</v>
          </cell>
          <cell r="AJ12">
            <v>347985.30370341829</v>
          </cell>
          <cell r="AK12">
            <v>292636.98522512469</v>
          </cell>
          <cell r="AL12">
            <v>297680.77372647857</v>
          </cell>
          <cell r="AM12">
            <v>362259.24713123625</v>
          </cell>
          <cell r="AN12">
            <v>256522.02633262621</v>
          </cell>
          <cell r="AO12">
            <v>278242.51619431196</v>
          </cell>
          <cell r="AP12">
            <v>362741.22066897148</v>
          </cell>
          <cell r="AQ12">
            <v>380088.66798143735</v>
          </cell>
          <cell r="AR12">
            <v>447045.22984484996</v>
          </cell>
          <cell r="AS12">
            <v>501148.41980969551</v>
          </cell>
          <cell r="AT12">
            <v>316181.96337977232</v>
          </cell>
          <cell r="AU12">
            <v>382262.31167384901</v>
          </cell>
          <cell r="AV12">
            <v>347985.30370341829</v>
          </cell>
          <cell r="AW12">
            <v>292636.98522512469</v>
          </cell>
          <cell r="AX12">
            <v>297680.77372647857</v>
          </cell>
          <cell r="AY12">
            <v>362259.24713123625</v>
          </cell>
          <cell r="AZ12">
            <v>379342.84889978694</v>
          </cell>
          <cell r="BA12">
            <v>388837.00163812801</v>
          </cell>
          <cell r="BB12">
            <v>293577.45966543158</v>
          </cell>
          <cell r="BC12">
            <v>223061.12420006303</v>
          </cell>
          <cell r="BD12">
            <v>203620.00984972063</v>
          </cell>
          <cell r="BE12">
            <v>146042.40604040833</v>
          </cell>
          <cell r="BF12">
            <v>6170001.8507687012</v>
          </cell>
        </row>
        <row r="13">
          <cell r="C13" t="str">
            <v>Grade</v>
          </cell>
          <cell r="D13" t="str">
            <v>Basic</v>
          </cell>
          <cell r="E13" t="str">
            <v>Overtime</v>
          </cell>
          <cell r="F13" t="str">
            <v>Premium</v>
          </cell>
          <cell r="G13" t="str">
            <v>Bonus</v>
          </cell>
          <cell r="H13" t="str">
            <v>Advancmt</v>
          </cell>
          <cell r="I13" t="str">
            <v>Bill's Correction</v>
          </cell>
          <cell r="J13" t="str">
            <v>FCFA pm</v>
          </cell>
          <cell r="K13" t="str">
            <v>USD pm</v>
          </cell>
          <cell r="L13" t="str">
            <v>(1=Yes)</v>
          </cell>
        </row>
        <row r="14">
          <cell r="B14" t="str">
            <v>MINING OPEN CUT</v>
          </cell>
        </row>
        <row r="16">
          <cell r="B16" t="str">
            <v>Mining Labour</v>
          </cell>
        </row>
        <row r="17">
          <cell r="B17" t="str">
            <v>Manager Mining</v>
          </cell>
          <cell r="C17" t="str">
            <v>21</v>
          </cell>
          <cell r="J17">
            <v>7288968</v>
          </cell>
          <cell r="K17">
            <v>14433.6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1</v>
          </cell>
          <cell r="AI17">
            <v>1</v>
          </cell>
          <cell r="AJ17">
            <v>1</v>
          </cell>
          <cell r="AK17">
            <v>1</v>
          </cell>
          <cell r="AL17">
            <v>1</v>
          </cell>
          <cell r="AM17">
            <v>1</v>
          </cell>
          <cell r="AN17">
            <v>1</v>
          </cell>
          <cell r="AO17">
            <v>1</v>
          </cell>
          <cell r="AP17">
            <v>1</v>
          </cell>
          <cell r="AQ17">
            <v>1</v>
          </cell>
          <cell r="AR17">
            <v>1</v>
          </cell>
          <cell r="AS17">
            <v>1</v>
          </cell>
          <cell r="AT17">
            <v>1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E17">
            <v>0</v>
          </cell>
          <cell r="BG17">
            <v>14.4336</v>
          </cell>
          <cell r="BH17">
            <v>155.00399999999999</v>
          </cell>
          <cell r="BI17">
            <v>14.4336</v>
          </cell>
          <cell r="BJ17">
            <v>14.4336</v>
          </cell>
          <cell r="BK17">
            <v>14.4336</v>
          </cell>
          <cell r="BL17">
            <v>14.4336</v>
          </cell>
          <cell r="BM17">
            <v>14.4336</v>
          </cell>
          <cell r="BN17">
            <v>14.4336</v>
          </cell>
          <cell r="BO17">
            <v>14.4336</v>
          </cell>
        </row>
        <row r="18">
          <cell r="B18" t="str">
            <v>Production Superintendent</v>
          </cell>
          <cell r="C18" t="str">
            <v>SL31</v>
          </cell>
          <cell r="D18">
            <v>2750495</v>
          </cell>
          <cell r="E18">
            <v>0</v>
          </cell>
          <cell r="H18">
            <v>106063.72860000003</v>
          </cell>
          <cell r="J18">
            <v>2856558.7286</v>
          </cell>
          <cell r="K18">
            <v>5656.5519378217823</v>
          </cell>
          <cell r="L18">
            <v>0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</v>
          </cell>
          <cell r="AG18">
            <v>1</v>
          </cell>
          <cell r="AH18">
            <v>1</v>
          </cell>
          <cell r="AI18">
            <v>1</v>
          </cell>
          <cell r="AJ18">
            <v>1</v>
          </cell>
          <cell r="AK18">
            <v>1</v>
          </cell>
          <cell r="AL18">
            <v>1</v>
          </cell>
          <cell r="AM18">
            <v>1</v>
          </cell>
          <cell r="AN18">
            <v>1</v>
          </cell>
          <cell r="AO18">
            <v>1</v>
          </cell>
          <cell r="AP18">
            <v>1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0</v>
          </cell>
          <cell r="BG18">
            <v>5.6565519378217823</v>
          </cell>
          <cell r="BH18">
            <v>89.253</v>
          </cell>
          <cell r="BI18">
            <v>5.6565519378217823</v>
          </cell>
          <cell r="BJ18">
            <v>5.6565519378217823</v>
          </cell>
          <cell r="BK18">
            <v>5.6565519378217823</v>
          </cell>
          <cell r="BL18">
            <v>5.6565519378217823</v>
          </cell>
          <cell r="BM18">
            <v>5.6565519378217823</v>
          </cell>
          <cell r="BN18">
            <v>5.6565519378217823</v>
          </cell>
          <cell r="BO18">
            <v>5.6565519378217823</v>
          </cell>
        </row>
        <row r="19">
          <cell r="B19" t="str">
            <v>Junior Mining Engineer</v>
          </cell>
          <cell r="C19" t="str">
            <v>SL23</v>
          </cell>
          <cell r="D19">
            <v>433561</v>
          </cell>
          <cell r="E19">
            <v>0</v>
          </cell>
          <cell r="H19">
            <v>23382</v>
          </cell>
          <cell r="J19">
            <v>456943</v>
          </cell>
          <cell r="K19">
            <v>904.83762376237621</v>
          </cell>
          <cell r="L19">
            <v>0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>
            <v>1</v>
          </cell>
          <cell r="AB19">
            <v>1</v>
          </cell>
          <cell r="AC19">
            <v>1</v>
          </cell>
          <cell r="AD19">
            <v>1</v>
          </cell>
          <cell r="AE19">
            <v>1</v>
          </cell>
          <cell r="AF19">
            <v>1</v>
          </cell>
          <cell r="AG19">
            <v>1</v>
          </cell>
          <cell r="AH19">
            <v>1</v>
          </cell>
          <cell r="AI19">
            <v>1</v>
          </cell>
          <cell r="AJ19">
            <v>1</v>
          </cell>
          <cell r="AK19">
            <v>1</v>
          </cell>
          <cell r="AL19">
            <v>1</v>
          </cell>
          <cell r="AM19">
            <v>1</v>
          </cell>
          <cell r="AN19">
            <v>1</v>
          </cell>
          <cell r="AO19">
            <v>1</v>
          </cell>
          <cell r="AP19">
            <v>1</v>
          </cell>
          <cell r="AQ19">
            <v>1</v>
          </cell>
          <cell r="AR19">
            <v>1</v>
          </cell>
          <cell r="AS19">
            <v>1</v>
          </cell>
          <cell r="AT19">
            <v>1</v>
          </cell>
          <cell r="AU19">
            <v>1</v>
          </cell>
          <cell r="AV19">
            <v>1</v>
          </cell>
          <cell r="AW19">
            <v>1</v>
          </cell>
          <cell r="AX19">
            <v>1</v>
          </cell>
          <cell r="AY19">
            <v>1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0</v>
          </cell>
          <cell r="BG19">
            <v>0.9048376237623762</v>
          </cell>
          <cell r="BH19">
            <v>70.55</v>
          </cell>
          <cell r="BI19">
            <v>0.9048376237623762</v>
          </cell>
          <cell r="BJ19">
            <v>0.9048376237623762</v>
          </cell>
          <cell r="BK19">
            <v>0.9048376237623762</v>
          </cell>
          <cell r="BL19">
            <v>0.9048376237623762</v>
          </cell>
          <cell r="BM19">
            <v>0.9048376237623762</v>
          </cell>
          <cell r="BN19">
            <v>0.9048376237623762</v>
          </cell>
          <cell r="BO19">
            <v>0.9048376237623762</v>
          </cell>
        </row>
        <row r="20">
          <cell r="B20" t="str">
            <v>Mining Engineer</v>
          </cell>
          <cell r="C20" t="str">
            <v>SL27</v>
          </cell>
          <cell r="D20">
            <v>984062</v>
          </cell>
          <cell r="E20">
            <v>0</v>
          </cell>
          <cell r="H20">
            <v>0</v>
          </cell>
          <cell r="J20">
            <v>984062</v>
          </cell>
          <cell r="K20">
            <v>1948.6376237623763</v>
          </cell>
          <cell r="L20">
            <v>0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1</v>
          </cell>
          <cell r="AJ20">
            <v>1</v>
          </cell>
          <cell r="AK20">
            <v>1</v>
          </cell>
          <cell r="AL20">
            <v>1</v>
          </cell>
          <cell r="AM20">
            <v>1</v>
          </cell>
          <cell r="AN20">
            <v>1</v>
          </cell>
          <cell r="AO20">
            <v>1</v>
          </cell>
          <cell r="AP20">
            <v>1</v>
          </cell>
          <cell r="AQ20">
            <v>1</v>
          </cell>
          <cell r="AR20">
            <v>1</v>
          </cell>
          <cell r="AS20">
            <v>1</v>
          </cell>
          <cell r="AT20">
            <v>1</v>
          </cell>
          <cell r="AU20">
            <v>1</v>
          </cell>
          <cell r="AV20">
            <v>1</v>
          </cell>
          <cell r="AW20">
            <v>1</v>
          </cell>
          <cell r="AX20">
            <v>1</v>
          </cell>
          <cell r="AY20">
            <v>1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0</v>
          </cell>
          <cell r="BG20">
            <v>1.9486376237623764</v>
          </cell>
          <cell r="BH20">
            <v>119.004</v>
          </cell>
          <cell r="BI20">
            <v>1.9486376237623764</v>
          </cell>
          <cell r="BJ20">
            <v>1.9486376237623764</v>
          </cell>
          <cell r="BK20">
            <v>1.9486376237623764</v>
          </cell>
          <cell r="BL20">
            <v>1.9486376237623764</v>
          </cell>
          <cell r="BM20">
            <v>1.9486376237623764</v>
          </cell>
          <cell r="BN20">
            <v>1.9486376237623764</v>
          </cell>
          <cell r="BO20">
            <v>1.9486376237623764</v>
          </cell>
        </row>
        <row r="21">
          <cell r="B21" t="str">
            <v>Chief Planning Engineer</v>
          </cell>
          <cell r="C21" t="str">
            <v>19</v>
          </cell>
          <cell r="I21">
            <v>0</v>
          </cell>
          <cell r="J21">
            <v>6100440.4000000004</v>
          </cell>
          <cell r="K21">
            <v>12080.08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E21">
            <v>0</v>
          </cell>
          <cell r="BG21">
            <v>12.080080000000001</v>
          </cell>
          <cell r="BH21">
            <v>0</v>
          </cell>
          <cell r="BI21">
            <v>12.080080000000001</v>
          </cell>
          <cell r="BJ21">
            <v>12.080080000000001</v>
          </cell>
          <cell r="BK21">
            <v>12.080080000000001</v>
          </cell>
          <cell r="BL21">
            <v>12.080080000000001</v>
          </cell>
          <cell r="BM21">
            <v>12.080080000000001</v>
          </cell>
          <cell r="BN21">
            <v>12.080080000000001</v>
          </cell>
          <cell r="BO21">
            <v>12.080080000000001</v>
          </cell>
        </row>
        <row r="22">
          <cell r="B22" t="str">
            <v>Long Term Planning Engineer</v>
          </cell>
          <cell r="C22" t="str">
            <v>SL30</v>
          </cell>
          <cell r="D22">
            <v>984062</v>
          </cell>
          <cell r="E22">
            <v>0</v>
          </cell>
          <cell r="J22">
            <v>984062</v>
          </cell>
          <cell r="K22">
            <v>1948.6376237623763</v>
          </cell>
          <cell r="L22">
            <v>0</v>
          </cell>
          <cell r="AA22">
            <v>0</v>
          </cell>
          <cell r="AN22">
            <v>0</v>
          </cell>
          <cell r="BD22">
            <v>1</v>
          </cell>
          <cell r="BE22">
            <v>0</v>
          </cell>
          <cell r="BG22">
            <v>0</v>
          </cell>
          <cell r="BH22">
            <v>23.344560000000001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</row>
        <row r="23">
          <cell r="B23" t="str">
            <v>Short Term Planning Engineer</v>
          </cell>
          <cell r="C23" t="str">
            <v>SL31</v>
          </cell>
          <cell r="D23">
            <v>1335648</v>
          </cell>
          <cell r="E23">
            <v>0</v>
          </cell>
          <cell r="H23">
            <v>40069.439999999995</v>
          </cell>
          <cell r="J23">
            <v>1331588</v>
          </cell>
          <cell r="K23">
            <v>2636.8079207920791</v>
          </cell>
          <cell r="L23">
            <v>0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G23">
            <v>2.6368079207920792</v>
          </cell>
          <cell r="BH23">
            <v>2.7379559999999996</v>
          </cell>
          <cell r="BI23">
            <v>2.6368079207920792</v>
          </cell>
          <cell r="BJ23">
            <v>2.6368079207920792</v>
          </cell>
          <cell r="BK23">
            <v>2.6368079207920792</v>
          </cell>
          <cell r="BL23">
            <v>2.6368079207920792</v>
          </cell>
          <cell r="BM23">
            <v>2.6368079207920792</v>
          </cell>
          <cell r="BN23">
            <v>2.6368079207920792</v>
          </cell>
          <cell r="BO23">
            <v>2.6368079207920792</v>
          </cell>
        </row>
        <row r="24">
          <cell r="B24" t="str">
            <v>Juinior Planning Engineer</v>
          </cell>
          <cell r="C24" t="str">
            <v>SL23</v>
          </cell>
          <cell r="D24">
            <v>534414</v>
          </cell>
          <cell r="E24">
            <v>0</v>
          </cell>
          <cell r="H24">
            <v>23382</v>
          </cell>
          <cell r="J24">
            <v>557796</v>
          </cell>
          <cell r="K24">
            <v>1104.5465346534654</v>
          </cell>
          <cell r="L24">
            <v>0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1</v>
          </cell>
          <cell r="AJ24">
            <v>1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1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1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0</v>
          </cell>
          <cell r="BG24">
            <v>0</v>
          </cell>
          <cell r="BH24">
            <v>0</v>
          </cell>
          <cell r="BI24">
            <v>1.1045465346534653</v>
          </cell>
          <cell r="BJ24">
            <v>1.1045465346534653</v>
          </cell>
          <cell r="BK24">
            <v>1.1045465346534653</v>
          </cell>
          <cell r="BL24">
            <v>1.1045465346534653</v>
          </cell>
          <cell r="BM24">
            <v>1.1045465346534653</v>
          </cell>
          <cell r="BN24">
            <v>1.1045465346534653</v>
          </cell>
          <cell r="BO24">
            <v>1.1045465346534653</v>
          </cell>
        </row>
        <row r="26">
          <cell r="B26" t="str">
            <v>Expatriate G&amp;A Staff</v>
          </cell>
        </row>
        <row r="27">
          <cell r="B27" t="str">
            <v>Expatriate Staff ( incl overheads)</v>
          </cell>
          <cell r="M27">
            <v>2</v>
          </cell>
          <cell r="N27">
            <v>2</v>
          </cell>
          <cell r="O27">
            <v>2</v>
          </cell>
          <cell r="P27">
            <v>2</v>
          </cell>
          <cell r="Q27">
            <v>2</v>
          </cell>
          <cell r="R27">
            <v>2</v>
          </cell>
          <cell r="S27">
            <v>2</v>
          </cell>
          <cell r="T27">
            <v>2</v>
          </cell>
          <cell r="U27">
            <v>2</v>
          </cell>
          <cell r="V27">
            <v>2</v>
          </cell>
          <cell r="W27">
            <v>2</v>
          </cell>
          <cell r="X27">
            <v>2</v>
          </cell>
          <cell r="Y27">
            <v>2</v>
          </cell>
          <cell r="Z27">
            <v>2</v>
          </cell>
          <cell r="AA27">
            <v>2</v>
          </cell>
          <cell r="AB27">
            <v>2</v>
          </cell>
          <cell r="AC27">
            <v>2</v>
          </cell>
          <cell r="AD27">
            <v>2</v>
          </cell>
          <cell r="AE27">
            <v>2</v>
          </cell>
          <cell r="AF27">
            <v>2</v>
          </cell>
          <cell r="AG27">
            <v>2</v>
          </cell>
          <cell r="AH27">
            <v>2</v>
          </cell>
          <cell r="AI27">
            <v>2</v>
          </cell>
          <cell r="AJ27">
            <v>2</v>
          </cell>
          <cell r="AK27">
            <v>2</v>
          </cell>
          <cell r="AL27">
            <v>2</v>
          </cell>
          <cell r="AM27">
            <v>2</v>
          </cell>
          <cell r="AN27">
            <v>2</v>
          </cell>
          <cell r="AO27">
            <v>2</v>
          </cell>
          <cell r="AP27">
            <v>2</v>
          </cell>
          <cell r="AQ27">
            <v>2</v>
          </cell>
          <cell r="AR27">
            <v>2</v>
          </cell>
          <cell r="AS27">
            <v>2</v>
          </cell>
          <cell r="AT27">
            <v>2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G27">
            <v>26.513680000000001</v>
          </cell>
          <cell r="BH27">
            <v>155.00399999999999</v>
          </cell>
          <cell r="BI27">
            <v>26.513680000000001</v>
          </cell>
          <cell r="BJ27">
            <v>26.513680000000001</v>
          </cell>
          <cell r="BK27">
            <v>26.513680000000001</v>
          </cell>
          <cell r="BL27">
            <v>26.513680000000001</v>
          </cell>
          <cell r="BM27">
            <v>26.513680000000001</v>
          </cell>
          <cell r="BN27">
            <v>26.513680000000001</v>
          </cell>
          <cell r="BO27">
            <v>26.513680000000001</v>
          </cell>
        </row>
        <row r="28">
          <cell r="B28" t="str">
            <v>National Staff (excl overheads)</v>
          </cell>
          <cell r="M28">
            <v>5</v>
          </cell>
          <cell r="N28">
            <v>5</v>
          </cell>
          <cell r="O28">
            <v>5</v>
          </cell>
          <cell r="P28">
            <v>5</v>
          </cell>
          <cell r="Q28">
            <v>5</v>
          </cell>
          <cell r="R28">
            <v>5</v>
          </cell>
          <cell r="S28">
            <v>5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  <cell r="AC28">
            <v>5</v>
          </cell>
          <cell r="AD28">
            <v>5</v>
          </cell>
          <cell r="AE28">
            <v>5</v>
          </cell>
          <cell r="AF28">
            <v>5</v>
          </cell>
          <cell r="AG28">
            <v>5</v>
          </cell>
          <cell r="AH28">
            <v>5</v>
          </cell>
          <cell r="AI28">
            <v>5</v>
          </cell>
          <cell r="AJ28">
            <v>5</v>
          </cell>
          <cell r="AK28">
            <v>5</v>
          </cell>
          <cell r="AL28">
            <v>5</v>
          </cell>
          <cell r="AM28">
            <v>5</v>
          </cell>
          <cell r="AN28">
            <v>5</v>
          </cell>
          <cell r="AO28">
            <v>5</v>
          </cell>
          <cell r="AP28">
            <v>5</v>
          </cell>
          <cell r="AQ28">
            <v>5</v>
          </cell>
          <cell r="AR28">
            <v>5</v>
          </cell>
          <cell r="AS28">
            <v>5</v>
          </cell>
          <cell r="AT28">
            <v>5</v>
          </cell>
          <cell r="AU28">
            <v>4</v>
          </cell>
          <cell r="AV28">
            <v>4</v>
          </cell>
          <cell r="AW28">
            <v>4</v>
          </cell>
          <cell r="AX28">
            <v>4</v>
          </cell>
          <cell r="AY28">
            <v>4</v>
          </cell>
          <cell r="AZ28">
            <v>4</v>
          </cell>
          <cell r="BA28">
            <v>4</v>
          </cell>
          <cell r="BB28">
            <v>4</v>
          </cell>
          <cell r="BC28">
            <v>4</v>
          </cell>
          <cell r="BD28">
            <v>5</v>
          </cell>
          <cell r="BE28">
            <v>0</v>
          </cell>
          <cell r="BH28">
            <v>96.63251600000001</v>
          </cell>
        </row>
        <row r="29">
          <cell r="B29" t="str">
            <v>Basic</v>
          </cell>
          <cell r="BG29">
            <v>42.356529881822013</v>
          </cell>
          <cell r="BI29">
            <v>11.95679207920792</v>
          </cell>
          <cell r="BJ29">
            <v>11.95679207920792</v>
          </cell>
          <cell r="BK29">
            <v>11.95679207920792</v>
          </cell>
          <cell r="BL29">
            <v>11.95679207920792</v>
          </cell>
          <cell r="BM29">
            <v>11.95679207920792</v>
          </cell>
          <cell r="BN29">
            <v>11.95679207920792</v>
          </cell>
          <cell r="BO29">
            <v>11.95679207920792</v>
          </cell>
        </row>
        <row r="30">
          <cell r="B30" t="str">
            <v>National - overheads</v>
          </cell>
          <cell r="BG30">
            <v>1.4391432072028685</v>
          </cell>
          <cell r="BH30">
            <v>28.9897548</v>
          </cell>
          <cell r="BI30">
            <v>0.38197459128712874</v>
          </cell>
          <cell r="BJ30">
            <v>0.38197459128712874</v>
          </cell>
          <cell r="BK30">
            <v>0.38197459128712874</v>
          </cell>
          <cell r="BL30">
            <v>0.38197459128712874</v>
          </cell>
          <cell r="BM30">
            <v>0.38197459128712874</v>
          </cell>
          <cell r="BN30">
            <v>0.38197459128712874</v>
          </cell>
          <cell r="BO30">
            <v>0.38197459128712874</v>
          </cell>
        </row>
        <row r="31">
          <cell r="B31" t="str">
            <v>Overtime</v>
          </cell>
          <cell r="BG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</row>
        <row r="32">
          <cell r="B32" t="str">
            <v>Premium</v>
          </cell>
          <cell r="BG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</row>
        <row r="33">
          <cell r="B33" t="str">
            <v>Bonus</v>
          </cell>
          <cell r="BG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</row>
        <row r="34">
          <cell r="B34" t="str">
            <v>Advancmt + Bill's correction</v>
          </cell>
          <cell r="BG34">
            <v>1.4391432072028685</v>
          </cell>
          <cell r="BI34">
            <v>0.38197459128712874</v>
          </cell>
          <cell r="BJ34">
            <v>0.38197459128712874</v>
          </cell>
          <cell r="BK34">
            <v>0.38197459128712874</v>
          </cell>
          <cell r="BL34">
            <v>0.38197459128712874</v>
          </cell>
          <cell r="BM34">
            <v>0.38197459128712874</v>
          </cell>
          <cell r="BN34">
            <v>0.38197459128712874</v>
          </cell>
          <cell r="BO34">
            <v>0.38197459128712874</v>
          </cell>
        </row>
        <row r="35">
          <cell r="B35" t="str">
            <v>Total Staff Complement/Cost excl. G&amp;A</v>
          </cell>
          <cell r="M35">
            <v>7</v>
          </cell>
          <cell r="N35">
            <v>7</v>
          </cell>
          <cell r="O35">
            <v>7</v>
          </cell>
          <cell r="P35">
            <v>7</v>
          </cell>
          <cell r="Q35">
            <v>7</v>
          </cell>
          <cell r="R35">
            <v>7</v>
          </cell>
          <cell r="S35">
            <v>7</v>
          </cell>
          <cell r="T35">
            <v>7</v>
          </cell>
          <cell r="U35">
            <v>7</v>
          </cell>
          <cell r="V35">
            <v>7</v>
          </cell>
          <cell r="W35">
            <v>7</v>
          </cell>
          <cell r="X35">
            <v>7</v>
          </cell>
          <cell r="Y35">
            <v>7</v>
          </cell>
          <cell r="Z35">
            <v>7</v>
          </cell>
          <cell r="AA35">
            <v>7</v>
          </cell>
          <cell r="AB35">
            <v>7</v>
          </cell>
          <cell r="AC35">
            <v>7</v>
          </cell>
          <cell r="AD35">
            <v>7</v>
          </cell>
          <cell r="AE35">
            <v>7</v>
          </cell>
          <cell r="AF35">
            <v>7</v>
          </cell>
          <cell r="AG35">
            <v>7</v>
          </cell>
          <cell r="AH35">
            <v>7</v>
          </cell>
          <cell r="AI35">
            <v>7</v>
          </cell>
          <cell r="AJ35">
            <v>7</v>
          </cell>
          <cell r="AK35">
            <v>7</v>
          </cell>
          <cell r="AL35">
            <v>7</v>
          </cell>
          <cell r="AM35">
            <v>7</v>
          </cell>
          <cell r="AN35">
            <v>7</v>
          </cell>
          <cell r="AO35">
            <v>7</v>
          </cell>
          <cell r="AP35">
            <v>7</v>
          </cell>
          <cell r="AQ35">
            <v>7</v>
          </cell>
          <cell r="AR35">
            <v>7</v>
          </cell>
          <cell r="AS35">
            <v>7</v>
          </cell>
          <cell r="AT35">
            <v>7</v>
          </cell>
          <cell r="AU35">
            <v>4</v>
          </cell>
          <cell r="AV35">
            <v>4</v>
          </cell>
          <cell r="AW35">
            <v>4</v>
          </cell>
          <cell r="AX35">
            <v>4</v>
          </cell>
          <cell r="AY35">
            <v>4</v>
          </cell>
          <cell r="AZ35">
            <v>4</v>
          </cell>
          <cell r="BA35">
            <v>4</v>
          </cell>
          <cell r="BB35">
            <v>4</v>
          </cell>
          <cell r="BC35">
            <v>4</v>
          </cell>
          <cell r="BD35">
            <v>5</v>
          </cell>
          <cell r="BE35">
            <v>0</v>
          </cell>
          <cell r="BG35">
            <v>70.309353089024881</v>
          </cell>
          <cell r="BH35">
            <v>488.8832708000001</v>
          </cell>
          <cell r="BI35">
            <v>38.852446670495048</v>
          </cell>
          <cell r="BJ35">
            <v>38.852446670495048</v>
          </cell>
          <cell r="BK35">
            <v>38.852446670495048</v>
          </cell>
          <cell r="BL35">
            <v>38.852446670495048</v>
          </cell>
          <cell r="BM35">
            <v>38.852446670495048</v>
          </cell>
          <cell r="BN35">
            <v>38.852446670495048</v>
          </cell>
          <cell r="BO35">
            <v>38.852446670495048</v>
          </cell>
        </row>
        <row r="36">
          <cell r="B36" t="str">
            <v>Total Staff Complement/Cost incl. G&amp;A</v>
          </cell>
          <cell r="M36">
            <v>7</v>
          </cell>
          <cell r="N36">
            <v>7</v>
          </cell>
          <cell r="O36">
            <v>7</v>
          </cell>
          <cell r="P36">
            <v>7</v>
          </cell>
          <cell r="Q36">
            <v>7</v>
          </cell>
          <cell r="R36">
            <v>7</v>
          </cell>
          <cell r="S36">
            <v>7</v>
          </cell>
          <cell r="T36">
            <v>7</v>
          </cell>
          <cell r="U36">
            <v>7</v>
          </cell>
          <cell r="V36">
            <v>7</v>
          </cell>
          <cell r="W36">
            <v>7</v>
          </cell>
          <cell r="X36">
            <v>7</v>
          </cell>
          <cell r="Y36">
            <v>7</v>
          </cell>
          <cell r="Z36">
            <v>7</v>
          </cell>
          <cell r="AA36">
            <v>7</v>
          </cell>
          <cell r="AB36">
            <v>7</v>
          </cell>
          <cell r="AC36">
            <v>7</v>
          </cell>
          <cell r="AD36">
            <v>7</v>
          </cell>
          <cell r="AE36">
            <v>7</v>
          </cell>
          <cell r="AF36">
            <v>7</v>
          </cell>
          <cell r="AG36">
            <v>7</v>
          </cell>
          <cell r="AH36">
            <v>7</v>
          </cell>
          <cell r="AI36">
            <v>7</v>
          </cell>
          <cell r="AJ36">
            <v>7</v>
          </cell>
          <cell r="AK36">
            <v>7</v>
          </cell>
          <cell r="AL36">
            <v>7</v>
          </cell>
          <cell r="AM36">
            <v>7</v>
          </cell>
          <cell r="AN36">
            <v>7</v>
          </cell>
          <cell r="AO36">
            <v>7</v>
          </cell>
          <cell r="AP36">
            <v>7</v>
          </cell>
          <cell r="AQ36">
            <v>7</v>
          </cell>
          <cell r="AR36">
            <v>7</v>
          </cell>
          <cell r="AS36">
            <v>7</v>
          </cell>
          <cell r="AT36">
            <v>7</v>
          </cell>
          <cell r="AU36">
            <v>4</v>
          </cell>
          <cell r="AV36">
            <v>4</v>
          </cell>
          <cell r="AW36">
            <v>4</v>
          </cell>
          <cell r="AX36">
            <v>4</v>
          </cell>
          <cell r="AY36">
            <v>4</v>
          </cell>
          <cell r="AZ36">
            <v>4</v>
          </cell>
          <cell r="BA36">
            <v>4</v>
          </cell>
          <cell r="BB36">
            <v>4</v>
          </cell>
          <cell r="BC36">
            <v>4</v>
          </cell>
          <cell r="BD36">
            <v>5</v>
          </cell>
          <cell r="BE36">
            <v>0</v>
          </cell>
          <cell r="BG36">
            <v>70.309353089024881</v>
          </cell>
          <cell r="BH36">
            <v>488.8832708000001</v>
          </cell>
          <cell r="BI36">
            <v>38.852446670495048</v>
          </cell>
          <cell r="BJ36">
            <v>38.852446670495048</v>
          </cell>
          <cell r="BK36">
            <v>38.852446670495048</v>
          </cell>
          <cell r="BL36">
            <v>38.852446670495048</v>
          </cell>
          <cell r="BM36">
            <v>38.852446670495048</v>
          </cell>
          <cell r="BN36">
            <v>38.852446670495048</v>
          </cell>
          <cell r="BO36">
            <v>38.852446670495048</v>
          </cell>
        </row>
        <row r="38">
          <cell r="B38" t="str">
            <v>Survey Labour</v>
          </cell>
          <cell r="C38" t="str">
            <v>Grade</v>
          </cell>
          <cell r="D38" t="str">
            <v>Basic</v>
          </cell>
          <cell r="E38" t="str">
            <v>Overtime</v>
          </cell>
          <cell r="F38" t="str">
            <v>Premium</v>
          </cell>
          <cell r="G38" t="str">
            <v>Bonus</v>
          </cell>
          <cell r="H38" t="str">
            <v>Advancmt</v>
          </cell>
          <cell r="I38" t="str">
            <v>Bill's Correction</v>
          </cell>
          <cell r="J38" t="str">
            <v>FCFA pm</v>
          </cell>
          <cell r="K38" t="str">
            <v>USD pm</v>
          </cell>
        </row>
        <row r="39">
          <cell r="B39" t="str">
            <v>Chief Surveyor</v>
          </cell>
          <cell r="C39" t="str">
            <v>A10</v>
          </cell>
          <cell r="D39">
            <v>1700606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1700606</v>
          </cell>
          <cell r="K39">
            <v>3367.5366336633665</v>
          </cell>
          <cell r="L39">
            <v>0</v>
          </cell>
          <cell r="M39">
            <v>0</v>
          </cell>
          <cell r="N39">
            <v>0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N39">
            <v>0</v>
          </cell>
          <cell r="AO39">
            <v>0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G39">
            <v>0</v>
          </cell>
          <cell r="BH39">
            <v>31.081128000000003</v>
          </cell>
          <cell r="BI39">
            <v>3.3675366336633665</v>
          </cell>
          <cell r="BJ39">
            <v>3.3675366336633665</v>
          </cell>
          <cell r="BK39">
            <v>3.3675366336633665</v>
          </cell>
          <cell r="BL39">
            <v>3.3675366336633665</v>
          </cell>
          <cell r="BM39">
            <v>3.3675366336633665</v>
          </cell>
          <cell r="BN39">
            <v>3.3675366336633665</v>
          </cell>
          <cell r="BO39">
            <v>3.3675366336633665</v>
          </cell>
        </row>
        <row r="40">
          <cell r="B40" t="str">
            <v>Chief Surveyor</v>
          </cell>
          <cell r="C40">
            <v>19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6060000</v>
          </cell>
          <cell r="K40">
            <v>12000</v>
          </cell>
          <cell r="L40">
            <v>1</v>
          </cell>
          <cell r="M40">
            <v>0</v>
          </cell>
          <cell r="N40">
            <v>0</v>
          </cell>
          <cell r="Y40">
            <v>0</v>
          </cell>
          <cell r="Z40">
            <v>0</v>
          </cell>
          <cell r="AA40">
            <v>0</v>
          </cell>
          <cell r="AB40">
            <v>1</v>
          </cell>
          <cell r="AC40">
            <v>1</v>
          </cell>
          <cell r="AD40">
            <v>1</v>
          </cell>
          <cell r="AE40">
            <v>1</v>
          </cell>
          <cell r="AF40">
            <v>1</v>
          </cell>
          <cell r="AG40">
            <v>1</v>
          </cell>
          <cell r="AH40">
            <v>1</v>
          </cell>
          <cell r="AI40">
            <v>1</v>
          </cell>
          <cell r="AJ40">
            <v>1</v>
          </cell>
          <cell r="AK40">
            <v>1</v>
          </cell>
          <cell r="AL40">
            <v>1</v>
          </cell>
          <cell r="AM40">
            <v>1</v>
          </cell>
          <cell r="AN40">
            <v>1</v>
          </cell>
          <cell r="AO40">
            <v>1</v>
          </cell>
          <cell r="BH40">
            <v>31.081128000000003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</row>
        <row r="41">
          <cell r="B41" t="str">
            <v>Assistant Chief Surveyor</v>
          </cell>
          <cell r="C41" t="str">
            <v>A4</v>
          </cell>
          <cell r="D41">
            <v>648988</v>
          </cell>
          <cell r="E41">
            <v>0</v>
          </cell>
          <cell r="F41">
            <v>0</v>
          </cell>
          <cell r="G41">
            <v>0</v>
          </cell>
          <cell r="H41">
            <v>31576.77</v>
          </cell>
          <cell r="I41">
            <v>0</v>
          </cell>
          <cell r="J41">
            <v>794775</v>
          </cell>
          <cell r="K41">
            <v>1573.8118811881188</v>
          </cell>
          <cell r="L41">
            <v>0</v>
          </cell>
          <cell r="M41">
            <v>0</v>
          </cell>
          <cell r="N41">
            <v>0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G41">
            <v>0</v>
          </cell>
          <cell r="BH41">
            <v>18.482112000000001</v>
          </cell>
          <cell r="BI41">
            <v>1.5738118811881188</v>
          </cell>
          <cell r="BJ41">
            <v>1.5738118811881188</v>
          </cell>
          <cell r="BK41">
            <v>1.5738118811881188</v>
          </cell>
          <cell r="BL41">
            <v>1.5738118811881188</v>
          </cell>
          <cell r="BM41">
            <v>1.5738118811881188</v>
          </cell>
          <cell r="BN41">
            <v>1.5738118811881188</v>
          </cell>
          <cell r="BO41">
            <v>1.5738118811881188</v>
          </cell>
        </row>
        <row r="42">
          <cell r="B42" t="str">
            <v>Mine Surveyor</v>
          </cell>
          <cell r="C42" t="str">
            <v>A1</v>
          </cell>
          <cell r="D42">
            <v>586385</v>
          </cell>
          <cell r="E42">
            <v>0</v>
          </cell>
          <cell r="F42">
            <v>0</v>
          </cell>
          <cell r="G42">
            <v>0</v>
          </cell>
          <cell r="H42">
            <v>23381.961000000068</v>
          </cell>
          <cell r="I42">
            <v>0</v>
          </cell>
          <cell r="J42">
            <v>609766.96100000013</v>
          </cell>
          <cell r="K42">
            <v>1207.4593287128716</v>
          </cell>
          <cell r="L42">
            <v>0</v>
          </cell>
          <cell r="M42">
            <v>0</v>
          </cell>
          <cell r="N42">
            <v>0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1</v>
          </cell>
          <cell r="AI42">
            <v>1</v>
          </cell>
          <cell r="AJ42">
            <v>1</v>
          </cell>
          <cell r="AK42">
            <v>1</v>
          </cell>
          <cell r="AL42">
            <v>1</v>
          </cell>
          <cell r="AM42">
            <v>1</v>
          </cell>
          <cell r="AN42">
            <v>1</v>
          </cell>
          <cell r="AO42">
            <v>1</v>
          </cell>
          <cell r="AP42">
            <v>1</v>
          </cell>
          <cell r="AQ42">
            <v>1</v>
          </cell>
          <cell r="AR42">
            <v>1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G42">
            <v>0</v>
          </cell>
          <cell r="BH42">
            <v>24.20165999999999</v>
          </cell>
          <cell r="BI42">
            <v>1.2074593287128716</v>
          </cell>
          <cell r="BJ42">
            <v>1.2074593287128716</v>
          </cell>
          <cell r="BK42">
            <v>1.2074593287128716</v>
          </cell>
          <cell r="BL42">
            <v>1.2074593287128716</v>
          </cell>
          <cell r="BM42">
            <v>1.2074593287128716</v>
          </cell>
          <cell r="BN42">
            <v>1.2074593287128716</v>
          </cell>
          <cell r="BO42">
            <v>1.2074593287128716</v>
          </cell>
        </row>
        <row r="43">
          <cell r="B43" t="str">
            <v>Mine Surveyor</v>
          </cell>
          <cell r="C43" t="str">
            <v>B7</v>
          </cell>
          <cell r="D43">
            <v>766878</v>
          </cell>
          <cell r="E43">
            <v>0</v>
          </cell>
          <cell r="F43">
            <v>0</v>
          </cell>
          <cell r="G43">
            <v>0</v>
          </cell>
          <cell r="H43">
            <v>27897</v>
          </cell>
          <cell r="I43">
            <v>0</v>
          </cell>
          <cell r="J43">
            <v>794775</v>
          </cell>
          <cell r="K43">
            <v>1573.8118811881188</v>
          </cell>
          <cell r="L43">
            <v>0</v>
          </cell>
          <cell r="M43">
            <v>0</v>
          </cell>
          <cell r="N43">
            <v>0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G43">
            <v>0</v>
          </cell>
          <cell r="BH43">
            <v>24.20165999999999</v>
          </cell>
          <cell r="BI43">
            <v>1.5738118811881188</v>
          </cell>
          <cell r="BJ43">
            <v>1.5738118811881188</v>
          </cell>
          <cell r="BK43">
            <v>1.5738118811881188</v>
          </cell>
          <cell r="BL43">
            <v>1.5738118811881188</v>
          </cell>
          <cell r="BM43">
            <v>1.5738118811881188</v>
          </cell>
          <cell r="BN43">
            <v>1.5738118811881188</v>
          </cell>
          <cell r="BO43">
            <v>1.5738118811881188</v>
          </cell>
        </row>
        <row r="44">
          <cell r="B44" t="str">
            <v>Survey Operator</v>
          </cell>
          <cell r="C44" t="str">
            <v>E3</v>
          </cell>
          <cell r="D44">
            <v>255784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255784</v>
          </cell>
          <cell r="K44">
            <v>506.50297029702972</v>
          </cell>
          <cell r="L44">
            <v>0</v>
          </cell>
          <cell r="M44">
            <v>0</v>
          </cell>
          <cell r="N44">
            <v>0</v>
          </cell>
          <cell r="O44">
            <v>3</v>
          </cell>
          <cell r="P44">
            <v>3</v>
          </cell>
          <cell r="Q44">
            <v>3</v>
          </cell>
          <cell r="R44">
            <v>3</v>
          </cell>
          <cell r="S44">
            <v>3</v>
          </cell>
          <cell r="T44">
            <v>3</v>
          </cell>
          <cell r="U44">
            <v>3</v>
          </cell>
          <cell r="V44">
            <v>3</v>
          </cell>
          <cell r="W44">
            <v>3</v>
          </cell>
          <cell r="X44">
            <v>3</v>
          </cell>
          <cell r="Y44">
            <v>3</v>
          </cell>
          <cell r="Z44">
            <v>3</v>
          </cell>
          <cell r="AA44">
            <v>3</v>
          </cell>
          <cell r="AB44">
            <v>3</v>
          </cell>
          <cell r="AC44">
            <v>3</v>
          </cell>
          <cell r="AD44">
            <v>3</v>
          </cell>
          <cell r="AE44">
            <v>3</v>
          </cell>
          <cell r="AF44">
            <v>3</v>
          </cell>
          <cell r="AG44">
            <v>3</v>
          </cell>
          <cell r="AH44">
            <v>3</v>
          </cell>
          <cell r="AI44">
            <v>3</v>
          </cell>
          <cell r="AJ44">
            <v>3</v>
          </cell>
          <cell r="AK44">
            <v>3</v>
          </cell>
          <cell r="AL44">
            <v>3</v>
          </cell>
          <cell r="AM44">
            <v>3</v>
          </cell>
          <cell r="AN44">
            <v>3</v>
          </cell>
          <cell r="AO44">
            <v>3</v>
          </cell>
          <cell r="AP44">
            <v>3</v>
          </cell>
          <cell r="AQ44">
            <v>3</v>
          </cell>
          <cell r="AR44">
            <v>3</v>
          </cell>
          <cell r="AS44">
            <v>3</v>
          </cell>
          <cell r="AT44">
            <v>3</v>
          </cell>
          <cell r="AU44">
            <v>3</v>
          </cell>
          <cell r="AV44">
            <v>3</v>
          </cell>
          <cell r="AW44">
            <v>3</v>
          </cell>
          <cell r="AX44">
            <v>3</v>
          </cell>
          <cell r="AY44">
            <v>3</v>
          </cell>
          <cell r="AZ44">
            <v>3</v>
          </cell>
          <cell r="BA44">
            <v>3</v>
          </cell>
          <cell r="BB44">
            <v>3</v>
          </cell>
          <cell r="BC44">
            <v>3</v>
          </cell>
          <cell r="BD44">
            <v>3</v>
          </cell>
          <cell r="BE44">
            <v>3</v>
          </cell>
          <cell r="BG44">
            <v>0</v>
          </cell>
          <cell r="BH44">
            <v>8.0522000000000009</v>
          </cell>
          <cell r="BI44">
            <v>1.5195089108910893</v>
          </cell>
          <cell r="BJ44">
            <v>1.5195089108910893</v>
          </cell>
          <cell r="BK44">
            <v>1.5195089108910893</v>
          </cell>
          <cell r="BL44">
            <v>1.5195089108910893</v>
          </cell>
          <cell r="BM44">
            <v>1.5195089108910893</v>
          </cell>
          <cell r="BN44">
            <v>1.5195089108910893</v>
          </cell>
          <cell r="BO44">
            <v>1.5195089108910893</v>
          </cell>
        </row>
        <row r="45">
          <cell r="B45" t="str">
            <v>Survey Assistant</v>
          </cell>
          <cell r="C45" t="str">
            <v>E1</v>
          </cell>
          <cell r="D45">
            <v>215582</v>
          </cell>
          <cell r="E45">
            <v>0</v>
          </cell>
          <cell r="F45">
            <v>0</v>
          </cell>
          <cell r="G45">
            <v>0</v>
          </cell>
          <cell r="H45">
            <v>3414.5412000000069</v>
          </cell>
          <cell r="I45">
            <v>0</v>
          </cell>
          <cell r="J45">
            <v>218996.54120000001</v>
          </cell>
          <cell r="K45">
            <v>433.65651722772276</v>
          </cell>
          <cell r="L45">
            <v>0</v>
          </cell>
          <cell r="O45">
            <v>3</v>
          </cell>
          <cell r="P45">
            <v>3</v>
          </cell>
          <cell r="Q45">
            <v>3</v>
          </cell>
          <cell r="R45">
            <v>3</v>
          </cell>
          <cell r="S45">
            <v>3</v>
          </cell>
          <cell r="T45">
            <v>3</v>
          </cell>
          <cell r="U45">
            <v>3</v>
          </cell>
          <cell r="V45">
            <v>3</v>
          </cell>
          <cell r="W45">
            <v>3</v>
          </cell>
          <cell r="X45">
            <v>3</v>
          </cell>
          <cell r="Y45">
            <v>3</v>
          </cell>
          <cell r="Z45">
            <v>3</v>
          </cell>
          <cell r="AA45">
            <v>3</v>
          </cell>
          <cell r="AB45">
            <v>3</v>
          </cell>
          <cell r="AC45">
            <v>3</v>
          </cell>
          <cell r="AD45">
            <v>3</v>
          </cell>
          <cell r="AE45">
            <v>3</v>
          </cell>
          <cell r="AF45">
            <v>3</v>
          </cell>
          <cell r="AG45">
            <v>3</v>
          </cell>
          <cell r="AH45">
            <v>3</v>
          </cell>
          <cell r="AI45">
            <v>3</v>
          </cell>
          <cell r="AJ45">
            <v>3</v>
          </cell>
          <cell r="AK45">
            <v>3</v>
          </cell>
          <cell r="AL45">
            <v>3</v>
          </cell>
          <cell r="AM45">
            <v>3</v>
          </cell>
          <cell r="AN45">
            <v>3</v>
          </cell>
          <cell r="AO45">
            <v>3</v>
          </cell>
          <cell r="AP45">
            <v>3</v>
          </cell>
          <cell r="AQ45">
            <v>3</v>
          </cell>
          <cell r="AR45">
            <v>3</v>
          </cell>
          <cell r="AS45">
            <v>3</v>
          </cell>
          <cell r="AT45">
            <v>3</v>
          </cell>
          <cell r="AU45">
            <v>3</v>
          </cell>
          <cell r="AV45">
            <v>3</v>
          </cell>
          <cell r="AW45">
            <v>3</v>
          </cell>
          <cell r="AX45">
            <v>3</v>
          </cell>
          <cell r="AY45">
            <v>3</v>
          </cell>
          <cell r="AZ45">
            <v>3</v>
          </cell>
          <cell r="BA45">
            <v>3</v>
          </cell>
          <cell r="BB45">
            <v>3</v>
          </cell>
          <cell r="BC45">
            <v>3</v>
          </cell>
          <cell r="BD45">
            <v>3</v>
          </cell>
          <cell r="BE45">
            <v>3</v>
          </cell>
          <cell r="BI45">
            <v>1.3009695516831683</v>
          </cell>
          <cell r="BJ45">
            <v>1.3009695516831683</v>
          </cell>
          <cell r="BK45">
            <v>1.3009695516831683</v>
          </cell>
          <cell r="BL45">
            <v>1.3009695516831683</v>
          </cell>
          <cell r="BM45">
            <v>1.3009695516831683</v>
          </cell>
          <cell r="BN45">
            <v>1.3009695516831683</v>
          </cell>
          <cell r="BO45">
            <v>1.3009695516831683</v>
          </cell>
        </row>
        <row r="47">
          <cell r="B47" t="str">
            <v>Expatriate G&amp;A Staff</v>
          </cell>
        </row>
        <row r="48">
          <cell r="B48" t="str">
            <v>Expatriate Staff ( incl overheads)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</v>
          </cell>
          <cell r="AC48">
            <v>1</v>
          </cell>
          <cell r="AD48">
            <v>1</v>
          </cell>
          <cell r="AE48">
            <v>1</v>
          </cell>
          <cell r="AF48">
            <v>1</v>
          </cell>
          <cell r="AG48">
            <v>1</v>
          </cell>
          <cell r="AH48">
            <v>1</v>
          </cell>
          <cell r="AI48">
            <v>1</v>
          </cell>
          <cell r="AJ48">
            <v>1</v>
          </cell>
          <cell r="AK48">
            <v>1</v>
          </cell>
          <cell r="AL48">
            <v>1</v>
          </cell>
          <cell r="AM48">
            <v>1</v>
          </cell>
          <cell r="AN48">
            <v>1</v>
          </cell>
          <cell r="AO48">
            <v>1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</row>
        <row r="49">
          <cell r="B49" t="str">
            <v>National Staff (excl overheads)</v>
          </cell>
          <cell r="M49">
            <v>0</v>
          </cell>
          <cell r="N49">
            <v>0</v>
          </cell>
          <cell r="O49">
            <v>10</v>
          </cell>
          <cell r="P49">
            <v>10</v>
          </cell>
          <cell r="Q49">
            <v>10</v>
          </cell>
          <cell r="R49">
            <v>10</v>
          </cell>
          <cell r="S49">
            <v>10</v>
          </cell>
          <cell r="T49">
            <v>10</v>
          </cell>
          <cell r="U49">
            <v>10</v>
          </cell>
          <cell r="V49">
            <v>10</v>
          </cell>
          <cell r="W49">
            <v>9</v>
          </cell>
          <cell r="X49">
            <v>9</v>
          </cell>
          <cell r="Y49">
            <v>9</v>
          </cell>
          <cell r="Z49">
            <v>9</v>
          </cell>
          <cell r="AA49">
            <v>9</v>
          </cell>
          <cell r="AB49">
            <v>9</v>
          </cell>
          <cell r="AC49">
            <v>9</v>
          </cell>
          <cell r="AD49">
            <v>9</v>
          </cell>
          <cell r="AE49">
            <v>9</v>
          </cell>
          <cell r="AF49">
            <v>9</v>
          </cell>
          <cell r="AG49">
            <v>9</v>
          </cell>
          <cell r="AH49">
            <v>9</v>
          </cell>
          <cell r="AI49">
            <v>9</v>
          </cell>
          <cell r="AJ49">
            <v>9</v>
          </cell>
          <cell r="AK49">
            <v>9</v>
          </cell>
          <cell r="AL49">
            <v>9</v>
          </cell>
          <cell r="AM49">
            <v>9</v>
          </cell>
          <cell r="AN49">
            <v>9</v>
          </cell>
          <cell r="AO49">
            <v>9</v>
          </cell>
          <cell r="AP49">
            <v>10</v>
          </cell>
          <cell r="AQ49">
            <v>10</v>
          </cell>
          <cell r="AR49">
            <v>10</v>
          </cell>
          <cell r="AS49">
            <v>10</v>
          </cell>
          <cell r="AT49">
            <v>10</v>
          </cell>
          <cell r="AU49">
            <v>10</v>
          </cell>
          <cell r="AV49">
            <v>10</v>
          </cell>
          <cell r="AW49">
            <v>10</v>
          </cell>
          <cell r="AX49">
            <v>10</v>
          </cell>
          <cell r="AY49">
            <v>10</v>
          </cell>
          <cell r="AZ49">
            <v>10</v>
          </cell>
          <cell r="BA49">
            <v>10</v>
          </cell>
          <cell r="BB49">
            <v>10</v>
          </cell>
          <cell r="BC49">
            <v>10</v>
          </cell>
          <cell r="BD49">
            <v>10</v>
          </cell>
          <cell r="BE49">
            <v>10</v>
          </cell>
          <cell r="BH49">
            <v>81.817099999999996</v>
          </cell>
        </row>
        <row r="50">
          <cell r="B50" t="str">
            <v>Basic</v>
          </cell>
          <cell r="BI50">
            <v>10.132584158415842</v>
          </cell>
          <cell r="BJ50">
            <v>10.132584158415842</v>
          </cell>
          <cell r="BK50">
            <v>10.132584158415842</v>
          </cell>
          <cell r="BL50">
            <v>10.132584158415842</v>
          </cell>
          <cell r="BM50">
            <v>10.132584158415842</v>
          </cell>
          <cell r="BN50">
            <v>10.132584158415842</v>
          </cell>
          <cell r="BO50">
            <v>10.132584158415842</v>
          </cell>
        </row>
        <row r="51">
          <cell r="B51" t="str">
            <v>National - overheads</v>
          </cell>
          <cell r="BH51">
            <v>24.545130000000007</v>
          </cell>
          <cell r="BI51">
            <v>0.18435515762376256</v>
          </cell>
          <cell r="BJ51">
            <v>0.18435515762376256</v>
          </cell>
          <cell r="BK51">
            <v>0.18435515762376256</v>
          </cell>
          <cell r="BL51">
            <v>0.18435515762376256</v>
          </cell>
          <cell r="BM51">
            <v>0.18435515762376256</v>
          </cell>
          <cell r="BN51">
            <v>0.18435515762376256</v>
          </cell>
          <cell r="BO51">
            <v>0.18435515762376256</v>
          </cell>
        </row>
        <row r="52">
          <cell r="B52" t="str">
            <v>Overtime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</row>
        <row r="53">
          <cell r="B53" t="str">
            <v>Premium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</row>
        <row r="54">
          <cell r="B54" t="str">
            <v>Bonus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</row>
        <row r="55">
          <cell r="B55" t="str">
            <v>Advancmt + Bill's correction</v>
          </cell>
          <cell r="BI55">
            <v>0.18435515762376256</v>
          </cell>
          <cell r="BJ55">
            <v>0.18435515762376256</v>
          </cell>
          <cell r="BK55">
            <v>0.18435515762376256</v>
          </cell>
          <cell r="BL55">
            <v>0.18435515762376256</v>
          </cell>
          <cell r="BM55">
            <v>0.18435515762376256</v>
          </cell>
          <cell r="BN55">
            <v>0.18435515762376256</v>
          </cell>
          <cell r="BO55">
            <v>0.18435515762376256</v>
          </cell>
        </row>
        <row r="56">
          <cell r="B56" t="str">
            <v>Total Staff Complement/Cost excl. G&amp;A</v>
          </cell>
          <cell r="M56">
            <v>0</v>
          </cell>
          <cell r="N56">
            <v>0</v>
          </cell>
          <cell r="O56">
            <v>10</v>
          </cell>
          <cell r="P56">
            <v>10</v>
          </cell>
          <cell r="Q56">
            <v>10</v>
          </cell>
          <cell r="R56">
            <v>10</v>
          </cell>
          <cell r="S56">
            <v>10</v>
          </cell>
          <cell r="T56">
            <v>10</v>
          </cell>
          <cell r="U56">
            <v>10</v>
          </cell>
          <cell r="V56">
            <v>10</v>
          </cell>
          <cell r="W56">
            <v>9</v>
          </cell>
          <cell r="X56">
            <v>9</v>
          </cell>
          <cell r="Y56">
            <v>9</v>
          </cell>
          <cell r="Z56">
            <v>9</v>
          </cell>
          <cell r="AA56">
            <v>9</v>
          </cell>
          <cell r="AB56">
            <v>10</v>
          </cell>
          <cell r="AC56">
            <v>10</v>
          </cell>
          <cell r="AD56">
            <v>10</v>
          </cell>
          <cell r="AE56">
            <v>10</v>
          </cell>
          <cell r="AF56">
            <v>10</v>
          </cell>
          <cell r="AG56">
            <v>10</v>
          </cell>
          <cell r="AH56">
            <v>10</v>
          </cell>
          <cell r="AI56">
            <v>10</v>
          </cell>
          <cell r="AJ56">
            <v>10</v>
          </cell>
          <cell r="AK56">
            <v>10</v>
          </cell>
          <cell r="AL56">
            <v>10</v>
          </cell>
          <cell r="AM56">
            <v>10</v>
          </cell>
          <cell r="AN56">
            <v>10</v>
          </cell>
          <cell r="AO56">
            <v>10</v>
          </cell>
          <cell r="AP56">
            <v>10</v>
          </cell>
          <cell r="AQ56">
            <v>10</v>
          </cell>
          <cell r="AR56">
            <v>10</v>
          </cell>
          <cell r="AS56">
            <v>10</v>
          </cell>
          <cell r="AT56">
            <v>10</v>
          </cell>
          <cell r="AU56">
            <v>10</v>
          </cell>
          <cell r="AV56">
            <v>10</v>
          </cell>
          <cell r="AW56">
            <v>10</v>
          </cell>
          <cell r="AX56">
            <v>10</v>
          </cell>
          <cell r="AY56">
            <v>10</v>
          </cell>
          <cell r="AZ56">
            <v>10</v>
          </cell>
          <cell r="BA56">
            <v>10</v>
          </cell>
          <cell r="BB56">
            <v>10</v>
          </cell>
          <cell r="BC56">
            <v>10</v>
          </cell>
          <cell r="BD56">
            <v>10</v>
          </cell>
          <cell r="BE56">
            <v>10</v>
          </cell>
          <cell r="BH56">
            <v>106.36223000000001</v>
          </cell>
          <cell r="BI56">
            <v>10.316939316039605</v>
          </cell>
          <cell r="BJ56">
            <v>10.316939316039605</v>
          </cell>
          <cell r="BK56">
            <v>10.316939316039605</v>
          </cell>
          <cell r="BL56">
            <v>10.316939316039605</v>
          </cell>
          <cell r="BM56">
            <v>10.316939316039605</v>
          </cell>
          <cell r="BN56">
            <v>10.316939316039605</v>
          </cell>
          <cell r="BO56">
            <v>10.316939316039605</v>
          </cell>
        </row>
        <row r="57">
          <cell r="B57" t="str">
            <v>Total Staff Complement/Cost incl. G&amp;A</v>
          </cell>
          <cell r="M57">
            <v>0</v>
          </cell>
          <cell r="N57">
            <v>0</v>
          </cell>
          <cell r="O57">
            <v>10</v>
          </cell>
          <cell r="P57">
            <v>10</v>
          </cell>
          <cell r="Q57">
            <v>10</v>
          </cell>
          <cell r="R57">
            <v>10</v>
          </cell>
          <cell r="S57">
            <v>10</v>
          </cell>
          <cell r="T57">
            <v>10</v>
          </cell>
          <cell r="U57">
            <v>10</v>
          </cell>
          <cell r="V57">
            <v>10</v>
          </cell>
          <cell r="W57">
            <v>9</v>
          </cell>
          <cell r="X57">
            <v>9</v>
          </cell>
          <cell r="Y57">
            <v>9</v>
          </cell>
          <cell r="Z57">
            <v>9</v>
          </cell>
          <cell r="AA57">
            <v>9</v>
          </cell>
          <cell r="AB57">
            <v>10</v>
          </cell>
          <cell r="AC57">
            <v>10</v>
          </cell>
          <cell r="AD57">
            <v>10</v>
          </cell>
          <cell r="AE57">
            <v>10</v>
          </cell>
          <cell r="AF57">
            <v>10</v>
          </cell>
          <cell r="AG57">
            <v>10</v>
          </cell>
          <cell r="AH57">
            <v>10</v>
          </cell>
          <cell r="AI57">
            <v>10</v>
          </cell>
          <cell r="AJ57">
            <v>10</v>
          </cell>
          <cell r="AK57">
            <v>10</v>
          </cell>
          <cell r="AL57">
            <v>10</v>
          </cell>
          <cell r="AM57">
            <v>10</v>
          </cell>
          <cell r="AN57">
            <v>10</v>
          </cell>
          <cell r="AO57">
            <v>10</v>
          </cell>
          <cell r="AP57">
            <v>10</v>
          </cell>
          <cell r="AQ57">
            <v>10</v>
          </cell>
          <cell r="AR57">
            <v>10</v>
          </cell>
          <cell r="AS57">
            <v>10</v>
          </cell>
          <cell r="AT57">
            <v>10</v>
          </cell>
          <cell r="AU57">
            <v>10</v>
          </cell>
          <cell r="AV57">
            <v>10</v>
          </cell>
          <cell r="AW57">
            <v>10</v>
          </cell>
          <cell r="AX57">
            <v>10</v>
          </cell>
          <cell r="AY57">
            <v>10</v>
          </cell>
          <cell r="AZ57">
            <v>10</v>
          </cell>
          <cell r="BA57">
            <v>10</v>
          </cell>
          <cell r="BB57">
            <v>10</v>
          </cell>
          <cell r="BC57">
            <v>10</v>
          </cell>
          <cell r="BD57">
            <v>10</v>
          </cell>
          <cell r="BE57">
            <v>10</v>
          </cell>
          <cell r="BG57">
            <v>0</v>
          </cell>
          <cell r="BH57">
            <v>106.36223000000001</v>
          </cell>
          <cell r="BI57">
            <v>10.316939316039605</v>
          </cell>
          <cell r="BJ57">
            <v>10.316939316039605</v>
          </cell>
          <cell r="BK57">
            <v>10.316939316039605</v>
          </cell>
          <cell r="BL57">
            <v>10.316939316039605</v>
          </cell>
          <cell r="BM57">
            <v>10.316939316039605</v>
          </cell>
          <cell r="BN57">
            <v>10.316939316039605</v>
          </cell>
          <cell r="BO57">
            <v>10.316939316039605</v>
          </cell>
        </row>
        <row r="59">
          <cell r="B59" t="str">
            <v>Grade Control Labour</v>
          </cell>
          <cell r="C59" t="str">
            <v>Grade</v>
          </cell>
          <cell r="D59" t="str">
            <v>Basic</v>
          </cell>
          <cell r="E59" t="str">
            <v>Overtime</v>
          </cell>
          <cell r="F59" t="str">
            <v>Premium</v>
          </cell>
          <cell r="G59" t="str">
            <v>Bonus</v>
          </cell>
          <cell r="H59" t="str">
            <v>Advancmt</v>
          </cell>
          <cell r="I59" t="str">
            <v>Bill's Correction</v>
          </cell>
          <cell r="J59" t="str">
            <v>FCFA pm</v>
          </cell>
          <cell r="K59" t="str">
            <v>USD pm</v>
          </cell>
        </row>
        <row r="60">
          <cell r="B60" t="str">
            <v>Mineral Resources Manager</v>
          </cell>
          <cell r="C60" t="str">
            <v>21</v>
          </cell>
          <cell r="J60">
            <v>8241418.1999999993</v>
          </cell>
          <cell r="K60">
            <v>16319.64</v>
          </cell>
          <cell r="L60">
            <v>1</v>
          </cell>
          <cell r="M60">
            <v>0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0.25</v>
          </cell>
          <cell r="AF60">
            <v>0.25</v>
          </cell>
          <cell r="AG60">
            <v>0.25</v>
          </cell>
          <cell r="AH60">
            <v>0.25</v>
          </cell>
          <cell r="AI60">
            <v>0.25</v>
          </cell>
          <cell r="AJ60">
            <v>0.25</v>
          </cell>
          <cell r="AK60">
            <v>0.25</v>
          </cell>
          <cell r="AL60">
            <v>0.25</v>
          </cell>
          <cell r="AM60">
            <v>0.25</v>
          </cell>
          <cell r="AN60">
            <v>0.25</v>
          </cell>
          <cell r="AO60">
            <v>0.25</v>
          </cell>
          <cell r="AP60">
            <v>0.25</v>
          </cell>
          <cell r="AQ60">
            <v>0.25</v>
          </cell>
          <cell r="AR60">
            <v>0.25</v>
          </cell>
          <cell r="AS60">
            <v>0.25</v>
          </cell>
          <cell r="AT60">
            <v>0.25</v>
          </cell>
          <cell r="AU60">
            <v>0.25</v>
          </cell>
          <cell r="AV60">
            <v>0.25</v>
          </cell>
          <cell r="AW60">
            <v>0.25</v>
          </cell>
          <cell r="AX60">
            <v>0.25</v>
          </cell>
          <cell r="AY60">
            <v>0.25</v>
          </cell>
          <cell r="AZ60">
            <v>0.25</v>
          </cell>
          <cell r="BA60">
            <v>0.25</v>
          </cell>
          <cell r="BB60">
            <v>0.25</v>
          </cell>
          <cell r="BC60">
            <v>0.25</v>
          </cell>
          <cell r="BD60">
            <v>0.25</v>
          </cell>
          <cell r="BE60">
            <v>0.25</v>
          </cell>
          <cell r="BG60">
            <v>0</v>
          </cell>
          <cell r="BH60">
            <v>155.00399999999999</v>
          </cell>
          <cell r="BI60">
            <v>16.31964</v>
          </cell>
          <cell r="BJ60">
            <v>16.31964</v>
          </cell>
          <cell r="BK60">
            <v>16.31964</v>
          </cell>
          <cell r="BL60">
            <v>16.31964</v>
          </cell>
          <cell r="BM60">
            <v>16.31964</v>
          </cell>
          <cell r="BN60">
            <v>16.31964</v>
          </cell>
          <cell r="BO60">
            <v>16.31964</v>
          </cell>
        </row>
        <row r="61">
          <cell r="B61" t="str">
            <v>Mineral Resources Manager</v>
          </cell>
          <cell r="C61" t="str">
            <v>HC1</v>
          </cell>
          <cell r="D61">
            <v>2215500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2215500</v>
          </cell>
          <cell r="K61">
            <v>4387.1287128712875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</row>
        <row r="62">
          <cell r="B62" t="str">
            <v>Senior Mine Geologist</v>
          </cell>
          <cell r="C62" t="str">
            <v>A8</v>
          </cell>
          <cell r="D62">
            <v>1307638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1307638</v>
          </cell>
          <cell r="K62">
            <v>2589.382178217822</v>
          </cell>
          <cell r="L62">
            <v>0</v>
          </cell>
          <cell r="M62">
            <v>0</v>
          </cell>
          <cell r="N62">
            <v>2</v>
          </cell>
          <cell r="O62">
            <v>2</v>
          </cell>
          <cell r="P62">
            <v>2</v>
          </cell>
          <cell r="Q62">
            <v>2</v>
          </cell>
          <cell r="R62">
            <v>2</v>
          </cell>
          <cell r="S62">
            <v>2</v>
          </cell>
          <cell r="T62">
            <v>2</v>
          </cell>
          <cell r="U62">
            <v>2</v>
          </cell>
          <cell r="V62">
            <v>2</v>
          </cell>
          <cell r="W62">
            <v>2</v>
          </cell>
          <cell r="X62">
            <v>2</v>
          </cell>
          <cell r="Y62">
            <v>2</v>
          </cell>
          <cell r="Z62">
            <v>2</v>
          </cell>
          <cell r="AA62">
            <v>2</v>
          </cell>
          <cell r="AB62">
            <v>2</v>
          </cell>
          <cell r="AC62">
            <v>2</v>
          </cell>
          <cell r="AD62">
            <v>2</v>
          </cell>
          <cell r="AE62">
            <v>2</v>
          </cell>
          <cell r="AF62">
            <v>2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2</v>
          </cell>
          <cell r="AL62">
            <v>2</v>
          </cell>
          <cell r="AM62">
            <v>2</v>
          </cell>
          <cell r="AN62">
            <v>2</v>
          </cell>
          <cell r="AO62">
            <v>2</v>
          </cell>
          <cell r="AP62">
            <v>2</v>
          </cell>
          <cell r="AQ62">
            <v>2</v>
          </cell>
          <cell r="AR62">
            <v>2</v>
          </cell>
          <cell r="AS62">
            <v>2</v>
          </cell>
          <cell r="AT62">
            <v>2</v>
          </cell>
          <cell r="AU62">
            <v>2</v>
          </cell>
          <cell r="AV62">
            <v>2</v>
          </cell>
          <cell r="AW62">
            <v>2</v>
          </cell>
          <cell r="AX62">
            <v>2</v>
          </cell>
          <cell r="AY62">
            <v>2</v>
          </cell>
          <cell r="AZ62">
            <v>2</v>
          </cell>
          <cell r="BA62">
            <v>2</v>
          </cell>
          <cell r="BB62">
            <v>2</v>
          </cell>
          <cell r="BC62">
            <v>2</v>
          </cell>
          <cell r="BD62">
            <v>2</v>
          </cell>
          <cell r="BE62">
            <v>2</v>
          </cell>
          <cell r="BG62">
            <v>0</v>
          </cell>
          <cell r="BH62">
            <v>0</v>
          </cell>
          <cell r="BI62">
            <v>5.1787643564356438</v>
          </cell>
          <cell r="BJ62">
            <v>5.1787643564356438</v>
          </cell>
          <cell r="BK62">
            <v>5.1787643564356438</v>
          </cell>
          <cell r="BL62">
            <v>5.1787643564356438</v>
          </cell>
          <cell r="BM62">
            <v>5.1787643564356438</v>
          </cell>
          <cell r="BN62">
            <v>5.1787643564356438</v>
          </cell>
          <cell r="BO62">
            <v>5.1787643564356438</v>
          </cell>
        </row>
        <row r="63">
          <cell r="B63" t="str">
            <v>UG Senior Geologist</v>
          </cell>
          <cell r="C63" t="str">
            <v>A6</v>
          </cell>
          <cell r="D63">
            <v>1142700</v>
          </cell>
          <cell r="E63">
            <v>0</v>
          </cell>
          <cell r="F63">
            <v>0</v>
          </cell>
          <cell r="G63">
            <v>0</v>
          </cell>
          <cell r="H63">
            <v>29686</v>
          </cell>
          <cell r="I63">
            <v>0</v>
          </cell>
          <cell r="J63">
            <v>1172386</v>
          </cell>
          <cell r="K63">
            <v>2321.5564356435643</v>
          </cell>
          <cell r="L63">
            <v>0</v>
          </cell>
          <cell r="M63">
            <v>0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G63">
            <v>0</v>
          </cell>
          <cell r="BH63">
            <v>0</v>
          </cell>
          <cell r="BI63">
            <v>2.3215564356435645</v>
          </cell>
          <cell r="BJ63">
            <v>2.3215564356435645</v>
          </cell>
          <cell r="BK63">
            <v>2.3215564356435645</v>
          </cell>
          <cell r="BL63">
            <v>2.3215564356435645</v>
          </cell>
          <cell r="BM63">
            <v>2.3215564356435645</v>
          </cell>
          <cell r="BN63">
            <v>2.3215564356435645</v>
          </cell>
          <cell r="BO63">
            <v>2.3215564356435645</v>
          </cell>
        </row>
        <row r="64">
          <cell r="B64" t="str">
            <v>Geotechnical Geologist (RRL)</v>
          </cell>
          <cell r="C64" t="str">
            <v>A4</v>
          </cell>
          <cell r="D64">
            <v>797060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797060</v>
          </cell>
          <cell r="K64">
            <v>1578.3366336633662</v>
          </cell>
          <cell r="M64">
            <v>0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G64">
            <v>0</v>
          </cell>
          <cell r="BH64">
            <v>9.1799399999999984</v>
          </cell>
          <cell r="BI64">
            <v>1.5783366336633662</v>
          </cell>
          <cell r="BJ64">
            <v>1.5783366336633662</v>
          </cell>
          <cell r="BK64">
            <v>1.5783366336633662</v>
          </cell>
          <cell r="BL64">
            <v>1.5783366336633662</v>
          </cell>
          <cell r="BM64">
            <v>1.5783366336633662</v>
          </cell>
          <cell r="BN64">
            <v>1.5783366336633662</v>
          </cell>
          <cell r="BO64">
            <v>1.5783366336633662</v>
          </cell>
        </row>
        <row r="65">
          <cell r="B65" t="str">
            <v>Junior Mine Geologist</v>
          </cell>
          <cell r="C65" t="str">
            <v>A1</v>
          </cell>
          <cell r="D65">
            <v>519047</v>
          </cell>
          <cell r="E65">
            <v>0</v>
          </cell>
          <cell r="F65">
            <v>0</v>
          </cell>
          <cell r="G65">
            <v>0</v>
          </cell>
          <cell r="H65">
            <v>23382</v>
          </cell>
          <cell r="I65">
            <v>0</v>
          </cell>
          <cell r="J65">
            <v>542429</v>
          </cell>
          <cell r="K65">
            <v>1074.1168316831684</v>
          </cell>
          <cell r="L65">
            <v>0</v>
          </cell>
          <cell r="M65">
            <v>0</v>
          </cell>
          <cell r="N65">
            <v>2</v>
          </cell>
          <cell r="O65">
            <v>2</v>
          </cell>
          <cell r="P65">
            <v>2</v>
          </cell>
          <cell r="Q65">
            <v>2</v>
          </cell>
          <cell r="R65">
            <v>2</v>
          </cell>
          <cell r="S65">
            <v>2</v>
          </cell>
          <cell r="T65">
            <v>2</v>
          </cell>
          <cell r="U65">
            <v>2</v>
          </cell>
          <cell r="V65">
            <v>2</v>
          </cell>
          <cell r="W65">
            <v>2</v>
          </cell>
          <cell r="X65">
            <v>2</v>
          </cell>
          <cell r="Y65">
            <v>2</v>
          </cell>
          <cell r="Z65">
            <v>2</v>
          </cell>
          <cell r="AA65">
            <v>2</v>
          </cell>
          <cell r="AB65">
            <v>2</v>
          </cell>
          <cell r="AC65">
            <v>2</v>
          </cell>
          <cell r="AD65">
            <v>2</v>
          </cell>
          <cell r="AE65">
            <v>2</v>
          </cell>
          <cell r="AF65">
            <v>2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2</v>
          </cell>
          <cell r="AL65">
            <v>2</v>
          </cell>
          <cell r="AM65">
            <v>2</v>
          </cell>
          <cell r="AN65">
            <v>2</v>
          </cell>
          <cell r="AO65">
            <v>2</v>
          </cell>
          <cell r="AP65">
            <v>2</v>
          </cell>
          <cell r="AQ65">
            <v>2</v>
          </cell>
          <cell r="AR65">
            <v>2</v>
          </cell>
          <cell r="AS65">
            <v>2</v>
          </cell>
          <cell r="AT65">
            <v>2</v>
          </cell>
          <cell r="AU65">
            <v>2</v>
          </cell>
          <cell r="AV65">
            <v>2</v>
          </cell>
          <cell r="AW65">
            <v>2</v>
          </cell>
          <cell r="AX65">
            <v>2</v>
          </cell>
          <cell r="AY65">
            <v>2</v>
          </cell>
          <cell r="AZ65">
            <v>2</v>
          </cell>
          <cell r="BA65">
            <v>2</v>
          </cell>
          <cell r="BB65">
            <v>2</v>
          </cell>
          <cell r="BC65">
            <v>2</v>
          </cell>
          <cell r="BD65">
            <v>2</v>
          </cell>
          <cell r="BE65">
            <v>2</v>
          </cell>
          <cell r="BG65">
            <v>0</v>
          </cell>
          <cell r="BH65">
            <v>23.367119999999996</v>
          </cell>
          <cell r="BI65">
            <v>2.1482336633663368</v>
          </cell>
          <cell r="BJ65">
            <v>2.1482336633663368</v>
          </cell>
          <cell r="BK65">
            <v>2.1482336633663368</v>
          </cell>
          <cell r="BL65">
            <v>2.1482336633663368</v>
          </cell>
          <cell r="BM65">
            <v>2.1482336633663368</v>
          </cell>
          <cell r="BN65">
            <v>2.1482336633663368</v>
          </cell>
          <cell r="BO65">
            <v>2.1482336633663368</v>
          </cell>
        </row>
        <row r="66">
          <cell r="M66">
            <v>0</v>
          </cell>
          <cell r="AN66">
            <v>0</v>
          </cell>
          <cell r="BG66">
            <v>0</v>
          </cell>
          <cell r="BH66">
            <v>7.2919600000000004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B67" t="str">
            <v>Grade Control Technician</v>
          </cell>
          <cell r="C67" t="str">
            <v>B6</v>
          </cell>
          <cell r="D67">
            <v>740451</v>
          </cell>
          <cell r="E67">
            <v>0</v>
          </cell>
          <cell r="F67">
            <v>0</v>
          </cell>
          <cell r="G67">
            <v>0</v>
          </cell>
          <cell r="H67">
            <v>14433</v>
          </cell>
          <cell r="I67">
            <v>0</v>
          </cell>
          <cell r="J67">
            <v>754884</v>
          </cell>
          <cell r="K67">
            <v>1494.819801980198</v>
          </cell>
          <cell r="L67">
            <v>0</v>
          </cell>
          <cell r="M67">
            <v>0</v>
          </cell>
          <cell r="N67">
            <v>15</v>
          </cell>
          <cell r="O67">
            <v>15</v>
          </cell>
          <cell r="P67">
            <v>15</v>
          </cell>
          <cell r="Q67">
            <v>15</v>
          </cell>
          <cell r="R67">
            <v>15</v>
          </cell>
          <cell r="S67">
            <v>15</v>
          </cell>
          <cell r="T67">
            <v>15</v>
          </cell>
          <cell r="U67">
            <v>15</v>
          </cell>
          <cell r="V67">
            <v>15</v>
          </cell>
          <cell r="W67">
            <v>15</v>
          </cell>
          <cell r="X67">
            <v>17</v>
          </cell>
          <cell r="Y67">
            <v>17</v>
          </cell>
          <cell r="Z67">
            <v>17</v>
          </cell>
          <cell r="AA67">
            <v>17</v>
          </cell>
          <cell r="AB67">
            <v>3</v>
          </cell>
          <cell r="AC67">
            <v>3</v>
          </cell>
          <cell r="AD67">
            <v>3</v>
          </cell>
          <cell r="AE67">
            <v>3</v>
          </cell>
          <cell r="AF67">
            <v>3</v>
          </cell>
          <cell r="AG67">
            <v>3</v>
          </cell>
          <cell r="AH67">
            <v>3</v>
          </cell>
          <cell r="AI67">
            <v>3</v>
          </cell>
          <cell r="AJ67">
            <v>3</v>
          </cell>
          <cell r="AK67">
            <v>3</v>
          </cell>
          <cell r="AL67">
            <v>3</v>
          </cell>
          <cell r="AM67">
            <v>3</v>
          </cell>
          <cell r="AN67">
            <v>3</v>
          </cell>
          <cell r="AO67">
            <v>4</v>
          </cell>
          <cell r="AP67">
            <v>4</v>
          </cell>
          <cell r="AQ67">
            <v>4</v>
          </cell>
          <cell r="AR67">
            <v>4</v>
          </cell>
          <cell r="AS67">
            <v>4</v>
          </cell>
          <cell r="AT67">
            <v>4</v>
          </cell>
          <cell r="AU67">
            <v>4</v>
          </cell>
          <cell r="AV67">
            <v>4</v>
          </cell>
          <cell r="AW67">
            <v>4</v>
          </cell>
          <cell r="AX67">
            <v>4</v>
          </cell>
          <cell r="AY67">
            <v>4</v>
          </cell>
          <cell r="AZ67">
            <v>4</v>
          </cell>
          <cell r="BA67">
            <v>4</v>
          </cell>
          <cell r="BB67">
            <v>4</v>
          </cell>
          <cell r="BC67">
            <v>4</v>
          </cell>
          <cell r="BD67">
            <v>4</v>
          </cell>
          <cell r="BE67">
            <v>4</v>
          </cell>
          <cell r="BG67">
            <v>0</v>
          </cell>
          <cell r="BH67">
            <v>14.583920000000001</v>
          </cell>
          <cell r="BI67">
            <v>22.422297029702971</v>
          </cell>
          <cell r="BJ67">
            <v>22.422297029702971</v>
          </cell>
          <cell r="BK67">
            <v>22.422297029702971</v>
          </cell>
          <cell r="BL67">
            <v>22.422297029702971</v>
          </cell>
          <cell r="BM67">
            <v>22.422297029702971</v>
          </cell>
          <cell r="BN67">
            <v>22.422297029702971</v>
          </cell>
          <cell r="BO67">
            <v>22.422297029702971</v>
          </cell>
        </row>
        <row r="68">
          <cell r="B68" t="str">
            <v>Grade Control Technician</v>
          </cell>
          <cell r="C68" t="str">
            <v>B2</v>
          </cell>
          <cell r="D68">
            <v>209624</v>
          </cell>
          <cell r="E68">
            <v>0</v>
          </cell>
          <cell r="F68">
            <v>0</v>
          </cell>
          <cell r="G68">
            <v>0</v>
          </cell>
          <cell r="H68">
            <v>9678</v>
          </cell>
          <cell r="I68">
            <v>0</v>
          </cell>
          <cell r="J68">
            <v>219302</v>
          </cell>
          <cell r="K68">
            <v>434.26138613861389</v>
          </cell>
          <cell r="L68">
            <v>0</v>
          </cell>
          <cell r="M68">
            <v>0</v>
          </cell>
          <cell r="N68">
            <v>3</v>
          </cell>
          <cell r="O68">
            <v>3</v>
          </cell>
          <cell r="P68">
            <v>3</v>
          </cell>
          <cell r="Q68">
            <v>3</v>
          </cell>
          <cell r="R68">
            <v>3</v>
          </cell>
          <cell r="S68">
            <v>3</v>
          </cell>
          <cell r="T68">
            <v>3</v>
          </cell>
          <cell r="U68">
            <v>3</v>
          </cell>
          <cell r="V68">
            <v>3</v>
          </cell>
          <cell r="W68">
            <v>3</v>
          </cell>
          <cell r="X68">
            <v>3</v>
          </cell>
          <cell r="Y68">
            <v>3</v>
          </cell>
          <cell r="Z68">
            <v>3</v>
          </cell>
          <cell r="AA68">
            <v>3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BG68">
            <v>0</v>
          </cell>
          <cell r="BH68">
            <v>16.952000000000002</v>
          </cell>
          <cell r="BI68">
            <v>1.3027841584158415</v>
          </cell>
          <cell r="BJ68">
            <v>1.3027841584158415</v>
          </cell>
          <cell r="BK68">
            <v>1.3027841584158415</v>
          </cell>
          <cell r="BL68">
            <v>1.3027841584158415</v>
          </cell>
          <cell r="BM68">
            <v>1.3027841584158415</v>
          </cell>
          <cell r="BN68">
            <v>1.3027841584158415</v>
          </cell>
          <cell r="BO68">
            <v>1.3027841584158415</v>
          </cell>
        </row>
        <row r="69">
          <cell r="B69" t="str">
            <v>Grade Control Data Clerk</v>
          </cell>
          <cell r="C69" t="str">
            <v>C1</v>
          </cell>
          <cell r="D69">
            <v>359179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359179</v>
          </cell>
          <cell r="K69">
            <v>711.24554455445548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</row>
        <row r="70">
          <cell r="B70" t="str">
            <v>Geotechnical Assistant</v>
          </cell>
          <cell r="C70" t="str">
            <v>D1</v>
          </cell>
          <cell r="D70">
            <v>251825</v>
          </cell>
          <cell r="E70">
            <v>0</v>
          </cell>
          <cell r="F70">
            <v>0</v>
          </cell>
          <cell r="G70">
            <v>0</v>
          </cell>
          <cell r="H70">
            <v>8558</v>
          </cell>
          <cell r="I70">
            <v>0</v>
          </cell>
          <cell r="J70">
            <v>260383</v>
          </cell>
          <cell r="K70">
            <v>515.60990099009905</v>
          </cell>
          <cell r="L70">
            <v>0</v>
          </cell>
          <cell r="M70">
            <v>0</v>
          </cell>
          <cell r="AA70">
            <v>0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G70">
            <v>0</v>
          </cell>
          <cell r="BH70">
            <v>226.37894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B71" t="str">
            <v>Grade control controllers (Spotters)</v>
          </cell>
          <cell r="C71" t="str">
            <v>E3</v>
          </cell>
          <cell r="D71">
            <v>218918</v>
          </cell>
          <cell r="E71">
            <v>0</v>
          </cell>
          <cell r="F71">
            <v>0</v>
          </cell>
          <cell r="G71">
            <v>0</v>
          </cell>
          <cell r="H71">
            <v>12581</v>
          </cell>
          <cell r="I71">
            <v>0</v>
          </cell>
          <cell r="J71">
            <v>231499</v>
          </cell>
          <cell r="K71">
            <v>458.41386138613859</v>
          </cell>
          <cell r="L71">
            <v>0</v>
          </cell>
          <cell r="M71">
            <v>0</v>
          </cell>
          <cell r="AA71">
            <v>0</v>
          </cell>
          <cell r="AB71">
            <v>16</v>
          </cell>
          <cell r="AC71">
            <v>16</v>
          </cell>
          <cell r="AD71">
            <v>16</v>
          </cell>
          <cell r="AE71">
            <v>16</v>
          </cell>
          <cell r="AF71">
            <v>16</v>
          </cell>
          <cell r="AG71">
            <v>16</v>
          </cell>
          <cell r="AH71">
            <v>16</v>
          </cell>
          <cell r="AI71">
            <v>16</v>
          </cell>
          <cell r="AJ71">
            <v>16</v>
          </cell>
          <cell r="AK71">
            <v>16</v>
          </cell>
          <cell r="AL71">
            <v>16</v>
          </cell>
          <cell r="AM71">
            <v>16</v>
          </cell>
          <cell r="AN71">
            <v>16</v>
          </cell>
          <cell r="AO71">
            <v>16</v>
          </cell>
          <cell r="AP71">
            <v>16</v>
          </cell>
          <cell r="AQ71">
            <v>16</v>
          </cell>
          <cell r="AR71">
            <v>16</v>
          </cell>
          <cell r="AS71">
            <v>16</v>
          </cell>
          <cell r="AT71">
            <v>16</v>
          </cell>
          <cell r="AU71">
            <v>16</v>
          </cell>
          <cell r="AV71">
            <v>16</v>
          </cell>
          <cell r="AW71">
            <v>16</v>
          </cell>
          <cell r="AX71">
            <v>16</v>
          </cell>
          <cell r="AY71">
            <v>16</v>
          </cell>
          <cell r="AZ71">
            <v>16</v>
          </cell>
          <cell r="BA71">
            <v>16</v>
          </cell>
          <cell r="BB71">
            <v>16</v>
          </cell>
          <cell r="BC71">
            <v>16</v>
          </cell>
          <cell r="BD71">
            <v>16</v>
          </cell>
          <cell r="BE71">
            <v>16</v>
          </cell>
          <cell r="BG71">
            <v>0</v>
          </cell>
          <cell r="BH71">
            <v>226.37893999999997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</row>
        <row r="72">
          <cell r="B72" t="str">
            <v>Sampler</v>
          </cell>
          <cell r="C72" t="str">
            <v>E1</v>
          </cell>
          <cell r="D72">
            <v>229539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229539</v>
          </cell>
          <cell r="K72">
            <v>454.53267326732674</v>
          </cell>
          <cell r="L72">
            <v>0</v>
          </cell>
          <cell r="BH72">
            <v>67.913681999999994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</row>
        <row r="74">
          <cell r="B74" t="str">
            <v>Expatriate G&amp;A Staff</v>
          </cell>
        </row>
        <row r="75">
          <cell r="B75" t="str">
            <v>Expatriate Staff ( incl overheads)</v>
          </cell>
          <cell r="M75">
            <v>0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0.25</v>
          </cell>
          <cell r="AF75">
            <v>0.25</v>
          </cell>
          <cell r="AG75">
            <v>0.25</v>
          </cell>
          <cell r="AH75">
            <v>0.25</v>
          </cell>
          <cell r="AI75">
            <v>0.25</v>
          </cell>
          <cell r="AJ75">
            <v>0.25</v>
          </cell>
          <cell r="AK75">
            <v>0.25</v>
          </cell>
          <cell r="AL75">
            <v>0.25</v>
          </cell>
          <cell r="AM75">
            <v>0.25</v>
          </cell>
          <cell r="AN75">
            <v>0.25</v>
          </cell>
          <cell r="AO75">
            <v>0.25</v>
          </cell>
          <cell r="AP75">
            <v>0.25</v>
          </cell>
          <cell r="AQ75">
            <v>0.25</v>
          </cell>
          <cell r="AR75">
            <v>0.25</v>
          </cell>
          <cell r="AS75">
            <v>0.25</v>
          </cell>
          <cell r="AT75">
            <v>0.25</v>
          </cell>
          <cell r="AU75">
            <v>0.25</v>
          </cell>
          <cell r="AV75">
            <v>0.25</v>
          </cell>
          <cell r="AW75">
            <v>0.25</v>
          </cell>
          <cell r="AX75">
            <v>0.25</v>
          </cell>
          <cell r="AY75">
            <v>0.25</v>
          </cell>
          <cell r="AZ75">
            <v>0.25</v>
          </cell>
          <cell r="BA75">
            <v>0.25</v>
          </cell>
          <cell r="BB75">
            <v>0.25</v>
          </cell>
          <cell r="BC75">
            <v>0.25</v>
          </cell>
          <cell r="BD75">
            <v>0.25</v>
          </cell>
          <cell r="BE75">
            <v>0.25</v>
          </cell>
          <cell r="BG75">
            <v>0</v>
          </cell>
          <cell r="BH75">
            <v>0</v>
          </cell>
          <cell r="BI75">
            <v>16.31964</v>
          </cell>
          <cell r="BJ75">
            <v>16.31964</v>
          </cell>
          <cell r="BK75">
            <v>16.31964</v>
          </cell>
          <cell r="BL75">
            <v>16.31964</v>
          </cell>
          <cell r="BM75">
            <v>16.31964</v>
          </cell>
          <cell r="BN75">
            <v>16.31964</v>
          </cell>
          <cell r="BO75">
            <v>16.31964</v>
          </cell>
        </row>
        <row r="76">
          <cell r="B76" t="str">
            <v>National Staff (excl overheads)</v>
          </cell>
          <cell r="N76">
            <v>24</v>
          </cell>
          <cell r="O76">
            <v>24</v>
          </cell>
          <cell r="P76">
            <v>24</v>
          </cell>
          <cell r="Q76">
            <v>24</v>
          </cell>
          <cell r="R76">
            <v>24</v>
          </cell>
          <cell r="S76">
            <v>24</v>
          </cell>
          <cell r="T76">
            <v>24</v>
          </cell>
          <cell r="U76">
            <v>24</v>
          </cell>
          <cell r="V76">
            <v>24</v>
          </cell>
          <cell r="W76">
            <v>24</v>
          </cell>
          <cell r="X76">
            <v>26</v>
          </cell>
          <cell r="Y76">
            <v>26</v>
          </cell>
          <cell r="Z76">
            <v>26</v>
          </cell>
          <cell r="AA76">
            <v>26</v>
          </cell>
          <cell r="AB76">
            <v>28</v>
          </cell>
          <cell r="AC76">
            <v>28</v>
          </cell>
          <cell r="AD76">
            <v>28</v>
          </cell>
          <cell r="AE76">
            <v>28</v>
          </cell>
          <cell r="AF76">
            <v>28</v>
          </cell>
          <cell r="AG76">
            <v>28</v>
          </cell>
          <cell r="AH76">
            <v>28</v>
          </cell>
          <cell r="AI76">
            <v>28</v>
          </cell>
          <cell r="AJ76">
            <v>28</v>
          </cell>
          <cell r="AK76">
            <v>28</v>
          </cell>
          <cell r="AL76">
            <v>28</v>
          </cell>
          <cell r="AM76">
            <v>28</v>
          </cell>
          <cell r="AN76">
            <v>28</v>
          </cell>
          <cell r="AO76">
            <v>29</v>
          </cell>
          <cell r="AP76">
            <v>29</v>
          </cell>
          <cell r="AQ76">
            <v>29</v>
          </cell>
          <cell r="AR76">
            <v>29</v>
          </cell>
          <cell r="AS76">
            <v>29</v>
          </cell>
          <cell r="AT76">
            <v>29</v>
          </cell>
          <cell r="AU76">
            <v>29</v>
          </cell>
          <cell r="AV76">
            <v>29</v>
          </cell>
          <cell r="AW76">
            <v>29</v>
          </cell>
          <cell r="AX76">
            <v>29</v>
          </cell>
          <cell r="AY76">
            <v>29</v>
          </cell>
          <cell r="AZ76">
            <v>29</v>
          </cell>
          <cell r="BA76">
            <v>29</v>
          </cell>
          <cell r="BB76">
            <v>29</v>
          </cell>
          <cell r="BC76">
            <v>29</v>
          </cell>
          <cell r="BD76">
            <v>29</v>
          </cell>
          <cell r="BE76">
            <v>29</v>
          </cell>
        </row>
        <row r="77">
          <cell r="B77" t="str">
            <v>Basic</v>
          </cell>
          <cell r="BI77">
            <v>34.314390099009898</v>
          </cell>
          <cell r="BJ77">
            <v>34.314390099009898</v>
          </cell>
          <cell r="BK77">
            <v>34.314390099009898</v>
          </cell>
          <cell r="BL77">
            <v>34.314390099009898</v>
          </cell>
          <cell r="BM77">
            <v>34.314390099009898</v>
          </cell>
          <cell r="BN77">
            <v>34.314390099009898</v>
          </cell>
          <cell r="BO77">
            <v>34.314390099009898</v>
          </cell>
        </row>
        <row r="78">
          <cell r="B78" t="str">
            <v>National - overheads</v>
          </cell>
          <cell r="BI78">
            <v>0.63758217821782182</v>
          </cell>
          <cell r="BJ78">
            <v>0.63758217821782182</v>
          </cell>
          <cell r="BK78">
            <v>0.63758217821782182</v>
          </cell>
          <cell r="BL78">
            <v>0.63758217821782182</v>
          </cell>
          <cell r="BM78">
            <v>0.63758217821782182</v>
          </cell>
          <cell r="BN78">
            <v>0.63758217821782182</v>
          </cell>
          <cell r="BO78">
            <v>0.63758217821782182</v>
          </cell>
        </row>
        <row r="79">
          <cell r="B79" t="str">
            <v>Overtime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</row>
        <row r="80">
          <cell r="B80" t="str">
            <v>Premium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</row>
        <row r="81">
          <cell r="B81" t="str">
            <v>Bonus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</row>
        <row r="82">
          <cell r="B82" t="str">
            <v>Advancmt + Bill's correction</v>
          </cell>
          <cell r="BI82">
            <v>0.63758217821782182</v>
          </cell>
          <cell r="BJ82">
            <v>0.63758217821782182</v>
          </cell>
          <cell r="BK82">
            <v>0.63758217821782182</v>
          </cell>
          <cell r="BL82">
            <v>0.63758217821782182</v>
          </cell>
          <cell r="BM82">
            <v>0.63758217821782182</v>
          </cell>
          <cell r="BN82">
            <v>0.63758217821782182</v>
          </cell>
          <cell r="BO82">
            <v>0.63758217821782182</v>
          </cell>
        </row>
        <row r="83">
          <cell r="B83" t="str">
            <v>Total Staff Complement/Cost excl. G&amp;A</v>
          </cell>
          <cell r="N83">
            <v>25</v>
          </cell>
          <cell r="O83">
            <v>25</v>
          </cell>
          <cell r="P83">
            <v>25</v>
          </cell>
          <cell r="Q83">
            <v>25</v>
          </cell>
          <cell r="R83">
            <v>25</v>
          </cell>
          <cell r="S83">
            <v>25</v>
          </cell>
          <cell r="T83">
            <v>25</v>
          </cell>
          <cell r="U83">
            <v>25</v>
          </cell>
          <cell r="V83">
            <v>25</v>
          </cell>
          <cell r="W83">
            <v>25</v>
          </cell>
          <cell r="X83">
            <v>27</v>
          </cell>
          <cell r="Y83">
            <v>27</v>
          </cell>
          <cell r="Z83">
            <v>27</v>
          </cell>
          <cell r="AA83">
            <v>27</v>
          </cell>
          <cell r="AB83">
            <v>29</v>
          </cell>
          <cell r="AC83">
            <v>29</v>
          </cell>
          <cell r="AD83">
            <v>29</v>
          </cell>
          <cell r="AE83">
            <v>28.25</v>
          </cell>
          <cell r="AF83">
            <v>28.25</v>
          </cell>
          <cell r="AG83">
            <v>28.25</v>
          </cell>
          <cell r="AH83">
            <v>28.25</v>
          </cell>
          <cell r="AI83">
            <v>28.25</v>
          </cell>
          <cell r="AJ83">
            <v>28.25</v>
          </cell>
          <cell r="AK83">
            <v>28.25</v>
          </cell>
          <cell r="AL83">
            <v>28.25</v>
          </cell>
          <cell r="AM83">
            <v>28.25</v>
          </cell>
          <cell r="AN83">
            <v>28.25</v>
          </cell>
          <cell r="AO83">
            <v>29.25</v>
          </cell>
          <cell r="AP83">
            <v>29.25</v>
          </cell>
          <cell r="AQ83">
            <v>29.25</v>
          </cell>
          <cell r="AR83">
            <v>29.25</v>
          </cell>
          <cell r="AS83">
            <v>29.25</v>
          </cell>
          <cell r="AT83">
            <v>29.25</v>
          </cell>
          <cell r="AU83">
            <v>29.25</v>
          </cell>
          <cell r="AV83">
            <v>29.25</v>
          </cell>
          <cell r="AW83">
            <v>29.25</v>
          </cell>
          <cell r="AX83">
            <v>29.25</v>
          </cell>
          <cell r="AY83">
            <v>29.25</v>
          </cell>
          <cell r="AZ83">
            <v>29.25</v>
          </cell>
          <cell r="BA83">
            <v>29.25</v>
          </cell>
          <cell r="BB83">
            <v>29.25</v>
          </cell>
          <cell r="BC83">
            <v>29.25</v>
          </cell>
          <cell r="BD83">
            <v>29.25</v>
          </cell>
          <cell r="BE83">
            <v>29.25</v>
          </cell>
          <cell r="BH83">
            <v>294.29262199999999</v>
          </cell>
          <cell r="BI83">
            <v>51.271612277227717</v>
          </cell>
          <cell r="BJ83">
            <v>51.271612277227717</v>
          </cell>
          <cell r="BK83">
            <v>51.271612277227717</v>
          </cell>
          <cell r="BL83">
            <v>51.271612277227717</v>
          </cell>
          <cell r="BM83">
            <v>51.271612277227717</v>
          </cell>
          <cell r="BN83">
            <v>51.271612277227717</v>
          </cell>
          <cell r="BO83">
            <v>51.271612277227717</v>
          </cell>
        </row>
        <row r="84">
          <cell r="B84" t="str">
            <v>Total Staff Complement/Cost incl. G&amp;A</v>
          </cell>
          <cell r="M84">
            <v>0</v>
          </cell>
          <cell r="N84">
            <v>25</v>
          </cell>
          <cell r="O84">
            <v>25</v>
          </cell>
          <cell r="P84">
            <v>25</v>
          </cell>
          <cell r="Q84">
            <v>25</v>
          </cell>
          <cell r="R84">
            <v>25</v>
          </cell>
          <cell r="S84">
            <v>25</v>
          </cell>
          <cell r="T84">
            <v>25</v>
          </cell>
          <cell r="U84">
            <v>25</v>
          </cell>
          <cell r="V84">
            <v>25</v>
          </cell>
          <cell r="W84">
            <v>25</v>
          </cell>
          <cell r="X84">
            <v>27</v>
          </cell>
          <cell r="Y84">
            <v>27</v>
          </cell>
          <cell r="Z84">
            <v>27</v>
          </cell>
          <cell r="AA84">
            <v>27</v>
          </cell>
          <cell r="AB84">
            <v>29</v>
          </cell>
          <cell r="AC84">
            <v>29</v>
          </cell>
          <cell r="AD84">
            <v>29</v>
          </cell>
          <cell r="AE84">
            <v>28.25</v>
          </cell>
          <cell r="AF84">
            <v>28.25</v>
          </cell>
          <cell r="AG84">
            <v>28.25</v>
          </cell>
          <cell r="AH84">
            <v>28.25</v>
          </cell>
          <cell r="AI84">
            <v>28.25</v>
          </cell>
          <cell r="AJ84">
            <v>28.25</v>
          </cell>
          <cell r="AK84">
            <v>28.25</v>
          </cell>
          <cell r="AL84">
            <v>28.25</v>
          </cell>
          <cell r="AM84">
            <v>28.25</v>
          </cell>
          <cell r="AN84">
            <v>28.25</v>
          </cell>
          <cell r="AO84">
            <v>29.25</v>
          </cell>
          <cell r="AP84">
            <v>29.25</v>
          </cell>
          <cell r="AQ84">
            <v>29.25</v>
          </cell>
          <cell r="AR84">
            <v>29.25</v>
          </cell>
          <cell r="AS84">
            <v>29.25</v>
          </cell>
          <cell r="AT84">
            <v>29.25</v>
          </cell>
          <cell r="AU84">
            <v>29.25</v>
          </cell>
          <cell r="AV84">
            <v>29.25</v>
          </cell>
          <cell r="AW84">
            <v>29.25</v>
          </cell>
          <cell r="AX84">
            <v>29.25</v>
          </cell>
          <cell r="AY84">
            <v>29.25</v>
          </cell>
          <cell r="AZ84">
            <v>29.25</v>
          </cell>
          <cell r="BA84">
            <v>29.25</v>
          </cell>
          <cell r="BB84">
            <v>29.25</v>
          </cell>
          <cell r="BC84">
            <v>29.25</v>
          </cell>
          <cell r="BD84">
            <v>29.25</v>
          </cell>
          <cell r="BE84">
            <v>29.25</v>
          </cell>
          <cell r="BG84">
            <v>0</v>
          </cell>
          <cell r="BH84">
            <v>294.29262199999999</v>
          </cell>
          <cell r="BI84">
            <v>51.271612277227717</v>
          </cell>
          <cell r="BJ84">
            <v>51.271612277227717</v>
          </cell>
          <cell r="BK84">
            <v>51.271612277227717</v>
          </cell>
          <cell r="BL84">
            <v>51.271612277227717</v>
          </cell>
          <cell r="BM84">
            <v>51.271612277227717</v>
          </cell>
          <cell r="BN84">
            <v>51.271612277227717</v>
          </cell>
          <cell r="BO84">
            <v>51.271612277227717</v>
          </cell>
        </row>
        <row r="86">
          <cell r="B86" t="str">
            <v>Total MINING OC Expatriate Staff Total</v>
          </cell>
          <cell r="M86">
            <v>2</v>
          </cell>
          <cell r="N86">
            <v>3</v>
          </cell>
          <cell r="O86">
            <v>3</v>
          </cell>
          <cell r="P86">
            <v>3</v>
          </cell>
          <cell r="Q86">
            <v>3</v>
          </cell>
          <cell r="R86">
            <v>3</v>
          </cell>
          <cell r="S86">
            <v>3</v>
          </cell>
          <cell r="T86">
            <v>3</v>
          </cell>
          <cell r="U86">
            <v>3</v>
          </cell>
          <cell r="V86">
            <v>3</v>
          </cell>
          <cell r="W86">
            <v>3</v>
          </cell>
          <cell r="X86">
            <v>3</v>
          </cell>
          <cell r="Y86">
            <v>3</v>
          </cell>
          <cell r="Z86">
            <v>3</v>
          </cell>
          <cell r="AA86">
            <v>3</v>
          </cell>
          <cell r="AB86">
            <v>4</v>
          </cell>
          <cell r="AC86">
            <v>4</v>
          </cell>
          <cell r="AD86">
            <v>4</v>
          </cell>
          <cell r="AE86">
            <v>3.25</v>
          </cell>
          <cell r="AF86">
            <v>3.25</v>
          </cell>
          <cell r="AG86">
            <v>3.25</v>
          </cell>
          <cell r="AH86">
            <v>3.25</v>
          </cell>
          <cell r="AI86">
            <v>3.25</v>
          </cell>
          <cell r="AJ86">
            <v>3.25</v>
          </cell>
          <cell r="AK86">
            <v>3.25</v>
          </cell>
          <cell r="AL86">
            <v>3.25</v>
          </cell>
          <cell r="AM86">
            <v>3.25</v>
          </cell>
          <cell r="AN86">
            <v>3.25</v>
          </cell>
          <cell r="AO86">
            <v>3.25</v>
          </cell>
          <cell r="AP86">
            <v>2.25</v>
          </cell>
          <cell r="AQ86">
            <v>2.25</v>
          </cell>
          <cell r="AR86">
            <v>2.25</v>
          </cell>
          <cell r="AS86">
            <v>2.25</v>
          </cell>
          <cell r="AT86">
            <v>2.25</v>
          </cell>
          <cell r="AU86">
            <v>0.25</v>
          </cell>
          <cell r="AV86">
            <v>0.25</v>
          </cell>
          <cell r="AW86">
            <v>0.25</v>
          </cell>
          <cell r="AX86">
            <v>0.25</v>
          </cell>
          <cell r="AY86">
            <v>0.25</v>
          </cell>
          <cell r="AZ86">
            <v>0.25</v>
          </cell>
          <cell r="BA86">
            <v>0.25</v>
          </cell>
          <cell r="BB86">
            <v>0.25</v>
          </cell>
          <cell r="BC86">
            <v>0.25</v>
          </cell>
          <cell r="BD86">
            <v>0.25</v>
          </cell>
          <cell r="BE86">
            <v>0.25</v>
          </cell>
          <cell r="BG86">
            <v>26.513680000000001</v>
          </cell>
          <cell r="BH86">
            <v>155.00399999999999</v>
          </cell>
          <cell r="BI86">
            <v>42.833320000000001</v>
          </cell>
          <cell r="BJ86">
            <v>42.833320000000001</v>
          </cell>
          <cell r="BK86">
            <v>42.833320000000001</v>
          </cell>
          <cell r="BL86">
            <v>42.833320000000001</v>
          </cell>
          <cell r="BM86">
            <v>42.833320000000001</v>
          </cell>
          <cell r="BN86">
            <v>42.833320000000001</v>
          </cell>
          <cell r="BO86">
            <v>42.833320000000001</v>
          </cell>
        </row>
        <row r="87">
          <cell r="B87" t="str">
            <v>Total MINING OC National Staff Total</v>
          </cell>
          <cell r="M87">
            <v>5</v>
          </cell>
          <cell r="N87">
            <v>29</v>
          </cell>
          <cell r="O87">
            <v>39</v>
          </cell>
          <cell r="P87">
            <v>39</v>
          </cell>
          <cell r="Q87">
            <v>39</v>
          </cell>
          <cell r="R87">
            <v>39</v>
          </cell>
          <cell r="S87">
            <v>39</v>
          </cell>
          <cell r="T87">
            <v>39</v>
          </cell>
          <cell r="U87">
            <v>39</v>
          </cell>
          <cell r="V87">
            <v>39</v>
          </cell>
          <cell r="W87">
            <v>38</v>
          </cell>
          <cell r="X87">
            <v>40</v>
          </cell>
          <cell r="Y87">
            <v>40</v>
          </cell>
          <cell r="Z87">
            <v>40</v>
          </cell>
          <cell r="AA87">
            <v>40</v>
          </cell>
          <cell r="AB87">
            <v>42</v>
          </cell>
          <cell r="AC87">
            <v>42</v>
          </cell>
          <cell r="AD87">
            <v>42</v>
          </cell>
          <cell r="AE87">
            <v>42</v>
          </cell>
          <cell r="AF87">
            <v>42</v>
          </cell>
          <cell r="AG87">
            <v>42</v>
          </cell>
          <cell r="AH87">
            <v>42</v>
          </cell>
          <cell r="AI87">
            <v>42</v>
          </cell>
          <cell r="AJ87">
            <v>42</v>
          </cell>
          <cell r="AK87">
            <v>42</v>
          </cell>
          <cell r="AL87">
            <v>42</v>
          </cell>
          <cell r="AM87">
            <v>42</v>
          </cell>
          <cell r="AN87">
            <v>42</v>
          </cell>
          <cell r="AO87">
            <v>43</v>
          </cell>
          <cell r="AP87">
            <v>44</v>
          </cell>
          <cell r="AQ87">
            <v>44</v>
          </cell>
          <cell r="AR87">
            <v>44</v>
          </cell>
          <cell r="AS87">
            <v>44</v>
          </cell>
          <cell r="AT87">
            <v>44</v>
          </cell>
          <cell r="AU87">
            <v>43</v>
          </cell>
          <cell r="AV87">
            <v>43</v>
          </cell>
          <cell r="AW87">
            <v>43</v>
          </cell>
          <cell r="AX87">
            <v>43</v>
          </cell>
          <cell r="AY87">
            <v>43</v>
          </cell>
          <cell r="AZ87">
            <v>43</v>
          </cell>
          <cell r="BA87">
            <v>43</v>
          </cell>
          <cell r="BB87">
            <v>43</v>
          </cell>
          <cell r="BC87">
            <v>43</v>
          </cell>
          <cell r="BD87">
            <v>44</v>
          </cell>
          <cell r="BE87">
            <v>39</v>
          </cell>
          <cell r="BG87">
            <v>43.795673089024881</v>
          </cell>
          <cell r="BH87">
            <v>53.534884800000007</v>
          </cell>
          <cell r="BI87">
            <v>57.607678263762367</v>
          </cell>
          <cell r="BJ87">
            <v>57.607678263762367</v>
          </cell>
          <cell r="BK87">
            <v>57.607678263762367</v>
          </cell>
          <cell r="BL87">
            <v>57.607678263762367</v>
          </cell>
          <cell r="BM87">
            <v>57.607678263762367</v>
          </cell>
          <cell r="BN87">
            <v>57.607678263762367</v>
          </cell>
          <cell r="BO87">
            <v>57.607678263762367</v>
          </cell>
        </row>
        <row r="88">
          <cell r="B88" t="str">
            <v>Total MINING OC Staff  excl. G&amp;A</v>
          </cell>
          <cell r="M88">
            <v>7</v>
          </cell>
          <cell r="N88">
            <v>32</v>
          </cell>
          <cell r="O88">
            <v>42</v>
          </cell>
          <cell r="P88">
            <v>42</v>
          </cell>
          <cell r="Q88">
            <v>42</v>
          </cell>
          <cell r="R88">
            <v>42</v>
          </cell>
          <cell r="S88">
            <v>42</v>
          </cell>
          <cell r="T88">
            <v>42</v>
          </cell>
          <cell r="U88">
            <v>42</v>
          </cell>
          <cell r="V88">
            <v>42</v>
          </cell>
          <cell r="W88">
            <v>41</v>
          </cell>
          <cell r="X88">
            <v>43</v>
          </cell>
          <cell r="Y88">
            <v>43</v>
          </cell>
          <cell r="Z88">
            <v>43</v>
          </cell>
          <cell r="AA88">
            <v>43</v>
          </cell>
          <cell r="AB88">
            <v>46</v>
          </cell>
          <cell r="AC88">
            <v>46</v>
          </cell>
          <cell r="AD88">
            <v>46</v>
          </cell>
          <cell r="AE88">
            <v>45.25</v>
          </cell>
          <cell r="AF88">
            <v>45.25</v>
          </cell>
          <cell r="AG88">
            <v>45.25</v>
          </cell>
          <cell r="AH88">
            <v>45.25</v>
          </cell>
          <cell r="AI88">
            <v>45.25</v>
          </cell>
          <cell r="AJ88">
            <v>45.25</v>
          </cell>
          <cell r="AK88">
            <v>45.25</v>
          </cell>
          <cell r="AL88">
            <v>45.25</v>
          </cell>
          <cell r="AM88">
            <v>45.25</v>
          </cell>
          <cell r="AN88">
            <v>45.25</v>
          </cell>
          <cell r="AO88">
            <v>46.25</v>
          </cell>
          <cell r="AP88">
            <v>46.25</v>
          </cell>
          <cell r="AQ88">
            <v>46.25</v>
          </cell>
          <cell r="AR88">
            <v>46.25</v>
          </cell>
          <cell r="AS88">
            <v>46.25</v>
          </cell>
          <cell r="AT88">
            <v>46.25</v>
          </cell>
          <cell r="AU88">
            <v>43.25</v>
          </cell>
          <cell r="AV88">
            <v>43.25</v>
          </cell>
          <cell r="AW88">
            <v>43.25</v>
          </cell>
          <cell r="AX88">
            <v>43.25</v>
          </cell>
          <cell r="AY88">
            <v>43.25</v>
          </cell>
          <cell r="AZ88">
            <v>43.25</v>
          </cell>
          <cell r="BA88">
            <v>43.25</v>
          </cell>
          <cell r="BB88">
            <v>43.25</v>
          </cell>
          <cell r="BC88">
            <v>43.25</v>
          </cell>
          <cell r="BD88">
            <v>44.25</v>
          </cell>
          <cell r="BE88">
            <v>39.25</v>
          </cell>
          <cell r="BG88">
            <v>70.309353089024881</v>
          </cell>
          <cell r="BH88">
            <v>208.53888480000001</v>
          </cell>
          <cell r="BI88">
            <v>100.44099826376237</v>
          </cell>
          <cell r="BJ88">
            <v>100.44099826376237</v>
          </cell>
          <cell r="BK88">
            <v>100.44099826376237</v>
          </cell>
          <cell r="BL88">
            <v>100.44099826376237</v>
          </cell>
          <cell r="BM88">
            <v>100.44099826376237</v>
          </cell>
          <cell r="BN88">
            <v>100.44099826376237</v>
          </cell>
          <cell r="BO88">
            <v>100.44099826376237</v>
          </cell>
        </row>
        <row r="89">
          <cell r="B89" t="str">
            <v>Total MINING OC Staff Complement/Cost incl G&amp;A</v>
          </cell>
          <cell r="M89">
            <v>7</v>
          </cell>
          <cell r="N89">
            <v>32</v>
          </cell>
          <cell r="O89">
            <v>42</v>
          </cell>
          <cell r="P89">
            <v>42</v>
          </cell>
          <cell r="Q89">
            <v>42</v>
          </cell>
          <cell r="R89">
            <v>42</v>
          </cell>
          <cell r="S89">
            <v>42</v>
          </cell>
          <cell r="T89">
            <v>42</v>
          </cell>
          <cell r="U89">
            <v>42</v>
          </cell>
          <cell r="V89">
            <v>42</v>
          </cell>
          <cell r="W89">
            <v>41</v>
          </cell>
          <cell r="X89">
            <v>43</v>
          </cell>
          <cell r="Y89">
            <v>43</v>
          </cell>
          <cell r="Z89">
            <v>43</v>
          </cell>
          <cell r="AA89">
            <v>43</v>
          </cell>
          <cell r="AB89">
            <v>46</v>
          </cell>
          <cell r="AC89">
            <v>46</v>
          </cell>
          <cell r="AD89">
            <v>46</v>
          </cell>
          <cell r="AE89">
            <v>45.25</v>
          </cell>
          <cell r="AF89">
            <v>45.25</v>
          </cell>
          <cell r="AG89">
            <v>45.25</v>
          </cell>
          <cell r="AH89">
            <v>45.25</v>
          </cell>
          <cell r="AI89">
            <v>45.25</v>
          </cell>
          <cell r="AJ89">
            <v>45.25</v>
          </cell>
          <cell r="AK89">
            <v>45.25</v>
          </cell>
          <cell r="AL89">
            <v>45.25</v>
          </cell>
          <cell r="AM89">
            <v>45.25</v>
          </cell>
          <cell r="AN89">
            <v>45.25</v>
          </cell>
          <cell r="AO89">
            <v>46.25</v>
          </cell>
          <cell r="AP89">
            <v>46.25</v>
          </cell>
          <cell r="AQ89">
            <v>46.25</v>
          </cell>
          <cell r="AR89">
            <v>46.25</v>
          </cell>
          <cell r="AS89">
            <v>46.25</v>
          </cell>
          <cell r="AT89">
            <v>46.25</v>
          </cell>
          <cell r="AU89">
            <v>43.25</v>
          </cell>
          <cell r="AV89">
            <v>43.25</v>
          </cell>
          <cell r="AW89">
            <v>43.25</v>
          </cell>
          <cell r="AX89">
            <v>43.25</v>
          </cell>
          <cell r="AY89">
            <v>43.25</v>
          </cell>
          <cell r="AZ89">
            <v>43.25</v>
          </cell>
          <cell r="BA89">
            <v>43.25</v>
          </cell>
          <cell r="BB89">
            <v>43.25</v>
          </cell>
          <cell r="BC89">
            <v>43.25</v>
          </cell>
          <cell r="BD89">
            <v>44.25</v>
          </cell>
          <cell r="BE89">
            <v>39.25</v>
          </cell>
          <cell r="BG89">
            <v>70.309353089024881</v>
          </cell>
          <cell r="BH89">
            <v>889.53812280000011</v>
          </cell>
          <cell r="BI89">
            <v>100.44099826376237</v>
          </cell>
          <cell r="BJ89">
            <v>100.44099826376237</v>
          </cell>
          <cell r="BK89">
            <v>100.44099826376237</v>
          </cell>
          <cell r="BL89">
            <v>100.44099826376237</v>
          </cell>
          <cell r="BM89">
            <v>100.44099826376237</v>
          </cell>
          <cell r="BN89">
            <v>100.44099826376237</v>
          </cell>
          <cell r="BO89">
            <v>100.44099826376237</v>
          </cell>
        </row>
        <row r="90">
          <cell r="AV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B91" t="str">
            <v>MINING UNDERGROUND Gara - NOT FUNCTIONAL YET</v>
          </cell>
        </row>
        <row r="93">
          <cell r="B93" t="str">
            <v>Production Management</v>
          </cell>
          <cell r="C93" t="str">
            <v>Grade</v>
          </cell>
          <cell r="D93" t="str">
            <v>FCFA pm</v>
          </cell>
          <cell r="E93" t="str">
            <v>FCFA pm</v>
          </cell>
          <cell r="F93" t="str">
            <v>FCFA pm</v>
          </cell>
          <cell r="G93" t="str">
            <v>FCFA pm</v>
          </cell>
          <cell r="H93" t="str">
            <v>FCFA pm</v>
          </cell>
          <cell r="J93" t="str">
            <v>FCFA pm</v>
          </cell>
          <cell r="K93" t="str">
            <v>USD pm</v>
          </cell>
          <cell r="L93" t="str">
            <v>Expat (1=Yes and 0=No)</v>
          </cell>
        </row>
        <row r="94">
          <cell r="B94" t="str">
            <v>Manager Mining - Underground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0.5</v>
          </cell>
          <cell r="AQ94">
            <v>0.5</v>
          </cell>
          <cell r="AR94">
            <v>0.5</v>
          </cell>
          <cell r="AS94">
            <v>0.5</v>
          </cell>
          <cell r="AT94">
            <v>0.5</v>
          </cell>
          <cell r="AU94">
            <v>0.5</v>
          </cell>
          <cell r="AV94">
            <v>0.5</v>
          </cell>
          <cell r="AW94">
            <v>0.5</v>
          </cell>
          <cell r="AX94">
            <v>0.5</v>
          </cell>
          <cell r="AY94">
            <v>0.5</v>
          </cell>
          <cell r="AZ94">
            <v>0.5</v>
          </cell>
          <cell r="BA94">
            <v>0.5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B95" t="str">
            <v>Underground Mine Superintendent</v>
          </cell>
          <cell r="L95">
            <v>1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1</v>
          </cell>
          <cell r="AH95">
            <v>1</v>
          </cell>
          <cell r="AI95">
            <v>1</v>
          </cell>
          <cell r="AJ95">
            <v>1</v>
          </cell>
          <cell r="AK95">
            <v>1</v>
          </cell>
          <cell r="AL95">
            <v>1</v>
          </cell>
          <cell r="AM95">
            <v>1</v>
          </cell>
          <cell r="AN95">
            <v>1</v>
          </cell>
          <cell r="AO95">
            <v>1</v>
          </cell>
          <cell r="AP95">
            <v>1</v>
          </cell>
          <cell r="AQ95">
            <v>1</v>
          </cell>
          <cell r="AR95">
            <v>1</v>
          </cell>
          <cell r="AS95">
            <v>1</v>
          </cell>
          <cell r="AT95">
            <v>1</v>
          </cell>
          <cell r="AU95">
            <v>1</v>
          </cell>
          <cell r="AV95">
            <v>1</v>
          </cell>
          <cell r="AW95">
            <v>1</v>
          </cell>
          <cell r="AX95">
            <v>1</v>
          </cell>
          <cell r="AY95">
            <v>1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</row>
        <row r="96">
          <cell r="B96" t="str">
            <v>Technical Services</v>
          </cell>
        </row>
        <row r="97">
          <cell r="B97" t="str">
            <v>Mine Planning Engineer</v>
          </cell>
          <cell r="L97">
            <v>1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</row>
        <row r="98">
          <cell r="B98" t="str">
            <v>Underground Mine Surveyor</v>
          </cell>
          <cell r="L98">
            <v>1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</row>
        <row r="99">
          <cell r="B99" t="str">
            <v>Learner Surveyors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E99">
            <v>1</v>
          </cell>
          <cell r="AF99">
            <v>1</v>
          </cell>
          <cell r="AG99">
            <v>1</v>
          </cell>
          <cell r="AH99">
            <v>1</v>
          </cell>
          <cell r="AI99">
            <v>1</v>
          </cell>
          <cell r="AJ99">
            <v>1</v>
          </cell>
          <cell r="AK99">
            <v>1</v>
          </cell>
          <cell r="AL99">
            <v>1</v>
          </cell>
          <cell r="AM99">
            <v>1</v>
          </cell>
          <cell r="AN99">
            <v>1</v>
          </cell>
          <cell r="AO99">
            <v>2</v>
          </cell>
          <cell r="AP99">
            <v>2</v>
          </cell>
          <cell r="AQ99">
            <v>2</v>
          </cell>
          <cell r="AR99">
            <v>2</v>
          </cell>
          <cell r="AS99">
            <v>2</v>
          </cell>
          <cell r="AT99">
            <v>2</v>
          </cell>
          <cell r="AU99">
            <v>2</v>
          </cell>
          <cell r="AV99">
            <v>2</v>
          </cell>
          <cell r="AW99">
            <v>2</v>
          </cell>
          <cell r="AX99">
            <v>2</v>
          </cell>
          <cell r="AY99">
            <v>2</v>
          </cell>
          <cell r="AZ99">
            <v>2</v>
          </cell>
          <cell r="BA99">
            <v>2</v>
          </cell>
          <cell r="BB99">
            <v>2</v>
          </cell>
          <cell r="BC99">
            <v>2</v>
          </cell>
          <cell r="BD99">
            <v>2</v>
          </cell>
          <cell r="BE99">
            <v>2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</row>
        <row r="100">
          <cell r="B100" t="str">
            <v>Ventilation Officer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</row>
        <row r="101">
          <cell r="B101" t="str">
            <v>Learner Ventilation Officers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2</v>
          </cell>
          <cell r="AP101">
            <v>2</v>
          </cell>
          <cell r="AQ101">
            <v>2</v>
          </cell>
          <cell r="AR101">
            <v>2</v>
          </cell>
          <cell r="AS101">
            <v>2</v>
          </cell>
          <cell r="AT101">
            <v>2</v>
          </cell>
          <cell r="AU101">
            <v>2</v>
          </cell>
          <cell r="AV101">
            <v>2</v>
          </cell>
          <cell r="AW101">
            <v>2</v>
          </cell>
          <cell r="AX101">
            <v>2</v>
          </cell>
          <cell r="AY101">
            <v>2</v>
          </cell>
          <cell r="AZ101">
            <v>2</v>
          </cell>
          <cell r="BA101">
            <v>2</v>
          </cell>
          <cell r="BB101">
            <v>2</v>
          </cell>
          <cell r="BC101">
            <v>2</v>
          </cell>
          <cell r="BD101">
            <v>2</v>
          </cell>
          <cell r="BE101">
            <v>2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</row>
        <row r="102">
          <cell r="B102" t="str">
            <v>Underground Production Geologist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B103" t="str">
            <v>Junior Geologists/Samplers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4</v>
          </cell>
          <cell r="AP103">
            <v>4</v>
          </cell>
          <cell r="AQ103">
            <v>4</v>
          </cell>
          <cell r="AR103">
            <v>4</v>
          </cell>
          <cell r="AS103">
            <v>4</v>
          </cell>
          <cell r="AT103">
            <v>4</v>
          </cell>
          <cell r="AU103">
            <v>4</v>
          </cell>
          <cell r="AV103">
            <v>4</v>
          </cell>
          <cell r="AW103">
            <v>4</v>
          </cell>
          <cell r="AX103">
            <v>4</v>
          </cell>
          <cell r="AY103">
            <v>4</v>
          </cell>
          <cell r="AZ103">
            <v>4</v>
          </cell>
          <cell r="BA103">
            <v>4</v>
          </cell>
          <cell r="BB103">
            <v>4</v>
          </cell>
          <cell r="BC103">
            <v>4</v>
          </cell>
          <cell r="BD103">
            <v>4</v>
          </cell>
          <cell r="BE103">
            <v>4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</row>
        <row r="104">
          <cell r="B104" t="str">
            <v>Mine Administration</v>
          </cell>
          <cell r="AA104">
            <v>0</v>
          </cell>
        </row>
        <row r="105">
          <cell r="B105" t="str">
            <v>HR Officer</v>
          </cell>
          <cell r="L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</row>
        <row r="106">
          <cell r="B106" t="str">
            <v>Admin clerks</v>
          </cell>
          <cell r="L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1</v>
          </cell>
          <cell r="AJ106">
            <v>1</v>
          </cell>
          <cell r="AK106">
            <v>1</v>
          </cell>
          <cell r="AL106">
            <v>1</v>
          </cell>
          <cell r="AM106">
            <v>1</v>
          </cell>
          <cell r="AN106">
            <v>1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  <cell r="AU106">
            <v>1</v>
          </cell>
          <cell r="AV106">
            <v>1</v>
          </cell>
          <cell r="AW106">
            <v>1</v>
          </cell>
          <cell r="AX106">
            <v>1</v>
          </cell>
          <cell r="AY106">
            <v>1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</row>
        <row r="107">
          <cell r="B107" t="str">
            <v>Development Crew</v>
          </cell>
          <cell r="AA107">
            <v>0</v>
          </cell>
        </row>
        <row r="108">
          <cell r="B108" t="str">
            <v>Face Boss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4</v>
          </cell>
          <cell r="V108">
            <v>4</v>
          </cell>
          <cell r="W108">
            <v>4</v>
          </cell>
          <cell r="X108">
            <v>4</v>
          </cell>
          <cell r="Y108">
            <v>4</v>
          </cell>
          <cell r="Z108">
            <v>4</v>
          </cell>
          <cell r="AA108">
            <v>4</v>
          </cell>
          <cell r="AB108">
            <v>4</v>
          </cell>
          <cell r="AC108">
            <v>4</v>
          </cell>
          <cell r="AD108">
            <v>4</v>
          </cell>
          <cell r="AE108">
            <v>4</v>
          </cell>
          <cell r="AF108">
            <v>4</v>
          </cell>
          <cell r="AG108">
            <v>4</v>
          </cell>
          <cell r="AH108">
            <v>4</v>
          </cell>
          <cell r="AI108">
            <v>4</v>
          </cell>
          <cell r="AJ108">
            <v>4</v>
          </cell>
          <cell r="AK108">
            <v>4</v>
          </cell>
          <cell r="AL108">
            <v>4</v>
          </cell>
          <cell r="AM108">
            <v>4</v>
          </cell>
          <cell r="AN108">
            <v>4</v>
          </cell>
          <cell r="AO108">
            <v>4</v>
          </cell>
          <cell r="AP108">
            <v>4</v>
          </cell>
          <cell r="AQ108">
            <v>4</v>
          </cell>
          <cell r="AR108">
            <v>4</v>
          </cell>
          <cell r="AS108">
            <v>4</v>
          </cell>
          <cell r="AT108">
            <v>4</v>
          </cell>
          <cell r="AU108">
            <v>4</v>
          </cell>
          <cell r="AV108">
            <v>4</v>
          </cell>
          <cell r="AW108">
            <v>4</v>
          </cell>
          <cell r="AX108">
            <v>4</v>
          </cell>
          <cell r="AY108">
            <v>4</v>
          </cell>
          <cell r="AZ108">
            <v>4</v>
          </cell>
          <cell r="BA108">
            <v>4</v>
          </cell>
          <cell r="BB108">
            <v>4</v>
          </cell>
          <cell r="BC108">
            <v>4</v>
          </cell>
          <cell r="BD108">
            <v>4</v>
          </cell>
          <cell r="BE108">
            <v>4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</row>
        <row r="109">
          <cell r="B109" t="str">
            <v>Team Leaders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4</v>
          </cell>
          <cell r="V109">
            <v>4</v>
          </cell>
          <cell r="W109">
            <v>4</v>
          </cell>
          <cell r="X109">
            <v>4</v>
          </cell>
          <cell r="Y109">
            <v>4</v>
          </cell>
          <cell r="Z109">
            <v>4</v>
          </cell>
          <cell r="AA109">
            <v>4</v>
          </cell>
          <cell r="AB109">
            <v>4</v>
          </cell>
          <cell r="AC109">
            <v>4</v>
          </cell>
          <cell r="AD109">
            <v>4</v>
          </cell>
          <cell r="AE109">
            <v>4</v>
          </cell>
          <cell r="AF109">
            <v>4</v>
          </cell>
          <cell r="AG109">
            <v>4</v>
          </cell>
          <cell r="AH109">
            <v>4</v>
          </cell>
          <cell r="AI109">
            <v>4</v>
          </cell>
          <cell r="AJ109">
            <v>4</v>
          </cell>
          <cell r="AK109">
            <v>4</v>
          </cell>
          <cell r="AL109">
            <v>4</v>
          </cell>
          <cell r="AM109">
            <v>4</v>
          </cell>
          <cell r="AN109">
            <v>4</v>
          </cell>
          <cell r="AO109">
            <v>4</v>
          </cell>
          <cell r="AP109">
            <v>4</v>
          </cell>
          <cell r="AQ109">
            <v>4</v>
          </cell>
          <cell r="AR109">
            <v>4</v>
          </cell>
          <cell r="AS109">
            <v>4</v>
          </cell>
          <cell r="AT109">
            <v>4</v>
          </cell>
          <cell r="AU109">
            <v>4</v>
          </cell>
          <cell r="AV109">
            <v>4</v>
          </cell>
          <cell r="AW109">
            <v>4</v>
          </cell>
          <cell r="AX109">
            <v>4</v>
          </cell>
          <cell r="AY109">
            <v>4</v>
          </cell>
          <cell r="AZ109">
            <v>4</v>
          </cell>
          <cell r="BA109">
            <v>4</v>
          </cell>
          <cell r="BB109">
            <v>4</v>
          </cell>
          <cell r="BC109">
            <v>4</v>
          </cell>
          <cell r="BD109">
            <v>4</v>
          </cell>
          <cell r="BE109">
            <v>4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</row>
        <row r="110">
          <cell r="B110" t="str">
            <v>Drill rig Operator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12</v>
          </cell>
          <cell r="V110">
            <v>12</v>
          </cell>
          <cell r="W110">
            <v>12</v>
          </cell>
          <cell r="X110">
            <v>12</v>
          </cell>
          <cell r="Y110">
            <v>12</v>
          </cell>
          <cell r="Z110">
            <v>12</v>
          </cell>
          <cell r="AA110">
            <v>12</v>
          </cell>
          <cell r="AB110">
            <v>24</v>
          </cell>
          <cell r="AC110">
            <v>24</v>
          </cell>
          <cell r="AD110">
            <v>24</v>
          </cell>
          <cell r="AE110">
            <v>24</v>
          </cell>
          <cell r="AF110">
            <v>24</v>
          </cell>
          <cell r="AG110">
            <v>24</v>
          </cell>
          <cell r="AH110">
            <v>24</v>
          </cell>
          <cell r="AI110">
            <v>24</v>
          </cell>
          <cell r="AJ110">
            <v>24</v>
          </cell>
          <cell r="AK110">
            <v>24</v>
          </cell>
          <cell r="AL110">
            <v>24</v>
          </cell>
          <cell r="AM110">
            <v>24</v>
          </cell>
          <cell r="AN110">
            <v>24</v>
          </cell>
          <cell r="AO110">
            <v>24</v>
          </cell>
          <cell r="AP110">
            <v>24</v>
          </cell>
          <cell r="AQ110">
            <v>24</v>
          </cell>
          <cell r="AR110">
            <v>24</v>
          </cell>
          <cell r="AS110">
            <v>24</v>
          </cell>
          <cell r="AT110">
            <v>24</v>
          </cell>
          <cell r="AU110">
            <v>24</v>
          </cell>
          <cell r="AV110">
            <v>24</v>
          </cell>
          <cell r="AW110">
            <v>24</v>
          </cell>
          <cell r="AX110">
            <v>24</v>
          </cell>
          <cell r="AY110">
            <v>24</v>
          </cell>
          <cell r="AZ110">
            <v>24</v>
          </cell>
          <cell r="BA110">
            <v>24</v>
          </cell>
          <cell r="BB110">
            <v>24</v>
          </cell>
          <cell r="BC110">
            <v>24</v>
          </cell>
          <cell r="BD110">
            <v>24</v>
          </cell>
          <cell r="BE110">
            <v>24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</row>
        <row r="111">
          <cell r="B111" t="str">
            <v>Drill rig Assistant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12</v>
          </cell>
          <cell r="V111">
            <v>12</v>
          </cell>
          <cell r="W111">
            <v>12</v>
          </cell>
          <cell r="X111">
            <v>12</v>
          </cell>
          <cell r="Y111">
            <v>12</v>
          </cell>
          <cell r="Z111">
            <v>12</v>
          </cell>
          <cell r="AA111">
            <v>12</v>
          </cell>
          <cell r="AB111">
            <v>24</v>
          </cell>
          <cell r="AC111">
            <v>24</v>
          </cell>
          <cell r="AD111">
            <v>24</v>
          </cell>
          <cell r="AE111">
            <v>24</v>
          </cell>
          <cell r="AF111">
            <v>24</v>
          </cell>
          <cell r="AG111">
            <v>24</v>
          </cell>
          <cell r="AH111">
            <v>24</v>
          </cell>
          <cell r="AI111">
            <v>24</v>
          </cell>
          <cell r="AJ111">
            <v>24</v>
          </cell>
          <cell r="AK111">
            <v>24</v>
          </cell>
          <cell r="AL111">
            <v>24</v>
          </cell>
          <cell r="AM111">
            <v>24</v>
          </cell>
          <cell r="AN111">
            <v>24</v>
          </cell>
          <cell r="AO111">
            <v>24</v>
          </cell>
          <cell r="AP111">
            <v>24</v>
          </cell>
          <cell r="AQ111">
            <v>24</v>
          </cell>
          <cell r="AR111">
            <v>24</v>
          </cell>
          <cell r="AS111">
            <v>24</v>
          </cell>
          <cell r="AT111">
            <v>24</v>
          </cell>
          <cell r="AU111">
            <v>24</v>
          </cell>
          <cell r="AV111">
            <v>24</v>
          </cell>
          <cell r="AW111">
            <v>24</v>
          </cell>
          <cell r="AX111">
            <v>24</v>
          </cell>
          <cell r="AY111">
            <v>24</v>
          </cell>
          <cell r="AZ111">
            <v>24</v>
          </cell>
          <cell r="BA111">
            <v>24</v>
          </cell>
          <cell r="BB111">
            <v>24</v>
          </cell>
          <cell r="BC111">
            <v>24</v>
          </cell>
          <cell r="BD111">
            <v>24</v>
          </cell>
          <cell r="BE111">
            <v>24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</row>
        <row r="112">
          <cell r="B112" t="str">
            <v>Rockdrill Operator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2</v>
          </cell>
          <cell r="V112">
            <v>2</v>
          </cell>
          <cell r="W112">
            <v>2</v>
          </cell>
          <cell r="X112">
            <v>2</v>
          </cell>
          <cell r="Y112">
            <v>2</v>
          </cell>
          <cell r="Z112">
            <v>2</v>
          </cell>
          <cell r="AA112">
            <v>2</v>
          </cell>
          <cell r="AB112">
            <v>2</v>
          </cell>
          <cell r="AC112">
            <v>2</v>
          </cell>
          <cell r="AD112">
            <v>2</v>
          </cell>
          <cell r="AE112">
            <v>2</v>
          </cell>
          <cell r="AF112">
            <v>2</v>
          </cell>
          <cell r="AG112">
            <v>2</v>
          </cell>
          <cell r="AH112">
            <v>2</v>
          </cell>
          <cell r="AI112">
            <v>2</v>
          </cell>
          <cell r="AJ112">
            <v>2</v>
          </cell>
          <cell r="AK112">
            <v>2</v>
          </cell>
          <cell r="AL112">
            <v>2</v>
          </cell>
          <cell r="AM112">
            <v>2</v>
          </cell>
          <cell r="AN112">
            <v>2</v>
          </cell>
          <cell r="AO112">
            <v>2</v>
          </cell>
          <cell r="AP112">
            <v>2</v>
          </cell>
          <cell r="AQ112">
            <v>2</v>
          </cell>
          <cell r="AR112">
            <v>2</v>
          </cell>
          <cell r="AS112">
            <v>2</v>
          </cell>
          <cell r="AT112">
            <v>2</v>
          </cell>
          <cell r="AU112">
            <v>2</v>
          </cell>
          <cell r="AV112">
            <v>2</v>
          </cell>
          <cell r="AW112">
            <v>2</v>
          </cell>
          <cell r="AX112">
            <v>2</v>
          </cell>
          <cell r="AY112">
            <v>2</v>
          </cell>
          <cell r="AZ112">
            <v>2</v>
          </cell>
          <cell r="BA112">
            <v>2</v>
          </cell>
          <cell r="BB112">
            <v>2</v>
          </cell>
          <cell r="BC112">
            <v>2</v>
          </cell>
          <cell r="BD112">
            <v>2</v>
          </cell>
          <cell r="BE112">
            <v>2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</row>
        <row r="113">
          <cell r="B113" t="str">
            <v>Rockdrill Assistant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2</v>
          </cell>
          <cell r="V113">
            <v>2</v>
          </cell>
          <cell r="W113">
            <v>2</v>
          </cell>
          <cell r="X113">
            <v>2</v>
          </cell>
          <cell r="Y113">
            <v>2</v>
          </cell>
          <cell r="Z113">
            <v>2</v>
          </cell>
          <cell r="AA113">
            <v>2</v>
          </cell>
          <cell r="AB113">
            <v>2</v>
          </cell>
          <cell r="AC113">
            <v>2</v>
          </cell>
          <cell r="AD113">
            <v>2</v>
          </cell>
          <cell r="AE113">
            <v>2</v>
          </cell>
          <cell r="AF113">
            <v>2</v>
          </cell>
          <cell r="AG113">
            <v>2</v>
          </cell>
          <cell r="AH113">
            <v>2</v>
          </cell>
          <cell r="AI113">
            <v>2</v>
          </cell>
          <cell r="AJ113">
            <v>2</v>
          </cell>
          <cell r="AK113">
            <v>2</v>
          </cell>
          <cell r="AL113">
            <v>2</v>
          </cell>
          <cell r="AM113">
            <v>2</v>
          </cell>
          <cell r="AN113">
            <v>2</v>
          </cell>
          <cell r="AO113">
            <v>2</v>
          </cell>
          <cell r="AP113">
            <v>2</v>
          </cell>
          <cell r="AQ113">
            <v>2</v>
          </cell>
          <cell r="AR113">
            <v>2</v>
          </cell>
          <cell r="AS113">
            <v>2</v>
          </cell>
          <cell r="AT113">
            <v>2</v>
          </cell>
          <cell r="AU113">
            <v>2</v>
          </cell>
          <cell r="AV113">
            <v>2</v>
          </cell>
          <cell r="AW113">
            <v>2</v>
          </cell>
          <cell r="AX113">
            <v>2</v>
          </cell>
          <cell r="AY113">
            <v>2</v>
          </cell>
          <cell r="AZ113">
            <v>2</v>
          </cell>
          <cell r="BA113">
            <v>2</v>
          </cell>
          <cell r="BB113">
            <v>2</v>
          </cell>
          <cell r="BC113">
            <v>2</v>
          </cell>
          <cell r="BD113">
            <v>2</v>
          </cell>
          <cell r="BE113">
            <v>2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</row>
        <row r="114">
          <cell r="B114" t="str">
            <v>Construction/Conveyor Crew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8</v>
          </cell>
          <cell r="V114">
            <v>8</v>
          </cell>
          <cell r="W114">
            <v>8</v>
          </cell>
          <cell r="X114">
            <v>8</v>
          </cell>
          <cell r="Y114">
            <v>8</v>
          </cell>
          <cell r="Z114">
            <v>8</v>
          </cell>
          <cell r="AA114">
            <v>8</v>
          </cell>
          <cell r="AB114">
            <v>8</v>
          </cell>
          <cell r="AC114">
            <v>8</v>
          </cell>
          <cell r="AD114">
            <v>8</v>
          </cell>
          <cell r="AE114">
            <v>8</v>
          </cell>
          <cell r="AF114">
            <v>8</v>
          </cell>
          <cell r="AG114">
            <v>8</v>
          </cell>
          <cell r="AH114">
            <v>8</v>
          </cell>
          <cell r="AI114">
            <v>8</v>
          </cell>
          <cell r="AJ114">
            <v>8</v>
          </cell>
          <cell r="AK114">
            <v>8</v>
          </cell>
          <cell r="AL114">
            <v>8</v>
          </cell>
          <cell r="AM114">
            <v>8</v>
          </cell>
          <cell r="AN114">
            <v>8</v>
          </cell>
          <cell r="AO114">
            <v>12</v>
          </cell>
          <cell r="AP114">
            <v>12</v>
          </cell>
          <cell r="AQ114">
            <v>12</v>
          </cell>
          <cell r="AR114">
            <v>12</v>
          </cell>
          <cell r="AS114">
            <v>12</v>
          </cell>
          <cell r="AT114">
            <v>12</v>
          </cell>
          <cell r="AU114">
            <v>12</v>
          </cell>
          <cell r="AV114">
            <v>12</v>
          </cell>
          <cell r="AW114">
            <v>12</v>
          </cell>
          <cell r="AX114">
            <v>12</v>
          </cell>
          <cell r="AY114">
            <v>12</v>
          </cell>
          <cell r="AZ114">
            <v>12</v>
          </cell>
          <cell r="BA114">
            <v>12</v>
          </cell>
          <cell r="BB114">
            <v>12</v>
          </cell>
          <cell r="BC114">
            <v>12</v>
          </cell>
          <cell r="BD114">
            <v>12</v>
          </cell>
          <cell r="BE114">
            <v>12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B115" t="str">
            <v>Heavy Vehicle Operator Dumptruck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</row>
        <row r="116">
          <cell r="B116" t="str">
            <v>Heavy Vehicle Operator LHD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8</v>
          </cell>
          <cell r="V116">
            <v>8</v>
          </cell>
          <cell r="W116">
            <v>8</v>
          </cell>
          <cell r="X116">
            <v>8</v>
          </cell>
          <cell r="Y116">
            <v>8</v>
          </cell>
          <cell r="Z116">
            <v>8</v>
          </cell>
          <cell r="AA116">
            <v>8</v>
          </cell>
          <cell r="AB116">
            <v>16</v>
          </cell>
          <cell r="AC116">
            <v>16</v>
          </cell>
          <cell r="AD116">
            <v>16</v>
          </cell>
          <cell r="AE116">
            <v>16</v>
          </cell>
          <cell r="AF116">
            <v>16</v>
          </cell>
          <cell r="AG116">
            <v>16</v>
          </cell>
          <cell r="AH116">
            <v>16</v>
          </cell>
          <cell r="AI116">
            <v>16</v>
          </cell>
          <cell r="AJ116">
            <v>16</v>
          </cell>
          <cell r="AK116">
            <v>16</v>
          </cell>
          <cell r="AL116">
            <v>16</v>
          </cell>
          <cell r="AM116">
            <v>16</v>
          </cell>
          <cell r="AN116">
            <v>16</v>
          </cell>
          <cell r="AO116">
            <v>16</v>
          </cell>
          <cell r="AP116">
            <v>16</v>
          </cell>
          <cell r="AQ116">
            <v>16</v>
          </cell>
          <cell r="AR116">
            <v>16</v>
          </cell>
          <cell r="AS116">
            <v>16</v>
          </cell>
          <cell r="AT116">
            <v>16</v>
          </cell>
          <cell r="AU116">
            <v>16</v>
          </cell>
          <cell r="AV116">
            <v>16</v>
          </cell>
          <cell r="AW116">
            <v>16</v>
          </cell>
          <cell r="AX116">
            <v>16</v>
          </cell>
          <cell r="AY116">
            <v>16</v>
          </cell>
          <cell r="AZ116">
            <v>16</v>
          </cell>
          <cell r="BA116">
            <v>16</v>
          </cell>
          <cell r="BB116">
            <v>16</v>
          </cell>
          <cell r="BC116">
            <v>16</v>
          </cell>
          <cell r="BD116">
            <v>16</v>
          </cell>
          <cell r="BE116">
            <v>16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</row>
        <row r="117">
          <cell r="B117" t="str">
            <v>Heavy Vehicle Operator MPV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8</v>
          </cell>
          <cell r="V117">
            <v>8</v>
          </cell>
          <cell r="W117">
            <v>8</v>
          </cell>
          <cell r="X117">
            <v>8</v>
          </cell>
          <cell r="Y117">
            <v>8</v>
          </cell>
          <cell r="Z117">
            <v>8</v>
          </cell>
          <cell r="AA117">
            <v>8</v>
          </cell>
          <cell r="AB117">
            <v>8</v>
          </cell>
          <cell r="AC117">
            <v>8</v>
          </cell>
          <cell r="AD117">
            <v>8</v>
          </cell>
          <cell r="AE117">
            <v>8</v>
          </cell>
          <cell r="AF117">
            <v>8</v>
          </cell>
          <cell r="AG117">
            <v>8</v>
          </cell>
          <cell r="AH117">
            <v>8</v>
          </cell>
          <cell r="AI117">
            <v>8</v>
          </cell>
          <cell r="AJ117">
            <v>8</v>
          </cell>
          <cell r="AK117">
            <v>8</v>
          </cell>
          <cell r="AL117">
            <v>8</v>
          </cell>
          <cell r="AM117">
            <v>8</v>
          </cell>
          <cell r="AN117">
            <v>8</v>
          </cell>
          <cell r="AO117">
            <v>8</v>
          </cell>
          <cell r="AP117">
            <v>8</v>
          </cell>
          <cell r="AQ117">
            <v>8</v>
          </cell>
          <cell r="AR117">
            <v>8</v>
          </cell>
          <cell r="AS117">
            <v>8</v>
          </cell>
          <cell r="AT117">
            <v>8</v>
          </cell>
          <cell r="AU117">
            <v>8</v>
          </cell>
          <cell r="AV117">
            <v>8</v>
          </cell>
          <cell r="AW117">
            <v>8</v>
          </cell>
          <cell r="AX117">
            <v>8</v>
          </cell>
          <cell r="AY117">
            <v>8</v>
          </cell>
          <cell r="AZ117">
            <v>8</v>
          </cell>
          <cell r="BA117">
            <v>8</v>
          </cell>
          <cell r="BB117">
            <v>8</v>
          </cell>
          <cell r="BC117">
            <v>8</v>
          </cell>
          <cell r="BD117">
            <v>8</v>
          </cell>
          <cell r="BE117">
            <v>8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</row>
        <row r="118">
          <cell r="B118" t="str">
            <v>Stoping Crew</v>
          </cell>
          <cell r="AA118">
            <v>0</v>
          </cell>
        </row>
        <row r="119">
          <cell r="B119" t="str">
            <v>Face Boss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4</v>
          </cell>
          <cell r="AP119">
            <v>4</v>
          </cell>
          <cell r="AQ119">
            <v>4</v>
          </cell>
          <cell r="AR119">
            <v>4</v>
          </cell>
          <cell r="AS119">
            <v>4</v>
          </cell>
          <cell r="AT119">
            <v>4</v>
          </cell>
          <cell r="AU119">
            <v>4</v>
          </cell>
          <cell r="AV119">
            <v>4</v>
          </cell>
          <cell r="AW119">
            <v>4</v>
          </cell>
          <cell r="AX119">
            <v>4</v>
          </cell>
          <cell r="AY119">
            <v>4</v>
          </cell>
          <cell r="AZ119">
            <v>4</v>
          </cell>
          <cell r="BA119">
            <v>4</v>
          </cell>
          <cell r="BB119">
            <v>4</v>
          </cell>
          <cell r="BC119">
            <v>4</v>
          </cell>
          <cell r="BD119">
            <v>4</v>
          </cell>
          <cell r="BE119">
            <v>4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</row>
        <row r="120">
          <cell r="B120" t="str">
            <v>Team Leaders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4</v>
          </cell>
          <cell r="AP120">
            <v>4</v>
          </cell>
          <cell r="AQ120">
            <v>4</v>
          </cell>
          <cell r="AR120">
            <v>4</v>
          </cell>
          <cell r="AS120">
            <v>4</v>
          </cell>
          <cell r="AT120">
            <v>4</v>
          </cell>
          <cell r="AU120">
            <v>4</v>
          </cell>
          <cell r="AV120">
            <v>4</v>
          </cell>
          <cell r="AW120">
            <v>4</v>
          </cell>
          <cell r="AX120">
            <v>4</v>
          </cell>
          <cell r="AY120">
            <v>4</v>
          </cell>
          <cell r="AZ120">
            <v>4</v>
          </cell>
          <cell r="BA120">
            <v>4</v>
          </cell>
          <cell r="BB120">
            <v>4</v>
          </cell>
          <cell r="BC120">
            <v>4</v>
          </cell>
          <cell r="BD120">
            <v>4</v>
          </cell>
          <cell r="BE120">
            <v>4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</row>
        <row r="121">
          <cell r="B121" t="str">
            <v>Drill rig Operator (LH)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12</v>
          </cell>
          <cell r="AP121">
            <v>20</v>
          </cell>
          <cell r="AQ121">
            <v>20</v>
          </cell>
          <cell r="AR121">
            <v>20</v>
          </cell>
          <cell r="AS121">
            <v>20</v>
          </cell>
          <cell r="AT121">
            <v>20</v>
          </cell>
          <cell r="AU121">
            <v>20</v>
          </cell>
          <cell r="AV121">
            <v>20</v>
          </cell>
          <cell r="AW121">
            <v>20</v>
          </cell>
          <cell r="AX121">
            <v>20</v>
          </cell>
          <cell r="AY121">
            <v>20</v>
          </cell>
          <cell r="AZ121">
            <v>20</v>
          </cell>
          <cell r="BA121">
            <v>20</v>
          </cell>
          <cell r="BB121">
            <v>20</v>
          </cell>
          <cell r="BC121">
            <v>20</v>
          </cell>
          <cell r="BD121">
            <v>20</v>
          </cell>
          <cell r="BE121">
            <v>20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</row>
        <row r="122">
          <cell r="B122" t="str">
            <v>Drill rig Assistant (LH)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12</v>
          </cell>
          <cell r="AP122">
            <v>20</v>
          </cell>
          <cell r="AQ122">
            <v>20</v>
          </cell>
          <cell r="AR122">
            <v>20</v>
          </cell>
          <cell r="AS122">
            <v>20</v>
          </cell>
          <cell r="AT122">
            <v>20</v>
          </cell>
          <cell r="AU122">
            <v>20</v>
          </cell>
          <cell r="AV122">
            <v>20</v>
          </cell>
          <cell r="AW122">
            <v>20</v>
          </cell>
          <cell r="AX122">
            <v>20</v>
          </cell>
          <cell r="AY122">
            <v>20</v>
          </cell>
          <cell r="AZ122">
            <v>20</v>
          </cell>
          <cell r="BA122">
            <v>20</v>
          </cell>
          <cell r="BB122">
            <v>20</v>
          </cell>
          <cell r="BC122">
            <v>20</v>
          </cell>
          <cell r="BD122">
            <v>20</v>
          </cell>
          <cell r="BE122">
            <v>20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</row>
        <row r="123">
          <cell r="B123" t="str">
            <v>Heavy Vehicle Operator Dumptruck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12</v>
          </cell>
          <cell r="AP123">
            <v>20</v>
          </cell>
          <cell r="AQ123">
            <v>20</v>
          </cell>
          <cell r="AR123">
            <v>20</v>
          </cell>
          <cell r="AS123">
            <v>20</v>
          </cell>
          <cell r="AT123">
            <v>20</v>
          </cell>
          <cell r="AU123">
            <v>20</v>
          </cell>
          <cell r="AV123">
            <v>20</v>
          </cell>
          <cell r="AW123">
            <v>20</v>
          </cell>
          <cell r="AX123">
            <v>20</v>
          </cell>
          <cell r="AY123">
            <v>20</v>
          </cell>
          <cell r="AZ123">
            <v>20</v>
          </cell>
          <cell r="BA123">
            <v>20</v>
          </cell>
          <cell r="BB123">
            <v>20</v>
          </cell>
          <cell r="BC123">
            <v>20</v>
          </cell>
          <cell r="BD123">
            <v>20</v>
          </cell>
          <cell r="BE123">
            <v>20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</row>
        <row r="124">
          <cell r="B124" t="str">
            <v>Heavy Vehicle Operator LHD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4</v>
          </cell>
          <cell r="AP124">
            <v>8</v>
          </cell>
          <cell r="AQ124">
            <v>8</v>
          </cell>
          <cell r="AR124">
            <v>8</v>
          </cell>
          <cell r="AS124">
            <v>8</v>
          </cell>
          <cell r="AT124">
            <v>8</v>
          </cell>
          <cell r="AU124">
            <v>8</v>
          </cell>
          <cell r="AV124">
            <v>8</v>
          </cell>
          <cell r="AW124">
            <v>8</v>
          </cell>
          <cell r="AX124">
            <v>8</v>
          </cell>
          <cell r="AY124">
            <v>8</v>
          </cell>
          <cell r="AZ124">
            <v>8</v>
          </cell>
          <cell r="BA124">
            <v>8</v>
          </cell>
          <cell r="BB124">
            <v>8</v>
          </cell>
          <cell r="BC124">
            <v>8</v>
          </cell>
          <cell r="BD124">
            <v>8</v>
          </cell>
          <cell r="BE124">
            <v>8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</row>
        <row r="125">
          <cell r="B125" t="str">
            <v>Heavy Vehicle Operator MPV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8</v>
          </cell>
          <cell r="AP125">
            <v>16</v>
          </cell>
          <cell r="AQ125">
            <v>16</v>
          </cell>
          <cell r="AR125">
            <v>16</v>
          </cell>
          <cell r="AS125">
            <v>16</v>
          </cell>
          <cell r="AT125">
            <v>16</v>
          </cell>
          <cell r="AU125">
            <v>16</v>
          </cell>
          <cell r="AV125">
            <v>16</v>
          </cell>
          <cell r="AW125">
            <v>16</v>
          </cell>
          <cell r="AX125">
            <v>16</v>
          </cell>
          <cell r="AY125">
            <v>16</v>
          </cell>
          <cell r="AZ125">
            <v>16</v>
          </cell>
          <cell r="BA125">
            <v>16</v>
          </cell>
          <cell r="BB125">
            <v>16</v>
          </cell>
          <cell r="BC125">
            <v>16</v>
          </cell>
          <cell r="BD125">
            <v>16</v>
          </cell>
          <cell r="BE125">
            <v>16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</row>
        <row r="126">
          <cell r="B126" t="str">
            <v>Underground Services</v>
          </cell>
        </row>
        <row r="127">
          <cell r="B127" t="str">
            <v>Pump Attendants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4</v>
          </cell>
          <cell r="V127">
            <v>4</v>
          </cell>
          <cell r="W127">
            <v>4</v>
          </cell>
          <cell r="X127">
            <v>4</v>
          </cell>
          <cell r="Y127">
            <v>4</v>
          </cell>
          <cell r="Z127">
            <v>4</v>
          </cell>
          <cell r="AA127">
            <v>4</v>
          </cell>
          <cell r="AB127">
            <v>4</v>
          </cell>
          <cell r="AC127">
            <v>4</v>
          </cell>
          <cell r="AD127">
            <v>4</v>
          </cell>
          <cell r="AE127">
            <v>4</v>
          </cell>
          <cell r="AF127">
            <v>4</v>
          </cell>
          <cell r="AG127">
            <v>4</v>
          </cell>
          <cell r="AH127">
            <v>4</v>
          </cell>
          <cell r="AI127">
            <v>4</v>
          </cell>
          <cell r="AJ127">
            <v>4</v>
          </cell>
          <cell r="AK127">
            <v>4</v>
          </cell>
          <cell r="AL127">
            <v>4</v>
          </cell>
          <cell r="AM127">
            <v>4</v>
          </cell>
          <cell r="AN127">
            <v>4</v>
          </cell>
          <cell r="AO127">
            <v>4</v>
          </cell>
          <cell r="AP127">
            <v>4</v>
          </cell>
          <cell r="AQ127">
            <v>8</v>
          </cell>
          <cell r="AR127">
            <v>8</v>
          </cell>
          <cell r="AS127">
            <v>8</v>
          </cell>
          <cell r="AT127">
            <v>8</v>
          </cell>
          <cell r="AU127">
            <v>8</v>
          </cell>
          <cell r="AV127">
            <v>8</v>
          </cell>
          <cell r="AW127">
            <v>8</v>
          </cell>
          <cell r="AX127">
            <v>8</v>
          </cell>
          <cell r="AY127">
            <v>8</v>
          </cell>
          <cell r="AZ127">
            <v>8</v>
          </cell>
          <cell r="BA127">
            <v>8</v>
          </cell>
          <cell r="BB127">
            <v>8</v>
          </cell>
          <cell r="BC127">
            <v>8</v>
          </cell>
          <cell r="BD127">
            <v>8</v>
          </cell>
          <cell r="BE127">
            <v>8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</row>
        <row r="128">
          <cell r="B128" t="str">
            <v>Grader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</row>
        <row r="129">
          <cell r="B129" t="str">
            <v>Engineering</v>
          </cell>
          <cell r="AA129">
            <v>0</v>
          </cell>
        </row>
        <row r="130">
          <cell r="B130" t="str">
            <v>Section Engineer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1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  <cell r="AU130">
            <v>1</v>
          </cell>
          <cell r="AV130">
            <v>1</v>
          </cell>
          <cell r="AW130">
            <v>1</v>
          </cell>
          <cell r="AX130">
            <v>1</v>
          </cell>
          <cell r="AY130">
            <v>1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</row>
        <row r="131">
          <cell r="B131" t="str">
            <v>General Engineering Superintendent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</row>
        <row r="132">
          <cell r="B132" t="str">
            <v>Foreman Electrical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1</v>
          </cell>
          <cell r="AP132">
            <v>1</v>
          </cell>
          <cell r="AQ132">
            <v>1</v>
          </cell>
          <cell r="AR132">
            <v>1</v>
          </cell>
          <cell r="AS132">
            <v>1</v>
          </cell>
          <cell r="AT132">
            <v>1</v>
          </cell>
          <cell r="AU132">
            <v>1</v>
          </cell>
          <cell r="AV132">
            <v>1</v>
          </cell>
          <cell r="AW132">
            <v>1</v>
          </cell>
          <cell r="AX132">
            <v>1</v>
          </cell>
          <cell r="AY132">
            <v>1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B133" t="str">
            <v>Electrician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4</v>
          </cell>
          <cell r="AP133">
            <v>4</v>
          </cell>
          <cell r="AQ133">
            <v>4</v>
          </cell>
          <cell r="AR133">
            <v>4</v>
          </cell>
          <cell r="AS133">
            <v>4</v>
          </cell>
          <cell r="AT133">
            <v>4</v>
          </cell>
          <cell r="AU133">
            <v>4</v>
          </cell>
          <cell r="AV133">
            <v>4</v>
          </cell>
          <cell r="AW133">
            <v>4</v>
          </cell>
          <cell r="AX133">
            <v>4</v>
          </cell>
          <cell r="AY133">
            <v>4</v>
          </cell>
          <cell r="AZ133">
            <v>4</v>
          </cell>
          <cell r="BA133">
            <v>4</v>
          </cell>
          <cell r="BB133">
            <v>4</v>
          </cell>
          <cell r="BC133">
            <v>4</v>
          </cell>
          <cell r="BD133">
            <v>4</v>
          </cell>
          <cell r="BE133">
            <v>4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B134" t="str">
            <v>Electrician Apprentice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4</v>
          </cell>
          <cell r="AP134">
            <v>4</v>
          </cell>
          <cell r="AQ134">
            <v>4</v>
          </cell>
          <cell r="AR134">
            <v>4</v>
          </cell>
          <cell r="AS134">
            <v>4</v>
          </cell>
          <cell r="AT134">
            <v>4</v>
          </cell>
          <cell r="AU134">
            <v>4</v>
          </cell>
          <cell r="AV134">
            <v>4</v>
          </cell>
          <cell r="AW134">
            <v>4</v>
          </cell>
          <cell r="AX134">
            <v>4</v>
          </cell>
          <cell r="AY134">
            <v>4</v>
          </cell>
          <cell r="AZ134">
            <v>4</v>
          </cell>
          <cell r="BA134">
            <v>4</v>
          </cell>
          <cell r="BB134">
            <v>4</v>
          </cell>
          <cell r="BC134">
            <v>4</v>
          </cell>
          <cell r="BD134">
            <v>4</v>
          </cell>
          <cell r="BE134">
            <v>4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B135" t="str">
            <v>Foreman Mechanical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</row>
        <row r="136">
          <cell r="B136" t="str">
            <v>Fitter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4</v>
          </cell>
          <cell r="AP136">
            <v>4</v>
          </cell>
          <cell r="AQ136">
            <v>4</v>
          </cell>
          <cell r="AR136">
            <v>4</v>
          </cell>
          <cell r="AS136">
            <v>4</v>
          </cell>
          <cell r="AT136">
            <v>4</v>
          </cell>
          <cell r="AU136">
            <v>4</v>
          </cell>
          <cell r="AV136">
            <v>4</v>
          </cell>
          <cell r="AW136">
            <v>4</v>
          </cell>
          <cell r="AX136">
            <v>4</v>
          </cell>
          <cell r="AY136">
            <v>4</v>
          </cell>
          <cell r="AZ136">
            <v>4</v>
          </cell>
          <cell r="BA136">
            <v>4</v>
          </cell>
          <cell r="BB136">
            <v>4</v>
          </cell>
          <cell r="BC136">
            <v>4</v>
          </cell>
          <cell r="BD136">
            <v>4</v>
          </cell>
          <cell r="BE136">
            <v>4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</row>
        <row r="137">
          <cell r="B137" t="str">
            <v>Fitter Apprentice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4</v>
          </cell>
          <cell r="AP137">
            <v>4</v>
          </cell>
          <cell r="AQ137">
            <v>4</v>
          </cell>
          <cell r="AR137">
            <v>4</v>
          </cell>
          <cell r="AS137">
            <v>4</v>
          </cell>
          <cell r="AT137">
            <v>4</v>
          </cell>
          <cell r="AU137">
            <v>4</v>
          </cell>
          <cell r="AV137">
            <v>4</v>
          </cell>
          <cell r="AW137">
            <v>4</v>
          </cell>
          <cell r="AX137">
            <v>4</v>
          </cell>
          <cell r="AY137">
            <v>4</v>
          </cell>
          <cell r="AZ137">
            <v>4</v>
          </cell>
          <cell r="BA137">
            <v>4</v>
          </cell>
          <cell r="BB137">
            <v>4</v>
          </cell>
          <cell r="BC137">
            <v>4</v>
          </cell>
          <cell r="BD137">
            <v>4</v>
          </cell>
          <cell r="BE137">
            <v>4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</row>
        <row r="138">
          <cell r="B138" t="str">
            <v>Boilermaker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4</v>
          </cell>
          <cell r="AP138">
            <v>4</v>
          </cell>
          <cell r="AQ138">
            <v>4</v>
          </cell>
          <cell r="AR138">
            <v>4</v>
          </cell>
          <cell r="AS138">
            <v>4</v>
          </cell>
          <cell r="AT138">
            <v>4</v>
          </cell>
          <cell r="AU138">
            <v>4</v>
          </cell>
          <cell r="AV138">
            <v>4</v>
          </cell>
          <cell r="AW138">
            <v>4</v>
          </cell>
          <cell r="AX138">
            <v>4</v>
          </cell>
          <cell r="AY138">
            <v>4</v>
          </cell>
          <cell r="AZ138">
            <v>4</v>
          </cell>
          <cell r="BA138">
            <v>4</v>
          </cell>
          <cell r="BB138">
            <v>4</v>
          </cell>
          <cell r="BC138">
            <v>4</v>
          </cell>
          <cell r="BD138">
            <v>4</v>
          </cell>
          <cell r="BE138">
            <v>4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B139" t="str">
            <v>Boilermaker Apprentice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E139">
            <v>1</v>
          </cell>
          <cell r="AF139">
            <v>1</v>
          </cell>
          <cell r="AG139">
            <v>1</v>
          </cell>
          <cell r="AH139">
            <v>1</v>
          </cell>
          <cell r="AI139">
            <v>1</v>
          </cell>
          <cell r="AJ139">
            <v>1</v>
          </cell>
          <cell r="AK139">
            <v>1</v>
          </cell>
          <cell r="AL139">
            <v>1</v>
          </cell>
          <cell r="AM139">
            <v>1</v>
          </cell>
          <cell r="AN139">
            <v>1</v>
          </cell>
          <cell r="AO139">
            <v>4</v>
          </cell>
          <cell r="AP139">
            <v>4</v>
          </cell>
          <cell r="AQ139">
            <v>4</v>
          </cell>
          <cell r="AR139">
            <v>4</v>
          </cell>
          <cell r="AS139">
            <v>4</v>
          </cell>
          <cell r="AT139">
            <v>4</v>
          </cell>
          <cell r="AU139">
            <v>4</v>
          </cell>
          <cell r="AV139">
            <v>4</v>
          </cell>
          <cell r="AW139">
            <v>4</v>
          </cell>
          <cell r="AX139">
            <v>4</v>
          </cell>
          <cell r="AY139">
            <v>4</v>
          </cell>
          <cell r="AZ139">
            <v>4</v>
          </cell>
          <cell r="BA139">
            <v>4</v>
          </cell>
          <cell r="BB139">
            <v>4</v>
          </cell>
          <cell r="BC139">
            <v>4</v>
          </cell>
          <cell r="BD139">
            <v>4</v>
          </cell>
          <cell r="BE139">
            <v>4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B140" t="str">
            <v>H/V Shift Mechanics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8</v>
          </cell>
          <cell r="V140">
            <v>8</v>
          </cell>
          <cell r="W140">
            <v>8</v>
          </cell>
          <cell r="X140">
            <v>8</v>
          </cell>
          <cell r="Y140">
            <v>8</v>
          </cell>
          <cell r="Z140">
            <v>8</v>
          </cell>
          <cell r="AA140">
            <v>8</v>
          </cell>
          <cell r="AB140">
            <v>8</v>
          </cell>
          <cell r="AC140">
            <v>8</v>
          </cell>
          <cell r="AD140">
            <v>8</v>
          </cell>
          <cell r="AE140">
            <v>8</v>
          </cell>
          <cell r="AF140">
            <v>8</v>
          </cell>
          <cell r="AG140">
            <v>8</v>
          </cell>
          <cell r="AH140">
            <v>8</v>
          </cell>
          <cell r="AI140">
            <v>8</v>
          </cell>
          <cell r="AJ140">
            <v>8</v>
          </cell>
          <cell r="AK140">
            <v>8</v>
          </cell>
          <cell r="AL140">
            <v>8</v>
          </cell>
          <cell r="AM140">
            <v>8</v>
          </cell>
          <cell r="AN140">
            <v>8</v>
          </cell>
          <cell r="AO140">
            <v>12</v>
          </cell>
          <cell r="AP140">
            <v>12</v>
          </cell>
          <cell r="AQ140">
            <v>12</v>
          </cell>
          <cell r="AR140">
            <v>12</v>
          </cell>
          <cell r="AS140">
            <v>12</v>
          </cell>
          <cell r="AT140">
            <v>12</v>
          </cell>
          <cell r="AU140">
            <v>12</v>
          </cell>
          <cell r="AV140">
            <v>12</v>
          </cell>
          <cell r="AW140">
            <v>12</v>
          </cell>
          <cell r="AX140">
            <v>12</v>
          </cell>
          <cell r="AY140">
            <v>12</v>
          </cell>
          <cell r="AZ140">
            <v>12</v>
          </cell>
          <cell r="BA140">
            <v>12</v>
          </cell>
          <cell r="BB140">
            <v>12</v>
          </cell>
          <cell r="BC140">
            <v>12</v>
          </cell>
          <cell r="BD140">
            <v>12</v>
          </cell>
          <cell r="BE140">
            <v>12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</row>
        <row r="141">
          <cell r="B141" t="str">
            <v>H/V Workshop Mechanics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2</v>
          </cell>
          <cell r="V141">
            <v>2</v>
          </cell>
          <cell r="W141">
            <v>2</v>
          </cell>
          <cell r="X141">
            <v>2</v>
          </cell>
          <cell r="Y141">
            <v>2</v>
          </cell>
          <cell r="Z141">
            <v>2</v>
          </cell>
          <cell r="AA141">
            <v>2</v>
          </cell>
          <cell r="AB141">
            <v>2</v>
          </cell>
          <cell r="AC141">
            <v>2</v>
          </cell>
          <cell r="AD141">
            <v>2</v>
          </cell>
          <cell r="AE141">
            <v>2</v>
          </cell>
          <cell r="AF141">
            <v>2</v>
          </cell>
          <cell r="AG141">
            <v>2</v>
          </cell>
          <cell r="AH141">
            <v>2</v>
          </cell>
          <cell r="AI141">
            <v>2</v>
          </cell>
          <cell r="AJ141">
            <v>2</v>
          </cell>
          <cell r="AK141">
            <v>2</v>
          </cell>
          <cell r="AL141">
            <v>2</v>
          </cell>
          <cell r="AM141">
            <v>2</v>
          </cell>
          <cell r="AN141">
            <v>2</v>
          </cell>
          <cell r="AO141">
            <v>4</v>
          </cell>
          <cell r="AP141">
            <v>4</v>
          </cell>
          <cell r="AQ141">
            <v>4</v>
          </cell>
          <cell r="AR141">
            <v>4</v>
          </cell>
          <cell r="AS141">
            <v>4</v>
          </cell>
          <cell r="AT141">
            <v>4</v>
          </cell>
          <cell r="AU141">
            <v>4</v>
          </cell>
          <cell r="AV141">
            <v>4</v>
          </cell>
          <cell r="AW141">
            <v>4</v>
          </cell>
          <cell r="AX141">
            <v>4</v>
          </cell>
          <cell r="AY141">
            <v>4</v>
          </cell>
          <cell r="AZ141">
            <v>4</v>
          </cell>
          <cell r="BA141">
            <v>4</v>
          </cell>
          <cell r="BB141">
            <v>4</v>
          </cell>
          <cell r="BC141">
            <v>4</v>
          </cell>
          <cell r="BD141">
            <v>4</v>
          </cell>
          <cell r="BE141">
            <v>4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</row>
        <row r="142">
          <cell r="B142" t="str">
            <v>Surface Services</v>
          </cell>
          <cell r="AA142">
            <v>0</v>
          </cell>
        </row>
        <row r="143">
          <cell r="B143" t="str">
            <v>Team Leaders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E143">
            <v>1</v>
          </cell>
          <cell r="AF143">
            <v>1</v>
          </cell>
          <cell r="AG143">
            <v>1</v>
          </cell>
          <cell r="AH143">
            <v>1</v>
          </cell>
          <cell r="AI143">
            <v>1</v>
          </cell>
          <cell r="AJ143">
            <v>1</v>
          </cell>
          <cell r="AK143">
            <v>1</v>
          </cell>
          <cell r="AL143">
            <v>1</v>
          </cell>
          <cell r="AM143">
            <v>1</v>
          </cell>
          <cell r="AN143">
            <v>1</v>
          </cell>
          <cell r="AO143">
            <v>4</v>
          </cell>
          <cell r="AP143">
            <v>4</v>
          </cell>
          <cell r="AQ143">
            <v>4</v>
          </cell>
          <cell r="AR143">
            <v>4</v>
          </cell>
          <cell r="AS143">
            <v>4</v>
          </cell>
          <cell r="AT143">
            <v>4</v>
          </cell>
          <cell r="AU143">
            <v>4</v>
          </cell>
          <cell r="AV143">
            <v>4</v>
          </cell>
          <cell r="AW143">
            <v>4</v>
          </cell>
          <cell r="AX143">
            <v>4</v>
          </cell>
          <cell r="AY143">
            <v>4</v>
          </cell>
          <cell r="AZ143">
            <v>4</v>
          </cell>
          <cell r="BA143">
            <v>4</v>
          </cell>
          <cell r="BB143">
            <v>4</v>
          </cell>
          <cell r="BC143">
            <v>4</v>
          </cell>
          <cell r="BD143">
            <v>4</v>
          </cell>
          <cell r="BE143">
            <v>4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</row>
        <row r="144">
          <cell r="B144" t="str">
            <v>Changehouse/Lamproom Attendants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4</v>
          </cell>
          <cell r="V144">
            <v>4</v>
          </cell>
          <cell r="W144">
            <v>4</v>
          </cell>
          <cell r="X144">
            <v>4</v>
          </cell>
          <cell r="Y144">
            <v>4</v>
          </cell>
          <cell r="Z144">
            <v>4</v>
          </cell>
          <cell r="AA144">
            <v>4</v>
          </cell>
          <cell r="AB144">
            <v>4</v>
          </cell>
          <cell r="AC144">
            <v>4</v>
          </cell>
          <cell r="AD144">
            <v>4</v>
          </cell>
          <cell r="AE144">
            <v>4</v>
          </cell>
          <cell r="AF144">
            <v>4</v>
          </cell>
          <cell r="AG144">
            <v>4</v>
          </cell>
          <cell r="AH144">
            <v>4</v>
          </cell>
          <cell r="AI144">
            <v>4</v>
          </cell>
          <cell r="AJ144">
            <v>4</v>
          </cell>
          <cell r="AK144">
            <v>4</v>
          </cell>
          <cell r="AL144">
            <v>4</v>
          </cell>
          <cell r="AM144">
            <v>4</v>
          </cell>
          <cell r="AN144">
            <v>4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</row>
        <row r="146">
          <cell r="B146" t="str">
            <v>Expatriate Staff ( incl overheads)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</row>
        <row r="147">
          <cell r="B147" t="str">
            <v>National Staff (excl overheads)</v>
          </cell>
          <cell r="M147">
            <v>0</v>
          </cell>
          <cell r="N147">
            <v>0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97</v>
          </cell>
          <cell r="V147">
            <v>97</v>
          </cell>
          <cell r="W147">
            <v>97</v>
          </cell>
          <cell r="X147">
            <v>97</v>
          </cell>
          <cell r="Y147">
            <v>97</v>
          </cell>
          <cell r="Z147">
            <v>97</v>
          </cell>
          <cell r="AA147">
            <v>97</v>
          </cell>
          <cell r="AB147">
            <v>131</v>
          </cell>
          <cell r="AC147">
            <v>131</v>
          </cell>
          <cell r="AD147">
            <v>131</v>
          </cell>
          <cell r="AE147">
            <v>131</v>
          </cell>
          <cell r="AF147">
            <v>131</v>
          </cell>
          <cell r="AG147">
            <v>131</v>
          </cell>
          <cell r="AH147">
            <v>131</v>
          </cell>
          <cell r="AI147">
            <v>131</v>
          </cell>
          <cell r="AJ147">
            <v>131</v>
          </cell>
          <cell r="AK147">
            <v>131</v>
          </cell>
          <cell r="AL147">
            <v>131</v>
          </cell>
          <cell r="AM147">
            <v>131</v>
          </cell>
          <cell r="AN147">
            <v>131</v>
          </cell>
          <cell r="AO147">
            <v>222</v>
          </cell>
          <cell r="AP147">
            <v>257.5</v>
          </cell>
          <cell r="AQ147">
            <v>261.5</v>
          </cell>
          <cell r="AR147">
            <v>261.5</v>
          </cell>
          <cell r="AS147">
            <v>261.5</v>
          </cell>
          <cell r="AT147">
            <v>261.5</v>
          </cell>
          <cell r="AU147">
            <v>261.5</v>
          </cell>
          <cell r="AV147">
            <v>261.5</v>
          </cell>
          <cell r="AW147">
            <v>261.5</v>
          </cell>
          <cell r="AX147">
            <v>261.5</v>
          </cell>
          <cell r="AY147">
            <v>261.5</v>
          </cell>
          <cell r="AZ147">
            <v>261.5</v>
          </cell>
          <cell r="BA147">
            <v>261.5</v>
          </cell>
          <cell r="BB147">
            <v>262</v>
          </cell>
          <cell r="BC147">
            <v>262</v>
          </cell>
          <cell r="BD147">
            <v>262</v>
          </cell>
          <cell r="BE147">
            <v>262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</row>
        <row r="148">
          <cell r="B148" t="str">
            <v>Sub -total</v>
          </cell>
          <cell r="M148">
            <v>0</v>
          </cell>
          <cell r="N148">
            <v>0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97</v>
          </cell>
          <cell r="V148">
            <v>97</v>
          </cell>
          <cell r="W148">
            <v>97</v>
          </cell>
          <cell r="X148">
            <v>97</v>
          </cell>
          <cell r="Y148">
            <v>97</v>
          </cell>
          <cell r="Z148">
            <v>97</v>
          </cell>
          <cell r="AA148">
            <v>97</v>
          </cell>
          <cell r="AB148">
            <v>131</v>
          </cell>
          <cell r="AC148">
            <v>131</v>
          </cell>
          <cell r="AD148">
            <v>131</v>
          </cell>
          <cell r="AE148">
            <v>131</v>
          </cell>
          <cell r="AF148">
            <v>131</v>
          </cell>
          <cell r="AG148">
            <v>131</v>
          </cell>
          <cell r="AH148">
            <v>131</v>
          </cell>
          <cell r="AI148">
            <v>131</v>
          </cell>
          <cell r="AJ148">
            <v>131</v>
          </cell>
          <cell r="AK148">
            <v>131</v>
          </cell>
          <cell r="AL148">
            <v>131</v>
          </cell>
          <cell r="AM148">
            <v>131</v>
          </cell>
          <cell r="AN148">
            <v>131</v>
          </cell>
          <cell r="AO148">
            <v>222</v>
          </cell>
          <cell r="AP148">
            <v>257.5</v>
          </cell>
          <cell r="AQ148">
            <v>261.5</v>
          </cell>
          <cell r="AR148">
            <v>261.5</v>
          </cell>
          <cell r="AS148">
            <v>261.5</v>
          </cell>
          <cell r="AT148">
            <v>261.5</v>
          </cell>
          <cell r="AU148">
            <v>261.5</v>
          </cell>
          <cell r="AV148">
            <v>261.5</v>
          </cell>
          <cell r="AW148">
            <v>261.5</v>
          </cell>
          <cell r="AX148">
            <v>261.5</v>
          </cell>
          <cell r="AY148">
            <v>261.5</v>
          </cell>
          <cell r="AZ148">
            <v>261.5</v>
          </cell>
          <cell r="BA148">
            <v>261.5</v>
          </cell>
          <cell r="BB148">
            <v>262</v>
          </cell>
          <cell r="BC148">
            <v>262</v>
          </cell>
          <cell r="BD148">
            <v>262</v>
          </cell>
          <cell r="BE148">
            <v>262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</row>
        <row r="149">
          <cell r="B149" t="str">
            <v>National - overheads</v>
          </cell>
        </row>
        <row r="150">
          <cell r="B150" t="str">
            <v>Total Staff Complement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97</v>
          </cell>
          <cell r="V150">
            <v>97</v>
          </cell>
          <cell r="W150">
            <v>97</v>
          </cell>
          <cell r="X150">
            <v>97</v>
          </cell>
          <cell r="Y150">
            <v>97</v>
          </cell>
          <cell r="Z150">
            <v>97</v>
          </cell>
          <cell r="AA150">
            <v>97</v>
          </cell>
          <cell r="AB150">
            <v>131</v>
          </cell>
          <cell r="AC150">
            <v>131</v>
          </cell>
          <cell r="AD150">
            <v>131</v>
          </cell>
          <cell r="AE150">
            <v>131</v>
          </cell>
          <cell r="AF150">
            <v>131</v>
          </cell>
          <cell r="AG150">
            <v>131</v>
          </cell>
          <cell r="AH150">
            <v>131</v>
          </cell>
          <cell r="AI150">
            <v>131</v>
          </cell>
          <cell r="AJ150">
            <v>131</v>
          </cell>
          <cell r="AK150">
            <v>131</v>
          </cell>
          <cell r="AL150">
            <v>131</v>
          </cell>
          <cell r="AM150">
            <v>131</v>
          </cell>
          <cell r="AN150">
            <v>131</v>
          </cell>
          <cell r="AO150">
            <v>222</v>
          </cell>
          <cell r="AP150">
            <v>257.5</v>
          </cell>
          <cell r="AQ150">
            <v>261.5</v>
          </cell>
          <cell r="AR150">
            <v>261.5</v>
          </cell>
          <cell r="AS150">
            <v>261.5</v>
          </cell>
          <cell r="AT150">
            <v>261.5</v>
          </cell>
          <cell r="AU150">
            <v>261.5</v>
          </cell>
          <cell r="AV150">
            <v>261.5</v>
          </cell>
          <cell r="AW150">
            <v>261.5</v>
          </cell>
          <cell r="AX150">
            <v>261.5</v>
          </cell>
          <cell r="AY150">
            <v>261.5</v>
          </cell>
          <cell r="AZ150">
            <v>261.5</v>
          </cell>
          <cell r="BA150">
            <v>261.5</v>
          </cell>
          <cell r="BB150">
            <v>262</v>
          </cell>
          <cell r="BC150">
            <v>262</v>
          </cell>
          <cell r="BD150">
            <v>262</v>
          </cell>
          <cell r="BE150">
            <v>262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2">
          <cell r="B152" t="str">
            <v>Total MINING YALEA UG Expatriate Staff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</row>
        <row r="153">
          <cell r="B153" t="str">
            <v>Total MINING YALEA UG National Staff</v>
          </cell>
          <cell r="M153">
            <v>0</v>
          </cell>
          <cell r="N153">
            <v>0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97</v>
          </cell>
          <cell r="V153">
            <v>97</v>
          </cell>
          <cell r="W153">
            <v>97</v>
          </cell>
          <cell r="X153">
            <v>97</v>
          </cell>
          <cell r="Y153">
            <v>97</v>
          </cell>
          <cell r="Z153">
            <v>97</v>
          </cell>
          <cell r="AA153">
            <v>97</v>
          </cell>
          <cell r="AB153">
            <v>131</v>
          </cell>
          <cell r="AC153">
            <v>131</v>
          </cell>
          <cell r="AD153">
            <v>131</v>
          </cell>
          <cell r="AE153">
            <v>131</v>
          </cell>
          <cell r="AF153">
            <v>131</v>
          </cell>
          <cell r="AG153">
            <v>131</v>
          </cell>
          <cell r="AH153">
            <v>131</v>
          </cell>
          <cell r="AI153">
            <v>131</v>
          </cell>
          <cell r="AJ153">
            <v>131</v>
          </cell>
          <cell r="AK153">
            <v>131</v>
          </cell>
          <cell r="AL153">
            <v>131</v>
          </cell>
          <cell r="AM153">
            <v>131</v>
          </cell>
          <cell r="AN153">
            <v>131</v>
          </cell>
          <cell r="AO153">
            <v>222</v>
          </cell>
          <cell r="AP153">
            <v>257.5</v>
          </cell>
          <cell r="AQ153">
            <v>261.5</v>
          </cell>
          <cell r="AR153">
            <v>261.5</v>
          </cell>
          <cell r="AS153">
            <v>261.5</v>
          </cell>
          <cell r="AT153">
            <v>261.5</v>
          </cell>
          <cell r="AU153">
            <v>261.5</v>
          </cell>
          <cell r="AV153">
            <v>261.5</v>
          </cell>
          <cell r="AW153">
            <v>261.5</v>
          </cell>
          <cell r="AX153">
            <v>261.5</v>
          </cell>
          <cell r="AY153">
            <v>261.5</v>
          </cell>
          <cell r="AZ153">
            <v>261.5</v>
          </cell>
          <cell r="BA153">
            <v>261.5</v>
          </cell>
          <cell r="BB153">
            <v>262</v>
          </cell>
          <cell r="BC153">
            <v>262</v>
          </cell>
          <cell r="BD153">
            <v>262</v>
          </cell>
          <cell r="BE153">
            <v>262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</row>
        <row r="154">
          <cell r="B154" t="str">
            <v>Total MINING YALEA UG Staff Complement</v>
          </cell>
          <cell r="M154">
            <v>0</v>
          </cell>
          <cell r="N154">
            <v>0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97</v>
          </cell>
          <cell r="V154">
            <v>97</v>
          </cell>
          <cell r="W154">
            <v>97</v>
          </cell>
          <cell r="X154">
            <v>97</v>
          </cell>
          <cell r="Y154">
            <v>97</v>
          </cell>
          <cell r="Z154">
            <v>97</v>
          </cell>
          <cell r="AA154">
            <v>97</v>
          </cell>
          <cell r="AB154">
            <v>131</v>
          </cell>
          <cell r="AC154">
            <v>131</v>
          </cell>
          <cell r="AD154">
            <v>131</v>
          </cell>
          <cell r="AE154">
            <v>131</v>
          </cell>
          <cell r="AF154">
            <v>131</v>
          </cell>
          <cell r="AG154">
            <v>131</v>
          </cell>
          <cell r="AH154">
            <v>131</v>
          </cell>
          <cell r="AI154">
            <v>131</v>
          </cell>
          <cell r="AJ154">
            <v>131</v>
          </cell>
          <cell r="AK154">
            <v>131</v>
          </cell>
          <cell r="AL154">
            <v>131</v>
          </cell>
          <cell r="AM154">
            <v>131</v>
          </cell>
          <cell r="AN154">
            <v>131</v>
          </cell>
          <cell r="AO154">
            <v>222</v>
          </cell>
          <cell r="AP154">
            <v>257.5</v>
          </cell>
          <cell r="AQ154">
            <v>261.5</v>
          </cell>
          <cell r="AR154">
            <v>261.5</v>
          </cell>
          <cell r="AS154">
            <v>261.5</v>
          </cell>
          <cell r="AT154">
            <v>261.5</v>
          </cell>
          <cell r="AU154">
            <v>261.5</v>
          </cell>
          <cell r="AV154">
            <v>261.5</v>
          </cell>
          <cell r="AW154">
            <v>261.5</v>
          </cell>
          <cell r="AX154">
            <v>261.5</v>
          </cell>
          <cell r="AY154">
            <v>261.5</v>
          </cell>
          <cell r="AZ154">
            <v>261.5</v>
          </cell>
          <cell r="BA154">
            <v>261.5</v>
          </cell>
          <cell r="BB154">
            <v>262</v>
          </cell>
          <cell r="BC154">
            <v>262</v>
          </cell>
          <cell r="BD154">
            <v>262</v>
          </cell>
          <cell r="BE154">
            <v>262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</row>
        <row r="155">
          <cell r="AV155" t="e">
            <v>#VALUE!</v>
          </cell>
        </row>
        <row r="156">
          <cell r="B156" t="str">
            <v>MINING UNDERGROUND YALEA - NOT FUNCTIONAL YET</v>
          </cell>
        </row>
        <row r="158">
          <cell r="B158" t="str">
            <v>Production Management</v>
          </cell>
          <cell r="C158" t="str">
            <v>Grade</v>
          </cell>
          <cell r="D158" t="str">
            <v>FCFA pm</v>
          </cell>
          <cell r="E158" t="str">
            <v>FCFA pm</v>
          </cell>
          <cell r="F158" t="str">
            <v>FCFA pm</v>
          </cell>
          <cell r="G158" t="str">
            <v>FCFA pm</v>
          </cell>
          <cell r="H158" t="str">
            <v>FCFA pm</v>
          </cell>
          <cell r="J158" t="str">
            <v>FCFA pm</v>
          </cell>
          <cell r="K158" t="str">
            <v>USD pm</v>
          </cell>
          <cell r="L158" t="str">
            <v>Expat (1=Yes and 0=No)</v>
          </cell>
        </row>
        <row r="159">
          <cell r="B159" t="str">
            <v>Manager Mining - Underground</v>
          </cell>
          <cell r="C159" t="str">
            <v>21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1</v>
          </cell>
          <cell r="AA159">
            <v>1</v>
          </cell>
          <cell r="AB159">
            <v>1</v>
          </cell>
          <cell r="AC159">
            <v>1</v>
          </cell>
          <cell r="AD159">
            <v>1</v>
          </cell>
          <cell r="AE159">
            <v>1</v>
          </cell>
          <cell r="AF159">
            <v>1</v>
          </cell>
          <cell r="AG159">
            <v>1</v>
          </cell>
          <cell r="AH159">
            <v>1</v>
          </cell>
          <cell r="AI159">
            <v>1</v>
          </cell>
          <cell r="AJ159">
            <v>1</v>
          </cell>
          <cell r="AK159">
            <v>1</v>
          </cell>
          <cell r="AL159">
            <v>1</v>
          </cell>
          <cell r="AM159">
            <v>1</v>
          </cell>
          <cell r="AN159">
            <v>1</v>
          </cell>
          <cell r="AO159">
            <v>1</v>
          </cell>
          <cell r="AP159">
            <v>0.5</v>
          </cell>
          <cell r="AQ159">
            <v>0.5</v>
          </cell>
          <cell r="AR159">
            <v>0.5</v>
          </cell>
          <cell r="AS159">
            <v>0.5</v>
          </cell>
          <cell r="AT159">
            <v>0.5</v>
          </cell>
          <cell r="AU159">
            <v>0.5</v>
          </cell>
          <cell r="AV159">
            <v>0.5</v>
          </cell>
          <cell r="AW159">
            <v>0.5</v>
          </cell>
          <cell r="AX159">
            <v>0.5</v>
          </cell>
          <cell r="AY159">
            <v>0.5</v>
          </cell>
          <cell r="AZ159">
            <v>0.5</v>
          </cell>
          <cell r="BA159">
            <v>0.5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</row>
        <row r="160">
          <cell r="B160" t="str">
            <v>Underground Mine Superintendent</v>
          </cell>
          <cell r="C160" t="str">
            <v>18</v>
          </cell>
          <cell r="L160">
            <v>1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1</v>
          </cell>
          <cell r="AA160">
            <v>1</v>
          </cell>
          <cell r="AB160">
            <v>1</v>
          </cell>
          <cell r="AC160">
            <v>1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  <cell r="AU160">
            <v>1</v>
          </cell>
          <cell r="AV160">
            <v>1</v>
          </cell>
          <cell r="AW160">
            <v>1</v>
          </cell>
          <cell r="AX160">
            <v>1</v>
          </cell>
          <cell r="AY160">
            <v>1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</row>
        <row r="161">
          <cell r="B161" t="str">
            <v>Technical Services</v>
          </cell>
        </row>
        <row r="162">
          <cell r="B162" t="str">
            <v>Mine Planning Engineer</v>
          </cell>
          <cell r="C162" t="str">
            <v>18</v>
          </cell>
          <cell r="L162">
            <v>1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B163" t="str">
            <v>Underground Mine Surveyor</v>
          </cell>
          <cell r="C163" t="str">
            <v>18</v>
          </cell>
          <cell r="L163">
            <v>1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E163">
            <v>1</v>
          </cell>
          <cell r="AF163">
            <v>1</v>
          </cell>
          <cell r="AG163">
            <v>1</v>
          </cell>
          <cell r="AH163">
            <v>1</v>
          </cell>
          <cell r="AI163">
            <v>1</v>
          </cell>
          <cell r="AJ163">
            <v>1</v>
          </cell>
          <cell r="AK163">
            <v>1</v>
          </cell>
          <cell r="AL163">
            <v>1</v>
          </cell>
          <cell r="AM163">
            <v>1</v>
          </cell>
          <cell r="AN163">
            <v>1</v>
          </cell>
          <cell r="AO163">
            <v>1</v>
          </cell>
          <cell r="AP163">
            <v>1</v>
          </cell>
          <cell r="AQ163">
            <v>1</v>
          </cell>
          <cell r="AR163">
            <v>1</v>
          </cell>
          <cell r="AS163">
            <v>1</v>
          </cell>
          <cell r="AT163">
            <v>1</v>
          </cell>
          <cell r="AU163">
            <v>1</v>
          </cell>
          <cell r="AV163">
            <v>1</v>
          </cell>
          <cell r="AW163">
            <v>1</v>
          </cell>
          <cell r="AX163">
            <v>1</v>
          </cell>
          <cell r="AY163">
            <v>1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</row>
        <row r="164">
          <cell r="B164" t="str">
            <v>Learner Surveyors</v>
          </cell>
          <cell r="C164" t="str">
            <v>C1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E164">
            <v>1</v>
          </cell>
          <cell r="AF164">
            <v>1</v>
          </cell>
          <cell r="AG164">
            <v>1</v>
          </cell>
          <cell r="AH164">
            <v>1</v>
          </cell>
          <cell r="AI164">
            <v>1</v>
          </cell>
          <cell r="AJ164">
            <v>1</v>
          </cell>
          <cell r="AK164">
            <v>1</v>
          </cell>
          <cell r="AL164">
            <v>1</v>
          </cell>
          <cell r="AM164">
            <v>1</v>
          </cell>
          <cell r="AN164">
            <v>1</v>
          </cell>
          <cell r="AO164">
            <v>2</v>
          </cell>
          <cell r="AP164">
            <v>2</v>
          </cell>
          <cell r="AQ164">
            <v>2</v>
          </cell>
          <cell r="AR164">
            <v>2</v>
          </cell>
          <cell r="AS164">
            <v>2</v>
          </cell>
          <cell r="AT164">
            <v>2</v>
          </cell>
          <cell r="AU164">
            <v>2</v>
          </cell>
          <cell r="AV164">
            <v>2</v>
          </cell>
          <cell r="AW164">
            <v>2</v>
          </cell>
          <cell r="AX164">
            <v>2</v>
          </cell>
          <cell r="AY164">
            <v>2</v>
          </cell>
          <cell r="AZ164">
            <v>2</v>
          </cell>
          <cell r="BA164">
            <v>2</v>
          </cell>
          <cell r="BB164">
            <v>2</v>
          </cell>
          <cell r="BC164">
            <v>2</v>
          </cell>
          <cell r="BD164">
            <v>2</v>
          </cell>
          <cell r="BE164">
            <v>2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</row>
        <row r="165">
          <cell r="B165" t="str">
            <v>Ventilation Officer</v>
          </cell>
          <cell r="C165" t="str">
            <v>A8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E165">
            <v>1</v>
          </cell>
          <cell r="AF165">
            <v>1</v>
          </cell>
          <cell r="AG165">
            <v>1</v>
          </cell>
          <cell r="AH165">
            <v>1</v>
          </cell>
          <cell r="AI165">
            <v>1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  <cell r="AS165">
            <v>1</v>
          </cell>
          <cell r="AT165">
            <v>1</v>
          </cell>
          <cell r="AU165">
            <v>1</v>
          </cell>
          <cell r="AV165">
            <v>1</v>
          </cell>
          <cell r="AW165">
            <v>1</v>
          </cell>
          <cell r="AX165">
            <v>1</v>
          </cell>
          <cell r="AY165">
            <v>1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</row>
        <row r="166">
          <cell r="B166" t="str">
            <v>Learner Ventilation Officers</v>
          </cell>
          <cell r="C166" t="str">
            <v>C1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2</v>
          </cell>
          <cell r="AP166">
            <v>2</v>
          </cell>
          <cell r="AQ166">
            <v>2</v>
          </cell>
          <cell r="AR166">
            <v>2</v>
          </cell>
          <cell r="AS166">
            <v>2</v>
          </cell>
          <cell r="AT166">
            <v>2</v>
          </cell>
          <cell r="AU166">
            <v>2</v>
          </cell>
          <cell r="AV166">
            <v>2</v>
          </cell>
          <cell r="AW166">
            <v>2</v>
          </cell>
          <cell r="AX166">
            <v>2</v>
          </cell>
          <cell r="AY166">
            <v>2</v>
          </cell>
          <cell r="AZ166">
            <v>2</v>
          </cell>
          <cell r="BA166">
            <v>2</v>
          </cell>
          <cell r="BB166">
            <v>2</v>
          </cell>
          <cell r="BC166">
            <v>2</v>
          </cell>
          <cell r="BD166">
            <v>2</v>
          </cell>
          <cell r="BE166">
            <v>2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B167" t="str">
            <v>Underground Production Geologist</v>
          </cell>
          <cell r="C167" t="str">
            <v>A8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</row>
        <row r="168">
          <cell r="B168" t="str">
            <v>Junior Geologists/Samplers</v>
          </cell>
          <cell r="C168" t="str">
            <v>C1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1</v>
          </cell>
          <cell r="AC168">
            <v>1</v>
          </cell>
          <cell r="AD168">
            <v>1</v>
          </cell>
          <cell r="AE168">
            <v>1</v>
          </cell>
          <cell r="AF168">
            <v>1</v>
          </cell>
          <cell r="AG168">
            <v>1</v>
          </cell>
          <cell r="AH168">
            <v>1</v>
          </cell>
          <cell r="AI168">
            <v>1</v>
          </cell>
          <cell r="AJ168">
            <v>1</v>
          </cell>
          <cell r="AK168">
            <v>1</v>
          </cell>
          <cell r="AL168">
            <v>1</v>
          </cell>
          <cell r="AM168">
            <v>1</v>
          </cell>
          <cell r="AN168">
            <v>1</v>
          </cell>
          <cell r="AO168">
            <v>4</v>
          </cell>
          <cell r="AP168">
            <v>4</v>
          </cell>
          <cell r="AQ168">
            <v>4</v>
          </cell>
          <cell r="AR168">
            <v>4</v>
          </cell>
          <cell r="AS168">
            <v>4</v>
          </cell>
          <cell r="AT168">
            <v>4</v>
          </cell>
          <cell r="AU168">
            <v>4</v>
          </cell>
          <cell r="AV168">
            <v>4</v>
          </cell>
          <cell r="AW168">
            <v>4</v>
          </cell>
          <cell r="AX168">
            <v>4</v>
          </cell>
          <cell r="AY168">
            <v>4</v>
          </cell>
          <cell r="AZ168">
            <v>4</v>
          </cell>
          <cell r="BA168">
            <v>4</v>
          </cell>
          <cell r="BB168">
            <v>4</v>
          </cell>
          <cell r="BC168">
            <v>4</v>
          </cell>
          <cell r="BD168">
            <v>4</v>
          </cell>
          <cell r="BE168">
            <v>4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</row>
        <row r="169">
          <cell r="B169" t="str">
            <v>Mine Administration</v>
          </cell>
          <cell r="AA169">
            <v>0</v>
          </cell>
        </row>
        <row r="170">
          <cell r="B170" t="str">
            <v>HR Officer</v>
          </cell>
          <cell r="C170" t="str">
            <v>HC1</v>
          </cell>
          <cell r="L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</row>
        <row r="171">
          <cell r="B171" t="str">
            <v>Admin clerks</v>
          </cell>
          <cell r="L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E171">
            <v>1</v>
          </cell>
          <cell r="AF171">
            <v>1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1</v>
          </cell>
          <cell r="AU171">
            <v>1</v>
          </cell>
          <cell r="AV171">
            <v>1</v>
          </cell>
          <cell r="AW171">
            <v>1</v>
          </cell>
          <cell r="AX171">
            <v>1</v>
          </cell>
          <cell r="AY171">
            <v>1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</row>
        <row r="172">
          <cell r="B172" t="str">
            <v>Development Crew</v>
          </cell>
          <cell r="L172">
            <v>0</v>
          </cell>
          <cell r="AA172">
            <v>0</v>
          </cell>
        </row>
        <row r="173">
          <cell r="B173" t="str">
            <v>Face Boss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4</v>
          </cell>
          <cell r="V173">
            <v>4</v>
          </cell>
          <cell r="W173">
            <v>4</v>
          </cell>
          <cell r="X173">
            <v>4</v>
          </cell>
          <cell r="Y173">
            <v>4</v>
          </cell>
          <cell r="Z173">
            <v>4</v>
          </cell>
          <cell r="AA173">
            <v>4</v>
          </cell>
          <cell r="AB173">
            <v>4</v>
          </cell>
          <cell r="AC173">
            <v>4</v>
          </cell>
          <cell r="AD173">
            <v>4</v>
          </cell>
          <cell r="AE173">
            <v>4</v>
          </cell>
          <cell r="AF173">
            <v>4</v>
          </cell>
          <cell r="AG173">
            <v>4</v>
          </cell>
          <cell r="AH173">
            <v>4</v>
          </cell>
          <cell r="AI173">
            <v>4</v>
          </cell>
          <cell r="AJ173">
            <v>4</v>
          </cell>
          <cell r="AK173">
            <v>4</v>
          </cell>
          <cell r="AL173">
            <v>4</v>
          </cell>
          <cell r="AM173">
            <v>4</v>
          </cell>
          <cell r="AN173">
            <v>4</v>
          </cell>
          <cell r="AO173">
            <v>4</v>
          </cell>
          <cell r="AP173">
            <v>4</v>
          </cell>
          <cell r="AQ173">
            <v>4</v>
          </cell>
          <cell r="AR173">
            <v>4</v>
          </cell>
          <cell r="AS173">
            <v>4</v>
          </cell>
          <cell r="AT173">
            <v>4</v>
          </cell>
          <cell r="AU173">
            <v>4</v>
          </cell>
          <cell r="AV173">
            <v>4</v>
          </cell>
          <cell r="AW173">
            <v>4</v>
          </cell>
          <cell r="AX173">
            <v>4</v>
          </cell>
          <cell r="AY173">
            <v>4</v>
          </cell>
          <cell r="AZ173">
            <v>4</v>
          </cell>
          <cell r="BA173">
            <v>4</v>
          </cell>
          <cell r="BB173">
            <v>4</v>
          </cell>
          <cell r="BC173">
            <v>4</v>
          </cell>
          <cell r="BD173">
            <v>4</v>
          </cell>
          <cell r="BE173">
            <v>4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</row>
        <row r="174">
          <cell r="B174" t="str">
            <v>Team Leaders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4</v>
          </cell>
          <cell r="V174">
            <v>4</v>
          </cell>
          <cell r="W174">
            <v>4</v>
          </cell>
          <cell r="X174">
            <v>4</v>
          </cell>
          <cell r="Y174">
            <v>4</v>
          </cell>
          <cell r="Z174">
            <v>4</v>
          </cell>
          <cell r="AA174">
            <v>4</v>
          </cell>
          <cell r="AB174">
            <v>4</v>
          </cell>
          <cell r="AC174">
            <v>4</v>
          </cell>
          <cell r="AD174">
            <v>4</v>
          </cell>
          <cell r="AE174">
            <v>4</v>
          </cell>
          <cell r="AF174">
            <v>4</v>
          </cell>
          <cell r="AG174">
            <v>4</v>
          </cell>
          <cell r="AH174">
            <v>4</v>
          </cell>
          <cell r="AI174">
            <v>4</v>
          </cell>
          <cell r="AJ174">
            <v>4</v>
          </cell>
          <cell r="AK174">
            <v>4</v>
          </cell>
          <cell r="AL174">
            <v>4</v>
          </cell>
          <cell r="AM174">
            <v>4</v>
          </cell>
          <cell r="AN174">
            <v>4</v>
          </cell>
          <cell r="AO174">
            <v>4</v>
          </cell>
          <cell r="AP174">
            <v>4</v>
          </cell>
          <cell r="AQ174">
            <v>4</v>
          </cell>
          <cell r="AR174">
            <v>4</v>
          </cell>
          <cell r="AS174">
            <v>4</v>
          </cell>
          <cell r="AT174">
            <v>4</v>
          </cell>
          <cell r="AU174">
            <v>4</v>
          </cell>
          <cell r="AV174">
            <v>4</v>
          </cell>
          <cell r="AW174">
            <v>4</v>
          </cell>
          <cell r="AX174">
            <v>4</v>
          </cell>
          <cell r="AY174">
            <v>4</v>
          </cell>
          <cell r="AZ174">
            <v>4</v>
          </cell>
          <cell r="BA174">
            <v>4</v>
          </cell>
          <cell r="BB174">
            <v>4</v>
          </cell>
          <cell r="BC174">
            <v>4</v>
          </cell>
          <cell r="BD174">
            <v>4</v>
          </cell>
          <cell r="BE174">
            <v>4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B175" t="str">
            <v>Drill rig Operator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12</v>
          </cell>
          <cell r="V175">
            <v>12</v>
          </cell>
          <cell r="W175">
            <v>12</v>
          </cell>
          <cell r="X175">
            <v>12</v>
          </cell>
          <cell r="Y175">
            <v>12</v>
          </cell>
          <cell r="Z175">
            <v>12</v>
          </cell>
          <cell r="AA175">
            <v>12</v>
          </cell>
          <cell r="AB175">
            <v>24</v>
          </cell>
          <cell r="AC175">
            <v>24</v>
          </cell>
          <cell r="AD175">
            <v>24</v>
          </cell>
          <cell r="AE175">
            <v>24</v>
          </cell>
          <cell r="AF175">
            <v>24</v>
          </cell>
          <cell r="AG175">
            <v>24</v>
          </cell>
          <cell r="AH175">
            <v>24</v>
          </cell>
          <cell r="AI175">
            <v>24</v>
          </cell>
          <cell r="AJ175">
            <v>24</v>
          </cell>
          <cell r="AK175">
            <v>24</v>
          </cell>
          <cell r="AL175">
            <v>24</v>
          </cell>
          <cell r="AM175">
            <v>24</v>
          </cell>
          <cell r="AN175">
            <v>24</v>
          </cell>
          <cell r="AO175">
            <v>24</v>
          </cell>
          <cell r="AP175">
            <v>24</v>
          </cell>
          <cell r="AQ175">
            <v>24</v>
          </cell>
          <cell r="AR175">
            <v>24</v>
          </cell>
          <cell r="AS175">
            <v>24</v>
          </cell>
          <cell r="AT175">
            <v>24</v>
          </cell>
          <cell r="AU175">
            <v>24</v>
          </cell>
          <cell r="AV175">
            <v>24</v>
          </cell>
          <cell r="AW175">
            <v>24</v>
          </cell>
          <cell r="AX175">
            <v>24</v>
          </cell>
          <cell r="AY175">
            <v>24</v>
          </cell>
          <cell r="AZ175">
            <v>24</v>
          </cell>
          <cell r="BA175">
            <v>24</v>
          </cell>
          <cell r="BB175">
            <v>24</v>
          </cell>
          <cell r="BC175">
            <v>24</v>
          </cell>
          <cell r="BD175">
            <v>24</v>
          </cell>
          <cell r="BE175">
            <v>24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</row>
        <row r="176">
          <cell r="B176" t="str">
            <v>Drill rig Assistant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12</v>
          </cell>
          <cell r="V176">
            <v>12</v>
          </cell>
          <cell r="W176">
            <v>12</v>
          </cell>
          <cell r="X176">
            <v>12</v>
          </cell>
          <cell r="Y176">
            <v>12</v>
          </cell>
          <cell r="Z176">
            <v>12</v>
          </cell>
          <cell r="AA176">
            <v>12</v>
          </cell>
          <cell r="AB176">
            <v>24</v>
          </cell>
          <cell r="AC176">
            <v>24</v>
          </cell>
          <cell r="AD176">
            <v>24</v>
          </cell>
          <cell r="AE176">
            <v>24</v>
          </cell>
          <cell r="AF176">
            <v>24</v>
          </cell>
          <cell r="AG176">
            <v>24</v>
          </cell>
          <cell r="AH176">
            <v>24</v>
          </cell>
          <cell r="AI176">
            <v>24</v>
          </cell>
          <cell r="AJ176">
            <v>24</v>
          </cell>
          <cell r="AK176">
            <v>24</v>
          </cell>
          <cell r="AL176">
            <v>24</v>
          </cell>
          <cell r="AM176">
            <v>24</v>
          </cell>
          <cell r="AN176">
            <v>24</v>
          </cell>
          <cell r="AO176">
            <v>24</v>
          </cell>
          <cell r="AP176">
            <v>24</v>
          </cell>
          <cell r="AQ176">
            <v>24</v>
          </cell>
          <cell r="AR176">
            <v>24</v>
          </cell>
          <cell r="AS176">
            <v>24</v>
          </cell>
          <cell r="AT176">
            <v>24</v>
          </cell>
          <cell r="AU176">
            <v>24</v>
          </cell>
          <cell r="AV176">
            <v>24</v>
          </cell>
          <cell r="AW176">
            <v>24</v>
          </cell>
          <cell r="AX176">
            <v>24</v>
          </cell>
          <cell r="AY176">
            <v>24</v>
          </cell>
          <cell r="AZ176">
            <v>24</v>
          </cell>
          <cell r="BA176">
            <v>24</v>
          </cell>
          <cell r="BB176">
            <v>24</v>
          </cell>
          <cell r="BC176">
            <v>24</v>
          </cell>
          <cell r="BD176">
            <v>24</v>
          </cell>
          <cell r="BE176">
            <v>24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</row>
        <row r="177">
          <cell r="B177" t="str">
            <v>Rockdrill Operator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2</v>
          </cell>
          <cell r="V177">
            <v>2</v>
          </cell>
          <cell r="W177">
            <v>2</v>
          </cell>
          <cell r="X177">
            <v>2</v>
          </cell>
          <cell r="Y177">
            <v>2</v>
          </cell>
          <cell r="Z177">
            <v>2</v>
          </cell>
          <cell r="AA177">
            <v>2</v>
          </cell>
          <cell r="AB177">
            <v>2</v>
          </cell>
          <cell r="AC177">
            <v>2</v>
          </cell>
          <cell r="AD177">
            <v>2</v>
          </cell>
          <cell r="AE177">
            <v>2</v>
          </cell>
          <cell r="AF177">
            <v>2</v>
          </cell>
          <cell r="AG177">
            <v>2</v>
          </cell>
          <cell r="AH177">
            <v>2</v>
          </cell>
          <cell r="AI177">
            <v>2</v>
          </cell>
          <cell r="AJ177">
            <v>2</v>
          </cell>
          <cell r="AK177">
            <v>2</v>
          </cell>
          <cell r="AL177">
            <v>2</v>
          </cell>
          <cell r="AM177">
            <v>2</v>
          </cell>
          <cell r="AN177">
            <v>2</v>
          </cell>
          <cell r="AO177">
            <v>2</v>
          </cell>
          <cell r="AP177">
            <v>2</v>
          </cell>
          <cell r="AQ177">
            <v>2</v>
          </cell>
          <cell r="AR177">
            <v>2</v>
          </cell>
          <cell r="AS177">
            <v>2</v>
          </cell>
          <cell r="AT177">
            <v>2</v>
          </cell>
          <cell r="AU177">
            <v>2</v>
          </cell>
          <cell r="AV177">
            <v>2</v>
          </cell>
          <cell r="AW177">
            <v>2</v>
          </cell>
          <cell r="AX177">
            <v>2</v>
          </cell>
          <cell r="AY177">
            <v>2</v>
          </cell>
          <cell r="AZ177">
            <v>2</v>
          </cell>
          <cell r="BA177">
            <v>2</v>
          </cell>
          <cell r="BB177">
            <v>2</v>
          </cell>
          <cell r="BC177">
            <v>2</v>
          </cell>
          <cell r="BD177">
            <v>2</v>
          </cell>
          <cell r="BE177">
            <v>2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</row>
        <row r="178">
          <cell r="B178" t="str">
            <v>Rockdrill Assistant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2</v>
          </cell>
          <cell r="V178">
            <v>2</v>
          </cell>
          <cell r="W178">
            <v>2</v>
          </cell>
          <cell r="X178">
            <v>2</v>
          </cell>
          <cell r="Y178">
            <v>2</v>
          </cell>
          <cell r="Z178">
            <v>2</v>
          </cell>
          <cell r="AA178">
            <v>2</v>
          </cell>
          <cell r="AB178">
            <v>2</v>
          </cell>
          <cell r="AC178">
            <v>2</v>
          </cell>
          <cell r="AD178">
            <v>2</v>
          </cell>
          <cell r="AE178">
            <v>2</v>
          </cell>
          <cell r="AF178">
            <v>2</v>
          </cell>
          <cell r="AG178">
            <v>2</v>
          </cell>
          <cell r="AH178">
            <v>2</v>
          </cell>
          <cell r="AI178">
            <v>2</v>
          </cell>
          <cell r="AJ178">
            <v>2</v>
          </cell>
          <cell r="AK178">
            <v>2</v>
          </cell>
          <cell r="AL178">
            <v>2</v>
          </cell>
          <cell r="AM178">
            <v>2</v>
          </cell>
          <cell r="AN178">
            <v>2</v>
          </cell>
          <cell r="AO178">
            <v>2</v>
          </cell>
          <cell r="AP178">
            <v>2</v>
          </cell>
          <cell r="AQ178">
            <v>2</v>
          </cell>
          <cell r="AR178">
            <v>2</v>
          </cell>
          <cell r="AS178">
            <v>2</v>
          </cell>
          <cell r="AT178">
            <v>2</v>
          </cell>
          <cell r="AU178">
            <v>2</v>
          </cell>
          <cell r="AV178">
            <v>2</v>
          </cell>
          <cell r="AW178">
            <v>2</v>
          </cell>
          <cell r="AX178">
            <v>2</v>
          </cell>
          <cell r="AY178">
            <v>2</v>
          </cell>
          <cell r="AZ178">
            <v>2</v>
          </cell>
          <cell r="BA178">
            <v>2</v>
          </cell>
          <cell r="BB178">
            <v>2</v>
          </cell>
          <cell r="BC178">
            <v>2</v>
          </cell>
          <cell r="BD178">
            <v>2</v>
          </cell>
          <cell r="BE178">
            <v>2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</row>
        <row r="179">
          <cell r="B179" t="str">
            <v>Construction/Conveyor Crew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8</v>
          </cell>
          <cell r="V179">
            <v>8</v>
          </cell>
          <cell r="W179">
            <v>8</v>
          </cell>
          <cell r="X179">
            <v>8</v>
          </cell>
          <cell r="Y179">
            <v>8</v>
          </cell>
          <cell r="Z179">
            <v>8</v>
          </cell>
          <cell r="AA179">
            <v>8</v>
          </cell>
          <cell r="AB179">
            <v>8</v>
          </cell>
          <cell r="AC179">
            <v>8</v>
          </cell>
          <cell r="AD179">
            <v>8</v>
          </cell>
          <cell r="AE179">
            <v>8</v>
          </cell>
          <cell r="AF179">
            <v>8</v>
          </cell>
          <cell r="AG179">
            <v>8</v>
          </cell>
          <cell r="AH179">
            <v>8</v>
          </cell>
          <cell r="AI179">
            <v>8</v>
          </cell>
          <cell r="AJ179">
            <v>8</v>
          </cell>
          <cell r="AK179">
            <v>8</v>
          </cell>
          <cell r="AL179">
            <v>8</v>
          </cell>
          <cell r="AM179">
            <v>8</v>
          </cell>
          <cell r="AN179">
            <v>8</v>
          </cell>
          <cell r="AO179">
            <v>12</v>
          </cell>
          <cell r="AP179">
            <v>12</v>
          </cell>
          <cell r="AQ179">
            <v>12</v>
          </cell>
          <cell r="AR179">
            <v>12</v>
          </cell>
          <cell r="AS179">
            <v>12</v>
          </cell>
          <cell r="AT179">
            <v>12</v>
          </cell>
          <cell r="AU179">
            <v>12</v>
          </cell>
          <cell r="AV179">
            <v>12</v>
          </cell>
          <cell r="AW179">
            <v>12</v>
          </cell>
          <cell r="AX179">
            <v>12</v>
          </cell>
          <cell r="AY179">
            <v>12</v>
          </cell>
          <cell r="AZ179">
            <v>12</v>
          </cell>
          <cell r="BA179">
            <v>12</v>
          </cell>
          <cell r="BB179">
            <v>12</v>
          </cell>
          <cell r="BC179">
            <v>12</v>
          </cell>
          <cell r="BD179">
            <v>12</v>
          </cell>
          <cell r="BE179">
            <v>12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</row>
        <row r="180">
          <cell r="B180" t="str">
            <v>Heavy Vehicle Operator Dumptruck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</row>
        <row r="181">
          <cell r="B181" t="str">
            <v>Heavy Vehicle Operator LHD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8</v>
          </cell>
          <cell r="V181">
            <v>8</v>
          </cell>
          <cell r="W181">
            <v>8</v>
          </cell>
          <cell r="X181">
            <v>8</v>
          </cell>
          <cell r="Y181">
            <v>8</v>
          </cell>
          <cell r="Z181">
            <v>8</v>
          </cell>
          <cell r="AA181">
            <v>8</v>
          </cell>
          <cell r="AB181">
            <v>16</v>
          </cell>
          <cell r="AC181">
            <v>16</v>
          </cell>
          <cell r="AD181">
            <v>16</v>
          </cell>
          <cell r="AE181">
            <v>16</v>
          </cell>
          <cell r="AF181">
            <v>16</v>
          </cell>
          <cell r="AG181">
            <v>16</v>
          </cell>
          <cell r="AH181">
            <v>16</v>
          </cell>
          <cell r="AI181">
            <v>16</v>
          </cell>
          <cell r="AJ181">
            <v>16</v>
          </cell>
          <cell r="AK181">
            <v>16</v>
          </cell>
          <cell r="AL181">
            <v>16</v>
          </cell>
          <cell r="AM181">
            <v>16</v>
          </cell>
          <cell r="AN181">
            <v>16</v>
          </cell>
          <cell r="AO181">
            <v>16</v>
          </cell>
          <cell r="AP181">
            <v>16</v>
          </cell>
          <cell r="AQ181">
            <v>16</v>
          </cell>
          <cell r="AR181">
            <v>16</v>
          </cell>
          <cell r="AS181">
            <v>16</v>
          </cell>
          <cell r="AT181">
            <v>16</v>
          </cell>
          <cell r="AU181">
            <v>16</v>
          </cell>
          <cell r="AV181">
            <v>16</v>
          </cell>
          <cell r="AW181">
            <v>16</v>
          </cell>
          <cell r="AX181">
            <v>16</v>
          </cell>
          <cell r="AY181">
            <v>16</v>
          </cell>
          <cell r="AZ181">
            <v>16</v>
          </cell>
          <cell r="BA181">
            <v>16</v>
          </cell>
          <cell r="BB181">
            <v>16</v>
          </cell>
          <cell r="BC181">
            <v>16</v>
          </cell>
          <cell r="BD181">
            <v>16</v>
          </cell>
          <cell r="BE181">
            <v>16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</row>
        <row r="182">
          <cell r="B182" t="str">
            <v>Heavy Vehicle Operator MPV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8</v>
          </cell>
          <cell r="V182">
            <v>8</v>
          </cell>
          <cell r="W182">
            <v>8</v>
          </cell>
          <cell r="X182">
            <v>8</v>
          </cell>
          <cell r="Y182">
            <v>8</v>
          </cell>
          <cell r="Z182">
            <v>8</v>
          </cell>
          <cell r="AA182">
            <v>8</v>
          </cell>
          <cell r="AB182">
            <v>8</v>
          </cell>
          <cell r="AC182">
            <v>8</v>
          </cell>
          <cell r="AD182">
            <v>8</v>
          </cell>
          <cell r="AE182">
            <v>8</v>
          </cell>
          <cell r="AF182">
            <v>8</v>
          </cell>
          <cell r="AG182">
            <v>8</v>
          </cell>
          <cell r="AH182">
            <v>8</v>
          </cell>
          <cell r="AI182">
            <v>8</v>
          </cell>
          <cell r="AJ182">
            <v>8</v>
          </cell>
          <cell r="AK182">
            <v>8</v>
          </cell>
          <cell r="AL182">
            <v>8</v>
          </cell>
          <cell r="AM182">
            <v>8</v>
          </cell>
          <cell r="AN182">
            <v>8</v>
          </cell>
          <cell r="AO182">
            <v>8</v>
          </cell>
          <cell r="AP182">
            <v>8</v>
          </cell>
          <cell r="AQ182">
            <v>8</v>
          </cell>
          <cell r="AR182">
            <v>8</v>
          </cell>
          <cell r="AS182">
            <v>8</v>
          </cell>
          <cell r="AT182">
            <v>8</v>
          </cell>
          <cell r="AU182">
            <v>8</v>
          </cell>
          <cell r="AV182">
            <v>8</v>
          </cell>
          <cell r="AW182">
            <v>8</v>
          </cell>
          <cell r="AX182">
            <v>8</v>
          </cell>
          <cell r="AY182">
            <v>8</v>
          </cell>
          <cell r="AZ182">
            <v>8</v>
          </cell>
          <cell r="BA182">
            <v>8</v>
          </cell>
          <cell r="BB182">
            <v>8</v>
          </cell>
          <cell r="BC182">
            <v>8</v>
          </cell>
          <cell r="BD182">
            <v>8</v>
          </cell>
          <cell r="BE182">
            <v>8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</row>
        <row r="183">
          <cell r="B183" t="str">
            <v>Stoping Crew</v>
          </cell>
          <cell r="AA183">
            <v>0</v>
          </cell>
        </row>
        <row r="184">
          <cell r="B184" t="str">
            <v>Face Boss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4</v>
          </cell>
          <cell r="AP184">
            <v>4</v>
          </cell>
          <cell r="AQ184">
            <v>4</v>
          </cell>
          <cell r="AR184">
            <v>4</v>
          </cell>
          <cell r="AS184">
            <v>4</v>
          </cell>
          <cell r="AT184">
            <v>4</v>
          </cell>
          <cell r="AU184">
            <v>4</v>
          </cell>
          <cell r="AV184">
            <v>4</v>
          </cell>
          <cell r="AW184">
            <v>4</v>
          </cell>
          <cell r="AX184">
            <v>4</v>
          </cell>
          <cell r="AY184">
            <v>4</v>
          </cell>
          <cell r="AZ184">
            <v>4</v>
          </cell>
          <cell r="BA184">
            <v>4</v>
          </cell>
          <cell r="BB184">
            <v>4</v>
          </cell>
          <cell r="BC184">
            <v>4</v>
          </cell>
          <cell r="BD184">
            <v>4</v>
          </cell>
          <cell r="BE184">
            <v>4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</row>
        <row r="185">
          <cell r="B185" t="str">
            <v>Team Leaders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4</v>
          </cell>
          <cell r="AP185">
            <v>4</v>
          </cell>
          <cell r="AQ185">
            <v>4</v>
          </cell>
          <cell r="AR185">
            <v>4</v>
          </cell>
          <cell r="AS185">
            <v>4</v>
          </cell>
          <cell r="AT185">
            <v>4</v>
          </cell>
          <cell r="AU185">
            <v>4</v>
          </cell>
          <cell r="AV185">
            <v>4</v>
          </cell>
          <cell r="AW185">
            <v>4</v>
          </cell>
          <cell r="AX185">
            <v>4</v>
          </cell>
          <cell r="AY185">
            <v>4</v>
          </cell>
          <cell r="AZ185">
            <v>4</v>
          </cell>
          <cell r="BA185">
            <v>4</v>
          </cell>
          <cell r="BB185">
            <v>4</v>
          </cell>
          <cell r="BC185">
            <v>4</v>
          </cell>
          <cell r="BD185">
            <v>4</v>
          </cell>
          <cell r="BE185">
            <v>4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</row>
        <row r="186">
          <cell r="B186" t="str">
            <v>Drill rig Operator (LH)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12</v>
          </cell>
          <cell r="AP186">
            <v>20</v>
          </cell>
          <cell r="AQ186">
            <v>20</v>
          </cell>
          <cell r="AR186">
            <v>20</v>
          </cell>
          <cell r="AS186">
            <v>20</v>
          </cell>
          <cell r="AT186">
            <v>20</v>
          </cell>
          <cell r="AU186">
            <v>20</v>
          </cell>
          <cell r="AV186">
            <v>20</v>
          </cell>
          <cell r="AW186">
            <v>20</v>
          </cell>
          <cell r="AX186">
            <v>20</v>
          </cell>
          <cell r="AY186">
            <v>20</v>
          </cell>
          <cell r="AZ186">
            <v>20</v>
          </cell>
          <cell r="BA186">
            <v>20</v>
          </cell>
          <cell r="BB186">
            <v>20</v>
          </cell>
          <cell r="BC186">
            <v>20</v>
          </cell>
          <cell r="BD186">
            <v>20</v>
          </cell>
          <cell r="BE186">
            <v>20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B187" t="str">
            <v>Drill rig Assistant (LH)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12</v>
          </cell>
          <cell r="AP187">
            <v>20</v>
          </cell>
          <cell r="AQ187">
            <v>20</v>
          </cell>
          <cell r="AR187">
            <v>20</v>
          </cell>
          <cell r="AS187">
            <v>20</v>
          </cell>
          <cell r="AT187">
            <v>20</v>
          </cell>
          <cell r="AU187">
            <v>20</v>
          </cell>
          <cell r="AV187">
            <v>20</v>
          </cell>
          <cell r="AW187">
            <v>20</v>
          </cell>
          <cell r="AX187">
            <v>20</v>
          </cell>
          <cell r="AY187">
            <v>20</v>
          </cell>
          <cell r="AZ187">
            <v>20</v>
          </cell>
          <cell r="BA187">
            <v>20</v>
          </cell>
          <cell r="BB187">
            <v>20</v>
          </cell>
          <cell r="BC187">
            <v>20</v>
          </cell>
          <cell r="BD187">
            <v>20</v>
          </cell>
          <cell r="BE187">
            <v>20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</row>
        <row r="188">
          <cell r="B188" t="str">
            <v>Heavy Vehicle Operator Dumptruck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12</v>
          </cell>
          <cell r="AP188">
            <v>20</v>
          </cell>
          <cell r="AQ188">
            <v>20</v>
          </cell>
          <cell r="AR188">
            <v>20</v>
          </cell>
          <cell r="AS188">
            <v>20</v>
          </cell>
          <cell r="AT188">
            <v>20</v>
          </cell>
          <cell r="AU188">
            <v>20</v>
          </cell>
          <cell r="AV188">
            <v>20</v>
          </cell>
          <cell r="AW188">
            <v>20</v>
          </cell>
          <cell r="AX188">
            <v>20</v>
          </cell>
          <cell r="AY188">
            <v>20</v>
          </cell>
          <cell r="AZ188">
            <v>20</v>
          </cell>
          <cell r="BA188">
            <v>20</v>
          </cell>
          <cell r="BB188">
            <v>20</v>
          </cell>
          <cell r="BC188">
            <v>20</v>
          </cell>
          <cell r="BD188">
            <v>20</v>
          </cell>
          <cell r="BE188">
            <v>20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</row>
        <row r="189">
          <cell r="B189" t="str">
            <v>Heavy Vehicle Operator LHD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4</v>
          </cell>
          <cell r="AP189">
            <v>8</v>
          </cell>
          <cell r="AQ189">
            <v>8</v>
          </cell>
          <cell r="AR189">
            <v>8</v>
          </cell>
          <cell r="AS189">
            <v>8</v>
          </cell>
          <cell r="AT189">
            <v>8</v>
          </cell>
          <cell r="AU189">
            <v>8</v>
          </cell>
          <cell r="AV189">
            <v>8</v>
          </cell>
          <cell r="AW189">
            <v>8</v>
          </cell>
          <cell r="AX189">
            <v>8</v>
          </cell>
          <cell r="AY189">
            <v>8</v>
          </cell>
          <cell r="AZ189">
            <v>8</v>
          </cell>
          <cell r="BA189">
            <v>8</v>
          </cell>
          <cell r="BB189">
            <v>8</v>
          </cell>
          <cell r="BC189">
            <v>8</v>
          </cell>
          <cell r="BD189">
            <v>8</v>
          </cell>
          <cell r="BE189">
            <v>8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</row>
        <row r="190">
          <cell r="B190" t="str">
            <v>Heavy Vehicle Operator MPV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8</v>
          </cell>
          <cell r="AP190">
            <v>16</v>
          </cell>
          <cell r="AQ190">
            <v>16</v>
          </cell>
          <cell r="AR190">
            <v>16</v>
          </cell>
          <cell r="AS190">
            <v>16</v>
          </cell>
          <cell r="AT190">
            <v>16</v>
          </cell>
          <cell r="AU190">
            <v>16</v>
          </cell>
          <cell r="AV190">
            <v>16</v>
          </cell>
          <cell r="AW190">
            <v>16</v>
          </cell>
          <cell r="AX190">
            <v>16</v>
          </cell>
          <cell r="AY190">
            <v>16</v>
          </cell>
          <cell r="AZ190">
            <v>16</v>
          </cell>
          <cell r="BA190">
            <v>16</v>
          </cell>
          <cell r="BB190">
            <v>16</v>
          </cell>
          <cell r="BC190">
            <v>16</v>
          </cell>
          <cell r="BD190">
            <v>16</v>
          </cell>
          <cell r="BE190">
            <v>16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B191" t="str">
            <v>Underground Services</v>
          </cell>
        </row>
        <row r="192">
          <cell r="B192" t="str">
            <v>Pump Attendants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4</v>
          </cell>
          <cell r="V192">
            <v>4</v>
          </cell>
          <cell r="W192">
            <v>4</v>
          </cell>
          <cell r="X192">
            <v>4</v>
          </cell>
          <cell r="Y192">
            <v>4</v>
          </cell>
          <cell r="Z192">
            <v>4</v>
          </cell>
          <cell r="AA192">
            <v>4</v>
          </cell>
          <cell r="AB192">
            <v>4</v>
          </cell>
          <cell r="AC192">
            <v>4</v>
          </cell>
          <cell r="AD192">
            <v>4</v>
          </cell>
          <cell r="AE192">
            <v>4</v>
          </cell>
          <cell r="AF192">
            <v>4</v>
          </cell>
          <cell r="AG192">
            <v>4</v>
          </cell>
          <cell r="AH192">
            <v>4</v>
          </cell>
          <cell r="AI192">
            <v>4</v>
          </cell>
          <cell r="AJ192">
            <v>4</v>
          </cell>
          <cell r="AK192">
            <v>4</v>
          </cell>
          <cell r="AL192">
            <v>4</v>
          </cell>
          <cell r="AM192">
            <v>4</v>
          </cell>
          <cell r="AN192">
            <v>4</v>
          </cell>
          <cell r="AO192">
            <v>4</v>
          </cell>
          <cell r="AP192">
            <v>4</v>
          </cell>
          <cell r="AQ192">
            <v>8</v>
          </cell>
          <cell r="AR192">
            <v>8</v>
          </cell>
          <cell r="AS192">
            <v>8</v>
          </cell>
          <cell r="AT192">
            <v>8</v>
          </cell>
          <cell r="AU192">
            <v>8</v>
          </cell>
          <cell r="AV192">
            <v>8</v>
          </cell>
          <cell r="AW192">
            <v>8</v>
          </cell>
          <cell r="AX192">
            <v>8</v>
          </cell>
          <cell r="AY192">
            <v>8</v>
          </cell>
          <cell r="AZ192">
            <v>8</v>
          </cell>
          <cell r="BA192">
            <v>8</v>
          </cell>
          <cell r="BB192">
            <v>8</v>
          </cell>
          <cell r="BC192">
            <v>8</v>
          </cell>
          <cell r="BD192">
            <v>8</v>
          </cell>
          <cell r="BE192">
            <v>8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</row>
        <row r="193">
          <cell r="B193" t="str">
            <v>Grader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E193">
            <v>1</v>
          </cell>
          <cell r="AF193">
            <v>1</v>
          </cell>
          <cell r="AG193">
            <v>1</v>
          </cell>
          <cell r="AH193">
            <v>1</v>
          </cell>
          <cell r="AI193">
            <v>1</v>
          </cell>
          <cell r="AJ193">
            <v>1</v>
          </cell>
          <cell r="AK193">
            <v>1</v>
          </cell>
          <cell r="AL193">
            <v>1</v>
          </cell>
          <cell r="AM193">
            <v>1</v>
          </cell>
          <cell r="AN193">
            <v>1</v>
          </cell>
          <cell r="AO193">
            <v>1</v>
          </cell>
          <cell r="AP193">
            <v>1</v>
          </cell>
          <cell r="AQ193">
            <v>1</v>
          </cell>
          <cell r="AR193">
            <v>1</v>
          </cell>
          <cell r="AS193">
            <v>1</v>
          </cell>
          <cell r="AT193">
            <v>1</v>
          </cell>
          <cell r="AU193">
            <v>1</v>
          </cell>
          <cell r="AV193">
            <v>1</v>
          </cell>
          <cell r="AW193">
            <v>1</v>
          </cell>
          <cell r="AX193">
            <v>1</v>
          </cell>
          <cell r="AY193">
            <v>1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</row>
        <row r="194">
          <cell r="B194" t="str">
            <v>Engineering</v>
          </cell>
          <cell r="AA194">
            <v>0</v>
          </cell>
        </row>
        <row r="195">
          <cell r="B195" t="str">
            <v>Section Engineer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E195">
            <v>1</v>
          </cell>
          <cell r="AF195">
            <v>1</v>
          </cell>
          <cell r="AG195">
            <v>1</v>
          </cell>
          <cell r="AH195">
            <v>1</v>
          </cell>
          <cell r="AI195">
            <v>1</v>
          </cell>
          <cell r="AJ195">
            <v>1</v>
          </cell>
          <cell r="AK195">
            <v>1</v>
          </cell>
          <cell r="AL195">
            <v>1</v>
          </cell>
          <cell r="AM195">
            <v>1</v>
          </cell>
          <cell r="AN195">
            <v>1</v>
          </cell>
          <cell r="AO195">
            <v>1</v>
          </cell>
          <cell r="AP195">
            <v>1</v>
          </cell>
          <cell r="AQ195">
            <v>1</v>
          </cell>
          <cell r="AR195">
            <v>1</v>
          </cell>
          <cell r="AS195">
            <v>1</v>
          </cell>
          <cell r="AT195">
            <v>1</v>
          </cell>
          <cell r="AU195">
            <v>1</v>
          </cell>
          <cell r="AV195">
            <v>1</v>
          </cell>
          <cell r="AW195">
            <v>1</v>
          </cell>
          <cell r="AX195">
            <v>1</v>
          </cell>
          <cell r="AY195">
            <v>1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</row>
        <row r="196">
          <cell r="B196" t="str">
            <v>General Engineering Superintendent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</row>
        <row r="197">
          <cell r="B197" t="str">
            <v>Foreman Electrical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</row>
        <row r="198">
          <cell r="B198" t="str">
            <v>Electrician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4</v>
          </cell>
          <cell r="AP198">
            <v>4</v>
          </cell>
          <cell r="AQ198">
            <v>4</v>
          </cell>
          <cell r="AR198">
            <v>4</v>
          </cell>
          <cell r="AS198">
            <v>4</v>
          </cell>
          <cell r="AT198">
            <v>4</v>
          </cell>
          <cell r="AU198">
            <v>4</v>
          </cell>
          <cell r="AV198">
            <v>4</v>
          </cell>
          <cell r="AW198">
            <v>4</v>
          </cell>
          <cell r="AX198">
            <v>4</v>
          </cell>
          <cell r="AY198">
            <v>4</v>
          </cell>
          <cell r="AZ198">
            <v>4</v>
          </cell>
          <cell r="BA198">
            <v>4</v>
          </cell>
          <cell r="BB198">
            <v>4</v>
          </cell>
          <cell r="BC198">
            <v>4</v>
          </cell>
          <cell r="BD198">
            <v>4</v>
          </cell>
          <cell r="BE198">
            <v>4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B199" t="str">
            <v>Electrician Apprentice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4</v>
          </cell>
          <cell r="AP199">
            <v>4</v>
          </cell>
          <cell r="AQ199">
            <v>4</v>
          </cell>
          <cell r="AR199">
            <v>4</v>
          </cell>
          <cell r="AS199">
            <v>4</v>
          </cell>
          <cell r="AT199">
            <v>4</v>
          </cell>
          <cell r="AU199">
            <v>4</v>
          </cell>
          <cell r="AV199">
            <v>4</v>
          </cell>
          <cell r="AW199">
            <v>4</v>
          </cell>
          <cell r="AX199">
            <v>4</v>
          </cell>
          <cell r="AY199">
            <v>4</v>
          </cell>
          <cell r="AZ199">
            <v>4</v>
          </cell>
          <cell r="BA199">
            <v>4</v>
          </cell>
          <cell r="BB199">
            <v>4</v>
          </cell>
          <cell r="BC199">
            <v>4</v>
          </cell>
          <cell r="BD199">
            <v>4</v>
          </cell>
          <cell r="BE199">
            <v>4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</row>
        <row r="200">
          <cell r="B200" t="str">
            <v>Foreman Mechanical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</row>
        <row r="201">
          <cell r="B201" t="str">
            <v>Fitter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4</v>
          </cell>
          <cell r="AP201">
            <v>4</v>
          </cell>
          <cell r="AQ201">
            <v>4</v>
          </cell>
          <cell r="AR201">
            <v>4</v>
          </cell>
          <cell r="AS201">
            <v>4</v>
          </cell>
          <cell r="AT201">
            <v>4</v>
          </cell>
          <cell r="AU201">
            <v>4</v>
          </cell>
          <cell r="AV201">
            <v>4</v>
          </cell>
          <cell r="AW201">
            <v>4</v>
          </cell>
          <cell r="AX201">
            <v>4</v>
          </cell>
          <cell r="AY201">
            <v>4</v>
          </cell>
          <cell r="AZ201">
            <v>4</v>
          </cell>
          <cell r="BA201">
            <v>4</v>
          </cell>
          <cell r="BB201">
            <v>4</v>
          </cell>
          <cell r="BC201">
            <v>4</v>
          </cell>
          <cell r="BD201">
            <v>4</v>
          </cell>
          <cell r="BE201">
            <v>4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</row>
        <row r="202">
          <cell r="B202" t="str">
            <v>Fitter Apprentice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4</v>
          </cell>
          <cell r="AP202">
            <v>4</v>
          </cell>
          <cell r="AQ202">
            <v>4</v>
          </cell>
          <cell r="AR202">
            <v>4</v>
          </cell>
          <cell r="AS202">
            <v>4</v>
          </cell>
          <cell r="AT202">
            <v>4</v>
          </cell>
          <cell r="AU202">
            <v>4</v>
          </cell>
          <cell r="AV202">
            <v>4</v>
          </cell>
          <cell r="AW202">
            <v>4</v>
          </cell>
          <cell r="AX202">
            <v>4</v>
          </cell>
          <cell r="AY202">
            <v>4</v>
          </cell>
          <cell r="AZ202">
            <v>4</v>
          </cell>
          <cell r="BA202">
            <v>4</v>
          </cell>
          <cell r="BB202">
            <v>4</v>
          </cell>
          <cell r="BC202">
            <v>4</v>
          </cell>
          <cell r="BD202">
            <v>4</v>
          </cell>
          <cell r="BE202">
            <v>4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</row>
        <row r="203">
          <cell r="B203" t="str">
            <v>Boilermaker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4</v>
          </cell>
          <cell r="AP203">
            <v>4</v>
          </cell>
          <cell r="AQ203">
            <v>4</v>
          </cell>
          <cell r="AR203">
            <v>4</v>
          </cell>
          <cell r="AS203">
            <v>4</v>
          </cell>
          <cell r="AT203">
            <v>4</v>
          </cell>
          <cell r="AU203">
            <v>4</v>
          </cell>
          <cell r="AV203">
            <v>4</v>
          </cell>
          <cell r="AW203">
            <v>4</v>
          </cell>
          <cell r="AX203">
            <v>4</v>
          </cell>
          <cell r="AY203">
            <v>4</v>
          </cell>
          <cell r="AZ203">
            <v>4</v>
          </cell>
          <cell r="BA203">
            <v>4</v>
          </cell>
          <cell r="BB203">
            <v>4</v>
          </cell>
          <cell r="BC203">
            <v>4</v>
          </cell>
          <cell r="BD203">
            <v>4</v>
          </cell>
          <cell r="BE203">
            <v>4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</row>
        <row r="204">
          <cell r="B204" t="str">
            <v>Boilermaker Apprentice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4</v>
          </cell>
          <cell r="AP204">
            <v>4</v>
          </cell>
          <cell r="AQ204">
            <v>4</v>
          </cell>
          <cell r="AR204">
            <v>4</v>
          </cell>
          <cell r="AS204">
            <v>4</v>
          </cell>
          <cell r="AT204">
            <v>4</v>
          </cell>
          <cell r="AU204">
            <v>4</v>
          </cell>
          <cell r="AV204">
            <v>4</v>
          </cell>
          <cell r="AW204">
            <v>4</v>
          </cell>
          <cell r="AX204">
            <v>4</v>
          </cell>
          <cell r="AY204">
            <v>4</v>
          </cell>
          <cell r="AZ204">
            <v>4</v>
          </cell>
          <cell r="BA204">
            <v>4</v>
          </cell>
          <cell r="BB204">
            <v>4</v>
          </cell>
          <cell r="BC204">
            <v>4</v>
          </cell>
          <cell r="BD204">
            <v>4</v>
          </cell>
          <cell r="BE204">
            <v>4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</row>
        <row r="205">
          <cell r="B205" t="str">
            <v>H/V Shift Mechanics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8</v>
          </cell>
          <cell r="V205">
            <v>8</v>
          </cell>
          <cell r="W205">
            <v>8</v>
          </cell>
          <cell r="X205">
            <v>8</v>
          </cell>
          <cell r="Y205">
            <v>8</v>
          </cell>
          <cell r="Z205">
            <v>8</v>
          </cell>
          <cell r="AA205">
            <v>8</v>
          </cell>
          <cell r="AB205">
            <v>8</v>
          </cell>
          <cell r="AC205">
            <v>8</v>
          </cell>
          <cell r="AD205">
            <v>8</v>
          </cell>
          <cell r="AE205">
            <v>8</v>
          </cell>
          <cell r="AF205">
            <v>8</v>
          </cell>
          <cell r="AG205">
            <v>8</v>
          </cell>
          <cell r="AH205">
            <v>8</v>
          </cell>
          <cell r="AI205">
            <v>8</v>
          </cell>
          <cell r="AJ205">
            <v>8</v>
          </cell>
          <cell r="AK205">
            <v>8</v>
          </cell>
          <cell r="AL205">
            <v>8</v>
          </cell>
          <cell r="AM205">
            <v>8</v>
          </cell>
          <cell r="AN205">
            <v>8</v>
          </cell>
          <cell r="AO205">
            <v>12</v>
          </cell>
          <cell r="AP205">
            <v>12</v>
          </cell>
          <cell r="AQ205">
            <v>12</v>
          </cell>
          <cell r="AR205">
            <v>12</v>
          </cell>
          <cell r="AS205">
            <v>12</v>
          </cell>
          <cell r="AT205">
            <v>12</v>
          </cell>
          <cell r="AU205">
            <v>12</v>
          </cell>
          <cell r="AV205">
            <v>12</v>
          </cell>
          <cell r="AW205">
            <v>12</v>
          </cell>
          <cell r="AX205">
            <v>12</v>
          </cell>
          <cell r="AY205">
            <v>12</v>
          </cell>
          <cell r="AZ205">
            <v>12</v>
          </cell>
          <cell r="BA205">
            <v>12</v>
          </cell>
          <cell r="BB205">
            <v>12</v>
          </cell>
          <cell r="BC205">
            <v>12</v>
          </cell>
          <cell r="BD205">
            <v>12</v>
          </cell>
          <cell r="BE205">
            <v>12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</row>
        <row r="206">
          <cell r="B206" t="str">
            <v>H/V Workshop Mechanics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2</v>
          </cell>
          <cell r="V206">
            <v>2</v>
          </cell>
          <cell r="W206">
            <v>2</v>
          </cell>
          <cell r="X206">
            <v>2</v>
          </cell>
          <cell r="Y206">
            <v>2</v>
          </cell>
          <cell r="Z206">
            <v>2</v>
          </cell>
          <cell r="AA206">
            <v>2</v>
          </cell>
          <cell r="AB206">
            <v>2</v>
          </cell>
          <cell r="AC206">
            <v>2</v>
          </cell>
          <cell r="AD206">
            <v>2</v>
          </cell>
          <cell r="AE206">
            <v>2</v>
          </cell>
          <cell r="AF206">
            <v>2</v>
          </cell>
          <cell r="AG206">
            <v>2</v>
          </cell>
          <cell r="AH206">
            <v>2</v>
          </cell>
          <cell r="AI206">
            <v>2</v>
          </cell>
          <cell r="AJ206">
            <v>2</v>
          </cell>
          <cell r="AK206">
            <v>2</v>
          </cell>
          <cell r="AL206">
            <v>2</v>
          </cell>
          <cell r="AM206">
            <v>2</v>
          </cell>
          <cell r="AN206">
            <v>2</v>
          </cell>
          <cell r="AO206">
            <v>4</v>
          </cell>
          <cell r="AP206">
            <v>4</v>
          </cell>
          <cell r="AQ206">
            <v>4</v>
          </cell>
          <cell r="AR206">
            <v>4</v>
          </cell>
          <cell r="AS206">
            <v>4</v>
          </cell>
          <cell r="AT206">
            <v>4</v>
          </cell>
          <cell r="AU206">
            <v>4</v>
          </cell>
          <cell r="AV206">
            <v>4</v>
          </cell>
          <cell r="AW206">
            <v>4</v>
          </cell>
          <cell r="AX206">
            <v>4</v>
          </cell>
          <cell r="AY206">
            <v>4</v>
          </cell>
          <cell r="AZ206">
            <v>4</v>
          </cell>
          <cell r="BA206">
            <v>4</v>
          </cell>
          <cell r="BB206">
            <v>4</v>
          </cell>
          <cell r="BC206">
            <v>4</v>
          </cell>
          <cell r="BD206">
            <v>4</v>
          </cell>
          <cell r="BE206">
            <v>4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</row>
        <row r="207">
          <cell r="B207" t="str">
            <v>Surface Services</v>
          </cell>
          <cell r="AA207">
            <v>0</v>
          </cell>
        </row>
        <row r="208">
          <cell r="B208" t="str">
            <v>Team Leaders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4</v>
          </cell>
          <cell r="AP208">
            <v>4</v>
          </cell>
          <cell r="AQ208">
            <v>4</v>
          </cell>
          <cell r="AR208">
            <v>4</v>
          </cell>
          <cell r="AS208">
            <v>4</v>
          </cell>
          <cell r="AT208">
            <v>4</v>
          </cell>
          <cell r="AU208">
            <v>4</v>
          </cell>
          <cell r="AV208">
            <v>4</v>
          </cell>
          <cell r="AW208">
            <v>4</v>
          </cell>
          <cell r="AX208">
            <v>4</v>
          </cell>
          <cell r="AY208">
            <v>4</v>
          </cell>
          <cell r="AZ208">
            <v>4</v>
          </cell>
          <cell r="BA208">
            <v>4</v>
          </cell>
          <cell r="BB208">
            <v>4</v>
          </cell>
          <cell r="BC208">
            <v>4</v>
          </cell>
          <cell r="BD208">
            <v>4</v>
          </cell>
          <cell r="BE208">
            <v>4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</row>
        <row r="209">
          <cell r="B209" t="str">
            <v>Changehouse/Lamproom Attendants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4</v>
          </cell>
          <cell r="V209">
            <v>4</v>
          </cell>
          <cell r="W209">
            <v>4</v>
          </cell>
          <cell r="X209">
            <v>4</v>
          </cell>
          <cell r="Y209">
            <v>4</v>
          </cell>
          <cell r="Z209">
            <v>4</v>
          </cell>
          <cell r="AA209">
            <v>4</v>
          </cell>
          <cell r="AB209">
            <v>4</v>
          </cell>
          <cell r="AC209">
            <v>4</v>
          </cell>
          <cell r="AD209">
            <v>4</v>
          </cell>
          <cell r="AE209">
            <v>4</v>
          </cell>
          <cell r="AF209">
            <v>4</v>
          </cell>
          <cell r="AG209">
            <v>4</v>
          </cell>
          <cell r="AH209">
            <v>4</v>
          </cell>
          <cell r="AI209">
            <v>4</v>
          </cell>
          <cell r="AJ209">
            <v>4</v>
          </cell>
          <cell r="AK209">
            <v>4</v>
          </cell>
          <cell r="AL209">
            <v>4</v>
          </cell>
          <cell r="AM209">
            <v>4</v>
          </cell>
          <cell r="AN209">
            <v>4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</row>
        <row r="211">
          <cell r="B211" t="str">
            <v>Expatriate Staff ( incl overheads)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</row>
        <row r="212">
          <cell r="B212" t="str">
            <v>National Staff (excl overheads)</v>
          </cell>
          <cell r="M212">
            <v>0</v>
          </cell>
          <cell r="N212">
            <v>0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97</v>
          </cell>
          <cell r="V212">
            <v>97</v>
          </cell>
          <cell r="W212">
            <v>97</v>
          </cell>
          <cell r="X212">
            <v>97</v>
          </cell>
          <cell r="Y212">
            <v>97</v>
          </cell>
          <cell r="Z212">
            <v>97</v>
          </cell>
          <cell r="AA212">
            <v>97</v>
          </cell>
          <cell r="AB212">
            <v>131</v>
          </cell>
          <cell r="AC212">
            <v>131</v>
          </cell>
          <cell r="AD212">
            <v>131</v>
          </cell>
          <cell r="AE212">
            <v>131</v>
          </cell>
          <cell r="AF212">
            <v>131</v>
          </cell>
          <cell r="AG212">
            <v>131</v>
          </cell>
          <cell r="AH212">
            <v>131</v>
          </cell>
          <cell r="AI212">
            <v>131</v>
          </cell>
          <cell r="AJ212">
            <v>131</v>
          </cell>
          <cell r="AK212">
            <v>131</v>
          </cell>
          <cell r="AL212">
            <v>131</v>
          </cell>
          <cell r="AM212">
            <v>131</v>
          </cell>
          <cell r="AN212">
            <v>131</v>
          </cell>
          <cell r="AO212">
            <v>222</v>
          </cell>
          <cell r="AP212">
            <v>257.5</v>
          </cell>
          <cell r="AQ212">
            <v>261.5</v>
          </cell>
          <cell r="AR212">
            <v>261.5</v>
          </cell>
          <cell r="AS212">
            <v>261.5</v>
          </cell>
          <cell r="AT212">
            <v>261.5</v>
          </cell>
          <cell r="AU212">
            <v>261.5</v>
          </cell>
          <cell r="AV212">
            <v>261.5</v>
          </cell>
          <cell r="AW212">
            <v>261.5</v>
          </cell>
          <cell r="AX212">
            <v>261.5</v>
          </cell>
          <cell r="AY212">
            <v>261.5</v>
          </cell>
          <cell r="AZ212">
            <v>261.5</v>
          </cell>
          <cell r="BA212">
            <v>261.5</v>
          </cell>
          <cell r="BB212">
            <v>262</v>
          </cell>
          <cell r="BC212">
            <v>262</v>
          </cell>
          <cell r="BD212">
            <v>262</v>
          </cell>
          <cell r="BE212">
            <v>262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</row>
        <row r="213">
          <cell r="B213" t="str">
            <v>Sub -total</v>
          </cell>
          <cell r="M213">
            <v>0</v>
          </cell>
          <cell r="N213">
            <v>0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97</v>
          </cell>
          <cell r="V213">
            <v>97</v>
          </cell>
          <cell r="W213">
            <v>97</v>
          </cell>
          <cell r="X213">
            <v>97</v>
          </cell>
          <cell r="Y213">
            <v>97</v>
          </cell>
          <cell r="Z213">
            <v>97</v>
          </cell>
          <cell r="AA213">
            <v>97</v>
          </cell>
          <cell r="AB213">
            <v>131</v>
          </cell>
          <cell r="AC213">
            <v>131</v>
          </cell>
          <cell r="AD213">
            <v>131</v>
          </cell>
          <cell r="AE213">
            <v>131</v>
          </cell>
          <cell r="AF213">
            <v>131</v>
          </cell>
          <cell r="AG213">
            <v>131</v>
          </cell>
          <cell r="AH213">
            <v>131</v>
          </cell>
          <cell r="AI213">
            <v>131</v>
          </cell>
          <cell r="AJ213">
            <v>131</v>
          </cell>
          <cell r="AK213">
            <v>131</v>
          </cell>
          <cell r="AL213">
            <v>131</v>
          </cell>
          <cell r="AM213">
            <v>131</v>
          </cell>
          <cell r="AN213">
            <v>131</v>
          </cell>
          <cell r="AO213">
            <v>222</v>
          </cell>
          <cell r="AP213">
            <v>257.5</v>
          </cell>
          <cell r="AQ213">
            <v>261.5</v>
          </cell>
          <cell r="AR213">
            <v>261.5</v>
          </cell>
          <cell r="AS213">
            <v>261.5</v>
          </cell>
          <cell r="AT213">
            <v>261.5</v>
          </cell>
          <cell r="AU213">
            <v>261.5</v>
          </cell>
          <cell r="AV213">
            <v>261.5</v>
          </cell>
          <cell r="AW213">
            <v>261.5</v>
          </cell>
          <cell r="AX213">
            <v>261.5</v>
          </cell>
          <cell r="AY213">
            <v>261.5</v>
          </cell>
          <cell r="AZ213">
            <v>261.5</v>
          </cell>
          <cell r="BA213">
            <v>261.5</v>
          </cell>
          <cell r="BB213">
            <v>262</v>
          </cell>
          <cell r="BC213">
            <v>262</v>
          </cell>
          <cell r="BD213">
            <v>262</v>
          </cell>
          <cell r="BE213">
            <v>262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</row>
        <row r="214">
          <cell r="B214" t="str">
            <v>National - overheads</v>
          </cell>
        </row>
        <row r="215">
          <cell r="B215" t="str">
            <v>Total Staff Complement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97</v>
          </cell>
          <cell r="V215">
            <v>97</v>
          </cell>
          <cell r="W215">
            <v>97</v>
          </cell>
          <cell r="X215">
            <v>97</v>
          </cell>
          <cell r="Y215">
            <v>97</v>
          </cell>
          <cell r="Z215">
            <v>97</v>
          </cell>
          <cell r="AA215">
            <v>97</v>
          </cell>
          <cell r="AB215">
            <v>131</v>
          </cell>
          <cell r="AC215">
            <v>131</v>
          </cell>
          <cell r="AD215">
            <v>131</v>
          </cell>
          <cell r="AE215">
            <v>131</v>
          </cell>
          <cell r="AF215">
            <v>131</v>
          </cell>
          <cell r="AG215">
            <v>131</v>
          </cell>
          <cell r="AH215">
            <v>131</v>
          </cell>
          <cell r="AI215">
            <v>131</v>
          </cell>
          <cell r="AJ215">
            <v>131</v>
          </cell>
          <cell r="AK215">
            <v>131</v>
          </cell>
          <cell r="AL215">
            <v>131</v>
          </cell>
          <cell r="AM215">
            <v>131</v>
          </cell>
          <cell r="AN215">
            <v>131</v>
          </cell>
          <cell r="AO215">
            <v>222</v>
          </cell>
          <cell r="AP215">
            <v>257.5</v>
          </cell>
          <cell r="AQ215">
            <v>261.5</v>
          </cell>
          <cell r="AR215">
            <v>261.5</v>
          </cell>
          <cell r="AS215">
            <v>261.5</v>
          </cell>
          <cell r="AT215">
            <v>261.5</v>
          </cell>
          <cell r="AU215">
            <v>261.5</v>
          </cell>
          <cell r="AV215">
            <v>261.5</v>
          </cell>
          <cell r="AW215">
            <v>261.5</v>
          </cell>
          <cell r="AX215">
            <v>261.5</v>
          </cell>
          <cell r="AY215">
            <v>261.5</v>
          </cell>
          <cell r="AZ215">
            <v>261.5</v>
          </cell>
          <cell r="BA215">
            <v>261.5</v>
          </cell>
          <cell r="BB215">
            <v>262</v>
          </cell>
          <cell r="BC215">
            <v>262</v>
          </cell>
          <cell r="BD215">
            <v>262</v>
          </cell>
          <cell r="BE215">
            <v>262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</row>
        <row r="217">
          <cell r="B217" t="str">
            <v>Total MINING YALEA UG Expatriate Staff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</row>
        <row r="218">
          <cell r="B218" t="str">
            <v>Total MINING YALEA UG National Staff</v>
          </cell>
          <cell r="M218">
            <v>0</v>
          </cell>
          <cell r="N218">
            <v>0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97</v>
          </cell>
          <cell r="V218">
            <v>97</v>
          </cell>
          <cell r="W218">
            <v>97</v>
          </cell>
          <cell r="X218">
            <v>97</v>
          </cell>
          <cell r="Y218">
            <v>97</v>
          </cell>
          <cell r="Z218">
            <v>97</v>
          </cell>
          <cell r="AA218">
            <v>97</v>
          </cell>
          <cell r="AB218">
            <v>131</v>
          </cell>
          <cell r="AC218">
            <v>131</v>
          </cell>
          <cell r="AD218">
            <v>131</v>
          </cell>
          <cell r="AE218">
            <v>131</v>
          </cell>
          <cell r="AF218">
            <v>131</v>
          </cell>
          <cell r="AG218">
            <v>131</v>
          </cell>
          <cell r="AH218">
            <v>131</v>
          </cell>
          <cell r="AI218">
            <v>131</v>
          </cell>
          <cell r="AJ218">
            <v>131</v>
          </cell>
          <cell r="AK218">
            <v>131</v>
          </cell>
          <cell r="AL218">
            <v>131</v>
          </cell>
          <cell r="AM218">
            <v>131</v>
          </cell>
          <cell r="AN218">
            <v>131</v>
          </cell>
          <cell r="AO218">
            <v>222</v>
          </cell>
          <cell r="AP218">
            <v>257.5</v>
          </cell>
          <cell r="AQ218">
            <v>261.5</v>
          </cell>
          <cell r="AR218">
            <v>261.5</v>
          </cell>
          <cell r="AS218">
            <v>261.5</v>
          </cell>
          <cell r="AT218">
            <v>261.5</v>
          </cell>
          <cell r="AU218">
            <v>261.5</v>
          </cell>
          <cell r="AV218">
            <v>261.5</v>
          </cell>
          <cell r="AW218">
            <v>261.5</v>
          </cell>
          <cell r="AX218">
            <v>261.5</v>
          </cell>
          <cell r="AY218">
            <v>261.5</v>
          </cell>
          <cell r="AZ218">
            <v>261.5</v>
          </cell>
          <cell r="BA218">
            <v>261.5</v>
          </cell>
          <cell r="BB218">
            <v>262</v>
          </cell>
          <cell r="BC218">
            <v>262</v>
          </cell>
          <cell r="BD218">
            <v>262</v>
          </cell>
          <cell r="BE218">
            <v>262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</row>
        <row r="219">
          <cell r="B219" t="str">
            <v>Total MINING YALEA UG Staff Complement</v>
          </cell>
          <cell r="M219">
            <v>0</v>
          </cell>
          <cell r="N219">
            <v>0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97</v>
          </cell>
          <cell r="V219">
            <v>97</v>
          </cell>
          <cell r="W219">
            <v>97</v>
          </cell>
          <cell r="X219">
            <v>97</v>
          </cell>
          <cell r="Y219">
            <v>97</v>
          </cell>
          <cell r="Z219">
            <v>97</v>
          </cell>
          <cell r="AA219">
            <v>97</v>
          </cell>
          <cell r="AB219">
            <v>131</v>
          </cell>
          <cell r="AC219">
            <v>131</v>
          </cell>
          <cell r="AD219">
            <v>131</v>
          </cell>
          <cell r="AE219">
            <v>131</v>
          </cell>
          <cell r="AF219">
            <v>131</v>
          </cell>
          <cell r="AG219">
            <v>131</v>
          </cell>
          <cell r="AH219">
            <v>131</v>
          </cell>
          <cell r="AI219">
            <v>131</v>
          </cell>
          <cell r="AJ219">
            <v>131</v>
          </cell>
          <cell r="AK219">
            <v>131</v>
          </cell>
          <cell r="AL219">
            <v>131</v>
          </cell>
          <cell r="AM219">
            <v>131</v>
          </cell>
          <cell r="AN219">
            <v>131</v>
          </cell>
          <cell r="AO219">
            <v>222</v>
          </cell>
          <cell r="AP219">
            <v>257.5</v>
          </cell>
          <cell r="AQ219">
            <v>261.5</v>
          </cell>
          <cell r="AR219">
            <v>261.5</v>
          </cell>
          <cell r="AS219">
            <v>261.5</v>
          </cell>
          <cell r="AT219">
            <v>261.5</v>
          </cell>
          <cell r="AU219">
            <v>261.5</v>
          </cell>
          <cell r="AV219">
            <v>261.5</v>
          </cell>
          <cell r="AW219">
            <v>261.5</v>
          </cell>
          <cell r="AX219">
            <v>261.5</v>
          </cell>
          <cell r="AY219">
            <v>261.5</v>
          </cell>
          <cell r="AZ219">
            <v>261.5</v>
          </cell>
          <cell r="BA219">
            <v>261.5</v>
          </cell>
          <cell r="BB219">
            <v>262</v>
          </cell>
          <cell r="BC219">
            <v>262</v>
          </cell>
          <cell r="BD219">
            <v>262</v>
          </cell>
          <cell r="BE219">
            <v>262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</row>
        <row r="221">
          <cell r="B221" t="str">
            <v>PROCESS</v>
          </cell>
        </row>
        <row r="223">
          <cell r="B223" t="str">
            <v>Production Management:</v>
          </cell>
          <cell r="C223" t="str">
            <v>Grade</v>
          </cell>
          <cell r="D223" t="str">
            <v>Basic</v>
          </cell>
          <cell r="E223" t="str">
            <v>Overtime</v>
          </cell>
          <cell r="F223" t="str">
            <v>Premium</v>
          </cell>
          <cell r="G223" t="str">
            <v>Bonus</v>
          </cell>
          <cell r="H223" t="str">
            <v>Advancmt</v>
          </cell>
          <cell r="I223" t="str">
            <v>Bill's Correction</v>
          </cell>
          <cell r="J223" t="str">
            <v>FCFA pm</v>
          </cell>
          <cell r="K223" t="str">
            <v>USD pm</v>
          </cell>
        </row>
        <row r="224">
          <cell r="B224" t="str">
            <v>Met Manager</v>
          </cell>
          <cell r="C224" t="str">
            <v>21</v>
          </cell>
          <cell r="I224">
            <v>0</v>
          </cell>
          <cell r="J224">
            <v>7713546.75</v>
          </cell>
          <cell r="K224">
            <v>15274.35</v>
          </cell>
          <cell r="L224">
            <v>0</v>
          </cell>
          <cell r="M224">
            <v>0</v>
          </cell>
          <cell r="N224">
            <v>0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G224">
            <v>0</v>
          </cell>
          <cell r="BH224">
            <v>155.00399999999999</v>
          </cell>
          <cell r="BI224">
            <v>15.27435</v>
          </cell>
          <cell r="BJ224">
            <v>15.27435</v>
          </cell>
          <cell r="BK224">
            <v>15.27435</v>
          </cell>
          <cell r="BL224">
            <v>15.27435</v>
          </cell>
          <cell r="BM224">
            <v>15.27435</v>
          </cell>
          <cell r="BN224">
            <v>15.27435</v>
          </cell>
          <cell r="BO224">
            <v>15.27435</v>
          </cell>
        </row>
        <row r="225">
          <cell r="B225" t="str">
            <v>Met Manager</v>
          </cell>
          <cell r="C225" t="str">
            <v>HC1</v>
          </cell>
          <cell r="D225">
            <v>2215500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2215500</v>
          </cell>
          <cell r="K225">
            <v>4387.1287128712875</v>
          </cell>
          <cell r="L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E225">
            <v>1</v>
          </cell>
          <cell r="AF225">
            <v>1</v>
          </cell>
          <cell r="AG225">
            <v>1</v>
          </cell>
          <cell r="AH225">
            <v>1</v>
          </cell>
          <cell r="AI225">
            <v>1</v>
          </cell>
          <cell r="AJ225">
            <v>1</v>
          </cell>
          <cell r="AK225">
            <v>1</v>
          </cell>
          <cell r="AL225">
            <v>1</v>
          </cell>
          <cell r="AM225">
            <v>1</v>
          </cell>
          <cell r="AN225">
            <v>1</v>
          </cell>
          <cell r="AO225">
            <v>1</v>
          </cell>
          <cell r="AP225">
            <v>1</v>
          </cell>
          <cell r="AQ225">
            <v>1</v>
          </cell>
          <cell r="AR225">
            <v>1</v>
          </cell>
          <cell r="AS225">
            <v>1</v>
          </cell>
          <cell r="AT225">
            <v>1</v>
          </cell>
          <cell r="AU225">
            <v>1</v>
          </cell>
          <cell r="AV225">
            <v>1</v>
          </cell>
          <cell r="AW225">
            <v>1</v>
          </cell>
          <cell r="AX225">
            <v>1</v>
          </cell>
          <cell r="AY225">
            <v>1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</row>
        <row r="226">
          <cell r="B226" t="str">
            <v>Metallurgical Engineer</v>
          </cell>
          <cell r="C226">
            <v>17</v>
          </cell>
          <cell r="J226">
            <v>5218124.5999999996</v>
          </cell>
          <cell r="K226">
            <v>10332.92</v>
          </cell>
          <cell r="L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E226">
            <v>1</v>
          </cell>
          <cell r="AF226">
            <v>1</v>
          </cell>
          <cell r="AG226">
            <v>1</v>
          </cell>
          <cell r="AH226">
            <v>1</v>
          </cell>
          <cell r="AI226">
            <v>1</v>
          </cell>
          <cell r="AJ226">
            <v>1</v>
          </cell>
          <cell r="AK226">
            <v>1</v>
          </cell>
          <cell r="AL226">
            <v>1</v>
          </cell>
          <cell r="AM226">
            <v>1</v>
          </cell>
          <cell r="AN226">
            <v>1</v>
          </cell>
          <cell r="AO226">
            <v>1</v>
          </cell>
          <cell r="AP226">
            <v>1</v>
          </cell>
          <cell r="AQ226">
            <v>1</v>
          </cell>
          <cell r="AR226">
            <v>1</v>
          </cell>
          <cell r="AS226">
            <v>1</v>
          </cell>
          <cell r="AT226">
            <v>1</v>
          </cell>
          <cell r="AU226">
            <v>1</v>
          </cell>
          <cell r="AV226">
            <v>1</v>
          </cell>
          <cell r="AW226">
            <v>1</v>
          </cell>
          <cell r="AX226">
            <v>1</v>
          </cell>
          <cell r="AY226">
            <v>1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I226">
            <v>10.33292</v>
          </cell>
          <cell r="BJ226">
            <v>10.33292</v>
          </cell>
          <cell r="BK226">
            <v>10.33292</v>
          </cell>
          <cell r="BL226">
            <v>10.33292</v>
          </cell>
          <cell r="BM226">
            <v>10.33292</v>
          </cell>
          <cell r="BN226">
            <v>10.33292</v>
          </cell>
          <cell r="BO226">
            <v>10.33292</v>
          </cell>
        </row>
        <row r="227">
          <cell r="B227" t="str">
            <v>Plant Metallurgist</v>
          </cell>
          <cell r="C227" t="str">
            <v>17</v>
          </cell>
          <cell r="I227">
            <v>-558530</v>
          </cell>
          <cell r="J227">
            <v>2503588</v>
          </cell>
          <cell r="K227">
            <v>6063.6</v>
          </cell>
          <cell r="L227">
            <v>1</v>
          </cell>
          <cell r="O227">
            <v>2</v>
          </cell>
          <cell r="P227">
            <v>2</v>
          </cell>
          <cell r="Q227">
            <v>2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2</v>
          </cell>
          <cell r="Y227">
            <v>2</v>
          </cell>
          <cell r="Z227">
            <v>2</v>
          </cell>
          <cell r="AA227">
            <v>2</v>
          </cell>
          <cell r="AB227">
            <v>2</v>
          </cell>
          <cell r="AC227">
            <v>2</v>
          </cell>
          <cell r="AD227">
            <v>2</v>
          </cell>
          <cell r="AE227">
            <v>2</v>
          </cell>
          <cell r="AF227">
            <v>2</v>
          </cell>
          <cell r="AG227">
            <v>2</v>
          </cell>
          <cell r="AH227">
            <v>2</v>
          </cell>
          <cell r="AI227">
            <v>2</v>
          </cell>
          <cell r="AJ227">
            <v>2</v>
          </cell>
          <cell r="AK227">
            <v>2</v>
          </cell>
          <cell r="AL227">
            <v>2</v>
          </cell>
          <cell r="AM227">
            <v>2</v>
          </cell>
          <cell r="AN227">
            <v>2</v>
          </cell>
          <cell r="AO227">
            <v>2</v>
          </cell>
          <cell r="AP227">
            <v>2</v>
          </cell>
          <cell r="AQ227">
            <v>2</v>
          </cell>
          <cell r="AR227">
            <v>2</v>
          </cell>
          <cell r="AS227">
            <v>2</v>
          </cell>
          <cell r="AT227">
            <v>2</v>
          </cell>
          <cell r="AU227">
            <v>2</v>
          </cell>
          <cell r="AV227">
            <v>2</v>
          </cell>
          <cell r="AW227">
            <v>2</v>
          </cell>
          <cell r="AX227">
            <v>2</v>
          </cell>
          <cell r="AY227">
            <v>2</v>
          </cell>
          <cell r="AZ227">
            <v>2</v>
          </cell>
          <cell r="BA227">
            <v>2</v>
          </cell>
          <cell r="BB227">
            <v>2</v>
          </cell>
          <cell r="BC227">
            <v>2</v>
          </cell>
          <cell r="BD227">
            <v>2</v>
          </cell>
          <cell r="BE227">
            <v>2</v>
          </cell>
          <cell r="BI227">
            <v>12.1272</v>
          </cell>
          <cell r="BJ227">
            <v>12.1272</v>
          </cell>
          <cell r="BK227">
            <v>12.1272</v>
          </cell>
          <cell r="BL227">
            <v>12.1272</v>
          </cell>
          <cell r="BM227">
            <v>12.1272</v>
          </cell>
          <cell r="BN227">
            <v>12.1272</v>
          </cell>
          <cell r="BO227">
            <v>12.1272</v>
          </cell>
        </row>
        <row r="228">
          <cell r="B228" t="str">
            <v>Metallurgical Lab Tech</v>
          </cell>
          <cell r="C228" t="str">
            <v>D2</v>
          </cell>
          <cell r="D228">
            <v>413676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413676</v>
          </cell>
          <cell r="K228">
            <v>819.16039603960394</v>
          </cell>
          <cell r="L228">
            <v>0</v>
          </cell>
          <cell r="O228">
            <v>2</v>
          </cell>
          <cell r="P228">
            <v>2</v>
          </cell>
          <cell r="Q228">
            <v>2</v>
          </cell>
          <cell r="R228">
            <v>2</v>
          </cell>
          <cell r="S228">
            <v>2</v>
          </cell>
          <cell r="T228">
            <v>2</v>
          </cell>
          <cell r="U228">
            <v>2</v>
          </cell>
          <cell r="V228">
            <v>2</v>
          </cell>
          <cell r="W228">
            <v>2</v>
          </cell>
          <cell r="X228">
            <v>2</v>
          </cell>
          <cell r="Y228">
            <v>2</v>
          </cell>
          <cell r="Z228">
            <v>2</v>
          </cell>
          <cell r="AA228">
            <v>2</v>
          </cell>
          <cell r="AB228">
            <v>2</v>
          </cell>
          <cell r="AC228">
            <v>2</v>
          </cell>
          <cell r="AD228">
            <v>2</v>
          </cell>
          <cell r="AE228">
            <v>2</v>
          </cell>
          <cell r="AF228">
            <v>2</v>
          </cell>
          <cell r="AG228">
            <v>2</v>
          </cell>
          <cell r="AH228">
            <v>2</v>
          </cell>
          <cell r="AI228">
            <v>2</v>
          </cell>
          <cell r="AJ228">
            <v>2</v>
          </cell>
          <cell r="AK228">
            <v>2</v>
          </cell>
          <cell r="AL228">
            <v>2</v>
          </cell>
          <cell r="AM228">
            <v>2</v>
          </cell>
          <cell r="AN228">
            <v>2</v>
          </cell>
          <cell r="AO228">
            <v>2</v>
          </cell>
          <cell r="AP228">
            <v>2</v>
          </cell>
          <cell r="AQ228">
            <v>2</v>
          </cell>
          <cell r="AR228">
            <v>2</v>
          </cell>
          <cell r="AS228">
            <v>2</v>
          </cell>
          <cell r="AT228">
            <v>2</v>
          </cell>
          <cell r="AU228">
            <v>2</v>
          </cell>
          <cell r="AV228">
            <v>2</v>
          </cell>
          <cell r="AW228">
            <v>2</v>
          </cell>
          <cell r="AX228">
            <v>2</v>
          </cell>
          <cell r="AY228">
            <v>2</v>
          </cell>
          <cell r="AZ228">
            <v>2</v>
          </cell>
          <cell r="BA228">
            <v>2</v>
          </cell>
          <cell r="BB228">
            <v>2</v>
          </cell>
          <cell r="BC228">
            <v>2</v>
          </cell>
          <cell r="BD228">
            <v>2</v>
          </cell>
          <cell r="BE228">
            <v>2</v>
          </cell>
          <cell r="BI228">
            <v>1.6383207920792078</v>
          </cell>
          <cell r="BJ228">
            <v>1.6383207920792078</v>
          </cell>
          <cell r="BK228">
            <v>1.6383207920792078</v>
          </cell>
          <cell r="BL228">
            <v>1.6383207920792078</v>
          </cell>
          <cell r="BM228">
            <v>1.6383207920792078</v>
          </cell>
          <cell r="BN228">
            <v>1.6383207920792078</v>
          </cell>
          <cell r="BO228">
            <v>1.6383207920792078</v>
          </cell>
        </row>
        <row r="229">
          <cell r="B229" t="str">
            <v>Met Training Officer, Cat 17 or A2</v>
          </cell>
          <cell r="C229" t="str">
            <v>17</v>
          </cell>
          <cell r="I229">
            <v>0</v>
          </cell>
          <cell r="J229">
            <v>3974350</v>
          </cell>
          <cell r="K229">
            <v>7870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G229">
            <v>0</v>
          </cell>
          <cell r="BH229">
            <v>99.17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</row>
        <row r="230">
          <cell r="B230" t="str">
            <v>Met Training Officer, Cat 17 or A2</v>
          </cell>
          <cell r="C230" t="str">
            <v>A2</v>
          </cell>
          <cell r="D230">
            <v>668774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668774</v>
          </cell>
          <cell r="K230">
            <v>1324.3049504950495</v>
          </cell>
          <cell r="L230">
            <v>0</v>
          </cell>
          <cell r="M230">
            <v>0</v>
          </cell>
          <cell r="N230">
            <v>0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G230">
            <v>0</v>
          </cell>
          <cell r="BH230">
            <v>0</v>
          </cell>
          <cell r="BI230">
            <v>1.3243049504950495</v>
          </cell>
          <cell r="BJ230">
            <v>1.3243049504950495</v>
          </cell>
          <cell r="BK230">
            <v>1.3243049504950495</v>
          </cell>
          <cell r="BL230">
            <v>1.3243049504950495</v>
          </cell>
          <cell r="BM230">
            <v>1.3243049504950495</v>
          </cell>
          <cell r="BN230">
            <v>1.3243049504950495</v>
          </cell>
          <cell r="BO230">
            <v>1.3243049504950495</v>
          </cell>
        </row>
        <row r="231">
          <cell r="B231" t="str">
            <v>Plant Production Superintendent, A5</v>
          </cell>
          <cell r="C231" t="str">
            <v>A5</v>
          </cell>
          <cell r="D231">
            <v>892902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892902</v>
          </cell>
          <cell r="K231">
            <v>1768.1227722772278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G231">
            <v>0</v>
          </cell>
          <cell r="BH231">
            <v>31.072128000000003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</row>
        <row r="233">
          <cell r="B233" t="str">
            <v>Process Plant:</v>
          </cell>
        </row>
        <row r="234">
          <cell r="B234" t="str">
            <v>Milling,CIL, Elution, Goldroom Foreman, A</v>
          </cell>
          <cell r="C234" t="str">
            <v>A1</v>
          </cell>
          <cell r="D234">
            <v>531714</v>
          </cell>
          <cell r="E234">
            <v>0</v>
          </cell>
          <cell r="F234">
            <v>0</v>
          </cell>
          <cell r="G234">
            <v>0</v>
          </cell>
          <cell r="H234">
            <v>23382</v>
          </cell>
          <cell r="I234">
            <v>0</v>
          </cell>
          <cell r="J234">
            <v>555096</v>
          </cell>
          <cell r="K234">
            <v>1099.2</v>
          </cell>
          <cell r="L234">
            <v>0</v>
          </cell>
          <cell r="M234">
            <v>0</v>
          </cell>
          <cell r="N234">
            <v>0</v>
          </cell>
          <cell r="O234">
            <v>2</v>
          </cell>
          <cell r="P234">
            <v>2</v>
          </cell>
          <cell r="Q234">
            <v>2</v>
          </cell>
          <cell r="R234">
            <v>2</v>
          </cell>
          <cell r="S234">
            <v>2</v>
          </cell>
          <cell r="T234">
            <v>2</v>
          </cell>
          <cell r="U234">
            <v>2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2</v>
          </cell>
          <cell r="AC234">
            <v>2</v>
          </cell>
          <cell r="AD234">
            <v>2</v>
          </cell>
          <cell r="AE234">
            <v>2</v>
          </cell>
          <cell r="AF234">
            <v>2</v>
          </cell>
          <cell r="AG234">
            <v>2</v>
          </cell>
          <cell r="AH234">
            <v>2</v>
          </cell>
          <cell r="AI234">
            <v>2</v>
          </cell>
          <cell r="AJ234">
            <v>2</v>
          </cell>
          <cell r="AK234">
            <v>2</v>
          </cell>
          <cell r="AL234">
            <v>2</v>
          </cell>
          <cell r="AM234">
            <v>2</v>
          </cell>
          <cell r="AN234">
            <v>2</v>
          </cell>
          <cell r="AO234">
            <v>2</v>
          </cell>
          <cell r="AP234">
            <v>2</v>
          </cell>
          <cell r="AQ234">
            <v>2</v>
          </cell>
          <cell r="AR234">
            <v>2</v>
          </cell>
          <cell r="AS234">
            <v>2</v>
          </cell>
          <cell r="AT234">
            <v>2</v>
          </cell>
          <cell r="AU234">
            <v>2</v>
          </cell>
          <cell r="AV234">
            <v>2</v>
          </cell>
          <cell r="AW234">
            <v>2</v>
          </cell>
          <cell r="AX234">
            <v>2</v>
          </cell>
          <cell r="AY234">
            <v>2</v>
          </cell>
          <cell r="AZ234">
            <v>2</v>
          </cell>
          <cell r="BA234">
            <v>2</v>
          </cell>
          <cell r="BB234">
            <v>2</v>
          </cell>
          <cell r="BC234">
            <v>2</v>
          </cell>
          <cell r="BD234">
            <v>2</v>
          </cell>
          <cell r="BE234">
            <v>2</v>
          </cell>
          <cell r="BG234">
            <v>0</v>
          </cell>
          <cell r="BH234">
            <v>8.3453999999999979</v>
          </cell>
          <cell r="BI234">
            <v>2.1983999999999999</v>
          </cell>
          <cell r="BJ234">
            <v>2.1983999999999999</v>
          </cell>
          <cell r="BK234">
            <v>2.1983999999999999</v>
          </cell>
          <cell r="BL234">
            <v>2.1983999999999999</v>
          </cell>
          <cell r="BM234">
            <v>2.1983999999999999</v>
          </cell>
          <cell r="BN234">
            <v>2.1983999999999999</v>
          </cell>
          <cell r="BO234">
            <v>2.1983999999999999</v>
          </cell>
        </row>
        <row r="235">
          <cell r="B235" t="str">
            <v>Shift Supervisors (process &amp; metallurgy) B</v>
          </cell>
          <cell r="C235" t="str">
            <v>B4</v>
          </cell>
          <cell r="D235">
            <v>557043</v>
          </cell>
          <cell r="E235">
            <v>0</v>
          </cell>
          <cell r="F235">
            <v>0</v>
          </cell>
          <cell r="G235">
            <v>0</v>
          </cell>
          <cell r="H235">
            <v>18522.342000000004</v>
          </cell>
          <cell r="I235">
            <v>0</v>
          </cell>
          <cell r="J235">
            <v>575565.34199999995</v>
          </cell>
          <cell r="K235">
            <v>1139.7333504950493</v>
          </cell>
          <cell r="L235">
            <v>0</v>
          </cell>
          <cell r="M235">
            <v>0</v>
          </cell>
          <cell r="N235">
            <v>0</v>
          </cell>
          <cell r="O235">
            <v>5</v>
          </cell>
          <cell r="P235">
            <v>5</v>
          </cell>
          <cell r="Q235">
            <v>5</v>
          </cell>
          <cell r="R235">
            <v>5</v>
          </cell>
          <cell r="S235">
            <v>5</v>
          </cell>
          <cell r="T235">
            <v>5</v>
          </cell>
          <cell r="U235">
            <v>5</v>
          </cell>
          <cell r="V235">
            <v>5</v>
          </cell>
          <cell r="W235">
            <v>5</v>
          </cell>
          <cell r="X235">
            <v>5</v>
          </cell>
          <cell r="Y235">
            <v>5</v>
          </cell>
          <cell r="Z235">
            <v>5</v>
          </cell>
          <cell r="AA235">
            <v>5</v>
          </cell>
          <cell r="AB235">
            <v>5</v>
          </cell>
          <cell r="AC235">
            <v>5</v>
          </cell>
          <cell r="AD235">
            <v>5</v>
          </cell>
          <cell r="AE235">
            <v>5</v>
          </cell>
          <cell r="AF235">
            <v>5</v>
          </cell>
          <cell r="AG235">
            <v>5</v>
          </cell>
          <cell r="AH235">
            <v>5</v>
          </cell>
          <cell r="AI235">
            <v>5</v>
          </cell>
          <cell r="AJ235">
            <v>5</v>
          </cell>
          <cell r="AK235">
            <v>5</v>
          </cell>
          <cell r="AL235">
            <v>5</v>
          </cell>
          <cell r="AM235">
            <v>5</v>
          </cell>
          <cell r="AN235">
            <v>5</v>
          </cell>
          <cell r="AO235">
            <v>5</v>
          </cell>
          <cell r="AP235">
            <v>5</v>
          </cell>
          <cell r="AQ235">
            <v>5</v>
          </cell>
          <cell r="AR235">
            <v>5</v>
          </cell>
          <cell r="AS235">
            <v>5</v>
          </cell>
          <cell r="AT235">
            <v>5</v>
          </cell>
          <cell r="AU235">
            <v>5</v>
          </cell>
          <cell r="AV235">
            <v>5</v>
          </cell>
          <cell r="AW235">
            <v>5</v>
          </cell>
          <cell r="AX235">
            <v>5</v>
          </cell>
          <cell r="AY235">
            <v>5</v>
          </cell>
          <cell r="AZ235">
            <v>5</v>
          </cell>
          <cell r="BA235">
            <v>5</v>
          </cell>
          <cell r="BB235">
            <v>5</v>
          </cell>
          <cell r="BC235">
            <v>5</v>
          </cell>
          <cell r="BD235">
            <v>5</v>
          </cell>
          <cell r="BE235">
            <v>5</v>
          </cell>
          <cell r="BG235">
            <v>0</v>
          </cell>
          <cell r="BH235">
            <v>33.381599999999992</v>
          </cell>
          <cell r="BI235">
            <v>5.6986667524752468</v>
          </cell>
          <cell r="BJ235">
            <v>5.6986667524752468</v>
          </cell>
          <cell r="BK235">
            <v>5.6986667524752468</v>
          </cell>
          <cell r="BL235">
            <v>5.6986667524752468</v>
          </cell>
          <cell r="BM235">
            <v>5.6986667524752468</v>
          </cell>
          <cell r="BN235">
            <v>5.6986667524752468</v>
          </cell>
          <cell r="BO235">
            <v>5.6986667524752468</v>
          </cell>
        </row>
        <row r="236">
          <cell r="B236" t="str">
            <v>Mill  Operators, C</v>
          </cell>
          <cell r="C236" t="str">
            <v>D2</v>
          </cell>
          <cell r="D236">
            <v>279045</v>
          </cell>
          <cell r="E236">
            <v>0</v>
          </cell>
          <cell r="F236">
            <v>0</v>
          </cell>
          <cell r="G236">
            <v>0</v>
          </cell>
          <cell r="H236">
            <v>5862.872400000022</v>
          </cell>
          <cell r="I236">
            <v>0</v>
          </cell>
          <cell r="J236">
            <v>284907.87239999999</v>
          </cell>
          <cell r="K236">
            <v>564.17400475247518</v>
          </cell>
          <cell r="L236">
            <v>0</v>
          </cell>
          <cell r="M236">
            <v>0</v>
          </cell>
          <cell r="N236">
            <v>0</v>
          </cell>
          <cell r="O236">
            <v>4</v>
          </cell>
          <cell r="P236">
            <v>4</v>
          </cell>
          <cell r="Q236">
            <v>4</v>
          </cell>
          <cell r="R236">
            <v>4</v>
          </cell>
          <cell r="S236">
            <v>4</v>
          </cell>
          <cell r="T236">
            <v>4</v>
          </cell>
          <cell r="U236">
            <v>4</v>
          </cell>
          <cell r="V236">
            <v>4</v>
          </cell>
          <cell r="W236">
            <v>4</v>
          </cell>
          <cell r="X236">
            <v>4</v>
          </cell>
          <cell r="Y236">
            <v>4</v>
          </cell>
          <cell r="Z236">
            <v>4</v>
          </cell>
          <cell r="AA236">
            <v>4</v>
          </cell>
          <cell r="AB236">
            <v>4</v>
          </cell>
          <cell r="AC236">
            <v>4</v>
          </cell>
          <cell r="AD236">
            <v>4</v>
          </cell>
          <cell r="AE236">
            <v>4</v>
          </cell>
          <cell r="AF236">
            <v>4</v>
          </cell>
          <cell r="AG236">
            <v>4</v>
          </cell>
          <cell r="AH236">
            <v>4</v>
          </cell>
          <cell r="AI236">
            <v>4</v>
          </cell>
          <cell r="AJ236">
            <v>4</v>
          </cell>
          <cell r="AK236">
            <v>4</v>
          </cell>
          <cell r="AL236">
            <v>4</v>
          </cell>
          <cell r="AM236">
            <v>4</v>
          </cell>
          <cell r="AN236">
            <v>4</v>
          </cell>
          <cell r="AO236">
            <v>4</v>
          </cell>
          <cell r="AP236">
            <v>4</v>
          </cell>
          <cell r="AQ236">
            <v>4</v>
          </cell>
          <cell r="AR236">
            <v>4</v>
          </cell>
          <cell r="AS236">
            <v>4</v>
          </cell>
          <cell r="AT236">
            <v>4</v>
          </cell>
          <cell r="AU236">
            <v>4</v>
          </cell>
          <cell r="AV236">
            <v>4</v>
          </cell>
          <cell r="AW236">
            <v>4</v>
          </cell>
          <cell r="AX236">
            <v>4</v>
          </cell>
          <cell r="AY236">
            <v>4</v>
          </cell>
          <cell r="AZ236">
            <v>4</v>
          </cell>
          <cell r="BA236">
            <v>4</v>
          </cell>
          <cell r="BB236">
            <v>4</v>
          </cell>
          <cell r="BC236">
            <v>4</v>
          </cell>
          <cell r="BD236">
            <v>4</v>
          </cell>
          <cell r="BE236">
            <v>4</v>
          </cell>
          <cell r="BG236">
            <v>0</v>
          </cell>
          <cell r="BH236">
            <v>14.583920000000001</v>
          </cell>
          <cell r="BI236">
            <v>2.2566960190099006</v>
          </cell>
          <cell r="BJ236">
            <v>2.2566960190099006</v>
          </cell>
          <cell r="BK236">
            <v>2.2566960190099006</v>
          </cell>
          <cell r="BL236">
            <v>2.2566960190099006</v>
          </cell>
          <cell r="BM236">
            <v>2.2566960190099006</v>
          </cell>
          <cell r="BN236">
            <v>2.2566960190099006</v>
          </cell>
          <cell r="BO236">
            <v>2.2566960190099006</v>
          </cell>
        </row>
        <row r="237">
          <cell r="B237" t="str">
            <v>CIL Operators, C</v>
          </cell>
          <cell r="C237" t="str">
            <v>D2</v>
          </cell>
          <cell r="D237">
            <v>268573</v>
          </cell>
          <cell r="E237">
            <v>0</v>
          </cell>
          <cell r="F237">
            <v>0</v>
          </cell>
          <cell r="G237">
            <v>0</v>
          </cell>
          <cell r="H237">
            <v>8558</v>
          </cell>
          <cell r="I237">
            <v>0</v>
          </cell>
          <cell r="J237">
            <v>277131</v>
          </cell>
          <cell r="K237">
            <v>548.77425742574258</v>
          </cell>
          <cell r="L237">
            <v>0</v>
          </cell>
          <cell r="M237">
            <v>0</v>
          </cell>
          <cell r="N237">
            <v>0</v>
          </cell>
          <cell r="O237">
            <v>4</v>
          </cell>
          <cell r="P237">
            <v>4</v>
          </cell>
          <cell r="Q237">
            <v>4</v>
          </cell>
          <cell r="R237">
            <v>4</v>
          </cell>
          <cell r="S237">
            <v>4</v>
          </cell>
          <cell r="T237">
            <v>4</v>
          </cell>
          <cell r="U237">
            <v>4</v>
          </cell>
          <cell r="V237">
            <v>4</v>
          </cell>
          <cell r="W237">
            <v>4</v>
          </cell>
          <cell r="X237">
            <v>4</v>
          </cell>
          <cell r="Y237">
            <v>4</v>
          </cell>
          <cell r="Z237">
            <v>4</v>
          </cell>
          <cell r="AA237">
            <v>4</v>
          </cell>
          <cell r="AB237">
            <v>4</v>
          </cell>
          <cell r="AC237">
            <v>4</v>
          </cell>
          <cell r="AD237">
            <v>4</v>
          </cell>
          <cell r="AE237">
            <v>4</v>
          </cell>
          <cell r="AF237">
            <v>4</v>
          </cell>
          <cell r="AG237">
            <v>4</v>
          </cell>
          <cell r="AH237">
            <v>4</v>
          </cell>
          <cell r="AI237">
            <v>4</v>
          </cell>
          <cell r="AJ237">
            <v>4</v>
          </cell>
          <cell r="AK237">
            <v>4</v>
          </cell>
          <cell r="AL237">
            <v>4</v>
          </cell>
          <cell r="AM237">
            <v>4</v>
          </cell>
          <cell r="AN237">
            <v>4</v>
          </cell>
          <cell r="AO237">
            <v>4</v>
          </cell>
          <cell r="AP237">
            <v>4</v>
          </cell>
          <cell r="AQ237">
            <v>4</v>
          </cell>
          <cell r="AR237">
            <v>4</v>
          </cell>
          <cell r="AS237">
            <v>4</v>
          </cell>
          <cell r="AT237">
            <v>4</v>
          </cell>
          <cell r="AU237">
            <v>4</v>
          </cell>
          <cell r="AV237">
            <v>4</v>
          </cell>
          <cell r="AW237">
            <v>4</v>
          </cell>
          <cell r="AX237">
            <v>4</v>
          </cell>
          <cell r="AY237">
            <v>4</v>
          </cell>
          <cell r="AZ237">
            <v>4</v>
          </cell>
          <cell r="BA237">
            <v>4</v>
          </cell>
          <cell r="BB237">
            <v>4</v>
          </cell>
          <cell r="BC237">
            <v>4</v>
          </cell>
          <cell r="BD237">
            <v>4</v>
          </cell>
          <cell r="BE237">
            <v>4</v>
          </cell>
          <cell r="BG237">
            <v>0</v>
          </cell>
          <cell r="BH237">
            <v>14.583920000000001</v>
          </cell>
          <cell r="BI237">
            <v>2.1950970297029704</v>
          </cell>
          <cell r="BJ237">
            <v>2.1950970297029704</v>
          </cell>
          <cell r="BK237">
            <v>2.1950970297029704</v>
          </cell>
          <cell r="BL237">
            <v>2.1950970297029704</v>
          </cell>
          <cell r="BM237">
            <v>2.1950970297029704</v>
          </cell>
          <cell r="BN237">
            <v>2.1950970297029704</v>
          </cell>
          <cell r="BO237">
            <v>2.1950970297029704</v>
          </cell>
        </row>
        <row r="238">
          <cell r="B238" t="str">
            <v>Control Room (SCADA) Operators C</v>
          </cell>
          <cell r="C238" t="str">
            <v>C2</v>
          </cell>
          <cell r="D238">
            <v>338935</v>
          </cell>
          <cell r="E238">
            <v>0</v>
          </cell>
          <cell r="F238">
            <v>0</v>
          </cell>
          <cell r="G238">
            <v>0</v>
          </cell>
          <cell r="H238">
            <v>10269</v>
          </cell>
          <cell r="I238">
            <v>0</v>
          </cell>
          <cell r="J238">
            <v>349204</v>
          </cell>
          <cell r="K238">
            <v>691.49306930693069</v>
          </cell>
          <cell r="L238">
            <v>0</v>
          </cell>
          <cell r="M238">
            <v>0</v>
          </cell>
          <cell r="N238">
            <v>0</v>
          </cell>
          <cell r="O238">
            <v>4</v>
          </cell>
          <cell r="P238">
            <v>4</v>
          </cell>
          <cell r="Q238">
            <v>4</v>
          </cell>
          <cell r="R238">
            <v>4</v>
          </cell>
          <cell r="S238">
            <v>4</v>
          </cell>
          <cell r="T238">
            <v>4</v>
          </cell>
          <cell r="U238">
            <v>4</v>
          </cell>
          <cell r="V238">
            <v>4</v>
          </cell>
          <cell r="W238">
            <v>4</v>
          </cell>
          <cell r="X238">
            <v>4</v>
          </cell>
          <cell r="Y238">
            <v>4</v>
          </cell>
          <cell r="Z238">
            <v>4</v>
          </cell>
          <cell r="AA238">
            <v>4</v>
          </cell>
          <cell r="AB238">
            <v>4</v>
          </cell>
          <cell r="AC238">
            <v>4</v>
          </cell>
          <cell r="AD238">
            <v>4</v>
          </cell>
          <cell r="AE238">
            <v>4</v>
          </cell>
          <cell r="AF238">
            <v>4</v>
          </cell>
          <cell r="AG238">
            <v>4</v>
          </cell>
          <cell r="AH238">
            <v>4</v>
          </cell>
          <cell r="AI238">
            <v>4</v>
          </cell>
          <cell r="AJ238">
            <v>4</v>
          </cell>
          <cell r="AK238">
            <v>4</v>
          </cell>
          <cell r="AL238">
            <v>4</v>
          </cell>
          <cell r="AM238">
            <v>4</v>
          </cell>
          <cell r="AN238">
            <v>4</v>
          </cell>
          <cell r="AO238">
            <v>4</v>
          </cell>
          <cell r="AP238">
            <v>4</v>
          </cell>
          <cell r="AQ238">
            <v>4</v>
          </cell>
          <cell r="AR238">
            <v>4</v>
          </cell>
          <cell r="AS238">
            <v>4</v>
          </cell>
          <cell r="AT238">
            <v>4</v>
          </cell>
          <cell r="AU238">
            <v>4</v>
          </cell>
          <cell r="AV238">
            <v>4</v>
          </cell>
          <cell r="AW238">
            <v>4</v>
          </cell>
          <cell r="AX238">
            <v>4</v>
          </cell>
          <cell r="AY238">
            <v>4</v>
          </cell>
          <cell r="AZ238">
            <v>4</v>
          </cell>
          <cell r="BA238">
            <v>4</v>
          </cell>
          <cell r="BB238">
            <v>4</v>
          </cell>
          <cell r="BC238">
            <v>4</v>
          </cell>
          <cell r="BD238">
            <v>4</v>
          </cell>
          <cell r="BE238">
            <v>4</v>
          </cell>
          <cell r="BG238">
            <v>0</v>
          </cell>
          <cell r="BH238">
            <v>18.253039999999995</v>
          </cell>
          <cell r="BI238">
            <v>2.7659722772277227</v>
          </cell>
          <cell r="BJ238">
            <v>2.7659722772277227</v>
          </cell>
          <cell r="BK238">
            <v>2.7659722772277227</v>
          </cell>
          <cell r="BL238">
            <v>2.7659722772277227</v>
          </cell>
          <cell r="BM238">
            <v>2.7659722772277227</v>
          </cell>
          <cell r="BN238">
            <v>2.7659722772277227</v>
          </cell>
          <cell r="BO238">
            <v>2.7659722772277227</v>
          </cell>
        </row>
        <row r="239">
          <cell r="B239" t="str">
            <v>Reagent Operators, D</v>
          </cell>
          <cell r="C239" t="str">
            <v>D1</v>
          </cell>
          <cell r="D239">
            <v>276285</v>
          </cell>
          <cell r="E239">
            <v>0</v>
          </cell>
          <cell r="F239">
            <v>0</v>
          </cell>
          <cell r="G239">
            <v>0</v>
          </cell>
          <cell r="H239">
            <v>8558</v>
          </cell>
          <cell r="I239">
            <v>0</v>
          </cell>
          <cell r="J239">
            <v>284843</v>
          </cell>
          <cell r="K239">
            <v>564.04554455445543</v>
          </cell>
          <cell r="L239">
            <v>0</v>
          </cell>
          <cell r="M239">
            <v>0</v>
          </cell>
          <cell r="N239">
            <v>0</v>
          </cell>
          <cell r="O239">
            <v>4</v>
          </cell>
          <cell r="P239">
            <v>4</v>
          </cell>
          <cell r="Q239">
            <v>4</v>
          </cell>
          <cell r="R239">
            <v>4</v>
          </cell>
          <cell r="S239">
            <v>4</v>
          </cell>
          <cell r="T239">
            <v>4</v>
          </cell>
          <cell r="U239">
            <v>4</v>
          </cell>
          <cell r="V239">
            <v>4</v>
          </cell>
          <cell r="W239">
            <v>4</v>
          </cell>
          <cell r="X239">
            <v>4</v>
          </cell>
          <cell r="Y239">
            <v>4</v>
          </cell>
          <cell r="Z239">
            <v>4</v>
          </cell>
          <cell r="AA239">
            <v>4</v>
          </cell>
          <cell r="AB239">
            <v>4</v>
          </cell>
          <cell r="AC239">
            <v>4</v>
          </cell>
          <cell r="AD239">
            <v>4</v>
          </cell>
          <cell r="AE239">
            <v>4</v>
          </cell>
          <cell r="AF239">
            <v>4</v>
          </cell>
          <cell r="AG239">
            <v>4</v>
          </cell>
          <cell r="AH239">
            <v>4</v>
          </cell>
          <cell r="AI239">
            <v>4</v>
          </cell>
          <cell r="AJ239">
            <v>4</v>
          </cell>
          <cell r="AK239">
            <v>4</v>
          </cell>
          <cell r="AL239">
            <v>4</v>
          </cell>
          <cell r="AM239">
            <v>4</v>
          </cell>
          <cell r="AN239">
            <v>4</v>
          </cell>
          <cell r="AO239">
            <v>4</v>
          </cell>
          <cell r="AP239">
            <v>4</v>
          </cell>
          <cell r="AQ239">
            <v>4</v>
          </cell>
          <cell r="AR239">
            <v>4</v>
          </cell>
          <cell r="AS239">
            <v>4</v>
          </cell>
          <cell r="AT239">
            <v>4</v>
          </cell>
          <cell r="AU239">
            <v>4</v>
          </cell>
          <cell r="AV239">
            <v>4</v>
          </cell>
          <cell r="AW239">
            <v>4</v>
          </cell>
          <cell r="AX239">
            <v>4</v>
          </cell>
          <cell r="AY239">
            <v>4</v>
          </cell>
          <cell r="AZ239">
            <v>4</v>
          </cell>
          <cell r="BA239">
            <v>4</v>
          </cell>
          <cell r="BB239">
            <v>4</v>
          </cell>
          <cell r="BC239">
            <v>4</v>
          </cell>
          <cell r="BD239">
            <v>4</v>
          </cell>
          <cell r="BE239">
            <v>4</v>
          </cell>
          <cell r="BG239">
            <v>0</v>
          </cell>
          <cell r="BH239">
            <v>14.583920000000001</v>
          </cell>
          <cell r="BI239">
            <v>2.2561821782178217</v>
          </cell>
          <cell r="BJ239">
            <v>2.2561821782178217</v>
          </cell>
          <cell r="BK239">
            <v>2.2561821782178217</v>
          </cell>
          <cell r="BL239">
            <v>2.2561821782178217</v>
          </cell>
          <cell r="BM239">
            <v>2.2561821782178217</v>
          </cell>
          <cell r="BN239">
            <v>2.2561821782178217</v>
          </cell>
          <cell r="BO239">
            <v>2.2561821782178217</v>
          </cell>
        </row>
        <row r="240">
          <cell r="B240" t="str">
            <v>Elution Operators, D</v>
          </cell>
          <cell r="C240" t="str">
            <v>D1</v>
          </cell>
          <cell r="D240">
            <v>276415</v>
          </cell>
          <cell r="E240">
            <v>0</v>
          </cell>
          <cell r="F240">
            <v>0</v>
          </cell>
          <cell r="G240">
            <v>0</v>
          </cell>
          <cell r="H240">
            <v>8558.3735999999917</v>
          </cell>
          <cell r="I240">
            <v>0</v>
          </cell>
          <cell r="J240">
            <v>284973.37359999999</v>
          </cell>
          <cell r="K240">
            <v>564.30371009900989</v>
          </cell>
          <cell r="L240">
            <v>0</v>
          </cell>
          <cell r="M240">
            <v>0</v>
          </cell>
          <cell r="N240">
            <v>0</v>
          </cell>
          <cell r="O240">
            <v>4</v>
          </cell>
          <cell r="P240">
            <v>4</v>
          </cell>
          <cell r="Q240">
            <v>4</v>
          </cell>
          <cell r="R240">
            <v>4</v>
          </cell>
          <cell r="S240">
            <v>4</v>
          </cell>
          <cell r="T240">
            <v>4</v>
          </cell>
          <cell r="U240">
            <v>4</v>
          </cell>
          <cell r="V240">
            <v>4</v>
          </cell>
          <cell r="W240">
            <v>4</v>
          </cell>
          <cell r="X240">
            <v>4</v>
          </cell>
          <cell r="Y240">
            <v>4</v>
          </cell>
          <cell r="Z240">
            <v>4</v>
          </cell>
          <cell r="AA240">
            <v>4</v>
          </cell>
          <cell r="AB240">
            <v>4</v>
          </cell>
          <cell r="AC240">
            <v>4</v>
          </cell>
          <cell r="AD240">
            <v>4</v>
          </cell>
          <cell r="AE240">
            <v>4</v>
          </cell>
          <cell r="AF240">
            <v>4</v>
          </cell>
          <cell r="AG240">
            <v>4</v>
          </cell>
          <cell r="AH240">
            <v>4</v>
          </cell>
          <cell r="AI240">
            <v>4</v>
          </cell>
          <cell r="AJ240">
            <v>4</v>
          </cell>
          <cell r="AK240">
            <v>4</v>
          </cell>
          <cell r="AL240">
            <v>4</v>
          </cell>
          <cell r="AM240">
            <v>4</v>
          </cell>
          <cell r="AN240">
            <v>4</v>
          </cell>
          <cell r="AO240">
            <v>4</v>
          </cell>
          <cell r="AP240">
            <v>4</v>
          </cell>
          <cell r="AQ240">
            <v>4</v>
          </cell>
          <cell r="AR240">
            <v>4</v>
          </cell>
          <cell r="AS240">
            <v>4</v>
          </cell>
          <cell r="AT240">
            <v>4</v>
          </cell>
          <cell r="AU240">
            <v>4</v>
          </cell>
          <cell r="AV240">
            <v>4</v>
          </cell>
          <cell r="AW240">
            <v>4</v>
          </cell>
          <cell r="AX240">
            <v>4</v>
          </cell>
          <cell r="AY240">
            <v>4</v>
          </cell>
          <cell r="AZ240">
            <v>4</v>
          </cell>
          <cell r="BA240">
            <v>4</v>
          </cell>
          <cell r="BB240">
            <v>4</v>
          </cell>
          <cell r="BC240">
            <v>4</v>
          </cell>
          <cell r="BD240">
            <v>4</v>
          </cell>
          <cell r="BE240">
            <v>4</v>
          </cell>
          <cell r="BG240">
            <v>0</v>
          </cell>
          <cell r="BH240">
            <v>14.583920000000001</v>
          </cell>
          <cell r="BI240">
            <v>2.2572148403960397</v>
          </cell>
          <cell r="BJ240">
            <v>2.2572148403960397</v>
          </cell>
          <cell r="BK240">
            <v>2.2572148403960397</v>
          </cell>
          <cell r="BL240">
            <v>2.2572148403960397</v>
          </cell>
          <cell r="BM240">
            <v>2.2572148403960397</v>
          </cell>
          <cell r="BN240">
            <v>2.2572148403960397</v>
          </cell>
          <cell r="BO240">
            <v>2.2572148403960397</v>
          </cell>
        </row>
        <row r="241">
          <cell r="B241" t="str">
            <v>Gold Room Operators, D</v>
          </cell>
          <cell r="C241" t="str">
            <v>D1</v>
          </cell>
          <cell r="D241">
            <v>305058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305058</v>
          </cell>
          <cell r="K241">
            <v>604.07524752475251</v>
          </cell>
          <cell r="L241">
            <v>0</v>
          </cell>
          <cell r="M241">
            <v>0</v>
          </cell>
          <cell r="N241">
            <v>0</v>
          </cell>
          <cell r="O241">
            <v>2</v>
          </cell>
          <cell r="P241">
            <v>2</v>
          </cell>
          <cell r="Q241">
            <v>2</v>
          </cell>
          <cell r="R241">
            <v>2</v>
          </cell>
          <cell r="S241">
            <v>2</v>
          </cell>
          <cell r="T241">
            <v>2</v>
          </cell>
          <cell r="U241">
            <v>2</v>
          </cell>
          <cell r="V241">
            <v>2</v>
          </cell>
          <cell r="W241">
            <v>2</v>
          </cell>
          <cell r="X241">
            <v>2</v>
          </cell>
          <cell r="Y241">
            <v>2</v>
          </cell>
          <cell r="Z241">
            <v>2</v>
          </cell>
          <cell r="AA241">
            <v>2</v>
          </cell>
          <cell r="AB241">
            <v>2</v>
          </cell>
          <cell r="AC241">
            <v>2</v>
          </cell>
          <cell r="AD241">
            <v>2</v>
          </cell>
          <cell r="AE241">
            <v>2</v>
          </cell>
          <cell r="AF241">
            <v>2</v>
          </cell>
          <cell r="AG241">
            <v>2</v>
          </cell>
          <cell r="AH241">
            <v>2</v>
          </cell>
          <cell r="AI241">
            <v>2</v>
          </cell>
          <cell r="AJ241">
            <v>2</v>
          </cell>
          <cell r="AK241">
            <v>2</v>
          </cell>
          <cell r="AL241">
            <v>2</v>
          </cell>
          <cell r="AM241">
            <v>2</v>
          </cell>
          <cell r="AN241">
            <v>2</v>
          </cell>
          <cell r="AO241">
            <v>2</v>
          </cell>
          <cell r="AP241">
            <v>2</v>
          </cell>
          <cell r="AQ241">
            <v>2</v>
          </cell>
          <cell r="AR241">
            <v>2</v>
          </cell>
          <cell r="AS241">
            <v>2</v>
          </cell>
          <cell r="AT241">
            <v>2</v>
          </cell>
          <cell r="AU241">
            <v>2</v>
          </cell>
          <cell r="AV241">
            <v>2</v>
          </cell>
          <cell r="AW241">
            <v>2</v>
          </cell>
          <cell r="AX241">
            <v>2</v>
          </cell>
          <cell r="AY241">
            <v>2</v>
          </cell>
          <cell r="AZ241">
            <v>2</v>
          </cell>
          <cell r="BA241">
            <v>2</v>
          </cell>
          <cell r="BB241">
            <v>2</v>
          </cell>
          <cell r="BC241">
            <v>2</v>
          </cell>
          <cell r="BD241">
            <v>2</v>
          </cell>
          <cell r="BE241">
            <v>2</v>
          </cell>
          <cell r="BG241">
            <v>0</v>
          </cell>
          <cell r="BH241">
            <v>14.583920000000001</v>
          </cell>
          <cell r="BI241">
            <v>1.208150495049505</v>
          </cell>
          <cell r="BJ241">
            <v>1.208150495049505</v>
          </cell>
          <cell r="BK241">
            <v>1.208150495049505</v>
          </cell>
          <cell r="BL241">
            <v>1.208150495049505</v>
          </cell>
          <cell r="BM241">
            <v>1.208150495049505</v>
          </cell>
          <cell r="BN241">
            <v>1.208150495049505</v>
          </cell>
          <cell r="BO241">
            <v>1.208150495049505</v>
          </cell>
        </row>
        <row r="242">
          <cell r="B242" t="str">
            <v>Concentrate &amp; slag mill operators, D</v>
          </cell>
          <cell r="C242" t="str">
            <v>D1</v>
          </cell>
          <cell r="D242">
            <v>305058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305058</v>
          </cell>
          <cell r="K242">
            <v>604.07524752475251</v>
          </cell>
          <cell r="L242">
            <v>0</v>
          </cell>
          <cell r="M242">
            <v>0</v>
          </cell>
          <cell r="N242">
            <v>0</v>
          </cell>
          <cell r="O242">
            <v>2</v>
          </cell>
          <cell r="P242">
            <v>2</v>
          </cell>
          <cell r="Q242">
            <v>2</v>
          </cell>
          <cell r="R242">
            <v>2</v>
          </cell>
          <cell r="S242">
            <v>2</v>
          </cell>
          <cell r="T242">
            <v>2</v>
          </cell>
          <cell r="U242">
            <v>2</v>
          </cell>
          <cell r="V242">
            <v>2</v>
          </cell>
          <cell r="W242">
            <v>2</v>
          </cell>
          <cell r="X242">
            <v>2</v>
          </cell>
          <cell r="Y242">
            <v>2</v>
          </cell>
          <cell r="Z242">
            <v>2</v>
          </cell>
          <cell r="AA242">
            <v>2</v>
          </cell>
          <cell r="AB242">
            <v>2</v>
          </cell>
          <cell r="AC242">
            <v>2</v>
          </cell>
          <cell r="AD242">
            <v>2</v>
          </cell>
          <cell r="AE242">
            <v>2</v>
          </cell>
          <cell r="AF242">
            <v>2</v>
          </cell>
          <cell r="AG242">
            <v>2</v>
          </cell>
          <cell r="AH242">
            <v>2</v>
          </cell>
          <cell r="AI242">
            <v>2</v>
          </cell>
          <cell r="AJ242">
            <v>2</v>
          </cell>
          <cell r="AK242">
            <v>2</v>
          </cell>
          <cell r="AL242">
            <v>2</v>
          </cell>
          <cell r="AM242">
            <v>2</v>
          </cell>
          <cell r="AN242">
            <v>2</v>
          </cell>
          <cell r="AO242">
            <v>2</v>
          </cell>
          <cell r="AP242">
            <v>2</v>
          </cell>
          <cell r="AQ242">
            <v>2</v>
          </cell>
          <cell r="AR242">
            <v>2</v>
          </cell>
          <cell r="AS242">
            <v>2</v>
          </cell>
          <cell r="AT242">
            <v>2</v>
          </cell>
          <cell r="AU242">
            <v>2</v>
          </cell>
          <cell r="AV242">
            <v>2</v>
          </cell>
          <cell r="AW242">
            <v>2</v>
          </cell>
          <cell r="AX242">
            <v>2</v>
          </cell>
          <cell r="AY242">
            <v>2</v>
          </cell>
          <cell r="AZ242">
            <v>2</v>
          </cell>
          <cell r="BA242">
            <v>2</v>
          </cell>
          <cell r="BB242">
            <v>2</v>
          </cell>
          <cell r="BC242">
            <v>2</v>
          </cell>
          <cell r="BD242">
            <v>2</v>
          </cell>
          <cell r="BE242">
            <v>2</v>
          </cell>
          <cell r="BG242">
            <v>0</v>
          </cell>
          <cell r="BH242">
            <v>7.2919600000000004</v>
          </cell>
          <cell r="BI242">
            <v>1.208150495049505</v>
          </cell>
          <cell r="BJ242">
            <v>1.208150495049505</v>
          </cell>
          <cell r="BK242">
            <v>1.208150495049505</v>
          </cell>
          <cell r="BL242">
            <v>1.208150495049505</v>
          </cell>
          <cell r="BM242">
            <v>1.208150495049505</v>
          </cell>
          <cell r="BN242">
            <v>1.208150495049505</v>
          </cell>
          <cell r="BO242">
            <v>1.208150495049505</v>
          </cell>
        </row>
        <row r="243">
          <cell r="B243" t="str">
            <v>Metallurgical Operators, D</v>
          </cell>
          <cell r="C243" t="str">
            <v>D1</v>
          </cell>
          <cell r="D243">
            <v>243480</v>
          </cell>
          <cell r="E243">
            <v>0</v>
          </cell>
          <cell r="F243">
            <v>0</v>
          </cell>
          <cell r="G243">
            <v>0</v>
          </cell>
          <cell r="H243">
            <v>8558.3735999999917</v>
          </cell>
          <cell r="I243">
            <v>0</v>
          </cell>
          <cell r="J243">
            <v>252038.37359999999</v>
          </cell>
          <cell r="K243">
            <v>499.08588831683164</v>
          </cell>
          <cell r="L243">
            <v>0</v>
          </cell>
          <cell r="M243">
            <v>0</v>
          </cell>
          <cell r="N243">
            <v>0</v>
          </cell>
          <cell r="O243">
            <v>4</v>
          </cell>
          <cell r="P243">
            <v>4</v>
          </cell>
          <cell r="Q243">
            <v>4</v>
          </cell>
          <cell r="R243">
            <v>4</v>
          </cell>
          <cell r="S243">
            <v>4</v>
          </cell>
          <cell r="T243">
            <v>4</v>
          </cell>
          <cell r="U243">
            <v>4</v>
          </cell>
          <cell r="V243">
            <v>4</v>
          </cell>
          <cell r="W243">
            <v>4</v>
          </cell>
          <cell r="X243">
            <v>4</v>
          </cell>
          <cell r="Y243">
            <v>4</v>
          </cell>
          <cell r="Z243">
            <v>4</v>
          </cell>
          <cell r="AA243">
            <v>4</v>
          </cell>
          <cell r="AB243">
            <v>4</v>
          </cell>
          <cell r="AC243">
            <v>4</v>
          </cell>
          <cell r="AD243">
            <v>4</v>
          </cell>
          <cell r="AE243">
            <v>4</v>
          </cell>
          <cell r="AF243">
            <v>4</v>
          </cell>
          <cell r="AG243">
            <v>4</v>
          </cell>
          <cell r="AH243">
            <v>4</v>
          </cell>
          <cell r="AI243">
            <v>4</v>
          </cell>
          <cell r="AJ243">
            <v>4</v>
          </cell>
          <cell r="AK243">
            <v>4</v>
          </cell>
          <cell r="AL243">
            <v>4</v>
          </cell>
          <cell r="AM243">
            <v>4</v>
          </cell>
          <cell r="AN243">
            <v>4</v>
          </cell>
          <cell r="AO243">
            <v>4</v>
          </cell>
          <cell r="AP243">
            <v>4</v>
          </cell>
          <cell r="AQ243">
            <v>4</v>
          </cell>
          <cell r="AR243">
            <v>4</v>
          </cell>
          <cell r="AS243">
            <v>4</v>
          </cell>
          <cell r="AT243">
            <v>4</v>
          </cell>
          <cell r="AU243">
            <v>4</v>
          </cell>
          <cell r="AV243">
            <v>4</v>
          </cell>
          <cell r="AW243">
            <v>4</v>
          </cell>
          <cell r="AX243">
            <v>4</v>
          </cell>
          <cell r="AY243">
            <v>4</v>
          </cell>
          <cell r="AZ243">
            <v>4</v>
          </cell>
          <cell r="BA243">
            <v>4</v>
          </cell>
          <cell r="BB243">
            <v>4</v>
          </cell>
          <cell r="BC243">
            <v>4</v>
          </cell>
          <cell r="BD243">
            <v>4</v>
          </cell>
          <cell r="BE243">
            <v>4</v>
          </cell>
          <cell r="BG243">
            <v>0</v>
          </cell>
          <cell r="BH243">
            <v>15.583920000000001</v>
          </cell>
          <cell r="BI243">
            <v>1.9963435532673266</v>
          </cell>
          <cell r="BJ243">
            <v>1.9963435532673266</v>
          </cell>
          <cell r="BK243">
            <v>1.9963435532673266</v>
          </cell>
          <cell r="BL243">
            <v>1.9963435532673266</v>
          </cell>
          <cell r="BM243">
            <v>1.9963435532673266</v>
          </cell>
          <cell r="BN243">
            <v>1.9963435532673266</v>
          </cell>
          <cell r="BO243">
            <v>1.9963435532673266</v>
          </cell>
        </row>
        <row r="244">
          <cell r="B244" t="str">
            <v>Mill Assistants E</v>
          </cell>
          <cell r="C244" t="str">
            <v>E1</v>
          </cell>
          <cell r="D244">
            <v>229539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229539</v>
          </cell>
          <cell r="K244">
            <v>454.53267326732674</v>
          </cell>
          <cell r="L244">
            <v>0</v>
          </cell>
          <cell r="M244">
            <v>0</v>
          </cell>
          <cell r="N244">
            <v>0</v>
          </cell>
          <cell r="O244">
            <v>4</v>
          </cell>
          <cell r="P244">
            <v>4</v>
          </cell>
          <cell r="Q244">
            <v>4</v>
          </cell>
          <cell r="R244">
            <v>4</v>
          </cell>
          <cell r="S244">
            <v>4</v>
          </cell>
          <cell r="T244">
            <v>4</v>
          </cell>
          <cell r="U244">
            <v>4</v>
          </cell>
          <cell r="V244">
            <v>4</v>
          </cell>
          <cell r="W244">
            <v>4</v>
          </cell>
          <cell r="X244">
            <v>4</v>
          </cell>
          <cell r="Y244">
            <v>4</v>
          </cell>
          <cell r="Z244">
            <v>4</v>
          </cell>
          <cell r="AA244">
            <v>4</v>
          </cell>
          <cell r="AB244">
            <v>4</v>
          </cell>
          <cell r="AC244">
            <v>4</v>
          </cell>
          <cell r="AD244">
            <v>4</v>
          </cell>
          <cell r="AE244">
            <v>4</v>
          </cell>
          <cell r="AF244">
            <v>4</v>
          </cell>
          <cell r="AG244">
            <v>4</v>
          </cell>
          <cell r="AH244">
            <v>4</v>
          </cell>
          <cell r="AI244">
            <v>4</v>
          </cell>
          <cell r="AJ244">
            <v>4</v>
          </cell>
          <cell r="AK244">
            <v>4</v>
          </cell>
          <cell r="AL244">
            <v>4</v>
          </cell>
          <cell r="AM244">
            <v>4</v>
          </cell>
          <cell r="AN244">
            <v>4</v>
          </cell>
          <cell r="AO244">
            <v>4</v>
          </cell>
          <cell r="AP244">
            <v>4</v>
          </cell>
          <cell r="AQ244">
            <v>4</v>
          </cell>
          <cell r="AR244">
            <v>4</v>
          </cell>
          <cell r="AS244">
            <v>4</v>
          </cell>
          <cell r="AT244">
            <v>4</v>
          </cell>
          <cell r="AU244">
            <v>4</v>
          </cell>
          <cell r="AV244">
            <v>4</v>
          </cell>
          <cell r="AW244">
            <v>4</v>
          </cell>
          <cell r="AX244">
            <v>4</v>
          </cell>
          <cell r="AY244">
            <v>4</v>
          </cell>
          <cell r="AZ244">
            <v>4</v>
          </cell>
          <cell r="BA244">
            <v>4</v>
          </cell>
          <cell r="BB244">
            <v>4</v>
          </cell>
          <cell r="BC244">
            <v>4</v>
          </cell>
          <cell r="BD244">
            <v>4</v>
          </cell>
          <cell r="BE244">
            <v>4</v>
          </cell>
          <cell r="BG244">
            <v>0</v>
          </cell>
          <cell r="BH244">
            <v>43.751760000000012</v>
          </cell>
          <cell r="BI244">
            <v>1.8181306930693071</v>
          </cell>
          <cell r="BJ244">
            <v>1.8181306930693071</v>
          </cell>
          <cell r="BK244">
            <v>1.8181306930693071</v>
          </cell>
          <cell r="BL244">
            <v>1.8181306930693071</v>
          </cell>
          <cell r="BM244">
            <v>1.8181306930693071</v>
          </cell>
          <cell r="BN244">
            <v>1.8181306930693071</v>
          </cell>
          <cell r="BO244">
            <v>1.8181306930693071</v>
          </cell>
        </row>
        <row r="245">
          <cell r="B245" t="str">
            <v>CIL Assistants E</v>
          </cell>
          <cell r="C245" t="str">
            <v>E1</v>
          </cell>
          <cell r="D245">
            <v>229539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229539</v>
          </cell>
          <cell r="K245">
            <v>454.53267326732674</v>
          </cell>
          <cell r="L245">
            <v>0</v>
          </cell>
          <cell r="M245">
            <v>0</v>
          </cell>
          <cell r="N245">
            <v>0</v>
          </cell>
          <cell r="O245">
            <v>4</v>
          </cell>
          <cell r="P245">
            <v>4</v>
          </cell>
          <cell r="Q245">
            <v>4</v>
          </cell>
          <cell r="R245">
            <v>4</v>
          </cell>
          <cell r="S245">
            <v>4</v>
          </cell>
          <cell r="T245">
            <v>4</v>
          </cell>
          <cell r="U245">
            <v>4</v>
          </cell>
          <cell r="V245">
            <v>4</v>
          </cell>
          <cell r="W245">
            <v>4</v>
          </cell>
          <cell r="X245">
            <v>4</v>
          </cell>
          <cell r="Y245">
            <v>4</v>
          </cell>
          <cell r="Z245">
            <v>4</v>
          </cell>
          <cell r="AA245">
            <v>4</v>
          </cell>
          <cell r="AB245">
            <v>4</v>
          </cell>
          <cell r="AC245">
            <v>4</v>
          </cell>
          <cell r="AD245">
            <v>4</v>
          </cell>
          <cell r="AE245">
            <v>4</v>
          </cell>
          <cell r="AF245">
            <v>4</v>
          </cell>
          <cell r="AG245">
            <v>4</v>
          </cell>
          <cell r="AH245">
            <v>4</v>
          </cell>
          <cell r="AI245">
            <v>4</v>
          </cell>
          <cell r="AJ245">
            <v>4</v>
          </cell>
          <cell r="AK245">
            <v>4</v>
          </cell>
          <cell r="AL245">
            <v>4</v>
          </cell>
          <cell r="AM245">
            <v>4</v>
          </cell>
          <cell r="AN245">
            <v>4</v>
          </cell>
          <cell r="AO245">
            <v>4</v>
          </cell>
          <cell r="AP245">
            <v>4</v>
          </cell>
          <cell r="AQ245">
            <v>4</v>
          </cell>
          <cell r="AR245">
            <v>4</v>
          </cell>
          <cell r="AS245">
            <v>4</v>
          </cell>
          <cell r="AT245">
            <v>4</v>
          </cell>
          <cell r="AU245">
            <v>4</v>
          </cell>
          <cell r="AV245">
            <v>4</v>
          </cell>
          <cell r="AW245">
            <v>4</v>
          </cell>
          <cell r="AX245">
            <v>4</v>
          </cell>
          <cell r="AY245">
            <v>4</v>
          </cell>
          <cell r="AZ245">
            <v>4</v>
          </cell>
          <cell r="BA245">
            <v>4</v>
          </cell>
          <cell r="BB245">
            <v>4</v>
          </cell>
          <cell r="BC245">
            <v>4</v>
          </cell>
          <cell r="BD245">
            <v>4</v>
          </cell>
          <cell r="BE245">
            <v>4</v>
          </cell>
          <cell r="BG245">
            <v>0</v>
          </cell>
          <cell r="BH245">
            <v>44.751759999999997</v>
          </cell>
          <cell r="BI245">
            <v>1.8181306930693071</v>
          </cell>
          <cell r="BJ245">
            <v>1.8181306930693071</v>
          </cell>
          <cell r="BK245">
            <v>1.8181306930693071</v>
          </cell>
          <cell r="BL245">
            <v>1.8181306930693071</v>
          </cell>
          <cell r="BM245">
            <v>1.8181306930693071</v>
          </cell>
          <cell r="BN245">
            <v>1.8181306930693071</v>
          </cell>
          <cell r="BO245">
            <v>1.8181306930693071</v>
          </cell>
        </row>
        <row r="246">
          <cell r="B246" t="str">
            <v>Reagent Assistants, E</v>
          </cell>
          <cell r="C246" t="str">
            <v>E1</v>
          </cell>
          <cell r="D246">
            <v>229539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229539</v>
          </cell>
          <cell r="K246">
            <v>454.53267326732674</v>
          </cell>
          <cell r="L246">
            <v>0</v>
          </cell>
          <cell r="M246">
            <v>0</v>
          </cell>
          <cell r="N246">
            <v>0</v>
          </cell>
          <cell r="O246">
            <v>4</v>
          </cell>
          <cell r="P246">
            <v>4</v>
          </cell>
          <cell r="Q246">
            <v>4</v>
          </cell>
          <cell r="R246">
            <v>4</v>
          </cell>
          <cell r="S246">
            <v>4</v>
          </cell>
          <cell r="T246">
            <v>4</v>
          </cell>
          <cell r="U246">
            <v>4</v>
          </cell>
          <cell r="V246">
            <v>4</v>
          </cell>
          <cell r="W246">
            <v>4</v>
          </cell>
          <cell r="X246">
            <v>4</v>
          </cell>
          <cell r="Y246">
            <v>4</v>
          </cell>
          <cell r="Z246">
            <v>4</v>
          </cell>
          <cell r="AA246">
            <v>4</v>
          </cell>
          <cell r="AB246">
            <v>4</v>
          </cell>
          <cell r="AC246">
            <v>4</v>
          </cell>
          <cell r="AD246">
            <v>4</v>
          </cell>
          <cell r="AE246">
            <v>4</v>
          </cell>
          <cell r="AF246">
            <v>4</v>
          </cell>
          <cell r="AG246">
            <v>4</v>
          </cell>
          <cell r="AH246">
            <v>4</v>
          </cell>
          <cell r="AI246">
            <v>4</v>
          </cell>
          <cell r="AJ246">
            <v>4</v>
          </cell>
          <cell r="AK246">
            <v>4</v>
          </cell>
          <cell r="AL246">
            <v>4</v>
          </cell>
          <cell r="AM246">
            <v>4</v>
          </cell>
          <cell r="AN246">
            <v>4</v>
          </cell>
          <cell r="AO246">
            <v>4</v>
          </cell>
          <cell r="AP246">
            <v>4</v>
          </cell>
          <cell r="AQ246">
            <v>4</v>
          </cell>
          <cell r="AR246">
            <v>4</v>
          </cell>
          <cell r="AS246">
            <v>4</v>
          </cell>
          <cell r="AT246">
            <v>4</v>
          </cell>
          <cell r="AU246">
            <v>4</v>
          </cell>
          <cell r="AV246">
            <v>4</v>
          </cell>
          <cell r="AW246">
            <v>4</v>
          </cell>
          <cell r="AX246">
            <v>4</v>
          </cell>
          <cell r="AY246">
            <v>4</v>
          </cell>
          <cell r="AZ246">
            <v>4</v>
          </cell>
          <cell r="BA246">
            <v>4</v>
          </cell>
          <cell r="BB246">
            <v>4</v>
          </cell>
          <cell r="BC246">
            <v>4</v>
          </cell>
          <cell r="BD246">
            <v>4</v>
          </cell>
          <cell r="BE246">
            <v>4</v>
          </cell>
          <cell r="BG246">
            <v>0</v>
          </cell>
          <cell r="BH246">
            <v>7.2919600000000004</v>
          </cell>
          <cell r="BI246">
            <v>1.8181306930693071</v>
          </cell>
          <cell r="BJ246">
            <v>1.8181306930693071</v>
          </cell>
          <cell r="BK246">
            <v>1.8181306930693071</v>
          </cell>
          <cell r="BL246">
            <v>1.8181306930693071</v>
          </cell>
          <cell r="BM246">
            <v>1.8181306930693071</v>
          </cell>
          <cell r="BN246">
            <v>1.8181306930693071</v>
          </cell>
          <cell r="BO246">
            <v>1.8181306930693071</v>
          </cell>
        </row>
        <row r="247">
          <cell r="B247" t="str">
            <v>Garra / River Pump attendant</v>
          </cell>
          <cell r="C247" t="str">
            <v>E1</v>
          </cell>
          <cell r="D247">
            <v>229539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229539</v>
          </cell>
          <cell r="K247">
            <v>454.53267326732674</v>
          </cell>
          <cell r="L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4</v>
          </cell>
          <cell r="Y247">
            <v>4</v>
          </cell>
          <cell r="Z247">
            <v>4</v>
          </cell>
          <cell r="AA247">
            <v>4</v>
          </cell>
          <cell r="AB247">
            <v>4</v>
          </cell>
          <cell r="AC247">
            <v>4</v>
          </cell>
          <cell r="AD247">
            <v>4</v>
          </cell>
          <cell r="AE247">
            <v>4</v>
          </cell>
          <cell r="AF247">
            <v>4</v>
          </cell>
          <cell r="AG247">
            <v>4</v>
          </cell>
          <cell r="AH247">
            <v>4</v>
          </cell>
          <cell r="AI247">
            <v>4</v>
          </cell>
          <cell r="AJ247">
            <v>4</v>
          </cell>
          <cell r="AK247">
            <v>4</v>
          </cell>
          <cell r="AL247">
            <v>4</v>
          </cell>
          <cell r="AM247">
            <v>4</v>
          </cell>
          <cell r="AN247">
            <v>4</v>
          </cell>
          <cell r="AO247">
            <v>4</v>
          </cell>
          <cell r="AP247">
            <v>4</v>
          </cell>
          <cell r="AQ247">
            <v>4</v>
          </cell>
          <cell r="AR247">
            <v>4</v>
          </cell>
          <cell r="AS247">
            <v>4</v>
          </cell>
          <cell r="AT247">
            <v>4</v>
          </cell>
          <cell r="AU247">
            <v>4</v>
          </cell>
          <cell r="AV247">
            <v>4</v>
          </cell>
          <cell r="AW247">
            <v>4</v>
          </cell>
          <cell r="AX247">
            <v>4</v>
          </cell>
          <cell r="AY247">
            <v>4</v>
          </cell>
          <cell r="AZ247">
            <v>4</v>
          </cell>
          <cell r="BA247">
            <v>4</v>
          </cell>
          <cell r="BB247">
            <v>4</v>
          </cell>
          <cell r="BC247">
            <v>4</v>
          </cell>
          <cell r="BD247">
            <v>4</v>
          </cell>
          <cell r="BE247">
            <v>4</v>
          </cell>
          <cell r="BG247">
            <v>0</v>
          </cell>
          <cell r="BH247">
            <v>11.667136000000001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</row>
        <row r="248">
          <cell r="B248" t="str">
            <v>Dayshift, Cyclones' movers, minders, E</v>
          </cell>
          <cell r="C248" t="str">
            <v>E1 N/A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L248">
            <v>0</v>
          </cell>
          <cell r="M248">
            <v>0</v>
          </cell>
          <cell r="N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G248">
            <v>0</v>
          </cell>
          <cell r="BH248">
            <v>8.4760000000000009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</row>
        <row r="249">
          <cell r="B249" t="str">
            <v>Plant clerks</v>
          </cell>
          <cell r="C249" t="str">
            <v>D1</v>
          </cell>
          <cell r="D249">
            <v>305058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305058</v>
          </cell>
          <cell r="K249">
            <v>604.07524752475251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</row>
        <row r="251">
          <cell r="B251" t="str">
            <v>Crusher Plant:</v>
          </cell>
        </row>
        <row r="252">
          <cell r="B252" t="str">
            <v>Crusher Foreman A</v>
          </cell>
          <cell r="C252" t="str">
            <v>A1</v>
          </cell>
          <cell r="D252">
            <v>634954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634954</v>
          </cell>
          <cell r="K252">
            <v>1257.3346534653465</v>
          </cell>
          <cell r="L252">
            <v>0</v>
          </cell>
          <cell r="M252">
            <v>0</v>
          </cell>
          <cell r="N252">
            <v>0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E252">
            <v>1</v>
          </cell>
          <cell r="AF252">
            <v>1</v>
          </cell>
          <cell r="AG252">
            <v>1</v>
          </cell>
          <cell r="AH252">
            <v>1</v>
          </cell>
          <cell r="AI252">
            <v>1</v>
          </cell>
          <cell r="AJ252">
            <v>1</v>
          </cell>
          <cell r="AK252">
            <v>1</v>
          </cell>
          <cell r="AL252">
            <v>1</v>
          </cell>
          <cell r="AM252">
            <v>1</v>
          </cell>
          <cell r="AN252">
            <v>1</v>
          </cell>
          <cell r="AO252">
            <v>1</v>
          </cell>
          <cell r="AP252">
            <v>1</v>
          </cell>
          <cell r="AQ252">
            <v>1</v>
          </cell>
          <cell r="AR252">
            <v>1</v>
          </cell>
          <cell r="AS252">
            <v>1</v>
          </cell>
          <cell r="AT252">
            <v>1</v>
          </cell>
          <cell r="AU252">
            <v>1</v>
          </cell>
          <cell r="AV252">
            <v>1</v>
          </cell>
          <cell r="AW252">
            <v>1</v>
          </cell>
          <cell r="AX252">
            <v>1</v>
          </cell>
          <cell r="AY252">
            <v>1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1.2573346534653465</v>
          </cell>
          <cell r="BO252">
            <v>1.2573346534653465</v>
          </cell>
        </row>
        <row r="253">
          <cell r="B253" t="str">
            <v>Crusher Supervisor B</v>
          </cell>
          <cell r="C253" t="str">
            <v>B4</v>
          </cell>
          <cell r="D253">
            <v>379252</v>
          </cell>
          <cell r="E253">
            <v>0</v>
          </cell>
          <cell r="F253">
            <v>0</v>
          </cell>
          <cell r="G253">
            <v>0</v>
          </cell>
          <cell r="H253">
            <v>18252</v>
          </cell>
          <cell r="I253">
            <v>0</v>
          </cell>
          <cell r="J253">
            <v>397504</v>
          </cell>
          <cell r="K253">
            <v>787.1366336633663</v>
          </cell>
          <cell r="L253">
            <v>0</v>
          </cell>
          <cell r="M253">
            <v>0</v>
          </cell>
          <cell r="N253">
            <v>0</v>
          </cell>
          <cell r="T253">
            <v>4</v>
          </cell>
          <cell r="U253">
            <v>4</v>
          </cell>
          <cell r="V253">
            <v>4</v>
          </cell>
          <cell r="W253">
            <v>4</v>
          </cell>
          <cell r="X253">
            <v>4</v>
          </cell>
          <cell r="Y253">
            <v>4</v>
          </cell>
          <cell r="Z253">
            <v>4</v>
          </cell>
          <cell r="AA253">
            <v>4</v>
          </cell>
          <cell r="AB253">
            <v>4</v>
          </cell>
          <cell r="AC253">
            <v>4</v>
          </cell>
          <cell r="AD253">
            <v>4</v>
          </cell>
          <cell r="AE253">
            <v>4</v>
          </cell>
          <cell r="AF253">
            <v>4</v>
          </cell>
          <cell r="AG253">
            <v>4</v>
          </cell>
          <cell r="AH253">
            <v>4</v>
          </cell>
          <cell r="AI253">
            <v>4</v>
          </cell>
          <cell r="AJ253">
            <v>4</v>
          </cell>
          <cell r="AK253">
            <v>4</v>
          </cell>
          <cell r="AL253">
            <v>4</v>
          </cell>
          <cell r="AM253">
            <v>4</v>
          </cell>
          <cell r="AN253">
            <v>4</v>
          </cell>
          <cell r="AO253">
            <v>4</v>
          </cell>
          <cell r="AP253">
            <v>4</v>
          </cell>
          <cell r="AQ253">
            <v>4</v>
          </cell>
          <cell r="AR253">
            <v>4</v>
          </cell>
          <cell r="AS253">
            <v>4</v>
          </cell>
          <cell r="AT253">
            <v>4</v>
          </cell>
          <cell r="AU253">
            <v>4</v>
          </cell>
          <cell r="AV253">
            <v>4</v>
          </cell>
          <cell r="AW253">
            <v>4</v>
          </cell>
          <cell r="AX253">
            <v>4</v>
          </cell>
          <cell r="AY253">
            <v>4</v>
          </cell>
          <cell r="AZ253">
            <v>4</v>
          </cell>
          <cell r="BA253">
            <v>4</v>
          </cell>
          <cell r="BB253">
            <v>4</v>
          </cell>
          <cell r="BC253">
            <v>4</v>
          </cell>
          <cell r="BD253">
            <v>4</v>
          </cell>
          <cell r="BE253">
            <v>4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3.1485465346534651</v>
          </cell>
          <cell r="BO253">
            <v>3.1485465346534651</v>
          </cell>
        </row>
        <row r="254">
          <cell r="B254" t="str">
            <v>Soft Ore Crusher Operator D</v>
          </cell>
          <cell r="C254" t="str">
            <v>D1</v>
          </cell>
          <cell r="D254">
            <v>305058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305058</v>
          </cell>
          <cell r="K254">
            <v>604.07524752475251</v>
          </cell>
          <cell r="L254">
            <v>0</v>
          </cell>
          <cell r="M254">
            <v>0</v>
          </cell>
          <cell r="N254">
            <v>0</v>
          </cell>
          <cell r="O254">
            <v>12</v>
          </cell>
          <cell r="P254">
            <v>12</v>
          </cell>
          <cell r="Q254">
            <v>12</v>
          </cell>
          <cell r="R254">
            <v>12</v>
          </cell>
          <cell r="S254">
            <v>12</v>
          </cell>
          <cell r="T254">
            <v>12</v>
          </cell>
          <cell r="U254">
            <v>12</v>
          </cell>
          <cell r="V254">
            <v>12</v>
          </cell>
          <cell r="W254">
            <v>12</v>
          </cell>
          <cell r="X254">
            <v>12</v>
          </cell>
          <cell r="Y254">
            <v>12</v>
          </cell>
          <cell r="Z254">
            <v>12</v>
          </cell>
          <cell r="AA254">
            <v>12</v>
          </cell>
          <cell r="AB254">
            <v>12</v>
          </cell>
          <cell r="AC254">
            <v>12</v>
          </cell>
          <cell r="AD254">
            <v>12</v>
          </cell>
          <cell r="AE254">
            <v>12</v>
          </cell>
          <cell r="AF254">
            <v>12</v>
          </cell>
          <cell r="AG254">
            <v>12</v>
          </cell>
          <cell r="AH254">
            <v>12</v>
          </cell>
          <cell r="AI254">
            <v>12</v>
          </cell>
          <cell r="AJ254">
            <v>12</v>
          </cell>
          <cell r="AK254">
            <v>12</v>
          </cell>
          <cell r="AL254">
            <v>12</v>
          </cell>
          <cell r="AM254">
            <v>12</v>
          </cell>
          <cell r="AN254">
            <v>12</v>
          </cell>
          <cell r="AO254">
            <v>12</v>
          </cell>
          <cell r="AP254">
            <v>6</v>
          </cell>
          <cell r="AQ254">
            <v>6</v>
          </cell>
          <cell r="AR254">
            <v>6</v>
          </cell>
          <cell r="AS254">
            <v>6</v>
          </cell>
          <cell r="AT254">
            <v>6</v>
          </cell>
          <cell r="AU254">
            <v>6</v>
          </cell>
          <cell r="AV254">
            <v>6</v>
          </cell>
          <cell r="AW254">
            <v>6</v>
          </cell>
          <cell r="AX254">
            <v>6</v>
          </cell>
          <cell r="AY254">
            <v>6</v>
          </cell>
          <cell r="AZ254">
            <v>6</v>
          </cell>
          <cell r="BA254">
            <v>6</v>
          </cell>
          <cell r="BB254">
            <v>6</v>
          </cell>
          <cell r="BC254">
            <v>6</v>
          </cell>
          <cell r="BD254">
            <v>6</v>
          </cell>
          <cell r="BE254">
            <v>6</v>
          </cell>
          <cell r="BI254">
            <v>7.2489029702970305</v>
          </cell>
          <cell r="BJ254">
            <v>7.2489029702970305</v>
          </cell>
          <cell r="BK254">
            <v>7.2489029702970305</v>
          </cell>
          <cell r="BL254">
            <v>7.2489029702970305</v>
          </cell>
          <cell r="BM254">
            <v>7.2489029702970305</v>
          </cell>
          <cell r="BN254">
            <v>7.2489029702970305</v>
          </cell>
          <cell r="BO254">
            <v>7.2489029702970305</v>
          </cell>
        </row>
        <row r="255">
          <cell r="B255" t="str">
            <v>Primary Crusher Operator D</v>
          </cell>
          <cell r="C255" t="str">
            <v>D1</v>
          </cell>
          <cell r="D255">
            <v>305058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305058</v>
          </cell>
          <cell r="K255">
            <v>604.07524752475251</v>
          </cell>
          <cell r="L255">
            <v>0</v>
          </cell>
          <cell r="M255">
            <v>0</v>
          </cell>
          <cell r="N255">
            <v>0</v>
          </cell>
          <cell r="T255">
            <v>4</v>
          </cell>
          <cell r="U255">
            <v>4</v>
          </cell>
          <cell r="V255">
            <v>4</v>
          </cell>
          <cell r="W255">
            <v>4</v>
          </cell>
          <cell r="X255">
            <v>4</v>
          </cell>
          <cell r="Y255">
            <v>4</v>
          </cell>
          <cell r="Z255">
            <v>4</v>
          </cell>
          <cell r="AA255">
            <v>4</v>
          </cell>
          <cell r="AB255">
            <v>4</v>
          </cell>
          <cell r="AC255">
            <v>4</v>
          </cell>
          <cell r="AD255">
            <v>4</v>
          </cell>
          <cell r="AE255">
            <v>4</v>
          </cell>
          <cell r="AF255">
            <v>4</v>
          </cell>
          <cell r="AG255">
            <v>4</v>
          </cell>
          <cell r="AH255">
            <v>4</v>
          </cell>
          <cell r="AI255">
            <v>4</v>
          </cell>
          <cell r="AJ255">
            <v>4</v>
          </cell>
          <cell r="AK255">
            <v>4</v>
          </cell>
          <cell r="AL255">
            <v>4</v>
          </cell>
          <cell r="AM255">
            <v>4</v>
          </cell>
          <cell r="AN255">
            <v>4</v>
          </cell>
          <cell r="AO255">
            <v>4</v>
          </cell>
          <cell r="AP255">
            <v>4</v>
          </cell>
          <cell r="AQ255">
            <v>4</v>
          </cell>
          <cell r="AR255">
            <v>4</v>
          </cell>
          <cell r="AS255">
            <v>4</v>
          </cell>
          <cell r="AT255">
            <v>4</v>
          </cell>
          <cell r="AU255">
            <v>4</v>
          </cell>
          <cell r="AV255">
            <v>4</v>
          </cell>
          <cell r="AW255">
            <v>4</v>
          </cell>
          <cell r="AX255">
            <v>4</v>
          </cell>
          <cell r="AY255">
            <v>4</v>
          </cell>
          <cell r="AZ255">
            <v>4</v>
          </cell>
          <cell r="BA255">
            <v>4</v>
          </cell>
          <cell r="BB255">
            <v>4</v>
          </cell>
          <cell r="BC255">
            <v>4</v>
          </cell>
          <cell r="BD255">
            <v>4</v>
          </cell>
          <cell r="BE255">
            <v>4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2.41630099009901</v>
          </cell>
          <cell r="BO255">
            <v>2.41630099009901</v>
          </cell>
        </row>
        <row r="256">
          <cell r="B256" t="str">
            <v>Secondary Crusher Operator D</v>
          </cell>
          <cell r="C256" t="str">
            <v>D1</v>
          </cell>
          <cell r="D256">
            <v>305058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305058</v>
          </cell>
          <cell r="K256">
            <v>604.07524752475251</v>
          </cell>
          <cell r="L256">
            <v>0</v>
          </cell>
          <cell r="M256">
            <v>0</v>
          </cell>
          <cell r="N256">
            <v>0</v>
          </cell>
          <cell r="T256">
            <v>4</v>
          </cell>
          <cell r="U256">
            <v>4</v>
          </cell>
          <cell r="V256">
            <v>4</v>
          </cell>
          <cell r="W256">
            <v>4</v>
          </cell>
          <cell r="X256">
            <v>4</v>
          </cell>
          <cell r="Y256">
            <v>4</v>
          </cell>
          <cell r="Z256">
            <v>4</v>
          </cell>
          <cell r="AA256">
            <v>4</v>
          </cell>
          <cell r="AB256">
            <v>4</v>
          </cell>
          <cell r="AC256">
            <v>4</v>
          </cell>
          <cell r="AD256">
            <v>4</v>
          </cell>
          <cell r="AE256">
            <v>4</v>
          </cell>
          <cell r="AF256">
            <v>4</v>
          </cell>
          <cell r="AG256">
            <v>4</v>
          </cell>
          <cell r="AH256">
            <v>4</v>
          </cell>
          <cell r="AI256">
            <v>4</v>
          </cell>
          <cell r="AJ256">
            <v>4</v>
          </cell>
          <cell r="AK256">
            <v>4</v>
          </cell>
          <cell r="AL256">
            <v>4</v>
          </cell>
          <cell r="AM256">
            <v>4</v>
          </cell>
          <cell r="AN256">
            <v>4</v>
          </cell>
          <cell r="AO256">
            <v>4</v>
          </cell>
          <cell r="AP256">
            <v>4</v>
          </cell>
          <cell r="AQ256">
            <v>4</v>
          </cell>
          <cell r="AR256">
            <v>4</v>
          </cell>
          <cell r="AS256">
            <v>4</v>
          </cell>
          <cell r="AT256">
            <v>4</v>
          </cell>
          <cell r="AU256">
            <v>4</v>
          </cell>
          <cell r="AV256">
            <v>4</v>
          </cell>
          <cell r="AW256">
            <v>4</v>
          </cell>
          <cell r="AX256">
            <v>4</v>
          </cell>
          <cell r="AY256">
            <v>4</v>
          </cell>
          <cell r="AZ256">
            <v>4</v>
          </cell>
          <cell r="BA256">
            <v>4</v>
          </cell>
          <cell r="BB256">
            <v>4</v>
          </cell>
          <cell r="BC256">
            <v>4</v>
          </cell>
          <cell r="BD256">
            <v>4</v>
          </cell>
          <cell r="BE256">
            <v>4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2.41630099009901</v>
          </cell>
          <cell r="BO256">
            <v>2.41630099009901</v>
          </cell>
        </row>
        <row r="257">
          <cell r="B257" t="str">
            <v>Tertiary Crusher Operator D</v>
          </cell>
          <cell r="C257" t="str">
            <v>D1</v>
          </cell>
          <cell r="D257">
            <v>305058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305058</v>
          </cell>
          <cell r="K257">
            <v>604.07524752475251</v>
          </cell>
          <cell r="L257">
            <v>0</v>
          </cell>
          <cell r="M257">
            <v>0</v>
          </cell>
          <cell r="N257">
            <v>0</v>
          </cell>
          <cell r="T257">
            <v>4</v>
          </cell>
          <cell r="U257">
            <v>4</v>
          </cell>
          <cell r="V257">
            <v>4</v>
          </cell>
          <cell r="W257">
            <v>4</v>
          </cell>
          <cell r="X257">
            <v>4</v>
          </cell>
          <cell r="Y257">
            <v>4</v>
          </cell>
          <cell r="Z257">
            <v>4</v>
          </cell>
          <cell r="AA257">
            <v>4</v>
          </cell>
          <cell r="AB257">
            <v>4</v>
          </cell>
          <cell r="AC257">
            <v>4</v>
          </cell>
          <cell r="AD257">
            <v>4</v>
          </cell>
          <cell r="AE257">
            <v>4</v>
          </cell>
          <cell r="AF257">
            <v>4</v>
          </cell>
          <cell r="AG257">
            <v>4</v>
          </cell>
          <cell r="AH257">
            <v>4</v>
          </cell>
          <cell r="AI257">
            <v>4</v>
          </cell>
          <cell r="AJ257">
            <v>4</v>
          </cell>
          <cell r="AK257">
            <v>4</v>
          </cell>
          <cell r="AL257">
            <v>4</v>
          </cell>
          <cell r="AM257">
            <v>4</v>
          </cell>
          <cell r="AN257">
            <v>4</v>
          </cell>
          <cell r="AO257">
            <v>4</v>
          </cell>
          <cell r="AP257">
            <v>4</v>
          </cell>
          <cell r="AQ257">
            <v>4</v>
          </cell>
          <cell r="AR257">
            <v>4</v>
          </cell>
          <cell r="AS257">
            <v>4</v>
          </cell>
          <cell r="AT257">
            <v>4</v>
          </cell>
          <cell r="AU257">
            <v>4</v>
          </cell>
          <cell r="AV257">
            <v>4</v>
          </cell>
          <cell r="AW257">
            <v>4</v>
          </cell>
          <cell r="AX257">
            <v>4</v>
          </cell>
          <cell r="AY257">
            <v>4</v>
          </cell>
          <cell r="AZ257">
            <v>4</v>
          </cell>
          <cell r="BA257">
            <v>4</v>
          </cell>
          <cell r="BB257">
            <v>4</v>
          </cell>
          <cell r="BC257">
            <v>4</v>
          </cell>
          <cell r="BD257">
            <v>4</v>
          </cell>
          <cell r="BE257">
            <v>4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2.41630099009901</v>
          </cell>
          <cell r="BO257">
            <v>2.41630099009901</v>
          </cell>
        </row>
        <row r="258">
          <cell r="B258" t="str">
            <v>Stockpile, Conveyor Operator D</v>
          </cell>
          <cell r="C258" t="str">
            <v>D1</v>
          </cell>
          <cell r="D258">
            <v>305058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305058</v>
          </cell>
          <cell r="K258">
            <v>604.07524752475251</v>
          </cell>
          <cell r="L258">
            <v>0</v>
          </cell>
          <cell r="M258">
            <v>0</v>
          </cell>
          <cell r="N258">
            <v>0</v>
          </cell>
          <cell r="T258">
            <v>4</v>
          </cell>
          <cell r="U258">
            <v>4</v>
          </cell>
          <cell r="V258">
            <v>4</v>
          </cell>
          <cell r="W258">
            <v>4</v>
          </cell>
          <cell r="X258">
            <v>4</v>
          </cell>
          <cell r="Y258">
            <v>4</v>
          </cell>
          <cell r="Z258">
            <v>4</v>
          </cell>
          <cell r="AA258">
            <v>4</v>
          </cell>
          <cell r="AB258">
            <v>4</v>
          </cell>
          <cell r="AC258">
            <v>4</v>
          </cell>
          <cell r="AD258">
            <v>4</v>
          </cell>
          <cell r="AE258">
            <v>4</v>
          </cell>
          <cell r="AF258">
            <v>4</v>
          </cell>
          <cell r="AG258">
            <v>4</v>
          </cell>
          <cell r="AH258">
            <v>4</v>
          </cell>
          <cell r="AI258">
            <v>4</v>
          </cell>
          <cell r="AJ258">
            <v>4</v>
          </cell>
          <cell r="AK258">
            <v>4</v>
          </cell>
          <cell r="AL258">
            <v>4</v>
          </cell>
          <cell r="AM258">
            <v>4</v>
          </cell>
          <cell r="AN258">
            <v>4</v>
          </cell>
          <cell r="AO258">
            <v>4</v>
          </cell>
          <cell r="AP258">
            <v>4</v>
          </cell>
          <cell r="AQ258">
            <v>4</v>
          </cell>
          <cell r="AR258">
            <v>4</v>
          </cell>
          <cell r="AS258">
            <v>4</v>
          </cell>
          <cell r="AT258">
            <v>4</v>
          </cell>
          <cell r="AU258">
            <v>4</v>
          </cell>
          <cell r="AV258">
            <v>4</v>
          </cell>
          <cell r="AW258">
            <v>4</v>
          </cell>
          <cell r="AX258">
            <v>4</v>
          </cell>
          <cell r="AY258">
            <v>4</v>
          </cell>
          <cell r="AZ258">
            <v>4</v>
          </cell>
          <cell r="BA258">
            <v>4</v>
          </cell>
          <cell r="BB258">
            <v>4</v>
          </cell>
          <cell r="BC258">
            <v>4</v>
          </cell>
          <cell r="BD258">
            <v>4</v>
          </cell>
          <cell r="BE258">
            <v>4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2.41630099009901</v>
          </cell>
          <cell r="BO258">
            <v>2.41630099009901</v>
          </cell>
        </row>
        <row r="259">
          <cell r="B259" t="str">
            <v>Control Room (SCADA) Operator D</v>
          </cell>
          <cell r="C259" t="str">
            <v>C2</v>
          </cell>
          <cell r="D259">
            <v>376115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376115</v>
          </cell>
          <cell r="K259">
            <v>744.78217821782175</v>
          </cell>
          <cell r="L259">
            <v>0</v>
          </cell>
          <cell r="M259">
            <v>0</v>
          </cell>
          <cell r="N259">
            <v>0</v>
          </cell>
          <cell r="T259">
            <v>4</v>
          </cell>
          <cell r="U259">
            <v>4</v>
          </cell>
          <cell r="V259">
            <v>4</v>
          </cell>
          <cell r="W259">
            <v>4</v>
          </cell>
          <cell r="X259">
            <v>4</v>
          </cell>
          <cell r="Y259">
            <v>4</v>
          </cell>
          <cell r="Z259">
            <v>4</v>
          </cell>
          <cell r="AA259">
            <v>4</v>
          </cell>
          <cell r="AB259">
            <v>4</v>
          </cell>
          <cell r="AC259">
            <v>4</v>
          </cell>
          <cell r="AD259">
            <v>4</v>
          </cell>
          <cell r="AE259">
            <v>4</v>
          </cell>
          <cell r="AF259">
            <v>4</v>
          </cell>
          <cell r="AG259">
            <v>4</v>
          </cell>
          <cell r="AH259">
            <v>4</v>
          </cell>
          <cell r="AI259">
            <v>4</v>
          </cell>
          <cell r="AJ259">
            <v>4</v>
          </cell>
          <cell r="AK259">
            <v>4</v>
          </cell>
          <cell r="AL259">
            <v>4</v>
          </cell>
          <cell r="AM259">
            <v>4</v>
          </cell>
          <cell r="AN259">
            <v>4</v>
          </cell>
          <cell r="AO259">
            <v>4</v>
          </cell>
          <cell r="AP259">
            <v>4</v>
          </cell>
          <cell r="AQ259">
            <v>4</v>
          </cell>
          <cell r="AR259">
            <v>4</v>
          </cell>
          <cell r="AS259">
            <v>4</v>
          </cell>
          <cell r="AT259">
            <v>4</v>
          </cell>
          <cell r="AU259">
            <v>4</v>
          </cell>
          <cell r="AV259">
            <v>4</v>
          </cell>
          <cell r="AW259">
            <v>4</v>
          </cell>
          <cell r="AX259">
            <v>4</v>
          </cell>
          <cell r="AY259">
            <v>4</v>
          </cell>
          <cell r="AZ259">
            <v>4</v>
          </cell>
          <cell r="BA259">
            <v>4</v>
          </cell>
          <cell r="BB259">
            <v>4</v>
          </cell>
          <cell r="BC259">
            <v>4</v>
          </cell>
          <cell r="BD259">
            <v>4</v>
          </cell>
          <cell r="BE259">
            <v>4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2.9791287128712871</v>
          </cell>
          <cell r="BO259">
            <v>2.9791287128712871</v>
          </cell>
        </row>
        <row r="260">
          <cell r="B260" t="str">
            <v>Primary Crusher Assistant E</v>
          </cell>
          <cell r="C260" t="str">
            <v>E1</v>
          </cell>
          <cell r="D260">
            <v>217826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217826</v>
          </cell>
          <cell r="K260">
            <v>431.33861386138614</v>
          </cell>
          <cell r="L260">
            <v>0</v>
          </cell>
          <cell r="M260">
            <v>0</v>
          </cell>
          <cell r="N260">
            <v>0</v>
          </cell>
          <cell r="T260">
            <v>4</v>
          </cell>
          <cell r="U260">
            <v>4</v>
          </cell>
          <cell r="V260">
            <v>4</v>
          </cell>
          <cell r="W260">
            <v>4</v>
          </cell>
          <cell r="X260">
            <v>4</v>
          </cell>
          <cell r="Y260">
            <v>4</v>
          </cell>
          <cell r="Z260">
            <v>4</v>
          </cell>
          <cell r="AA260">
            <v>4</v>
          </cell>
          <cell r="AB260">
            <v>4</v>
          </cell>
          <cell r="AC260">
            <v>4</v>
          </cell>
          <cell r="AD260">
            <v>4</v>
          </cell>
          <cell r="AE260">
            <v>4</v>
          </cell>
          <cell r="AF260">
            <v>4</v>
          </cell>
          <cell r="AG260">
            <v>4</v>
          </cell>
          <cell r="AH260">
            <v>4</v>
          </cell>
          <cell r="AI260">
            <v>4</v>
          </cell>
          <cell r="AJ260">
            <v>4</v>
          </cell>
          <cell r="AK260">
            <v>4</v>
          </cell>
          <cell r="AL260">
            <v>4</v>
          </cell>
          <cell r="AM260">
            <v>4</v>
          </cell>
          <cell r="AN260">
            <v>4</v>
          </cell>
          <cell r="AO260">
            <v>4</v>
          </cell>
          <cell r="AP260">
            <v>4</v>
          </cell>
          <cell r="AQ260">
            <v>4</v>
          </cell>
          <cell r="AR260">
            <v>4</v>
          </cell>
          <cell r="AS260">
            <v>4</v>
          </cell>
          <cell r="AT260">
            <v>4</v>
          </cell>
          <cell r="AU260">
            <v>4</v>
          </cell>
          <cell r="AV260">
            <v>4</v>
          </cell>
          <cell r="AW260">
            <v>4</v>
          </cell>
          <cell r="AX260">
            <v>4</v>
          </cell>
          <cell r="AY260">
            <v>4</v>
          </cell>
          <cell r="AZ260">
            <v>4</v>
          </cell>
          <cell r="BA260">
            <v>4</v>
          </cell>
          <cell r="BB260">
            <v>4</v>
          </cell>
          <cell r="BC260">
            <v>4</v>
          </cell>
          <cell r="BD260">
            <v>4</v>
          </cell>
          <cell r="BE260">
            <v>4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1.7253544554455444</v>
          </cell>
          <cell r="BO260">
            <v>1.7253544554455444</v>
          </cell>
        </row>
        <row r="262">
          <cell r="B262" t="str">
            <v>Expatriate Staff ( incl overheads)</v>
          </cell>
          <cell r="M262">
            <v>0</v>
          </cell>
          <cell r="N262">
            <v>0</v>
          </cell>
          <cell r="O262">
            <v>3</v>
          </cell>
          <cell r="P262">
            <v>3</v>
          </cell>
          <cell r="Q262">
            <v>3</v>
          </cell>
          <cell r="R262">
            <v>3</v>
          </cell>
          <cell r="S262">
            <v>3</v>
          </cell>
          <cell r="T262">
            <v>3</v>
          </cell>
          <cell r="U262">
            <v>3</v>
          </cell>
          <cell r="V262">
            <v>3</v>
          </cell>
          <cell r="W262">
            <v>3</v>
          </cell>
          <cell r="X262">
            <v>3</v>
          </cell>
          <cell r="Y262">
            <v>3</v>
          </cell>
          <cell r="Z262">
            <v>3</v>
          </cell>
          <cell r="AA262">
            <v>3</v>
          </cell>
          <cell r="AB262">
            <v>3</v>
          </cell>
          <cell r="AC262">
            <v>3</v>
          </cell>
          <cell r="AD262">
            <v>3</v>
          </cell>
          <cell r="AE262">
            <v>3</v>
          </cell>
          <cell r="AF262">
            <v>3</v>
          </cell>
          <cell r="AG262">
            <v>3</v>
          </cell>
          <cell r="AH262">
            <v>3</v>
          </cell>
          <cell r="AI262">
            <v>3</v>
          </cell>
          <cell r="AJ262">
            <v>3</v>
          </cell>
          <cell r="AK262">
            <v>3</v>
          </cell>
          <cell r="AL262">
            <v>3</v>
          </cell>
          <cell r="AM262">
            <v>3</v>
          </cell>
          <cell r="AN262">
            <v>3</v>
          </cell>
          <cell r="AO262">
            <v>3</v>
          </cell>
          <cell r="AP262">
            <v>3</v>
          </cell>
          <cell r="AQ262">
            <v>3</v>
          </cell>
          <cell r="AR262">
            <v>3</v>
          </cell>
          <cell r="AS262">
            <v>3</v>
          </cell>
          <cell r="AT262">
            <v>3</v>
          </cell>
          <cell r="AU262">
            <v>3</v>
          </cell>
          <cell r="AV262">
            <v>3</v>
          </cell>
          <cell r="AW262">
            <v>3</v>
          </cell>
          <cell r="AX262">
            <v>3</v>
          </cell>
          <cell r="AY262">
            <v>3</v>
          </cell>
          <cell r="AZ262">
            <v>3</v>
          </cell>
          <cell r="BA262">
            <v>3</v>
          </cell>
          <cell r="BB262">
            <v>3</v>
          </cell>
          <cell r="BC262">
            <v>3</v>
          </cell>
          <cell r="BD262">
            <v>3</v>
          </cell>
          <cell r="BE262">
            <v>3</v>
          </cell>
          <cell r="BG262">
            <v>0</v>
          </cell>
          <cell r="BH262">
            <v>254.17399999999998</v>
          </cell>
          <cell r="BI262">
            <v>22.46012</v>
          </cell>
          <cell r="BJ262">
            <v>22.46012</v>
          </cell>
          <cell r="BK262">
            <v>22.46012</v>
          </cell>
          <cell r="BL262">
            <v>22.46012</v>
          </cell>
          <cell r="BM262">
            <v>22.46012</v>
          </cell>
          <cell r="BN262">
            <v>22.46012</v>
          </cell>
          <cell r="BO262">
            <v>22.46012</v>
          </cell>
        </row>
        <row r="263">
          <cell r="B263" t="str">
            <v>National Staff</v>
          </cell>
          <cell r="M263">
            <v>0</v>
          </cell>
          <cell r="N263">
            <v>0</v>
          </cell>
          <cell r="O263">
            <v>63</v>
          </cell>
          <cell r="P263">
            <v>63</v>
          </cell>
          <cell r="Q263">
            <v>63</v>
          </cell>
          <cell r="R263">
            <v>63</v>
          </cell>
          <cell r="S263">
            <v>63</v>
          </cell>
          <cell r="T263">
            <v>92</v>
          </cell>
          <cell r="U263">
            <v>92</v>
          </cell>
          <cell r="V263">
            <v>92</v>
          </cell>
          <cell r="W263">
            <v>92</v>
          </cell>
          <cell r="X263">
            <v>96</v>
          </cell>
          <cell r="Y263">
            <v>96</v>
          </cell>
          <cell r="Z263">
            <v>96</v>
          </cell>
          <cell r="AA263">
            <v>96</v>
          </cell>
          <cell r="AB263">
            <v>97</v>
          </cell>
          <cell r="AC263">
            <v>97</v>
          </cell>
          <cell r="AD263">
            <v>97</v>
          </cell>
          <cell r="AE263">
            <v>97</v>
          </cell>
          <cell r="AF263">
            <v>97</v>
          </cell>
          <cell r="AG263">
            <v>97</v>
          </cell>
          <cell r="AH263">
            <v>97</v>
          </cell>
          <cell r="AI263">
            <v>97</v>
          </cell>
          <cell r="AJ263">
            <v>97</v>
          </cell>
          <cell r="AK263">
            <v>97</v>
          </cell>
          <cell r="AL263">
            <v>97</v>
          </cell>
          <cell r="AM263">
            <v>97</v>
          </cell>
          <cell r="AN263">
            <v>97</v>
          </cell>
          <cell r="AO263">
            <v>97</v>
          </cell>
          <cell r="AP263">
            <v>91</v>
          </cell>
          <cell r="AQ263">
            <v>91</v>
          </cell>
          <cell r="AR263">
            <v>91</v>
          </cell>
          <cell r="AS263">
            <v>91</v>
          </cell>
          <cell r="AT263">
            <v>91</v>
          </cell>
          <cell r="AU263">
            <v>91</v>
          </cell>
          <cell r="AV263">
            <v>91</v>
          </cell>
          <cell r="AW263">
            <v>91</v>
          </cell>
          <cell r="AX263">
            <v>91</v>
          </cell>
          <cell r="AY263">
            <v>91</v>
          </cell>
          <cell r="AZ263">
            <v>91</v>
          </cell>
          <cell r="BA263">
            <v>91</v>
          </cell>
          <cell r="BB263">
            <v>91</v>
          </cell>
          <cell r="BC263">
            <v>91</v>
          </cell>
          <cell r="BD263">
            <v>91</v>
          </cell>
          <cell r="BE263">
            <v>91</v>
          </cell>
          <cell r="BH263">
            <v>233.02092799999991</v>
          </cell>
        </row>
        <row r="264">
          <cell r="B264" t="str">
            <v>Basic</v>
          </cell>
          <cell r="BI264">
            <v>39.031875247524752</v>
          </cell>
          <cell r="BJ264">
            <v>39.031875247524752</v>
          </cell>
          <cell r="BK264">
            <v>39.031875247524752</v>
          </cell>
          <cell r="BL264">
            <v>39.031875247524752</v>
          </cell>
          <cell r="BM264">
            <v>39.031875247524752</v>
          </cell>
          <cell r="BN264">
            <v>57.662873267326731</v>
          </cell>
          <cell r="BO264">
            <v>57.662873267326731</v>
          </cell>
        </row>
        <row r="265">
          <cell r="B265" t="str">
            <v>National - overheads</v>
          </cell>
          <cell r="BH265">
            <v>69.906278400000019</v>
          </cell>
          <cell r="BI265">
            <v>-1.537080815049505</v>
          </cell>
          <cell r="BJ265">
            <v>-1.537080815049505</v>
          </cell>
          <cell r="BK265">
            <v>-1.537080815049505</v>
          </cell>
          <cell r="BL265">
            <v>-1.537080815049505</v>
          </cell>
          <cell r="BM265">
            <v>-1.537080815049505</v>
          </cell>
          <cell r="BN265">
            <v>-1.3925105180198021</v>
          </cell>
          <cell r="BO265">
            <v>-1.3925105180198021</v>
          </cell>
        </row>
        <row r="266">
          <cell r="B266" t="str">
            <v>Overtime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</row>
        <row r="267">
          <cell r="B267" t="str">
            <v>Premium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</row>
        <row r="268">
          <cell r="B268" t="str">
            <v>Bonus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</row>
        <row r="269">
          <cell r="B269" t="str">
            <v>Advancmt + Bill's correction</v>
          </cell>
          <cell r="BI269">
            <v>-1.537080815049505</v>
          </cell>
          <cell r="BJ269">
            <v>-1.537080815049505</v>
          </cell>
          <cell r="BK269">
            <v>-1.537080815049505</v>
          </cell>
          <cell r="BL269">
            <v>-1.537080815049505</v>
          </cell>
          <cell r="BM269">
            <v>-1.537080815049505</v>
          </cell>
          <cell r="BN269">
            <v>-1.3925105180198021</v>
          </cell>
          <cell r="BO269">
            <v>-1.3925105180198021</v>
          </cell>
        </row>
        <row r="270">
          <cell r="B270" t="str">
            <v>Total Staff Complement/Cost</v>
          </cell>
          <cell r="O270">
            <v>66</v>
          </cell>
          <cell r="P270">
            <v>66</v>
          </cell>
          <cell r="Q270">
            <v>66</v>
          </cell>
          <cell r="R270">
            <v>66</v>
          </cell>
          <cell r="S270">
            <v>66</v>
          </cell>
          <cell r="T270">
            <v>95</v>
          </cell>
          <cell r="U270">
            <v>95</v>
          </cell>
          <cell r="V270">
            <v>95</v>
          </cell>
          <cell r="W270">
            <v>95</v>
          </cell>
          <cell r="X270">
            <v>99</v>
          </cell>
          <cell r="Y270">
            <v>99</v>
          </cell>
          <cell r="Z270">
            <v>99</v>
          </cell>
          <cell r="AA270">
            <v>99</v>
          </cell>
          <cell r="AB270">
            <v>100</v>
          </cell>
          <cell r="AC270">
            <v>100</v>
          </cell>
          <cell r="AD270">
            <v>100</v>
          </cell>
          <cell r="AE270">
            <v>100</v>
          </cell>
          <cell r="AF270">
            <v>100</v>
          </cell>
          <cell r="AG270">
            <v>100</v>
          </cell>
          <cell r="AH270">
            <v>100</v>
          </cell>
          <cell r="AI270">
            <v>100</v>
          </cell>
          <cell r="AJ270">
            <v>100</v>
          </cell>
          <cell r="AK270">
            <v>100</v>
          </cell>
          <cell r="AL270">
            <v>100</v>
          </cell>
          <cell r="AM270">
            <v>100</v>
          </cell>
          <cell r="AN270">
            <v>100</v>
          </cell>
          <cell r="AO270">
            <v>100</v>
          </cell>
          <cell r="AP270">
            <v>94</v>
          </cell>
          <cell r="AQ270">
            <v>94</v>
          </cell>
          <cell r="AR270">
            <v>94</v>
          </cell>
          <cell r="AS270">
            <v>94</v>
          </cell>
          <cell r="AT270">
            <v>94</v>
          </cell>
          <cell r="AU270">
            <v>94</v>
          </cell>
          <cell r="AV270">
            <v>94</v>
          </cell>
          <cell r="AW270">
            <v>94</v>
          </cell>
          <cell r="AX270">
            <v>94</v>
          </cell>
          <cell r="AY270">
            <v>94</v>
          </cell>
          <cell r="AZ270">
            <v>94</v>
          </cell>
          <cell r="BA270">
            <v>94</v>
          </cell>
          <cell r="BB270">
            <v>94</v>
          </cell>
          <cell r="BC270">
            <v>94</v>
          </cell>
          <cell r="BD270">
            <v>94</v>
          </cell>
          <cell r="BE270">
            <v>94</v>
          </cell>
          <cell r="BH270">
            <v>557.10120640000014</v>
          </cell>
          <cell r="BI270">
            <v>59.954914432475249</v>
          </cell>
          <cell r="BJ270">
            <v>59.954914432475249</v>
          </cell>
          <cell r="BK270">
            <v>59.954914432475249</v>
          </cell>
          <cell r="BL270">
            <v>59.954914432475249</v>
          </cell>
          <cell r="BM270">
            <v>59.954914432475249</v>
          </cell>
          <cell r="BN270">
            <v>78.73048274930693</v>
          </cell>
          <cell r="BO270">
            <v>78.73048274930693</v>
          </cell>
        </row>
        <row r="273">
          <cell r="B273" t="str">
            <v>Maintenance Management - Plant (G&amp;A cost!):</v>
          </cell>
          <cell r="C273" t="str">
            <v>Grade</v>
          </cell>
          <cell r="D273" t="str">
            <v>Basic</v>
          </cell>
          <cell r="E273" t="str">
            <v>Overtime</v>
          </cell>
          <cell r="F273" t="str">
            <v>Premium</v>
          </cell>
          <cell r="G273" t="str">
            <v>Bonus</v>
          </cell>
          <cell r="H273" t="str">
            <v>Advancmt</v>
          </cell>
          <cell r="J273" t="str">
            <v>FCFA pm</v>
          </cell>
          <cell r="K273" t="str">
            <v>USD pm</v>
          </cell>
        </row>
        <row r="274">
          <cell r="B274" t="str">
            <v>Maintenance Manager</v>
          </cell>
          <cell r="C274" t="str">
            <v>HC1</v>
          </cell>
          <cell r="D274">
            <v>2215500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2215500</v>
          </cell>
          <cell r="K274">
            <v>4387.1294790319025</v>
          </cell>
          <cell r="L274">
            <v>0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E274">
            <v>1</v>
          </cell>
          <cell r="AF274">
            <v>1</v>
          </cell>
          <cell r="AG274">
            <v>1</v>
          </cell>
          <cell r="AH274">
            <v>1</v>
          </cell>
          <cell r="AI274">
            <v>1</v>
          </cell>
          <cell r="AJ274">
            <v>1</v>
          </cell>
          <cell r="AK274">
            <v>1</v>
          </cell>
          <cell r="AL274">
            <v>1</v>
          </cell>
          <cell r="AM274">
            <v>1</v>
          </cell>
          <cell r="AN274">
            <v>1</v>
          </cell>
          <cell r="AO274">
            <v>1</v>
          </cell>
          <cell r="AP274">
            <v>1</v>
          </cell>
          <cell r="AQ274">
            <v>1</v>
          </cell>
          <cell r="AR274">
            <v>1</v>
          </cell>
          <cell r="AS274">
            <v>1</v>
          </cell>
          <cell r="AT274">
            <v>1</v>
          </cell>
          <cell r="AU274">
            <v>1</v>
          </cell>
          <cell r="AV274">
            <v>1</v>
          </cell>
          <cell r="AW274">
            <v>1</v>
          </cell>
          <cell r="AX274">
            <v>1</v>
          </cell>
          <cell r="AY274">
            <v>1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I274">
            <v>4.3871294790319029</v>
          </cell>
          <cell r="BJ274">
            <v>4.3871294790319029</v>
          </cell>
          <cell r="BK274">
            <v>4.3871294790319029</v>
          </cell>
          <cell r="BL274">
            <v>4.3871294790319029</v>
          </cell>
          <cell r="BM274">
            <v>4.3871294790319029</v>
          </cell>
          <cell r="BN274">
            <v>4.3871294790319029</v>
          </cell>
          <cell r="BO274">
            <v>4.3871294790319029</v>
          </cell>
        </row>
        <row r="275">
          <cell r="B275" t="str">
            <v>Mechanical Engineer</v>
          </cell>
          <cell r="C275">
            <v>19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5804470</v>
          </cell>
          <cell r="K275">
            <v>11494</v>
          </cell>
          <cell r="L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I275">
            <v>11.494</v>
          </cell>
          <cell r="BJ275">
            <v>11.494</v>
          </cell>
          <cell r="BK275">
            <v>11.494</v>
          </cell>
          <cell r="BL275">
            <v>11.494</v>
          </cell>
          <cell r="BM275">
            <v>11.494</v>
          </cell>
          <cell r="BN275">
            <v>11.494</v>
          </cell>
          <cell r="BO275">
            <v>11.494</v>
          </cell>
        </row>
        <row r="276">
          <cell r="B276" t="str">
            <v>Plant Eng Superintendent</v>
          </cell>
          <cell r="C276" t="str">
            <v>17/18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4193217</v>
          </cell>
          <cell r="K276">
            <v>8303.4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G276">
            <v>0</v>
          </cell>
          <cell r="BH276">
            <v>94.896000000000001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</row>
        <row r="277">
          <cell r="B277" t="str">
            <v>Plant Engineer</v>
          </cell>
          <cell r="C277" t="str">
            <v>A 7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G277">
            <v>0</v>
          </cell>
          <cell r="BH277">
            <v>94.896000000000001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</row>
        <row r="278">
          <cell r="B278" t="str">
            <v>Planning Coordinator</v>
          </cell>
          <cell r="C278">
            <v>16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4801701.5999999996</v>
          </cell>
          <cell r="K278">
            <v>9508.32</v>
          </cell>
          <cell r="L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E278">
            <v>1</v>
          </cell>
          <cell r="AF278">
            <v>1</v>
          </cell>
          <cell r="AG278">
            <v>1</v>
          </cell>
          <cell r="AH278">
            <v>1</v>
          </cell>
          <cell r="AI278">
            <v>1</v>
          </cell>
          <cell r="AJ278">
            <v>1</v>
          </cell>
          <cell r="AK278">
            <v>1</v>
          </cell>
          <cell r="AL278">
            <v>1</v>
          </cell>
          <cell r="AM278">
            <v>1</v>
          </cell>
          <cell r="AN278">
            <v>1</v>
          </cell>
          <cell r="AO278">
            <v>1</v>
          </cell>
          <cell r="AP278">
            <v>1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I278">
            <v>9.5083199999999994</v>
          </cell>
          <cell r="BJ278">
            <v>9.5083199999999994</v>
          </cell>
          <cell r="BK278">
            <v>9.5083199999999994</v>
          </cell>
          <cell r="BL278">
            <v>9.5083199999999994</v>
          </cell>
          <cell r="BM278">
            <v>9.5083199999999994</v>
          </cell>
          <cell r="BN278">
            <v>9.5083199999999994</v>
          </cell>
          <cell r="BO278">
            <v>9.5083199999999994</v>
          </cell>
        </row>
        <row r="279">
          <cell r="B279" t="str">
            <v>Planning Coordinator</v>
          </cell>
          <cell r="C279" t="str">
            <v>A5</v>
          </cell>
          <cell r="D279">
            <v>470918.55599999998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470918.55599999998</v>
          </cell>
          <cell r="K279">
            <v>932.51199207920786</v>
          </cell>
          <cell r="L279">
            <v>0</v>
          </cell>
          <cell r="AQ279">
            <v>1</v>
          </cell>
          <cell r="AR279">
            <v>1</v>
          </cell>
          <cell r="AS279">
            <v>1</v>
          </cell>
          <cell r="AT279">
            <v>1</v>
          </cell>
          <cell r="AU279">
            <v>1</v>
          </cell>
          <cell r="AV279">
            <v>1</v>
          </cell>
          <cell r="AW279">
            <v>1</v>
          </cell>
          <cell r="AX279">
            <v>1</v>
          </cell>
          <cell r="AY279">
            <v>1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</row>
        <row r="280">
          <cell r="B280" t="str">
            <v xml:space="preserve">Plant Maintenance Planner </v>
          </cell>
          <cell r="C280" t="str">
            <v>A1</v>
          </cell>
          <cell r="D280">
            <v>634594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634594</v>
          </cell>
          <cell r="K280">
            <v>1256.6217821782179</v>
          </cell>
          <cell r="L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2</v>
          </cell>
          <cell r="AA280">
            <v>2</v>
          </cell>
          <cell r="AB280">
            <v>2</v>
          </cell>
          <cell r="AC280">
            <v>2</v>
          </cell>
          <cell r="AD280">
            <v>2</v>
          </cell>
          <cell r="AE280">
            <v>2</v>
          </cell>
          <cell r="AF280">
            <v>2</v>
          </cell>
          <cell r="AG280">
            <v>2</v>
          </cell>
          <cell r="AH280">
            <v>2</v>
          </cell>
          <cell r="AI280">
            <v>2</v>
          </cell>
          <cell r="AJ280">
            <v>2</v>
          </cell>
          <cell r="AK280">
            <v>2</v>
          </cell>
          <cell r="AL280">
            <v>2</v>
          </cell>
          <cell r="AM280">
            <v>2</v>
          </cell>
          <cell r="AN280">
            <v>2</v>
          </cell>
          <cell r="AO280">
            <v>2</v>
          </cell>
          <cell r="AP280">
            <v>2</v>
          </cell>
          <cell r="AQ280">
            <v>2</v>
          </cell>
          <cell r="AR280">
            <v>2</v>
          </cell>
          <cell r="AS280">
            <v>2</v>
          </cell>
          <cell r="AT280">
            <v>2</v>
          </cell>
          <cell r="AU280">
            <v>2</v>
          </cell>
          <cell r="AV280">
            <v>2</v>
          </cell>
          <cell r="AW280">
            <v>2</v>
          </cell>
          <cell r="AX280">
            <v>2</v>
          </cell>
          <cell r="AY280">
            <v>2</v>
          </cell>
          <cell r="AZ280">
            <v>2</v>
          </cell>
          <cell r="BA280">
            <v>2</v>
          </cell>
          <cell r="BB280">
            <v>2</v>
          </cell>
          <cell r="BC280">
            <v>2</v>
          </cell>
          <cell r="BD280">
            <v>2</v>
          </cell>
          <cell r="BE280">
            <v>2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</row>
        <row r="281">
          <cell r="B281" t="str">
            <v>Scheduler</v>
          </cell>
          <cell r="C281" t="str">
            <v>B1</v>
          </cell>
          <cell r="D281">
            <v>432823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432823</v>
          </cell>
          <cell r="K281">
            <v>857.07524752475251</v>
          </cell>
          <cell r="L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2</v>
          </cell>
          <cell r="AA281">
            <v>2</v>
          </cell>
          <cell r="AB281">
            <v>2</v>
          </cell>
          <cell r="AC281">
            <v>2</v>
          </cell>
          <cell r="AD281">
            <v>2</v>
          </cell>
          <cell r="AE281">
            <v>2</v>
          </cell>
          <cell r="AF281">
            <v>2</v>
          </cell>
          <cell r="AG281">
            <v>2</v>
          </cell>
          <cell r="AH281">
            <v>2</v>
          </cell>
          <cell r="AI281">
            <v>2</v>
          </cell>
          <cell r="AJ281">
            <v>2</v>
          </cell>
          <cell r="AK281">
            <v>2</v>
          </cell>
          <cell r="AL281">
            <v>2</v>
          </cell>
          <cell r="AM281">
            <v>2</v>
          </cell>
          <cell r="AN281">
            <v>2</v>
          </cell>
          <cell r="AO281">
            <v>2</v>
          </cell>
          <cell r="AP281">
            <v>2</v>
          </cell>
          <cell r="AQ281">
            <v>2</v>
          </cell>
          <cell r="AR281">
            <v>2</v>
          </cell>
          <cell r="AS281">
            <v>2</v>
          </cell>
          <cell r="AT281">
            <v>2</v>
          </cell>
          <cell r="AU281">
            <v>2</v>
          </cell>
          <cell r="AV281">
            <v>2</v>
          </cell>
          <cell r="AW281">
            <v>2</v>
          </cell>
          <cell r="AX281">
            <v>2</v>
          </cell>
          <cell r="AY281">
            <v>2</v>
          </cell>
          <cell r="AZ281">
            <v>2</v>
          </cell>
          <cell r="BA281">
            <v>2</v>
          </cell>
          <cell r="BB281">
            <v>2</v>
          </cell>
          <cell r="BC281">
            <v>2</v>
          </cell>
          <cell r="BD281">
            <v>2</v>
          </cell>
          <cell r="BE281">
            <v>2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</row>
        <row r="282"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</row>
        <row r="283">
          <cell r="B283" t="str">
            <v>Process Plant &amp; Crusher Plant: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</row>
        <row r="284">
          <cell r="B284" t="str">
            <v>Mechanical Foreman</v>
          </cell>
          <cell r="C284" t="str">
            <v>16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3652831.2460000003</v>
          </cell>
          <cell r="K284">
            <v>7233.3292000000001</v>
          </cell>
          <cell r="L284">
            <v>1</v>
          </cell>
          <cell r="M284">
            <v>0</v>
          </cell>
          <cell r="N284">
            <v>0</v>
          </cell>
          <cell r="O284">
            <v>2</v>
          </cell>
          <cell r="P284">
            <v>2</v>
          </cell>
          <cell r="Q284">
            <v>2</v>
          </cell>
          <cell r="R284">
            <v>2</v>
          </cell>
          <cell r="S284">
            <v>2</v>
          </cell>
          <cell r="T284">
            <v>2</v>
          </cell>
          <cell r="U284">
            <v>2</v>
          </cell>
          <cell r="V284">
            <v>2</v>
          </cell>
          <cell r="W284">
            <v>2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E284">
            <v>1</v>
          </cell>
          <cell r="AF284">
            <v>1</v>
          </cell>
          <cell r="AG284">
            <v>1</v>
          </cell>
          <cell r="AH284">
            <v>1</v>
          </cell>
          <cell r="AI284">
            <v>1</v>
          </cell>
          <cell r="AJ284">
            <v>1</v>
          </cell>
          <cell r="AK284">
            <v>1</v>
          </cell>
          <cell r="AL284">
            <v>1</v>
          </cell>
          <cell r="AM284">
            <v>1</v>
          </cell>
          <cell r="AN284">
            <v>1</v>
          </cell>
          <cell r="AO284">
            <v>1</v>
          </cell>
          <cell r="AP284">
            <v>1</v>
          </cell>
          <cell r="AQ284">
            <v>1</v>
          </cell>
          <cell r="AR284">
            <v>1</v>
          </cell>
          <cell r="AS284">
            <v>1</v>
          </cell>
          <cell r="AT284">
            <v>1</v>
          </cell>
          <cell r="AU284">
            <v>1</v>
          </cell>
          <cell r="AV284">
            <v>1</v>
          </cell>
          <cell r="AW284">
            <v>1</v>
          </cell>
          <cell r="AX284">
            <v>1</v>
          </cell>
          <cell r="AY284">
            <v>1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G284">
            <v>0</v>
          </cell>
          <cell r="BH284">
            <v>49.5</v>
          </cell>
          <cell r="BI284">
            <v>14.4666584</v>
          </cell>
          <cell r="BJ284">
            <v>14.4666584</v>
          </cell>
          <cell r="BK284">
            <v>14.4666584</v>
          </cell>
          <cell r="BL284">
            <v>14.4666584</v>
          </cell>
          <cell r="BM284">
            <v>14.4666584</v>
          </cell>
          <cell r="BN284">
            <v>14.4666584</v>
          </cell>
          <cell r="BO284">
            <v>14.4666584</v>
          </cell>
        </row>
        <row r="285">
          <cell r="B285" t="str">
            <v>Electrical Foreman</v>
          </cell>
          <cell r="C285" t="str">
            <v>16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3738414</v>
          </cell>
          <cell r="K285">
            <v>7402.8</v>
          </cell>
          <cell r="L285">
            <v>1</v>
          </cell>
          <cell r="M285">
            <v>0</v>
          </cell>
          <cell r="N285">
            <v>0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E285">
            <v>1</v>
          </cell>
          <cell r="AF285">
            <v>1</v>
          </cell>
          <cell r="AG285">
            <v>1</v>
          </cell>
          <cell r="AH285">
            <v>1</v>
          </cell>
          <cell r="AI285">
            <v>1</v>
          </cell>
          <cell r="AJ285">
            <v>1</v>
          </cell>
          <cell r="AK285">
            <v>1</v>
          </cell>
          <cell r="AL285">
            <v>1</v>
          </cell>
          <cell r="AM285">
            <v>1</v>
          </cell>
          <cell r="AN285">
            <v>1</v>
          </cell>
          <cell r="AO285">
            <v>1</v>
          </cell>
          <cell r="AP285">
            <v>1</v>
          </cell>
          <cell r="AQ285">
            <v>1</v>
          </cell>
          <cell r="AR285">
            <v>1</v>
          </cell>
          <cell r="AS285">
            <v>1</v>
          </cell>
          <cell r="AT285">
            <v>1</v>
          </cell>
          <cell r="AU285">
            <v>1</v>
          </cell>
          <cell r="AV285">
            <v>1</v>
          </cell>
          <cell r="AW285">
            <v>1</v>
          </cell>
          <cell r="AX285">
            <v>1</v>
          </cell>
          <cell r="AY285">
            <v>1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G285">
            <v>0</v>
          </cell>
          <cell r="BH285">
            <v>49.5</v>
          </cell>
          <cell r="BI285">
            <v>7.4028</v>
          </cell>
          <cell r="BJ285">
            <v>7.4028</v>
          </cell>
          <cell r="BK285">
            <v>7.4028</v>
          </cell>
          <cell r="BL285">
            <v>7.4028</v>
          </cell>
          <cell r="BM285">
            <v>7.4028</v>
          </cell>
          <cell r="BN285">
            <v>7.4028</v>
          </cell>
          <cell r="BO285">
            <v>7.4028</v>
          </cell>
        </row>
        <row r="286">
          <cell r="B286" t="str">
            <v>Instrumentation Foreman</v>
          </cell>
          <cell r="C286">
            <v>16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3233684.2759999996</v>
          </cell>
          <cell r="K286">
            <v>6403.3351999999995</v>
          </cell>
          <cell r="L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0</v>
          </cell>
          <cell r="Z286">
            <v>0</v>
          </cell>
          <cell r="AA286">
            <v>0</v>
          </cell>
          <cell r="AB286">
            <v>1</v>
          </cell>
          <cell r="AC286">
            <v>1</v>
          </cell>
          <cell r="AD286">
            <v>1</v>
          </cell>
          <cell r="AE286">
            <v>1</v>
          </cell>
          <cell r="AF286">
            <v>1</v>
          </cell>
          <cell r="AG286">
            <v>1</v>
          </cell>
          <cell r="AH286">
            <v>1</v>
          </cell>
          <cell r="AI286">
            <v>1</v>
          </cell>
          <cell r="AJ286">
            <v>1</v>
          </cell>
          <cell r="AK286">
            <v>1</v>
          </cell>
          <cell r="AL286">
            <v>1</v>
          </cell>
          <cell r="AM286">
            <v>1</v>
          </cell>
          <cell r="AN286">
            <v>1</v>
          </cell>
          <cell r="AO286">
            <v>1</v>
          </cell>
          <cell r="AP286">
            <v>1</v>
          </cell>
          <cell r="AQ286">
            <v>1</v>
          </cell>
          <cell r="AR286">
            <v>1</v>
          </cell>
          <cell r="AS286">
            <v>1</v>
          </cell>
          <cell r="AT286">
            <v>1</v>
          </cell>
          <cell r="AU286">
            <v>1</v>
          </cell>
          <cell r="AV286">
            <v>1</v>
          </cell>
          <cell r="AW286">
            <v>1</v>
          </cell>
          <cell r="AX286">
            <v>1</v>
          </cell>
          <cell r="AY286">
            <v>1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I286">
            <v>6.4033351999999999</v>
          </cell>
          <cell r="BJ286">
            <v>6.4033351999999999</v>
          </cell>
          <cell r="BK286">
            <v>6.4033351999999999</v>
          </cell>
          <cell r="BL286">
            <v>6.4033351999999999</v>
          </cell>
          <cell r="BM286">
            <v>6.4033351999999999</v>
          </cell>
          <cell r="BN286">
            <v>6.4033351999999999</v>
          </cell>
          <cell r="BO286">
            <v>6.4033351999999999</v>
          </cell>
        </row>
        <row r="287">
          <cell r="B287" t="str">
            <v>Training officer</v>
          </cell>
          <cell r="C287" t="str">
            <v>16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3466017</v>
          </cell>
          <cell r="K287">
            <v>6863.4</v>
          </cell>
          <cell r="L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E287">
            <v>1</v>
          </cell>
          <cell r="AF287">
            <v>1</v>
          </cell>
          <cell r="AG287">
            <v>1</v>
          </cell>
          <cell r="AH287">
            <v>1</v>
          </cell>
          <cell r="AI287">
            <v>1</v>
          </cell>
          <cell r="AJ287">
            <v>1</v>
          </cell>
          <cell r="AK287">
            <v>1</v>
          </cell>
          <cell r="AL287">
            <v>1</v>
          </cell>
          <cell r="AM287">
            <v>1</v>
          </cell>
          <cell r="AN287">
            <v>1</v>
          </cell>
          <cell r="AO287">
            <v>1</v>
          </cell>
          <cell r="AP287">
            <v>1</v>
          </cell>
          <cell r="AQ287">
            <v>1</v>
          </cell>
          <cell r="AR287">
            <v>1</v>
          </cell>
          <cell r="AS287">
            <v>1</v>
          </cell>
          <cell r="AT287">
            <v>1</v>
          </cell>
          <cell r="AU287">
            <v>1</v>
          </cell>
          <cell r="AV287">
            <v>1</v>
          </cell>
          <cell r="AW287">
            <v>1</v>
          </cell>
          <cell r="AX287">
            <v>1</v>
          </cell>
          <cell r="AY287">
            <v>1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G287">
            <v>0</v>
          </cell>
          <cell r="BH287">
            <v>73.150000000000006</v>
          </cell>
          <cell r="BI287">
            <v>6.8633999999999995</v>
          </cell>
          <cell r="BJ287">
            <v>6.8633999999999995</v>
          </cell>
          <cell r="BK287">
            <v>6.8633999999999995</v>
          </cell>
          <cell r="BL287">
            <v>6.8633999999999995</v>
          </cell>
          <cell r="BM287">
            <v>6.8633999999999995</v>
          </cell>
          <cell r="BN287">
            <v>6.8633999999999995</v>
          </cell>
          <cell r="BO287">
            <v>6.8633999999999995</v>
          </cell>
        </row>
        <row r="288">
          <cell r="B288" t="str">
            <v>Training Assistant</v>
          </cell>
          <cell r="C288" t="str">
            <v>B1</v>
          </cell>
          <cell r="D288">
            <v>232823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232823</v>
          </cell>
          <cell r="K288">
            <v>461.03564356435646</v>
          </cell>
          <cell r="L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1</v>
          </cell>
          <cell r="AA288">
            <v>1</v>
          </cell>
          <cell r="AB288">
            <v>1</v>
          </cell>
          <cell r="AC288">
            <v>1</v>
          </cell>
          <cell r="AD288">
            <v>1</v>
          </cell>
          <cell r="AE288">
            <v>1</v>
          </cell>
          <cell r="AF288">
            <v>1</v>
          </cell>
          <cell r="AG288">
            <v>1</v>
          </cell>
          <cell r="AH288">
            <v>1</v>
          </cell>
          <cell r="AI288">
            <v>1</v>
          </cell>
          <cell r="AJ288">
            <v>1</v>
          </cell>
          <cell r="AK288">
            <v>1</v>
          </cell>
          <cell r="AL288">
            <v>1</v>
          </cell>
          <cell r="AM288">
            <v>1</v>
          </cell>
          <cell r="AN288">
            <v>1</v>
          </cell>
          <cell r="AO288">
            <v>1</v>
          </cell>
          <cell r="AP288">
            <v>1</v>
          </cell>
          <cell r="AQ288">
            <v>1</v>
          </cell>
          <cell r="AR288">
            <v>1</v>
          </cell>
          <cell r="AS288">
            <v>1</v>
          </cell>
          <cell r="AT288">
            <v>1</v>
          </cell>
          <cell r="AU288">
            <v>1</v>
          </cell>
          <cell r="AV288">
            <v>1</v>
          </cell>
          <cell r="AW288">
            <v>1</v>
          </cell>
          <cell r="AX288">
            <v>1</v>
          </cell>
          <cell r="AY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</row>
        <row r="289">
          <cell r="B289" t="str">
            <v>Mechanical Chargehand</v>
          </cell>
          <cell r="C289" t="str">
            <v>B2</v>
          </cell>
          <cell r="D289">
            <v>173921.652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173921.652</v>
          </cell>
          <cell r="K289">
            <v>344.3993108910891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</row>
        <row r="290">
          <cell r="B290" t="str">
            <v>Fitters</v>
          </cell>
          <cell r="C290" t="str">
            <v>12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2661350</v>
          </cell>
          <cell r="K290">
            <v>5270</v>
          </cell>
          <cell r="L290">
            <v>1</v>
          </cell>
          <cell r="M290">
            <v>0</v>
          </cell>
          <cell r="N290">
            <v>0</v>
          </cell>
          <cell r="O290">
            <v>3</v>
          </cell>
          <cell r="P290">
            <v>3</v>
          </cell>
          <cell r="Q290">
            <v>3</v>
          </cell>
          <cell r="R290">
            <v>3</v>
          </cell>
          <cell r="S290">
            <v>3</v>
          </cell>
          <cell r="T290">
            <v>3</v>
          </cell>
          <cell r="U290">
            <v>3</v>
          </cell>
          <cell r="V290">
            <v>3</v>
          </cell>
          <cell r="W290">
            <v>3</v>
          </cell>
          <cell r="X290">
            <v>3</v>
          </cell>
          <cell r="Y290">
            <v>3</v>
          </cell>
          <cell r="Z290">
            <v>3</v>
          </cell>
          <cell r="AA290">
            <v>3</v>
          </cell>
          <cell r="AB290">
            <v>3</v>
          </cell>
          <cell r="AC290">
            <v>3</v>
          </cell>
          <cell r="AD290">
            <v>3</v>
          </cell>
          <cell r="AE290">
            <v>3</v>
          </cell>
          <cell r="AF290">
            <v>3</v>
          </cell>
          <cell r="AG290">
            <v>3</v>
          </cell>
          <cell r="AH290">
            <v>3</v>
          </cell>
          <cell r="AI290">
            <v>3</v>
          </cell>
          <cell r="AJ290">
            <v>3</v>
          </cell>
          <cell r="AK290">
            <v>3</v>
          </cell>
          <cell r="AL290">
            <v>3</v>
          </cell>
          <cell r="AM290">
            <v>3</v>
          </cell>
          <cell r="AN290">
            <v>3</v>
          </cell>
          <cell r="AO290">
            <v>3</v>
          </cell>
          <cell r="AP290">
            <v>3</v>
          </cell>
          <cell r="AQ290">
            <v>3</v>
          </cell>
          <cell r="AR290">
            <v>3</v>
          </cell>
          <cell r="AS290">
            <v>3</v>
          </cell>
          <cell r="AT290">
            <v>3</v>
          </cell>
          <cell r="AU290">
            <v>3</v>
          </cell>
          <cell r="AV290">
            <v>3</v>
          </cell>
          <cell r="AW290">
            <v>3</v>
          </cell>
          <cell r="AX290">
            <v>3</v>
          </cell>
          <cell r="AY290">
            <v>3</v>
          </cell>
          <cell r="AZ290">
            <v>3</v>
          </cell>
          <cell r="BA290">
            <v>3</v>
          </cell>
          <cell r="BB290">
            <v>3</v>
          </cell>
          <cell r="BC290">
            <v>3</v>
          </cell>
          <cell r="BD290">
            <v>3</v>
          </cell>
          <cell r="BE290">
            <v>3</v>
          </cell>
          <cell r="BG290">
            <v>0</v>
          </cell>
          <cell r="BH290">
            <v>158.4</v>
          </cell>
          <cell r="BI290">
            <v>15.81</v>
          </cell>
          <cell r="BJ290">
            <v>15.81</v>
          </cell>
          <cell r="BK290">
            <v>15.81</v>
          </cell>
          <cell r="BL290">
            <v>15.81</v>
          </cell>
          <cell r="BM290">
            <v>15.81</v>
          </cell>
          <cell r="BN290">
            <v>15.81</v>
          </cell>
          <cell r="BO290">
            <v>15.81</v>
          </cell>
        </row>
        <row r="291">
          <cell r="B291" t="str">
            <v>Fitters</v>
          </cell>
          <cell r="C291" t="str">
            <v>B1</v>
          </cell>
          <cell r="D291">
            <v>371503</v>
          </cell>
          <cell r="E291">
            <v>0</v>
          </cell>
          <cell r="F291">
            <v>0</v>
          </cell>
          <cell r="G291">
            <v>0</v>
          </cell>
          <cell r="H291">
            <v>26082</v>
          </cell>
          <cell r="I291">
            <v>0</v>
          </cell>
          <cell r="J291">
            <v>397585</v>
          </cell>
          <cell r="K291">
            <v>787.29702970297035</v>
          </cell>
          <cell r="L291">
            <v>0</v>
          </cell>
          <cell r="M291">
            <v>0</v>
          </cell>
          <cell r="N291">
            <v>0</v>
          </cell>
          <cell r="O291">
            <v>3</v>
          </cell>
          <cell r="P291">
            <v>3</v>
          </cell>
          <cell r="Q291">
            <v>3</v>
          </cell>
          <cell r="R291">
            <v>3</v>
          </cell>
          <cell r="S291">
            <v>3</v>
          </cell>
          <cell r="T291">
            <v>3</v>
          </cell>
          <cell r="U291">
            <v>3</v>
          </cell>
          <cell r="V291">
            <v>3</v>
          </cell>
          <cell r="W291">
            <v>3</v>
          </cell>
          <cell r="X291">
            <v>3</v>
          </cell>
          <cell r="Y291">
            <v>3</v>
          </cell>
          <cell r="Z291">
            <v>3</v>
          </cell>
          <cell r="AA291">
            <v>3</v>
          </cell>
          <cell r="AB291">
            <v>3</v>
          </cell>
          <cell r="AC291">
            <v>3</v>
          </cell>
          <cell r="AD291">
            <v>3</v>
          </cell>
          <cell r="AE291">
            <v>3</v>
          </cell>
          <cell r="AF291">
            <v>3</v>
          </cell>
          <cell r="AG291">
            <v>3</v>
          </cell>
          <cell r="AH291">
            <v>3</v>
          </cell>
          <cell r="AI291">
            <v>3</v>
          </cell>
          <cell r="AJ291">
            <v>3</v>
          </cell>
          <cell r="AK291">
            <v>3</v>
          </cell>
          <cell r="AL291">
            <v>3</v>
          </cell>
          <cell r="AM291">
            <v>3</v>
          </cell>
          <cell r="AN291">
            <v>3</v>
          </cell>
          <cell r="AO291">
            <v>3</v>
          </cell>
          <cell r="AP291">
            <v>3</v>
          </cell>
          <cell r="AQ291">
            <v>3</v>
          </cell>
          <cell r="AR291">
            <v>3</v>
          </cell>
          <cell r="AS291">
            <v>3</v>
          </cell>
          <cell r="AT291">
            <v>3</v>
          </cell>
          <cell r="AU291">
            <v>3</v>
          </cell>
          <cell r="AV291">
            <v>3</v>
          </cell>
          <cell r="AW291">
            <v>3</v>
          </cell>
          <cell r="AX291">
            <v>3</v>
          </cell>
          <cell r="AY291">
            <v>3</v>
          </cell>
          <cell r="AZ291">
            <v>3</v>
          </cell>
          <cell r="BA291">
            <v>3</v>
          </cell>
          <cell r="BB291">
            <v>3</v>
          </cell>
          <cell r="BC291">
            <v>3</v>
          </cell>
          <cell r="BD291">
            <v>3</v>
          </cell>
          <cell r="BE291">
            <v>3</v>
          </cell>
          <cell r="BG291">
            <v>0</v>
          </cell>
          <cell r="BH291">
            <v>0</v>
          </cell>
          <cell r="BI291">
            <v>2.3618910891089109</v>
          </cell>
          <cell r="BJ291">
            <v>2.3618910891089109</v>
          </cell>
          <cell r="BK291">
            <v>2.3618910891089109</v>
          </cell>
          <cell r="BL291">
            <v>2.3618910891089109</v>
          </cell>
          <cell r="BM291">
            <v>2.3618910891089109</v>
          </cell>
          <cell r="BN291">
            <v>2.3618910891089109</v>
          </cell>
          <cell r="BO291">
            <v>2.3618910891089109</v>
          </cell>
        </row>
        <row r="292">
          <cell r="B292" t="str">
            <v>Fitter Operative</v>
          </cell>
          <cell r="C292" t="str">
            <v>C1</v>
          </cell>
          <cell r="D292">
            <v>359179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359179</v>
          </cell>
          <cell r="K292">
            <v>711.24554455445548</v>
          </cell>
          <cell r="L292">
            <v>0</v>
          </cell>
          <cell r="O292">
            <v>3</v>
          </cell>
          <cell r="P292">
            <v>3</v>
          </cell>
          <cell r="Q292">
            <v>3</v>
          </cell>
          <cell r="R292">
            <v>3</v>
          </cell>
          <cell r="S292">
            <v>3</v>
          </cell>
          <cell r="T292">
            <v>3</v>
          </cell>
          <cell r="U292">
            <v>3</v>
          </cell>
          <cell r="V292">
            <v>3</v>
          </cell>
          <cell r="W292">
            <v>3</v>
          </cell>
          <cell r="X292">
            <v>3</v>
          </cell>
          <cell r="Y292">
            <v>3</v>
          </cell>
          <cell r="Z292">
            <v>3</v>
          </cell>
          <cell r="AA292">
            <v>3</v>
          </cell>
          <cell r="AB292">
            <v>3</v>
          </cell>
          <cell r="AC292">
            <v>3</v>
          </cell>
          <cell r="AD292">
            <v>3</v>
          </cell>
          <cell r="AE292">
            <v>3</v>
          </cell>
          <cell r="AF292">
            <v>3</v>
          </cell>
          <cell r="AG292">
            <v>3</v>
          </cell>
          <cell r="AH292">
            <v>3</v>
          </cell>
          <cell r="AI292">
            <v>3</v>
          </cell>
          <cell r="AJ292">
            <v>3</v>
          </cell>
          <cell r="AK292">
            <v>3</v>
          </cell>
          <cell r="AL292">
            <v>3</v>
          </cell>
          <cell r="AM292">
            <v>3</v>
          </cell>
          <cell r="AN292">
            <v>3</v>
          </cell>
          <cell r="AO292">
            <v>3</v>
          </cell>
          <cell r="AP292">
            <v>3</v>
          </cell>
          <cell r="AQ292">
            <v>3</v>
          </cell>
          <cell r="AR292">
            <v>3</v>
          </cell>
          <cell r="AS292">
            <v>3</v>
          </cell>
          <cell r="AT292">
            <v>3</v>
          </cell>
          <cell r="AU292">
            <v>3</v>
          </cell>
          <cell r="AV292">
            <v>3</v>
          </cell>
          <cell r="AW292">
            <v>3</v>
          </cell>
          <cell r="AX292">
            <v>3</v>
          </cell>
          <cell r="AY292">
            <v>3</v>
          </cell>
          <cell r="AZ292">
            <v>3</v>
          </cell>
          <cell r="BA292">
            <v>3</v>
          </cell>
          <cell r="BB292">
            <v>3</v>
          </cell>
          <cell r="BC292">
            <v>3</v>
          </cell>
          <cell r="BD292">
            <v>3</v>
          </cell>
          <cell r="BE292">
            <v>3</v>
          </cell>
          <cell r="BI292">
            <v>2.1337366336633665</v>
          </cell>
          <cell r="BJ292">
            <v>2.1337366336633665</v>
          </cell>
          <cell r="BK292">
            <v>2.1337366336633665</v>
          </cell>
          <cell r="BL292">
            <v>2.1337366336633665</v>
          </cell>
          <cell r="BM292">
            <v>2.1337366336633665</v>
          </cell>
          <cell r="BN292">
            <v>2.1337366336633665</v>
          </cell>
          <cell r="BO292">
            <v>2.1337366336633665</v>
          </cell>
        </row>
        <row r="293">
          <cell r="B293" t="str">
            <v>Fitter Assistant</v>
          </cell>
          <cell r="C293" t="str">
            <v>E3</v>
          </cell>
          <cell r="D293">
            <v>255784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255784</v>
          </cell>
          <cell r="K293">
            <v>506.50297029702972</v>
          </cell>
          <cell r="L293">
            <v>0</v>
          </cell>
          <cell r="O293">
            <v>5</v>
          </cell>
          <cell r="P293">
            <v>5</v>
          </cell>
          <cell r="Q293">
            <v>5</v>
          </cell>
          <cell r="R293">
            <v>5</v>
          </cell>
          <cell r="S293">
            <v>5</v>
          </cell>
          <cell r="T293">
            <v>5</v>
          </cell>
          <cell r="U293">
            <v>5</v>
          </cell>
          <cell r="V293">
            <v>5</v>
          </cell>
          <cell r="W293">
            <v>5</v>
          </cell>
          <cell r="X293">
            <v>5</v>
          </cell>
          <cell r="Y293">
            <v>5</v>
          </cell>
          <cell r="Z293">
            <v>5</v>
          </cell>
          <cell r="AA293">
            <v>5</v>
          </cell>
          <cell r="AB293">
            <v>5</v>
          </cell>
          <cell r="AC293">
            <v>5</v>
          </cell>
          <cell r="AD293">
            <v>5</v>
          </cell>
          <cell r="AE293">
            <v>5</v>
          </cell>
          <cell r="AF293">
            <v>5</v>
          </cell>
          <cell r="AG293">
            <v>5</v>
          </cell>
          <cell r="AH293">
            <v>5</v>
          </cell>
          <cell r="AI293">
            <v>5</v>
          </cell>
          <cell r="AJ293">
            <v>5</v>
          </cell>
          <cell r="AK293">
            <v>5</v>
          </cell>
          <cell r="AL293">
            <v>5</v>
          </cell>
          <cell r="AM293">
            <v>5</v>
          </cell>
          <cell r="AN293">
            <v>5</v>
          </cell>
          <cell r="AO293">
            <v>5</v>
          </cell>
          <cell r="AP293">
            <v>5</v>
          </cell>
          <cell r="AQ293">
            <v>5</v>
          </cell>
          <cell r="AR293">
            <v>5</v>
          </cell>
          <cell r="AS293">
            <v>5</v>
          </cell>
          <cell r="AT293">
            <v>5</v>
          </cell>
          <cell r="AU293">
            <v>5</v>
          </cell>
          <cell r="AV293">
            <v>5</v>
          </cell>
          <cell r="AW293">
            <v>5</v>
          </cell>
          <cell r="AX293">
            <v>5</v>
          </cell>
          <cell r="AY293">
            <v>5</v>
          </cell>
          <cell r="AZ293">
            <v>5</v>
          </cell>
          <cell r="BA293">
            <v>5</v>
          </cell>
          <cell r="BB293">
            <v>5</v>
          </cell>
          <cell r="BC293">
            <v>5</v>
          </cell>
          <cell r="BD293">
            <v>5</v>
          </cell>
          <cell r="BE293">
            <v>5</v>
          </cell>
          <cell r="BI293">
            <v>2.5325148514851485</v>
          </cell>
          <cell r="BJ293">
            <v>2.5325148514851485</v>
          </cell>
          <cell r="BK293">
            <v>2.5325148514851485</v>
          </cell>
          <cell r="BL293">
            <v>2.5325148514851485</v>
          </cell>
          <cell r="BM293">
            <v>2.5325148514851485</v>
          </cell>
          <cell r="BN293">
            <v>2.5325148514851485</v>
          </cell>
          <cell r="BO293">
            <v>2.5325148514851485</v>
          </cell>
        </row>
        <row r="294">
          <cell r="B294" t="str">
            <v>Lubricant Operator</v>
          </cell>
          <cell r="C294" t="str">
            <v>D2</v>
          </cell>
          <cell r="D294">
            <v>413676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413676</v>
          </cell>
          <cell r="K294">
            <v>819.16039603960394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G294">
            <v>0</v>
          </cell>
          <cell r="BH294">
            <v>2.5428000000000002</v>
          </cell>
          <cell r="BI294">
            <v>0.81916039603960389</v>
          </cell>
          <cell r="BJ294">
            <v>0.81916039603960389</v>
          </cell>
          <cell r="BK294">
            <v>0.81916039603960389</v>
          </cell>
          <cell r="BL294">
            <v>0.81916039603960389</v>
          </cell>
          <cell r="BM294">
            <v>0.81916039603960389</v>
          </cell>
          <cell r="BN294">
            <v>0.81916039603960389</v>
          </cell>
          <cell r="BO294">
            <v>0.81916039603960389</v>
          </cell>
        </row>
        <row r="295">
          <cell r="B295" t="str">
            <v>Boilermakers</v>
          </cell>
          <cell r="C295" t="str">
            <v>12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2661350</v>
          </cell>
          <cell r="K295">
            <v>5270</v>
          </cell>
          <cell r="L295">
            <v>1</v>
          </cell>
          <cell r="M295">
            <v>0</v>
          </cell>
          <cell r="N295">
            <v>0</v>
          </cell>
          <cell r="O295">
            <v>3</v>
          </cell>
          <cell r="P295">
            <v>3</v>
          </cell>
          <cell r="Q295">
            <v>3</v>
          </cell>
          <cell r="R295">
            <v>3</v>
          </cell>
          <cell r="S295">
            <v>3</v>
          </cell>
          <cell r="T295">
            <v>3</v>
          </cell>
          <cell r="U295">
            <v>3</v>
          </cell>
          <cell r="V295">
            <v>3</v>
          </cell>
          <cell r="W295">
            <v>3</v>
          </cell>
          <cell r="X295">
            <v>3</v>
          </cell>
          <cell r="Y295">
            <v>3</v>
          </cell>
          <cell r="Z295">
            <v>3</v>
          </cell>
          <cell r="AA295">
            <v>3</v>
          </cell>
          <cell r="AB295">
            <v>3</v>
          </cell>
          <cell r="AC295">
            <v>3</v>
          </cell>
          <cell r="AD295">
            <v>3</v>
          </cell>
          <cell r="AE295">
            <v>3</v>
          </cell>
          <cell r="AF295">
            <v>3</v>
          </cell>
          <cell r="AG295">
            <v>3</v>
          </cell>
          <cell r="AH295">
            <v>3</v>
          </cell>
          <cell r="AI295">
            <v>3</v>
          </cell>
          <cell r="AJ295">
            <v>3</v>
          </cell>
          <cell r="AK295">
            <v>3</v>
          </cell>
          <cell r="AL295">
            <v>3</v>
          </cell>
          <cell r="AM295">
            <v>3</v>
          </cell>
          <cell r="AN295">
            <v>3</v>
          </cell>
          <cell r="AO295">
            <v>3</v>
          </cell>
          <cell r="AP295">
            <v>3</v>
          </cell>
          <cell r="AQ295">
            <v>3</v>
          </cell>
          <cell r="AR295">
            <v>3</v>
          </cell>
          <cell r="AS295">
            <v>3</v>
          </cell>
          <cell r="AT295">
            <v>3</v>
          </cell>
          <cell r="AU295">
            <v>3</v>
          </cell>
          <cell r="AV295">
            <v>3</v>
          </cell>
          <cell r="AW295">
            <v>3</v>
          </cell>
          <cell r="AX295">
            <v>3</v>
          </cell>
          <cell r="AY295">
            <v>3</v>
          </cell>
          <cell r="AZ295">
            <v>3</v>
          </cell>
          <cell r="BA295">
            <v>3</v>
          </cell>
          <cell r="BB295">
            <v>3</v>
          </cell>
          <cell r="BC295">
            <v>3</v>
          </cell>
          <cell r="BD295">
            <v>3</v>
          </cell>
          <cell r="BE295">
            <v>3</v>
          </cell>
          <cell r="BG295">
            <v>0</v>
          </cell>
          <cell r="BH295">
            <v>158.4</v>
          </cell>
          <cell r="BI295">
            <v>15.81</v>
          </cell>
          <cell r="BJ295">
            <v>15.81</v>
          </cell>
          <cell r="BK295">
            <v>15.81</v>
          </cell>
          <cell r="BL295">
            <v>15.81</v>
          </cell>
          <cell r="BM295">
            <v>15.81</v>
          </cell>
          <cell r="BN295">
            <v>15.81</v>
          </cell>
          <cell r="BO295">
            <v>15.81</v>
          </cell>
        </row>
        <row r="296">
          <cell r="B296" t="str">
            <v>Boilermakers</v>
          </cell>
          <cell r="C296" t="str">
            <v>B1</v>
          </cell>
          <cell r="D296">
            <v>432823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432823</v>
          </cell>
          <cell r="K296">
            <v>857.07524752475251</v>
          </cell>
          <cell r="L296">
            <v>0</v>
          </cell>
          <cell r="M296">
            <v>0</v>
          </cell>
          <cell r="N296">
            <v>0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1</v>
          </cell>
          <cell r="AA296">
            <v>1</v>
          </cell>
          <cell r="AB296">
            <v>1</v>
          </cell>
          <cell r="AC296">
            <v>1</v>
          </cell>
          <cell r="AD296">
            <v>1</v>
          </cell>
          <cell r="AE296">
            <v>1</v>
          </cell>
          <cell r="AF296">
            <v>1</v>
          </cell>
          <cell r="AG296">
            <v>1</v>
          </cell>
          <cell r="AH296">
            <v>1</v>
          </cell>
          <cell r="AI296">
            <v>1</v>
          </cell>
          <cell r="AJ296">
            <v>1</v>
          </cell>
          <cell r="AK296">
            <v>1</v>
          </cell>
          <cell r="AL296">
            <v>1</v>
          </cell>
          <cell r="AM296">
            <v>1</v>
          </cell>
          <cell r="AN296">
            <v>1</v>
          </cell>
          <cell r="AO296">
            <v>1</v>
          </cell>
          <cell r="AP296">
            <v>1</v>
          </cell>
          <cell r="AQ296">
            <v>1</v>
          </cell>
          <cell r="AR296">
            <v>1</v>
          </cell>
          <cell r="AS296">
            <v>1</v>
          </cell>
          <cell r="AT296">
            <v>1</v>
          </cell>
          <cell r="AU296">
            <v>1</v>
          </cell>
          <cell r="AV296">
            <v>1</v>
          </cell>
          <cell r="AW296">
            <v>1</v>
          </cell>
          <cell r="AX296">
            <v>1</v>
          </cell>
          <cell r="AY296">
            <v>1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G296">
            <v>0</v>
          </cell>
          <cell r="BH296">
            <v>0</v>
          </cell>
          <cell r="BI296">
            <v>0.8570752475247525</v>
          </cell>
          <cell r="BJ296">
            <v>0.8570752475247525</v>
          </cell>
          <cell r="BK296">
            <v>0.8570752475247525</v>
          </cell>
          <cell r="BL296">
            <v>0.8570752475247525</v>
          </cell>
          <cell r="BM296">
            <v>0.8570752475247525</v>
          </cell>
          <cell r="BN296">
            <v>0.8570752475247525</v>
          </cell>
          <cell r="BO296">
            <v>0.8570752475247525</v>
          </cell>
        </row>
        <row r="297">
          <cell r="B297" t="str">
            <v>Boilermaker Operative</v>
          </cell>
          <cell r="C297" t="str">
            <v>C1</v>
          </cell>
          <cell r="D297">
            <v>359179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359179</v>
          </cell>
          <cell r="K297">
            <v>711.24554455445548</v>
          </cell>
          <cell r="L297">
            <v>0</v>
          </cell>
          <cell r="O297">
            <v>4</v>
          </cell>
          <cell r="P297">
            <v>4</v>
          </cell>
          <cell r="Q297">
            <v>4</v>
          </cell>
          <cell r="R297">
            <v>4</v>
          </cell>
          <cell r="S297">
            <v>4</v>
          </cell>
          <cell r="T297">
            <v>4</v>
          </cell>
          <cell r="U297">
            <v>4</v>
          </cell>
          <cell r="V297">
            <v>4</v>
          </cell>
          <cell r="W297">
            <v>4</v>
          </cell>
          <cell r="X297">
            <v>4</v>
          </cell>
          <cell r="Y297">
            <v>4</v>
          </cell>
          <cell r="Z297">
            <v>4</v>
          </cell>
          <cell r="AA297">
            <v>4</v>
          </cell>
          <cell r="AB297">
            <v>4</v>
          </cell>
          <cell r="AC297">
            <v>4</v>
          </cell>
          <cell r="AD297">
            <v>4</v>
          </cell>
          <cell r="AE297">
            <v>4</v>
          </cell>
          <cell r="AF297">
            <v>4</v>
          </cell>
          <cell r="AG297">
            <v>4</v>
          </cell>
          <cell r="AH297">
            <v>4</v>
          </cell>
          <cell r="AI297">
            <v>4</v>
          </cell>
          <cell r="AJ297">
            <v>4</v>
          </cell>
          <cell r="AK297">
            <v>4</v>
          </cell>
          <cell r="AL297">
            <v>4</v>
          </cell>
          <cell r="AM297">
            <v>4</v>
          </cell>
          <cell r="AN297">
            <v>4</v>
          </cell>
          <cell r="AO297">
            <v>4</v>
          </cell>
          <cell r="AP297">
            <v>4</v>
          </cell>
          <cell r="AQ297">
            <v>4</v>
          </cell>
          <cell r="AR297">
            <v>4</v>
          </cell>
          <cell r="AS297">
            <v>4</v>
          </cell>
          <cell r="AT297">
            <v>4</v>
          </cell>
          <cell r="AU297">
            <v>4</v>
          </cell>
          <cell r="AV297">
            <v>4</v>
          </cell>
          <cell r="AW297">
            <v>4</v>
          </cell>
          <cell r="AX297">
            <v>4</v>
          </cell>
          <cell r="AY297">
            <v>4</v>
          </cell>
          <cell r="AZ297">
            <v>4</v>
          </cell>
          <cell r="BA297">
            <v>4</v>
          </cell>
          <cell r="BB297">
            <v>4</v>
          </cell>
          <cell r="BC297">
            <v>4</v>
          </cell>
          <cell r="BD297">
            <v>4</v>
          </cell>
          <cell r="BE297">
            <v>4</v>
          </cell>
          <cell r="BI297">
            <v>2.8449821782178217</v>
          </cell>
          <cell r="BJ297">
            <v>2.8449821782178217</v>
          </cell>
          <cell r="BK297">
            <v>2.8449821782178217</v>
          </cell>
          <cell r="BL297">
            <v>2.8449821782178217</v>
          </cell>
          <cell r="BM297">
            <v>2.8449821782178217</v>
          </cell>
          <cell r="BN297">
            <v>2.8449821782178217</v>
          </cell>
          <cell r="BO297">
            <v>2.8449821782178217</v>
          </cell>
        </row>
        <row r="298">
          <cell r="B298" t="str">
            <v>Boilermaker Assistant</v>
          </cell>
          <cell r="C298" t="str">
            <v>E3</v>
          </cell>
          <cell r="D298">
            <v>255784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255784</v>
          </cell>
          <cell r="K298">
            <v>506.50297029702972</v>
          </cell>
          <cell r="L298">
            <v>0</v>
          </cell>
          <cell r="O298">
            <v>4</v>
          </cell>
          <cell r="P298">
            <v>4</v>
          </cell>
          <cell r="Q298">
            <v>4</v>
          </cell>
          <cell r="R298">
            <v>4</v>
          </cell>
          <cell r="S298">
            <v>4</v>
          </cell>
          <cell r="T298">
            <v>4</v>
          </cell>
          <cell r="U298">
            <v>4</v>
          </cell>
          <cell r="V298">
            <v>4</v>
          </cell>
          <cell r="W298">
            <v>4</v>
          </cell>
          <cell r="X298">
            <v>4</v>
          </cell>
          <cell r="Y298">
            <v>4</v>
          </cell>
          <cell r="Z298">
            <v>4</v>
          </cell>
          <cell r="AA298">
            <v>4</v>
          </cell>
          <cell r="AB298">
            <v>4</v>
          </cell>
          <cell r="AC298">
            <v>4</v>
          </cell>
          <cell r="AD298">
            <v>4</v>
          </cell>
          <cell r="AE298">
            <v>4</v>
          </cell>
          <cell r="AF298">
            <v>4</v>
          </cell>
          <cell r="AG298">
            <v>4</v>
          </cell>
          <cell r="AH298">
            <v>4</v>
          </cell>
          <cell r="AI298">
            <v>4</v>
          </cell>
          <cell r="AJ298">
            <v>4</v>
          </cell>
          <cell r="AK298">
            <v>4</v>
          </cell>
          <cell r="AL298">
            <v>4</v>
          </cell>
          <cell r="AM298">
            <v>4</v>
          </cell>
          <cell r="AN298">
            <v>4</v>
          </cell>
          <cell r="AO298">
            <v>4</v>
          </cell>
          <cell r="AP298">
            <v>4</v>
          </cell>
          <cell r="AQ298">
            <v>4</v>
          </cell>
          <cell r="AR298">
            <v>4</v>
          </cell>
          <cell r="AS298">
            <v>4</v>
          </cell>
          <cell r="AT298">
            <v>4</v>
          </cell>
          <cell r="AU298">
            <v>4</v>
          </cell>
          <cell r="AV298">
            <v>4</v>
          </cell>
          <cell r="AW298">
            <v>4</v>
          </cell>
          <cell r="AX298">
            <v>4</v>
          </cell>
          <cell r="AY298">
            <v>4</v>
          </cell>
          <cell r="AZ298">
            <v>4</v>
          </cell>
          <cell r="BA298">
            <v>4</v>
          </cell>
          <cell r="BB298">
            <v>4</v>
          </cell>
          <cell r="BC298">
            <v>4</v>
          </cell>
          <cell r="BD298">
            <v>4</v>
          </cell>
          <cell r="BE298">
            <v>4</v>
          </cell>
          <cell r="BI298">
            <v>2.0260118811881189</v>
          </cell>
          <cell r="BJ298">
            <v>2.0260118811881189</v>
          </cell>
          <cell r="BK298">
            <v>2.0260118811881189</v>
          </cell>
          <cell r="BL298">
            <v>2.0260118811881189</v>
          </cell>
          <cell r="BM298">
            <v>2.0260118811881189</v>
          </cell>
          <cell r="BN298">
            <v>2.0260118811881189</v>
          </cell>
          <cell r="BO298">
            <v>2.0260118811881189</v>
          </cell>
        </row>
        <row r="299">
          <cell r="B299" t="str">
            <v>Rigger</v>
          </cell>
          <cell r="C299" t="str">
            <v>14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3098680</v>
          </cell>
          <cell r="K299">
            <v>6136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</row>
        <row r="300">
          <cell r="B300" t="str">
            <v>Rigger Assistant</v>
          </cell>
          <cell r="C300" t="str">
            <v>E3</v>
          </cell>
          <cell r="D300">
            <v>255784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255784</v>
          </cell>
          <cell r="K300">
            <v>506.50297029702972</v>
          </cell>
          <cell r="L300">
            <v>0</v>
          </cell>
          <cell r="M300">
            <v>0</v>
          </cell>
          <cell r="N300">
            <v>0</v>
          </cell>
          <cell r="O300">
            <v>3</v>
          </cell>
          <cell r="P300">
            <v>3</v>
          </cell>
          <cell r="Q300">
            <v>3</v>
          </cell>
          <cell r="R300">
            <v>3</v>
          </cell>
          <cell r="S300">
            <v>3</v>
          </cell>
          <cell r="T300">
            <v>3</v>
          </cell>
          <cell r="U300">
            <v>3</v>
          </cell>
          <cell r="V300">
            <v>3</v>
          </cell>
          <cell r="W300">
            <v>3</v>
          </cell>
          <cell r="X300">
            <v>3</v>
          </cell>
          <cell r="Y300">
            <v>3</v>
          </cell>
          <cell r="Z300">
            <v>3</v>
          </cell>
          <cell r="AA300">
            <v>3</v>
          </cell>
          <cell r="AB300">
            <v>3</v>
          </cell>
          <cell r="AC300">
            <v>3</v>
          </cell>
          <cell r="AD300">
            <v>3</v>
          </cell>
          <cell r="AE300">
            <v>3</v>
          </cell>
          <cell r="AF300">
            <v>3</v>
          </cell>
          <cell r="AG300">
            <v>3</v>
          </cell>
          <cell r="AH300">
            <v>3</v>
          </cell>
          <cell r="AI300">
            <v>3</v>
          </cell>
          <cell r="AJ300">
            <v>3</v>
          </cell>
          <cell r="AK300">
            <v>3</v>
          </cell>
          <cell r="AL300">
            <v>3</v>
          </cell>
          <cell r="AM300">
            <v>3</v>
          </cell>
          <cell r="AN300">
            <v>3</v>
          </cell>
          <cell r="AO300">
            <v>3</v>
          </cell>
          <cell r="AP300">
            <v>3</v>
          </cell>
          <cell r="AQ300">
            <v>3</v>
          </cell>
          <cell r="AR300">
            <v>3</v>
          </cell>
          <cell r="AS300">
            <v>3</v>
          </cell>
          <cell r="AT300">
            <v>3</v>
          </cell>
          <cell r="AU300">
            <v>3</v>
          </cell>
          <cell r="AV300">
            <v>3</v>
          </cell>
          <cell r="AW300">
            <v>3</v>
          </cell>
          <cell r="AX300">
            <v>3</v>
          </cell>
          <cell r="AY300">
            <v>3</v>
          </cell>
          <cell r="AZ300">
            <v>3</v>
          </cell>
          <cell r="BA300">
            <v>3</v>
          </cell>
          <cell r="BB300">
            <v>3</v>
          </cell>
          <cell r="BC300">
            <v>3</v>
          </cell>
          <cell r="BD300">
            <v>3</v>
          </cell>
          <cell r="BE300">
            <v>3</v>
          </cell>
          <cell r="BG300">
            <v>0</v>
          </cell>
          <cell r="BH300">
            <v>6.7808000000000002</v>
          </cell>
          <cell r="BI300">
            <v>1.5195089108910893</v>
          </cell>
          <cell r="BJ300">
            <v>1.5195089108910893</v>
          </cell>
          <cell r="BK300">
            <v>1.5195089108910893</v>
          </cell>
          <cell r="BL300">
            <v>1.5195089108910893</v>
          </cell>
          <cell r="BM300">
            <v>1.5195089108910893</v>
          </cell>
          <cell r="BN300">
            <v>1.5195089108910893</v>
          </cell>
          <cell r="BO300">
            <v>1.5195089108910893</v>
          </cell>
        </row>
        <row r="301">
          <cell r="B301" t="str">
            <v>Tower Crane Operator</v>
          </cell>
          <cell r="C301" t="str">
            <v>D4</v>
          </cell>
          <cell r="D301">
            <v>289893</v>
          </cell>
          <cell r="E301">
            <v>0</v>
          </cell>
          <cell r="F301">
            <v>0</v>
          </cell>
          <cell r="G301">
            <v>0</v>
          </cell>
          <cell r="H301">
            <v>6736</v>
          </cell>
          <cell r="I301">
            <v>0</v>
          </cell>
          <cell r="J301">
            <v>296629</v>
          </cell>
          <cell r="K301">
            <v>587.38415841584163</v>
          </cell>
          <cell r="L301">
            <v>0</v>
          </cell>
          <cell r="M301">
            <v>0</v>
          </cell>
          <cell r="N301">
            <v>0</v>
          </cell>
          <cell r="O301">
            <v>2</v>
          </cell>
          <cell r="P301">
            <v>2</v>
          </cell>
          <cell r="Q301">
            <v>2</v>
          </cell>
          <cell r="R301">
            <v>2</v>
          </cell>
          <cell r="S301">
            <v>2</v>
          </cell>
          <cell r="T301">
            <v>2</v>
          </cell>
          <cell r="U301">
            <v>2</v>
          </cell>
          <cell r="V301">
            <v>2</v>
          </cell>
          <cell r="W301">
            <v>2</v>
          </cell>
          <cell r="X301">
            <v>2</v>
          </cell>
          <cell r="Y301">
            <v>2</v>
          </cell>
          <cell r="Z301">
            <v>2</v>
          </cell>
          <cell r="AA301">
            <v>2</v>
          </cell>
          <cell r="AB301">
            <v>2</v>
          </cell>
          <cell r="AC301">
            <v>2</v>
          </cell>
          <cell r="AD301">
            <v>2</v>
          </cell>
          <cell r="AE301">
            <v>2</v>
          </cell>
          <cell r="AF301">
            <v>2</v>
          </cell>
          <cell r="AG301">
            <v>2</v>
          </cell>
          <cell r="AH301">
            <v>2</v>
          </cell>
          <cell r="AI301">
            <v>2</v>
          </cell>
          <cell r="AJ301">
            <v>2</v>
          </cell>
          <cell r="AK301">
            <v>2</v>
          </cell>
          <cell r="AL301">
            <v>2</v>
          </cell>
          <cell r="AM301">
            <v>2</v>
          </cell>
          <cell r="AN301">
            <v>2</v>
          </cell>
          <cell r="AO301">
            <v>2</v>
          </cell>
          <cell r="AP301">
            <v>2</v>
          </cell>
          <cell r="AQ301">
            <v>2</v>
          </cell>
          <cell r="AR301">
            <v>2</v>
          </cell>
          <cell r="AS301">
            <v>2</v>
          </cell>
          <cell r="AT301">
            <v>2</v>
          </cell>
          <cell r="AU301">
            <v>2</v>
          </cell>
          <cell r="AV301">
            <v>2</v>
          </cell>
          <cell r="AW301">
            <v>2</v>
          </cell>
          <cell r="AX301">
            <v>2</v>
          </cell>
          <cell r="AY301">
            <v>2</v>
          </cell>
          <cell r="AZ301">
            <v>2</v>
          </cell>
          <cell r="BA301">
            <v>2</v>
          </cell>
          <cell r="BB301">
            <v>2</v>
          </cell>
          <cell r="BC301">
            <v>2</v>
          </cell>
          <cell r="BD301">
            <v>2</v>
          </cell>
          <cell r="BE301">
            <v>2</v>
          </cell>
          <cell r="BG301">
            <v>0</v>
          </cell>
          <cell r="BH301">
            <v>8.2138679999999979</v>
          </cell>
          <cell r="BI301">
            <v>1.1747683168316831</v>
          </cell>
          <cell r="BJ301">
            <v>1.1747683168316831</v>
          </cell>
          <cell r="BK301">
            <v>1.1747683168316831</v>
          </cell>
          <cell r="BL301">
            <v>1.1747683168316831</v>
          </cell>
          <cell r="BM301">
            <v>1.1747683168316831</v>
          </cell>
          <cell r="BN301">
            <v>1.1747683168316831</v>
          </cell>
          <cell r="BO301">
            <v>1.1747683168316831</v>
          </cell>
        </row>
        <row r="302">
          <cell r="B302" t="str">
            <v>Rubberlining / Belt Supervisor</v>
          </cell>
          <cell r="C302" t="str">
            <v>B1</v>
          </cell>
          <cell r="D302">
            <v>173921.652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173921.652</v>
          </cell>
          <cell r="K302">
            <v>344.3993108910891</v>
          </cell>
          <cell r="L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</row>
        <row r="303">
          <cell r="B303" t="str">
            <v>Rubber liner / Beltsman / Rigger</v>
          </cell>
          <cell r="C303" t="str">
            <v>D1</v>
          </cell>
          <cell r="D303">
            <v>305058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305058</v>
          </cell>
          <cell r="K303">
            <v>604.07524752475251</v>
          </cell>
          <cell r="L303">
            <v>0</v>
          </cell>
          <cell r="O303">
            <v>5</v>
          </cell>
          <cell r="P303">
            <v>5</v>
          </cell>
          <cell r="Q303">
            <v>5</v>
          </cell>
          <cell r="R303">
            <v>5</v>
          </cell>
          <cell r="S303">
            <v>5</v>
          </cell>
          <cell r="T303">
            <v>5</v>
          </cell>
          <cell r="U303">
            <v>5</v>
          </cell>
          <cell r="V303">
            <v>5</v>
          </cell>
          <cell r="W303">
            <v>5</v>
          </cell>
          <cell r="X303">
            <v>5</v>
          </cell>
          <cell r="Y303">
            <v>5</v>
          </cell>
          <cell r="Z303">
            <v>5</v>
          </cell>
          <cell r="AA303">
            <v>5</v>
          </cell>
          <cell r="AB303">
            <v>5</v>
          </cell>
          <cell r="AC303">
            <v>5</v>
          </cell>
          <cell r="AD303">
            <v>5</v>
          </cell>
          <cell r="AE303">
            <v>5</v>
          </cell>
          <cell r="AF303">
            <v>5</v>
          </cell>
          <cell r="AG303">
            <v>5</v>
          </cell>
          <cell r="AH303">
            <v>5</v>
          </cell>
          <cell r="AI303">
            <v>5</v>
          </cell>
          <cell r="AJ303">
            <v>5</v>
          </cell>
          <cell r="AK303">
            <v>5</v>
          </cell>
          <cell r="AL303">
            <v>5</v>
          </cell>
          <cell r="AM303">
            <v>5</v>
          </cell>
          <cell r="AN303">
            <v>5</v>
          </cell>
          <cell r="AO303">
            <v>5</v>
          </cell>
          <cell r="AP303">
            <v>5</v>
          </cell>
          <cell r="AQ303">
            <v>5</v>
          </cell>
          <cell r="AR303">
            <v>5</v>
          </cell>
          <cell r="AS303">
            <v>5</v>
          </cell>
          <cell r="AT303">
            <v>5</v>
          </cell>
          <cell r="AU303">
            <v>5</v>
          </cell>
          <cell r="AV303">
            <v>5</v>
          </cell>
          <cell r="AW303">
            <v>5</v>
          </cell>
          <cell r="AX303">
            <v>5</v>
          </cell>
          <cell r="AY303">
            <v>5</v>
          </cell>
          <cell r="AZ303">
            <v>5</v>
          </cell>
          <cell r="BA303">
            <v>5</v>
          </cell>
          <cell r="BB303">
            <v>5</v>
          </cell>
          <cell r="BC303">
            <v>5</v>
          </cell>
          <cell r="BD303">
            <v>5</v>
          </cell>
          <cell r="BE303">
            <v>5</v>
          </cell>
          <cell r="BG303">
            <v>0</v>
          </cell>
          <cell r="BH303">
            <v>3.2813820000000002</v>
          </cell>
          <cell r="BI303">
            <v>3.0203762376237626</v>
          </cell>
          <cell r="BJ303">
            <v>3.0203762376237626</v>
          </cell>
          <cell r="BK303">
            <v>3.0203762376237626</v>
          </cell>
          <cell r="BL303">
            <v>3.0203762376237626</v>
          </cell>
          <cell r="BM303">
            <v>3.0203762376237626</v>
          </cell>
          <cell r="BN303">
            <v>3.0203762376237626</v>
          </cell>
          <cell r="BO303">
            <v>3.0203762376237626</v>
          </cell>
        </row>
        <row r="304">
          <cell r="B304" t="str">
            <v>Electrical Chargehand</v>
          </cell>
          <cell r="C304" t="str">
            <v>B7</v>
          </cell>
          <cell r="D304">
            <v>860065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860065</v>
          </cell>
          <cell r="K304">
            <v>1703.09900990099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</row>
        <row r="305">
          <cell r="B305" t="str">
            <v xml:space="preserve">Electricians </v>
          </cell>
          <cell r="C305" t="str">
            <v>12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2736494</v>
          </cell>
          <cell r="K305">
            <v>5418.8</v>
          </cell>
          <cell r="L305">
            <v>1</v>
          </cell>
          <cell r="M305">
            <v>0</v>
          </cell>
          <cell r="N305">
            <v>0</v>
          </cell>
          <cell r="O305">
            <v>3</v>
          </cell>
          <cell r="P305">
            <v>3</v>
          </cell>
          <cell r="Q305">
            <v>3</v>
          </cell>
          <cell r="R305">
            <v>3</v>
          </cell>
          <cell r="S305">
            <v>3</v>
          </cell>
          <cell r="T305">
            <v>3</v>
          </cell>
          <cell r="U305">
            <v>3</v>
          </cell>
          <cell r="V305">
            <v>3</v>
          </cell>
          <cell r="W305">
            <v>3</v>
          </cell>
          <cell r="X305">
            <v>3</v>
          </cell>
          <cell r="Y305">
            <v>3</v>
          </cell>
          <cell r="Z305">
            <v>3</v>
          </cell>
          <cell r="AA305">
            <v>3</v>
          </cell>
          <cell r="AB305">
            <v>3</v>
          </cell>
          <cell r="AC305">
            <v>3</v>
          </cell>
          <cell r="AD305">
            <v>3</v>
          </cell>
          <cell r="AE305">
            <v>3</v>
          </cell>
          <cell r="AF305">
            <v>3</v>
          </cell>
          <cell r="AG305">
            <v>3</v>
          </cell>
          <cell r="AH305">
            <v>3</v>
          </cell>
          <cell r="AI305">
            <v>3</v>
          </cell>
          <cell r="AJ305">
            <v>3</v>
          </cell>
          <cell r="AK305">
            <v>3</v>
          </cell>
          <cell r="AL305">
            <v>3</v>
          </cell>
          <cell r="AM305">
            <v>3</v>
          </cell>
          <cell r="AN305">
            <v>3</v>
          </cell>
          <cell r="AO305">
            <v>3</v>
          </cell>
          <cell r="AP305">
            <v>3</v>
          </cell>
          <cell r="AQ305">
            <v>3</v>
          </cell>
          <cell r="AR305">
            <v>3</v>
          </cell>
          <cell r="AS305">
            <v>3</v>
          </cell>
          <cell r="AT305">
            <v>3</v>
          </cell>
          <cell r="AU305">
            <v>3</v>
          </cell>
          <cell r="AV305">
            <v>3</v>
          </cell>
          <cell r="AW305">
            <v>3</v>
          </cell>
          <cell r="AX305">
            <v>3</v>
          </cell>
          <cell r="AY305">
            <v>3</v>
          </cell>
          <cell r="AZ305">
            <v>3</v>
          </cell>
          <cell r="BA305">
            <v>3</v>
          </cell>
          <cell r="BB305">
            <v>3</v>
          </cell>
          <cell r="BC305">
            <v>3</v>
          </cell>
          <cell r="BD305">
            <v>3</v>
          </cell>
          <cell r="BE305">
            <v>3</v>
          </cell>
          <cell r="BG305">
            <v>0</v>
          </cell>
          <cell r="BH305">
            <v>89.1</v>
          </cell>
          <cell r="BI305">
            <v>16.256400000000003</v>
          </cell>
          <cell r="BJ305">
            <v>16.256400000000003</v>
          </cell>
          <cell r="BK305">
            <v>16.256400000000003</v>
          </cell>
          <cell r="BL305">
            <v>16.256400000000003</v>
          </cell>
          <cell r="BM305">
            <v>16.256400000000003</v>
          </cell>
          <cell r="BN305">
            <v>16.256400000000003</v>
          </cell>
          <cell r="BO305">
            <v>16.256400000000003</v>
          </cell>
        </row>
        <row r="306">
          <cell r="B306" t="str">
            <v xml:space="preserve">Electricians </v>
          </cell>
          <cell r="C306" t="str">
            <v>B2</v>
          </cell>
          <cell r="D306">
            <v>173921.652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173921.652</v>
          </cell>
          <cell r="K306">
            <v>344.3993108910891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</row>
        <row r="307">
          <cell r="B307" t="str">
            <v>Elecrical Operative</v>
          </cell>
          <cell r="C307" t="str">
            <v>C1</v>
          </cell>
          <cell r="D307">
            <v>359179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359179</v>
          </cell>
          <cell r="K307">
            <v>711.24554455445548</v>
          </cell>
          <cell r="L307">
            <v>0</v>
          </cell>
          <cell r="O307">
            <v>4</v>
          </cell>
          <cell r="P307">
            <v>4</v>
          </cell>
          <cell r="Q307">
            <v>4</v>
          </cell>
          <cell r="R307">
            <v>4</v>
          </cell>
          <cell r="S307">
            <v>4</v>
          </cell>
          <cell r="T307">
            <v>4</v>
          </cell>
          <cell r="U307">
            <v>4</v>
          </cell>
          <cell r="V307">
            <v>4</v>
          </cell>
          <cell r="W307">
            <v>4</v>
          </cell>
          <cell r="X307">
            <v>4</v>
          </cell>
          <cell r="Y307">
            <v>4</v>
          </cell>
          <cell r="Z307">
            <v>4</v>
          </cell>
          <cell r="AA307">
            <v>4</v>
          </cell>
          <cell r="AB307">
            <v>4</v>
          </cell>
          <cell r="AC307">
            <v>4</v>
          </cell>
          <cell r="AD307">
            <v>4</v>
          </cell>
          <cell r="AE307">
            <v>4</v>
          </cell>
          <cell r="AF307">
            <v>4</v>
          </cell>
          <cell r="AG307">
            <v>4</v>
          </cell>
          <cell r="AH307">
            <v>4</v>
          </cell>
          <cell r="AI307">
            <v>4</v>
          </cell>
          <cell r="AJ307">
            <v>4</v>
          </cell>
          <cell r="AK307">
            <v>4</v>
          </cell>
          <cell r="AL307">
            <v>4</v>
          </cell>
          <cell r="AM307">
            <v>4</v>
          </cell>
          <cell r="AN307">
            <v>4</v>
          </cell>
          <cell r="AO307">
            <v>4</v>
          </cell>
          <cell r="AP307">
            <v>4</v>
          </cell>
          <cell r="AQ307">
            <v>4</v>
          </cell>
          <cell r="AR307">
            <v>4</v>
          </cell>
          <cell r="AS307">
            <v>4</v>
          </cell>
          <cell r="AT307">
            <v>4</v>
          </cell>
          <cell r="AU307">
            <v>4</v>
          </cell>
          <cell r="AV307">
            <v>4</v>
          </cell>
          <cell r="AW307">
            <v>4</v>
          </cell>
          <cell r="AX307">
            <v>4</v>
          </cell>
          <cell r="AY307">
            <v>4</v>
          </cell>
          <cell r="AZ307">
            <v>4</v>
          </cell>
          <cell r="BA307">
            <v>4</v>
          </cell>
          <cell r="BB307">
            <v>4</v>
          </cell>
          <cell r="BC307">
            <v>4</v>
          </cell>
          <cell r="BD307">
            <v>4</v>
          </cell>
          <cell r="BE307">
            <v>4</v>
          </cell>
          <cell r="BG307">
            <v>0</v>
          </cell>
          <cell r="BI307">
            <v>2.8449821782178217</v>
          </cell>
          <cell r="BJ307">
            <v>2.8449821782178217</v>
          </cell>
          <cell r="BK307">
            <v>2.8449821782178217</v>
          </cell>
          <cell r="BL307">
            <v>2.8449821782178217</v>
          </cell>
          <cell r="BM307">
            <v>2.8449821782178217</v>
          </cell>
          <cell r="BN307">
            <v>2.8449821782178217</v>
          </cell>
          <cell r="BO307">
            <v>2.8449821782178217</v>
          </cell>
        </row>
        <row r="308">
          <cell r="B308" t="str">
            <v>Electrical Assistant</v>
          </cell>
          <cell r="C308" t="str">
            <v>E3</v>
          </cell>
          <cell r="D308">
            <v>60663.639999999723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60663.639999999723</v>
          </cell>
          <cell r="K308">
            <v>120.12601980197965</v>
          </cell>
          <cell r="L308">
            <v>0</v>
          </cell>
          <cell r="M308">
            <v>0</v>
          </cell>
          <cell r="N308">
            <v>0</v>
          </cell>
          <cell r="O308">
            <v>3</v>
          </cell>
          <cell r="P308">
            <v>3</v>
          </cell>
          <cell r="Q308">
            <v>3</v>
          </cell>
          <cell r="R308">
            <v>3</v>
          </cell>
          <cell r="S308">
            <v>3</v>
          </cell>
          <cell r="T308">
            <v>3</v>
          </cell>
          <cell r="U308">
            <v>3</v>
          </cell>
          <cell r="V308">
            <v>3</v>
          </cell>
          <cell r="W308">
            <v>3</v>
          </cell>
          <cell r="X308">
            <v>3</v>
          </cell>
          <cell r="Y308">
            <v>3</v>
          </cell>
          <cell r="Z308">
            <v>3</v>
          </cell>
          <cell r="AA308">
            <v>3</v>
          </cell>
          <cell r="AB308">
            <v>3</v>
          </cell>
          <cell r="AC308">
            <v>3</v>
          </cell>
          <cell r="AD308">
            <v>3</v>
          </cell>
          <cell r="AE308">
            <v>3</v>
          </cell>
          <cell r="AF308">
            <v>3</v>
          </cell>
          <cell r="AG308">
            <v>3</v>
          </cell>
          <cell r="AH308">
            <v>3</v>
          </cell>
          <cell r="AI308">
            <v>3</v>
          </cell>
          <cell r="AJ308">
            <v>3</v>
          </cell>
          <cell r="AK308">
            <v>3</v>
          </cell>
          <cell r="AL308">
            <v>3</v>
          </cell>
          <cell r="AM308">
            <v>3</v>
          </cell>
          <cell r="AN308">
            <v>3</v>
          </cell>
          <cell r="AO308">
            <v>3</v>
          </cell>
          <cell r="AP308">
            <v>3</v>
          </cell>
          <cell r="AQ308">
            <v>3</v>
          </cell>
          <cell r="AR308">
            <v>3</v>
          </cell>
          <cell r="AS308">
            <v>3</v>
          </cell>
          <cell r="AT308">
            <v>3</v>
          </cell>
          <cell r="AU308">
            <v>3</v>
          </cell>
          <cell r="AV308">
            <v>3</v>
          </cell>
          <cell r="AW308">
            <v>3</v>
          </cell>
          <cell r="AX308">
            <v>3</v>
          </cell>
          <cell r="AY308">
            <v>3</v>
          </cell>
          <cell r="AZ308">
            <v>3</v>
          </cell>
          <cell r="BA308">
            <v>3</v>
          </cell>
          <cell r="BB308">
            <v>3</v>
          </cell>
          <cell r="BC308">
            <v>3</v>
          </cell>
          <cell r="BD308">
            <v>3</v>
          </cell>
          <cell r="BE308">
            <v>3</v>
          </cell>
          <cell r="BG308">
            <v>0</v>
          </cell>
          <cell r="BH308">
            <v>5.7213000000000003</v>
          </cell>
          <cell r="BI308">
            <v>0.36037805940593898</v>
          </cell>
          <cell r="BJ308">
            <v>0.36037805940593898</v>
          </cell>
          <cell r="BK308">
            <v>0.36037805940593898</v>
          </cell>
          <cell r="BL308">
            <v>0.36037805940593898</v>
          </cell>
          <cell r="BM308">
            <v>0.36037805940593898</v>
          </cell>
          <cell r="BN308">
            <v>0.36037805940593898</v>
          </cell>
          <cell r="BO308">
            <v>0.36037805940593898</v>
          </cell>
        </row>
        <row r="309">
          <cell r="B309" t="str">
            <v>SCADA Technician</v>
          </cell>
          <cell r="C309" t="str">
            <v>A1</v>
          </cell>
          <cell r="D309">
            <v>634594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634594</v>
          </cell>
          <cell r="K309">
            <v>1256.6217821782179</v>
          </cell>
          <cell r="L309">
            <v>0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1</v>
          </cell>
          <cell r="AC309">
            <v>1</v>
          </cell>
          <cell r="AD309">
            <v>1</v>
          </cell>
          <cell r="AE309">
            <v>1</v>
          </cell>
          <cell r="AF309">
            <v>1</v>
          </cell>
          <cell r="AG309">
            <v>1</v>
          </cell>
          <cell r="AH309">
            <v>1</v>
          </cell>
          <cell r="AI309">
            <v>1</v>
          </cell>
          <cell r="AJ309">
            <v>1</v>
          </cell>
          <cell r="AK309">
            <v>1</v>
          </cell>
          <cell r="AL309">
            <v>1</v>
          </cell>
          <cell r="AM309">
            <v>1</v>
          </cell>
          <cell r="AN309">
            <v>1</v>
          </cell>
          <cell r="AO309">
            <v>1</v>
          </cell>
          <cell r="AP309">
            <v>1</v>
          </cell>
          <cell r="AQ309">
            <v>1</v>
          </cell>
          <cell r="AR309">
            <v>1</v>
          </cell>
          <cell r="AS309">
            <v>1</v>
          </cell>
          <cell r="AT309">
            <v>1</v>
          </cell>
          <cell r="AU309">
            <v>1</v>
          </cell>
          <cell r="AV309">
            <v>1</v>
          </cell>
          <cell r="AW309">
            <v>1</v>
          </cell>
          <cell r="AX309">
            <v>1</v>
          </cell>
          <cell r="AY309">
            <v>1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G309">
            <v>0</v>
          </cell>
          <cell r="BH309">
            <v>4.0105780000000006</v>
          </cell>
          <cell r="BI309">
            <v>1.256621782178218</v>
          </cell>
          <cell r="BJ309">
            <v>1.256621782178218</v>
          </cell>
          <cell r="BK309">
            <v>1.256621782178218</v>
          </cell>
          <cell r="BL309">
            <v>1.256621782178218</v>
          </cell>
          <cell r="BM309">
            <v>1.256621782178218</v>
          </cell>
          <cell r="BN309">
            <v>1.256621782178218</v>
          </cell>
          <cell r="BO309">
            <v>0</v>
          </cell>
        </row>
        <row r="310">
          <cell r="B310" t="str">
            <v>Instrument Technician</v>
          </cell>
          <cell r="C310" t="str">
            <v>14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2717708</v>
          </cell>
          <cell r="K310">
            <v>5381.6</v>
          </cell>
          <cell r="L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E310">
            <v>1</v>
          </cell>
          <cell r="AF310">
            <v>1</v>
          </cell>
          <cell r="AG310">
            <v>1</v>
          </cell>
          <cell r="AH310">
            <v>1</v>
          </cell>
          <cell r="AI310">
            <v>1</v>
          </cell>
          <cell r="AJ310">
            <v>1</v>
          </cell>
          <cell r="AK310">
            <v>1</v>
          </cell>
          <cell r="AL310">
            <v>1</v>
          </cell>
          <cell r="AM310">
            <v>1</v>
          </cell>
          <cell r="AN310">
            <v>1</v>
          </cell>
          <cell r="AO310">
            <v>1</v>
          </cell>
          <cell r="AP310">
            <v>1</v>
          </cell>
          <cell r="AQ310">
            <v>1</v>
          </cell>
          <cell r="AR310">
            <v>1</v>
          </cell>
          <cell r="AS310">
            <v>1</v>
          </cell>
          <cell r="AT310">
            <v>1</v>
          </cell>
          <cell r="AU310">
            <v>1</v>
          </cell>
          <cell r="AV310">
            <v>1</v>
          </cell>
          <cell r="AW310">
            <v>1</v>
          </cell>
          <cell r="AX310">
            <v>1</v>
          </cell>
          <cell r="AY310">
            <v>1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G310">
            <v>0</v>
          </cell>
          <cell r="BH310">
            <v>0</v>
          </cell>
          <cell r="BI310">
            <v>5.3816000000000006</v>
          </cell>
          <cell r="BJ310">
            <v>5.3816000000000006</v>
          </cell>
          <cell r="BK310">
            <v>5.3816000000000006</v>
          </cell>
          <cell r="BL310">
            <v>5.3816000000000006</v>
          </cell>
          <cell r="BM310">
            <v>5.3816000000000006</v>
          </cell>
          <cell r="BN310">
            <v>5.3816000000000006</v>
          </cell>
          <cell r="BO310">
            <v>5.3816000000000006</v>
          </cell>
        </row>
        <row r="311">
          <cell r="B311" t="str">
            <v>Instrument Technician Operatives</v>
          </cell>
          <cell r="C311" t="str">
            <v>B4</v>
          </cell>
          <cell r="D311">
            <v>666714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666714</v>
          </cell>
          <cell r="K311">
            <v>1320.2257425742575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2</v>
          </cell>
          <cell r="AC311">
            <v>2</v>
          </cell>
          <cell r="AD311">
            <v>2</v>
          </cell>
          <cell r="AE311">
            <v>2</v>
          </cell>
          <cell r="AF311">
            <v>2</v>
          </cell>
          <cell r="AG311">
            <v>2</v>
          </cell>
          <cell r="AH311">
            <v>2</v>
          </cell>
          <cell r="AI311">
            <v>2</v>
          </cell>
          <cell r="AJ311">
            <v>2</v>
          </cell>
          <cell r="AK311">
            <v>2</v>
          </cell>
          <cell r="AL311">
            <v>2</v>
          </cell>
          <cell r="AM311">
            <v>2</v>
          </cell>
          <cell r="AN311">
            <v>2</v>
          </cell>
          <cell r="AO311">
            <v>2</v>
          </cell>
          <cell r="AP311">
            <v>2</v>
          </cell>
          <cell r="AQ311">
            <v>2</v>
          </cell>
          <cell r="AR311">
            <v>2</v>
          </cell>
          <cell r="AS311">
            <v>2</v>
          </cell>
          <cell r="AT311">
            <v>2</v>
          </cell>
          <cell r="AU311">
            <v>2</v>
          </cell>
          <cell r="AV311">
            <v>2</v>
          </cell>
          <cell r="AW311">
            <v>2</v>
          </cell>
          <cell r="AX311">
            <v>2</v>
          </cell>
          <cell r="AY311">
            <v>2</v>
          </cell>
          <cell r="AZ311">
            <v>2</v>
          </cell>
          <cell r="BA311">
            <v>2</v>
          </cell>
          <cell r="BB311">
            <v>2</v>
          </cell>
          <cell r="BC311">
            <v>2</v>
          </cell>
          <cell r="BD311">
            <v>2</v>
          </cell>
          <cell r="BE311">
            <v>2</v>
          </cell>
          <cell r="BG311">
            <v>0</v>
          </cell>
          <cell r="BH311">
            <v>11.442600000000001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</row>
        <row r="312">
          <cell r="B312" t="str">
            <v>Instrument Technician Assistant</v>
          </cell>
          <cell r="C312" t="str">
            <v>E3</v>
          </cell>
          <cell r="D312">
            <v>255784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255784</v>
          </cell>
          <cell r="K312">
            <v>506.50297029702972</v>
          </cell>
          <cell r="L312">
            <v>0</v>
          </cell>
          <cell r="M312">
            <v>0</v>
          </cell>
          <cell r="N312">
            <v>0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2</v>
          </cell>
          <cell r="AC312">
            <v>2</v>
          </cell>
          <cell r="AD312">
            <v>2</v>
          </cell>
          <cell r="AE312">
            <v>2</v>
          </cell>
          <cell r="AF312">
            <v>2</v>
          </cell>
          <cell r="AG312">
            <v>2</v>
          </cell>
          <cell r="AH312">
            <v>2</v>
          </cell>
          <cell r="AI312">
            <v>2</v>
          </cell>
          <cell r="AJ312">
            <v>2</v>
          </cell>
          <cell r="AK312">
            <v>2</v>
          </cell>
          <cell r="AL312">
            <v>2</v>
          </cell>
          <cell r="AM312">
            <v>2</v>
          </cell>
          <cell r="AN312">
            <v>2</v>
          </cell>
          <cell r="AO312">
            <v>2</v>
          </cell>
          <cell r="AP312">
            <v>2</v>
          </cell>
          <cell r="AQ312">
            <v>2</v>
          </cell>
          <cell r="AR312">
            <v>2</v>
          </cell>
          <cell r="AS312">
            <v>2</v>
          </cell>
          <cell r="AT312">
            <v>2</v>
          </cell>
          <cell r="AU312">
            <v>2</v>
          </cell>
          <cell r="AV312">
            <v>2</v>
          </cell>
          <cell r="AW312">
            <v>2</v>
          </cell>
          <cell r="AX312">
            <v>2</v>
          </cell>
          <cell r="AY312">
            <v>2</v>
          </cell>
          <cell r="AZ312">
            <v>2</v>
          </cell>
          <cell r="BA312">
            <v>2</v>
          </cell>
          <cell r="BB312">
            <v>2</v>
          </cell>
          <cell r="BC312">
            <v>2</v>
          </cell>
          <cell r="BD312">
            <v>2</v>
          </cell>
          <cell r="BE312">
            <v>2</v>
          </cell>
          <cell r="BG312">
            <v>0</v>
          </cell>
          <cell r="BH312">
            <v>64.13</v>
          </cell>
          <cell r="BI312">
            <v>0.50650297029702973</v>
          </cell>
          <cell r="BJ312">
            <v>0.50650297029702973</v>
          </cell>
          <cell r="BK312">
            <v>0.50650297029702973</v>
          </cell>
          <cell r="BL312">
            <v>0.50650297029702973</v>
          </cell>
          <cell r="BM312">
            <v>0.50650297029702973</v>
          </cell>
          <cell r="BN312">
            <v>0.50650297029702973</v>
          </cell>
          <cell r="BO312">
            <v>0.50650297029702973</v>
          </cell>
        </row>
        <row r="314">
          <cell r="B314" t="str">
            <v>Maintenance Services (Outside of Plant &amp; Crusher):</v>
          </cell>
        </row>
        <row r="315">
          <cell r="B315" t="str">
            <v>Mechanical Foreman</v>
          </cell>
          <cell r="C315" t="str">
            <v>16</v>
          </cell>
          <cell r="I315">
            <v>0</v>
          </cell>
          <cell r="J315">
            <v>3362694</v>
          </cell>
          <cell r="K315">
            <v>6658.8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E315">
            <v>1</v>
          </cell>
          <cell r="AF315">
            <v>1</v>
          </cell>
          <cell r="AG315">
            <v>1</v>
          </cell>
          <cell r="AH315">
            <v>1</v>
          </cell>
          <cell r="AI315">
            <v>1</v>
          </cell>
          <cell r="AJ315">
            <v>1</v>
          </cell>
          <cell r="AK315">
            <v>1</v>
          </cell>
          <cell r="AL315">
            <v>1</v>
          </cell>
          <cell r="AM315">
            <v>1</v>
          </cell>
          <cell r="AN315">
            <v>1</v>
          </cell>
          <cell r="AO315">
            <v>1</v>
          </cell>
          <cell r="AP315">
            <v>1</v>
          </cell>
          <cell r="AQ315">
            <v>1</v>
          </cell>
          <cell r="AR315">
            <v>1</v>
          </cell>
          <cell r="AS315">
            <v>1</v>
          </cell>
          <cell r="AT315">
            <v>1</v>
          </cell>
          <cell r="AU315">
            <v>1</v>
          </cell>
          <cell r="AV315">
            <v>1</v>
          </cell>
          <cell r="AW315">
            <v>1</v>
          </cell>
          <cell r="AX315">
            <v>1</v>
          </cell>
          <cell r="AY315">
            <v>1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G315">
            <v>0</v>
          </cell>
          <cell r="BH315">
            <v>158.4</v>
          </cell>
          <cell r="BI315">
            <v>6.6588000000000003</v>
          </cell>
          <cell r="BJ315">
            <v>6.6588000000000003</v>
          </cell>
          <cell r="BK315">
            <v>6.6588000000000003</v>
          </cell>
          <cell r="BL315">
            <v>6.6588000000000003</v>
          </cell>
          <cell r="BM315">
            <v>6.6588000000000003</v>
          </cell>
          <cell r="BN315">
            <v>6.6588000000000003</v>
          </cell>
          <cell r="BO315">
            <v>6.6588000000000003</v>
          </cell>
        </row>
        <row r="316">
          <cell r="B316" t="str">
            <v>Scheduler</v>
          </cell>
          <cell r="C316" t="str">
            <v>B1</v>
          </cell>
          <cell r="D316">
            <v>432823</v>
          </cell>
          <cell r="I316">
            <v>0</v>
          </cell>
          <cell r="J316">
            <v>432823</v>
          </cell>
          <cell r="K316">
            <v>857.07524752475251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E316">
            <v>1</v>
          </cell>
          <cell r="AF316">
            <v>1</v>
          </cell>
          <cell r="AG316">
            <v>1</v>
          </cell>
          <cell r="AH316">
            <v>1</v>
          </cell>
          <cell r="AI316">
            <v>1</v>
          </cell>
          <cell r="AJ316">
            <v>1</v>
          </cell>
          <cell r="AK316">
            <v>1</v>
          </cell>
          <cell r="AL316">
            <v>1</v>
          </cell>
          <cell r="AM316">
            <v>1</v>
          </cell>
          <cell r="AN316">
            <v>1</v>
          </cell>
          <cell r="AO316">
            <v>1</v>
          </cell>
          <cell r="AP316">
            <v>1</v>
          </cell>
          <cell r="AQ316">
            <v>1</v>
          </cell>
          <cell r="AR316">
            <v>1</v>
          </cell>
          <cell r="AS316">
            <v>1</v>
          </cell>
          <cell r="AT316">
            <v>1</v>
          </cell>
          <cell r="AU316">
            <v>1</v>
          </cell>
          <cell r="AV316">
            <v>1</v>
          </cell>
          <cell r="AW316">
            <v>1</v>
          </cell>
          <cell r="AX316">
            <v>1</v>
          </cell>
          <cell r="AY316">
            <v>1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</row>
        <row r="317">
          <cell r="B317" t="str">
            <v>Fitters</v>
          </cell>
          <cell r="C317" t="str">
            <v>12</v>
          </cell>
          <cell r="I317">
            <v>0</v>
          </cell>
          <cell r="J317">
            <v>3341585</v>
          </cell>
          <cell r="K317">
            <v>6617</v>
          </cell>
          <cell r="L317">
            <v>1</v>
          </cell>
          <cell r="O317">
            <v>2</v>
          </cell>
          <cell r="P317">
            <v>2</v>
          </cell>
          <cell r="Q317">
            <v>2</v>
          </cell>
          <cell r="R317">
            <v>2</v>
          </cell>
          <cell r="S317">
            <v>2</v>
          </cell>
          <cell r="T317">
            <v>2</v>
          </cell>
          <cell r="U317">
            <v>2</v>
          </cell>
          <cell r="V317">
            <v>2</v>
          </cell>
          <cell r="W317">
            <v>2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I317">
            <v>13.234</v>
          </cell>
          <cell r="BJ317">
            <v>13.234</v>
          </cell>
          <cell r="BK317">
            <v>13.234</v>
          </cell>
          <cell r="BL317">
            <v>13.234</v>
          </cell>
          <cell r="BM317">
            <v>13.234</v>
          </cell>
          <cell r="BN317">
            <v>13.234</v>
          </cell>
          <cell r="BO317">
            <v>13.234</v>
          </cell>
        </row>
        <row r="318">
          <cell r="B318" t="str">
            <v>Fitters</v>
          </cell>
          <cell r="C318" t="str">
            <v>C4</v>
          </cell>
          <cell r="D318">
            <v>468369</v>
          </cell>
          <cell r="I318">
            <v>0</v>
          </cell>
          <cell r="J318">
            <v>468369</v>
          </cell>
          <cell r="K318">
            <v>927.46336633663361</v>
          </cell>
          <cell r="L318">
            <v>0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1</v>
          </cell>
          <cell r="AC318">
            <v>1</v>
          </cell>
          <cell r="AD318">
            <v>1</v>
          </cell>
          <cell r="AE318">
            <v>1</v>
          </cell>
          <cell r="AF318">
            <v>1</v>
          </cell>
          <cell r="AG318">
            <v>1</v>
          </cell>
          <cell r="AH318">
            <v>1</v>
          </cell>
          <cell r="AI318">
            <v>1</v>
          </cell>
          <cell r="AJ318">
            <v>1</v>
          </cell>
          <cell r="AK318">
            <v>1</v>
          </cell>
          <cell r="AL318">
            <v>1</v>
          </cell>
          <cell r="AM318">
            <v>1</v>
          </cell>
          <cell r="AN318">
            <v>1</v>
          </cell>
          <cell r="AO318">
            <v>1</v>
          </cell>
          <cell r="AP318">
            <v>1</v>
          </cell>
          <cell r="AQ318">
            <v>1</v>
          </cell>
          <cell r="AR318">
            <v>1</v>
          </cell>
          <cell r="AS318">
            <v>1</v>
          </cell>
          <cell r="AT318">
            <v>1</v>
          </cell>
          <cell r="AU318">
            <v>1</v>
          </cell>
          <cell r="AV318">
            <v>1</v>
          </cell>
          <cell r="AW318">
            <v>1</v>
          </cell>
          <cell r="AX318">
            <v>1</v>
          </cell>
          <cell r="AY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I318">
            <v>0.92746336633663362</v>
          </cell>
          <cell r="BJ318">
            <v>0.92746336633663362</v>
          </cell>
          <cell r="BK318">
            <v>0.92746336633663362</v>
          </cell>
          <cell r="BL318">
            <v>0.92746336633663362</v>
          </cell>
          <cell r="BM318">
            <v>0</v>
          </cell>
          <cell r="BN318">
            <v>0</v>
          </cell>
          <cell r="BO318">
            <v>0</v>
          </cell>
        </row>
        <row r="319">
          <cell r="B319" t="str">
            <v>Fitter Operative</v>
          </cell>
          <cell r="C319" t="str">
            <v>C1</v>
          </cell>
          <cell r="D319">
            <v>359179</v>
          </cell>
          <cell r="I319">
            <v>0</v>
          </cell>
          <cell r="J319">
            <v>359179</v>
          </cell>
          <cell r="K319">
            <v>711.24554455445548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2</v>
          </cell>
          <cell r="AC319">
            <v>2</v>
          </cell>
          <cell r="AD319">
            <v>2</v>
          </cell>
          <cell r="AE319">
            <v>2</v>
          </cell>
          <cell r="AF319">
            <v>2</v>
          </cell>
          <cell r="AG319">
            <v>2</v>
          </cell>
          <cell r="AH319">
            <v>2</v>
          </cell>
          <cell r="AI319">
            <v>2</v>
          </cell>
          <cell r="AJ319">
            <v>2</v>
          </cell>
          <cell r="AK319">
            <v>2</v>
          </cell>
          <cell r="AL319">
            <v>2</v>
          </cell>
          <cell r="AM319">
            <v>2</v>
          </cell>
          <cell r="AN319">
            <v>2</v>
          </cell>
          <cell r="AO319">
            <v>2</v>
          </cell>
          <cell r="AP319">
            <v>2</v>
          </cell>
          <cell r="AQ319">
            <v>2</v>
          </cell>
          <cell r="AR319">
            <v>2</v>
          </cell>
          <cell r="AS319">
            <v>2</v>
          </cell>
          <cell r="AT319">
            <v>2</v>
          </cell>
          <cell r="AU319">
            <v>2</v>
          </cell>
          <cell r="AV319">
            <v>2</v>
          </cell>
          <cell r="AW319">
            <v>2</v>
          </cell>
          <cell r="AX319">
            <v>2</v>
          </cell>
          <cell r="AY319">
            <v>2</v>
          </cell>
          <cell r="AZ319">
            <v>2</v>
          </cell>
          <cell r="BA319">
            <v>2</v>
          </cell>
          <cell r="BB319">
            <v>2</v>
          </cell>
          <cell r="BC319">
            <v>2</v>
          </cell>
          <cell r="BD319">
            <v>2</v>
          </cell>
          <cell r="BE319">
            <v>2</v>
          </cell>
          <cell r="BG319">
            <v>0</v>
          </cell>
          <cell r="BH319">
            <v>2.5428000000000002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</row>
        <row r="320">
          <cell r="B320" t="str">
            <v>Fitter Assistant</v>
          </cell>
          <cell r="C320" t="str">
            <v>E3</v>
          </cell>
          <cell r="D320">
            <v>255784</v>
          </cell>
          <cell r="I320">
            <v>0</v>
          </cell>
          <cell r="J320">
            <v>255784</v>
          </cell>
          <cell r="K320">
            <v>506.50297029702972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2</v>
          </cell>
          <cell r="S320">
            <v>2</v>
          </cell>
          <cell r="T320">
            <v>2</v>
          </cell>
          <cell r="U320">
            <v>2</v>
          </cell>
          <cell r="V320">
            <v>2</v>
          </cell>
          <cell r="W320">
            <v>2</v>
          </cell>
          <cell r="X320">
            <v>2</v>
          </cell>
          <cell r="Y320">
            <v>2</v>
          </cell>
          <cell r="Z320">
            <v>2</v>
          </cell>
          <cell r="AA320">
            <v>2</v>
          </cell>
          <cell r="AB320">
            <v>2</v>
          </cell>
          <cell r="AC320">
            <v>2</v>
          </cell>
          <cell r="AD320">
            <v>2</v>
          </cell>
          <cell r="AE320">
            <v>2</v>
          </cell>
          <cell r="AF320">
            <v>2</v>
          </cell>
          <cell r="AG320">
            <v>2</v>
          </cell>
          <cell r="AH320">
            <v>2</v>
          </cell>
          <cell r="AI320">
            <v>2</v>
          </cell>
          <cell r="AJ320">
            <v>2</v>
          </cell>
          <cell r="AK320">
            <v>2</v>
          </cell>
          <cell r="AL320">
            <v>2</v>
          </cell>
          <cell r="AM320">
            <v>2</v>
          </cell>
          <cell r="AN320">
            <v>2</v>
          </cell>
          <cell r="AO320">
            <v>2</v>
          </cell>
          <cell r="AP320">
            <v>2</v>
          </cell>
          <cell r="AQ320">
            <v>2</v>
          </cell>
          <cell r="AR320">
            <v>2</v>
          </cell>
          <cell r="AS320">
            <v>2</v>
          </cell>
          <cell r="AT320">
            <v>2</v>
          </cell>
          <cell r="AU320">
            <v>2</v>
          </cell>
          <cell r="AV320">
            <v>2</v>
          </cell>
          <cell r="AW320">
            <v>2</v>
          </cell>
          <cell r="AX320">
            <v>2</v>
          </cell>
          <cell r="AY320">
            <v>2</v>
          </cell>
          <cell r="AZ320">
            <v>2</v>
          </cell>
          <cell r="BA320">
            <v>2</v>
          </cell>
          <cell r="BB320">
            <v>2</v>
          </cell>
          <cell r="BC320">
            <v>2</v>
          </cell>
          <cell r="BD320">
            <v>2</v>
          </cell>
          <cell r="BE320">
            <v>2</v>
          </cell>
          <cell r="BG320">
            <v>0</v>
          </cell>
          <cell r="BH320">
            <v>158.4</v>
          </cell>
          <cell r="BI320">
            <v>0</v>
          </cell>
          <cell r="BJ320">
            <v>0</v>
          </cell>
          <cell r="BK320">
            <v>0</v>
          </cell>
          <cell r="BL320">
            <v>1.0130059405940595</v>
          </cell>
          <cell r="BM320">
            <v>1.0130059405940595</v>
          </cell>
          <cell r="BN320">
            <v>1.0130059405940595</v>
          </cell>
          <cell r="BO320">
            <v>1.0130059405940595</v>
          </cell>
        </row>
        <row r="321">
          <cell r="B321" t="str">
            <v>Lubricant Operator</v>
          </cell>
          <cell r="C321" t="str">
            <v>D2</v>
          </cell>
          <cell r="D321">
            <v>413676</v>
          </cell>
          <cell r="I321">
            <v>0</v>
          </cell>
          <cell r="J321">
            <v>413676</v>
          </cell>
          <cell r="K321">
            <v>819.16039603960394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</row>
        <row r="322">
          <cell r="B322" t="str">
            <v>Boilermakers</v>
          </cell>
          <cell r="C322" t="str">
            <v>12</v>
          </cell>
          <cell r="I322">
            <v>0</v>
          </cell>
          <cell r="J322">
            <v>2452825.4</v>
          </cell>
          <cell r="K322">
            <v>4857.08</v>
          </cell>
          <cell r="L322">
            <v>1</v>
          </cell>
          <cell r="O322">
            <v>3</v>
          </cell>
          <cell r="P322">
            <v>3</v>
          </cell>
          <cell r="Q322">
            <v>3</v>
          </cell>
          <cell r="R322">
            <v>3</v>
          </cell>
          <cell r="S322">
            <v>3</v>
          </cell>
          <cell r="T322">
            <v>3</v>
          </cell>
          <cell r="U322">
            <v>3</v>
          </cell>
          <cell r="V322">
            <v>3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E322">
            <v>1</v>
          </cell>
          <cell r="AF322">
            <v>1</v>
          </cell>
          <cell r="AG322">
            <v>1</v>
          </cell>
          <cell r="AH322">
            <v>1</v>
          </cell>
          <cell r="AI322">
            <v>1</v>
          </cell>
          <cell r="AJ322">
            <v>1</v>
          </cell>
          <cell r="AK322">
            <v>1</v>
          </cell>
          <cell r="AL322">
            <v>1</v>
          </cell>
          <cell r="AM322">
            <v>1</v>
          </cell>
          <cell r="AN322">
            <v>1</v>
          </cell>
          <cell r="AO322">
            <v>1</v>
          </cell>
          <cell r="AP322">
            <v>1</v>
          </cell>
          <cell r="AQ322">
            <v>1</v>
          </cell>
          <cell r="AR322">
            <v>1</v>
          </cell>
          <cell r="AS322">
            <v>1</v>
          </cell>
          <cell r="AT322">
            <v>1</v>
          </cell>
          <cell r="AU322">
            <v>1</v>
          </cell>
          <cell r="AV322">
            <v>1</v>
          </cell>
          <cell r="AW322">
            <v>1</v>
          </cell>
          <cell r="AX322">
            <v>1</v>
          </cell>
          <cell r="AY322">
            <v>1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I322">
            <v>14.57124</v>
          </cell>
          <cell r="BJ322">
            <v>14.57124</v>
          </cell>
          <cell r="BK322">
            <v>14.57124</v>
          </cell>
          <cell r="BL322">
            <v>14.57124</v>
          </cell>
          <cell r="BM322">
            <v>14.57124</v>
          </cell>
          <cell r="BN322">
            <v>14.57124</v>
          </cell>
          <cell r="BO322">
            <v>14.57124</v>
          </cell>
        </row>
        <row r="323">
          <cell r="B323" t="str">
            <v>Boilermakers</v>
          </cell>
          <cell r="C323" t="str">
            <v>B1</v>
          </cell>
          <cell r="D323">
            <v>432823</v>
          </cell>
          <cell r="I323">
            <v>0</v>
          </cell>
          <cell r="J323">
            <v>432823</v>
          </cell>
          <cell r="K323">
            <v>857.07524752475251</v>
          </cell>
          <cell r="L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1</v>
          </cell>
          <cell r="AC323">
            <v>1</v>
          </cell>
          <cell r="AD323">
            <v>1</v>
          </cell>
          <cell r="AE323">
            <v>1</v>
          </cell>
          <cell r="AF323">
            <v>1</v>
          </cell>
          <cell r="AG323">
            <v>1</v>
          </cell>
          <cell r="AH323">
            <v>1</v>
          </cell>
          <cell r="AI323">
            <v>1</v>
          </cell>
          <cell r="AJ323">
            <v>1</v>
          </cell>
          <cell r="AK323">
            <v>1</v>
          </cell>
          <cell r="AL323">
            <v>1</v>
          </cell>
          <cell r="AM323">
            <v>1</v>
          </cell>
          <cell r="AN323">
            <v>1</v>
          </cell>
          <cell r="AO323">
            <v>4</v>
          </cell>
          <cell r="AP323">
            <v>4</v>
          </cell>
          <cell r="AQ323">
            <v>4</v>
          </cell>
          <cell r="AR323">
            <v>4</v>
          </cell>
          <cell r="AS323">
            <v>4</v>
          </cell>
          <cell r="AT323">
            <v>4</v>
          </cell>
          <cell r="AU323">
            <v>4</v>
          </cell>
          <cell r="AV323">
            <v>4</v>
          </cell>
          <cell r="AW323">
            <v>4</v>
          </cell>
          <cell r="AX323">
            <v>4</v>
          </cell>
          <cell r="AY323">
            <v>4</v>
          </cell>
          <cell r="AZ323">
            <v>4</v>
          </cell>
          <cell r="BA323">
            <v>4</v>
          </cell>
          <cell r="BB323">
            <v>4</v>
          </cell>
          <cell r="BC323">
            <v>4</v>
          </cell>
          <cell r="BD323">
            <v>4</v>
          </cell>
          <cell r="BE323">
            <v>4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</row>
        <row r="324">
          <cell r="B324" t="str">
            <v>Boilermaker Operative</v>
          </cell>
          <cell r="C324" t="str">
            <v>C1</v>
          </cell>
          <cell r="D324">
            <v>359179</v>
          </cell>
          <cell r="I324">
            <v>0</v>
          </cell>
          <cell r="J324">
            <v>359179</v>
          </cell>
          <cell r="K324">
            <v>711.24554455445548</v>
          </cell>
          <cell r="L324">
            <v>0</v>
          </cell>
          <cell r="M324">
            <v>0</v>
          </cell>
          <cell r="N324">
            <v>0</v>
          </cell>
          <cell r="O324">
            <v>3</v>
          </cell>
          <cell r="P324">
            <v>3</v>
          </cell>
          <cell r="Q324">
            <v>3</v>
          </cell>
          <cell r="R324">
            <v>3</v>
          </cell>
          <cell r="S324">
            <v>3</v>
          </cell>
          <cell r="T324">
            <v>3</v>
          </cell>
          <cell r="U324">
            <v>3</v>
          </cell>
          <cell r="V324">
            <v>3</v>
          </cell>
          <cell r="W324">
            <v>3</v>
          </cell>
          <cell r="X324">
            <v>3</v>
          </cell>
          <cell r="Y324">
            <v>3</v>
          </cell>
          <cell r="Z324">
            <v>3</v>
          </cell>
          <cell r="AA324">
            <v>3</v>
          </cell>
          <cell r="AB324">
            <v>3</v>
          </cell>
          <cell r="AC324">
            <v>3</v>
          </cell>
          <cell r="AD324">
            <v>3</v>
          </cell>
          <cell r="AE324">
            <v>3</v>
          </cell>
          <cell r="AF324">
            <v>3</v>
          </cell>
          <cell r="AG324">
            <v>3</v>
          </cell>
          <cell r="AH324">
            <v>3</v>
          </cell>
          <cell r="AI324">
            <v>3</v>
          </cell>
          <cell r="AJ324">
            <v>3</v>
          </cell>
          <cell r="AK324">
            <v>3</v>
          </cell>
          <cell r="AL324">
            <v>3</v>
          </cell>
          <cell r="AM324">
            <v>3</v>
          </cell>
          <cell r="AN324">
            <v>3</v>
          </cell>
          <cell r="AO324">
            <v>3</v>
          </cell>
          <cell r="AP324">
            <v>3</v>
          </cell>
          <cell r="AQ324">
            <v>3</v>
          </cell>
          <cell r="AR324">
            <v>3</v>
          </cell>
          <cell r="AS324">
            <v>3</v>
          </cell>
          <cell r="AT324">
            <v>3</v>
          </cell>
          <cell r="AU324">
            <v>3</v>
          </cell>
          <cell r="AV324">
            <v>3</v>
          </cell>
          <cell r="AW324">
            <v>3</v>
          </cell>
          <cell r="AX324">
            <v>3</v>
          </cell>
          <cell r="AY324">
            <v>3</v>
          </cell>
          <cell r="AZ324">
            <v>3</v>
          </cell>
          <cell r="BA324">
            <v>3</v>
          </cell>
          <cell r="BB324">
            <v>3</v>
          </cell>
          <cell r="BC324">
            <v>3</v>
          </cell>
          <cell r="BD324">
            <v>3</v>
          </cell>
          <cell r="BE324">
            <v>3</v>
          </cell>
          <cell r="BG324">
            <v>0</v>
          </cell>
          <cell r="BH324">
            <v>0</v>
          </cell>
          <cell r="BI324">
            <v>2.1337366336633665</v>
          </cell>
          <cell r="BJ324">
            <v>2.1337366336633665</v>
          </cell>
          <cell r="BK324">
            <v>2.1337366336633665</v>
          </cell>
          <cell r="BL324">
            <v>2.1337366336633665</v>
          </cell>
          <cell r="BM324">
            <v>2.1337366336633665</v>
          </cell>
          <cell r="BN324">
            <v>2.1337366336633665</v>
          </cell>
          <cell r="BO324">
            <v>2.1337366336633665</v>
          </cell>
        </row>
        <row r="325">
          <cell r="B325" t="str">
            <v>Boilermaker / Plumber / Mason Assistant</v>
          </cell>
          <cell r="C325" t="str">
            <v>E3</v>
          </cell>
          <cell r="D325">
            <v>255784</v>
          </cell>
          <cell r="I325">
            <v>0</v>
          </cell>
          <cell r="J325">
            <v>255784</v>
          </cell>
          <cell r="K325">
            <v>506.50297029702972</v>
          </cell>
          <cell r="L325">
            <v>0</v>
          </cell>
          <cell r="M325">
            <v>0</v>
          </cell>
          <cell r="N325">
            <v>0</v>
          </cell>
          <cell r="O325">
            <v>3</v>
          </cell>
          <cell r="P325">
            <v>3</v>
          </cell>
          <cell r="Q325">
            <v>3</v>
          </cell>
          <cell r="R325">
            <v>3</v>
          </cell>
          <cell r="S325">
            <v>3</v>
          </cell>
          <cell r="T325">
            <v>3</v>
          </cell>
          <cell r="U325">
            <v>3</v>
          </cell>
          <cell r="V325">
            <v>3</v>
          </cell>
          <cell r="W325">
            <v>3</v>
          </cell>
          <cell r="X325">
            <v>3</v>
          </cell>
          <cell r="Y325">
            <v>3</v>
          </cell>
          <cell r="Z325">
            <v>3</v>
          </cell>
          <cell r="AA325">
            <v>3</v>
          </cell>
          <cell r="AB325">
            <v>3</v>
          </cell>
          <cell r="AC325">
            <v>3</v>
          </cell>
          <cell r="AD325">
            <v>3</v>
          </cell>
          <cell r="AE325">
            <v>3</v>
          </cell>
          <cell r="AF325">
            <v>3</v>
          </cell>
          <cell r="AG325">
            <v>3</v>
          </cell>
          <cell r="AH325">
            <v>3</v>
          </cell>
          <cell r="AI325">
            <v>3</v>
          </cell>
          <cell r="AJ325">
            <v>3</v>
          </cell>
          <cell r="AK325">
            <v>3</v>
          </cell>
          <cell r="AL325">
            <v>3</v>
          </cell>
          <cell r="AM325">
            <v>3</v>
          </cell>
          <cell r="AN325">
            <v>3</v>
          </cell>
          <cell r="BG325">
            <v>0</v>
          </cell>
          <cell r="BH325">
            <v>3.6506079999999992</v>
          </cell>
          <cell r="BI325">
            <v>1.5195089108910893</v>
          </cell>
          <cell r="BJ325">
            <v>1.5195089108910893</v>
          </cell>
          <cell r="BK325">
            <v>1.5195089108910893</v>
          </cell>
          <cell r="BL325">
            <v>1.5195089108910893</v>
          </cell>
          <cell r="BM325">
            <v>1.5195089108910893</v>
          </cell>
          <cell r="BN325">
            <v>1.5195089108910893</v>
          </cell>
          <cell r="BO325">
            <v>1.5195089108910893</v>
          </cell>
        </row>
        <row r="326">
          <cell r="B326" t="str">
            <v>Plumber</v>
          </cell>
          <cell r="C326" t="str">
            <v>D1</v>
          </cell>
          <cell r="D326">
            <v>305055</v>
          </cell>
          <cell r="I326">
            <v>0</v>
          </cell>
          <cell r="J326">
            <v>305055</v>
          </cell>
          <cell r="K326">
            <v>604.06930693069307</v>
          </cell>
          <cell r="L326">
            <v>0</v>
          </cell>
          <cell r="M326">
            <v>0</v>
          </cell>
          <cell r="N326">
            <v>0</v>
          </cell>
          <cell r="O326">
            <v>2</v>
          </cell>
          <cell r="P326">
            <v>2</v>
          </cell>
          <cell r="Q326">
            <v>2</v>
          </cell>
          <cell r="R326">
            <v>2</v>
          </cell>
          <cell r="S326">
            <v>2</v>
          </cell>
          <cell r="T326">
            <v>2</v>
          </cell>
          <cell r="U326">
            <v>2</v>
          </cell>
          <cell r="V326">
            <v>2</v>
          </cell>
          <cell r="W326">
            <v>2</v>
          </cell>
          <cell r="X326">
            <v>2</v>
          </cell>
          <cell r="Y326">
            <v>2</v>
          </cell>
          <cell r="Z326">
            <v>2</v>
          </cell>
          <cell r="AA326">
            <v>2</v>
          </cell>
          <cell r="AB326">
            <v>1</v>
          </cell>
          <cell r="AC326">
            <v>1</v>
          </cell>
          <cell r="AD326">
            <v>1</v>
          </cell>
          <cell r="AE326">
            <v>1</v>
          </cell>
          <cell r="AF326">
            <v>1</v>
          </cell>
          <cell r="AG326">
            <v>1</v>
          </cell>
          <cell r="AH326">
            <v>1</v>
          </cell>
          <cell r="AI326">
            <v>1</v>
          </cell>
          <cell r="AJ326">
            <v>1</v>
          </cell>
          <cell r="AK326">
            <v>1</v>
          </cell>
          <cell r="AL326">
            <v>1</v>
          </cell>
          <cell r="AM326">
            <v>1</v>
          </cell>
          <cell r="AN326">
            <v>1</v>
          </cell>
          <cell r="AO326">
            <v>1</v>
          </cell>
          <cell r="AP326">
            <v>1</v>
          </cell>
          <cell r="AQ326">
            <v>1</v>
          </cell>
          <cell r="AR326">
            <v>1</v>
          </cell>
          <cell r="AS326">
            <v>1</v>
          </cell>
          <cell r="AT326">
            <v>1</v>
          </cell>
          <cell r="AU326">
            <v>1</v>
          </cell>
          <cell r="AV326">
            <v>1</v>
          </cell>
          <cell r="AW326">
            <v>1</v>
          </cell>
          <cell r="AX326">
            <v>1</v>
          </cell>
          <cell r="AY326">
            <v>1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G326">
            <v>0</v>
          </cell>
          <cell r="BH326">
            <v>6.7808000000000002</v>
          </cell>
          <cell r="BI326">
            <v>1.2081386138613861</v>
          </cell>
          <cell r="BJ326">
            <v>1.2081386138613861</v>
          </cell>
          <cell r="BK326">
            <v>1.2081386138613861</v>
          </cell>
          <cell r="BL326">
            <v>1.2081386138613861</v>
          </cell>
          <cell r="BM326">
            <v>1.2081386138613861</v>
          </cell>
          <cell r="BN326">
            <v>1.2081386138613861</v>
          </cell>
          <cell r="BO326">
            <v>1.2081386138613861</v>
          </cell>
        </row>
        <row r="327">
          <cell r="B327" t="str">
            <v>Mason</v>
          </cell>
          <cell r="C327" t="str">
            <v>D1</v>
          </cell>
          <cell r="D327">
            <v>305055</v>
          </cell>
          <cell r="I327">
            <v>0</v>
          </cell>
          <cell r="J327">
            <v>305055</v>
          </cell>
          <cell r="K327">
            <v>604.06930693069307</v>
          </cell>
          <cell r="L327">
            <v>0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I327">
            <v>0.60406930693069305</v>
          </cell>
          <cell r="BJ327">
            <v>0.60406930693069305</v>
          </cell>
          <cell r="BK327">
            <v>0.60406930693069305</v>
          </cell>
          <cell r="BL327">
            <v>0.60406930693069305</v>
          </cell>
          <cell r="BM327">
            <v>0.60406930693069305</v>
          </cell>
          <cell r="BN327">
            <v>0.60406930693069305</v>
          </cell>
          <cell r="BO327">
            <v>0.60406930693069305</v>
          </cell>
        </row>
        <row r="328">
          <cell r="B328" t="str">
            <v>Motor Re-winder</v>
          </cell>
          <cell r="C328" t="str">
            <v>B1</v>
          </cell>
          <cell r="D328">
            <v>432823</v>
          </cell>
          <cell r="I328">
            <v>0</v>
          </cell>
          <cell r="J328">
            <v>432823</v>
          </cell>
          <cell r="K328">
            <v>857.07524752475251</v>
          </cell>
          <cell r="L328">
            <v>0</v>
          </cell>
          <cell r="M328">
            <v>0</v>
          </cell>
          <cell r="N328">
            <v>0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E328">
            <v>1</v>
          </cell>
          <cell r="AF328">
            <v>1</v>
          </cell>
          <cell r="AG328">
            <v>1</v>
          </cell>
          <cell r="AH328">
            <v>1</v>
          </cell>
          <cell r="AI328">
            <v>1</v>
          </cell>
          <cell r="AJ328">
            <v>1</v>
          </cell>
          <cell r="AK328">
            <v>1</v>
          </cell>
          <cell r="AL328">
            <v>1</v>
          </cell>
          <cell r="AM328">
            <v>1</v>
          </cell>
          <cell r="AN328">
            <v>1</v>
          </cell>
          <cell r="AO328">
            <v>1</v>
          </cell>
          <cell r="AP328">
            <v>1</v>
          </cell>
          <cell r="AQ328">
            <v>1</v>
          </cell>
          <cell r="AR328">
            <v>1</v>
          </cell>
          <cell r="AS328">
            <v>1</v>
          </cell>
          <cell r="AT328">
            <v>1</v>
          </cell>
          <cell r="AU328">
            <v>1</v>
          </cell>
          <cell r="AV328">
            <v>1</v>
          </cell>
          <cell r="AW328">
            <v>1</v>
          </cell>
          <cell r="AX328">
            <v>1</v>
          </cell>
          <cell r="AY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G328">
            <v>0</v>
          </cell>
          <cell r="BH328">
            <v>8.2138679999999979</v>
          </cell>
          <cell r="BI328">
            <v>0.8570752475247525</v>
          </cell>
          <cell r="BJ328">
            <v>0.8570752475247525</v>
          </cell>
          <cell r="BK328">
            <v>0.8570752475247525</v>
          </cell>
          <cell r="BL328">
            <v>0.8570752475247525</v>
          </cell>
          <cell r="BM328">
            <v>0.8570752475247525</v>
          </cell>
          <cell r="BN328">
            <v>0.8570752475247525</v>
          </cell>
          <cell r="BO328">
            <v>0.8570752475247525</v>
          </cell>
        </row>
        <row r="329">
          <cell r="B329" t="str">
            <v>Motor Re-winder assistant</v>
          </cell>
          <cell r="C329" t="str">
            <v>D1</v>
          </cell>
          <cell r="D329">
            <v>305058</v>
          </cell>
          <cell r="I329">
            <v>0</v>
          </cell>
          <cell r="J329">
            <v>305058</v>
          </cell>
          <cell r="K329">
            <v>604.07524752475251</v>
          </cell>
          <cell r="L329">
            <v>0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E329">
            <v>1</v>
          </cell>
          <cell r="AF329">
            <v>1</v>
          </cell>
          <cell r="AG329">
            <v>1</v>
          </cell>
          <cell r="AH329">
            <v>1</v>
          </cell>
          <cell r="AI329">
            <v>1</v>
          </cell>
          <cell r="AJ329">
            <v>1</v>
          </cell>
          <cell r="AK329">
            <v>1</v>
          </cell>
          <cell r="AL329">
            <v>1</v>
          </cell>
          <cell r="AM329">
            <v>1</v>
          </cell>
          <cell r="AN329">
            <v>1</v>
          </cell>
          <cell r="AO329">
            <v>1</v>
          </cell>
          <cell r="AP329">
            <v>1</v>
          </cell>
          <cell r="AQ329">
            <v>1</v>
          </cell>
          <cell r="AR329">
            <v>1</v>
          </cell>
          <cell r="AS329">
            <v>1</v>
          </cell>
          <cell r="AT329">
            <v>1</v>
          </cell>
          <cell r="AU329">
            <v>1</v>
          </cell>
          <cell r="AV329">
            <v>1</v>
          </cell>
          <cell r="AW329">
            <v>1</v>
          </cell>
          <cell r="AX329">
            <v>1</v>
          </cell>
          <cell r="AY329">
            <v>1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G329">
            <v>0</v>
          </cell>
          <cell r="BH329">
            <v>0</v>
          </cell>
          <cell r="BI329">
            <v>0.6040752475247525</v>
          </cell>
          <cell r="BJ329">
            <v>0.6040752475247525</v>
          </cell>
          <cell r="BK329">
            <v>0.6040752475247525</v>
          </cell>
          <cell r="BL329">
            <v>0.6040752475247525</v>
          </cell>
          <cell r="BM329">
            <v>0.6040752475247525</v>
          </cell>
          <cell r="BN329">
            <v>0.6040752475247525</v>
          </cell>
          <cell r="BO329">
            <v>0.6040752475247525</v>
          </cell>
        </row>
        <row r="330">
          <cell r="B330" t="str">
            <v>Rigger</v>
          </cell>
          <cell r="C330" t="str">
            <v>14</v>
          </cell>
          <cell r="I330">
            <v>0</v>
          </cell>
          <cell r="J330">
            <v>2553017.4</v>
          </cell>
          <cell r="K330">
            <v>5055.4799999999996</v>
          </cell>
          <cell r="L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E330">
            <v>1</v>
          </cell>
          <cell r="AF330">
            <v>1</v>
          </cell>
          <cell r="AG330">
            <v>1</v>
          </cell>
          <cell r="AH330">
            <v>1</v>
          </cell>
          <cell r="AI330">
            <v>1</v>
          </cell>
          <cell r="AJ330">
            <v>1</v>
          </cell>
          <cell r="AK330">
            <v>1</v>
          </cell>
          <cell r="AL330">
            <v>1</v>
          </cell>
          <cell r="AM330">
            <v>1</v>
          </cell>
          <cell r="AN330">
            <v>1</v>
          </cell>
          <cell r="AO330">
            <v>1</v>
          </cell>
          <cell r="AP330">
            <v>1</v>
          </cell>
          <cell r="AQ330">
            <v>1</v>
          </cell>
          <cell r="AR330">
            <v>1</v>
          </cell>
          <cell r="AS330">
            <v>1</v>
          </cell>
          <cell r="AT330">
            <v>1</v>
          </cell>
          <cell r="AU330">
            <v>1</v>
          </cell>
          <cell r="AV330">
            <v>1</v>
          </cell>
          <cell r="AW330">
            <v>1</v>
          </cell>
          <cell r="AX330">
            <v>1</v>
          </cell>
          <cell r="AY330">
            <v>1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G330">
            <v>0</v>
          </cell>
          <cell r="BH330">
            <v>0</v>
          </cell>
          <cell r="BI330">
            <v>5.0554799999999993</v>
          </cell>
          <cell r="BJ330">
            <v>5.0554799999999993</v>
          </cell>
          <cell r="BK330">
            <v>5.0554799999999993</v>
          </cell>
          <cell r="BL330">
            <v>5.0554799999999993</v>
          </cell>
          <cell r="BM330">
            <v>5.0554799999999993</v>
          </cell>
          <cell r="BN330">
            <v>5.0554799999999993</v>
          </cell>
          <cell r="BO330">
            <v>5.0554799999999993</v>
          </cell>
        </row>
        <row r="331">
          <cell r="B331" t="str">
            <v>Rigger</v>
          </cell>
          <cell r="C331" t="str">
            <v>D4</v>
          </cell>
          <cell r="D331">
            <v>467736</v>
          </cell>
          <cell r="I331">
            <v>0</v>
          </cell>
          <cell r="J331">
            <v>467736</v>
          </cell>
          <cell r="K331">
            <v>926.20990099009896</v>
          </cell>
          <cell r="L331">
            <v>0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E331">
            <v>1</v>
          </cell>
          <cell r="AF331">
            <v>1</v>
          </cell>
          <cell r="AG331">
            <v>1</v>
          </cell>
          <cell r="AH331">
            <v>1</v>
          </cell>
          <cell r="AI331">
            <v>1</v>
          </cell>
          <cell r="AJ331">
            <v>1</v>
          </cell>
          <cell r="AK331">
            <v>1</v>
          </cell>
          <cell r="AL331">
            <v>1</v>
          </cell>
          <cell r="AM331">
            <v>1</v>
          </cell>
          <cell r="AN331">
            <v>1</v>
          </cell>
          <cell r="AO331">
            <v>1</v>
          </cell>
          <cell r="AP331">
            <v>1</v>
          </cell>
          <cell r="AQ331">
            <v>1</v>
          </cell>
          <cell r="AR331">
            <v>1</v>
          </cell>
          <cell r="AS331">
            <v>1</v>
          </cell>
          <cell r="AT331">
            <v>1</v>
          </cell>
          <cell r="AU331">
            <v>1</v>
          </cell>
          <cell r="AV331">
            <v>1</v>
          </cell>
          <cell r="AW331">
            <v>1</v>
          </cell>
          <cell r="AX331">
            <v>1</v>
          </cell>
          <cell r="AY331">
            <v>1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I331">
            <v>0.92620990099009892</v>
          </cell>
          <cell r="BJ331">
            <v>0.92620990099009892</v>
          </cell>
          <cell r="BK331">
            <v>0.92620990099009892</v>
          </cell>
          <cell r="BL331">
            <v>0.92620990099009892</v>
          </cell>
          <cell r="BM331">
            <v>0.92620990099009892</v>
          </cell>
          <cell r="BN331">
            <v>0.92620990099009892</v>
          </cell>
          <cell r="BO331">
            <v>0.92620990099009892</v>
          </cell>
        </row>
        <row r="332">
          <cell r="B332" t="str">
            <v>Rigger Assistant</v>
          </cell>
          <cell r="C332" t="str">
            <v>E3</v>
          </cell>
          <cell r="D332">
            <v>255784</v>
          </cell>
          <cell r="I332">
            <v>0</v>
          </cell>
          <cell r="J332">
            <v>255784</v>
          </cell>
          <cell r="K332">
            <v>506.50297029702972</v>
          </cell>
          <cell r="L332">
            <v>0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2</v>
          </cell>
          <cell r="AC332">
            <v>2</v>
          </cell>
          <cell r="AD332">
            <v>2</v>
          </cell>
          <cell r="AE332">
            <v>2</v>
          </cell>
          <cell r="AF332">
            <v>2</v>
          </cell>
          <cell r="AG332">
            <v>2</v>
          </cell>
          <cell r="AH332">
            <v>2</v>
          </cell>
          <cell r="AI332">
            <v>2</v>
          </cell>
          <cell r="AJ332">
            <v>2</v>
          </cell>
          <cell r="AK332">
            <v>2</v>
          </cell>
          <cell r="AL332">
            <v>2</v>
          </cell>
          <cell r="AM332">
            <v>2</v>
          </cell>
          <cell r="AN332">
            <v>2</v>
          </cell>
          <cell r="AO332">
            <v>4</v>
          </cell>
          <cell r="AP332">
            <v>4</v>
          </cell>
          <cell r="AQ332">
            <v>4</v>
          </cell>
          <cell r="AR332">
            <v>4</v>
          </cell>
          <cell r="AS332">
            <v>4</v>
          </cell>
          <cell r="AT332">
            <v>4</v>
          </cell>
          <cell r="AU332">
            <v>4</v>
          </cell>
          <cell r="AV332">
            <v>4</v>
          </cell>
          <cell r="AW332">
            <v>4</v>
          </cell>
          <cell r="AX332">
            <v>4</v>
          </cell>
          <cell r="AY332">
            <v>4</v>
          </cell>
          <cell r="AZ332">
            <v>4</v>
          </cell>
          <cell r="BA332">
            <v>4</v>
          </cell>
          <cell r="BB332">
            <v>4</v>
          </cell>
          <cell r="BC332">
            <v>4</v>
          </cell>
          <cell r="BD332">
            <v>4</v>
          </cell>
          <cell r="BE332">
            <v>4</v>
          </cell>
          <cell r="BG332">
            <v>0</v>
          </cell>
          <cell r="BH332">
            <v>10.014479999999999</v>
          </cell>
          <cell r="BI332">
            <v>0.50650297029702973</v>
          </cell>
          <cell r="BJ332">
            <v>0.50650297029702973</v>
          </cell>
          <cell r="BK332">
            <v>0.50650297029702973</v>
          </cell>
          <cell r="BL332">
            <v>0.50650297029702973</v>
          </cell>
          <cell r="BM332">
            <v>0.50650297029702973</v>
          </cell>
          <cell r="BN332">
            <v>0.50650297029702973</v>
          </cell>
          <cell r="BO332">
            <v>0.50650297029702973</v>
          </cell>
        </row>
        <row r="333">
          <cell r="B333" t="str">
            <v>Mobile Crane Operator (expat)</v>
          </cell>
          <cell r="C333" t="str">
            <v>12</v>
          </cell>
          <cell r="I333">
            <v>0</v>
          </cell>
          <cell r="J333">
            <v>2455330.2000000002</v>
          </cell>
          <cell r="K333">
            <v>4862.04</v>
          </cell>
          <cell r="L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E333">
            <v>1</v>
          </cell>
          <cell r="AF333">
            <v>1</v>
          </cell>
          <cell r="AG333">
            <v>1</v>
          </cell>
          <cell r="AH333">
            <v>1</v>
          </cell>
          <cell r="AI333">
            <v>1</v>
          </cell>
          <cell r="AJ333">
            <v>1</v>
          </cell>
          <cell r="AK333">
            <v>1</v>
          </cell>
          <cell r="AL333">
            <v>1</v>
          </cell>
          <cell r="AM333">
            <v>1</v>
          </cell>
          <cell r="AN333">
            <v>1</v>
          </cell>
          <cell r="AO333">
            <v>1</v>
          </cell>
          <cell r="AP333">
            <v>1</v>
          </cell>
          <cell r="BG333">
            <v>0</v>
          </cell>
          <cell r="BH333">
            <v>2.5428000000000002</v>
          </cell>
          <cell r="BI333">
            <v>4.8620400000000004</v>
          </cell>
          <cell r="BJ333">
            <v>4.8620400000000004</v>
          </cell>
          <cell r="BK333">
            <v>4.8620400000000004</v>
          </cell>
          <cell r="BL333">
            <v>4.8620400000000004</v>
          </cell>
          <cell r="BM333">
            <v>4.8620400000000004</v>
          </cell>
          <cell r="BN333">
            <v>4.8620400000000004</v>
          </cell>
          <cell r="BO333">
            <v>4.8620400000000004</v>
          </cell>
        </row>
        <row r="334">
          <cell r="B334" t="str">
            <v>Mobile Crane Operator</v>
          </cell>
          <cell r="C334" t="str">
            <v>C3</v>
          </cell>
          <cell r="D334">
            <v>391757</v>
          </cell>
          <cell r="I334">
            <v>0</v>
          </cell>
          <cell r="J334">
            <v>391757</v>
          </cell>
          <cell r="K334">
            <v>775.75643564356437</v>
          </cell>
          <cell r="L334">
            <v>0</v>
          </cell>
          <cell r="O334">
            <v>2</v>
          </cell>
          <cell r="P334">
            <v>2</v>
          </cell>
          <cell r="Q334">
            <v>2</v>
          </cell>
          <cell r="R334">
            <v>2</v>
          </cell>
          <cell r="S334">
            <v>2</v>
          </cell>
          <cell r="T334">
            <v>2</v>
          </cell>
          <cell r="U334">
            <v>2</v>
          </cell>
          <cell r="V334">
            <v>2</v>
          </cell>
          <cell r="W334">
            <v>2</v>
          </cell>
          <cell r="X334">
            <v>2</v>
          </cell>
          <cell r="Y334">
            <v>2</v>
          </cell>
          <cell r="Z334">
            <v>2</v>
          </cell>
          <cell r="AA334">
            <v>2</v>
          </cell>
          <cell r="AB334">
            <v>1</v>
          </cell>
          <cell r="AC334">
            <v>1</v>
          </cell>
          <cell r="AD334">
            <v>1</v>
          </cell>
          <cell r="AE334">
            <v>1</v>
          </cell>
          <cell r="AF334">
            <v>1</v>
          </cell>
          <cell r="AG334">
            <v>1</v>
          </cell>
          <cell r="AH334">
            <v>1</v>
          </cell>
          <cell r="AI334">
            <v>1</v>
          </cell>
          <cell r="AJ334">
            <v>1</v>
          </cell>
          <cell r="AK334">
            <v>1</v>
          </cell>
          <cell r="AL334">
            <v>1</v>
          </cell>
          <cell r="AM334">
            <v>1</v>
          </cell>
          <cell r="AN334">
            <v>1</v>
          </cell>
          <cell r="AQ334">
            <v>1</v>
          </cell>
          <cell r="AR334">
            <v>1</v>
          </cell>
          <cell r="AS334">
            <v>1</v>
          </cell>
          <cell r="AT334">
            <v>1</v>
          </cell>
          <cell r="AU334">
            <v>1</v>
          </cell>
          <cell r="AV334">
            <v>1</v>
          </cell>
          <cell r="AW334">
            <v>1</v>
          </cell>
          <cell r="AX334">
            <v>1</v>
          </cell>
          <cell r="AY334">
            <v>1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G334">
            <v>0</v>
          </cell>
          <cell r="BH334">
            <v>0</v>
          </cell>
          <cell r="BI334">
            <v>1.5515128712871287</v>
          </cell>
          <cell r="BJ334">
            <v>1.5515128712871287</v>
          </cell>
          <cell r="BK334">
            <v>1.5515128712871287</v>
          </cell>
          <cell r="BL334">
            <v>1.5515128712871287</v>
          </cell>
          <cell r="BM334">
            <v>1.5515128712871287</v>
          </cell>
          <cell r="BN334">
            <v>1.5515128712871287</v>
          </cell>
          <cell r="BO334">
            <v>1.5515128712871287</v>
          </cell>
        </row>
        <row r="335">
          <cell r="B335" t="str">
            <v>Aircon technician</v>
          </cell>
          <cell r="C335" t="str">
            <v>B1</v>
          </cell>
          <cell r="D335">
            <v>497742</v>
          </cell>
          <cell r="I335">
            <v>0</v>
          </cell>
          <cell r="J335">
            <v>497742</v>
          </cell>
          <cell r="K335">
            <v>985.62772277227725</v>
          </cell>
          <cell r="L335">
            <v>0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E335">
            <v>1</v>
          </cell>
          <cell r="AF335">
            <v>1</v>
          </cell>
          <cell r="AG335">
            <v>1</v>
          </cell>
          <cell r="AH335">
            <v>1</v>
          </cell>
          <cell r="AI335">
            <v>1</v>
          </cell>
          <cell r="AJ335">
            <v>1</v>
          </cell>
          <cell r="AK335">
            <v>1</v>
          </cell>
          <cell r="AL335">
            <v>1</v>
          </cell>
          <cell r="AM335">
            <v>1</v>
          </cell>
          <cell r="AN335">
            <v>1</v>
          </cell>
          <cell r="AO335">
            <v>1</v>
          </cell>
          <cell r="AP335">
            <v>1</v>
          </cell>
          <cell r="AQ335">
            <v>1</v>
          </cell>
          <cell r="AR335">
            <v>1</v>
          </cell>
          <cell r="AS335">
            <v>1</v>
          </cell>
          <cell r="AT335">
            <v>1</v>
          </cell>
          <cell r="AU335">
            <v>1</v>
          </cell>
          <cell r="AV335">
            <v>1</v>
          </cell>
          <cell r="AW335">
            <v>1</v>
          </cell>
          <cell r="AX335">
            <v>1</v>
          </cell>
          <cell r="AY335">
            <v>1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G335">
            <v>0</v>
          </cell>
          <cell r="BH335">
            <v>0</v>
          </cell>
          <cell r="BI335">
            <v>0.98562772277227728</v>
          </cell>
          <cell r="BJ335">
            <v>0.98562772277227728</v>
          </cell>
          <cell r="BK335">
            <v>0.98562772277227728</v>
          </cell>
          <cell r="BL335">
            <v>0.98562772277227728</v>
          </cell>
          <cell r="BM335">
            <v>0.98562772277227728</v>
          </cell>
          <cell r="BN335">
            <v>0.98562772277227728</v>
          </cell>
          <cell r="BO335">
            <v>0.98562772277227728</v>
          </cell>
        </row>
        <row r="336">
          <cell r="B336" t="str">
            <v>Aircon technician assistant</v>
          </cell>
          <cell r="C336" t="str">
            <v>D1</v>
          </cell>
          <cell r="D336">
            <v>305058</v>
          </cell>
          <cell r="I336">
            <v>0</v>
          </cell>
          <cell r="J336">
            <v>305058</v>
          </cell>
          <cell r="K336">
            <v>604.07524752475251</v>
          </cell>
          <cell r="L336">
            <v>0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E336">
            <v>1</v>
          </cell>
          <cell r="AF336">
            <v>1</v>
          </cell>
          <cell r="AG336">
            <v>1</v>
          </cell>
          <cell r="AH336">
            <v>1</v>
          </cell>
          <cell r="AI336">
            <v>1</v>
          </cell>
          <cell r="AJ336">
            <v>1</v>
          </cell>
          <cell r="AK336">
            <v>1</v>
          </cell>
          <cell r="AL336">
            <v>1</v>
          </cell>
          <cell r="AM336">
            <v>1</v>
          </cell>
          <cell r="AN336">
            <v>1</v>
          </cell>
          <cell r="BG336">
            <v>0</v>
          </cell>
          <cell r="BH336">
            <v>10.014479999999999</v>
          </cell>
          <cell r="BI336">
            <v>0.6040752475247525</v>
          </cell>
          <cell r="BJ336">
            <v>0.6040752475247525</v>
          </cell>
          <cell r="BK336">
            <v>0.6040752475247525</v>
          </cell>
          <cell r="BL336">
            <v>0.6040752475247525</v>
          </cell>
          <cell r="BM336">
            <v>0.6040752475247525</v>
          </cell>
          <cell r="BN336">
            <v>0.6040752475247525</v>
          </cell>
          <cell r="BO336">
            <v>0.6040752475247525</v>
          </cell>
        </row>
        <row r="337">
          <cell r="B337" t="str">
            <v>LV Workshop:</v>
          </cell>
          <cell r="N337">
            <v>0</v>
          </cell>
          <cell r="AN337">
            <v>0</v>
          </cell>
          <cell r="BG337">
            <v>0</v>
          </cell>
          <cell r="BH337">
            <v>6.3885639999999988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</row>
        <row r="338">
          <cell r="B338" t="str">
            <v>Changehand mechanic LV supervisor</v>
          </cell>
          <cell r="C338" t="str">
            <v>B6</v>
          </cell>
          <cell r="D338">
            <v>740649</v>
          </cell>
          <cell r="J338">
            <v>740649</v>
          </cell>
          <cell r="K338">
            <v>1466.6316831683168</v>
          </cell>
          <cell r="L338">
            <v>0</v>
          </cell>
          <cell r="O338">
            <v>2</v>
          </cell>
          <cell r="P338">
            <v>2</v>
          </cell>
          <cell r="Q338">
            <v>2</v>
          </cell>
          <cell r="R338">
            <v>2</v>
          </cell>
          <cell r="S338">
            <v>2</v>
          </cell>
          <cell r="T338">
            <v>2</v>
          </cell>
          <cell r="U338">
            <v>2</v>
          </cell>
          <cell r="V338">
            <v>2</v>
          </cell>
          <cell r="W338">
            <v>2</v>
          </cell>
          <cell r="X338">
            <v>2</v>
          </cell>
          <cell r="Y338">
            <v>2</v>
          </cell>
          <cell r="Z338">
            <v>2</v>
          </cell>
          <cell r="AA338">
            <v>2</v>
          </cell>
          <cell r="AB338">
            <v>1</v>
          </cell>
          <cell r="AC338">
            <v>1</v>
          </cell>
          <cell r="AD338">
            <v>1</v>
          </cell>
          <cell r="AE338">
            <v>1</v>
          </cell>
          <cell r="AF338">
            <v>1</v>
          </cell>
          <cell r="AG338">
            <v>1</v>
          </cell>
          <cell r="AH338">
            <v>1</v>
          </cell>
          <cell r="AI338">
            <v>1</v>
          </cell>
          <cell r="AJ338">
            <v>1</v>
          </cell>
          <cell r="AK338">
            <v>1</v>
          </cell>
          <cell r="AL338">
            <v>1</v>
          </cell>
          <cell r="AM338">
            <v>1</v>
          </cell>
          <cell r="AN338">
            <v>1</v>
          </cell>
          <cell r="AO338">
            <v>1</v>
          </cell>
          <cell r="AP338">
            <v>1</v>
          </cell>
          <cell r="AQ338">
            <v>1</v>
          </cell>
          <cell r="AR338">
            <v>1</v>
          </cell>
          <cell r="AS338">
            <v>1</v>
          </cell>
          <cell r="AT338">
            <v>1</v>
          </cell>
          <cell r="AU338">
            <v>1</v>
          </cell>
          <cell r="AV338">
            <v>1</v>
          </cell>
          <cell r="AW338">
            <v>1</v>
          </cell>
          <cell r="AX338">
            <v>1</v>
          </cell>
          <cell r="AY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G338">
            <v>0</v>
          </cell>
          <cell r="BH338">
            <v>11.683559999999998</v>
          </cell>
          <cell r="BI338">
            <v>2.9332633663366336</v>
          </cell>
          <cell r="BJ338">
            <v>2.9332633663366336</v>
          </cell>
          <cell r="BK338">
            <v>2.9332633663366336</v>
          </cell>
          <cell r="BL338">
            <v>2.9332633663366336</v>
          </cell>
          <cell r="BM338">
            <v>2.9332633663366336</v>
          </cell>
          <cell r="BN338">
            <v>2.9332633663366336</v>
          </cell>
          <cell r="BO338">
            <v>2.9332633663366336</v>
          </cell>
        </row>
        <row r="339">
          <cell r="B339" t="str">
            <v>Light vehicle mechanic</v>
          </cell>
          <cell r="C339" t="str">
            <v>B1</v>
          </cell>
          <cell r="D339">
            <v>432823</v>
          </cell>
          <cell r="J339">
            <v>432823</v>
          </cell>
          <cell r="K339">
            <v>857.07524752475251</v>
          </cell>
          <cell r="L339">
            <v>0</v>
          </cell>
          <cell r="O339">
            <v>2</v>
          </cell>
          <cell r="P339">
            <v>2</v>
          </cell>
          <cell r="Q339">
            <v>2</v>
          </cell>
          <cell r="R339">
            <v>2</v>
          </cell>
          <cell r="S339">
            <v>2</v>
          </cell>
          <cell r="T339">
            <v>2</v>
          </cell>
          <cell r="U339">
            <v>2</v>
          </cell>
          <cell r="V339">
            <v>2</v>
          </cell>
          <cell r="W339">
            <v>2</v>
          </cell>
          <cell r="X339">
            <v>2</v>
          </cell>
          <cell r="Y339">
            <v>2</v>
          </cell>
          <cell r="Z339">
            <v>2</v>
          </cell>
          <cell r="AA339">
            <v>2</v>
          </cell>
          <cell r="AB339">
            <v>1</v>
          </cell>
          <cell r="AC339">
            <v>1</v>
          </cell>
          <cell r="AD339">
            <v>1</v>
          </cell>
          <cell r="AE339">
            <v>1</v>
          </cell>
          <cell r="AF339">
            <v>1</v>
          </cell>
          <cell r="AG339">
            <v>1</v>
          </cell>
          <cell r="AH339">
            <v>1</v>
          </cell>
          <cell r="AI339">
            <v>1</v>
          </cell>
          <cell r="AJ339">
            <v>1</v>
          </cell>
          <cell r="AK339">
            <v>1</v>
          </cell>
          <cell r="AL339">
            <v>1</v>
          </cell>
          <cell r="AM339">
            <v>1</v>
          </cell>
          <cell r="AN339">
            <v>1</v>
          </cell>
          <cell r="AO339">
            <v>1</v>
          </cell>
          <cell r="AP339">
            <v>1</v>
          </cell>
          <cell r="AQ339">
            <v>1</v>
          </cell>
          <cell r="AR339">
            <v>1</v>
          </cell>
          <cell r="AS339">
            <v>1</v>
          </cell>
          <cell r="AT339">
            <v>1</v>
          </cell>
          <cell r="AU339">
            <v>1</v>
          </cell>
          <cell r="AV339">
            <v>1</v>
          </cell>
          <cell r="AW339">
            <v>1</v>
          </cell>
          <cell r="AX339">
            <v>1</v>
          </cell>
          <cell r="AY339">
            <v>1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G339">
            <v>0</v>
          </cell>
          <cell r="BH339">
            <v>5.0856000000000003</v>
          </cell>
          <cell r="BI339">
            <v>1.714150495049505</v>
          </cell>
          <cell r="BJ339">
            <v>1.714150495049505</v>
          </cell>
          <cell r="BK339">
            <v>1.714150495049505</v>
          </cell>
          <cell r="BL339">
            <v>1.714150495049505</v>
          </cell>
          <cell r="BM339">
            <v>1.714150495049505</v>
          </cell>
          <cell r="BN339">
            <v>1.714150495049505</v>
          </cell>
          <cell r="BO339">
            <v>1.714150495049505</v>
          </cell>
        </row>
        <row r="340">
          <cell r="B340" t="str">
            <v>Electrical operator</v>
          </cell>
          <cell r="C340" t="str">
            <v>C2</v>
          </cell>
          <cell r="D340">
            <v>376115</v>
          </cell>
          <cell r="J340">
            <v>376115</v>
          </cell>
          <cell r="K340">
            <v>744.78217821782175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1</v>
          </cell>
          <cell r="AC340">
            <v>1</v>
          </cell>
          <cell r="AD340">
            <v>1</v>
          </cell>
          <cell r="AE340">
            <v>1</v>
          </cell>
          <cell r="AF340">
            <v>1</v>
          </cell>
          <cell r="AG340">
            <v>1</v>
          </cell>
          <cell r="AH340">
            <v>1</v>
          </cell>
          <cell r="AI340">
            <v>1</v>
          </cell>
          <cell r="AJ340">
            <v>1</v>
          </cell>
          <cell r="AK340">
            <v>1</v>
          </cell>
          <cell r="AL340">
            <v>1</v>
          </cell>
          <cell r="AM340">
            <v>1</v>
          </cell>
          <cell r="AN340">
            <v>1</v>
          </cell>
          <cell r="AO340">
            <v>1</v>
          </cell>
          <cell r="AP340">
            <v>1</v>
          </cell>
          <cell r="AQ340">
            <v>1</v>
          </cell>
          <cell r="AR340">
            <v>1</v>
          </cell>
          <cell r="AS340">
            <v>1</v>
          </cell>
          <cell r="AT340">
            <v>1</v>
          </cell>
          <cell r="AU340">
            <v>1</v>
          </cell>
          <cell r="AV340">
            <v>1</v>
          </cell>
          <cell r="AW340">
            <v>1</v>
          </cell>
          <cell r="AX340">
            <v>1</v>
          </cell>
          <cell r="AY340">
            <v>1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G340">
            <v>0</v>
          </cell>
          <cell r="BH340">
            <v>11.442600000000001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</row>
        <row r="341">
          <cell r="B341" t="str">
            <v>Apprentices</v>
          </cell>
          <cell r="C341" t="str">
            <v>E3</v>
          </cell>
          <cell r="D341">
            <v>255784</v>
          </cell>
          <cell r="J341">
            <v>255784</v>
          </cell>
          <cell r="K341">
            <v>506.50297029702972</v>
          </cell>
          <cell r="L341">
            <v>0</v>
          </cell>
          <cell r="AA341">
            <v>0</v>
          </cell>
          <cell r="AB341">
            <v>1</v>
          </cell>
          <cell r="AC341">
            <v>1</v>
          </cell>
          <cell r="AD341">
            <v>1</v>
          </cell>
          <cell r="AE341">
            <v>1</v>
          </cell>
          <cell r="AF341">
            <v>1</v>
          </cell>
          <cell r="AG341">
            <v>1</v>
          </cell>
          <cell r="AH341">
            <v>1</v>
          </cell>
          <cell r="AI341">
            <v>1</v>
          </cell>
          <cell r="AJ341">
            <v>1</v>
          </cell>
          <cell r="AK341">
            <v>1</v>
          </cell>
          <cell r="AL341">
            <v>1</v>
          </cell>
          <cell r="AM341">
            <v>1</v>
          </cell>
          <cell r="AN341">
            <v>1</v>
          </cell>
          <cell r="AO341">
            <v>1</v>
          </cell>
          <cell r="AP341">
            <v>1</v>
          </cell>
          <cell r="AQ341">
            <v>1</v>
          </cell>
          <cell r="AR341">
            <v>1</v>
          </cell>
          <cell r="AS341">
            <v>1</v>
          </cell>
          <cell r="AT341">
            <v>1</v>
          </cell>
          <cell r="AU341">
            <v>1</v>
          </cell>
          <cell r="AV341">
            <v>1</v>
          </cell>
          <cell r="AW341">
            <v>1</v>
          </cell>
          <cell r="AX341">
            <v>1</v>
          </cell>
          <cell r="AY341">
            <v>1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</row>
        <row r="342">
          <cell r="B342" t="str">
            <v>Foutrax Mechanic</v>
          </cell>
          <cell r="C342" t="str">
            <v>B1</v>
          </cell>
          <cell r="D342">
            <v>467736</v>
          </cell>
          <cell r="J342">
            <v>467736</v>
          </cell>
          <cell r="K342">
            <v>926.20990099009896</v>
          </cell>
          <cell r="L342">
            <v>0</v>
          </cell>
          <cell r="AA342">
            <v>0</v>
          </cell>
          <cell r="AB342">
            <v>1</v>
          </cell>
          <cell r="AC342">
            <v>1</v>
          </cell>
          <cell r="AD342">
            <v>1</v>
          </cell>
          <cell r="AE342">
            <v>1</v>
          </cell>
          <cell r="AF342">
            <v>1</v>
          </cell>
          <cell r="AG342">
            <v>1</v>
          </cell>
          <cell r="AH342">
            <v>1</v>
          </cell>
          <cell r="AI342">
            <v>1</v>
          </cell>
          <cell r="AJ342">
            <v>1</v>
          </cell>
          <cell r="AK342">
            <v>1</v>
          </cell>
          <cell r="AL342">
            <v>1</v>
          </cell>
          <cell r="AM342">
            <v>1</v>
          </cell>
          <cell r="AN342">
            <v>1</v>
          </cell>
          <cell r="AO342">
            <v>1</v>
          </cell>
          <cell r="AP342">
            <v>1</v>
          </cell>
          <cell r="AQ342">
            <v>1</v>
          </cell>
          <cell r="AR342">
            <v>1</v>
          </cell>
          <cell r="AS342">
            <v>1</v>
          </cell>
          <cell r="AT342">
            <v>1</v>
          </cell>
          <cell r="AU342">
            <v>1</v>
          </cell>
          <cell r="AV342">
            <v>1</v>
          </cell>
          <cell r="AW342">
            <v>1</v>
          </cell>
          <cell r="AX342">
            <v>1</v>
          </cell>
          <cell r="AY342">
            <v>1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</row>
        <row r="343">
          <cell r="B343" t="str">
            <v>Tyreman</v>
          </cell>
          <cell r="C343" t="str">
            <v>D1</v>
          </cell>
          <cell r="D343">
            <v>305058</v>
          </cell>
          <cell r="J343">
            <v>305058</v>
          </cell>
          <cell r="K343">
            <v>604.07524752475251</v>
          </cell>
          <cell r="L343">
            <v>0</v>
          </cell>
          <cell r="AA343">
            <v>0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AS343">
            <v>1</v>
          </cell>
          <cell r="AT343">
            <v>1</v>
          </cell>
          <cell r="AU343">
            <v>1</v>
          </cell>
          <cell r="AV343">
            <v>1</v>
          </cell>
          <cell r="AW343">
            <v>1</v>
          </cell>
          <cell r="AX343">
            <v>1</v>
          </cell>
          <cell r="AY343">
            <v>1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</row>
        <row r="344">
          <cell r="B344" t="str">
            <v>HV Workshop:</v>
          </cell>
          <cell r="AA344">
            <v>0</v>
          </cell>
          <cell r="AN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</row>
        <row r="345">
          <cell r="B345" t="str">
            <v>Chargehand mechanic HV supervisor</v>
          </cell>
          <cell r="C345" t="str">
            <v>B6</v>
          </cell>
          <cell r="D345">
            <v>740649</v>
          </cell>
          <cell r="J345">
            <v>740649</v>
          </cell>
          <cell r="K345">
            <v>1466.6316831683168</v>
          </cell>
          <cell r="L345">
            <v>0</v>
          </cell>
          <cell r="AA345">
            <v>0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</v>
          </cell>
          <cell r="AG345">
            <v>1</v>
          </cell>
          <cell r="AH345">
            <v>1</v>
          </cell>
          <cell r="AI345">
            <v>1</v>
          </cell>
          <cell r="AJ345">
            <v>1</v>
          </cell>
          <cell r="AK345">
            <v>1</v>
          </cell>
          <cell r="AL345">
            <v>1</v>
          </cell>
          <cell r="AM345">
            <v>1</v>
          </cell>
          <cell r="AN345">
            <v>1</v>
          </cell>
          <cell r="AO345">
            <v>1</v>
          </cell>
          <cell r="AP345">
            <v>1</v>
          </cell>
          <cell r="AQ345">
            <v>1</v>
          </cell>
          <cell r="AR345">
            <v>1</v>
          </cell>
          <cell r="AS345">
            <v>1</v>
          </cell>
          <cell r="AT345">
            <v>1</v>
          </cell>
          <cell r="AU345">
            <v>1</v>
          </cell>
          <cell r="AV345">
            <v>1</v>
          </cell>
          <cell r="AW345">
            <v>1</v>
          </cell>
          <cell r="AX345">
            <v>1</v>
          </cell>
          <cell r="AY345">
            <v>1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</row>
        <row r="346">
          <cell r="B346" t="str">
            <v>Heavy eqpts mechanic</v>
          </cell>
          <cell r="C346" t="str">
            <v>B1</v>
          </cell>
          <cell r="D346">
            <v>432823</v>
          </cell>
          <cell r="J346">
            <v>432823</v>
          </cell>
          <cell r="K346">
            <v>857.07524752475251</v>
          </cell>
          <cell r="L346">
            <v>0</v>
          </cell>
          <cell r="AA346">
            <v>0</v>
          </cell>
          <cell r="AB346">
            <v>2</v>
          </cell>
          <cell r="AC346">
            <v>2</v>
          </cell>
          <cell r="AD346">
            <v>2</v>
          </cell>
          <cell r="AE346">
            <v>2</v>
          </cell>
          <cell r="AF346">
            <v>2</v>
          </cell>
          <cell r="AG346">
            <v>2</v>
          </cell>
          <cell r="AH346">
            <v>2</v>
          </cell>
          <cell r="AI346">
            <v>2</v>
          </cell>
          <cell r="AJ346">
            <v>2</v>
          </cell>
          <cell r="AK346">
            <v>2</v>
          </cell>
          <cell r="AL346">
            <v>2</v>
          </cell>
          <cell r="AM346">
            <v>2</v>
          </cell>
          <cell r="AN346">
            <v>2</v>
          </cell>
          <cell r="AO346">
            <v>2</v>
          </cell>
          <cell r="AP346">
            <v>2</v>
          </cell>
          <cell r="AQ346">
            <v>2</v>
          </cell>
          <cell r="AR346">
            <v>2</v>
          </cell>
          <cell r="AS346">
            <v>2</v>
          </cell>
          <cell r="AT346">
            <v>2</v>
          </cell>
          <cell r="AU346">
            <v>2</v>
          </cell>
          <cell r="AV346">
            <v>2</v>
          </cell>
          <cell r="AW346">
            <v>2</v>
          </cell>
          <cell r="AX346">
            <v>2</v>
          </cell>
          <cell r="AY346">
            <v>2</v>
          </cell>
          <cell r="AZ346">
            <v>2</v>
          </cell>
          <cell r="BA346">
            <v>2</v>
          </cell>
          <cell r="BB346">
            <v>2</v>
          </cell>
          <cell r="BC346">
            <v>2</v>
          </cell>
          <cell r="BD346">
            <v>2</v>
          </cell>
          <cell r="BE346">
            <v>2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</row>
        <row r="347">
          <cell r="B347" t="str">
            <v>Electrical Assisstants</v>
          </cell>
          <cell r="C347" t="str">
            <v>C1</v>
          </cell>
          <cell r="D347">
            <v>359179</v>
          </cell>
          <cell r="J347">
            <v>359179</v>
          </cell>
          <cell r="K347">
            <v>711.24554455445548</v>
          </cell>
          <cell r="L347">
            <v>0</v>
          </cell>
          <cell r="AA347">
            <v>0</v>
          </cell>
          <cell r="AB347">
            <v>2</v>
          </cell>
          <cell r="AC347">
            <v>2</v>
          </cell>
          <cell r="AD347">
            <v>2</v>
          </cell>
          <cell r="AE347">
            <v>2</v>
          </cell>
          <cell r="AF347">
            <v>2</v>
          </cell>
          <cell r="AG347">
            <v>2</v>
          </cell>
          <cell r="AH347">
            <v>2</v>
          </cell>
          <cell r="AI347">
            <v>2</v>
          </cell>
          <cell r="AJ347">
            <v>2</v>
          </cell>
          <cell r="AK347">
            <v>2</v>
          </cell>
          <cell r="AL347">
            <v>2</v>
          </cell>
          <cell r="AM347">
            <v>2</v>
          </cell>
          <cell r="AN347">
            <v>2</v>
          </cell>
          <cell r="AO347">
            <v>2</v>
          </cell>
          <cell r="AP347">
            <v>2</v>
          </cell>
          <cell r="AQ347">
            <v>2</v>
          </cell>
          <cell r="AR347">
            <v>2</v>
          </cell>
          <cell r="AS347">
            <v>2</v>
          </cell>
          <cell r="AT347">
            <v>2</v>
          </cell>
          <cell r="AU347">
            <v>2</v>
          </cell>
          <cell r="AV347">
            <v>2</v>
          </cell>
          <cell r="AW347">
            <v>2</v>
          </cell>
          <cell r="AX347">
            <v>2</v>
          </cell>
          <cell r="AY347">
            <v>2</v>
          </cell>
          <cell r="AZ347">
            <v>2</v>
          </cell>
          <cell r="BA347">
            <v>2</v>
          </cell>
          <cell r="BB347">
            <v>2</v>
          </cell>
          <cell r="BC347">
            <v>2</v>
          </cell>
          <cell r="BD347">
            <v>2</v>
          </cell>
          <cell r="BE347">
            <v>2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</row>
        <row r="348">
          <cell r="B348" t="str">
            <v>Mechanic apprentices</v>
          </cell>
          <cell r="C348" t="str">
            <v>E3</v>
          </cell>
          <cell r="D348">
            <v>255784</v>
          </cell>
          <cell r="J348">
            <v>255784</v>
          </cell>
          <cell r="K348">
            <v>506.50297029702972</v>
          </cell>
          <cell r="L348">
            <v>0</v>
          </cell>
          <cell r="AA348">
            <v>0</v>
          </cell>
          <cell r="AB348">
            <v>1</v>
          </cell>
          <cell r="AC348">
            <v>1</v>
          </cell>
          <cell r="AD348">
            <v>1</v>
          </cell>
          <cell r="AE348">
            <v>1</v>
          </cell>
          <cell r="AF348">
            <v>1</v>
          </cell>
          <cell r="AG348">
            <v>1</v>
          </cell>
          <cell r="AH348">
            <v>1</v>
          </cell>
          <cell r="AI348">
            <v>1</v>
          </cell>
          <cell r="AJ348">
            <v>1</v>
          </cell>
          <cell r="AK348">
            <v>1</v>
          </cell>
          <cell r="AL348">
            <v>1</v>
          </cell>
          <cell r="AM348">
            <v>1</v>
          </cell>
          <cell r="AN348">
            <v>1</v>
          </cell>
          <cell r="AO348">
            <v>2</v>
          </cell>
          <cell r="AP348">
            <v>2</v>
          </cell>
          <cell r="AQ348">
            <v>2</v>
          </cell>
          <cell r="AR348">
            <v>2</v>
          </cell>
          <cell r="AS348">
            <v>2</v>
          </cell>
          <cell r="AT348">
            <v>2</v>
          </cell>
          <cell r="AU348">
            <v>2</v>
          </cell>
          <cell r="AV348">
            <v>2</v>
          </cell>
          <cell r="AW348">
            <v>2</v>
          </cell>
          <cell r="AX348">
            <v>2</v>
          </cell>
          <cell r="AY348">
            <v>2</v>
          </cell>
          <cell r="AZ348">
            <v>2</v>
          </cell>
          <cell r="BA348">
            <v>2</v>
          </cell>
          <cell r="BB348">
            <v>2</v>
          </cell>
          <cell r="BC348">
            <v>2</v>
          </cell>
          <cell r="BD348">
            <v>2</v>
          </cell>
          <cell r="BE348">
            <v>2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</row>
        <row r="349">
          <cell r="B349" t="str">
            <v>Apprentices</v>
          </cell>
          <cell r="C349" t="str">
            <v>E3</v>
          </cell>
          <cell r="D349">
            <v>255784</v>
          </cell>
          <cell r="J349">
            <v>255784</v>
          </cell>
          <cell r="K349">
            <v>506.50297029702972</v>
          </cell>
          <cell r="L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</row>
        <row r="351">
          <cell r="B351" t="str">
            <v>Expatriate Staff ( incl overheads)</v>
          </cell>
          <cell r="M351">
            <v>0</v>
          </cell>
          <cell r="N351">
            <v>0</v>
          </cell>
          <cell r="O351">
            <v>23</v>
          </cell>
          <cell r="P351">
            <v>23</v>
          </cell>
          <cell r="Q351">
            <v>23</v>
          </cell>
          <cell r="R351">
            <v>23</v>
          </cell>
          <cell r="S351">
            <v>23</v>
          </cell>
          <cell r="T351">
            <v>23</v>
          </cell>
          <cell r="U351">
            <v>23</v>
          </cell>
          <cell r="V351">
            <v>23</v>
          </cell>
          <cell r="W351">
            <v>21</v>
          </cell>
          <cell r="X351">
            <v>19</v>
          </cell>
          <cell r="Y351">
            <v>18</v>
          </cell>
          <cell r="Z351">
            <v>18</v>
          </cell>
          <cell r="AA351">
            <v>18</v>
          </cell>
          <cell r="AB351">
            <v>19</v>
          </cell>
          <cell r="AC351">
            <v>19</v>
          </cell>
          <cell r="AD351">
            <v>19</v>
          </cell>
          <cell r="AE351">
            <v>19</v>
          </cell>
          <cell r="AF351">
            <v>19</v>
          </cell>
          <cell r="AG351">
            <v>19</v>
          </cell>
          <cell r="AH351">
            <v>19</v>
          </cell>
          <cell r="AI351">
            <v>19</v>
          </cell>
          <cell r="AJ351">
            <v>19</v>
          </cell>
          <cell r="AK351">
            <v>19</v>
          </cell>
          <cell r="AL351">
            <v>19</v>
          </cell>
          <cell r="AM351">
            <v>19</v>
          </cell>
          <cell r="AN351">
            <v>19</v>
          </cell>
          <cell r="AO351">
            <v>18</v>
          </cell>
          <cell r="AP351">
            <v>18</v>
          </cell>
          <cell r="AQ351">
            <v>17</v>
          </cell>
          <cell r="AR351">
            <v>17</v>
          </cell>
          <cell r="AS351">
            <v>17</v>
          </cell>
          <cell r="AT351">
            <v>17</v>
          </cell>
          <cell r="AU351">
            <v>17</v>
          </cell>
          <cell r="AV351">
            <v>17</v>
          </cell>
          <cell r="AW351">
            <v>17</v>
          </cell>
          <cell r="AX351">
            <v>17</v>
          </cell>
          <cell r="AY351">
            <v>17</v>
          </cell>
          <cell r="AZ351">
            <v>17</v>
          </cell>
          <cell r="BA351">
            <v>17</v>
          </cell>
          <cell r="BB351">
            <v>17</v>
          </cell>
          <cell r="BC351">
            <v>17</v>
          </cell>
          <cell r="BD351">
            <v>17</v>
          </cell>
          <cell r="BE351">
            <v>17</v>
          </cell>
          <cell r="BH351">
            <v>717.39600000000007</v>
          </cell>
          <cell r="BI351">
            <v>132.7757536</v>
          </cell>
          <cell r="BJ351">
            <v>132.7757536</v>
          </cell>
          <cell r="BK351">
            <v>132.7757536</v>
          </cell>
          <cell r="BL351">
            <v>132.7757536</v>
          </cell>
          <cell r="BM351">
            <v>132.7757536</v>
          </cell>
          <cell r="BN351">
            <v>132.7757536</v>
          </cell>
          <cell r="BO351">
            <v>132.7757536</v>
          </cell>
        </row>
        <row r="352">
          <cell r="B352" t="str">
            <v>Expat Plant</v>
          </cell>
          <cell r="O352">
            <v>17</v>
          </cell>
          <cell r="P352">
            <v>17</v>
          </cell>
          <cell r="Q352">
            <v>17</v>
          </cell>
          <cell r="R352">
            <v>17</v>
          </cell>
          <cell r="S352">
            <v>17</v>
          </cell>
          <cell r="T352">
            <v>17</v>
          </cell>
          <cell r="U352">
            <v>17</v>
          </cell>
          <cell r="V352">
            <v>17</v>
          </cell>
          <cell r="W352">
            <v>17</v>
          </cell>
          <cell r="X352">
            <v>16</v>
          </cell>
          <cell r="Y352">
            <v>15</v>
          </cell>
          <cell r="Z352">
            <v>15</v>
          </cell>
          <cell r="AA352">
            <v>15</v>
          </cell>
          <cell r="AB352">
            <v>15</v>
          </cell>
          <cell r="AC352">
            <v>15</v>
          </cell>
          <cell r="AD352">
            <v>15</v>
          </cell>
          <cell r="AE352">
            <v>15</v>
          </cell>
          <cell r="AF352">
            <v>15</v>
          </cell>
          <cell r="AG352">
            <v>15</v>
          </cell>
          <cell r="AH352">
            <v>15</v>
          </cell>
          <cell r="AI352">
            <v>15</v>
          </cell>
          <cell r="AJ352">
            <v>15</v>
          </cell>
          <cell r="AK352">
            <v>15</v>
          </cell>
          <cell r="AL352">
            <v>15</v>
          </cell>
          <cell r="AM352">
            <v>15</v>
          </cell>
          <cell r="AN352">
            <v>15</v>
          </cell>
          <cell r="AO352">
            <v>15</v>
          </cell>
          <cell r="AP352">
            <v>15</v>
          </cell>
          <cell r="AQ352">
            <v>14</v>
          </cell>
          <cell r="AR352">
            <v>14</v>
          </cell>
          <cell r="AS352">
            <v>14</v>
          </cell>
          <cell r="AT352">
            <v>14</v>
          </cell>
          <cell r="AU352">
            <v>14</v>
          </cell>
          <cell r="AV352">
            <v>14</v>
          </cell>
          <cell r="AW352">
            <v>14</v>
          </cell>
          <cell r="AX352">
            <v>14</v>
          </cell>
          <cell r="AY352">
            <v>14</v>
          </cell>
          <cell r="AZ352">
            <v>14</v>
          </cell>
          <cell r="BA352">
            <v>14</v>
          </cell>
          <cell r="BB352">
            <v>14</v>
          </cell>
          <cell r="BC352">
            <v>14</v>
          </cell>
          <cell r="BD352">
            <v>14</v>
          </cell>
          <cell r="BE352">
            <v>14</v>
          </cell>
          <cell r="BI352">
            <v>88.394193600000008</v>
          </cell>
          <cell r="BJ352">
            <v>88.394193600000008</v>
          </cell>
          <cell r="BK352">
            <v>88.394193600000008</v>
          </cell>
          <cell r="BL352">
            <v>88.394193600000008</v>
          </cell>
          <cell r="BM352">
            <v>88.394193600000008</v>
          </cell>
          <cell r="BN352">
            <v>88.394193600000008</v>
          </cell>
          <cell r="BO352">
            <v>88.394193600000008</v>
          </cell>
        </row>
        <row r="353">
          <cell r="B353" t="str">
            <v>Expat Outside</v>
          </cell>
          <cell r="O353">
            <v>8</v>
          </cell>
          <cell r="P353">
            <v>8</v>
          </cell>
          <cell r="Q353">
            <v>8</v>
          </cell>
          <cell r="R353">
            <v>8</v>
          </cell>
          <cell r="S353">
            <v>8</v>
          </cell>
          <cell r="T353">
            <v>8</v>
          </cell>
          <cell r="U353">
            <v>8</v>
          </cell>
          <cell r="V353">
            <v>8</v>
          </cell>
          <cell r="W353">
            <v>6</v>
          </cell>
          <cell r="X353">
            <v>5</v>
          </cell>
          <cell r="Y353">
            <v>5</v>
          </cell>
          <cell r="Z353">
            <v>5</v>
          </cell>
          <cell r="AA353">
            <v>5</v>
          </cell>
          <cell r="AB353">
            <v>4</v>
          </cell>
          <cell r="AC353">
            <v>4</v>
          </cell>
          <cell r="AD353">
            <v>4</v>
          </cell>
          <cell r="AE353">
            <v>4</v>
          </cell>
          <cell r="AF353">
            <v>4</v>
          </cell>
          <cell r="AG353">
            <v>4</v>
          </cell>
          <cell r="AH353">
            <v>4</v>
          </cell>
          <cell r="AI353">
            <v>4</v>
          </cell>
          <cell r="AJ353">
            <v>4</v>
          </cell>
          <cell r="AK353">
            <v>4</v>
          </cell>
          <cell r="AL353">
            <v>4</v>
          </cell>
          <cell r="AM353">
            <v>4</v>
          </cell>
          <cell r="AN353">
            <v>4</v>
          </cell>
          <cell r="AO353">
            <v>4</v>
          </cell>
          <cell r="AP353">
            <v>4</v>
          </cell>
          <cell r="AQ353">
            <v>3</v>
          </cell>
          <cell r="AR353">
            <v>3</v>
          </cell>
          <cell r="AS353">
            <v>3</v>
          </cell>
          <cell r="AT353">
            <v>3</v>
          </cell>
          <cell r="AU353">
            <v>3</v>
          </cell>
          <cell r="AV353">
            <v>3</v>
          </cell>
          <cell r="AW353">
            <v>3</v>
          </cell>
          <cell r="AX353">
            <v>3</v>
          </cell>
          <cell r="AY353">
            <v>3</v>
          </cell>
          <cell r="AZ353">
            <v>3</v>
          </cell>
          <cell r="BA353">
            <v>3</v>
          </cell>
          <cell r="BB353">
            <v>3</v>
          </cell>
          <cell r="BC353">
            <v>3</v>
          </cell>
          <cell r="BD353">
            <v>3</v>
          </cell>
          <cell r="BE353">
            <v>3</v>
          </cell>
          <cell r="BI353">
            <v>44.38156</v>
          </cell>
          <cell r="BJ353">
            <v>44.38156</v>
          </cell>
          <cell r="BK353">
            <v>44.38156</v>
          </cell>
          <cell r="BL353">
            <v>44.38156</v>
          </cell>
          <cell r="BM353">
            <v>44.38156</v>
          </cell>
          <cell r="BN353">
            <v>44.38156</v>
          </cell>
          <cell r="BO353">
            <v>44.38156</v>
          </cell>
        </row>
        <row r="354">
          <cell r="B354" t="str">
            <v>National Staff Plant (excl overheads)</v>
          </cell>
          <cell r="M354">
            <v>0</v>
          </cell>
          <cell r="N354">
            <v>0</v>
          </cell>
          <cell r="O354">
            <v>33</v>
          </cell>
          <cell r="P354">
            <v>33</v>
          </cell>
          <cell r="Q354">
            <v>33</v>
          </cell>
          <cell r="R354">
            <v>33</v>
          </cell>
          <cell r="S354">
            <v>33</v>
          </cell>
          <cell r="T354">
            <v>33</v>
          </cell>
          <cell r="U354">
            <v>32</v>
          </cell>
          <cell r="V354">
            <v>32</v>
          </cell>
          <cell r="W354">
            <v>34</v>
          </cell>
          <cell r="X354">
            <v>35</v>
          </cell>
          <cell r="Y354">
            <v>35</v>
          </cell>
          <cell r="Z354">
            <v>40</v>
          </cell>
          <cell r="AA354">
            <v>40</v>
          </cell>
          <cell r="AB354">
            <v>45</v>
          </cell>
          <cell r="AC354">
            <v>45</v>
          </cell>
          <cell r="AD354">
            <v>45</v>
          </cell>
          <cell r="AE354">
            <v>45</v>
          </cell>
          <cell r="AF354">
            <v>45</v>
          </cell>
          <cell r="AG354">
            <v>45</v>
          </cell>
          <cell r="AH354">
            <v>45</v>
          </cell>
          <cell r="AI354">
            <v>45</v>
          </cell>
          <cell r="AJ354">
            <v>45</v>
          </cell>
          <cell r="AK354">
            <v>45</v>
          </cell>
          <cell r="AL354">
            <v>45</v>
          </cell>
          <cell r="AM354">
            <v>45</v>
          </cell>
          <cell r="AN354">
            <v>45</v>
          </cell>
          <cell r="AO354">
            <v>45</v>
          </cell>
          <cell r="AP354">
            <v>45</v>
          </cell>
          <cell r="AQ354">
            <v>47</v>
          </cell>
          <cell r="AR354">
            <v>47</v>
          </cell>
          <cell r="AS354">
            <v>47</v>
          </cell>
          <cell r="AT354">
            <v>47</v>
          </cell>
          <cell r="AU354">
            <v>47</v>
          </cell>
          <cell r="AV354">
            <v>47</v>
          </cell>
          <cell r="AW354">
            <v>47</v>
          </cell>
          <cell r="AX354">
            <v>47</v>
          </cell>
          <cell r="AY354">
            <v>47</v>
          </cell>
          <cell r="AZ354">
            <v>47</v>
          </cell>
          <cell r="BA354">
            <v>47</v>
          </cell>
          <cell r="BB354">
            <v>47</v>
          </cell>
          <cell r="BC354">
            <v>47</v>
          </cell>
          <cell r="BD354">
            <v>47</v>
          </cell>
          <cell r="BE354">
            <v>47</v>
          </cell>
          <cell r="BH354">
            <v>183.23054200000001</v>
          </cell>
        </row>
        <row r="355">
          <cell r="B355" t="str">
            <v>Basic</v>
          </cell>
          <cell r="BI355">
            <v>24.076890930693068</v>
          </cell>
          <cell r="BJ355">
            <v>24.076890930693068</v>
          </cell>
          <cell r="BK355">
            <v>24.076890930693068</v>
          </cell>
          <cell r="BL355">
            <v>24.076890930693068</v>
          </cell>
          <cell r="BM355">
            <v>24.076890930693068</v>
          </cell>
          <cell r="BN355">
            <v>24.076890930693068</v>
          </cell>
          <cell r="BO355">
            <v>22.82026914851485</v>
          </cell>
        </row>
        <row r="356">
          <cell r="B356" t="str">
            <v>National - overheads</v>
          </cell>
          <cell r="BH356">
            <v>54.969162599999962</v>
          </cell>
          <cell r="BI356">
            <v>0.18161980198019803</v>
          </cell>
          <cell r="BJ356">
            <v>0.18161980198019803</v>
          </cell>
          <cell r="BK356">
            <v>0.18161980198019803</v>
          </cell>
          <cell r="BL356">
            <v>0.18161980198019803</v>
          </cell>
          <cell r="BM356">
            <v>0.18161980198019803</v>
          </cell>
          <cell r="BN356">
            <v>0.18161980198019803</v>
          </cell>
          <cell r="BO356">
            <v>0.18161980198019803</v>
          </cell>
        </row>
        <row r="357">
          <cell r="B357" t="str">
            <v>Overtime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</row>
        <row r="358">
          <cell r="B358" t="str">
            <v>Premium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</row>
        <row r="359">
          <cell r="B359" t="str">
            <v>Bonus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</row>
        <row r="360">
          <cell r="B360" t="str">
            <v>Advancmt + Bill's correction</v>
          </cell>
          <cell r="BI360">
            <v>0.18161980198019803</v>
          </cell>
          <cell r="BJ360">
            <v>0.18161980198019803</v>
          </cell>
          <cell r="BK360">
            <v>0.18161980198019803</v>
          </cell>
          <cell r="BL360">
            <v>0.18161980198019803</v>
          </cell>
          <cell r="BM360">
            <v>0.18161980198019803</v>
          </cell>
          <cell r="BN360">
            <v>0.18161980198019803</v>
          </cell>
          <cell r="BO360">
            <v>0.18161980198019803</v>
          </cell>
        </row>
        <row r="361">
          <cell r="B361" t="str">
            <v>National Staff Outside (excl overheads)</v>
          </cell>
          <cell r="M361">
            <v>0</v>
          </cell>
          <cell r="N361">
            <v>0</v>
          </cell>
          <cell r="O361">
            <v>32</v>
          </cell>
          <cell r="P361">
            <v>32</v>
          </cell>
          <cell r="Q361">
            <v>32</v>
          </cell>
          <cell r="R361">
            <v>34</v>
          </cell>
          <cell r="S361">
            <v>33</v>
          </cell>
          <cell r="T361">
            <v>33</v>
          </cell>
          <cell r="U361">
            <v>33</v>
          </cell>
          <cell r="V361">
            <v>33</v>
          </cell>
          <cell r="W361">
            <v>31</v>
          </cell>
          <cell r="X361">
            <v>30</v>
          </cell>
          <cell r="Y361">
            <v>30</v>
          </cell>
          <cell r="Z361">
            <v>30</v>
          </cell>
          <cell r="AA361">
            <v>30</v>
          </cell>
          <cell r="AB361">
            <v>38</v>
          </cell>
          <cell r="AC361">
            <v>38</v>
          </cell>
          <cell r="AD361">
            <v>38</v>
          </cell>
          <cell r="AE361">
            <v>38</v>
          </cell>
          <cell r="AF361">
            <v>38</v>
          </cell>
          <cell r="AG361">
            <v>38</v>
          </cell>
          <cell r="AH361">
            <v>38</v>
          </cell>
          <cell r="AI361">
            <v>38</v>
          </cell>
          <cell r="AJ361">
            <v>38</v>
          </cell>
          <cell r="AK361">
            <v>38</v>
          </cell>
          <cell r="AL361">
            <v>38</v>
          </cell>
          <cell r="AM361">
            <v>38</v>
          </cell>
          <cell r="AN361">
            <v>38</v>
          </cell>
          <cell r="AO361">
            <v>40</v>
          </cell>
          <cell r="AP361">
            <v>40</v>
          </cell>
          <cell r="AQ361">
            <v>39</v>
          </cell>
          <cell r="AR361">
            <v>39</v>
          </cell>
          <cell r="AS361">
            <v>39</v>
          </cell>
          <cell r="AT361">
            <v>39</v>
          </cell>
          <cell r="AU361">
            <v>39</v>
          </cell>
          <cell r="AV361">
            <v>39</v>
          </cell>
          <cell r="AW361">
            <v>39</v>
          </cell>
          <cell r="AX361">
            <v>39</v>
          </cell>
          <cell r="AY361">
            <v>39</v>
          </cell>
          <cell r="AZ361">
            <v>39</v>
          </cell>
          <cell r="BA361">
            <v>39</v>
          </cell>
          <cell r="BB361">
            <v>39</v>
          </cell>
          <cell r="BC361">
            <v>39</v>
          </cell>
          <cell r="BD361">
            <v>39</v>
          </cell>
          <cell r="BE361">
            <v>39</v>
          </cell>
          <cell r="BH361">
            <v>183.23054200000001</v>
          </cell>
        </row>
        <row r="362">
          <cell r="B362" t="str">
            <v>Basic</v>
          </cell>
          <cell r="BI362">
            <v>17.075409900990099</v>
          </cell>
          <cell r="BJ362">
            <v>17.075409900990099</v>
          </cell>
          <cell r="BK362">
            <v>17.075409900990099</v>
          </cell>
          <cell r="BL362">
            <v>18.088415841584158</v>
          </cell>
          <cell r="BM362">
            <v>17.160952475247527</v>
          </cell>
          <cell r="BN362">
            <v>17.160952475247527</v>
          </cell>
          <cell r="BO362">
            <v>17.160952475247527</v>
          </cell>
        </row>
        <row r="363">
          <cell r="B363" t="str">
            <v>National - overheads</v>
          </cell>
          <cell r="BH363">
            <v>54.969162599999962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</row>
        <row r="364">
          <cell r="B364" t="str">
            <v>Overtime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</row>
        <row r="365">
          <cell r="B365" t="str">
            <v>Premium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</row>
        <row r="366">
          <cell r="B366" t="str">
            <v>Bonus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</row>
        <row r="367">
          <cell r="B367" t="str">
            <v>Advancmt + Bill's correction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</row>
        <row r="369">
          <cell r="B369" t="str">
            <v>Total Engineering Staff Complement/Cost (EXCL. Eng Management)</v>
          </cell>
          <cell r="N369">
            <v>0</v>
          </cell>
          <cell r="O369">
            <v>88</v>
          </cell>
          <cell r="P369">
            <v>88</v>
          </cell>
          <cell r="Q369">
            <v>88</v>
          </cell>
          <cell r="R369">
            <v>90</v>
          </cell>
          <cell r="S369">
            <v>89</v>
          </cell>
          <cell r="T369">
            <v>89</v>
          </cell>
          <cell r="U369">
            <v>88</v>
          </cell>
          <cell r="V369">
            <v>88</v>
          </cell>
          <cell r="W369">
            <v>86</v>
          </cell>
          <cell r="X369">
            <v>84</v>
          </cell>
          <cell r="Y369">
            <v>83</v>
          </cell>
          <cell r="Z369">
            <v>88</v>
          </cell>
          <cell r="AA369">
            <v>88</v>
          </cell>
          <cell r="AB369">
            <v>102</v>
          </cell>
          <cell r="AC369">
            <v>102</v>
          </cell>
          <cell r="AD369">
            <v>102</v>
          </cell>
          <cell r="AE369">
            <v>102</v>
          </cell>
          <cell r="AF369">
            <v>102</v>
          </cell>
          <cell r="AG369">
            <v>102</v>
          </cell>
          <cell r="AH369">
            <v>102</v>
          </cell>
          <cell r="AI369">
            <v>102</v>
          </cell>
          <cell r="AJ369">
            <v>102</v>
          </cell>
          <cell r="AK369">
            <v>102</v>
          </cell>
          <cell r="AL369">
            <v>102</v>
          </cell>
          <cell r="AM369">
            <v>102</v>
          </cell>
          <cell r="AN369">
            <v>102</v>
          </cell>
          <cell r="AO369">
            <v>103</v>
          </cell>
          <cell r="AP369">
            <v>103</v>
          </cell>
          <cell r="AQ369">
            <v>103</v>
          </cell>
          <cell r="AR369">
            <v>103</v>
          </cell>
          <cell r="AS369">
            <v>103</v>
          </cell>
          <cell r="AT369">
            <v>103</v>
          </cell>
          <cell r="AU369">
            <v>103</v>
          </cell>
          <cell r="AV369">
            <v>103</v>
          </cell>
          <cell r="AW369">
            <v>103</v>
          </cell>
          <cell r="AX369">
            <v>103</v>
          </cell>
          <cell r="AY369">
            <v>103</v>
          </cell>
          <cell r="AZ369">
            <v>103</v>
          </cell>
          <cell r="BA369">
            <v>103</v>
          </cell>
          <cell r="BB369">
            <v>103</v>
          </cell>
          <cell r="BC369">
            <v>103</v>
          </cell>
          <cell r="BD369">
            <v>103</v>
          </cell>
          <cell r="BE369">
            <v>103</v>
          </cell>
          <cell r="BH369">
            <v>955.59570459999986</v>
          </cell>
          <cell r="BI369">
            <v>174.10967423366336</v>
          </cell>
          <cell r="BJ369">
            <v>174.10967423366336</v>
          </cell>
          <cell r="BK369">
            <v>174.10967423366336</v>
          </cell>
          <cell r="BL369">
            <v>175.1226801742574</v>
          </cell>
          <cell r="BM369">
            <v>174.19521680792079</v>
          </cell>
          <cell r="BN369">
            <v>174.19521680792079</v>
          </cell>
          <cell r="BO369">
            <v>172.93859502574256</v>
          </cell>
        </row>
        <row r="371">
          <cell r="B371" t="str">
            <v>Total PROCESS &amp; MAINTENANCE Expatriate Staff Total</v>
          </cell>
          <cell r="M371">
            <v>0</v>
          </cell>
          <cell r="N371">
            <v>0</v>
          </cell>
          <cell r="O371">
            <v>26</v>
          </cell>
          <cell r="P371">
            <v>26</v>
          </cell>
          <cell r="Q371">
            <v>26</v>
          </cell>
          <cell r="R371">
            <v>26</v>
          </cell>
          <cell r="S371">
            <v>26</v>
          </cell>
          <cell r="T371">
            <v>26</v>
          </cell>
          <cell r="U371">
            <v>26</v>
          </cell>
          <cell r="V371">
            <v>26</v>
          </cell>
          <cell r="W371">
            <v>24</v>
          </cell>
          <cell r="X371">
            <v>22</v>
          </cell>
          <cell r="Y371">
            <v>21</v>
          </cell>
          <cell r="Z371">
            <v>21</v>
          </cell>
          <cell r="AA371">
            <v>21</v>
          </cell>
          <cell r="AB371">
            <v>22</v>
          </cell>
          <cell r="AC371">
            <v>22</v>
          </cell>
          <cell r="AD371">
            <v>22</v>
          </cell>
          <cell r="AE371">
            <v>22</v>
          </cell>
          <cell r="AF371">
            <v>22</v>
          </cell>
          <cell r="AG371">
            <v>22</v>
          </cell>
          <cell r="AH371">
            <v>22</v>
          </cell>
          <cell r="AI371">
            <v>22</v>
          </cell>
          <cell r="AJ371">
            <v>22</v>
          </cell>
          <cell r="AK371">
            <v>22</v>
          </cell>
          <cell r="AL371">
            <v>22</v>
          </cell>
          <cell r="AM371">
            <v>22</v>
          </cell>
          <cell r="AN371">
            <v>22</v>
          </cell>
          <cell r="AO371">
            <v>21</v>
          </cell>
          <cell r="AP371">
            <v>21</v>
          </cell>
          <cell r="AQ371">
            <v>20</v>
          </cell>
          <cell r="AR371">
            <v>20</v>
          </cell>
          <cell r="AS371">
            <v>20</v>
          </cell>
          <cell r="AT371">
            <v>20</v>
          </cell>
          <cell r="AU371">
            <v>20</v>
          </cell>
          <cell r="AV371">
            <v>20</v>
          </cell>
          <cell r="AW371">
            <v>20</v>
          </cell>
          <cell r="AX371">
            <v>20</v>
          </cell>
          <cell r="AY371">
            <v>20</v>
          </cell>
          <cell r="AZ371">
            <v>20</v>
          </cell>
          <cell r="BA371">
            <v>20</v>
          </cell>
          <cell r="BB371">
            <v>20</v>
          </cell>
          <cell r="BC371">
            <v>20</v>
          </cell>
          <cell r="BD371">
            <v>20</v>
          </cell>
          <cell r="BE371">
            <v>20</v>
          </cell>
          <cell r="BG371">
            <v>0</v>
          </cell>
          <cell r="BH371">
            <v>971.57</v>
          </cell>
          <cell r="BI371">
            <v>155.23587359999999</v>
          </cell>
          <cell r="BJ371">
            <v>155.23587359999999</v>
          </cell>
          <cell r="BK371">
            <v>155.23587359999999</v>
          </cell>
          <cell r="BL371">
            <v>155.23587359999999</v>
          </cell>
          <cell r="BM371">
            <v>155.23587359999999</v>
          </cell>
          <cell r="BN371">
            <v>155.23587359999999</v>
          </cell>
          <cell r="BO371">
            <v>155.23587359999999</v>
          </cell>
        </row>
        <row r="372">
          <cell r="B372" t="str">
            <v>Total PROCESS &amp; MAINTENANCE National Staff Total</v>
          </cell>
          <cell r="M372">
            <v>0</v>
          </cell>
          <cell r="N372">
            <v>0</v>
          </cell>
          <cell r="O372">
            <v>128</v>
          </cell>
          <cell r="P372">
            <v>128</v>
          </cell>
          <cell r="Q372">
            <v>128</v>
          </cell>
          <cell r="R372">
            <v>130</v>
          </cell>
          <cell r="S372">
            <v>129</v>
          </cell>
          <cell r="T372">
            <v>158</v>
          </cell>
          <cell r="U372">
            <v>157</v>
          </cell>
          <cell r="V372">
            <v>157</v>
          </cell>
          <cell r="W372">
            <v>157</v>
          </cell>
          <cell r="X372">
            <v>161</v>
          </cell>
          <cell r="Y372">
            <v>161</v>
          </cell>
          <cell r="Z372">
            <v>166</v>
          </cell>
          <cell r="AA372">
            <v>166</v>
          </cell>
          <cell r="AB372">
            <v>180</v>
          </cell>
          <cell r="AC372">
            <v>180</v>
          </cell>
          <cell r="AD372">
            <v>180</v>
          </cell>
          <cell r="AE372">
            <v>180</v>
          </cell>
          <cell r="AF372">
            <v>180</v>
          </cell>
          <cell r="AG372">
            <v>180</v>
          </cell>
          <cell r="AH372">
            <v>180</v>
          </cell>
          <cell r="AI372">
            <v>180</v>
          </cell>
          <cell r="AJ372">
            <v>180</v>
          </cell>
          <cell r="AK372">
            <v>180</v>
          </cell>
          <cell r="AL372">
            <v>180</v>
          </cell>
          <cell r="AM372">
            <v>180</v>
          </cell>
          <cell r="AN372">
            <v>180</v>
          </cell>
          <cell r="AO372">
            <v>182</v>
          </cell>
          <cell r="AP372">
            <v>176</v>
          </cell>
          <cell r="AQ372">
            <v>177</v>
          </cell>
          <cell r="AR372">
            <v>177</v>
          </cell>
          <cell r="AS372">
            <v>177</v>
          </cell>
          <cell r="AT372">
            <v>177</v>
          </cell>
          <cell r="AU372">
            <v>177</v>
          </cell>
          <cell r="AV372">
            <v>177</v>
          </cell>
          <cell r="AW372">
            <v>177</v>
          </cell>
          <cell r="AX372">
            <v>177</v>
          </cell>
          <cell r="AY372">
            <v>177</v>
          </cell>
          <cell r="AZ372">
            <v>177</v>
          </cell>
          <cell r="BA372">
            <v>177</v>
          </cell>
          <cell r="BB372">
            <v>177</v>
          </cell>
          <cell r="BC372">
            <v>177</v>
          </cell>
          <cell r="BD372">
            <v>177</v>
          </cell>
          <cell r="BE372">
            <v>177</v>
          </cell>
          <cell r="BH372">
            <v>541.12691100000006</v>
          </cell>
          <cell r="BI372">
            <v>78.828715066138614</v>
          </cell>
          <cell r="BJ372">
            <v>78.828715066138614</v>
          </cell>
          <cell r="BK372">
            <v>78.828715066138614</v>
          </cell>
          <cell r="BL372">
            <v>79.841721006732655</v>
          </cell>
          <cell r="BM372">
            <v>78.914257640396045</v>
          </cell>
          <cell r="BN372">
            <v>97.689825957227725</v>
          </cell>
          <cell r="BO372">
            <v>96.433204175049497</v>
          </cell>
        </row>
        <row r="373">
          <cell r="B373" t="str">
            <v>Total PROCESS &amp; MAINTENANCE Staff Complement</v>
          </cell>
          <cell r="M373">
            <v>0</v>
          </cell>
          <cell r="N373">
            <v>0</v>
          </cell>
          <cell r="O373">
            <v>154</v>
          </cell>
          <cell r="P373">
            <v>154</v>
          </cell>
          <cell r="Q373">
            <v>154</v>
          </cell>
          <cell r="R373">
            <v>156</v>
          </cell>
          <cell r="S373">
            <v>155</v>
          </cell>
          <cell r="T373">
            <v>184</v>
          </cell>
          <cell r="U373">
            <v>183</v>
          </cell>
          <cell r="V373">
            <v>183</v>
          </cell>
          <cell r="W373">
            <v>181</v>
          </cell>
          <cell r="X373">
            <v>183</v>
          </cell>
          <cell r="Y373">
            <v>182</v>
          </cell>
          <cell r="Z373">
            <v>187</v>
          </cell>
          <cell r="AA373">
            <v>187</v>
          </cell>
          <cell r="AB373">
            <v>202</v>
          </cell>
          <cell r="AC373">
            <v>202</v>
          </cell>
          <cell r="AD373">
            <v>202</v>
          </cell>
          <cell r="AE373">
            <v>202</v>
          </cell>
          <cell r="AF373">
            <v>202</v>
          </cell>
          <cell r="AG373">
            <v>202</v>
          </cell>
          <cell r="AH373">
            <v>202</v>
          </cell>
          <cell r="AI373">
            <v>202</v>
          </cell>
          <cell r="AJ373">
            <v>202</v>
          </cell>
          <cell r="AK373">
            <v>202</v>
          </cell>
          <cell r="AL373">
            <v>202</v>
          </cell>
          <cell r="AM373">
            <v>202</v>
          </cell>
          <cell r="AN373">
            <v>202</v>
          </cell>
          <cell r="AO373">
            <v>203</v>
          </cell>
          <cell r="AP373">
            <v>197</v>
          </cell>
          <cell r="AQ373">
            <v>197</v>
          </cell>
          <cell r="AR373">
            <v>197</v>
          </cell>
          <cell r="AS373">
            <v>197</v>
          </cell>
          <cell r="AT373">
            <v>197</v>
          </cell>
          <cell r="AU373">
            <v>197</v>
          </cell>
          <cell r="AV373">
            <v>197</v>
          </cell>
          <cell r="AW373">
            <v>197</v>
          </cell>
          <cell r="AX373">
            <v>197</v>
          </cell>
          <cell r="AY373">
            <v>197</v>
          </cell>
          <cell r="AZ373">
            <v>197</v>
          </cell>
          <cell r="BA373">
            <v>197</v>
          </cell>
          <cell r="BB373">
            <v>197</v>
          </cell>
          <cell r="BC373">
            <v>197</v>
          </cell>
          <cell r="BD373">
            <v>197</v>
          </cell>
          <cell r="BE373">
            <v>197</v>
          </cell>
          <cell r="BH373">
            <v>1512.696911</v>
          </cell>
          <cell r="BI373">
            <v>234.0645886661386</v>
          </cell>
          <cell r="BJ373">
            <v>234.0645886661386</v>
          </cell>
          <cell r="BK373">
            <v>234.0645886661386</v>
          </cell>
          <cell r="BL373">
            <v>235.07759460673265</v>
          </cell>
          <cell r="BM373">
            <v>234.15013124039604</v>
          </cell>
          <cell r="BN373">
            <v>252.92569955722772</v>
          </cell>
          <cell r="BO373">
            <v>251.66907777504949</v>
          </cell>
        </row>
        <row r="375">
          <cell r="B375" t="str">
            <v>ENGINEERING MANAGEMENT (G&amp;A)</v>
          </cell>
          <cell r="M375">
            <v>0</v>
          </cell>
          <cell r="N375">
            <v>0</v>
          </cell>
          <cell r="O375">
            <v>3</v>
          </cell>
          <cell r="P375">
            <v>3</v>
          </cell>
          <cell r="Q375">
            <v>3</v>
          </cell>
          <cell r="R375">
            <v>3</v>
          </cell>
          <cell r="S375">
            <v>3</v>
          </cell>
          <cell r="T375">
            <v>3</v>
          </cell>
          <cell r="U375">
            <v>3</v>
          </cell>
          <cell r="V375">
            <v>3</v>
          </cell>
          <cell r="W375">
            <v>3</v>
          </cell>
          <cell r="X375">
            <v>3</v>
          </cell>
          <cell r="Y375">
            <v>3</v>
          </cell>
          <cell r="Z375">
            <v>7</v>
          </cell>
          <cell r="AA375">
            <v>7</v>
          </cell>
          <cell r="AB375">
            <v>6</v>
          </cell>
          <cell r="AC375">
            <v>6</v>
          </cell>
          <cell r="AD375">
            <v>6</v>
          </cell>
          <cell r="AE375">
            <v>6</v>
          </cell>
          <cell r="AF375">
            <v>6</v>
          </cell>
          <cell r="AG375">
            <v>6</v>
          </cell>
          <cell r="AH375">
            <v>6</v>
          </cell>
          <cell r="AI375">
            <v>6</v>
          </cell>
          <cell r="AJ375">
            <v>6</v>
          </cell>
          <cell r="AK375">
            <v>6</v>
          </cell>
          <cell r="AL375">
            <v>6</v>
          </cell>
          <cell r="AM375">
            <v>6</v>
          </cell>
          <cell r="AN375">
            <v>6</v>
          </cell>
          <cell r="AO375">
            <v>6</v>
          </cell>
          <cell r="AP375">
            <v>6</v>
          </cell>
          <cell r="AQ375">
            <v>6</v>
          </cell>
          <cell r="AR375">
            <v>6</v>
          </cell>
          <cell r="AS375">
            <v>6</v>
          </cell>
          <cell r="AT375">
            <v>6</v>
          </cell>
          <cell r="AU375">
            <v>6</v>
          </cell>
          <cell r="AV375">
            <v>6</v>
          </cell>
          <cell r="AW375">
            <v>6</v>
          </cell>
          <cell r="AX375">
            <v>6</v>
          </cell>
          <cell r="AY375">
            <v>6</v>
          </cell>
          <cell r="AZ375">
            <v>6</v>
          </cell>
          <cell r="BA375">
            <v>6</v>
          </cell>
          <cell r="BB375">
            <v>6</v>
          </cell>
          <cell r="BC375">
            <v>6</v>
          </cell>
          <cell r="BD375">
            <v>6</v>
          </cell>
          <cell r="BE375">
            <v>6</v>
          </cell>
          <cell r="BG375">
            <v>0</v>
          </cell>
          <cell r="BH375">
            <v>189.792</v>
          </cell>
          <cell r="BI375">
            <v>25.389449479031903</v>
          </cell>
          <cell r="BJ375">
            <v>25.389449479031903</v>
          </cell>
          <cell r="BK375">
            <v>25.389449479031903</v>
          </cell>
          <cell r="BL375">
            <v>25.389449479031903</v>
          </cell>
          <cell r="BM375">
            <v>25.389449479031903</v>
          </cell>
          <cell r="BN375">
            <v>25.389449479031903</v>
          </cell>
          <cell r="BO375">
            <v>25.389449479031903</v>
          </cell>
        </row>
        <row r="376">
          <cell r="B376" t="str">
            <v>PLANT MAINTENANCE</v>
          </cell>
          <cell r="M376">
            <v>0</v>
          </cell>
          <cell r="N376">
            <v>0</v>
          </cell>
          <cell r="O376">
            <v>55</v>
          </cell>
          <cell r="P376">
            <v>55</v>
          </cell>
          <cell r="Q376">
            <v>55</v>
          </cell>
          <cell r="R376">
            <v>55</v>
          </cell>
          <cell r="S376">
            <v>55</v>
          </cell>
          <cell r="T376">
            <v>55</v>
          </cell>
          <cell r="U376">
            <v>54</v>
          </cell>
          <cell r="V376">
            <v>54</v>
          </cell>
          <cell r="W376">
            <v>54</v>
          </cell>
          <cell r="X376">
            <v>53</v>
          </cell>
          <cell r="Y376">
            <v>52</v>
          </cell>
          <cell r="Z376">
            <v>53</v>
          </cell>
          <cell r="AA376">
            <v>53</v>
          </cell>
          <cell r="AB376">
            <v>58</v>
          </cell>
          <cell r="AC376">
            <v>58</v>
          </cell>
          <cell r="AD376">
            <v>58</v>
          </cell>
          <cell r="AE376">
            <v>58</v>
          </cell>
          <cell r="AF376">
            <v>58</v>
          </cell>
          <cell r="AG376">
            <v>58</v>
          </cell>
          <cell r="AH376">
            <v>58</v>
          </cell>
          <cell r="AI376">
            <v>58</v>
          </cell>
          <cell r="AJ376">
            <v>58</v>
          </cell>
          <cell r="AK376">
            <v>58</v>
          </cell>
          <cell r="AL376">
            <v>58</v>
          </cell>
          <cell r="AM376">
            <v>58</v>
          </cell>
          <cell r="AN376">
            <v>58</v>
          </cell>
          <cell r="AO376">
            <v>58</v>
          </cell>
          <cell r="AP376">
            <v>58</v>
          </cell>
          <cell r="AQ376">
            <v>58</v>
          </cell>
          <cell r="AR376">
            <v>58</v>
          </cell>
          <cell r="AS376">
            <v>58</v>
          </cell>
          <cell r="AT376">
            <v>58</v>
          </cell>
          <cell r="AU376">
            <v>58</v>
          </cell>
          <cell r="AV376">
            <v>58</v>
          </cell>
          <cell r="AW376">
            <v>58</v>
          </cell>
          <cell r="AX376">
            <v>58</v>
          </cell>
          <cell r="AY376">
            <v>58</v>
          </cell>
          <cell r="AZ376">
            <v>58</v>
          </cell>
          <cell r="BA376">
            <v>58</v>
          </cell>
          <cell r="BB376">
            <v>58</v>
          </cell>
          <cell r="BC376">
            <v>58</v>
          </cell>
          <cell r="BD376">
            <v>58</v>
          </cell>
          <cell r="BE376">
            <v>58</v>
          </cell>
          <cell r="BG376">
            <v>0</v>
          </cell>
          <cell r="BH376">
            <v>684.17332799999997</v>
          </cell>
          <cell r="BI376">
            <v>112.65270433267328</v>
          </cell>
          <cell r="BJ376">
            <v>112.65270433267328</v>
          </cell>
          <cell r="BK376">
            <v>112.65270433267328</v>
          </cell>
          <cell r="BL376">
            <v>112.65270433267328</v>
          </cell>
          <cell r="BM376">
            <v>112.65270433267328</v>
          </cell>
          <cell r="BN376">
            <v>112.65270433267328</v>
          </cell>
          <cell r="BO376">
            <v>111.39608255049507</v>
          </cell>
        </row>
        <row r="377">
          <cell r="B377" t="str">
            <v>OUTSIDE ENGINEERING (ENG SERVICES)</v>
          </cell>
          <cell r="M377">
            <v>0</v>
          </cell>
          <cell r="N377">
            <v>0</v>
          </cell>
          <cell r="O377">
            <v>30</v>
          </cell>
          <cell r="P377">
            <v>30</v>
          </cell>
          <cell r="Q377">
            <v>30</v>
          </cell>
          <cell r="R377">
            <v>32</v>
          </cell>
          <cell r="S377">
            <v>31</v>
          </cell>
          <cell r="T377">
            <v>31</v>
          </cell>
          <cell r="U377">
            <v>31</v>
          </cell>
          <cell r="V377">
            <v>31</v>
          </cell>
          <cell r="W377">
            <v>29</v>
          </cell>
          <cell r="X377">
            <v>28</v>
          </cell>
          <cell r="Y377">
            <v>28</v>
          </cell>
          <cell r="Z377">
            <v>28</v>
          </cell>
          <cell r="AA377">
            <v>28</v>
          </cell>
          <cell r="AB377">
            <v>38</v>
          </cell>
          <cell r="AC377">
            <v>38</v>
          </cell>
          <cell r="AD377">
            <v>38</v>
          </cell>
          <cell r="AE377">
            <v>38</v>
          </cell>
          <cell r="AF377">
            <v>38</v>
          </cell>
          <cell r="AG377">
            <v>38</v>
          </cell>
          <cell r="AH377">
            <v>38</v>
          </cell>
          <cell r="AI377">
            <v>38</v>
          </cell>
          <cell r="AJ377">
            <v>38</v>
          </cell>
          <cell r="AK377">
            <v>38</v>
          </cell>
          <cell r="AL377">
            <v>38</v>
          </cell>
          <cell r="AM377">
            <v>38</v>
          </cell>
          <cell r="AN377">
            <v>38</v>
          </cell>
          <cell r="AO377">
            <v>39</v>
          </cell>
          <cell r="AP377">
            <v>39</v>
          </cell>
          <cell r="AQ377">
            <v>39</v>
          </cell>
          <cell r="AR377">
            <v>39</v>
          </cell>
          <cell r="AS377">
            <v>39</v>
          </cell>
          <cell r="AT377">
            <v>39</v>
          </cell>
          <cell r="AU377">
            <v>39</v>
          </cell>
          <cell r="AV377">
            <v>39</v>
          </cell>
          <cell r="AW377">
            <v>39</v>
          </cell>
          <cell r="AX377">
            <v>39</v>
          </cell>
          <cell r="AY377">
            <v>39</v>
          </cell>
          <cell r="AZ377">
            <v>39</v>
          </cell>
          <cell r="BA377">
            <v>39</v>
          </cell>
          <cell r="BB377">
            <v>39</v>
          </cell>
          <cell r="BC377">
            <v>39</v>
          </cell>
          <cell r="BD377">
            <v>39</v>
          </cell>
          <cell r="BE377">
            <v>39</v>
          </cell>
          <cell r="BG377">
            <v>0</v>
          </cell>
          <cell r="BH377">
            <v>395.16015999999996</v>
          </cell>
          <cell r="BI377">
            <v>61.456969900990103</v>
          </cell>
          <cell r="BJ377">
            <v>61.456969900990103</v>
          </cell>
          <cell r="BK377">
            <v>61.456969900990103</v>
          </cell>
          <cell r="BL377">
            <v>62.469975841584159</v>
          </cell>
          <cell r="BM377">
            <v>61.542512475247534</v>
          </cell>
          <cell r="BN377">
            <v>61.542512475247534</v>
          </cell>
          <cell r="BO377">
            <v>61.542512475247534</v>
          </cell>
        </row>
        <row r="378">
          <cell r="AA378">
            <v>0</v>
          </cell>
        </row>
        <row r="379">
          <cell r="AA379">
            <v>0</v>
          </cell>
        </row>
        <row r="380">
          <cell r="C380" t="str">
            <v>Grade</v>
          </cell>
          <cell r="D380" t="str">
            <v>Basic</v>
          </cell>
          <cell r="E380" t="str">
            <v>Overtime</v>
          </cell>
          <cell r="F380" t="str">
            <v>Premium</v>
          </cell>
          <cell r="G380" t="str">
            <v>Bonus</v>
          </cell>
          <cell r="H380" t="str">
            <v>Advancmt</v>
          </cell>
          <cell r="J380" t="str">
            <v>FCFA</v>
          </cell>
          <cell r="K380" t="str">
            <v>USD</v>
          </cell>
        </row>
        <row r="381">
          <cell r="B381" t="str">
            <v>Management / Admin / Financial / Warehouse</v>
          </cell>
          <cell r="BG381">
            <v>0</v>
          </cell>
        </row>
        <row r="382">
          <cell r="B382" t="str">
            <v>General Manager</v>
          </cell>
          <cell r="C382" t="str">
            <v>HC2</v>
          </cell>
          <cell r="D382">
            <v>5257050</v>
          </cell>
          <cell r="I382">
            <v>853450</v>
          </cell>
          <cell r="J382">
            <v>6110500</v>
          </cell>
          <cell r="K382">
            <v>12100</v>
          </cell>
          <cell r="L382">
            <v>0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E382">
            <v>1</v>
          </cell>
          <cell r="AF382">
            <v>1</v>
          </cell>
          <cell r="AG382">
            <v>1</v>
          </cell>
          <cell r="AH382">
            <v>1</v>
          </cell>
          <cell r="AI382">
            <v>1</v>
          </cell>
          <cell r="AJ382">
            <v>1</v>
          </cell>
          <cell r="AK382">
            <v>1</v>
          </cell>
          <cell r="AL382">
            <v>1</v>
          </cell>
          <cell r="AM382">
            <v>1</v>
          </cell>
          <cell r="AN382">
            <v>1</v>
          </cell>
          <cell r="AO382">
            <v>1</v>
          </cell>
          <cell r="AP382">
            <v>1</v>
          </cell>
          <cell r="AQ382">
            <v>1</v>
          </cell>
          <cell r="AR382">
            <v>1</v>
          </cell>
          <cell r="AS382">
            <v>1</v>
          </cell>
          <cell r="AT382">
            <v>1</v>
          </cell>
          <cell r="AU382">
            <v>1</v>
          </cell>
          <cell r="AV382">
            <v>1</v>
          </cell>
          <cell r="AW382">
            <v>1</v>
          </cell>
          <cell r="AX382">
            <v>1</v>
          </cell>
          <cell r="AY382">
            <v>1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G382">
            <v>0</v>
          </cell>
          <cell r="BI382">
            <v>12.1</v>
          </cell>
          <cell r="BJ382">
            <v>12.1</v>
          </cell>
          <cell r="BK382">
            <v>12.1</v>
          </cell>
          <cell r="BL382">
            <v>12.1</v>
          </cell>
          <cell r="BM382">
            <v>12.1</v>
          </cell>
          <cell r="BN382">
            <v>12.1</v>
          </cell>
          <cell r="BO382">
            <v>12.1</v>
          </cell>
        </row>
        <row r="383">
          <cell r="B383" t="str">
            <v>Operations Manager</v>
          </cell>
          <cell r="C383" t="str">
            <v>23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8280868.7999999989</v>
          </cell>
          <cell r="K383">
            <v>16397.759999999998</v>
          </cell>
          <cell r="L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E383">
            <v>1</v>
          </cell>
          <cell r="AF383">
            <v>1</v>
          </cell>
          <cell r="AG383">
            <v>1</v>
          </cell>
          <cell r="AH383">
            <v>1</v>
          </cell>
          <cell r="AI383">
            <v>1</v>
          </cell>
          <cell r="AJ383">
            <v>1</v>
          </cell>
          <cell r="AK383">
            <v>1</v>
          </cell>
          <cell r="AL383">
            <v>1</v>
          </cell>
          <cell r="AM383">
            <v>1</v>
          </cell>
          <cell r="AN383">
            <v>1</v>
          </cell>
          <cell r="AO383">
            <v>1</v>
          </cell>
          <cell r="AP383">
            <v>1</v>
          </cell>
          <cell r="AQ383">
            <v>1</v>
          </cell>
          <cell r="AR383">
            <v>1</v>
          </cell>
          <cell r="AS383">
            <v>1</v>
          </cell>
          <cell r="AT383">
            <v>1</v>
          </cell>
          <cell r="AU383">
            <v>1</v>
          </cell>
          <cell r="AV383">
            <v>1</v>
          </cell>
          <cell r="AW383">
            <v>1</v>
          </cell>
          <cell r="AX383">
            <v>1</v>
          </cell>
          <cell r="AY383">
            <v>1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G383">
            <v>0</v>
          </cell>
          <cell r="BI383">
            <v>16.397759999999998</v>
          </cell>
          <cell r="BJ383">
            <v>16.397759999999998</v>
          </cell>
          <cell r="BK383">
            <v>16.397759999999998</v>
          </cell>
          <cell r="BL383">
            <v>16.397759999999998</v>
          </cell>
          <cell r="BM383">
            <v>16.397759999999998</v>
          </cell>
          <cell r="BN383">
            <v>16.397759999999998</v>
          </cell>
          <cell r="BO383">
            <v>16.397759999999998</v>
          </cell>
        </row>
        <row r="384">
          <cell r="B384" t="str">
            <v>Secretary</v>
          </cell>
          <cell r="C384" t="str">
            <v>B6</v>
          </cell>
          <cell r="D384">
            <v>587325</v>
          </cell>
          <cell r="H384">
            <v>14433</v>
          </cell>
          <cell r="J384">
            <v>601758</v>
          </cell>
          <cell r="K384">
            <v>1191.5999999999999</v>
          </cell>
          <cell r="L384">
            <v>0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E384">
            <v>1</v>
          </cell>
          <cell r="AF384">
            <v>1</v>
          </cell>
          <cell r="AG384">
            <v>1</v>
          </cell>
          <cell r="AH384">
            <v>1</v>
          </cell>
          <cell r="AI384">
            <v>1</v>
          </cell>
          <cell r="AJ384">
            <v>1</v>
          </cell>
          <cell r="AK384">
            <v>1</v>
          </cell>
          <cell r="AL384">
            <v>1</v>
          </cell>
          <cell r="AM384">
            <v>1</v>
          </cell>
          <cell r="AN384">
            <v>1</v>
          </cell>
          <cell r="AO384">
            <v>1</v>
          </cell>
          <cell r="AP384">
            <v>1</v>
          </cell>
          <cell r="AQ384">
            <v>1</v>
          </cell>
          <cell r="AR384">
            <v>1</v>
          </cell>
          <cell r="AS384">
            <v>1</v>
          </cell>
          <cell r="AT384">
            <v>1</v>
          </cell>
          <cell r="AU384">
            <v>1</v>
          </cell>
          <cell r="AV384">
            <v>1</v>
          </cell>
          <cell r="AW384">
            <v>1</v>
          </cell>
          <cell r="AX384">
            <v>1</v>
          </cell>
          <cell r="AY384">
            <v>1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G384">
            <v>0</v>
          </cell>
          <cell r="BI384">
            <v>1.1916</v>
          </cell>
          <cell r="BJ384">
            <v>1.1916</v>
          </cell>
          <cell r="BK384">
            <v>1.1916</v>
          </cell>
          <cell r="BL384">
            <v>1.1916</v>
          </cell>
          <cell r="BM384">
            <v>1.1916</v>
          </cell>
          <cell r="BN384">
            <v>1.1916</v>
          </cell>
          <cell r="BO384">
            <v>1.1916</v>
          </cell>
        </row>
        <row r="385">
          <cell r="B385" t="str">
            <v>Financial Director</v>
          </cell>
          <cell r="C385" t="str">
            <v>(Bamako)</v>
          </cell>
          <cell r="J385">
            <v>0</v>
          </cell>
          <cell r="L385">
            <v>0</v>
          </cell>
          <cell r="AA385">
            <v>0</v>
          </cell>
          <cell r="BG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</row>
        <row r="386">
          <cell r="B386" t="str">
            <v>Manager Accounting</v>
          </cell>
          <cell r="C386" t="str">
            <v>A10</v>
          </cell>
          <cell r="D386">
            <v>1394756</v>
          </cell>
          <cell r="H386">
            <v>41842.68</v>
          </cell>
          <cell r="J386">
            <v>1436598.68</v>
          </cell>
          <cell r="K386">
            <v>2844.7498613861385</v>
          </cell>
          <cell r="L386">
            <v>0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E386">
            <v>1</v>
          </cell>
          <cell r="AF386">
            <v>1</v>
          </cell>
          <cell r="AG386">
            <v>1</v>
          </cell>
          <cell r="AH386">
            <v>1</v>
          </cell>
          <cell r="AI386">
            <v>1</v>
          </cell>
          <cell r="AJ386">
            <v>1</v>
          </cell>
          <cell r="AK386">
            <v>1</v>
          </cell>
          <cell r="AL386">
            <v>1</v>
          </cell>
          <cell r="AM386">
            <v>1</v>
          </cell>
          <cell r="AN386">
            <v>1</v>
          </cell>
          <cell r="AO386">
            <v>1</v>
          </cell>
          <cell r="AP386">
            <v>1</v>
          </cell>
          <cell r="AQ386">
            <v>1</v>
          </cell>
          <cell r="AR386">
            <v>1</v>
          </cell>
          <cell r="AS386">
            <v>1</v>
          </cell>
          <cell r="AT386">
            <v>1</v>
          </cell>
          <cell r="AU386">
            <v>1</v>
          </cell>
          <cell r="AV386">
            <v>1</v>
          </cell>
          <cell r="AW386">
            <v>1</v>
          </cell>
          <cell r="AX386">
            <v>1</v>
          </cell>
          <cell r="AY386">
            <v>1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G386">
            <v>0</v>
          </cell>
          <cell r="BI386">
            <v>2.8447498613861386</v>
          </cell>
          <cell r="BJ386">
            <v>2.8447498613861386</v>
          </cell>
          <cell r="BK386">
            <v>2.8447498613861386</v>
          </cell>
          <cell r="BL386">
            <v>2.8447498613861386</v>
          </cell>
          <cell r="BM386">
            <v>2.8447498613861386</v>
          </cell>
          <cell r="BN386">
            <v>2.8447498613861386</v>
          </cell>
          <cell r="BO386">
            <v>2.8447498613861386</v>
          </cell>
        </row>
        <row r="387">
          <cell r="B387" t="str">
            <v>Cost controller (mining, min res., adm, fina, whse)</v>
          </cell>
          <cell r="C387" t="str">
            <v>A5</v>
          </cell>
          <cell r="D387">
            <v>775787</v>
          </cell>
          <cell r="H387">
            <v>34382</v>
          </cell>
          <cell r="J387">
            <v>810169</v>
          </cell>
          <cell r="K387">
            <v>1604.2950495049504</v>
          </cell>
          <cell r="L387">
            <v>0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E387">
            <v>1</v>
          </cell>
          <cell r="AF387">
            <v>1</v>
          </cell>
          <cell r="AG387">
            <v>1</v>
          </cell>
          <cell r="AH387">
            <v>1</v>
          </cell>
          <cell r="AI387">
            <v>1</v>
          </cell>
          <cell r="AJ387">
            <v>1</v>
          </cell>
          <cell r="AK387">
            <v>1</v>
          </cell>
          <cell r="AL387">
            <v>1</v>
          </cell>
          <cell r="AM387">
            <v>1</v>
          </cell>
          <cell r="AN387">
            <v>1</v>
          </cell>
          <cell r="AO387">
            <v>1</v>
          </cell>
          <cell r="AP387">
            <v>1</v>
          </cell>
          <cell r="AQ387">
            <v>1</v>
          </cell>
          <cell r="AR387">
            <v>1</v>
          </cell>
          <cell r="AS387">
            <v>1</v>
          </cell>
          <cell r="AT387">
            <v>1</v>
          </cell>
          <cell r="AU387">
            <v>1</v>
          </cell>
          <cell r="AV387">
            <v>1</v>
          </cell>
          <cell r="AW387">
            <v>1</v>
          </cell>
          <cell r="AX387">
            <v>1</v>
          </cell>
          <cell r="AY387">
            <v>1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G387">
            <v>0</v>
          </cell>
          <cell r="BI387">
            <v>1.6042950495049504</v>
          </cell>
          <cell r="BJ387">
            <v>1.6042950495049504</v>
          </cell>
          <cell r="BK387">
            <v>1.6042950495049504</v>
          </cell>
          <cell r="BL387">
            <v>1.6042950495049504</v>
          </cell>
          <cell r="BM387">
            <v>1.6042950495049504</v>
          </cell>
          <cell r="BN387">
            <v>1.6042950495049504</v>
          </cell>
          <cell r="BO387">
            <v>1.6042950495049504</v>
          </cell>
        </row>
        <row r="388">
          <cell r="B388" t="str">
            <v>Cost controller (processing, engg, HR, security)</v>
          </cell>
          <cell r="C388" t="str">
            <v>A5</v>
          </cell>
          <cell r="D388">
            <v>333068.13257142849</v>
          </cell>
          <cell r="J388">
            <v>333068.13257142849</v>
          </cell>
          <cell r="K388">
            <v>659.54085657708617</v>
          </cell>
          <cell r="L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O388">
            <v>1</v>
          </cell>
          <cell r="AP388">
            <v>1</v>
          </cell>
          <cell r="AQ388">
            <v>1</v>
          </cell>
          <cell r="AR388">
            <v>1</v>
          </cell>
          <cell r="AS388">
            <v>1</v>
          </cell>
          <cell r="AT388">
            <v>1</v>
          </cell>
          <cell r="AU388">
            <v>1</v>
          </cell>
          <cell r="AV388">
            <v>1</v>
          </cell>
          <cell r="AW388">
            <v>1</v>
          </cell>
          <cell r="AX388">
            <v>1</v>
          </cell>
          <cell r="AY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G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</row>
        <row r="389">
          <cell r="B389" t="str">
            <v>Accounts Data Capture clerks</v>
          </cell>
          <cell r="C389" t="str">
            <v>C6</v>
          </cell>
          <cell r="D389">
            <v>676408</v>
          </cell>
          <cell r="J389">
            <v>676408</v>
          </cell>
          <cell r="K389">
            <v>1339.4217821782179</v>
          </cell>
          <cell r="L389">
            <v>0</v>
          </cell>
          <cell r="O389">
            <v>2</v>
          </cell>
          <cell r="P389">
            <v>2</v>
          </cell>
          <cell r="Q389">
            <v>2</v>
          </cell>
          <cell r="R389">
            <v>2</v>
          </cell>
          <cell r="S389">
            <v>2</v>
          </cell>
          <cell r="T389">
            <v>2</v>
          </cell>
          <cell r="U389">
            <v>2</v>
          </cell>
          <cell r="V389">
            <v>2</v>
          </cell>
          <cell r="W389">
            <v>2</v>
          </cell>
          <cell r="X389">
            <v>2</v>
          </cell>
          <cell r="Y389">
            <v>2</v>
          </cell>
          <cell r="Z389">
            <v>2</v>
          </cell>
          <cell r="AA389">
            <v>2</v>
          </cell>
          <cell r="AB389">
            <v>2</v>
          </cell>
          <cell r="AC389">
            <v>2</v>
          </cell>
          <cell r="AD389">
            <v>2</v>
          </cell>
          <cell r="AE389">
            <v>2</v>
          </cell>
          <cell r="AF389">
            <v>2</v>
          </cell>
          <cell r="AG389">
            <v>2</v>
          </cell>
          <cell r="AH389">
            <v>2</v>
          </cell>
          <cell r="AI389">
            <v>2</v>
          </cell>
          <cell r="AJ389">
            <v>2</v>
          </cell>
          <cell r="AK389">
            <v>2</v>
          </cell>
          <cell r="AL389">
            <v>2</v>
          </cell>
          <cell r="AM389">
            <v>2</v>
          </cell>
          <cell r="AN389">
            <v>2</v>
          </cell>
          <cell r="AO389">
            <v>2</v>
          </cell>
          <cell r="AP389">
            <v>2</v>
          </cell>
          <cell r="AQ389">
            <v>2</v>
          </cell>
          <cell r="AR389">
            <v>2</v>
          </cell>
          <cell r="AS389">
            <v>2</v>
          </cell>
          <cell r="AT389">
            <v>2</v>
          </cell>
          <cell r="AU389">
            <v>2</v>
          </cell>
          <cell r="AV389">
            <v>2</v>
          </cell>
          <cell r="AW389">
            <v>2</v>
          </cell>
          <cell r="AX389">
            <v>2</v>
          </cell>
          <cell r="AY389">
            <v>2</v>
          </cell>
          <cell r="AZ389">
            <v>2</v>
          </cell>
          <cell r="BA389">
            <v>2</v>
          </cell>
          <cell r="BB389">
            <v>2</v>
          </cell>
          <cell r="BC389">
            <v>2</v>
          </cell>
          <cell r="BD389">
            <v>2</v>
          </cell>
          <cell r="BE389">
            <v>2</v>
          </cell>
          <cell r="BG389">
            <v>0</v>
          </cell>
          <cell r="BI389">
            <v>2.6788435643564359</v>
          </cell>
          <cell r="BJ389">
            <v>2.6788435643564359</v>
          </cell>
          <cell r="BK389">
            <v>2.6788435643564359</v>
          </cell>
          <cell r="BL389">
            <v>2.6788435643564359</v>
          </cell>
          <cell r="BM389">
            <v>2.6788435643564359</v>
          </cell>
          <cell r="BN389">
            <v>2.6788435643564359</v>
          </cell>
          <cell r="BO389">
            <v>2.6788435643564359</v>
          </cell>
        </row>
        <row r="390">
          <cell r="B390" t="str">
            <v>Financial Controller - Bko</v>
          </cell>
          <cell r="C390" t="str">
            <v>Bamako</v>
          </cell>
          <cell r="J390">
            <v>0</v>
          </cell>
          <cell r="L390">
            <v>0</v>
          </cell>
          <cell r="AA390">
            <v>0</v>
          </cell>
          <cell r="BG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</row>
        <row r="391">
          <cell r="B391" t="str">
            <v>Payroll Systems controller - Bko</v>
          </cell>
          <cell r="C391" t="str">
            <v>Bamako</v>
          </cell>
          <cell r="J391">
            <v>0</v>
          </cell>
          <cell r="L391">
            <v>0</v>
          </cell>
          <cell r="AA391">
            <v>0</v>
          </cell>
          <cell r="AN391">
            <v>0</v>
          </cell>
          <cell r="BG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</row>
        <row r="392">
          <cell r="B392" t="str">
            <v>Payroll Assistant</v>
          </cell>
          <cell r="C392" t="str">
            <v>C1</v>
          </cell>
          <cell r="D392">
            <v>103914.02417910456</v>
          </cell>
          <cell r="J392">
            <v>103914.02417910456</v>
          </cell>
          <cell r="K392">
            <v>205.77034490911794</v>
          </cell>
          <cell r="L392">
            <v>0</v>
          </cell>
          <cell r="AA392">
            <v>0</v>
          </cell>
          <cell r="AN392">
            <v>0</v>
          </cell>
          <cell r="BG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</row>
        <row r="393">
          <cell r="B393" t="str">
            <v>Mine accountant</v>
          </cell>
          <cell r="C393" t="str">
            <v>A3</v>
          </cell>
          <cell r="D393">
            <v>775201</v>
          </cell>
          <cell r="J393">
            <v>775201</v>
          </cell>
          <cell r="K393">
            <v>1535.0514851485148</v>
          </cell>
          <cell r="L393">
            <v>0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E393">
            <v>1</v>
          </cell>
          <cell r="AF393">
            <v>1</v>
          </cell>
          <cell r="AG393">
            <v>1</v>
          </cell>
          <cell r="AH393">
            <v>1</v>
          </cell>
          <cell r="AI393">
            <v>1</v>
          </cell>
          <cell r="AJ393">
            <v>1</v>
          </cell>
          <cell r="AK393">
            <v>1</v>
          </cell>
          <cell r="AL393">
            <v>1</v>
          </cell>
          <cell r="AM393">
            <v>1</v>
          </cell>
          <cell r="AN393">
            <v>1</v>
          </cell>
          <cell r="AO393">
            <v>1</v>
          </cell>
          <cell r="AP393">
            <v>1</v>
          </cell>
          <cell r="AQ393">
            <v>1</v>
          </cell>
          <cell r="AR393">
            <v>1</v>
          </cell>
          <cell r="AS393">
            <v>1</v>
          </cell>
          <cell r="AT393">
            <v>1</v>
          </cell>
          <cell r="AU393">
            <v>1</v>
          </cell>
          <cell r="AV393">
            <v>1</v>
          </cell>
          <cell r="AW393">
            <v>1</v>
          </cell>
          <cell r="AX393">
            <v>1</v>
          </cell>
          <cell r="AY393">
            <v>1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G393">
            <v>0</v>
          </cell>
          <cell r="BI393">
            <v>1.5350514851485149</v>
          </cell>
          <cell r="BJ393">
            <v>1.5350514851485149</v>
          </cell>
          <cell r="BK393">
            <v>1.5350514851485149</v>
          </cell>
          <cell r="BL393">
            <v>1.5350514851485149</v>
          </cell>
          <cell r="BM393">
            <v>1.5350514851485149</v>
          </cell>
          <cell r="BN393">
            <v>1.5350514851485149</v>
          </cell>
          <cell r="BO393">
            <v>1.5350514851485149</v>
          </cell>
        </row>
        <row r="394">
          <cell r="B394" t="str">
            <v>Accountants</v>
          </cell>
          <cell r="C394" t="str">
            <v>B7</v>
          </cell>
          <cell r="D394">
            <v>860065</v>
          </cell>
          <cell r="J394">
            <v>860065</v>
          </cell>
          <cell r="K394">
            <v>1703.09900990099</v>
          </cell>
          <cell r="L394">
            <v>0</v>
          </cell>
          <cell r="O394">
            <v>2</v>
          </cell>
          <cell r="P394">
            <v>2</v>
          </cell>
          <cell r="Q394">
            <v>2</v>
          </cell>
          <cell r="R394">
            <v>2</v>
          </cell>
          <cell r="S394">
            <v>2</v>
          </cell>
          <cell r="T394">
            <v>2</v>
          </cell>
          <cell r="U394">
            <v>2</v>
          </cell>
          <cell r="V394">
            <v>2</v>
          </cell>
          <cell r="W394">
            <v>2</v>
          </cell>
          <cell r="X394">
            <v>2</v>
          </cell>
          <cell r="Y394">
            <v>2</v>
          </cell>
          <cell r="Z394">
            <v>2</v>
          </cell>
          <cell r="AA394">
            <v>2</v>
          </cell>
          <cell r="AB394">
            <v>2</v>
          </cell>
          <cell r="AC394">
            <v>2</v>
          </cell>
          <cell r="AD394">
            <v>2</v>
          </cell>
          <cell r="AE394">
            <v>2</v>
          </cell>
          <cell r="AF394">
            <v>2</v>
          </cell>
          <cell r="AG394">
            <v>2</v>
          </cell>
          <cell r="AH394">
            <v>2</v>
          </cell>
          <cell r="AI394">
            <v>2</v>
          </cell>
          <cell r="AJ394">
            <v>2</v>
          </cell>
          <cell r="AK394">
            <v>2</v>
          </cell>
          <cell r="AL394">
            <v>2</v>
          </cell>
          <cell r="AM394">
            <v>2</v>
          </cell>
          <cell r="AN394">
            <v>2</v>
          </cell>
          <cell r="AO394">
            <v>2</v>
          </cell>
          <cell r="AP394">
            <v>2</v>
          </cell>
          <cell r="AQ394">
            <v>2</v>
          </cell>
          <cell r="AR394">
            <v>2</v>
          </cell>
          <cell r="AS394">
            <v>2</v>
          </cell>
          <cell r="AT394">
            <v>2</v>
          </cell>
          <cell r="AU394">
            <v>2</v>
          </cell>
          <cell r="AV394">
            <v>2</v>
          </cell>
          <cell r="AW394">
            <v>2</v>
          </cell>
          <cell r="AX394">
            <v>2</v>
          </cell>
          <cell r="AY394">
            <v>2</v>
          </cell>
          <cell r="AZ394">
            <v>2</v>
          </cell>
          <cell r="BA394">
            <v>2</v>
          </cell>
          <cell r="BB394">
            <v>2</v>
          </cell>
          <cell r="BC394">
            <v>2</v>
          </cell>
          <cell r="BD394">
            <v>2</v>
          </cell>
          <cell r="BE394">
            <v>2</v>
          </cell>
          <cell r="BG394">
            <v>0</v>
          </cell>
          <cell r="BI394">
            <v>3.4061980198019799</v>
          </cell>
          <cell r="BJ394">
            <v>3.4061980198019799</v>
          </cell>
          <cell r="BK394">
            <v>3.4061980198019799</v>
          </cell>
          <cell r="BL394">
            <v>3.4061980198019799</v>
          </cell>
          <cell r="BM394">
            <v>3.4061980198019799</v>
          </cell>
          <cell r="BN394">
            <v>3.4061980198019799</v>
          </cell>
          <cell r="BO394">
            <v>3.4061980198019799</v>
          </cell>
        </row>
        <row r="395">
          <cell r="B395" t="str">
            <v>Financial Accountant</v>
          </cell>
          <cell r="C395" t="str">
            <v>Bamako</v>
          </cell>
          <cell r="J395">
            <v>0</v>
          </cell>
          <cell r="L395">
            <v>0</v>
          </cell>
          <cell r="AA395">
            <v>0</v>
          </cell>
          <cell r="AN395">
            <v>0</v>
          </cell>
          <cell r="BG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</row>
        <row r="396">
          <cell r="B396" t="str">
            <v>Assistant Financial Accountants</v>
          </cell>
          <cell r="C396" t="str">
            <v>Bamako</v>
          </cell>
          <cell r="J396">
            <v>0</v>
          </cell>
          <cell r="L396">
            <v>0</v>
          </cell>
          <cell r="AA396">
            <v>0</v>
          </cell>
          <cell r="AN396">
            <v>0</v>
          </cell>
          <cell r="BG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</row>
        <row r="397">
          <cell r="B397" t="str">
            <v>Clerk/Buyer</v>
          </cell>
          <cell r="C397" t="str">
            <v>C1</v>
          </cell>
          <cell r="D397">
            <v>0</v>
          </cell>
          <cell r="J397">
            <v>0</v>
          </cell>
          <cell r="K397">
            <v>0</v>
          </cell>
          <cell r="L397">
            <v>0</v>
          </cell>
          <cell r="AA397">
            <v>0</v>
          </cell>
          <cell r="AN397">
            <v>0</v>
          </cell>
          <cell r="BG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</row>
        <row r="398">
          <cell r="B398" t="str">
            <v>IT Technician</v>
          </cell>
          <cell r="C398" t="str">
            <v>A5</v>
          </cell>
          <cell r="D398">
            <v>892902</v>
          </cell>
          <cell r="J398">
            <v>892902</v>
          </cell>
          <cell r="K398">
            <v>1768.1227722772278</v>
          </cell>
          <cell r="L398">
            <v>0</v>
          </cell>
        </row>
        <row r="399">
          <cell r="B399" t="str">
            <v>Stores</v>
          </cell>
          <cell r="AA399">
            <v>0</v>
          </cell>
          <cell r="AN399">
            <v>0</v>
          </cell>
          <cell r="BG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</row>
        <row r="400">
          <cell r="B400" t="str">
            <v>Administration Manager</v>
          </cell>
          <cell r="C400">
            <v>16</v>
          </cell>
          <cell r="J400">
            <v>4889369.5999999996</v>
          </cell>
          <cell r="K400">
            <v>9681.92</v>
          </cell>
          <cell r="L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E400">
            <v>1</v>
          </cell>
          <cell r="AF400">
            <v>1</v>
          </cell>
          <cell r="AG400">
            <v>1</v>
          </cell>
          <cell r="AH400">
            <v>1</v>
          </cell>
          <cell r="AI400">
            <v>1</v>
          </cell>
          <cell r="AJ400">
            <v>1</v>
          </cell>
          <cell r="AK400">
            <v>1</v>
          </cell>
          <cell r="AL400">
            <v>1</v>
          </cell>
          <cell r="AM400">
            <v>1</v>
          </cell>
          <cell r="AN400">
            <v>1</v>
          </cell>
          <cell r="AO400">
            <v>1</v>
          </cell>
          <cell r="AP400">
            <v>1</v>
          </cell>
          <cell r="AQ400">
            <v>1</v>
          </cell>
          <cell r="AR400">
            <v>1</v>
          </cell>
          <cell r="AS400">
            <v>1</v>
          </cell>
          <cell r="AT400">
            <v>1</v>
          </cell>
          <cell r="AU400">
            <v>1</v>
          </cell>
          <cell r="AV400">
            <v>1</v>
          </cell>
          <cell r="AW400">
            <v>1</v>
          </cell>
          <cell r="AX400">
            <v>1</v>
          </cell>
          <cell r="AY400">
            <v>1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G400">
            <v>0</v>
          </cell>
          <cell r="BI400">
            <v>9.6819199999999999</v>
          </cell>
          <cell r="BJ400">
            <v>9.6819199999999999</v>
          </cell>
          <cell r="BK400">
            <v>9.6819199999999999</v>
          </cell>
          <cell r="BL400">
            <v>9.6819199999999999</v>
          </cell>
          <cell r="BM400">
            <v>9.6819199999999999</v>
          </cell>
          <cell r="BN400">
            <v>9.6819199999999999</v>
          </cell>
          <cell r="BO400">
            <v>9.6819199999999999</v>
          </cell>
        </row>
        <row r="401">
          <cell r="B401" t="str">
            <v>Inventory Controller / Data supervisor</v>
          </cell>
          <cell r="D401">
            <v>344879</v>
          </cell>
          <cell r="J401">
            <v>344879</v>
          </cell>
          <cell r="K401">
            <v>682.92871287128708</v>
          </cell>
          <cell r="L401">
            <v>0</v>
          </cell>
          <cell r="AA401">
            <v>0</v>
          </cell>
          <cell r="AN401">
            <v>0</v>
          </cell>
          <cell r="BG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</row>
        <row r="402">
          <cell r="B402" t="str">
            <v>Chief Issuer</v>
          </cell>
          <cell r="C402" t="str">
            <v>B3</v>
          </cell>
          <cell r="D402">
            <v>187831.22400000002</v>
          </cell>
          <cell r="J402">
            <v>187831.22400000002</v>
          </cell>
          <cell r="K402">
            <v>371.94301782178223</v>
          </cell>
          <cell r="L402">
            <v>0</v>
          </cell>
          <cell r="AA402">
            <v>0</v>
          </cell>
          <cell r="AN402">
            <v>0</v>
          </cell>
          <cell r="BG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</row>
        <row r="403">
          <cell r="B403" t="str">
            <v>Chief Receiver</v>
          </cell>
          <cell r="C403" t="str">
            <v>B3</v>
          </cell>
          <cell r="D403">
            <v>187831.22400000002</v>
          </cell>
          <cell r="J403">
            <v>187831.22400000002</v>
          </cell>
          <cell r="K403">
            <v>371.94301782178223</v>
          </cell>
          <cell r="L403">
            <v>0</v>
          </cell>
          <cell r="AA403">
            <v>0</v>
          </cell>
          <cell r="AN403">
            <v>0</v>
          </cell>
          <cell r="BG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</row>
        <row r="404">
          <cell r="B404" t="str">
            <v>Labourers</v>
          </cell>
          <cell r="C404" t="str">
            <v>E1</v>
          </cell>
          <cell r="D404">
            <v>51426.724303665011</v>
          </cell>
          <cell r="J404">
            <v>51426.724303665011</v>
          </cell>
          <cell r="K404">
            <v>101.83509763101982</v>
          </cell>
          <cell r="L404">
            <v>0</v>
          </cell>
          <cell r="AA404">
            <v>0</v>
          </cell>
          <cell r="AN404">
            <v>0</v>
          </cell>
          <cell r="BG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</row>
        <row r="405">
          <cell r="B405" t="str">
            <v>Expeditor</v>
          </cell>
          <cell r="C405" t="str">
            <v>B2</v>
          </cell>
          <cell r="D405">
            <v>173921.652</v>
          </cell>
          <cell r="J405">
            <v>173921.652</v>
          </cell>
          <cell r="K405">
            <v>344.3993108910891</v>
          </cell>
          <cell r="L405">
            <v>0</v>
          </cell>
          <cell r="AA405">
            <v>0</v>
          </cell>
          <cell r="AN405">
            <v>0</v>
          </cell>
          <cell r="BG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</row>
        <row r="406">
          <cell r="B406" t="str">
            <v>Purchasing Agent</v>
          </cell>
          <cell r="C406" t="str">
            <v>B4</v>
          </cell>
          <cell r="D406">
            <v>209398.30682608712</v>
          </cell>
          <cell r="J406">
            <v>209398.30682608712</v>
          </cell>
          <cell r="K406">
            <v>414.65011252690522</v>
          </cell>
          <cell r="L406">
            <v>0</v>
          </cell>
          <cell r="AA406">
            <v>0</v>
          </cell>
          <cell r="AN406">
            <v>0</v>
          </cell>
          <cell r="BG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</row>
        <row r="407">
          <cell r="B407" t="str">
            <v>Issuers/Receivers</v>
          </cell>
          <cell r="C407" t="str">
            <v>C1</v>
          </cell>
          <cell r="D407">
            <v>103914.02417910456</v>
          </cell>
          <cell r="J407">
            <v>103914.02417910456</v>
          </cell>
          <cell r="K407">
            <v>205.77034490911794</v>
          </cell>
          <cell r="L407">
            <v>0</v>
          </cell>
          <cell r="AA407">
            <v>0</v>
          </cell>
          <cell r="AN407">
            <v>0</v>
          </cell>
          <cell r="BG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</row>
        <row r="408">
          <cell r="B408" t="str">
            <v>Data Capture</v>
          </cell>
          <cell r="C408" t="str">
            <v>C1</v>
          </cell>
          <cell r="D408">
            <v>103914.02417910456</v>
          </cell>
          <cell r="J408">
            <v>103914.02417910456</v>
          </cell>
          <cell r="K408">
            <v>205.77034490911794</v>
          </cell>
          <cell r="L408">
            <v>0</v>
          </cell>
          <cell r="AA408">
            <v>0</v>
          </cell>
          <cell r="AN408">
            <v>0</v>
          </cell>
          <cell r="BG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</row>
        <row r="409">
          <cell r="B409" t="str">
            <v>Warehouse Attendent</v>
          </cell>
          <cell r="C409" t="str">
            <v>D1</v>
          </cell>
          <cell r="D409">
            <v>79374.902867256547</v>
          </cell>
          <cell r="J409">
            <v>79374.902867256547</v>
          </cell>
          <cell r="K409">
            <v>157.17802547971593</v>
          </cell>
          <cell r="L409">
            <v>0</v>
          </cell>
          <cell r="AA409">
            <v>0</v>
          </cell>
          <cell r="AN409">
            <v>0</v>
          </cell>
          <cell r="BG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</row>
        <row r="410">
          <cell r="B410" t="str">
            <v>Warehouse Filekeeper</v>
          </cell>
          <cell r="C410" t="str">
            <v>D1</v>
          </cell>
          <cell r="D410">
            <v>79374.902867256547</v>
          </cell>
          <cell r="J410">
            <v>79374.902867256547</v>
          </cell>
          <cell r="K410">
            <v>157.17802547971593</v>
          </cell>
          <cell r="L410">
            <v>0</v>
          </cell>
          <cell r="AA410">
            <v>0</v>
          </cell>
          <cell r="AN410">
            <v>0</v>
          </cell>
          <cell r="BG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</row>
        <row r="411">
          <cell r="B411" t="str">
            <v>Forklift/ Truck Driver</v>
          </cell>
          <cell r="C411" t="str">
            <v>D1</v>
          </cell>
          <cell r="D411">
            <v>79374.902867256547</v>
          </cell>
          <cell r="J411">
            <v>79374.902867256547</v>
          </cell>
          <cell r="K411">
            <v>157.17802547971593</v>
          </cell>
          <cell r="L411">
            <v>0</v>
          </cell>
          <cell r="AA411">
            <v>0</v>
          </cell>
          <cell r="AN411">
            <v>0</v>
          </cell>
          <cell r="BG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</row>
        <row r="412">
          <cell r="B412" t="str">
            <v>Fuel Farm Attendent</v>
          </cell>
          <cell r="C412" t="str">
            <v>D1</v>
          </cell>
          <cell r="D412">
            <v>79374.902867256547</v>
          </cell>
          <cell r="J412">
            <v>79374.902867256547</v>
          </cell>
          <cell r="K412">
            <v>157.17802547971593</v>
          </cell>
          <cell r="L412">
            <v>0</v>
          </cell>
          <cell r="AA412">
            <v>0</v>
          </cell>
          <cell r="AN412">
            <v>0</v>
          </cell>
          <cell r="BG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</row>
        <row r="414">
          <cell r="B414" t="str">
            <v>Expatriate Staff ( incl overheads)</v>
          </cell>
          <cell r="M414">
            <v>0</v>
          </cell>
          <cell r="N414">
            <v>0</v>
          </cell>
          <cell r="O414">
            <v>2</v>
          </cell>
          <cell r="P414">
            <v>2</v>
          </cell>
          <cell r="Q414">
            <v>2</v>
          </cell>
          <cell r="R414">
            <v>2</v>
          </cell>
          <cell r="S414">
            <v>2</v>
          </cell>
          <cell r="T414">
            <v>2</v>
          </cell>
          <cell r="U414">
            <v>2</v>
          </cell>
          <cell r="V414">
            <v>2</v>
          </cell>
          <cell r="W414">
            <v>2</v>
          </cell>
          <cell r="X414">
            <v>2</v>
          </cell>
          <cell r="Y414">
            <v>2</v>
          </cell>
          <cell r="Z414">
            <v>2</v>
          </cell>
          <cell r="AA414">
            <v>2</v>
          </cell>
          <cell r="AB414">
            <v>2</v>
          </cell>
          <cell r="AC414">
            <v>2</v>
          </cell>
          <cell r="AD414">
            <v>2</v>
          </cell>
          <cell r="AE414">
            <v>2</v>
          </cell>
          <cell r="AF414">
            <v>2</v>
          </cell>
          <cell r="AG414">
            <v>2</v>
          </cell>
          <cell r="AH414">
            <v>2</v>
          </cell>
          <cell r="AI414">
            <v>2</v>
          </cell>
          <cell r="AJ414">
            <v>2</v>
          </cell>
          <cell r="AK414">
            <v>2</v>
          </cell>
          <cell r="AL414">
            <v>2</v>
          </cell>
          <cell r="AM414">
            <v>2</v>
          </cell>
          <cell r="AN414">
            <v>2</v>
          </cell>
          <cell r="AO414">
            <v>2</v>
          </cell>
          <cell r="AP414">
            <v>2</v>
          </cell>
          <cell r="AQ414">
            <v>2</v>
          </cell>
          <cell r="AR414">
            <v>2</v>
          </cell>
          <cell r="AS414">
            <v>2</v>
          </cell>
          <cell r="AT414">
            <v>2</v>
          </cell>
          <cell r="AU414">
            <v>2</v>
          </cell>
          <cell r="AV414">
            <v>2</v>
          </cell>
          <cell r="AW414">
            <v>2</v>
          </cell>
          <cell r="AX414">
            <v>2</v>
          </cell>
          <cell r="AY414">
            <v>2</v>
          </cell>
          <cell r="AZ414">
            <v>2</v>
          </cell>
          <cell r="BA414">
            <v>2</v>
          </cell>
          <cell r="BB414">
            <v>2</v>
          </cell>
          <cell r="BC414">
            <v>2</v>
          </cell>
          <cell r="BD414">
            <v>2</v>
          </cell>
          <cell r="BE414">
            <v>2</v>
          </cell>
          <cell r="BI414">
            <v>26.079679999999996</v>
          </cell>
          <cell r="BJ414">
            <v>26.079679999999996</v>
          </cell>
          <cell r="BK414">
            <v>26.079679999999996</v>
          </cell>
          <cell r="BL414">
            <v>26.079679999999996</v>
          </cell>
          <cell r="BM414">
            <v>26.079679999999996</v>
          </cell>
          <cell r="BN414">
            <v>26.079679999999996</v>
          </cell>
          <cell r="BO414">
            <v>26.079679999999996</v>
          </cell>
        </row>
        <row r="415">
          <cell r="B415" t="str">
            <v>National Staff (excl overheads)</v>
          </cell>
          <cell r="M415">
            <v>0</v>
          </cell>
          <cell r="N415">
            <v>0</v>
          </cell>
          <cell r="O415">
            <v>9</v>
          </cell>
          <cell r="P415">
            <v>9</v>
          </cell>
          <cell r="Q415">
            <v>9</v>
          </cell>
          <cell r="R415">
            <v>9</v>
          </cell>
          <cell r="S415">
            <v>9</v>
          </cell>
          <cell r="T415">
            <v>9</v>
          </cell>
          <cell r="U415">
            <v>9</v>
          </cell>
          <cell r="V415">
            <v>9</v>
          </cell>
          <cell r="W415">
            <v>9</v>
          </cell>
          <cell r="X415">
            <v>9</v>
          </cell>
          <cell r="Y415">
            <v>9</v>
          </cell>
          <cell r="Z415">
            <v>9</v>
          </cell>
          <cell r="AA415">
            <v>9</v>
          </cell>
          <cell r="AB415">
            <v>9</v>
          </cell>
          <cell r="AC415">
            <v>9</v>
          </cell>
          <cell r="AD415">
            <v>9</v>
          </cell>
          <cell r="AE415">
            <v>9</v>
          </cell>
          <cell r="AF415">
            <v>9</v>
          </cell>
          <cell r="AG415">
            <v>9</v>
          </cell>
          <cell r="AH415">
            <v>9</v>
          </cell>
          <cell r="AI415">
            <v>9</v>
          </cell>
          <cell r="AJ415">
            <v>9</v>
          </cell>
          <cell r="AK415">
            <v>9</v>
          </cell>
          <cell r="AL415">
            <v>9</v>
          </cell>
          <cell r="AM415">
            <v>9</v>
          </cell>
          <cell r="AN415">
            <v>9</v>
          </cell>
          <cell r="AO415">
            <v>10</v>
          </cell>
          <cell r="AP415">
            <v>10</v>
          </cell>
          <cell r="AQ415">
            <v>10</v>
          </cell>
          <cell r="AR415">
            <v>10</v>
          </cell>
          <cell r="AS415">
            <v>10</v>
          </cell>
          <cell r="AT415">
            <v>10</v>
          </cell>
          <cell r="AU415">
            <v>10</v>
          </cell>
          <cell r="AV415">
            <v>10</v>
          </cell>
          <cell r="AW415">
            <v>10</v>
          </cell>
          <cell r="AX415">
            <v>10</v>
          </cell>
          <cell r="AY415">
            <v>10</v>
          </cell>
          <cell r="AZ415">
            <v>10</v>
          </cell>
          <cell r="BA415">
            <v>10</v>
          </cell>
          <cell r="BB415">
            <v>10</v>
          </cell>
          <cell r="BC415">
            <v>10</v>
          </cell>
          <cell r="BD415">
            <v>10</v>
          </cell>
          <cell r="BE415">
            <v>10</v>
          </cell>
          <cell r="BG415">
            <v>0</v>
          </cell>
        </row>
        <row r="416">
          <cell r="B416" t="str">
            <v>Basic</v>
          </cell>
          <cell r="BI416">
            <v>23.491217821782179</v>
          </cell>
          <cell r="BJ416">
            <v>23.491217821782179</v>
          </cell>
          <cell r="BK416">
            <v>23.491217821782179</v>
          </cell>
          <cell r="BL416">
            <v>23.491217821782179</v>
          </cell>
          <cell r="BM416">
            <v>23.491217821782179</v>
          </cell>
          <cell r="BN416">
            <v>23.491217821782179</v>
          </cell>
          <cell r="BO416">
            <v>23.491217821782179</v>
          </cell>
        </row>
        <row r="417">
          <cell r="B417" t="str">
            <v>National - overheads</v>
          </cell>
          <cell r="BG417">
            <v>0</v>
          </cell>
          <cell r="BI417">
            <v>1.8695201584158414</v>
          </cell>
          <cell r="BJ417">
            <v>1.8695201584158414</v>
          </cell>
          <cell r="BK417">
            <v>1.8695201584158414</v>
          </cell>
          <cell r="BL417">
            <v>1.8695201584158414</v>
          </cell>
          <cell r="BM417">
            <v>1.8695201584158414</v>
          </cell>
          <cell r="BN417">
            <v>1.8695201584158414</v>
          </cell>
          <cell r="BO417">
            <v>1.8695201584158414</v>
          </cell>
        </row>
        <row r="418">
          <cell r="B418" t="str">
            <v>Overtime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</row>
        <row r="419">
          <cell r="B419" t="str">
            <v>Premium</v>
          </cell>
          <cell r="BG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</row>
        <row r="420">
          <cell r="B420" t="str">
            <v>Bonus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</row>
        <row r="421">
          <cell r="B421" t="str">
            <v>Advancmt + Bill's correction</v>
          </cell>
          <cell r="BI421">
            <v>1.8695201584158414</v>
          </cell>
          <cell r="BJ421">
            <v>1.8695201584158414</v>
          </cell>
          <cell r="BK421">
            <v>1.8695201584158414</v>
          </cell>
          <cell r="BL421">
            <v>1.8695201584158414</v>
          </cell>
          <cell r="BM421">
            <v>1.8695201584158414</v>
          </cell>
          <cell r="BN421">
            <v>1.8695201584158414</v>
          </cell>
          <cell r="BO421">
            <v>1.8695201584158414</v>
          </cell>
        </row>
        <row r="422">
          <cell r="B422" t="str">
            <v>Total Staff Complement/Cost</v>
          </cell>
          <cell r="M422">
            <v>0</v>
          </cell>
          <cell r="N422">
            <v>0</v>
          </cell>
          <cell r="O422">
            <v>11</v>
          </cell>
          <cell r="P422">
            <v>11</v>
          </cell>
          <cell r="Q422">
            <v>11</v>
          </cell>
          <cell r="R422">
            <v>11</v>
          </cell>
          <cell r="S422">
            <v>11</v>
          </cell>
          <cell r="T422">
            <v>11</v>
          </cell>
          <cell r="U422">
            <v>11</v>
          </cell>
          <cell r="V422">
            <v>11</v>
          </cell>
          <cell r="W422">
            <v>11</v>
          </cell>
          <cell r="X422">
            <v>11</v>
          </cell>
          <cell r="Y422">
            <v>11</v>
          </cell>
          <cell r="Z422">
            <v>11</v>
          </cell>
          <cell r="AA422">
            <v>11</v>
          </cell>
          <cell r="AB422">
            <v>11</v>
          </cell>
          <cell r="AC422">
            <v>11</v>
          </cell>
          <cell r="AD422">
            <v>11</v>
          </cell>
          <cell r="AE422">
            <v>11</v>
          </cell>
          <cell r="AF422">
            <v>11</v>
          </cell>
          <cell r="AG422">
            <v>11</v>
          </cell>
          <cell r="AH422">
            <v>11</v>
          </cell>
          <cell r="AI422">
            <v>11</v>
          </cell>
          <cell r="AJ422">
            <v>11</v>
          </cell>
          <cell r="AK422">
            <v>11</v>
          </cell>
          <cell r="AL422">
            <v>11</v>
          </cell>
          <cell r="AM422">
            <v>11</v>
          </cell>
          <cell r="AN422">
            <v>11</v>
          </cell>
          <cell r="AO422">
            <v>12</v>
          </cell>
          <cell r="AP422">
            <v>12</v>
          </cell>
          <cell r="AQ422">
            <v>12</v>
          </cell>
          <cell r="AR422">
            <v>12</v>
          </cell>
          <cell r="AS422">
            <v>12</v>
          </cell>
          <cell r="AT422">
            <v>12</v>
          </cell>
          <cell r="AU422">
            <v>12</v>
          </cell>
          <cell r="AV422">
            <v>12</v>
          </cell>
          <cell r="AW422">
            <v>12</v>
          </cell>
          <cell r="AX422">
            <v>12</v>
          </cell>
          <cell r="AY422">
            <v>12</v>
          </cell>
          <cell r="AZ422">
            <v>12</v>
          </cell>
          <cell r="BA422">
            <v>12</v>
          </cell>
          <cell r="BB422">
            <v>12</v>
          </cell>
          <cell r="BC422">
            <v>12</v>
          </cell>
          <cell r="BD422">
            <v>12</v>
          </cell>
          <cell r="BE422">
            <v>12</v>
          </cell>
          <cell r="BI422">
            <v>51.440417980198021</v>
          </cell>
          <cell r="BJ422">
            <v>51.440417980198021</v>
          </cell>
          <cell r="BK422">
            <v>51.440417980198021</v>
          </cell>
          <cell r="BL422">
            <v>51.440417980198021</v>
          </cell>
          <cell r="BM422">
            <v>51.440417980198021</v>
          </cell>
          <cell r="BN422">
            <v>51.440417980198021</v>
          </cell>
          <cell r="BO422">
            <v>51.440417980198021</v>
          </cell>
        </row>
        <row r="423">
          <cell r="AA423">
            <v>0</v>
          </cell>
          <cell r="BG423">
            <v>0</v>
          </cell>
        </row>
        <row r="424">
          <cell r="AA424">
            <v>0</v>
          </cell>
          <cell r="BG424">
            <v>0</v>
          </cell>
        </row>
        <row r="425">
          <cell r="B425" t="str">
            <v xml:space="preserve">Human Resource /Health/ Community </v>
          </cell>
          <cell r="C425" t="str">
            <v>Grade</v>
          </cell>
          <cell r="D425" t="str">
            <v>Basic</v>
          </cell>
          <cell r="E425" t="str">
            <v>Overtime</v>
          </cell>
          <cell r="F425" t="str">
            <v>Premium</v>
          </cell>
          <cell r="G425" t="str">
            <v>Bonus</v>
          </cell>
          <cell r="H425" t="str">
            <v>Advancmt</v>
          </cell>
          <cell r="J425" t="str">
            <v>FCFA pm</v>
          </cell>
          <cell r="K425" t="str">
            <v>USD pm</v>
          </cell>
        </row>
        <row r="426">
          <cell r="B426" t="str">
            <v>Clinic</v>
          </cell>
        </row>
        <row r="427">
          <cell r="B427" t="str">
            <v>Doctors (Expats)</v>
          </cell>
          <cell r="C427" t="str">
            <v>19</v>
          </cell>
          <cell r="I427">
            <v>0</v>
          </cell>
          <cell r="J427">
            <v>4298206.5000000009</v>
          </cell>
          <cell r="K427">
            <v>8511.3000000000011</v>
          </cell>
          <cell r="L427">
            <v>1</v>
          </cell>
          <cell r="AA427">
            <v>0</v>
          </cell>
          <cell r="AN427">
            <v>0</v>
          </cell>
          <cell r="BG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</row>
        <row r="428">
          <cell r="B428" t="str">
            <v>Doctors (Malian)</v>
          </cell>
          <cell r="C428" t="str">
            <v>A10</v>
          </cell>
          <cell r="D428">
            <v>1378367</v>
          </cell>
          <cell r="E428">
            <v>0</v>
          </cell>
          <cell r="F428">
            <v>0</v>
          </cell>
          <cell r="G428">
            <v>0</v>
          </cell>
          <cell r="H428">
            <v>41351.01</v>
          </cell>
          <cell r="I428">
            <v>0</v>
          </cell>
          <cell r="J428">
            <v>1419718.01</v>
          </cell>
          <cell r="K428">
            <v>2811.3227920792078</v>
          </cell>
          <cell r="L428">
            <v>0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1</v>
          </cell>
          <cell r="AA428">
            <v>1</v>
          </cell>
          <cell r="AB428">
            <v>1</v>
          </cell>
          <cell r="AC428">
            <v>1</v>
          </cell>
          <cell r="AD428">
            <v>1</v>
          </cell>
          <cell r="AE428">
            <v>1</v>
          </cell>
          <cell r="AF428">
            <v>1</v>
          </cell>
          <cell r="AG428">
            <v>1</v>
          </cell>
          <cell r="AH428">
            <v>1</v>
          </cell>
          <cell r="AI428">
            <v>1</v>
          </cell>
          <cell r="AJ428">
            <v>1</v>
          </cell>
          <cell r="AK428">
            <v>1</v>
          </cell>
          <cell r="AL428">
            <v>1</v>
          </cell>
          <cell r="AM428">
            <v>1</v>
          </cell>
          <cell r="AN428">
            <v>1</v>
          </cell>
          <cell r="AO428">
            <v>1</v>
          </cell>
          <cell r="AP428">
            <v>1</v>
          </cell>
          <cell r="AQ428">
            <v>1</v>
          </cell>
          <cell r="AR428">
            <v>1</v>
          </cell>
          <cell r="AS428">
            <v>1</v>
          </cell>
          <cell r="AT428">
            <v>1</v>
          </cell>
          <cell r="AU428">
            <v>1</v>
          </cell>
          <cell r="AV428">
            <v>1</v>
          </cell>
          <cell r="AW428">
            <v>1</v>
          </cell>
          <cell r="AX428">
            <v>1</v>
          </cell>
          <cell r="AY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G428">
            <v>0</v>
          </cell>
          <cell r="BI428">
            <v>2.8113227920792077</v>
          </cell>
          <cell r="BJ428">
            <v>2.8113227920792077</v>
          </cell>
          <cell r="BK428">
            <v>2.8113227920792077</v>
          </cell>
          <cell r="BL428">
            <v>2.8113227920792077</v>
          </cell>
          <cell r="BM428">
            <v>2.8113227920792077</v>
          </cell>
          <cell r="BN428">
            <v>2.8113227920792077</v>
          </cell>
          <cell r="BO428">
            <v>2.8113227920792077</v>
          </cell>
        </row>
        <row r="429">
          <cell r="B429" t="str">
            <v>Nurses</v>
          </cell>
          <cell r="C429" t="str">
            <v>C5</v>
          </cell>
          <cell r="D429">
            <v>526196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526196</v>
          </cell>
          <cell r="K429">
            <v>1041.9722772277228</v>
          </cell>
          <cell r="L429">
            <v>0</v>
          </cell>
          <cell r="O429">
            <v>3</v>
          </cell>
          <cell r="P429">
            <v>3</v>
          </cell>
          <cell r="Q429">
            <v>3</v>
          </cell>
          <cell r="R429">
            <v>3</v>
          </cell>
          <cell r="S429">
            <v>3</v>
          </cell>
          <cell r="T429">
            <v>3</v>
          </cell>
          <cell r="U429">
            <v>3</v>
          </cell>
          <cell r="V429">
            <v>3</v>
          </cell>
          <cell r="W429">
            <v>3</v>
          </cell>
          <cell r="X429">
            <v>3</v>
          </cell>
          <cell r="Y429">
            <v>3</v>
          </cell>
          <cell r="Z429">
            <v>3</v>
          </cell>
          <cell r="AA429">
            <v>3</v>
          </cell>
          <cell r="AB429">
            <v>3</v>
          </cell>
          <cell r="AC429">
            <v>3</v>
          </cell>
          <cell r="AD429">
            <v>3</v>
          </cell>
          <cell r="AE429">
            <v>3</v>
          </cell>
          <cell r="AF429">
            <v>3</v>
          </cell>
          <cell r="AG429">
            <v>3</v>
          </cell>
          <cell r="AH429">
            <v>3</v>
          </cell>
          <cell r="AI429">
            <v>3</v>
          </cell>
          <cell r="AJ429">
            <v>3</v>
          </cell>
          <cell r="AK429">
            <v>3</v>
          </cell>
          <cell r="AL429">
            <v>3</v>
          </cell>
          <cell r="AM429">
            <v>3</v>
          </cell>
          <cell r="AN429">
            <v>3</v>
          </cell>
          <cell r="AO429">
            <v>3</v>
          </cell>
          <cell r="AP429">
            <v>3</v>
          </cell>
          <cell r="AQ429">
            <v>3</v>
          </cell>
          <cell r="AR429">
            <v>3</v>
          </cell>
          <cell r="AS429">
            <v>3</v>
          </cell>
          <cell r="AT429">
            <v>3</v>
          </cell>
          <cell r="AU429">
            <v>3</v>
          </cell>
          <cell r="AV429">
            <v>3</v>
          </cell>
          <cell r="AW429">
            <v>3</v>
          </cell>
          <cell r="AX429">
            <v>3</v>
          </cell>
          <cell r="AY429">
            <v>3</v>
          </cell>
          <cell r="AZ429">
            <v>3</v>
          </cell>
          <cell r="BA429">
            <v>3</v>
          </cell>
          <cell r="BB429">
            <v>3</v>
          </cell>
          <cell r="BC429">
            <v>3</v>
          </cell>
          <cell r="BD429">
            <v>3</v>
          </cell>
          <cell r="BE429">
            <v>3</v>
          </cell>
          <cell r="BG429">
            <v>0</v>
          </cell>
          <cell r="BI429">
            <v>3.1259168316831683</v>
          </cell>
          <cell r="BJ429">
            <v>3.1259168316831683</v>
          </cell>
          <cell r="BK429">
            <v>3.1259168316831683</v>
          </cell>
          <cell r="BL429">
            <v>3.1259168316831683</v>
          </cell>
          <cell r="BM429">
            <v>3.1259168316831683</v>
          </cell>
          <cell r="BN429">
            <v>3.1259168316831683</v>
          </cell>
          <cell r="BO429">
            <v>3.1259168316831683</v>
          </cell>
        </row>
        <row r="430">
          <cell r="B430" t="str">
            <v>Trauma Centre Pharmacist</v>
          </cell>
          <cell r="C430" t="str">
            <v>A1</v>
          </cell>
          <cell r="D430">
            <v>221298.43433333319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221298.43433333319</v>
          </cell>
          <cell r="K430">
            <v>438.21472145214494</v>
          </cell>
          <cell r="L430">
            <v>0</v>
          </cell>
          <cell r="AA430">
            <v>0</v>
          </cell>
          <cell r="AN430">
            <v>0</v>
          </cell>
          <cell r="BG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</row>
        <row r="431">
          <cell r="B431" t="str">
            <v>Medlab Supervisor</v>
          </cell>
          <cell r="C431" t="str">
            <v>B4</v>
          </cell>
          <cell r="D431">
            <v>209398.30682608712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209398.30682608712</v>
          </cell>
          <cell r="K431">
            <v>414.65011252690522</v>
          </cell>
          <cell r="L431">
            <v>0</v>
          </cell>
          <cell r="AA431">
            <v>0</v>
          </cell>
          <cell r="AN431">
            <v>0</v>
          </cell>
          <cell r="BG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</row>
        <row r="432">
          <cell r="B432" t="str">
            <v xml:space="preserve"> Midewife</v>
          </cell>
          <cell r="C432" t="str">
            <v>B2</v>
          </cell>
          <cell r="D432">
            <v>173921.652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173921.652</v>
          </cell>
          <cell r="K432">
            <v>344.3993108910891</v>
          </cell>
          <cell r="L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G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</row>
        <row r="433">
          <cell r="B433" t="str">
            <v xml:space="preserve"> Nurse Assistant</v>
          </cell>
          <cell r="C433" t="str">
            <v>D2</v>
          </cell>
          <cell r="D433">
            <v>91582.989473684211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91582.989473684211</v>
          </cell>
          <cell r="K433">
            <v>181.35245440333506</v>
          </cell>
          <cell r="L433">
            <v>0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BG433">
            <v>0</v>
          </cell>
          <cell r="BI433">
            <v>0</v>
          </cell>
          <cell r="BJ433">
            <v>0.18135245440333506</v>
          </cell>
          <cell r="BK433">
            <v>0.18135245440333506</v>
          </cell>
          <cell r="BL433">
            <v>0.18135245440333506</v>
          </cell>
          <cell r="BM433">
            <v>0.18135245440333506</v>
          </cell>
          <cell r="BN433">
            <v>0.18135245440333506</v>
          </cell>
          <cell r="BO433">
            <v>0.18135245440333506</v>
          </cell>
        </row>
        <row r="434">
          <cell r="B434" t="str">
            <v xml:space="preserve"> Senior Nurse</v>
          </cell>
          <cell r="C434" t="str">
            <v>B2</v>
          </cell>
          <cell r="D434">
            <v>173921.652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173921.652</v>
          </cell>
          <cell r="K434">
            <v>344.3993108910891</v>
          </cell>
          <cell r="L434">
            <v>0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BG434">
            <v>0</v>
          </cell>
          <cell r="BI434">
            <v>0</v>
          </cell>
          <cell r="BJ434">
            <v>0.34439931089108911</v>
          </cell>
          <cell r="BK434">
            <v>0.34439931089108911</v>
          </cell>
          <cell r="BL434">
            <v>0.34439931089108911</v>
          </cell>
          <cell r="BM434">
            <v>0.34439931089108911</v>
          </cell>
          <cell r="BN434">
            <v>0.34439931089108911</v>
          </cell>
          <cell r="BO434">
            <v>0.34439931089108911</v>
          </cell>
        </row>
        <row r="435">
          <cell r="B435" t="str">
            <v xml:space="preserve">  Lab-Technician</v>
          </cell>
          <cell r="C435" t="str">
            <v>B2</v>
          </cell>
          <cell r="D435">
            <v>497742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497742</v>
          </cell>
          <cell r="K435">
            <v>985.62772277227725</v>
          </cell>
          <cell r="L435">
            <v>0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E435">
            <v>1</v>
          </cell>
          <cell r="AF435">
            <v>1</v>
          </cell>
          <cell r="AG435">
            <v>1</v>
          </cell>
          <cell r="AH435">
            <v>1</v>
          </cell>
          <cell r="AI435">
            <v>1</v>
          </cell>
          <cell r="AJ435">
            <v>1</v>
          </cell>
          <cell r="AK435">
            <v>1</v>
          </cell>
          <cell r="AL435">
            <v>1</v>
          </cell>
          <cell r="AM435">
            <v>1</v>
          </cell>
          <cell r="AN435">
            <v>1</v>
          </cell>
          <cell r="AO435">
            <v>1</v>
          </cell>
          <cell r="AP435">
            <v>1</v>
          </cell>
          <cell r="AQ435">
            <v>1</v>
          </cell>
          <cell r="AR435">
            <v>1</v>
          </cell>
          <cell r="AS435">
            <v>1</v>
          </cell>
          <cell r="AT435">
            <v>1</v>
          </cell>
          <cell r="AU435">
            <v>1</v>
          </cell>
          <cell r="AV435">
            <v>1</v>
          </cell>
          <cell r="AW435">
            <v>1</v>
          </cell>
          <cell r="AX435">
            <v>1</v>
          </cell>
          <cell r="AY435">
            <v>1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G435">
            <v>0</v>
          </cell>
          <cell r="BI435">
            <v>0.98562772277227728</v>
          </cell>
          <cell r="BJ435">
            <v>0.98562772277227728</v>
          </cell>
          <cell r="BK435">
            <v>0.98562772277227728</v>
          </cell>
          <cell r="BL435">
            <v>0.98562772277227728</v>
          </cell>
          <cell r="BM435">
            <v>0.98562772277227728</v>
          </cell>
          <cell r="BN435">
            <v>0.98562772277227728</v>
          </cell>
          <cell r="BO435">
            <v>0.98562772277227728</v>
          </cell>
        </row>
        <row r="436">
          <cell r="B436" t="str">
            <v>Driver</v>
          </cell>
          <cell r="C436" t="str">
            <v>D3</v>
          </cell>
          <cell r="D436">
            <v>431755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431755</v>
          </cell>
          <cell r="K436">
            <v>854.96039603960401</v>
          </cell>
          <cell r="L436">
            <v>0</v>
          </cell>
          <cell r="AA436">
            <v>0</v>
          </cell>
          <cell r="AB436">
            <v>1</v>
          </cell>
          <cell r="AC436">
            <v>1</v>
          </cell>
          <cell r="AD436">
            <v>1</v>
          </cell>
          <cell r="AE436">
            <v>1</v>
          </cell>
          <cell r="AF436">
            <v>1</v>
          </cell>
          <cell r="AG436">
            <v>1</v>
          </cell>
          <cell r="AH436">
            <v>1</v>
          </cell>
          <cell r="AI436">
            <v>1</v>
          </cell>
          <cell r="AJ436">
            <v>1</v>
          </cell>
          <cell r="AK436">
            <v>1</v>
          </cell>
          <cell r="AL436">
            <v>1</v>
          </cell>
          <cell r="AM436">
            <v>1</v>
          </cell>
          <cell r="AN436">
            <v>1</v>
          </cell>
          <cell r="AO436">
            <v>1</v>
          </cell>
          <cell r="AP436">
            <v>1</v>
          </cell>
          <cell r="AQ436">
            <v>1</v>
          </cell>
          <cell r="AR436">
            <v>1</v>
          </cell>
          <cell r="AS436">
            <v>1</v>
          </cell>
          <cell r="AT436">
            <v>1</v>
          </cell>
          <cell r="AU436">
            <v>1</v>
          </cell>
          <cell r="AV436">
            <v>1</v>
          </cell>
          <cell r="AW436">
            <v>1</v>
          </cell>
          <cell r="AX436">
            <v>1</v>
          </cell>
          <cell r="AY436">
            <v>1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G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</row>
        <row r="437">
          <cell r="B437" t="str">
            <v>Cleaner</v>
          </cell>
          <cell r="C437" t="str">
            <v>E1</v>
          </cell>
          <cell r="D437">
            <v>229539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229539</v>
          </cell>
          <cell r="K437">
            <v>454.53267326732674</v>
          </cell>
          <cell r="L437">
            <v>0</v>
          </cell>
          <cell r="AB437">
            <v>1</v>
          </cell>
          <cell r="AC437">
            <v>1</v>
          </cell>
          <cell r="AD437">
            <v>1</v>
          </cell>
          <cell r="AE437">
            <v>1</v>
          </cell>
          <cell r="AF437">
            <v>1</v>
          </cell>
          <cell r="AG437">
            <v>1</v>
          </cell>
          <cell r="AH437">
            <v>1</v>
          </cell>
          <cell r="AI437">
            <v>1</v>
          </cell>
          <cell r="AJ437">
            <v>1</v>
          </cell>
          <cell r="AK437">
            <v>1</v>
          </cell>
          <cell r="AL437">
            <v>1</v>
          </cell>
          <cell r="AM437">
            <v>1</v>
          </cell>
          <cell r="AN437">
            <v>1</v>
          </cell>
          <cell r="AO437">
            <v>1</v>
          </cell>
          <cell r="AP437">
            <v>1</v>
          </cell>
          <cell r="AQ437">
            <v>1</v>
          </cell>
          <cell r="AR437">
            <v>1</v>
          </cell>
          <cell r="AS437">
            <v>1</v>
          </cell>
          <cell r="AT437">
            <v>1</v>
          </cell>
          <cell r="AU437">
            <v>1</v>
          </cell>
          <cell r="AV437">
            <v>1</v>
          </cell>
          <cell r="AW437">
            <v>1</v>
          </cell>
          <cell r="AX437">
            <v>1</v>
          </cell>
          <cell r="AY437">
            <v>1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</row>
        <row r="438">
          <cell r="C438" t="str">
            <v>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3445034.25</v>
          </cell>
          <cell r="K438">
            <v>6821.85</v>
          </cell>
          <cell r="L438">
            <v>1</v>
          </cell>
          <cell r="AA438">
            <v>0</v>
          </cell>
          <cell r="AN438">
            <v>0</v>
          </cell>
          <cell r="BG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</row>
        <row r="439">
          <cell r="B439" t="str">
            <v>Transport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AA439">
            <v>0</v>
          </cell>
          <cell r="AN439">
            <v>0</v>
          </cell>
        </row>
        <row r="440">
          <cell r="B440" t="str">
            <v>Travel Coordinator</v>
          </cell>
          <cell r="C440" t="str">
            <v>B4</v>
          </cell>
          <cell r="D440">
            <v>666714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666714</v>
          </cell>
          <cell r="K440">
            <v>1320.2257425742575</v>
          </cell>
          <cell r="L440">
            <v>0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E440">
            <v>1</v>
          </cell>
          <cell r="AF440">
            <v>1</v>
          </cell>
          <cell r="AG440">
            <v>1</v>
          </cell>
          <cell r="AH440">
            <v>1</v>
          </cell>
          <cell r="AI440">
            <v>1</v>
          </cell>
          <cell r="AJ440">
            <v>1</v>
          </cell>
          <cell r="AK440">
            <v>1</v>
          </cell>
          <cell r="AL440">
            <v>1</v>
          </cell>
          <cell r="AM440">
            <v>1</v>
          </cell>
          <cell r="AN440">
            <v>1</v>
          </cell>
          <cell r="AO440">
            <v>1</v>
          </cell>
          <cell r="AP440">
            <v>1</v>
          </cell>
          <cell r="AQ440">
            <v>1</v>
          </cell>
          <cell r="AR440">
            <v>1</v>
          </cell>
          <cell r="AS440">
            <v>1</v>
          </cell>
          <cell r="AT440">
            <v>1</v>
          </cell>
          <cell r="AU440">
            <v>1</v>
          </cell>
          <cell r="AV440">
            <v>1</v>
          </cell>
          <cell r="AW440">
            <v>1</v>
          </cell>
          <cell r="AX440">
            <v>1</v>
          </cell>
          <cell r="AY440">
            <v>1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G440">
            <v>0</v>
          </cell>
          <cell r="BI440">
            <v>1.3202257425742576</v>
          </cell>
          <cell r="BJ440">
            <v>1.3202257425742576</v>
          </cell>
          <cell r="BK440">
            <v>1.3202257425742576</v>
          </cell>
          <cell r="BL440">
            <v>1.3202257425742576</v>
          </cell>
          <cell r="BM440">
            <v>1.3202257425742576</v>
          </cell>
          <cell r="BN440">
            <v>1.3202257425742576</v>
          </cell>
          <cell r="BO440">
            <v>1.3202257425742576</v>
          </cell>
        </row>
        <row r="441">
          <cell r="B441" t="str">
            <v>Transport Superintendent</v>
          </cell>
          <cell r="C441" t="str">
            <v>B2</v>
          </cell>
          <cell r="D441">
            <v>497742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497742</v>
          </cell>
          <cell r="K441">
            <v>985.62772277227725</v>
          </cell>
          <cell r="L441">
            <v>0</v>
          </cell>
          <cell r="AA441">
            <v>0</v>
          </cell>
          <cell r="AN441">
            <v>0</v>
          </cell>
          <cell r="BG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</row>
        <row r="442">
          <cell r="B442" t="str">
            <v xml:space="preserve">Driver </v>
          </cell>
          <cell r="C442" t="str">
            <v>D3</v>
          </cell>
          <cell r="D442">
            <v>431755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431755</v>
          </cell>
          <cell r="K442">
            <v>854.96039603960401</v>
          </cell>
          <cell r="L442">
            <v>0</v>
          </cell>
          <cell r="O442">
            <v>2</v>
          </cell>
          <cell r="P442">
            <v>2</v>
          </cell>
          <cell r="Q442">
            <v>2</v>
          </cell>
          <cell r="R442">
            <v>2</v>
          </cell>
          <cell r="S442">
            <v>2</v>
          </cell>
          <cell r="T442">
            <v>2</v>
          </cell>
          <cell r="U442">
            <v>2</v>
          </cell>
          <cell r="V442">
            <v>2</v>
          </cell>
          <cell r="W442">
            <v>2</v>
          </cell>
          <cell r="X442">
            <v>2</v>
          </cell>
          <cell r="Y442">
            <v>2</v>
          </cell>
          <cell r="Z442">
            <v>2</v>
          </cell>
          <cell r="AA442">
            <v>2</v>
          </cell>
          <cell r="AB442">
            <v>1</v>
          </cell>
          <cell r="AC442">
            <v>1</v>
          </cell>
          <cell r="AD442">
            <v>1</v>
          </cell>
          <cell r="AE442">
            <v>1</v>
          </cell>
          <cell r="AF442">
            <v>1</v>
          </cell>
          <cell r="AG442">
            <v>1</v>
          </cell>
          <cell r="AH442">
            <v>1</v>
          </cell>
          <cell r="AI442">
            <v>1</v>
          </cell>
          <cell r="AJ442">
            <v>1</v>
          </cell>
          <cell r="AK442">
            <v>1</v>
          </cell>
          <cell r="AL442">
            <v>1</v>
          </cell>
          <cell r="AM442">
            <v>1</v>
          </cell>
          <cell r="AN442">
            <v>1</v>
          </cell>
          <cell r="AO442">
            <v>1</v>
          </cell>
          <cell r="AP442">
            <v>1</v>
          </cell>
          <cell r="AQ442">
            <v>1</v>
          </cell>
          <cell r="AR442">
            <v>1</v>
          </cell>
          <cell r="AS442">
            <v>1</v>
          </cell>
          <cell r="AT442">
            <v>1</v>
          </cell>
          <cell r="AU442">
            <v>1</v>
          </cell>
          <cell r="AV442">
            <v>1</v>
          </cell>
          <cell r="AW442">
            <v>1</v>
          </cell>
          <cell r="AX442">
            <v>1</v>
          </cell>
          <cell r="AY442">
            <v>1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G442">
            <v>0</v>
          </cell>
          <cell r="BI442">
            <v>1.7099207920792081</v>
          </cell>
          <cell r="BJ442">
            <v>1.7099207920792081</v>
          </cell>
          <cell r="BK442">
            <v>1.7099207920792081</v>
          </cell>
          <cell r="BL442">
            <v>1.7099207920792081</v>
          </cell>
          <cell r="BM442">
            <v>1.7099207920792081</v>
          </cell>
          <cell r="BN442">
            <v>1.7099207920792081</v>
          </cell>
          <cell r="BO442">
            <v>1.7099207920792081</v>
          </cell>
        </row>
        <row r="443">
          <cell r="B443" t="str">
            <v>General Driver</v>
          </cell>
          <cell r="C443" t="str">
            <v>D2</v>
          </cell>
          <cell r="D443">
            <v>413676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413676</v>
          </cell>
          <cell r="K443">
            <v>819.16039603960394</v>
          </cell>
          <cell r="L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1</v>
          </cell>
          <cell r="AC443">
            <v>1</v>
          </cell>
          <cell r="AD443">
            <v>1</v>
          </cell>
          <cell r="AE443">
            <v>1</v>
          </cell>
          <cell r="AF443">
            <v>1</v>
          </cell>
          <cell r="AG443">
            <v>1</v>
          </cell>
          <cell r="AH443">
            <v>1</v>
          </cell>
          <cell r="AI443">
            <v>1</v>
          </cell>
          <cell r="AJ443">
            <v>1</v>
          </cell>
          <cell r="AK443">
            <v>1</v>
          </cell>
          <cell r="AL443">
            <v>1</v>
          </cell>
          <cell r="AM443">
            <v>1</v>
          </cell>
          <cell r="AN443">
            <v>1</v>
          </cell>
          <cell r="AO443">
            <v>1</v>
          </cell>
          <cell r="AP443">
            <v>1</v>
          </cell>
          <cell r="AQ443">
            <v>1</v>
          </cell>
          <cell r="AR443">
            <v>1</v>
          </cell>
          <cell r="AS443">
            <v>1</v>
          </cell>
          <cell r="AT443">
            <v>1</v>
          </cell>
          <cell r="AU443">
            <v>1</v>
          </cell>
          <cell r="AV443">
            <v>1</v>
          </cell>
          <cell r="AW443">
            <v>1</v>
          </cell>
          <cell r="AX443">
            <v>1</v>
          </cell>
          <cell r="AY443">
            <v>1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G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</row>
        <row r="444">
          <cell r="B444" t="str">
            <v>Human Resources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AA444">
            <v>0</v>
          </cell>
          <cell r="AN444">
            <v>0</v>
          </cell>
          <cell r="BG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</row>
        <row r="445">
          <cell r="B445" t="str">
            <v>HR Manager</v>
          </cell>
          <cell r="C445" t="str">
            <v>HC1</v>
          </cell>
          <cell r="D445">
            <v>2058663</v>
          </cell>
          <cell r="E445">
            <v>0</v>
          </cell>
          <cell r="F445">
            <v>0</v>
          </cell>
          <cell r="G445">
            <v>0</v>
          </cell>
          <cell r="H445">
            <v>38836</v>
          </cell>
          <cell r="I445">
            <v>0</v>
          </cell>
          <cell r="J445">
            <v>2097499</v>
          </cell>
          <cell r="K445">
            <v>4153.463366336634</v>
          </cell>
          <cell r="L445">
            <v>0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E445">
            <v>1</v>
          </cell>
          <cell r="AF445">
            <v>1</v>
          </cell>
          <cell r="AG445">
            <v>1</v>
          </cell>
          <cell r="AH445">
            <v>1</v>
          </cell>
          <cell r="AI445">
            <v>1</v>
          </cell>
          <cell r="AJ445">
            <v>1</v>
          </cell>
          <cell r="AK445">
            <v>1</v>
          </cell>
          <cell r="AL445">
            <v>1</v>
          </cell>
          <cell r="AM445">
            <v>1</v>
          </cell>
          <cell r="AN445">
            <v>1</v>
          </cell>
          <cell r="AO445">
            <v>1</v>
          </cell>
          <cell r="AP445">
            <v>1</v>
          </cell>
          <cell r="AQ445">
            <v>1</v>
          </cell>
          <cell r="AR445">
            <v>1</v>
          </cell>
          <cell r="AS445">
            <v>1</v>
          </cell>
          <cell r="AT445">
            <v>1</v>
          </cell>
          <cell r="AU445">
            <v>1</v>
          </cell>
          <cell r="AV445">
            <v>1</v>
          </cell>
          <cell r="AW445">
            <v>1</v>
          </cell>
          <cell r="AX445">
            <v>1</v>
          </cell>
          <cell r="AY445">
            <v>1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G445">
            <v>0</v>
          </cell>
          <cell r="BI445">
            <v>4.1534633663366343</v>
          </cell>
          <cell r="BJ445">
            <v>4.1534633663366343</v>
          </cell>
          <cell r="BK445">
            <v>4.1534633663366343</v>
          </cell>
          <cell r="BL445">
            <v>4.1534633663366343</v>
          </cell>
          <cell r="BM445">
            <v>4.1534633663366343</v>
          </cell>
          <cell r="BN445">
            <v>4.1534633663366343</v>
          </cell>
          <cell r="BO445">
            <v>4.1534633663366343</v>
          </cell>
        </row>
        <row r="446">
          <cell r="B446" t="str">
            <v>Personnel Officer</v>
          </cell>
          <cell r="C446" t="str">
            <v>A5</v>
          </cell>
          <cell r="D446">
            <v>815462</v>
          </cell>
          <cell r="E446">
            <v>0</v>
          </cell>
          <cell r="F446">
            <v>0</v>
          </cell>
          <cell r="G446">
            <v>0</v>
          </cell>
          <cell r="H446">
            <v>34382</v>
          </cell>
          <cell r="I446">
            <v>0</v>
          </cell>
          <cell r="J446">
            <v>849844</v>
          </cell>
          <cell r="K446">
            <v>1682.8594059405941</v>
          </cell>
          <cell r="L446">
            <v>0</v>
          </cell>
          <cell r="M446">
            <v>0</v>
          </cell>
          <cell r="N446">
            <v>0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AS446">
            <v>1</v>
          </cell>
          <cell r="AT446">
            <v>1</v>
          </cell>
          <cell r="AU446">
            <v>1</v>
          </cell>
          <cell r="AV446">
            <v>1</v>
          </cell>
          <cell r="AW446">
            <v>1</v>
          </cell>
          <cell r="AX446">
            <v>1</v>
          </cell>
          <cell r="AY446">
            <v>1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G446">
            <v>0</v>
          </cell>
          <cell r="BI446">
            <v>1.6828594059405941</v>
          </cell>
          <cell r="BJ446">
            <v>1.6828594059405941</v>
          </cell>
          <cell r="BK446">
            <v>1.6828594059405941</v>
          </cell>
          <cell r="BL446">
            <v>1.6828594059405941</v>
          </cell>
          <cell r="BM446">
            <v>1.6828594059405941</v>
          </cell>
          <cell r="BN446">
            <v>1.6828594059405941</v>
          </cell>
          <cell r="BO446">
            <v>1.6828594059405941</v>
          </cell>
        </row>
        <row r="447">
          <cell r="B447" t="str">
            <v>IR Officer</v>
          </cell>
          <cell r="C447" t="str">
            <v>A5</v>
          </cell>
          <cell r="D447">
            <v>813349</v>
          </cell>
          <cell r="E447">
            <v>0</v>
          </cell>
          <cell r="F447">
            <v>0</v>
          </cell>
          <cell r="G447">
            <v>0</v>
          </cell>
          <cell r="H447">
            <v>34382</v>
          </cell>
          <cell r="I447">
            <v>0</v>
          </cell>
          <cell r="J447">
            <v>847731</v>
          </cell>
          <cell r="K447">
            <v>1678.6752475247524</v>
          </cell>
          <cell r="L447">
            <v>0</v>
          </cell>
          <cell r="M447">
            <v>0</v>
          </cell>
          <cell r="N447">
            <v>0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E447">
            <v>1</v>
          </cell>
          <cell r="AF447">
            <v>1</v>
          </cell>
          <cell r="AG447">
            <v>1</v>
          </cell>
          <cell r="AH447">
            <v>1</v>
          </cell>
          <cell r="AI447">
            <v>1</v>
          </cell>
          <cell r="AJ447">
            <v>1</v>
          </cell>
          <cell r="AK447">
            <v>1</v>
          </cell>
          <cell r="AL447">
            <v>1</v>
          </cell>
          <cell r="AM447">
            <v>1</v>
          </cell>
          <cell r="AN447">
            <v>1</v>
          </cell>
          <cell r="AO447">
            <v>1</v>
          </cell>
          <cell r="AP447">
            <v>1</v>
          </cell>
          <cell r="AQ447">
            <v>1</v>
          </cell>
          <cell r="AR447">
            <v>1</v>
          </cell>
          <cell r="AS447">
            <v>1</v>
          </cell>
          <cell r="AT447">
            <v>1</v>
          </cell>
          <cell r="AU447">
            <v>1</v>
          </cell>
          <cell r="AV447">
            <v>1</v>
          </cell>
          <cell r="AW447">
            <v>1</v>
          </cell>
          <cell r="AX447">
            <v>1</v>
          </cell>
          <cell r="AY447">
            <v>1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G447">
            <v>0</v>
          </cell>
          <cell r="BI447">
            <v>1.6786752475247524</v>
          </cell>
          <cell r="BJ447">
            <v>1.6786752475247524</v>
          </cell>
          <cell r="BK447">
            <v>1.6786752475247524</v>
          </cell>
          <cell r="BL447">
            <v>1.6786752475247524</v>
          </cell>
          <cell r="BM447">
            <v>1.6786752475247524</v>
          </cell>
          <cell r="BN447">
            <v>1.6786752475247524</v>
          </cell>
          <cell r="BO447">
            <v>1.6786752475247524</v>
          </cell>
        </row>
        <row r="448">
          <cell r="B448" t="str">
            <v xml:space="preserve"> Payroll Assistant</v>
          </cell>
          <cell r="C448" t="str">
            <v>C4</v>
          </cell>
          <cell r="D448">
            <v>468369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468369</v>
          </cell>
          <cell r="K448">
            <v>927.46336633663361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BG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</row>
        <row r="449">
          <cell r="B449" t="str">
            <v xml:space="preserve"> Public Relations and Litigations Officer</v>
          </cell>
          <cell r="C449" t="str">
            <v>A1</v>
          </cell>
          <cell r="D449">
            <v>634594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634594</v>
          </cell>
          <cell r="K449">
            <v>1256.6217821782179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</v>
          </cell>
          <cell r="AE449">
            <v>1</v>
          </cell>
          <cell r="AF449">
            <v>1</v>
          </cell>
          <cell r="AG449">
            <v>1</v>
          </cell>
          <cell r="AH449">
            <v>1</v>
          </cell>
          <cell r="AI449">
            <v>1</v>
          </cell>
          <cell r="AJ449">
            <v>1</v>
          </cell>
          <cell r="AK449">
            <v>1</v>
          </cell>
          <cell r="AL449">
            <v>1</v>
          </cell>
          <cell r="AM449">
            <v>1</v>
          </cell>
          <cell r="AN449">
            <v>1</v>
          </cell>
          <cell r="AO449">
            <v>1</v>
          </cell>
          <cell r="AP449">
            <v>1</v>
          </cell>
          <cell r="AQ449">
            <v>1</v>
          </cell>
          <cell r="AR449">
            <v>1</v>
          </cell>
          <cell r="AS449">
            <v>1</v>
          </cell>
          <cell r="AT449">
            <v>1</v>
          </cell>
          <cell r="AU449">
            <v>1</v>
          </cell>
          <cell r="AV449">
            <v>1</v>
          </cell>
          <cell r="AW449">
            <v>1</v>
          </cell>
          <cell r="AX449">
            <v>1</v>
          </cell>
          <cell r="AY449">
            <v>1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G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</row>
        <row r="451">
          <cell r="B451" t="str">
            <v>Expatriate Staff ( incl overheads)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</row>
        <row r="452">
          <cell r="B452" t="str">
            <v>National Staff (excl overheads)</v>
          </cell>
          <cell r="M452">
            <v>0</v>
          </cell>
          <cell r="N452">
            <v>0</v>
          </cell>
          <cell r="O452">
            <v>11</v>
          </cell>
          <cell r="P452">
            <v>13</v>
          </cell>
          <cell r="Q452">
            <v>13</v>
          </cell>
          <cell r="R452">
            <v>13</v>
          </cell>
          <cell r="S452">
            <v>13</v>
          </cell>
          <cell r="T452">
            <v>13</v>
          </cell>
          <cell r="U452">
            <v>13</v>
          </cell>
          <cell r="V452">
            <v>13</v>
          </cell>
          <cell r="W452">
            <v>13</v>
          </cell>
          <cell r="X452">
            <v>13</v>
          </cell>
          <cell r="Y452">
            <v>13</v>
          </cell>
          <cell r="Z452">
            <v>13</v>
          </cell>
          <cell r="AA452">
            <v>13</v>
          </cell>
          <cell r="AB452">
            <v>13</v>
          </cell>
          <cell r="AC452">
            <v>13</v>
          </cell>
          <cell r="AD452">
            <v>14</v>
          </cell>
          <cell r="AE452">
            <v>14</v>
          </cell>
          <cell r="AF452">
            <v>14</v>
          </cell>
          <cell r="AG452">
            <v>14</v>
          </cell>
          <cell r="AH452">
            <v>14</v>
          </cell>
          <cell r="AI452">
            <v>14</v>
          </cell>
          <cell r="AJ452">
            <v>14</v>
          </cell>
          <cell r="AK452">
            <v>14</v>
          </cell>
          <cell r="AL452">
            <v>14</v>
          </cell>
          <cell r="AM452">
            <v>14</v>
          </cell>
          <cell r="AN452">
            <v>14</v>
          </cell>
          <cell r="AO452">
            <v>14</v>
          </cell>
          <cell r="AP452">
            <v>14</v>
          </cell>
          <cell r="AQ452">
            <v>14</v>
          </cell>
          <cell r="AR452">
            <v>14</v>
          </cell>
          <cell r="AS452">
            <v>14</v>
          </cell>
          <cell r="AT452">
            <v>14</v>
          </cell>
          <cell r="AU452">
            <v>14</v>
          </cell>
          <cell r="AV452">
            <v>14</v>
          </cell>
          <cell r="AW452">
            <v>14</v>
          </cell>
          <cell r="AX452">
            <v>14</v>
          </cell>
          <cell r="AY452">
            <v>14</v>
          </cell>
          <cell r="AZ452">
            <v>14</v>
          </cell>
          <cell r="BA452">
            <v>14</v>
          </cell>
          <cell r="BB452">
            <v>14</v>
          </cell>
          <cell r="BC452">
            <v>14</v>
          </cell>
          <cell r="BD452">
            <v>14</v>
          </cell>
          <cell r="BE452">
            <v>14</v>
          </cell>
          <cell r="BG452">
            <v>0</v>
          </cell>
        </row>
        <row r="453">
          <cell r="B453" t="str">
            <v>Basic</v>
          </cell>
          <cell r="BI453">
            <v>17.173059405940595</v>
          </cell>
          <cell r="BJ453">
            <v>17.698811171235018</v>
          </cell>
          <cell r="BK453">
            <v>17.698811171235018</v>
          </cell>
          <cell r="BL453">
            <v>17.698811171235018</v>
          </cell>
          <cell r="BM453">
            <v>17.698811171235018</v>
          </cell>
          <cell r="BN453">
            <v>17.698811171235018</v>
          </cell>
          <cell r="BO453">
            <v>17.698811171235018</v>
          </cell>
        </row>
        <row r="454">
          <cell r="B454" t="str">
            <v>National - overheads</v>
          </cell>
          <cell r="M454">
            <v>0</v>
          </cell>
          <cell r="N454">
            <v>0</v>
          </cell>
          <cell r="AA454">
            <v>0</v>
          </cell>
          <cell r="AN454">
            <v>0</v>
          </cell>
          <cell r="BG454">
            <v>0</v>
          </cell>
          <cell r="BI454">
            <v>0.29495249504950499</v>
          </cell>
          <cell r="BJ454">
            <v>0.29495249504950499</v>
          </cell>
          <cell r="BK454">
            <v>0.29495249504950499</v>
          </cell>
          <cell r="BL454">
            <v>0.29495249504950499</v>
          </cell>
          <cell r="BM454">
            <v>0.29495249504950499</v>
          </cell>
          <cell r="BN454">
            <v>0.29495249504950499</v>
          </cell>
          <cell r="BO454">
            <v>0.29495249504950499</v>
          </cell>
        </row>
        <row r="455">
          <cell r="B455" t="str">
            <v>Overtime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</row>
        <row r="456">
          <cell r="B456" t="str">
            <v>Premium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</row>
        <row r="457">
          <cell r="B457" t="str">
            <v>Bonus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</row>
        <row r="458">
          <cell r="B458" t="str">
            <v>Advancmt + Bill's correction</v>
          </cell>
          <cell r="BI458">
            <v>0.29495249504950499</v>
          </cell>
          <cell r="BJ458">
            <v>0.29495249504950499</v>
          </cell>
          <cell r="BK458">
            <v>0.29495249504950499</v>
          </cell>
          <cell r="BL458">
            <v>0.29495249504950499</v>
          </cell>
          <cell r="BM458">
            <v>0.29495249504950499</v>
          </cell>
          <cell r="BN458">
            <v>0.29495249504950499</v>
          </cell>
          <cell r="BO458">
            <v>0.29495249504950499</v>
          </cell>
        </row>
        <row r="459">
          <cell r="B459" t="str">
            <v>Total Staff Complement/Cost</v>
          </cell>
          <cell r="M459">
            <v>0</v>
          </cell>
          <cell r="N459">
            <v>0</v>
          </cell>
          <cell r="O459">
            <v>11</v>
          </cell>
          <cell r="P459">
            <v>13</v>
          </cell>
          <cell r="Q459">
            <v>13</v>
          </cell>
          <cell r="R459">
            <v>13</v>
          </cell>
          <cell r="S459">
            <v>13</v>
          </cell>
          <cell r="T459">
            <v>13</v>
          </cell>
          <cell r="U459">
            <v>13</v>
          </cell>
          <cell r="V459">
            <v>13</v>
          </cell>
          <cell r="W459">
            <v>13</v>
          </cell>
          <cell r="X459">
            <v>13</v>
          </cell>
          <cell r="Y459">
            <v>13</v>
          </cell>
          <cell r="Z459">
            <v>13</v>
          </cell>
          <cell r="AA459">
            <v>13</v>
          </cell>
          <cell r="AB459">
            <v>13</v>
          </cell>
          <cell r="AC459">
            <v>13</v>
          </cell>
          <cell r="AD459">
            <v>14</v>
          </cell>
          <cell r="AE459">
            <v>14</v>
          </cell>
          <cell r="AF459">
            <v>14</v>
          </cell>
          <cell r="AG459">
            <v>14</v>
          </cell>
          <cell r="AH459">
            <v>14</v>
          </cell>
          <cell r="AI459">
            <v>14</v>
          </cell>
          <cell r="AJ459">
            <v>14</v>
          </cell>
          <cell r="AK459">
            <v>14</v>
          </cell>
          <cell r="AL459">
            <v>14</v>
          </cell>
          <cell r="AM459">
            <v>14</v>
          </cell>
          <cell r="AN459">
            <v>14</v>
          </cell>
          <cell r="AO459">
            <v>14</v>
          </cell>
          <cell r="AP459">
            <v>14</v>
          </cell>
          <cell r="AQ459">
            <v>14</v>
          </cell>
          <cell r="AR459">
            <v>14</v>
          </cell>
          <cell r="AS459">
            <v>14</v>
          </cell>
          <cell r="AT459">
            <v>14</v>
          </cell>
          <cell r="AU459">
            <v>14</v>
          </cell>
          <cell r="AV459">
            <v>14</v>
          </cell>
          <cell r="AW459">
            <v>14</v>
          </cell>
          <cell r="AX459">
            <v>14</v>
          </cell>
          <cell r="AY459">
            <v>14</v>
          </cell>
          <cell r="AZ459">
            <v>14</v>
          </cell>
          <cell r="BA459">
            <v>14</v>
          </cell>
          <cell r="BB459">
            <v>14</v>
          </cell>
          <cell r="BC459">
            <v>14</v>
          </cell>
          <cell r="BD459">
            <v>14</v>
          </cell>
          <cell r="BE459">
            <v>14</v>
          </cell>
          <cell r="BG459">
            <v>0</v>
          </cell>
          <cell r="BI459">
            <v>17.468011900990099</v>
          </cell>
          <cell r="BJ459">
            <v>17.993763666284522</v>
          </cell>
          <cell r="BK459">
            <v>17.993763666284522</v>
          </cell>
          <cell r="BL459">
            <v>17.993763666284522</v>
          </cell>
          <cell r="BM459">
            <v>17.993763666284522</v>
          </cell>
          <cell r="BN459">
            <v>17.993763666284522</v>
          </cell>
          <cell r="BO459">
            <v>17.993763666284522</v>
          </cell>
        </row>
        <row r="461">
          <cell r="M461">
            <v>0</v>
          </cell>
          <cell r="N461">
            <v>0</v>
          </cell>
        </row>
        <row r="462">
          <cell r="B462" t="str">
            <v>Environmental Labour</v>
          </cell>
          <cell r="C462" t="str">
            <v>Grade</v>
          </cell>
          <cell r="D462" t="str">
            <v>Basic</v>
          </cell>
          <cell r="E462" t="str">
            <v>Overtime</v>
          </cell>
          <cell r="F462" t="str">
            <v>Premium</v>
          </cell>
          <cell r="G462" t="str">
            <v>Bonus</v>
          </cell>
          <cell r="H462" t="str">
            <v>Advancmt</v>
          </cell>
          <cell r="J462" t="str">
            <v>FCFA pm</v>
          </cell>
          <cell r="K462" t="str">
            <v>USD pm</v>
          </cell>
          <cell r="M462">
            <v>0</v>
          </cell>
          <cell r="N462">
            <v>0</v>
          </cell>
          <cell r="AA462">
            <v>0</v>
          </cell>
        </row>
        <row r="463">
          <cell r="B463" t="str">
            <v>Enviromental Superintendent</v>
          </cell>
          <cell r="C463" t="str">
            <v>A10</v>
          </cell>
          <cell r="D463">
            <v>1394756</v>
          </cell>
          <cell r="E463">
            <v>0</v>
          </cell>
          <cell r="F463">
            <v>0</v>
          </cell>
          <cell r="G463">
            <v>0</v>
          </cell>
          <cell r="H463">
            <v>51018</v>
          </cell>
          <cell r="I463">
            <v>0</v>
          </cell>
          <cell r="J463">
            <v>1445774</v>
          </cell>
          <cell r="K463">
            <v>2862.918811881188</v>
          </cell>
          <cell r="L463">
            <v>0</v>
          </cell>
          <cell r="M463">
            <v>0</v>
          </cell>
          <cell r="N463">
            <v>0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E463">
            <v>1</v>
          </cell>
          <cell r="AF463">
            <v>1</v>
          </cell>
          <cell r="AG463">
            <v>1</v>
          </cell>
          <cell r="AH463">
            <v>1</v>
          </cell>
          <cell r="AI463">
            <v>1</v>
          </cell>
          <cell r="AJ463">
            <v>1</v>
          </cell>
          <cell r="AK463">
            <v>1</v>
          </cell>
          <cell r="AL463">
            <v>1</v>
          </cell>
          <cell r="AM463">
            <v>1</v>
          </cell>
          <cell r="AN463">
            <v>1</v>
          </cell>
          <cell r="AO463">
            <v>1</v>
          </cell>
          <cell r="AP463">
            <v>1</v>
          </cell>
          <cell r="AQ463">
            <v>1</v>
          </cell>
          <cell r="AR463">
            <v>1</v>
          </cell>
          <cell r="AS463">
            <v>1</v>
          </cell>
          <cell r="AT463">
            <v>1</v>
          </cell>
          <cell r="AU463">
            <v>1</v>
          </cell>
          <cell r="AV463">
            <v>1</v>
          </cell>
          <cell r="AW463">
            <v>1</v>
          </cell>
          <cell r="AX463">
            <v>1</v>
          </cell>
          <cell r="AY463">
            <v>1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G463">
            <v>0</v>
          </cell>
          <cell r="BI463">
            <v>2.8629188118811881</v>
          </cell>
          <cell r="BJ463">
            <v>2.8629188118811881</v>
          </cell>
          <cell r="BK463">
            <v>2.8629188118811881</v>
          </cell>
          <cell r="BL463">
            <v>2.8629188118811881</v>
          </cell>
          <cell r="BM463">
            <v>2.8629188118811881</v>
          </cell>
          <cell r="BN463">
            <v>2.8629188118811881</v>
          </cell>
          <cell r="BO463">
            <v>2.8629188118811881</v>
          </cell>
        </row>
        <row r="464">
          <cell r="B464" t="str">
            <v>Community Relations Officer</v>
          </cell>
          <cell r="C464" t="str">
            <v>A4</v>
          </cell>
          <cell r="D464">
            <v>759763</v>
          </cell>
          <cell r="E464">
            <v>0</v>
          </cell>
          <cell r="F464">
            <v>0</v>
          </cell>
          <cell r="G464">
            <v>0</v>
          </cell>
          <cell r="H464">
            <v>31577</v>
          </cell>
          <cell r="I464">
            <v>30726</v>
          </cell>
          <cell r="J464">
            <v>822066</v>
          </cell>
          <cell r="K464">
            <v>1627.8534653465347</v>
          </cell>
          <cell r="L464">
            <v>0</v>
          </cell>
          <cell r="M464">
            <v>0</v>
          </cell>
          <cell r="N464">
            <v>0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E464">
            <v>1</v>
          </cell>
          <cell r="AF464">
            <v>1</v>
          </cell>
          <cell r="AG464">
            <v>1</v>
          </cell>
          <cell r="AH464">
            <v>1</v>
          </cell>
          <cell r="AI464">
            <v>1</v>
          </cell>
          <cell r="AJ464">
            <v>1</v>
          </cell>
          <cell r="AK464">
            <v>1</v>
          </cell>
          <cell r="AL464">
            <v>1</v>
          </cell>
          <cell r="AM464">
            <v>1</v>
          </cell>
          <cell r="AN464">
            <v>1</v>
          </cell>
          <cell r="AO464">
            <v>1</v>
          </cell>
          <cell r="AP464">
            <v>1</v>
          </cell>
          <cell r="AQ464">
            <v>1</v>
          </cell>
          <cell r="AR464">
            <v>1</v>
          </cell>
          <cell r="AS464">
            <v>1</v>
          </cell>
          <cell r="AT464">
            <v>1</v>
          </cell>
          <cell r="AU464">
            <v>1</v>
          </cell>
          <cell r="AV464">
            <v>1</v>
          </cell>
          <cell r="AW464">
            <v>1</v>
          </cell>
          <cell r="AX464">
            <v>1</v>
          </cell>
          <cell r="AY464">
            <v>1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G464">
            <v>0</v>
          </cell>
          <cell r="BI464">
            <v>1.6278534653465346</v>
          </cell>
          <cell r="BJ464">
            <v>1.6278534653465346</v>
          </cell>
          <cell r="BK464">
            <v>1.6278534653465346</v>
          </cell>
          <cell r="BL464">
            <v>1.6278534653465346</v>
          </cell>
          <cell r="BM464">
            <v>1.6278534653465346</v>
          </cell>
          <cell r="BN464">
            <v>1.6278534653465346</v>
          </cell>
          <cell r="BO464">
            <v>1.6278534653465346</v>
          </cell>
        </row>
        <row r="465">
          <cell r="B465" t="str">
            <v>Supervisor Environment</v>
          </cell>
          <cell r="C465" t="str">
            <v>C1</v>
          </cell>
          <cell r="D465">
            <v>264783</v>
          </cell>
          <cell r="E465">
            <v>0</v>
          </cell>
          <cell r="F465">
            <v>0</v>
          </cell>
          <cell r="G465">
            <v>0</v>
          </cell>
          <cell r="H465">
            <v>10268.790000000001</v>
          </cell>
          <cell r="I465">
            <v>177371.114</v>
          </cell>
          <cell r="J465">
            <v>452422.90399999998</v>
          </cell>
          <cell r="K465">
            <v>895.88693861386139</v>
          </cell>
          <cell r="L465">
            <v>0</v>
          </cell>
          <cell r="M465">
            <v>0</v>
          </cell>
          <cell r="N465">
            <v>0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E465">
            <v>1</v>
          </cell>
          <cell r="AF465">
            <v>1</v>
          </cell>
          <cell r="AG465">
            <v>1</v>
          </cell>
          <cell r="AH465">
            <v>1</v>
          </cell>
          <cell r="AI465">
            <v>1</v>
          </cell>
          <cell r="AJ465">
            <v>1</v>
          </cell>
          <cell r="AK465">
            <v>1</v>
          </cell>
          <cell r="AL465">
            <v>1</v>
          </cell>
          <cell r="AM465">
            <v>1</v>
          </cell>
          <cell r="AN465">
            <v>1</v>
          </cell>
          <cell r="AO465">
            <v>1</v>
          </cell>
          <cell r="AP465">
            <v>1</v>
          </cell>
          <cell r="AQ465">
            <v>1</v>
          </cell>
          <cell r="AR465">
            <v>1</v>
          </cell>
          <cell r="AS465">
            <v>1</v>
          </cell>
          <cell r="AT465">
            <v>1</v>
          </cell>
          <cell r="AU465">
            <v>1</v>
          </cell>
          <cell r="AV465">
            <v>1</v>
          </cell>
          <cell r="AW465">
            <v>1</v>
          </cell>
          <cell r="AX465">
            <v>1</v>
          </cell>
          <cell r="AY465">
            <v>1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G465">
            <v>0</v>
          </cell>
          <cell r="BI465">
            <v>0.89588693861386137</v>
          </cell>
          <cell r="BJ465">
            <v>0.89588693861386137</v>
          </cell>
          <cell r="BK465">
            <v>0.89588693861386137</v>
          </cell>
          <cell r="BL465">
            <v>0.89588693861386137</v>
          </cell>
          <cell r="BM465">
            <v>0.89588693861386137</v>
          </cell>
          <cell r="BN465">
            <v>0.89588693861386137</v>
          </cell>
          <cell r="BO465">
            <v>0.89588693861386137</v>
          </cell>
        </row>
        <row r="467">
          <cell r="B467" t="str">
            <v>Expatriate Staff ( incl overheads)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G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</row>
        <row r="468">
          <cell r="B468" t="str">
            <v>National Staff (excl overheads)</v>
          </cell>
          <cell r="M468">
            <v>0</v>
          </cell>
          <cell r="N468">
            <v>0</v>
          </cell>
          <cell r="O468">
            <v>3</v>
          </cell>
          <cell r="P468">
            <v>3</v>
          </cell>
          <cell r="Q468">
            <v>3</v>
          </cell>
          <cell r="R468">
            <v>3</v>
          </cell>
          <cell r="S468">
            <v>3</v>
          </cell>
          <cell r="T468">
            <v>3</v>
          </cell>
          <cell r="U468">
            <v>3</v>
          </cell>
          <cell r="V468">
            <v>3</v>
          </cell>
          <cell r="W468">
            <v>3</v>
          </cell>
          <cell r="X468">
            <v>3</v>
          </cell>
          <cell r="Y468">
            <v>3</v>
          </cell>
          <cell r="Z468">
            <v>3</v>
          </cell>
          <cell r="AA468">
            <v>3</v>
          </cell>
          <cell r="AB468">
            <v>3</v>
          </cell>
          <cell r="AC468">
            <v>3</v>
          </cell>
          <cell r="AD468">
            <v>3</v>
          </cell>
          <cell r="AE468">
            <v>3</v>
          </cell>
          <cell r="AF468">
            <v>3</v>
          </cell>
          <cell r="AG468">
            <v>3</v>
          </cell>
          <cell r="AH468">
            <v>3</v>
          </cell>
          <cell r="AI468">
            <v>3</v>
          </cell>
          <cell r="AJ468">
            <v>3</v>
          </cell>
          <cell r="AK468">
            <v>3</v>
          </cell>
          <cell r="AL468">
            <v>3</v>
          </cell>
          <cell r="AM468">
            <v>3</v>
          </cell>
          <cell r="AN468">
            <v>3</v>
          </cell>
          <cell r="AO468">
            <v>3</v>
          </cell>
          <cell r="AP468">
            <v>3</v>
          </cell>
          <cell r="AQ468">
            <v>3</v>
          </cell>
          <cell r="AR468">
            <v>3</v>
          </cell>
          <cell r="AS468">
            <v>3</v>
          </cell>
          <cell r="AT468">
            <v>3</v>
          </cell>
          <cell r="AU468">
            <v>3</v>
          </cell>
          <cell r="AV468">
            <v>3</v>
          </cell>
          <cell r="AW468">
            <v>3</v>
          </cell>
          <cell r="AX468">
            <v>3</v>
          </cell>
          <cell r="AY468">
            <v>3</v>
          </cell>
          <cell r="AZ468">
            <v>3</v>
          </cell>
          <cell r="BA468">
            <v>3</v>
          </cell>
          <cell r="BB468">
            <v>3</v>
          </cell>
          <cell r="BC468">
            <v>3</v>
          </cell>
          <cell r="BD468">
            <v>3</v>
          </cell>
          <cell r="BE468">
            <v>3</v>
          </cell>
        </row>
        <row r="469">
          <cell r="B469" t="str">
            <v>Basic</v>
          </cell>
          <cell r="BI469">
            <v>4.7906970297029705</v>
          </cell>
          <cell r="BJ469">
            <v>4.7906970297029705</v>
          </cell>
          <cell r="BK469">
            <v>4.7906970297029705</v>
          </cell>
          <cell r="BL469">
            <v>4.7906970297029705</v>
          </cell>
          <cell r="BM469">
            <v>4.7906970297029705</v>
          </cell>
          <cell r="BN469">
            <v>4.7906970297029705</v>
          </cell>
          <cell r="BO469">
            <v>4.7906970297029705</v>
          </cell>
        </row>
        <row r="470">
          <cell r="B470" t="str">
            <v>National - overheads</v>
          </cell>
          <cell r="AA470">
            <v>0</v>
          </cell>
          <cell r="AN470">
            <v>0</v>
          </cell>
          <cell r="BI470">
            <v>0.59596218613861396</v>
          </cell>
          <cell r="BJ470">
            <v>0.59596218613861396</v>
          </cell>
          <cell r="BK470">
            <v>0.59596218613861396</v>
          </cell>
          <cell r="BL470">
            <v>0.59596218613861396</v>
          </cell>
          <cell r="BM470">
            <v>0.59596218613861396</v>
          </cell>
          <cell r="BN470">
            <v>0.59596218613861396</v>
          </cell>
          <cell r="BO470">
            <v>0.59596218613861396</v>
          </cell>
        </row>
        <row r="471">
          <cell r="B471" t="str">
            <v>Overtime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</row>
        <row r="472">
          <cell r="B472" t="str">
            <v>Premium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</row>
        <row r="473">
          <cell r="B473" t="str">
            <v>Bonus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</row>
        <row r="474">
          <cell r="B474" t="str">
            <v>Advancmt + Bill's correction</v>
          </cell>
          <cell r="BI474">
            <v>0.59596218613861396</v>
          </cell>
          <cell r="BJ474">
            <v>0.59596218613861396</v>
          </cell>
          <cell r="BK474">
            <v>0.59596218613861396</v>
          </cell>
          <cell r="BL474">
            <v>0.59596218613861396</v>
          </cell>
          <cell r="BM474">
            <v>0.59596218613861396</v>
          </cell>
          <cell r="BN474">
            <v>0.59596218613861396</v>
          </cell>
          <cell r="BO474">
            <v>0.59596218613861396</v>
          </cell>
        </row>
        <row r="475">
          <cell r="B475" t="str">
            <v>Total Staff Complement/Cost</v>
          </cell>
          <cell r="M475">
            <v>0</v>
          </cell>
          <cell r="N475">
            <v>0</v>
          </cell>
          <cell r="O475">
            <v>3</v>
          </cell>
          <cell r="P475">
            <v>3</v>
          </cell>
          <cell r="Q475">
            <v>3</v>
          </cell>
          <cell r="R475">
            <v>3</v>
          </cell>
          <cell r="S475">
            <v>3</v>
          </cell>
          <cell r="T475">
            <v>3</v>
          </cell>
          <cell r="U475">
            <v>3</v>
          </cell>
          <cell r="V475">
            <v>3</v>
          </cell>
          <cell r="W475">
            <v>3</v>
          </cell>
          <cell r="X475">
            <v>3</v>
          </cell>
          <cell r="Y475">
            <v>3</v>
          </cell>
          <cell r="Z475">
            <v>3</v>
          </cell>
          <cell r="AA475">
            <v>3</v>
          </cell>
          <cell r="AB475">
            <v>3</v>
          </cell>
          <cell r="AC475">
            <v>3</v>
          </cell>
          <cell r="AD475">
            <v>3</v>
          </cell>
          <cell r="AE475">
            <v>3</v>
          </cell>
          <cell r="AF475">
            <v>3</v>
          </cell>
          <cell r="AG475">
            <v>3</v>
          </cell>
          <cell r="AH475">
            <v>3</v>
          </cell>
          <cell r="AI475">
            <v>3</v>
          </cell>
          <cell r="AJ475">
            <v>3</v>
          </cell>
          <cell r="AK475">
            <v>3</v>
          </cell>
          <cell r="AL475">
            <v>3</v>
          </cell>
          <cell r="AM475">
            <v>3</v>
          </cell>
          <cell r="AN475">
            <v>3</v>
          </cell>
          <cell r="AO475">
            <v>3</v>
          </cell>
          <cell r="AP475">
            <v>3</v>
          </cell>
          <cell r="AQ475">
            <v>3</v>
          </cell>
          <cell r="AR475">
            <v>3</v>
          </cell>
          <cell r="AS475">
            <v>3</v>
          </cell>
          <cell r="AT475">
            <v>3</v>
          </cell>
          <cell r="AU475">
            <v>3</v>
          </cell>
          <cell r="AV475">
            <v>3</v>
          </cell>
          <cell r="AW475">
            <v>3</v>
          </cell>
          <cell r="AX475">
            <v>3</v>
          </cell>
          <cell r="AY475">
            <v>3</v>
          </cell>
          <cell r="AZ475">
            <v>3</v>
          </cell>
          <cell r="BA475">
            <v>3</v>
          </cell>
          <cell r="BB475">
            <v>3</v>
          </cell>
          <cell r="BC475">
            <v>3</v>
          </cell>
          <cell r="BD475">
            <v>3</v>
          </cell>
          <cell r="BE475">
            <v>3</v>
          </cell>
          <cell r="BG475">
            <v>0</v>
          </cell>
          <cell r="BI475">
            <v>5.3866592158415845</v>
          </cell>
          <cell r="BJ475">
            <v>5.3866592158415845</v>
          </cell>
          <cell r="BK475">
            <v>5.3866592158415845</v>
          </cell>
          <cell r="BL475">
            <v>5.3866592158415845</v>
          </cell>
          <cell r="BM475">
            <v>5.3866592158415845</v>
          </cell>
          <cell r="BN475">
            <v>5.3866592158415845</v>
          </cell>
          <cell r="BO475">
            <v>5.3866592158415845</v>
          </cell>
        </row>
        <row r="478">
          <cell r="B478" t="str">
            <v>Security Labour</v>
          </cell>
          <cell r="C478" t="str">
            <v>Grade</v>
          </cell>
          <cell r="D478" t="str">
            <v>Basic</v>
          </cell>
          <cell r="E478" t="str">
            <v>Overtime</v>
          </cell>
          <cell r="F478" t="str">
            <v>Premium</v>
          </cell>
          <cell r="G478" t="str">
            <v>Bonus</v>
          </cell>
          <cell r="H478" t="str">
            <v>Advancmt</v>
          </cell>
          <cell r="J478" t="str">
            <v>FCFA pm</v>
          </cell>
          <cell r="K478" t="str">
            <v>USD pm</v>
          </cell>
          <cell r="M478">
            <v>0</v>
          </cell>
          <cell r="N478">
            <v>0</v>
          </cell>
          <cell r="AA478">
            <v>0</v>
          </cell>
        </row>
        <row r="479">
          <cell r="B479" t="str">
            <v>Safety and Security Manager</v>
          </cell>
          <cell r="C479" t="str">
            <v>13</v>
          </cell>
          <cell r="I479">
            <v>0</v>
          </cell>
          <cell r="J479">
            <v>3981379.6</v>
          </cell>
          <cell r="K479">
            <v>7883.92</v>
          </cell>
          <cell r="L479">
            <v>1</v>
          </cell>
          <cell r="M479">
            <v>0</v>
          </cell>
          <cell r="N479">
            <v>0</v>
          </cell>
          <cell r="O479">
            <v>1</v>
          </cell>
          <cell r="P479">
            <v>1</v>
          </cell>
          <cell r="Q479">
            <v>1</v>
          </cell>
          <cell r="R479">
            <v>1</v>
          </cell>
          <cell r="S479">
            <v>1</v>
          </cell>
          <cell r="T479">
            <v>1</v>
          </cell>
          <cell r="U479">
            <v>1</v>
          </cell>
          <cell r="V479">
            <v>1</v>
          </cell>
          <cell r="W479">
            <v>1</v>
          </cell>
          <cell r="X479">
            <v>1</v>
          </cell>
          <cell r="Y479">
            <v>1</v>
          </cell>
          <cell r="Z479">
            <v>1</v>
          </cell>
          <cell r="AA479">
            <v>1</v>
          </cell>
          <cell r="AB479">
            <v>1</v>
          </cell>
          <cell r="AC479">
            <v>1</v>
          </cell>
          <cell r="AD479">
            <v>1</v>
          </cell>
          <cell r="AE479">
            <v>1</v>
          </cell>
          <cell r="AF479">
            <v>1</v>
          </cell>
          <cell r="AG479">
            <v>1</v>
          </cell>
          <cell r="AH479">
            <v>1</v>
          </cell>
          <cell r="AI479">
            <v>1</v>
          </cell>
          <cell r="AJ479">
            <v>1</v>
          </cell>
          <cell r="AK479">
            <v>1</v>
          </cell>
          <cell r="AL479">
            <v>1</v>
          </cell>
          <cell r="AM479">
            <v>1</v>
          </cell>
          <cell r="AN479">
            <v>1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G479">
            <v>0</v>
          </cell>
          <cell r="BI479">
            <v>7.8839199999999998</v>
          </cell>
          <cell r="BJ479">
            <v>7.8839199999999998</v>
          </cell>
          <cell r="BK479">
            <v>7.8839199999999998</v>
          </cell>
          <cell r="BL479">
            <v>7.8839199999999998</v>
          </cell>
          <cell r="BM479">
            <v>7.8839199999999998</v>
          </cell>
          <cell r="BN479">
            <v>7.8839199999999998</v>
          </cell>
          <cell r="BO479">
            <v>7.8839199999999998</v>
          </cell>
        </row>
        <row r="480">
          <cell r="B480" t="str">
            <v xml:space="preserve">Security Superintendent </v>
          </cell>
          <cell r="C480" t="str">
            <v>A5</v>
          </cell>
          <cell r="D480">
            <v>892902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892902</v>
          </cell>
          <cell r="K480">
            <v>1768.1227722772278</v>
          </cell>
          <cell r="L480">
            <v>0</v>
          </cell>
          <cell r="M480">
            <v>0</v>
          </cell>
          <cell r="N480">
            <v>0</v>
          </cell>
          <cell r="AA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1</v>
          </cell>
          <cell r="AP480">
            <v>1</v>
          </cell>
          <cell r="AQ480">
            <v>1</v>
          </cell>
          <cell r="AR480">
            <v>1</v>
          </cell>
          <cell r="AS480">
            <v>1</v>
          </cell>
          <cell r="AT480">
            <v>1</v>
          </cell>
          <cell r="AU480">
            <v>1</v>
          </cell>
          <cell r="AV480">
            <v>1</v>
          </cell>
          <cell r="AW480">
            <v>1</v>
          </cell>
          <cell r="AX480">
            <v>1</v>
          </cell>
          <cell r="AY480">
            <v>1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G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</row>
        <row r="481">
          <cell r="B481" t="str">
            <v>Safety Officer</v>
          </cell>
          <cell r="C481" t="str">
            <v>B4</v>
          </cell>
          <cell r="D481">
            <v>666714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666714</v>
          </cell>
          <cell r="K481">
            <v>1320.2257425742575</v>
          </cell>
          <cell r="L481">
            <v>0</v>
          </cell>
          <cell r="M481">
            <v>0</v>
          </cell>
          <cell r="N481">
            <v>0</v>
          </cell>
          <cell r="O481">
            <v>2</v>
          </cell>
          <cell r="P481">
            <v>2</v>
          </cell>
          <cell r="Q481">
            <v>2</v>
          </cell>
          <cell r="R481">
            <v>2</v>
          </cell>
          <cell r="S481">
            <v>2</v>
          </cell>
          <cell r="T481">
            <v>2</v>
          </cell>
          <cell r="U481">
            <v>2</v>
          </cell>
          <cell r="V481">
            <v>2</v>
          </cell>
          <cell r="W481">
            <v>2</v>
          </cell>
          <cell r="X481">
            <v>2</v>
          </cell>
          <cell r="Y481">
            <v>2</v>
          </cell>
          <cell r="Z481">
            <v>2</v>
          </cell>
          <cell r="AA481">
            <v>2</v>
          </cell>
          <cell r="AB481">
            <v>1</v>
          </cell>
          <cell r="AC481">
            <v>1</v>
          </cell>
          <cell r="AD481">
            <v>1</v>
          </cell>
          <cell r="AE481">
            <v>1</v>
          </cell>
          <cell r="AF481">
            <v>1</v>
          </cell>
          <cell r="AG481">
            <v>1</v>
          </cell>
          <cell r="AH481">
            <v>1</v>
          </cell>
          <cell r="AI481">
            <v>1</v>
          </cell>
          <cell r="AJ481">
            <v>1</v>
          </cell>
          <cell r="AK481">
            <v>1</v>
          </cell>
          <cell r="AL481">
            <v>1</v>
          </cell>
          <cell r="AM481">
            <v>1</v>
          </cell>
          <cell r="AN481">
            <v>1</v>
          </cell>
          <cell r="AO481">
            <v>1</v>
          </cell>
          <cell r="AP481">
            <v>1</v>
          </cell>
          <cell r="AQ481">
            <v>1</v>
          </cell>
          <cell r="AR481">
            <v>1</v>
          </cell>
          <cell r="AS481">
            <v>1</v>
          </cell>
          <cell r="AT481">
            <v>1</v>
          </cell>
          <cell r="AU481">
            <v>1</v>
          </cell>
          <cell r="AV481">
            <v>1</v>
          </cell>
          <cell r="AW481">
            <v>1</v>
          </cell>
          <cell r="AX481">
            <v>1</v>
          </cell>
          <cell r="AY481">
            <v>1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G481">
            <v>0</v>
          </cell>
          <cell r="BI481">
            <v>2.6404514851485152</v>
          </cell>
          <cell r="BJ481">
            <v>2.6404514851485152</v>
          </cell>
          <cell r="BK481">
            <v>2.6404514851485152</v>
          </cell>
          <cell r="BL481">
            <v>2.6404514851485152</v>
          </cell>
          <cell r="BM481">
            <v>2.6404514851485152</v>
          </cell>
          <cell r="BN481">
            <v>2.6404514851485152</v>
          </cell>
          <cell r="BO481">
            <v>2.6404514851485152</v>
          </cell>
        </row>
        <row r="482">
          <cell r="B482" t="str">
            <v>Safety Superintendent</v>
          </cell>
          <cell r="C482" t="str">
            <v>A5</v>
          </cell>
          <cell r="D482">
            <v>892902</v>
          </cell>
          <cell r="E482">
            <v>0</v>
          </cell>
          <cell r="F482">
            <v>461432.75361904799</v>
          </cell>
          <cell r="G482">
            <v>64018.845333333331</v>
          </cell>
          <cell r="H482">
            <v>34382.31</v>
          </cell>
          <cell r="I482">
            <v>0</v>
          </cell>
          <cell r="J482">
            <v>1452735.9089523815</v>
          </cell>
          <cell r="K482">
            <v>2876.7047702027357</v>
          </cell>
          <cell r="L482">
            <v>0</v>
          </cell>
          <cell r="AB482">
            <v>1</v>
          </cell>
          <cell r="AC482">
            <v>1</v>
          </cell>
          <cell r="AD482">
            <v>1</v>
          </cell>
          <cell r="AE482">
            <v>1</v>
          </cell>
          <cell r="AF482">
            <v>1</v>
          </cell>
          <cell r="AG482">
            <v>1</v>
          </cell>
          <cell r="AH482">
            <v>1</v>
          </cell>
          <cell r="AI482">
            <v>1</v>
          </cell>
          <cell r="AJ482">
            <v>1</v>
          </cell>
          <cell r="AK482">
            <v>1</v>
          </cell>
          <cell r="AL482">
            <v>1</v>
          </cell>
          <cell r="AM482">
            <v>1</v>
          </cell>
          <cell r="AN482">
            <v>1</v>
          </cell>
          <cell r="AO482">
            <v>1</v>
          </cell>
          <cell r="AP482">
            <v>1</v>
          </cell>
          <cell r="AQ482">
            <v>1</v>
          </cell>
          <cell r="AR482">
            <v>1</v>
          </cell>
          <cell r="AS482">
            <v>1</v>
          </cell>
          <cell r="AT482">
            <v>1</v>
          </cell>
          <cell r="AU482">
            <v>1</v>
          </cell>
          <cell r="AV482">
            <v>1</v>
          </cell>
          <cell r="AW482">
            <v>1</v>
          </cell>
          <cell r="AX482">
            <v>1</v>
          </cell>
          <cell r="AY482">
            <v>1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</row>
        <row r="483">
          <cell r="B483" t="str">
            <v>Malian Police Service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AA483">
            <v>0</v>
          </cell>
          <cell r="AN483">
            <v>0</v>
          </cell>
          <cell r="BG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</row>
        <row r="484">
          <cell r="B484" t="str">
            <v>Security Senior Supervisor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AA484">
            <v>0</v>
          </cell>
          <cell r="AN484">
            <v>0</v>
          </cell>
          <cell r="BG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</row>
        <row r="485">
          <cell r="B485" t="str">
            <v>Security Supervisor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AA485">
            <v>0</v>
          </cell>
          <cell r="AN485">
            <v>0</v>
          </cell>
          <cell r="BG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</row>
        <row r="486">
          <cell r="B486" t="str">
            <v>Radio Operator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AA486">
            <v>0</v>
          </cell>
          <cell r="AN486">
            <v>0</v>
          </cell>
          <cell r="BG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</row>
        <row r="487">
          <cell r="B487" t="str">
            <v>Security Maintenance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AA487">
            <v>0</v>
          </cell>
          <cell r="AN487">
            <v>0</v>
          </cell>
          <cell r="BG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</row>
        <row r="488">
          <cell r="B488" t="str">
            <v>Chief de Poste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AA488">
            <v>0</v>
          </cell>
          <cell r="AN488">
            <v>0</v>
          </cell>
          <cell r="BG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</row>
        <row r="489">
          <cell r="B489" t="str">
            <v>Guardians</v>
          </cell>
          <cell r="D489">
            <v>150000</v>
          </cell>
          <cell r="E489">
            <v>150000</v>
          </cell>
          <cell r="F489">
            <v>150000</v>
          </cell>
          <cell r="G489">
            <v>150000</v>
          </cell>
          <cell r="H489">
            <v>150000</v>
          </cell>
          <cell r="I489">
            <v>0</v>
          </cell>
          <cell r="J489">
            <v>750000</v>
          </cell>
          <cell r="K489">
            <v>1485.1485148514851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G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</row>
        <row r="490">
          <cell r="B490" t="str">
            <v>ID Camera Operator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AA490">
            <v>0</v>
          </cell>
          <cell r="AN490">
            <v>0</v>
          </cell>
          <cell r="BG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</row>
        <row r="491">
          <cell r="B491" t="str">
            <v>Security Guards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AA491">
            <v>0</v>
          </cell>
          <cell r="AN491">
            <v>0</v>
          </cell>
          <cell r="BG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</row>
        <row r="493">
          <cell r="B493" t="str">
            <v>Expatriate Staff ( incl overheads)</v>
          </cell>
          <cell r="M493">
            <v>0</v>
          </cell>
          <cell r="N493">
            <v>0</v>
          </cell>
          <cell r="O493">
            <v>1</v>
          </cell>
          <cell r="P493">
            <v>1</v>
          </cell>
          <cell r="Q493">
            <v>1</v>
          </cell>
          <cell r="R493">
            <v>1</v>
          </cell>
          <cell r="S493">
            <v>1</v>
          </cell>
          <cell r="T493">
            <v>1</v>
          </cell>
          <cell r="U493">
            <v>1</v>
          </cell>
          <cell r="V493">
            <v>1</v>
          </cell>
          <cell r="W493">
            <v>1</v>
          </cell>
          <cell r="X493">
            <v>1</v>
          </cell>
          <cell r="Y493">
            <v>1</v>
          </cell>
          <cell r="Z493">
            <v>1</v>
          </cell>
          <cell r="AA493">
            <v>1</v>
          </cell>
          <cell r="AB493">
            <v>1</v>
          </cell>
          <cell r="AC493">
            <v>1</v>
          </cell>
          <cell r="AD493">
            <v>1</v>
          </cell>
          <cell r="AE493">
            <v>1</v>
          </cell>
          <cell r="AF493">
            <v>1</v>
          </cell>
          <cell r="AG493">
            <v>1</v>
          </cell>
          <cell r="AH493">
            <v>1</v>
          </cell>
          <cell r="AI493">
            <v>1</v>
          </cell>
          <cell r="AJ493">
            <v>1</v>
          </cell>
          <cell r="AK493">
            <v>1</v>
          </cell>
          <cell r="AL493">
            <v>1</v>
          </cell>
          <cell r="AM493">
            <v>1</v>
          </cell>
          <cell r="AN493">
            <v>1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G493">
            <v>0</v>
          </cell>
          <cell r="BI493">
            <v>7.8839199999999998</v>
          </cell>
          <cell r="BJ493">
            <v>7.8839199999999998</v>
          </cell>
          <cell r="BK493">
            <v>7.8839199999999998</v>
          </cell>
          <cell r="BL493">
            <v>7.8839199999999998</v>
          </cell>
          <cell r="BM493">
            <v>7.8839199999999998</v>
          </cell>
          <cell r="BN493">
            <v>7.8839199999999998</v>
          </cell>
          <cell r="BO493">
            <v>7.8839199999999998</v>
          </cell>
        </row>
        <row r="494">
          <cell r="B494" t="str">
            <v>National Staff (excl overheads)</v>
          </cell>
          <cell r="M494">
            <v>0</v>
          </cell>
          <cell r="N494">
            <v>0</v>
          </cell>
          <cell r="O494">
            <v>2</v>
          </cell>
          <cell r="P494">
            <v>2</v>
          </cell>
          <cell r="Q494">
            <v>2</v>
          </cell>
          <cell r="R494">
            <v>2</v>
          </cell>
          <cell r="S494">
            <v>2</v>
          </cell>
          <cell r="T494">
            <v>2</v>
          </cell>
          <cell r="U494">
            <v>2</v>
          </cell>
          <cell r="V494">
            <v>2</v>
          </cell>
          <cell r="W494">
            <v>2</v>
          </cell>
          <cell r="X494">
            <v>2</v>
          </cell>
          <cell r="Y494">
            <v>2</v>
          </cell>
          <cell r="Z494">
            <v>2</v>
          </cell>
          <cell r="AA494">
            <v>2</v>
          </cell>
          <cell r="AB494">
            <v>2</v>
          </cell>
          <cell r="AC494">
            <v>2</v>
          </cell>
          <cell r="AD494">
            <v>2</v>
          </cell>
          <cell r="AE494">
            <v>2</v>
          </cell>
          <cell r="AF494">
            <v>2</v>
          </cell>
          <cell r="AG494">
            <v>2</v>
          </cell>
          <cell r="AH494">
            <v>2</v>
          </cell>
          <cell r="AI494">
            <v>2</v>
          </cell>
          <cell r="AJ494">
            <v>2</v>
          </cell>
          <cell r="AK494">
            <v>2</v>
          </cell>
          <cell r="AL494">
            <v>2</v>
          </cell>
          <cell r="AM494">
            <v>2</v>
          </cell>
          <cell r="AN494">
            <v>2</v>
          </cell>
          <cell r="AO494">
            <v>3</v>
          </cell>
          <cell r="AP494">
            <v>3</v>
          </cell>
          <cell r="AQ494">
            <v>3</v>
          </cell>
          <cell r="AR494">
            <v>3</v>
          </cell>
          <cell r="AS494">
            <v>3</v>
          </cell>
          <cell r="AT494">
            <v>3</v>
          </cell>
          <cell r="AU494">
            <v>3</v>
          </cell>
          <cell r="AV494">
            <v>3</v>
          </cell>
          <cell r="AW494">
            <v>3</v>
          </cell>
          <cell r="AX494">
            <v>3</v>
          </cell>
          <cell r="AY494">
            <v>3</v>
          </cell>
          <cell r="AZ494">
            <v>3</v>
          </cell>
          <cell r="BA494">
            <v>3</v>
          </cell>
          <cell r="BB494">
            <v>3</v>
          </cell>
          <cell r="BC494">
            <v>3</v>
          </cell>
          <cell r="BD494">
            <v>3</v>
          </cell>
          <cell r="BE494">
            <v>3</v>
          </cell>
          <cell r="BG494">
            <v>0</v>
          </cell>
        </row>
        <row r="495">
          <cell r="B495" t="str">
            <v>Basic</v>
          </cell>
          <cell r="BI495">
            <v>2.6404514851485152</v>
          </cell>
          <cell r="BJ495">
            <v>2.6404514851485152</v>
          </cell>
          <cell r="BK495">
            <v>2.6404514851485152</v>
          </cell>
          <cell r="BL495">
            <v>2.6404514851485152</v>
          </cell>
          <cell r="BM495">
            <v>2.6404514851485152</v>
          </cell>
          <cell r="BN495">
            <v>2.6404514851485152</v>
          </cell>
          <cell r="BO495">
            <v>2.6404514851485152</v>
          </cell>
        </row>
        <row r="496">
          <cell r="B496" t="str">
            <v>National - overheads</v>
          </cell>
          <cell r="AA496">
            <v>0</v>
          </cell>
          <cell r="AN496">
            <v>0</v>
          </cell>
          <cell r="BG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</row>
        <row r="497">
          <cell r="B497" t="str">
            <v>Overtime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</row>
        <row r="498">
          <cell r="B498" t="str">
            <v>Premium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</row>
        <row r="499">
          <cell r="B499" t="str">
            <v>Bonus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</row>
        <row r="500">
          <cell r="B500" t="str">
            <v>Advancmt + Bill's correction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</row>
        <row r="501">
          <cell r="B501" t="str">
            <v>Total Staff Complement/Cost</v>
          </cell>
          <cell r="M501">
            <v>0</v>
          </cell>
          <cell r="N501">
            <v>0</v>
          </cell>
          <cell r="O501">
            <v>3</v>
          </cell>
          <cell r="P501">
            <v>3</v>
          </cell>
          <cell r="Q501">
            <v>3</v>
          </cell>
          <cell r="R501">
            <v>3</v>
          </cell>
          <cell r="S501">
            <v>3</v>
          </cell>
          <cell r="T501">
            <v>3</v>
          </cell>
          <cell r="U501">
            <v>3</v>
          </cell>
          <cell r="V501">
            <v>3</v>
          </cell>
          <cell r="W501">
            <v>3</v>
          </cell>
          <cell r="X501">
            <v>3</v>
          </cell>
          <cell r="Y501">
            <v>3</v>
          </cell>
          <cell r="Z501">
            <v>3</v>
          </cell>
          <cell r="AA501">
            <v>3</v>
          </cell>
          <cell r="AB501">
            <v>3</v>
          </cell>
          <cell r="AC501">
            <v>3</v>
          </cell>
          <cell r="AD501">
            <v>3</v>
          </cell>
          <cell r="AE501">
            <v>3</v>
          </cell>
          <cell r="AF501">
            <v>3</v>
          </cell>
          <cell r="AG501">
            <v>3</v>
          </cell>
          <cell r="AH501">
            <v>3</v>
          </cell>
          <cell r="AI501">
            <v>3</v>
          </cell>
          <cell r="AJ501">
            <v>3</v>
          </cell>
          <cell r="AK501">
            <v>3</v>
          </cell>
          <cell r="AL501">
            <v>3</v>
          </cell>
          <cell r="AM501">
            <v>3</v>
          </cell>
          <cell r="AN501">
            <v>3</v>
          </cell>
          <cell r="AO501">
            <v>3</v>
          </cell>
          <cell r="AP501">
            <v>3</v>
          </cell>
          <cell r="AQ501">
            <v>3</v>
          </cell>
          <cell r="AR501">
            <v>3</v>
          </cell>
          <cell r="AS501">
            <v>3</v>
          </cell>
          <cell r="AT501">
            <v>3</v>
          </cell>
          <cell r="AU501">
            <v>3</v>
          </cell>
          <cell r="AV501">
            <v>3</v>
          </cell>
          <cell r="AW501">
            <v>3</v>
          </cell>
          <cell r="AX501">
            <v>3</v>
          </cell>
          <cell r="AY501">
            <v>3</v>
          </cell>
          <cell r="AZ501">
            <v>3</v>
          </cell>
          <cell r="BA501">
            <v>3</v>
          </cell>
          <cell r="BB501">
            <v>3</v>
          </cell>
          <cell r="BC501">
            <v>3</v>
          </cell>
          <cell r="BD501">
            <v>3</v>
          </cell>
          <cell r="BE501">
            <v>3</v>
          </cell>
          <cell r="BG501">
            <v>0</v>
          </cell>
          <cell r="BI501">
            <v>10.524371485148516</v>
          </cell>
          <cell r="BJ501">
            <v>10.524371485148516</v>
          </cell>
          <cell r="BK501">
            <v>10.524371485148516</v>
          </cell>
          <cell r="BL501">
            <v>10.524371485148516</v>
          </cell>
          <cell r="BM501">
            <v>10.524371485148516</v>
          </cell>
          <cell r="BN501">
            <v>10.524371485148516</v>
          </cell>
          <cell r="BO501">
            <v>10.524371485148516</v>
          </cell>
        </row>
        <row r="503">
          <cell r="B503" t="str">
            <v>Total G &amp;A Expatriate Staff Total</v>
          </cell>
          <cell r="M503">
            <v>0</v>
          </cell>
          <cell r="N503">
            <v>0</v>
          </cell>
          <cell r="O503">
            <v>3</v>
          </cell>
          <cell r="P503">
            <v>3</v>
          </cell>
          <cell r="Q503">
            <v>3</v>
          </cell>
          <cell r="R503">
            <v>3</v>
          </cell>
          <cell r="S503">
            <v>3</v>
          </cell>
          <cell r="T503">
            <v>3</v>
          </cell>
          <cell r="U503">
            <v>3</v>
          </cell>
          <cell r="V503">
            <v>3</v>
          </cell>
          <cell r="W503">
            <v>3</v>
          </cell>
          <cell r="X503">
            <v>3</v>
          </cell>
          <cell r="Y503">
            <v>3</v>
          </cell>
          <cell r="Z503">
            <v>3</v>
          </cell>
          <cell r="AA503">
            <v>3</v>
          </cell>
          <cell r="AB503">
            <v>3</v>
          </cell>
          <cell r="AC503">
            <v>3</v>
          </cell>
          <cell r="AD503">
            <v>3</v>
          </cell>
          <cell r="AE503">
            <v>3</v>
          </cell>
          <cell r="AF503">
            <v>3</v>
          </cell>
          <cell r="AG503">
            <v>3</v>
          </cell>
          <cell r="AH503">
            <v>3</v>
          </cell>
          <cell r="AI503">
            <v>3</v>
          </cell>
          <cell r="AJ503">
            <v>3</v>
          </cell>
          <cell r="AK503">
            <v>3</v>
          </cell>
          <cell r="AL503">
            <v>3</v>
          </cell>
          <cell r="AM503">
            <v>3</v>
          </cell>
          <cell r="AN503">
            <v>3</v>
          </cell>
          <cell r="AO503">
            <v>2</v>
          </cell>
          <cell r="AP503">
            <v>2</v>
          </cell>
          <cell r="AQ503">
            <v>2</v>
          </cell>
          <cell r="AR503">
            <v>2</v>
          </cell>
          <cell r="AS503">
            <v>2</v>
          </cell>
          <cell r="AT503">
            <v>2</v>
          </cell>
          <cell r="AU503">
            <v>2</v>
          </cell>
          <cell r="AV503">
            <v>2</v>
          </cell>
          <cell r="AW503">
            <v>2</v>
          </cell>
          <cell r="AX503">
            <v>2</v>
          </cell>
          <cell r="AY503">
            <v>2</v>
          </cell>
          <cell r="AZ503">
            <v>2</v>
          </cell>
          <cell r="BA503">
            <v>2</v>
          </cell>
          <cell r="BB503">
            <v>2</v>
          </cell>
          <cell r="BC503">
            <v>2</v>
          </cell>
          <cell r="BD503">
            <v>2</v>
          </cell>
          <cell r="BE503">
            <v>2</v>
          </cell>
          <cell r="BG503">
            <v>0</v>
          </cell>
          <cell r="BH503">
            <v>0</v>
          </cell>
          <cell r="BI503">
            <v>33.9636</v>
          </cell>
          <cell r="BJ503">
            <v>33.9636</v>
          </cell>
          <cell r="BK503">
            <v>33.9636</v>
          </cell>
          <cell r="BL503">
            <v>33.9636</v>
          </cell>
          <cell r="BM503">
            <v>33.9636</v>
          </cell>
          <cell r="BN503">
            <v>33.9636</v>
          </cell>
          <cell r="BO503">
            <v>33.9636</v>
          </cell>
        </row>
        <row r="504">
          <cell r="B504" t="str">
            <v>Total G &amp; A National Staff Total</v>
          </cell>
          <cell r="M504">
            <v>0</v>
          </cell>
          <cell r="N504">
            <v>0</v>
          </cell>
          <cell r="O504">
            <v>25</v>
          </cell>
          <cell r="P504">
            <v>27</v>
          </cell>
          <cell r="Q504">
            <v>27</v>
          </cell>
          <cell r="R504">
            <v>27</v>
          </cell>
          <cell r="S504">
            <v>27</v>
          </cell>
          <cell r="T504">
            <v>27</v>
          </cell>
          <cell r="U504">
            <v>27</v>
          </cell>
          <cell r="V504">
            <v>27</v>
          </cell>
          <cell r="W504">
            <v>27</v>
          </cell>
          <cell r="X504">
            <v>27</v>
          </cell>
          <cell r="Y504">
            <v>27</v>
          </cell>
          <cell r="Z504">
            <v>27</v>
          </cell>
          <cell r="AA504">
            <v>27</v>
          </cell>
          <cell r="AB504">
            <v>27</v>
          </cell>
          <cell r="AC504">
            <v>27</v>
          </cell>
          <cell r="AD504">
            <v>28</v>
          </cell>
          <cell r="AE504">
            <v>28</v>
          </cell>
          <cell r="AF504">
            <v>28</v>
          </cell>
          <cell r="AG504">
            <v>28</v>
          </cell>
          <cell r="AH504">
            <v>28</v>
          </cell>
          <cell r="AI504">
            <v>28</v>
          </cell>
          <cell r="AJ504">
            <v>28</v>
          </cell>
          <cell r="AK504">
            <v>28</v>
          </cell>
          <cell r="AL504">
            <v>28</v>
          </cell>
          <cell r="AM504">
            <v>28</v>
          </cell>
          <cell r="AN504">
            <v>28</v>
          </cell>
          <cell r="AO504">
            <v>30</v>
          </cell>
          <cell r="AP504">
            <v>30</v>
          </cell>
          <cell r="AQ504">
            <v>30</v>
          </cell>
          <cell r="AR504">
            <v>30</v>
          </cell>
          <cell r="AS504">
            <v>30</v>
          </cell>
          <cell r="AT504">
            <v>30</v>
          </cell>
          <cell r="AU504">
            <v>30</v>
          </cell>
          <cell r="AV504">
            <v>30</v>
          </cell>
          <cell r="AW504">
            <v>30</v>
          </cell>
          <cell r="AX504">
            <v>30</v>
          </cell>
          <cell r="AY504">
            <v>30</v>
          </cell>
          <cell r="AZ504">
            <v>30</v>
          </cell>
          <cell r="BA504">
            <v>30</v>
          </cell>
          <cell r="BB504">
            <v>30</v>
          </cell>
          <cell r="BC504">
            <v>30</v>
          </cell>
          <cell r="BD504">
            <v>30</v>
          </cell>
          <cell r="BE504">
            <v>30</v>
          </cell>
          <cell r="BG504">
            <v>0</v>
          </cell>
          <cell r="BH504">
            <v>0</v>
          </cell>
          <cell r="BI504">
            <v>2.6404514851485152</v>
          </cell>
          <cell r="BJ504">
            <v>2.6404514851485152</v>
          </cell>
          <cell r="BK504">
            <v>2.6404514851485152</v>
          </cell>
          <cell r="BL504">
            <v>2.6404514851485152</v>
          </cell>
          <cell r="BM504">
            <v>2.6404514851485152</v>
          </cell>
          <cell r="BN504">
            <v>2.6404514851485152</v>
          </cell>
          <cell r="BO504">
            <v>2.6404514851485152</v>
          </cell>
        </row>
        <row r="505">
          <cell r="B505" t="str">
            <v>Total G &amp; A Staff Complement</v>
          </cell>
          <cell r="M505">
            <v>0</v>
          </cell>
          <cell r="N505">
            <v>0</v>
          </cell>
          <cell r="O505">
            <v>28</v>
          </cell>
          <cell r="P505">
            <v>30</v>
          </cell>
          <cell r="Q505">
            <v>30</v>
          </cell>
          <cell r="R505">
            <v>30</v>
          </cell>
          <cell r="S505">
            <v>30</v>
          </cell>
          <cell r="T505">
            <v>30</v>
          </cell>
          <cell r="U505">
            <v>30</v>
          </cell>
          <cell r="V505">
            <v>30</v>
          </cell>
          <cell r="W505">
            <v>30</v>
          </cell>
          <cell r="X505">
            <v>30</v>
          </cell>
          <cell r="Y505">
            <v>30</v>
          </cell>
          <cell r="Z505">
            <v>30</v>
          </cell>
          <cell r="AA505">
            <v>30</v>
          </cell>
          <cell r="AB505">
            <v>30</v>
          </cell>
          <cell r="AC505">
            <v>30</v>
          </cell>
          <cell r="AD505">
            <v>31</v>
          </cell>
          <cell r="AE505">
            <v>31</v>
          </cell>
          <cell r="AF505">
            <v>31</v>
          </cell>
          <cell r="AG505">
            <v>31</v>
          </cell>
          <cell r="AH505">
            <v>31</v>
          </cell>
          <cell r="AI505">
            <v>31</v>
          </cell>
          <cell r="AJ505">
            <v>31</v>
          </cell>
          <cell r="AK505">
            <v>31</v>
          </cell>
          <cell r="AL505">
            <v>31</v>
          </cell>
          <cell r="AM505">
            <v>31</v>
          </cell>
          <cell r="AN505">
            <v>31</v>
          </cell>
          <cell r="AO505">
            <v>32</v>
          </cell>
          <cell r="AP505">
            <v>32</v>
          </cell>
          <cell r="AQ505">
            <v>32</v>
          </cell>
          <cell r="AR505">
            <v>32</v>
          </cell>
          <cell r="AS505">
            <v>32</v>
          </cell>
          <cell r="AT505">
            <v>32</v>
          </cell>
          <cell r="AU505">
            <v>32</v>
          </cell>
          <cell r="AV505">
            <v>32</v>
          </cell>
          <cell r="AW505">
            <v>32</v>
          </cell>
          <cell r="AX505">
            <v>32</v>
          </cell>
          <cell r="AY505">
            <v>32</v>
          </cell>
          <cell r="AZ505">
            <v>32</v>
          </cell>
          <cell r="BA505">
            <v>32</v>
          </cell>
          <cell r="BB505">
            <v>32</v>
          </cell>
          <cell r="BC505">
            <v>32</v>
          </cell>
          <cell r="BD505">
            <v>32</v>
          </cell>
          <cell r="BE505">
            <v>32</v>
          </cell>
          <cell r="BG505">
            <v>0</v>
          </cell>
          <cell r="BH505">
            <v>0</v>
          </cell>
          <cell r="BI505">
            <v>36.604051485148517</v>
          </cell>
          <cell r="BJ505">
            <v>36.604051485148517</v>
          </cell>
          <cell r="BK505">
            <v>36.604051485148517</v>
          </cell>
          <cell r="BL505">
            <v>36.604051485148517</v>
          </cell>
          <cell r="BM505">
            <v>36.604051485148517</v>
          </cell>
          <cell r="BN505">
            <v>36.604051485148517</v>
          </cell>
          <cell r="BO505">
            <v>36.604051485148517</v>
          </cell>
        </row>
        <row r="506">
          <cell r="AA506">
            <v>0</v>
          </cell>
          <cell r="AN506">
            <v>0</v>
          </cell>
          <cell r="BG506">
            <v>0</v>
          </cell>
        </row>
        <row r="509">
          <cell r="B509" t="str">
            <v>Exploration Labour</v>
          </cell>
          <cell r="C509" t="str">
            <v>Grade</v>
          </cell>
          <cell r="D509" t="str">
            <v>Basic</v>
          </cell>
          <cell r="E509" t="str">
            <v>Overtime</v>
          </cell>
          <cell r="F509" t="str">
            <v>Premium</v>
          </cell>
          <cell r="G509" t="str">
            <v>Bonus</v>
          </cell>
          <cell r="H509" t="str">
            <v>Advancmt</v>
          </cell>
          <cell r="J509" t="str">
            <v>FCFA pm</v>
          </cell>
          <cell r="K509" t="str">
            <v>USD pm</v>
          </cell>
        </row>
        <row r="510">
          <cell r="B510" t="str">
            <v>Exploration Manager (RRL)</v>
          </cell>
          <cell r="C510" t="str">
            <v>19</v>
          </cell>
          <cell r="I510">
            <v>0</v>
          </cell>
          <cell r="J510">
            <v>6060000</v>
          </cell>
          <cell r="K510">
            <v>12000</v>
          </cell>
          <cell r="L510">
            <v>1</v>
          </cell>
          <cell r="M510">
            <v>1</v>
          </cell>
          <cell r="N510">
            <v>1</v>
          </cell>
          <cell r="O510">
            <v>1</v>
          </cell>
          <cell r="P510">
            <v>1</v>
          </cell>
          <cell r="Q510">
            <v>1</v>
          </cell>
          <cell r="R510">
            <v>1</v>
          </cell>
          <cell r="S510">
            <v>1</v>
          </cell>
          <cell r="T510">
            <v>1</v>
          </cell>
          <cell r="U510">
            <v>1</v>
          </cell>
          <cell r="V510">
            <v>1</v>
          </cell>
          <cell r="W510">
            <v>1</v>
          </cell>
          <cell r="X510">
            <v>1</v>
          </cell>
          <cell r="Y510">
            <v>1</v>
          </cell>
          <cell r="Z510">
            <v>1</v>
          </cell>
          <cell r="AA510">
            <v>1</v>
          </cell>
          <cell r="AB510">
            <v>1</v>
          </cell>
          <cell r="AC510">
            <v>1</v>
          </cell>
          <cell r="AD510">
            <v>1</v>
          </cell>
          <cell r="AE510">
            <v>1</v>
          </cell>
          <cell r="AF510">
            <v>1</v>
          </cell>
          <cell r="AG510">
            <v>1</v>
          </cell>
          <cell r="AH510">
            <v>1</v>
          </cell>
          <cell r="AI510">
            <v>1</v>
          </cell>
          <cell r="AJ510">
            <v>1</v>
          </cell>
          <cell r="AK510">
            <v>1</v>
          </cell>
          <cell r="AL510">
            <v>1</v>
          </cell>
          <cell r="AM510">
            <v>1</v>
          </cell>
          <cell r="AN510">
            <v>1</v>
          </cell>
          <cell r="AO510">
            <v>1</v>
          </cell>
          <cell r="AP510">
            <v>1</v>
          </cell>
          <cell r="AQ510">
            <v>1</v>
          </cell>
          <cell r="AR510">
            <v>1</v>
          </cell>
          <cell r="AS510">
            <v>1</v>
          </cell>
          <cell r="AT510">
            <v>1</v>
          </cell>
          <cell r="AU510">
            <v>1</v>
          </cell>
          <cell r="AV510">
            <v>1</v>
          </cell>
          <cell r="AW510">
            <v>1</v>
          </cell>
          <cell r="AX510">
            <v>1</v>
          </cell>
          <cell r="AY510">
            <v>1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G510">
            <v>0</v>
          </cell>
          <cell r="BI510">
            <v>12</v>
          </cell>
          <cell r="BJ510">
            <v>12</v>
          </cell>
          <cell r="BK510">
            <v>12</v>
          </cell>
          <cell r="BL510">
            <v>12</v>
          </cell>
          <cell r="BM510">
            <v>12</v>
          </cell>
          <cell r="BN510">
            <v>12</v>
          </cell>
          <cell r="BO510">
            <v>12</v>
          </cell>
        </row>
        <row r="511">
          <cell r="B511" t="str">
            <v>Exploration Coordinator</v>
          </cell>
          <cell r="C511" t="str">
            <v>A10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2150290</v>
          </cell>
          <cell r="K511">
            <v>4258</v>
          </cell>
          <cell r="L511">
            <v>0</v>
          </cell>
          <cell r="AA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G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</row>
        <row r="512">
          <cell r="B512" t="str">
            <v>Senior Exploration Geologist</v>
          </cell>
          <cell r="C512" t="str">
            <v>A4</v>
          </cell>
          <cell r="D512">
            <v>31576.77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31576.77</v>
          </cell>
          <cell r="K512">
            <v>62.528257425742574</v>
          </cell>
          <cell r="L512">
            <v>0</v>
          </cell>
          <cell r="AA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G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</row>
        <row r="513">
          <cell r="B513" t="str">
            <v xml:space="preserve">Exploration Geologist </v>
          </cell>
          <cell r="C513" t="str">
            <v>A4</v>
          </cell>
          <cell r="D513">
            <v>674067</v>
          </cell>
          <cell r="E513">
            <v>0</v>
          </cell>
          <cell r="F513">
            <v>0</v>
          </cell>
          <cell r="G513">
            <v>0</v>
          </cell>
          <cell r="H513">
            <v>31577</v>
          </cell>
          <cell r="I513">
            <v>0</v>
          </cell>
          <cell r="J513">
            <v>705644</v>
          </cell>
          <cell r="K513">
            <v>8106</v>
          </cell>
          <cell r="L513">
            <v>0</v>
          </cell>
          <cell r="M513">
            <v>2</v>
          </cell>
          <cell r="N513">
            <v>2</v>
          </cell>
          <cell r="O513">
            <v>2</v>
          </cell>
          <cell r="P513">
            <v>2</v>
          </cell>
          <cell r="Q513">
            <v>2</v>
          </cell>
          <cell r="R513">
            <v>2</v>
          </cell>
          <cell r="S513">
            <v>2</v>
          </cell>
          <cell r="T513">
            <v>2</v>
          </cell>
          <cell r="U513">
            <v>2</v>
          </cell>
          <cell r="V513">
            <v>2</v>
          </cell>
          <cell r="W513">
            <v>2</v>
          </cell>
          <cell r="X513">
            <v>2</v>
          </cell>
          <cell r="Y513">
            <v>2</v>
          </cell>
          <cell r="Z513">
            <v>2</v>
          </cell>
          <cell r="AA513">
            <v>2</v>
          </cell>
          <cell r="AB513">
            <v>2</v>
          </cell>
          <cell r="AC513">
            <v>2</v>
          </cell>
          <cell r="AD513">
            <v>2</v>
          </cell>
          <cell r="AE513">
            <v>2</v>
          </cell>
          <cell r="AF513">
            <v>2</v>
          </cell>
          <cell r="AG513">
            <v>2</v>
          </cell>
          <cell r="AH513">
            <v>2</v>
          </cell>
          <cell r="AI513">
            <v>2</v>
          </cell>
          <cell r="AJ513">
            <v>2</v>
          </cell>
          <cell r="AK513">
            <v>2</v>
          </cell>
          <cell r="AL513">
            <v>2</v>
          </cell>
          <cell r="AM513">
            <v>2</v>
          </cell>
          <cell r="AN513">
            <v>2</v>
          </cell>
          <cell r="AO513">
            <v>2</v>
          </cell>
          <cell r="AP513">
            <v>2</v>
          </cell>
          <cell r="AQ513">
            <v>2</v>
          </cell>
          <cell r="AR513">
            <v>2</v>
          </cell>
          <cell r="AS513">
            <v>2</v>
          </cell>
          <cell r="AT513">
            <v>2</v>
          </cell>
          <cell r="AU513">
            <v>2</v>
          </cell>
          <cell r="AV513">
            <v>2</v>
          </cell>
          <cell r="AW513">
            <v>2</v>
          </cell>
          <cell r="AX513">
            <v>2</v>
          </cell>
          <cell r="AY513">
            <v>2</v>
          </cell>
          <cell r="AZ513">
            <v>2</v>
          </cell>
          <cell r="BA513">
            <v>2</v>
          </cell>
          <cell r="BB513">
            <v>2</v>
          </cell>
          <cell r="BC513">
            <v>2</v>
          </cell>
          <cell r="BD513">
            <v>2</v>
          </cell>
          <cell r="BE513">
            <v>2</v>
          </cell>
          <cell r="BG513">
            <v>0</v>
          </cell>
          <cell r="BI513">
            <v>16.212</v>
          </cell>
          <cell r="BJ513">
            <v>16.212</v>
          </cell>
          <cell r="BK513">
            <v>16.212</v>
          </cell>
          <cell r="BL513">
            <v>16.212</v>
          </cell>
          <cell r="BM513">
            <v>16.212</v>
          </cell>
          <cell r="BN513">
            <v>16.212</v>
          </cell>
          <cell r="BO513">
            <v>16.212</v>
          </cell>
        </row>
        <row r="514">
          <cell r="B514" t="str">
            <v>Exploration Geologist (RRL)</v>
          </cell>
          <cell r="C514" t="str">
            <v>A4</v>
          </cell>
          <cell r="D514">
            <v>797060</v>
          </cell>
          <cell r="E514">
            <v>0</v>
          </cell>
          <cell r="F514">
            <v>0</v>
          </cell>
          <cell r="G514">
            <v>0</v>
          </cell>
          <cell r="H514">
            <v>31576.77</v>
          </cell>
          <cell r="I514">
            <v>0</v>
          </cell>
          <cell r="J514">
            <v>828636.77</v>
          </cell>
          <cell r="K514">
            <v>1640.8648910891091</v>
          </cell>
          <cell r="L514">
            <v>0</v>
          </cell>
          <cell r="M514">
            <v>3</v>
          </cell>
          <cell r="N514">
            <v>3</v>
          </cell>
          <cell r="O514">
            <v>3</v>
          </cell>
          <cell r="P514">
            <v>3</v>
          </cell>
          <cell r="Q514">
            <v>3</v>
          </cell>
          <cell r="R514">
            <v>3</v>
          </cell>
          <cell r="S514">
            <v>3</v>
          </cell>
          <cell r="T514">
            <v>3</v>
          </cell>
          <cell r="U514">
            <v>3</v>
          </cell>
          <cell r="V514">
            <v>3</v>
          </cell>
          <cell r="W514">
            <v>3</v>
          </cell>
          <cell r="X514">
            <v>3</v>
          </cell>
          <cell r="Y514">
            <v>3</v>
          </cell>
          <cell r="Z514">
            <v>3</v>
          </cell>
          <cell r="AA514">
            <v>3</v>
          </cell>
          <cell r="AB514">
            <v>3</v>
          </cell>
          <cell r="AC514">
            <v>3</v>
          </cell>
          <cell r="AD514">
            <v>3</v>
          </cell>
          <cell r="AE514">
            <v>3</v>
          </cell>
          <cell r="AF514">
            <v>3</v>
          </cell>
          <cell r="AG514">
            <v>3</v>
          </cell>
          <cell r="AH514">
            <v>3</v>
          </cell>
          <cell r="AI514">
            <v>3</v>
          </cell>
          <cell r="AJ514">
            <v>3</v>
          </cell>
          <cell r="AK514">
            <v>3</v>
          </cell>
          <cell r="AL514">
            <v>3</v>
          </cell>
          <cell r="AM514">
            <v>3</v>
          </cell>
          <cell r="AN514">
            <v>3</v>
          </cell>
          <cell r="AO514">
            <v>3</v>
          </cell>
          <cell r="AP514">
            <v>3</v>
          </cell>
          <cell r="AQ514">
            <v>3</v>
          </cell>
          <cell r="AR514">
            <v>3</v>
          </cell>
          <cell r="AS514">
            <v>3</v>
          </cell>
          <cell r="AT514">
            <v>3</v>
          </cell>
          <cell r="AU514">
            <v>3</v>
          </cell>
          <cell r="AV514">
            <v>3</v>
          </cell>
          <cell r="AW514">
            <v>3</v>
          </cell>
          <cell r="AX514">
            <v>3</v>
          </cell>
          <cell r="AY514">
            <v>3</v>
          </cell>
          <cell r="AZ514">
            <v>3</v>
          </cell>
          <cell r="BA514">
            <v>3</v>
          </cell>
          <cell r="BB514">
            <v>3</v>
          </cell>
          <cell r="BC514">
            <v>3</v>
          </cell>
          <cell r="BD514">
            <v>3</v>
          </cell>
          <cell r="BE514">
            <v>3</v>
          </cell>
          <cell r="BG514">
            <v>0</v>
          </cell>
          <cell r="BI514">
            <v>4.9225946732673274</v>
          </cell>
          <cell r="BJ514">
            <v>4.9225946732673274</v>
          </cell>
          <cell r="BK514">
            <v>4.9225946732673274</v>
          </cell>
          <cell r="BL514">
            <v>4.9225946732673274</v>
          </cell>
          <cell r="BM514">
            <v>4.9225946732673274</v>
          </cell>
          <cell r="BN514">
            <v>4.9225946732673274</v>
          </cell>
          <cell r="BO514">
            <v>4.9225946732673274</v>
          </cell>
        </row>
        <row r="515">
          <cell r="B515" t="str">
            <v xml:space="preserve">Exploration Geologist </v>
          </cell>
          <cell r="C515" t="str">
            <v>17</v>
          </cell>
          <cell r="I515">
            <v>0</v>
          </cell>
          <cell r="J515">
            <v>4126355</v>
          </cell>
          <cell r="K515">
            <v>8171</v>
          </cell>
          <cell r="L515">
            <v>1</v>
          </cell>
          <cell r="M515">
            <v>1</v>
          </cell>
          <cell r="N515">
            <v>1</v>
          </cell>
          <cell r="O515">
            <v>1</v>
          </cell>
          <cell r="P515">
            <v>1</v>
          </cell>
          <cell r="Q515">
            <v>1</v>
          </cell>
          <cell r="R515">
            <v>1</v>
          </cell>
          <cell r="S515">
            <v>1</v>
          </cell>
          <cell r="T515">
            <v>1</v>
          </cell>
          <cell r="U515">
            <v>1</v>
          </cell>
          <cell r="V515">
            <v>1</v>
          </cell>
          <cell r="W515">
            <v>1</v>
          </cell>
          <cell r="X515">
            <v>1</v>
          </cell>
          <cell r="Y515">
            <v>1</v>
          </cell>
          <cell r="Z515">
            <v>1</v>
          </cell>
          <cell r="AA515">
            <v>1</v>
          </cell>
          <cell r="AB515">
            <v>1</v>
          </cell>
          <cell r="AC515">
            <v>1</v>
          </cell>
          <cell r="AD515">
            <v>1</v>
          </cell>
          <cell r="AE515">
            <v>1</v>
          </cell>
          <cell r="AF515">
            <v>1</v>
          </cell>
          <cell r="AG515">
            <v>1</v>
          </cell>
          <cell r="AH515">
            <v>1</v>
          </cell>
          <cell r="AI515">
            <v>1</v>
          </cell>
          <cell r="AJ515">
            <v>1</v>
          </cell>
          <cell r="AK515">
            <v>1</v>
          </cell>
          <cell r="AL515">
            <v>1</v>
          </cell>
          <cell r="AM515">
            <v>1</v>
          </cell>
          <cell r="AN515">
            <v>1</v>
          </cell>
          <cell r="AO515">
            <v>1</v>
          </cell>
          <cell r="AP515">
            <v>1</v>
          </cell>
          <cell r="AQ515">
            <v>1</v>
          </cell>
          <cell r="AR515">
            <v>1</v>
          </cell>
          <cell r="AS515">
            <v>1</v>
          </cell>
          <cell r="AT515">
            <v>1</v>
          </cell>
          <cell r="AU515">
            <v>1</v>
          </cell>
          <cell r="AV515">
            <v>1</v>
          </cell>
          <cell r="AW515">
            <v>1</v>
          </cell>
          <cell r="AX515">
            <v>1</v>
          </cell>
          <cell r="AY515">
            <v>1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G515">
            <v>0</v>
          </cell>
          <cell r="BI515">
            <v>8.1709999999999994</v>
          </cell>
          <cell r="BJ515">
            <v>8.1709999999999994</v>
          </cell>
          <cell r="BK515">
            <v>8.1709999999999994</v>
          </cell>
          <cell r="BL515">
            <v>8.1709999999999994</v>
          </cell>
          <cell r="BM515">
            <v>8.1709999999999994</v>
          </cell>
          <cell r="BN515">
            <v>8.1709999999999994</v>
          </cell>
          <cell r="BO515">
            <v>8.1709999999999994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Business Model"/>
      <sheetName val="Financial Summary"/>
      <sheetName val="Key Financial Ratios"/>
      <sheetName val="Charts"/>
      <sheetName val="PL"/>
      <sheetName val="BS"/>
      <sheetName val="CFS"/>
      <sheetName val="Revenue Drivers"/>
      <sheetName val="Assumptions"/>
      <sheetName val="Debt Schedule"/>
      <sheetName val="PPE Schedule"/>
      <sheetName val=" Intangibles Schedule"/>
      <sheetName val="WC Schedule"/>
      <sheetName val="Equity Schedule"/>
      <sheetName val="Peers Comparison"/>
      <sheetName val="Colgate Palmolive_AparnaBirle_0"/>
    </sheetNames>
    <definedNames>
      <definedName name="RoundedRectangle1_Click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PL"/>
      <sheetName val="BS"/>
      <sheetName val="CFS"/>
      <sheetName val="ASSUMPTIONS"/>
      <sheetName val="RATIOS"/>
      <sheetName val="SUMMARY"/>
      <sheetName val="LBO"/>
      <sheetName val="LBO PL"/>
      <sheetName val="LBO BS"/>
      <sheetName val="LBO DEBT"/>
      <sheetName val="CHARTS"/>
    </sheetNames>
    <sheetDataSet>
      <sheetData sheetId="0" refreshError="1"/>
      <sheetData sheetId="1" refreshError="1"/>
      <sheetData sheetId="2">
        <row r="11">
          <cell r="C11">
            <v>176606.91899999999</v>
          </cell>
          <cell r="D11">
            <v>214657.878</v>
          </cell>
          <cell r="E11">
            <v>261287.04899999997</v>
          </cell>
          <cell r="F11">
            <v>293121.52100000001</v>
          </cell>
          <cell r="G11">
            <v>400110.87616152281</v>
          </cell>
          <cell r="H11">
            <v>546151.34796912014</v>
          </cell>
          <cell r="I11">
            <v>688150.72309848247</v>
          </cell>
          <cell r="J11">
            <v>830941.99251871649</v>
          </cell>
          <cell r="K11">
            <v>959737.99718613003</v>
          </cell>
        </row>
        <row r="30">
          <cell r="C30">
            <v>19447.949999999997</v>
          </cell>
          <cell r="D30">
            <v>21056.049999999988</v>
          </cell>
          <cell r="E30">
            <v>25136.302999999971</v>
          </cell>
          <cell r="F30">
            <v>31703.881000000008</v>
          </cell>
          <cell r="G30">
            <v>65392.648080996936</v>
          </cell>
          <cell r="H30">
            <v>98658.351119506988</v>
          </cell>
          <cell r="I30">
            <v>133967.51351438943</v>
          </cell>
          <cell r="J30">
            <v>172255.35955288523</v>
          </cell>
          <cell r="K30">
            <v>210180.27416999644</v>
          </cell>
        </row>
        <row r="51">
          <cell r="C51">
            <v>4769.2079999999969</v>
          </cell>
          <cell r="D51">
            <v>4326.22299999999</v>
          </cell>
          <cell r="E51">
            <v>5693.9351299999698</v>
          </cell>
          <cell r="F51">
            <v>1567.0730000000067</v>
          </cell>
          <cell r="G51">
            <v>37223.860732097855</v>
          </cell>
          <cell r="H51">
            <v>60820.230522104888</v>
          </cell>
          <cell r="I51">
            <v>87348.071809225105</v>
          </cell>
          <cell r="J51">
            <v>114898.53902813929</v>
          </cell>
          <cell r="K51">
            <v>141597.93213412919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dharmaprakash25597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B1:L37"/>
  <sheetViews>
    <sheetView showGridLines="0" view="pageBreakPreview" topLeftCell="A11" zoomScaleNormal="100" zoomScaleSheetLayoutView="100" workbookViewId="0">
      <selection activeCell="I37" sqref="I37"/>
    </sheetView>
  </sheetViews>
  <sheetFormatPr defaultRowHeight="15" x14ac:dyDescent="0.25"/>
  <cols>
    <col min="1" max="1" width="1.85546875" customWidth="1"/>
    <col min="3" max="7" width="9.140625" customWidth="1"/>
    <col min="8" max="8" width="13" bestFit="1" customWidth="1"/>
    <col min="9" max="9" width="12.85546875" bestFit="1" customWidth="1"/>
    <col min="12" max="12" width="1.85546875" style="102" customWidth="1"/>
  </cols>
  <sheetData>
    <row r="1" spans="2:12" ht="27.75" x14ac:dyDescent="0.25">
      <c r="B1" s="123" t="s">
        <v>186</v>
      </c>
      <c r="C1" s="93"/>
      <c r="D1" s="93"/>
      <c r="E1" s="93"/>
      <c r="F1" s="93"/>
      <c r="G1" s="93"/>
      <c r="H1" s="93"/>
      <c r="I1" s="93"/>
      <c r="J1" s="93"/>
      <c r="K1" s="93"/>
      <c r="L1" s="103"/>
    </row>
    <row r="2" spans="2:12" x14ac:dyDescent="0.25">
      <c r="L2"/>
    </row>
    <row r="4" spans="2:12" ht="15.75" x14ac:dyDescent="0.25">
      <c r="B4" s="416" t="s">
        <v>351</v>
      </c>
      <c r="C4" s="417"/>
      <c r="D4" s="418"/>
      <c r="E4" s="419" t="s">
        <v>191</v>
      </c>
      <c r="F4" s="419"/>
      <c r="G4" s="419"/>
    </row>
    <row r="5" spans="2:12" ht="15.75" x14ac:dyDescent="0.25">
      <c r="B5" s="416" t="s">
        <v>187</v>
      </c>
      <c r="C5" s="417"/>
      <c r="D5" s="418"/>
      <c r="E5" s="422" t="s">
        <v>190</v>
      </c>
      <c r="F5" s="422"/>
      <c r="G5" s="422"/>
    </row>
    <row r="6" spans="2:12" ht="15.75" x14ac:dyDescent="0.25">
      <c r="B6" s="416" t="s">
        <v>352</v>
      </c>
      <c r="C6" s="417"/>
      <c r="D6" s="418"/>
      <c r="E6" s="423">
        <v>44651</v>
      </c>
      <c r="F6" s="423"/>
      <c r="G6" s="423"/>
    </row>
    <row r="7" spans="2:12" ht="15.75" x14ac:dyDescent="0.25">
      <c r="B7" s="416" t="s">
        <v>188</v>
      </c>
      <c r="C7" s="417"/>
      <c r="D7" s="418"/>
      <c r="E7" s="423" t="s">
        <v>43</v>
      </c>
      <c r="F7" s="423"/>
      <c r="G7" s="423"/>
    </row>
    <row r="8" spans="2:12" ht="15.75" x14ac:dyDescent="0.25">
      <c r="B8" s="416" t="s">
        <v>35</v>
      </c>
      <c r="C8" s="417"/>
      <c r="D8" s="418"/>
      <c r="E8" s="423" t="s">
        <v>189</v>
      </c>
      <c r="F8" s="423"/>
      <c r="G8" s="423"/>
    </row>
    <row r="10" spans="2:12" ht="21" x14ac:dyDescent="0.35">
      <c r="B10" s="125" t="s">
        <v>238</v>
      </c>
      <c r="C10" s="104"/>
      <c r="D10" s="104"/>
      <c r="E10" s="104"/>
      <c r="F10" s="104"/>
      <c r="G10" s="104"/>
      <c r="H10" s="104"/>
      <c r="I10" s="104"/>
      <c r="J10" s="104"/>
      <c r="K10" s="104"/>
    </row>
    <row r="12" spans="2:12" ht="15.75" x14ac:dyDescent="0.25">
      <c r="B12" s="7" t="s">
        <v>353</v>
      </c>
      <c r="C12" s="7"/>
      <c r="D12" s="7"/>
      <c r="E12" s="7"/>
      <c r="F12" s="7"/>
      <c r="G12" s="7"/>
      <c r="H12" s="7"/>
      <c r="I12" s="7"/>
      <c r="J12" s="7"/>
      <c r="K12" s="7"/>
    </row>
    <row r="13" spans="2:12" ht="15.75" x14ac:dyDescent="0.25">
      <c r="B13" s="7" t="s">
        <v>354</v>
      </c>
      <c r="C13" s="7"/>
      <c r="D13" s="7"/>
      <c r="E13" s="7"/>
      <c r="F13" s="7"/>
      <c r="G13" s="7"/>
      <c r="H13" s="7"/>
      <c r="I13" s="7"/>
      <c r="J13" s="7"/>
      <c r="K13" s="7"/>
    </row>
    <row r="14" spans="2:12" ht="15.75" x14ac:dyDescent="0.25">
      <c r="B14" s="7" t="s">
        <v>237</v>
      </c>
      <c r="C14" s="7"/>
      <c r="D14" s="7"/>
      <c r="E14" s="7"/>
      <c r="F14" s="7"/>
      <c r="G14" s="7"/>
      <c r="H14" s="7"/>
      <c r="I14" s="7"/>
      <c r="J14" s="7"/>
      <c r="K14" s="7"/>
    </row>
    <row r="16" spans="2:12" ht="15.75" x14ac:dyDescent="0.25">
      <c r="C16" s="7"/>
    </row>
    <row r="19" spans="2:12" x14ac:dyDescent="0.2">
      <c r="B19" s="420"/>
      <c r="C19" s="420"/>
      <c r="D19" s="421"/>
      <c r="E19" s="421"/>
      <c r="F19" s="421"/>
      <c r="G19" s="420"/>
      <c r="H19" s="420"/>
      <c r="I19" s="420"/>
    </row>
    <row r="20" spans="2:12" x14ac:dyDescent="0.2">
      <c r="B20" s="426"/>
      <c r="C20" s="426"/>
      <c r="D20" s="427"/>
      <c r="E20" s="427"/>
      <c r="F20" s="427"/>
      <c r="G20" s="428"/>
      <c r="H20" s="428"/>
      <c r="I20" s="428"/>
    </row>
    <row r="21" spans="2:12" x14ac:dyDescent="0.2">
      <c r="B21" s="426"/>
      <c r="C21" s="426"/>
      <c r="D21" s="427"/>
      <c r="E21" s="427"/>
      <c r="F21" s="427"/>
      <c r="G21" s="428"/>
      <c r="H21" s="428"/>
      <c r="I21" s="428"/>
    </row>
    <row r="22" spans="2:12" x14ac:dyDescent="0.25">
      <c r="B22" s="426"/>
      <c r="C22" s="426"/>
      <c r="D22" s="427"/>
      <c r="E22" s="427"/>
      <c r="F22" s="427"/>
      <c r="G22" s="428"/>
      <c r="H22" s="428"/>
      <c r="I22" s="428"/>
      <c r="K22" s="102">
        <v>70000</v>
      </c>
    </row>
    <row r="23" spans="2:12" x14ac:dyDescent="0.25">
      <c r="B23" s="421"/>
      <c r="C23" s="421"/>
      <c r="D23" s="424"/>
      <c r="E23" s="424"/>
      <c r="F23" s="424"/>
      <c r="G23" s="425"/>
      <c r="H23" s="425"/>
      <c r="I23" s="425"/>
      <c r="K23" s="102">
        <v>70000</v>
      </c>
    </row>
    <row r="24" spans="2:12" x14ac:dyDescent="0.25">
      <c r="K24" s="102">
        <v>70000</v>
      </c>
    </row>
    <row r="32" spans="2:12" ht="18.75" x14ac:dyDescent="0.3">
      <c r="B32" s="1" t="s">
        <v>192</v>
      </c>
      <c r="C32" s="54"/>
      <c r="D32" s="54"/>
      <c r="K32" s="107"/>
      <c r="L32" s="108"/>
    </row>
    <row r="33" spans="2:12" ht="15" customHeight="1" x14ac:dyDescent="0.25">
      <c r="B33" s="127">
        <v>1234</v>
      </c>
      <c r="C33" s="127" t="s">
        <v>193</v>
      </c>
      <c r="D33" s="128"/>
      <c r="K33" s="107"/>
      <c r="L33" s="108"/>
    </row>
    <row r="34" spans="2:12" ht="15" customHeight="1" x14ac:dyDescent="0.25">
      <c r="B34" s="128">
        <v>1234</v>
      </c>
      <c r="C34" s="128" t="s">
        <v>194</v>
      </c>
      <c r="D34" s="128"/>
      <c r="H34" s="22" t="s">
        <v>197</v>
      </c>
      <c r="I34" s="22" t="s">
        <v>355</v>
      </c>
      <c r="J34" s="22"/>
      <c r="K34" s="107"/>
      <c r="L34" s="108"/>
    </row>
    <row r="35" spans="2:12" ht="15" customHeight="1" x14ac:dyDescent="0.25">
      <c r="B35" s="129">
        <v>1234</v>
      </c>
      <c r="C35" s="130" t="s">
        <v>195</v>
      </c>
      <c r="D35" s="131"/>
      <c r="H35" s="22" t="s">
        <v>198</v>
      </c>
      <c r="I35" s="134">
        <v>45041</v>
      </c>
      <c r="J35" s="22"/>
      <c r="K35" s="107"/>
      <c r="L35" s="108"/>
    </row>
    <row r="36" spans="2:12" ht="15" customHeight="1" x14ac:dyDescent="0.25">
      <c r="B36" s="132">
        <v>1234</v>
      </c>
      <c r="C36" s="132" t="s">
        <v>196</v>
      </c>
      <c r="D36" s="133"/>
      <c r="H36" s="22" t="s">
        <v>199</v>
      </c>
      <c r="I36" s="434" t="s">
        <v>356</v>
      </c>
      <c r="J36" s="22"/>
    </row>
    <row r="37" spans="2:12" x14ac:dyDescent="0.25">
      <c r="B37" s="105"/>
      <c r="C37" s="106"/>
    </row>
  </sheetData>
  <mergeCells count="25">
    <mergeCell ref="B23:C23"/>
    <mergeCell ref="D23:F23"/>
    <mergeCell ref="G23:I23"/>
    <mergeCell ref="B20:C20"/>
    <mergeCell ref="D20:F20"/>
    <mergeCell ref="G20:I20"/>
    <mergeCell ref="B21:C21"/>
    <mergeCell ref="D21:F21"/>
    <mergeCell ref="G21:I21"/>
    <mergeCell ref="B22:C22"/>
    <mergeCell ref="D22:F22"/>
    <mergeCell ref="G22:I22"/>
    <mergeCell ref="B4:D4"/>
    <mergeCell ref="E4:G4"/>
    <mergeCell ref="B19:C19"/>
    <mergeCell ref="D19:F19"/>
    <mergeCell ref="G19:I19"/>
    <mergeCell ref="B5:D5"/>
    <mergeCell ref="E5:G5"/>
    <mergeCell ref="B6:D6"/>
    <mergeCell ref="E6:G6"/>
    <mergeCell ref="B7:D7"/>
    <mergeCell ref="E7:G7"/>
    <mergeCell ref="B8:D8"/>
    <mergeCell ref="E8:G8"/>
  </mergeCells>
  <hyperlinks>
    <hyperlink ref="I36" r:id="rId1" xr:uid="{00000000-0004-0000-0000-000000000000}"/>
  </hyperlinks>
  <pageMargins left="0.7" right="0.7" top="0.75" bottom="0.75" header="0.3" footer="0.3"/>
  <pageSetup scale="88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39997558519241921"/>
  </sheetPr>
  <dimension ref="B1:I37"/>
  <sheetViews>
    <sheetView showGridLines="0" view="pageBreakPreview" zoomScale="90" zoomScaleNormal="100" zoomScaleSheetLayoutView="90" workbookViewId="0">
      <selection activeCell="M5" sqref="M5"/>
    </sheetView>
  </sheetViews>
  <sheetFormatPr defaultColWidth="9.140625" defaultRowHeight="15" x14ac:dyDescent="0.25"/>
  <cols>
    <col min="1" max="1" width="1.85546875" customWidth="1"/>
    <col min="4" max="7" width="9.140625" customWidth="1"/>
    <col min="9" max="9" width="9.140625" customWidth="1"/>
    <col min="10" max="10" width="1.85546875" customWidth="1"/>
  </cols>
  <sheetData>
    <row r="1" spans="2:9" ht="28.5" x14ac:dyDescent="0.25">
      <c r="B1" s="124" t="s">
        <v>233</v>
      </c>
      <c r="C1" s="124"/>
      <c r="D1" s="124"/>
      <c r="E1" s="124"/>
      <c r="F1" s="124"/>
      <c r="G1" s="124"/>
      <c r="H1" s="124"/>
      <c r="I1" s="124"/>
    </row>
    <row r="3" spans="2:9" x14ac:dyDescent="0.25">
      <c r="B3" s="429"/>
      <c r="C3" s="429"/>
      <c r="D3" s="429"/>
      <c r="E3" s="429"/>
      <c r="F3" s="429"/>
      <c r="G3" s="429"/>
      <c r="H3" s="429"/>
      <c r="I3" s="429"/>
    </row>
    <row r="4" spans="2:9" x14ac:dyDescent="0.25">
      <c r="B4" s="429"/>
      <c r="C4" s="429"/>
      <c r="D4" s="429"/>
      <c r="E4" s="429"/>
      <c r="F4" s="429"/>
      <c r="G4" s="429"/>
      <c r="H4" s="429"/>
      <c r="I4" s="429"/>
    </row>
    <row r="5" spans="2:9" x14ac:dyDescent="0.25">
      <c r="B5" s="429"/>
      <c r="C5" s="429"/>
      <c r="D5" s="429"/>
      <c r="E5" s="429"/>
      <c r="F5" s="429"/>
      <c r="G5" s="429"/>
      <c r="H5" s="429"/>
      <c r="I5" s="429"/>
    </row>
    <row r="6" spans="2:9" x14ac:dyDescent="0.25">
      <c r="B6" s="429"/>
      <c r="C6" s="429"/>
      <c r="D6" s="429"/>
      <c r="E6" s="429"/>
      <c r="F6" s="429"/>
      <c r="G6" s="429"/>
      <c r="H6" s="429"/>
      <c r="I6" s="429"/>
    </row>
    <row r="7" spans="2:9" x14ac:dyDescent="0.25">
      <c r="B7" s="429"/>
      <c r="C7" s="429"/>
      <c r="D7" s="429"/>
      <c r="E7" s="429"/>
      <c r="F7" s="429"/>
      <c r="G7" s="429"/>
      <c r="H7" s="429"/>
      <c r="I7" s="429"/>
    </row>
    <row r="9" spans="2:9" x14ac:dyDescent="0.25">
      <c r="B9" s="429"/>
      <c r="C9" s="429"/>
      <c r="D9" s="429"/>
      <c r="E9" s="429"/>
      <c r="F9" s="429"/>
      <c r="G9" s="429"/>
      <c r="H9" s="429"/>
      <c r="I9" s="429"/>
    </row>
    <row r="10" spans="2:9" x14ac:dyDescent="0.25">
      <c r="B10" s="429"/>
      <c r="C10" s="429"/>
      <c r="D10" s="429"/>
      <c r="E10" s="429"/>
      <c r="F10" s="429"/>
      <c r="G10" s="429"/>
      <c r="H10" s="429"/>
      <c r="I10" s="429"/>
    </row>
    <row r="11" spans="2:9" x14ac:dyDescent="0.25">
      <c r="B11" s="429"/>
      <c r="C11" s="429"/>
      <c r="D11" s="429"/>
      <c r="E11" s="429"/>
      <c r="F11" s="429"/>
      <c r="G11" s="429"/>
      <c r="H11" s="429"/>
      <c r="I11" s="429"/>
    </row>
    <row r="12" spans="2:9" x14ac:dyDescent="0.25">
      <c r="B12" s="429"/>
      <c r="C12" s="429"/>
      <c r="D12" s="429"/>
      <c r="E12" s="429"/>
      <c r="F12" s="429"/>
      <c r="G12" s="429"/>
      <c r="H12" s="429"/>
      <c r="I12" s="429"/>
    </row>
    <row r="13" spans="2:9" x14ac:dyDescent="0.25">
      <c r="B13" s="429"/>
      <c r="C13" s="429"/>
      <c r="D13" s="429"/>
      <c r="E13" s="429"/>
      <c r="F13" s="429"/>
      <c r="G13" s="429"/>
      <c r="H13" s="429"/>
      <c r="I13" s="429"/>
    </row>
    <row r="15" spans="2:9" x14ac:dyDescent="0.25">
      <c r="B15" s="429"/>
      <c r="C15" s="429"/>
      <c r="D15" s="429"/>
      <c r="E15" s="429"/>
      <c r="F15" s="429"/>
      <c r="G15" s="429"/>
      <c r="H15" s="429"/>
      <c r="I15" s="429"/>
    </row>
    <row r="16" spans="2:9" x14ac:dyDescent="0.25">
      <c r="B16" s="429"/>
      <c r="C16" s="429"/>
      <c r="D16" s="429"/>
      <c r="E16" s="429"/>
      <c r="F16" s="429"/>
      <c r="G16" s="429"/>
      <c r="H16" s="429"/>
      <c r="I16" s="429"/>
    </row>
    <row r="17" spans="2:9" x14ac:dyDescent="0.25">
      <c r="B17" s="429"/>
      <c r="C17" s="429"/>
      <c r="D17" s="429"/>
      <c r="E17" s="429"/>
      <c r="F17" s="429"/>
      <c r="G17" s="429"/>
      <c r="H17" s="429"/>
      <c r="I17" s="429"/>
    </row>
    <row r="18" spans="2:9" x14ac:dyDescent="0.25">
      <c r="B18" s="429"/>
      <c r="C18" s="429"/>
      <c r="D18" s="429"/>
      <c r="E18" s="429"/>
      <c r="F18" s="429"/>
      <c r="G18" s="429"/>
      <c r="H18" s="429"/>
      <c r="I18" s="429"/>
    </row>
    <row r="19" spans="2:9" x14ac:dyDescent="0.25">
      <c r="B19" s="429"/>
      <c r="C19" s="429"/>
      <c r="D19" s="429"/>
      <c r="E19" s="429"/>
      <c r="F19" s="429"/>
      <c r="G19" s="429"/>
      <c r="H19" s="429"/>
      <c r="I19" s="429"/>
    </row>
    <row r="21" spans="2:9" x14ac:dyDescent="0.25">
      <c r="B21" s="429"/>
      <c r="C21" s="429"/>
      <c r="D21" s="429"/>
      <c r="E21" s="429"/>
      <c r="F21" s="429"/>
      <c r="G21" s="429"/>
      <c r="H21" s="429"/>
      <c r="I21" s="429"/>
    </row>
    <row r="22" spans="2:9" x14ac:dyDescent="0.25">
      <c r="B22" s="429"/>
      <c r="C22" s="429"/>
      <c r="D22" s="429"/>
      <c r="E22" s="429"/>
      <c r="F22" s="429"/>
      <c r="G22" s="429"/>
      <c r="H22" s="429"/>
      <c r="I22" s="429"/>
    </row>
    <row r="23" spans="2:9" x14ac:dyDescent="0.25">
      <c r="B23" s="429"/>
      <c r="C23" s="429"/>
      <c r="D23" s="429"/>
      <c r="E23" s="429"/>
      <c r="F23" s="429"/>
      <c r="G23" s="429"/>
      <c r="H23" s="429"/>
      <c r="I23" s="429"/>
    </row>
    <row r="24" spans="2:9" x14ac:dyDescent="0.25">
      <c r="B24" s="429"/>
      <c r="C24" s="429"/>
      <c r="D24" s="429"/>
      <c r="E24" s="429"/>
      <c r="F24" s="429"/>
      <c r="G24" s="429"/>
      <c r="H24" s="429"/>
      <c r="I24" s="429"/>
    </row>
    <row r="25" spans="2:9" x14ac:dyDescent="0.25">
      <c r="B25" s="429"/>
      <c r="C25" s="429"/>
      <c r="D25" s="429"/>
      <c r="E25" s="429"/>
      <c r="F25" s="429"/>
      <c r="G25" s="429"/>
      <c r="H25" s="429"/>
      <c r="I25" s="429"/>
    </row>
    <row r="27" spans="2:9" x14ac:dyDescent="0.25">
      <c r="B27" s="429"/>
      <c r="C27" s="429"/>
      <c r="D27" s="429"/>
      <c r="E27" s="429"/>
      <c r="F27" s="429"/>
      <c r="G27" s="429"/>
      <c r="H27" s="429"/>
      <c r="I27" s="429"/>
    </row>
    <row r="28" spans="2:9" x14ac:dyDescent="0.25">
      <c r="B28" s="429"/>
      <c r="C28" s="429"/>
      <c r="D28" s="429"/>
      <c r="E28" s="429"/>
      <c r="F28" s="429"/>
      <c r="G28" s="429"/>
      <c r="H28" s="429"/>
      <c r="I28" s="429"/>
    </row>
    <row r="29" spans="2:9" x14ac:dyDescent="0.25">
      <c r="B29" s="429"/>
      <c r="C29" s="429"/>
      <c r="D29" s="429"/>
      <c r="E29" s="429"/>
      <c r="F29" s="429"/>
      <c r="G29" s="429"/>
      <c r="H29" s="429"/>
      <c r="I29" s="429"/>
    </row>
    <row r="30" spans="2:9" x14ac:dyDescent="0.25">
      <c r="B30" s="429"/>
      <c r="C30" s="429"/>
      <c r="D30" s="429"/>
      <c r="E30" s="429"/>
      <c r="F30" s="429"/>
      <c r="G30" s="429"/>
      <c r="H30" s="429"/>
      <c r="I30" s="429"/>
    </row>
    <row r="31" spans="2:9" x14ac:dyDescent="0.25">
      <c r="B31" s="429"/>
      <c r="C31" s="429"/>
      <c r="D31" s="429"/>
      <c r="E31" s="429"/>
      <c r="F31" s="429"/>
      <c r="G31" s="429"/>
      <c r="H31" s="429"/>
      <c r="I31" s="429"/>
    </row>
    <row r="33" spans="2:9" x14ac:dyDescent="0.25">
      <c r="B33" s="429"/>
      <c r="C33" s="429"/>
      <c r="D33" s="429"/>
      <c r="E33" s="429"/>
      <c r="F33" s="429"/>
      <c r="G33" s="429"/>
      <c r="H33" s="429"/>
      <c r="I33" s="429"/>
    </row>
    <row r="34" spans="2:9" x14ac:dyDescent="0.25">
      <c r="B34" s="429"/>
      <c r="C34" s="429"/>
      <c r="D34" s="429"/>
      <c r="E34" s="429"/>
      <c r="F34" s="429"/>
      <c r="G34" s="429"/>
      <c r="H34" s="429"/>
      <c r="I34" s="429"/>
    </row>
    <row r="35" spans="2:9" x14ac:dyDescent="0.25">
      <c r="B35" s="429"/>
      <c r="C35" s="429"/>
      <c r="D35" s="429"/>
      <c r="E35" s="429"/>
      <c r="F35" s="429"/>
      <c r="G35" s="429"/>
      <c r="H35" s="429"/>
      <c r="I35" s="429"/>
    </row>
    <row r="36" spans="2:9" x14ac:dyDescent="0.25">
      <c r="B36" s="429"/>
      <c r="C36" s="429"/>
      <c r="D36" s="429"/>
      <c r="E36" s="429"/>
      <c r="F36" s="429"/>
      <c r="G36" s="429"/>
      <c r="H36" s="429"/>
      <c r="I36" s="429"/>
    </row>
    <row r="37" spans="2:9" x14ac:dyDescent="0.25">
      <c r="B37" s="429"/>
      <c r="C37" s="429"/>
      <c r="D37" s="429"/>
      <c r="E37" s="429"/>
      <c r="F37" s="429"/>
      <c r="G37" s="429"/>
      <c r="H37" s="429"/>
      <c r="I37" s="429"/>
    </row>
  </sheetData>
  <mergeCells count="6">
    <mergeCell ref="B27:I31"/>
    <mergeCell ref="B33:I37"/>
    <mergeCell ref="B3:I7"/>
    <mergeCell ref="B9:I13"/>
    <mergeCell ref="B15:I19"/>
    <mergeCell ref="B21:I2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-0.249977111117893"/>
  </sheetPr>
  <dimension ref="A1"/>
  <sheetViews>
    <sheetView showGridLines="0" view="pageBreakPreview" zoomScale="60" zoomScaleNormal="100" workbookViewId="0">
      <selection activeCell="K38" sqref="K38"/>
    </sheetView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2"/>
  <sheetViews>
    <sheetView showGridLines="0" view="pageBreakPreview" zoomScale="90" zoomScaleNormal="80" zoomScaleSheetLayoutView="90" workbookViewId="0">
      <pane ySplit="5" topLeftCell="A6" activePane="bottomLeft" state="frozen"/>
      <selection pane="bottomLeft" activeCell="B5" sqref="B5"/>
    </sheetView>
  </sheetViews>
  <sheetFormatPr defaultColWidth="9.140625" defaultRowHeight="15.75" x14ac:dyDescent="0.25"/>
  <cols>
    <col min="1" max="1" width="1.85546875" style="7" customWidth="1"/>
    <col min="2" max="2" width="62.5703125" style="7" bestFit="1" customWidth="1"/>
    <col min="3" max="4" width="13" style="7" bestFit="1" customWidth="1"/>
    <col min="5" max="11" width="15.28515625" style="7" bestFit="1" customWidth="1"/>
    <col min="12" max="12" width="1.85546875" style="7" customWidth="1"/>
    <col min="13" max="16384" width="9.140625" style="7"/>
  </cols>
  <sheetData>
    <row r="1" spans="1:12" s="15" customFormat="1" ht="27.75" x14ac:dyDescent="0.35">
      <c r="A1" s="24"/>
      <c r="B1" s="111" t="s">
        <v>24</v>
      </c>
      <c r="C1" s="43"/>
      <c r="D1" s="43"/>
      <c r="E1" s="44"/>
      <c r="F1" s="44"/>
      <c r="G1" s="44"/>
      <c r="H1" s="44"/>
      <c r="I1" s="44"/>
      <c r="J1" s="44"/>
      <c r="K1" s="44"/>
      <c r="L1" s="24"/>
    </row>
    <row r="2" spans="1:12" ht="18" x14ac:dyDescent="0.25">
      <c r="B2" s="45" t="s">
        <v>297</v>
      </c>
      <c r="C2" s="45"/>
      <c r="D2" s="46"/>
      <c r="E2" s="47"/>
      <c r="F2" s="47"/>
      <c r="G2" s="47"/>
      <c r="H2" s="47"/>
      <c r="I2" s="47"/>
      <c r="J2" s="47"/>
      <c r="K2" s="47"/>
    </row>
    <row r="3" spans="1:12" x14ac:dyDescent="0.25">
      <c r="B3" s="48" t="s">
        <v>298</v>
      </c>
      <c r="C3" s="48"/>
      <c r="D3" s="47"/>
      <c r="E3" s="47"/>
      <c r="F3" s="47"/>
      <c r="G3" s="47"/>
      <c r="H3" s="47"/>
      <c r="I3" s="47"/>
      <c r="J3" s="47"/>
      <c r="K3" s="47"/>
    </row>
    <row r="4" spans="1:12" ht="15" x14ac:dyDescent="0.2">
      <c r="B4" s="116" t="s">
        <v>299</v>
      </c>
      <c r="C4" s="49"/>
      <c r="D4" s="50"/>
      <c r="E4" s="50"/>
      <c r="F4" s="50"/>
      <c r="G4" s="50"/>
      <c r="H4" s="50"/>
      <c r="I4" s="50"/>
      <c r="J4" s="50"/>
      <c r="K4" s="50"/>
    </row>
    <row r="5" spans="1:12" ht="22.5" customHeight="1" x14ac:dyDescent="0.25">
      <c r="B5" s="135" t="s">
        <v>21</v>
      </c>
      <c r="C5" s="136" t="s">
        <v>49</v>
      </c>
      <c r="D5" s="136" t="s">
        <v>0</v>
      </c>
      <c r="E5" s="136" t="s">
        <v>1</v>
      </c>
      <c r="F5" s="136" t="s">
        <v>2</v>
      </c>
      <c r="G5" s="137" t="s">
        <v>3</v>
      </c>
      <c r="H5" s="137" t="s">
        <v>6</v>
      </c>
      <c r="I5" s="137" t="s">
        <v>5</v>
      </c>
      <c r="J5" s="137" t="s">
        <v>4</v>
      </c>
      <c r="K5" s="137" t="s">
        <v>7</v>
      </c>
    </row>
    <row r="6" spans="1:12" customFormat="1" ht="14.25" customHeight="1" x14ac:dyDescent="0.25">
      <c r="B6" s="180"/>
      <c r="C6" s="175"/>
      <c r="D6" s="175"/>
      <c r="E6" s="175"/>
      <c r="F6" s="175"/>
      <c r="G6" s="175"/>
      <c r="H6" s="175"/>
      <c r="I6" s="175"/>
      <c r="J6" s="175"/>
      <c r="K6" s="175"/>
    </row>
    <row r="7" spans="1:12" ht="18.75" x14ac:dyDescent="0.25">
      <c r="B7" s="1" t="s">
        <v>38</v>
      </c>
      <c r="C7" s="1"/>
      <c r="D7" s="17"/>
      <c r="E7" s="17"/>
      <c r="F7" s="17"/>
      <c r="G7" s="17"/>
      <c r="H7" s="17"/>
      <c r="I7" s="17"/>
      <c r="J7" s="17"/>
      <c r="K7" s="17"/>
    </row>
    <row r="8" spans="1:12" x14ac:dyDescent="0.25">
      <c r="B8" s="22" t="s">
        <v>40</v>
      </c>
      <c r="C8" s="73">
        <f>Assumptions!D11</f>
        <v>163473.484</v>
      </c>
      <c r="D8" s="73">
        <f>Assumptions!E11</f>
        <v>164729.71</v>
      </c>
      <c r="E8" s="73">
        <f>Assumptions!F11</f>
        <v>197581.27299999999</v>
      </c>
      <c r="F8" s="73">
        <f>Assumptions!G11</f>
        <v>217203.66899999999</v>
      </c>
      <c r="G8" s="73">
        <f>Assumptions!H11</f>
        <v>318088.1465511751</v>
      </c>
      <c r="H8" s="73">
        <f>Assumptions!I11</f>
        <v>439105.68215604115</v>
      </c>
      <c r="I8" s="73">
        <f>Assumptions!J11</f>
        <v>549144.25534111471</v>
      </c>
      <c r="J8" s="73">
        <f>Assumptions!K11</f>
        <v>657275.09456716443</v>
      </c>
      <c r="K8" s="73">
        <f>Assumptions!L11</f>
        <v>749555.35452564282</v>
      </c>
    </row>
    <row r="9" spans="1:12" x14ac:dyDescent="0.25">
      <c r="B9" s="22" t="s">
        <v>285</v>
      </c>
      <c r="C9" s="73">
        <f>Assumptions!D13</f>
        <v>8767.1059999999998</v>
      </c>
      <c r="D9" s="73">
        <f>Assumptions!E13</f>
        <v>9650.1389999999992</v>
      </c>
      <c r="E9" s="73">
        <f>Assumptions!F13</f>
        <v>11181.031000000001</v>
      </c>
      <c r="F9" s="73">
        <f>Assumptions!G13</f>
        <v>13497.721</v>
      </c>
      <c r="G9" s="73">
        <f>Assumptions!H13</f>
        <v>16004.435046600003</v>
      </c>
      <c r="H9" s="73">
        <f>Assumptions!I13</f>
        <v>22938.356530539462</v>
      </c>
      <c r="I9" s="73">
        <f>Assumptions!J13</f>
        <v>32343.082708060636</v>
      </c>
      <c r="J9" s="73">
        <f>Assumptions!K13</f>
        <v>40716.156300620809</v>
      </c>
      <c r="K9" s="73">
        <f>Assumptions!L13</f>
        <v>47986.898497160233</v>
      </c>
    </row>
    <row r="10" spans="1:12" x14ac:dyDescent="0.25">
      <c r="B10" s="22" t="s">
        <v>286</v>
      </c>
      <c r="C10" s="73">
        <f>Assumptions!D15</f>
        <v>4366.3289999999997</v>
      </c>
      <c r="D10" s="73">
        <f>Assumptions!E15</f>
        <v>40278.029000000002</v>
      </c>
      <c r="E10" s="73">
        <f>Assumptions!F15</f>
        <v>52524.745000000003</v>
      </c>
      <c r="F10" s="73">
        <f>Assumptions!G15</f>
        <v>62420.131000000001</v>
      </c>
      <c r="G10" s="73">
        <f>Assumptions!H15</f>
        <v>66018.294567225021</v>
      </c>
      <c r="H10" s="73">
        <f>Assumptions!I15</f>
        <v>84107.307278644686</v>
      </c>
      <c r="I10" s="73">
        <f>Assumptions!J15</f>
        <v>106663.35786700848</v>
      </c>
      <c r="J10" s="73">
        <f>Assumptions!K15</f>
        <v>132950.7144510067</v>
      </c>
      <c r="K10" s="73">
        <f>Assumptions!L15</f>
        <v>162195.71692040161</v>
      </c>
    </row>
    <row r="11" spans="1:12" x14ac:dyDescent="0.25">
      <c r="B11" s="56" t="s">
        <v>8</v>
      </c>
      <c r="C11" s="317">
        <f t="shared" ref="C11:K11" si="0">C8+C9+C10</f>
        <v>176606.91899999999</v>
      </c>
      <c r="D11" s="317">
        <f t="shared" si="0"/>
        <v>214657.878</v>
      </c>
      <c r="E11" s="317">
        <f t="shared" si="0"/>
        <v>261287.04899999997</v>
      </c>
      <c r="F11" s="317">
        <f t="shared" si="0"/>
        <v>293121.52100000001</v>
      </c>
      <c r="G11" s="317">
        <f t="shared" si="0"/>
        <v>400110.87616500014</v>
      </c>
      <c r="H11" s="317">
        <f t="shared" si="0"/>
        <v>546151.34596522525</v>
      </c>
      <c r="I11" s="317">
        <f t="shared" si="0"/>
        <v>688150.69591618376</v>
      </c>
      <c r="J11" s="317">
        <f t="shared" si="0"/>
        <v>830941.96531879192</v>
      </c>
      <c r="K11" s="317">
        <f t="shared" si="0"/>
        <v>959737.96994320466</v>
      </c>
    </row>
    <row r="12" spans="1:12" x14ac:dyDescent="0.25">
      <c r="B12" s="40" t="s">
        <v>36</v>
      </c>
      <c r="C12" s="151" t="str">
        <f>IFERROR(C11/B11-1,"NA")</f>
        <v>NA</v>
      </c>
      <c r="D12" s="151">
        <f t="shared" ref="D12:K12" si="1">IFERROR(D11/C11-1,"NA")</f>
        <v>0.21545565267462718</v>
      </c>
      <c r="E12" s="151">
        <f t="shared" si="1"/>
        <v>0.21722552852218158</v>
      </c>
      <c r="F12" s="151">
        <f t="shared" si="1"/>
        <v>0.12183716001936262</v>
      </c>
      <c r="G12" s="151">
        <f t="shared" si="1"/>
        <v>0.36500000000000044</v>
      </c>
      <c r="H12" s="151">
        <f t="shared" si="1"/>
        <v>0.36500000000000021</v>
      </c>
      <c r="I12" s="151">
        <f t="shared" si="1"/>
        <v>0.25999999999999979</v>
      </c>
      <c r="J12" s="151">
        <f t="shared" si="1"/>
        <v>0.20750000000000002</v>
      </c>
      <c r="K12" s="151">
        <f t="shared" si="1"/>
        <v>0.15500000000000003</v>
      </c>
    </row>
    <row r="13" spans="1:12" x14ac:dyDescent="0.25">
      <c r="B13" s="40"/>
      <c r="C13" s="42"/>
      <c r="D13" s="42"/>
      <c r="E13" s="42"/>
      <c r="F13" s="42"/>
      <c r="G13" s="42"/>
      <c r="H13" s="42"/>
      <c r="I13" s="42"/>
      <c r="J13" s="42"/>
      <c r="K13" s="42"/>
    </row>
    <row r="14" spans="1:12" ht="18.75" x14ac:dyDescent="0.3">
      <c r="B14" s="1" t="s">
        <v>287</v>
      </c>
      <c r="C14" s="307"/>
      <c r="D14" s="318"/>
      <c r="E14" s="318"/>
      <c r="F14" s="318"/>
      <c r="G14" s="318"/>
      <c r="H14" s="318"/>
      <c r="I14" s="318"/>
      <c r="J14" s="318"/>
      <c r="K14" s="318"/>
    </row>
    <row r="15" spans="1:12" x14ac:dyDescent="0.25">
      <c r="B15" s="22" t="s">
        <v>47</v>
      </c>
      <c r="C15" s="308">
        <f>-71436717/1000</f>
        <v>-71436.717000000004</v>
      </c>
      <c r="D15" s="308">
        <f>-89334352/1000</f>
        <v>-89334.351999999999</v>
      </c>
      <c r="E15" s="308">
        <f>-111524134/1000</f>
        <v>-111524.13400000001</v>
      </c>
      <c r="F15" s="308">
        <f>-123264810/1000</f>
        <v>-123264.81</v>
      </c>
      <c r="G15" s="73">
        <f>-G$11*Assumptions!H27</f>
        <v>-164255.35688835004</v>
      </c>
      <c r="H15" s="73">
        <f>-H$11*Assumptions!I27</f>
        <v>-218747.04869294559</v>
      </c>
      <c r="I15" s="73">
        <f>-I$11*Assumptions!J27</f>
        <v>-268739.77439394954</v>
      </c>
      <c r="J15" s="73">
        <f>-J$11*Assumptions!K27</f>
        <v>-316193.85792750621</v>
      </c>
      <c r="K15" s="73">
        <f>-K$11*Assumptions!L27</f>
        <v>-355606.52620683762</v>
      </c>
    </row>
    <row r="16" spans="1:12" x14ac:dyDescent="0.25">
      <c r="B16" s="22" t="s">
        <v>48</v>
      </c>
      <c r="C16" s="308">
        <f>-(32499433-359215)/1000</f>
        <v>-32140.218000000001</v>
      </c>
      <c r="D16" s="308">
        <f>-36666251/1000</f>
        <v>-36666.250999999997</v>
      </c>
      <c r="E16" s="308">
        <f>-42836928/1000</f>
        <v>-42836.928</v>
      </c>
      <c r="F16" s="308">
        <f>-42518918/1000</f>
        <v>-42518.917999999998</v>
      </c>
      <c r="G16" s="73">
        <f>-G$11*Assumptions!H28</f>
        <v>-54037.214308350012</v>
      </c>
      <c r="H16" s="73">
        <f>-H$11*Assumptions!I28</f>
        <v>-68299.284071245507</v>
      </c>
      <c r="I16" s="73">
        <f>-I$11*Assumptions!J28</f>
        <v>-79175.590970607504</v>
      </c>
      <c r="J16" s="73">
        <f>-J$11*Assumptions!K28</f>
        <v>-87295.106443820652</v>
      </c>
      <c r="K16" s="73">
        <f>-K$11*Assumptions!L28</f>
        <v>-91228.468243180803</v>
      </c>
    </row>
    <row r="17" spans="2:11" x14ac:dyDescent="0.25">
      <c r="B17" s="56" t="s">
        <v>288</v>
      </c>
      <c r="C17" s="317">
        <f t="shared" ref="C17:K17" si="2">C15+C16</f>
        <v>-103576.935</v>
      </c>
      <c r="D17" s="317">
        <f t="shared" si="2"/>
        <v>-126000.603</v>
      </c>
      <c r="E17" s="317">
        <f t="shared" si="2"/>
        <v>-154361.06200000001</v>
      </c>
      <c r="F17" s="317">
        <f t="shared" si="2"/>
        <v>-165783.728</v>
      </c>
      <c r="G17" s="317">
        <f t="shared" si="2"/>
        <v>-218292.57119670004</v>
      </c>
      <c r="H17" s="317">
        <f t="shared" si="2"/>
        <v>-287046.33276419109</v>
      </c>
      <c r="I17" s="317">
        <f t="shared" si="2"/>
        <v>-347915.36536455702</v>
      </c>
      <c r="J17" s="317">
        <f t="shared" si="2"/>
        <v>-403488.96437132685</v>
      </c>
      <c r="K17" s="317">
        <f t="shared" si="2"/>
        <v>-446834.99445001839</v>
      </c>
    </row>
    <row r="18" spans="2:11" x14ac:dyDescent="0.25">
      <c r="B18" s="40" t="s">
        <v>69</v>
      </c>
      <c r="C18" s="42">
        <f>IFERROR(-C17/C$11,"NA ")</f>
        <v>0.58648288292714057</v>
      </c>
      <c r="D18" s="42">
        <f t="shared" ref="D18:K18" si="3">IFERROR(-D17/D$11,"NA ")</f>
        <v>0.5869833624275369</v>
      </c>
      <c r="E18" s="42">
        <f t="shared" si="3"/>
        <v>0.59077195976904318</v>
      </c>
      <c r="F18" s="42">
        <f t="shared" si="3"/>
        <v>0.56558019839150597</v>
      </c>
      <c r="G18" s="42">
        <f t="shared" si="3"/>
        <v>0.54558019839150595</v>
      </c>
      <c r="H18" s="42">
        <f t="shared" si="3"/>
        <v>0.52558019839150594</v>
      </c>
      <c r="I18" s="42">
        <f t="shared" si="3"/>
        <v>0.50558019839150592</v>
      </c>
      <c r="J18" s="42">
        <f t="shared" si="3"/>
        <v>0.48558019839150596</v>
      </c>
      <c r="K18" s="42">
        <f t="shared" si="3"/>
        <v>0.46558019839150594</v>
      </c>
    </row>
    <row r="19" spans="2:11" x14ac:dyDescent="0.25">
      <c r="B19" s="40"/>
      <c r="C19" s="42"/>
      <c r="D19" s="42"/>
      <c r="E19" s="42"/>
      <c r="F19" s="42"/>
      <c r="G19" s="42"/>
      <c r="H19" s="42"/>
      <c r="I19" s="42"/>
      <c r="J19" s="42"/>
      <c r="K19" s="42"/>
    </row>
    <row r="20" spans="2:11" ht="18.75" x14ac:dyDescent="0.3">
      <c r="B20" s="1" t="s">
        <v>50</v>
      </c>
      <c r="C20" s="139">
        <f t="shared" ref="C20:K20" si="4">+C11+C17</f>
        <v>73029.983999999997</v>
      </c>
      <c r="D20" s="139">
        <f t="shared" si="4"/>
        <v>88657.274999999994</v>
      </c>
      <c r="E20" s="139">
        <f t="shared" si="4"/>
        <v>106925.98699999996</v>
      </c>
      <c r="F20" s="139">
        <f t="shared" si="4"/>
        <v>127337.79300000001</v>
      </c>
      <c r="G20" s="139">
        <f t="shared" si="4"/>
        <v>181818.3049683001</v>
      </c>
      <c r="H20" s="139">
        <f t="shared" si="4"/>
        <v>259105.01320103416</v>
      </c>
      <c r="I20" s="139">
        <f t="shared" si="4"/>
        <v>340235.33055162674</v>
      </c>
      <c r="J20" s="139">
        <f t="shared" si="4"/>
        <v>427453.00094746507</v>
      </c>
      <c r="K20" s="139">
        <f t="shared" si="4"/>
        <v>512902.97549318627</v>
      </c>
    </row>
    <row r="21" spans="2:11" x14ac:dyDescent="0.25">
      <c r="B21" s="40" t="s">
        <v>51</v>
      </c>
      <c r="C21" s="42">
        <f>IFERROR(C20/C$11,"NA ")</f>
        <v>0.41351711707285943</v>
      </c>
      <c r="D21" s="42">
        <f t="shared" ref="D21:K21" si="5">IFERROR(D20/D$11,"NA ")</f>
        <v>0.4130166375724631</v>
      </c>
      <c r="E21" s="42">
        <f t="shared" si="5"/>
        <v>0.40922804023095677</v>
      </c>
      <c r="F21" s="42">
        <f t="shared" si="5"/>
        <v>0.43441980160849397</v>
      </c>
      <c r="G21" s="42">
        <f t="shared" si="5"/>
        <v>0.45441980160849405</v>
      </c>
      <c r="H21" s="42">
        <f t="shared" si="5"/>
        <v>0.47441980160849406</v>
      </c>
      <c r="I21" s="42">
        <f t="shared" si="5"/>
        <v>0.49441980160849414</v>
      </c>
      <c r="J21" s="42">
        <f t="shared" si="5"/>
        <v>0.51441980160849399</v>
      </c>
      <c r="K21" s="42">
        <f t="shared" si="5"/>
        <v>0.53441980160849401</v>
      </c>
    </row>
    <row r="22" spans="2:11" ht="15" x14ac:dyDescent="0.2">
      <c r="B22" s="40"/>
      <c r="C22" s="42"/>
      <c r="D22" s="42"/>
      <c r="E22" s="42"/>
      <c r="F22" s="42"/>
      <c r="G22" s="42"/>
      <c r="H22" s="42"/>
      <c r="I22" s="42"/>
      <c r="J22" s="42"/>
      <c r="K22" s="42"/>
    </row>
    <row r="23" spans="2:11" ht="18.75" x14ac:dyDescent="0.3">
      <c r="B23" s="1" t="s">
        <v>52</v>
      </c>
      <c r="C23" s="307"/>
      <c r="D23" s="318"/>
      <c r="E23" s="319"/>
      <c r="F23" s="319"/>
      <c r="G23" s="319"/>
      <c r="H23" s="319"/>
      <c r="I23" s="319"/>
      <c r="J23" s="319"/>
      <c r="K23" s="319"/>
    </row>
    <row r="24" spans="2:11" ht="15" x14ac:dyDescent="0.2">
      <c r="B24" s="22" t="s">
        <v>289</v>
      </c>
      <c r="C24" s="308">
        <f>-(5809054+30980008+359215)/1000</f>
        <v>-37148.277000000002</v>
      </c>
      <c r="D24" s="308">
        <f>-(8047493+39236710+36855)/1000</f>
        <v>-47321.057999999997</v>
      </c>
      <c r="E24" s="308">
        <f>-(8913625+51813179)/1000</f>
        <v>-60726.803999999996</v>
      </c>
      <c r="F24" s="308">
        <f>-(12295138+62920967)/1000</f>
        <v>-75216.104999999996</v>
      </c>
      <c r="G24" s="73">
        <f>-G$11*Assumptions!H32</f>
        <v>-106671.09208665004</v>
      </c>
      <c r="H24" s="73">
        <f>-H$11*Assumptions!I32</f>
        <v>-151067.55415792958</v>
      </c>
      <c r="I24" s="73">
        <f>-I$11*Assumptions!J32</f>
        <v>-197226.62519815308</v>
      </c>
      <c r="J24" s="73">
        <f>-J$11*Assumptions!K32</f>
        <v>-246460.56957995778</v>
      </c>
      <c r="K24" s="73">
        <f>-K$11*Assumptions!L32</f>
        <v>-294259.33756428328</v>
      </c>
    </row>
    <row r="25" spans="2:11" ht="15" x14ac:dyDescent="0.2">
      <c r="B25" s="22" t="s">
        <v>290</v>
      </c>
      <c r="C25" s="308">
        <f>-16433757/1000</f>
        <v>-16433.757000000001</v>
      </c>
      <c r="D25" s="308">
        <f>-20280167/1000</f>
        <v>-20280.167000000001</v>
      </c>
      <c r="E25" s="308">
        <f>-21062880/1000</f>
        <v>-21062.880000000001</v>
      </c>
      <c r="F25" s="308">
        <f>-20417807/1000</f>
        <v>-20417.807000000001</v>
      </c>
      <c r="G25" s="73">
        <f>-(Assumptions!H51+Assumptions!H56)</f>
        <v>-9754.5648000000001</v>
      </c>
      <c r="H25" s="73">
        <f>-(Assumptions!I51+Assumptions!I56)</f>
        <v>-9379.1083199999994</v>
      </c>
      <c r="I25" s="73">
        <f>-(Assumptions!J51+Assumptions!J56)</f>
        <v>-9041.1974880000016</v>
      </c>
      <c r="J25" s="73">
        <f>-(Assumptions!K51+Assumptions!K56)</f>
        <v>-8737.0777392</v>
      </c>
      <c r="K25" s="73">
        <f>-(Assumptions!L51+Assumptions!L56)</f>
        <v>-8463.3699652800005</v>
      </c>
    </row>
    <row r="26" spans="2:11" ht="15" x14ac:dyDescent="0.2">
      <c r="B26" s="56" t="s">
        <v>54</v>
      </c>
      <c r="C26" s="309">
        <f t="shared" ref="C26:K26" si="6">C24+C25</f>
        <v>-53582.034</v>
      </c>
      <c r="D26" s="309">
        <f t="shared" si="6"/>
        <v>-67601.225000000006</v>
      </c>
      <c r="E26" s="309">
        <f t="shared" si="6"/>
        <v>-81789.683999999994</v>
      </c>
      <c r="F26" s="309">
        <f t="shared" si="6"/>
        <v>-95633.911999999997</v>
      </c>
      <c r="G26" s="309">
        <f t="shared" si="6"/>
        <v>-116425.65688665005</v>
      </c>
      <c r="H26" s="309">
        <f t="shared" si="6"/>
        <v>-160446.66247792958</v>
      </c>
      <c r="I26" s="309">
        <f t="shared" si="6"/>
        <v>-206267.82268615309</v>
      </c>
      <c r="J26" s="309">
        <f t="shared" si="6"/>
        <v>-255197.64731915778</v>
      </c>
      <c r="K26" s="309">
        <f t="shared" si="6"/>
        <v>-302722.70752956328</v>
      </c>
    </row>
    <row r="27" spans="2:11" ht="15" x14ac:dyDescent="0.2">
      <c r="B27" s="40" t="s">
        <v>69</v>
      </c>
      <c r="C27" s="42">
        <f>IFERROR(-C26/C$11,"NA ")</f>
        <v>0.30339713927063072</v>
      </c>
      <c r="D27" s="42">
        <f t="shared" ref="D27:K27" si="7">IFERROR(-D26/D$11,"NA ")</f>
        <v>0.31492543218003866</v>
      </c>
      <c r="E27" s="42">
        <f t="shared" si="7"/>
        <v>0.31302616916156456</v>
      </c>
      <c r="F27" s="42">
        <f t="shared" si="7"/>
        <v>0.32626028847605493</v>
      </c>
      <c r="G27" s="42">
        <f t="shared" si="7"/>
        <v>0.29098348438455779</v>
      </c>
      <c r="H27" s="42">
        <f t="shared" si="7"/>
        <v>0.29377692403992645</v>
      </c>
      <c r="I27" s="42">
        <f t="shared" si="7"/>
        <v>0.29974222784376336</v>
      </c>
      <c r="J27" s="42">
        <f t="shared" si="7"/>
        <v>0.30711849680290354</v>
      </c>
      <c r="K27" s="42">
        <f t="shared" si="7"/>
        <v>0.31542224754062592</v>
      </c>
    </row>
    <row r="28" spans="2:11" x14ac:dyDescent="0.25">
      <c r="B28" s="22"/>
      <c r="C28" s="27"/>
      <c r="D28" s="320"/>
      <c r="E28" s="320"/>
      <c r="F28" s="320"/>
      <c r="G28" s="321"/>
      <c r="H28" s="321"/>
      <c r="I28" s="321"/>
      <c r="J28" s="321"/>
      <c r="K28" s="321"/>
    </row>
    <row r="29" spans="2:11" ht="15" x14ac:dyDescent="0.2">
      <c r="B29" s="56" t="s">
        <v>163</v>
      </c>
      <c r="C29" s="62">
        <f t="shared" ref="C29:K29" si="8">+C20+C26</f>
        <v>19447.949999999997</v>
      </c>
      <c r="D29" s="62">
        <f t="shared" si="8"/>
        <v>21056.049999999988</v>
      </c>
      <c r="E29" s="62">
        <f t="shared" si="8"/>
        <v>25136.302999999971</v>
      </c>
      <c r="F29" s="62">
        <f t="shared" si="8"/>
        <v>31703.881000000008</v>
      </c>
      <c r="G29" s="62">
        <f t="shared" si="8"/>
        <v>65392.648081650055</v>
      </c>
      <c r="H29" s="62">
        <f t="shared" si="8"/>
        <v>98658.350723104581</v>
      </c>
      <c r="I29" s="62">
        <f t="shared" si="8"/>
        <v>133967.50786547366</v>
      </c>
      <c r="J29" s="62">
        <f t="shared" si="8"/>
        <v>172255.35362830729</v>
      </c>
      <c r="K29" s="62">
        <f t="shared" si="8"/>
        <v>210180.26796362299</v>
      </c>
    </row>
    <row r="30" spans="2:11" ht="15" x14ac:dyDescent="0.2">
      <c r="B30" s="40" t="s">
        <v>55</v>
      </c>
      <c r="C30" s="42">
        <f>IFERROR(C29/C$11,"na ")</f>
        <v>0.11011997780222868</v>
      </c>
      <c r="D30" s="42">
        <f t="shared" ref="D30:K30" si="9">IFERROR(D29/D$11,"na ")</f>
        <v>9.8091205392424441E-2</v>
      </c>
      <c r="E30" s="42">
        <f t="shared" si="9"/>
        <v>9.620187106939225E-2</v>
      </c>
      <c r="F30" s="42">
        <f t="shared" si="9"/>
        <v>0.10815951313243904</v>
      </c>
      <c r="G30" s="42">
        <f t="shared" si="9"/>
        <v>0.16343631722393628</v>
      </c>
      <c r="H30" s="42">
        <f t="shared" si="9"/>
        <v>0.18064287756856759</v>
      </c>
      <c r="I30" s="42">
        <f t="shared" si="9"/>
        <v>0.19467757376473074</v>
      </c>
      <c r="J30" s="42">
        <f t="shared" si="9"/>
        <v>0.2073013048055905</v>
      </c>
      <c r="K30" s="42">
        <f t="shared" si="9"/>
        <v>0.21899755406786817</v>
      </c>
    </row>
    <row r="31" spans="2:11" x14ac:dyDescent="0.25">
      <c r="B31" s="51"/>
      <c r="C31" s="310"/>
      <c r="D31" s="318"/>
      <c r="E31" s="318"/>
      <c r="F31" s="318"/>
      <c r="G31" s="318"/>
      <c r="H31" s="318"/>
      <c r="I31" s="318"/>
      <c r="J31" s="318"/>
      <c r="K31" s="318"/>
    </row>
    <row r="32" spans="2:11" ht="18.75" x14ac:dyDescent="0.3">
      <c r="B32" s="1" t="s">
        <v>56</v>
      </c>
      <c r="C32" s="310"/>
      <c r="D32" s="318"/>
      <c r="E32" s="318"/>
      <c r="F32" s="318"/>
      <c r="G32" s="318"/>
      <c r="H32" s="318"/>
      <c r="I32" s="318"/>
      <c r="J32" s="318"/>
      <c r="K32" s="318"/>
    </row>
    <row r="33" spans="2:11" x14ac:dyDescent="0.25">
      <c r="B33" s="22" t="s">
        <v>57</v>
      </c>
      <c r="C33" s="308">
        <f>308275/1000</f>
        <v>308.27499999999998</v>
      </c>
      <c r="D33" s="308">
        <f>2371458/1000</f>
        <v>2371.4580000000001</v>
      </c>
      <c r="E33" s="308">
        <f>1784159/1000</f>
        <v>1784.1590000000001</v>
      </c>
      <c r="F33" s="308">
        <f>201205/1000</f>
        <v>201.20500000000001</v>
      </c>
      <c r="G33" s="358">
        <v>200</v>
      </c>
      <c r="H33" s="358">
        <f>G33</f>
        <v>200</v>
      </c>
      <c r="I33" s="358">
        <f t="shared" ref="I33:K33" si="10">H33</f>
        <v>200</v>
      </c>
      <c r="J33" s="358">
        <f t="shared" si="10"/>
        <v>200</v>
      </c>
      <c r="K33" s="358">
        <f t="shared" si="10"/>
        <v>200</v>
      </c>
    </row>
    <row r="34" spans="2:11" x14ac:dyDescent="0.25">
      <c r="B34" s="22" t="s">
        <v>58</v>
      </c>
      <c r="C34" s="308">
        <f>-11978482/1000</f>
        <v>-11978.482</v>
      </c>
      <c r="D34" s="308">
        <f>-15707246/1000</f>
        <v>-15707.245999999999</v>
      </c>
      <c r="E34" s="308">
        <f>-15190313.87/1000</f>
        <v>-15190.31387</v>
      </c>
      <c r="F34" s="308">
        <f>-12410550/1000</f>
        <v>-12410.55</v>
      </c>
      <c r="G34" s="73">
        <f>-(Assumptions!H38*((BS!C38+BS!D38)/2)+Assumptions!H87)</f>
        <v>-6635.9902469999997</v>
      </c>
      <c r="H34" s="73">
        <f>-(Assumptions!I38*((BS!D38+BS!E38)/2)+Assumptions!I87)</f>
        <v>-7571.2139644999988</v>
      </c>
      <c r="I34" s="73">
        <f>-(Assumptions!J38*((BS!E38+BS!F38)/2)+Assumptions!J87)</f>
        <v>-8306.3819556749986</v>
      </c>
      <c r="J34" s="73">
        <f>-(Assumptions!K38*((BS!F38+BS!G38)/2)+Assumptions!K87)</f>
        <v>-9355.2675864412486</v>
      </c>
      <c r="K34" s="73">
        <f>-(Assumptions!L38*((BS!G38+BS!H38)/2)+Assumptions!L87)</f>
        <v>-9457.6751713191879</v>
      </c>
    </row>
    <row r="35" spans="2:11" x14ac:dyDescent="0.25">
      <c r="B35" s="22" t="s">
        <v>291</v>
      </c>
      <c r="C35" s="308">
        <f>-446538/1000</f>
        <v>-446.53800000000001</v>
      </c>
      <c r="D35" s="308">
        <f>-811856/1000</f>
        <v>-811.85599999999999</v>
      </c>
      <c r="E35" s="308">
        <f>-5493781/1000</f>
        <v>-5493.7809999999999</v>
      </c>
      <c r="F35" s="308">
        <f>-16289896/1000</f>
        <v>-16289.896000000001</v>
      </c>
      <c r="G35" s="358">
        <v>0</v>
      </c>
      <c r="H35" s="358">
        <v>0</v>
      </c>
      <c r="I35" s="358">
        <v>0</v>
      </c>
      <c r="J35" s="358">
        <v>0</v>
      </c>
      <c r="K35" s="358">
        <v>0</v>
      </c>
    </row>
    <row r="36" spans="2:11" x14ac:dyDescent="0.25">
      <c r="B36" s="56" t="s">
        <v>59</v>
      </c>
      <c r="C36" s="62">
        <f t="shared" ref="C36:K36" si="11">SUM(C33:C35)</f>
        <v>-12116.745000000001</v>
      </c>
      <c r="D36" s="62">
        <f t="shared" si="11"/>
        <v>-14147.643999999998</v>
      </c>
      <c r="E36" s="62">
        <f t="shared" si="11"/>
        <v>-18899.935870000001</v>
      </c>
      <c r="F36" s="62">
        <f t="shared" si="11"/>
        <v>-28499.241000000002</v>
      </c>
      <c r="G36" s="62">
        <f t="shared" si="11"/>
        <v>-6435.9902469999997</v>
      </c>
      <c r="H36" s="62">
        <f t="shared" si="11"/>
        <v>-7371.2139644999988</v>
      </c>
      <c r="I36" s="62">
        <f t="shared" si="11"/>
        <v>-8106.3819556749986</v>
      </c>
      <c r="J36" s="62">
        <f t="shared" si="11"/>
        <v>-9155.2675864412486</v>
      </c>
      <c r="K36" s="62">
        <f t="shared" si="11"/>
        <v>-9257.6751713191879</v>
      </c>
    </row>
    <row r="37" spans="2:11" x14ac:dyDescent="0.25">
      <c r="B37" s="40" t="s">
        <v>69</v>
      </c>
      <c r="C37" s="42">
        <f>IFERROR(-C36/C$11,"NA ")</f>
        <v>6.8608552080567139E-2</v>
      </c>
      <c r="D37" s="42">
        <f t="shared" ref="D37:K37" si="12">IFERROR(-D36/D$11,"NA ")</f>
        <v>6.590787224683177E-2</v>
      </c>
      <c r="E37" s="42">
        <f t="shared" si="12"/>
        <v>7.2333994135315924E-2</v>
      </c>
      <c r="F37" s="42">
        <f t="shared" si="12"/>
        <v>9.7226709600759756E-2</v>
      </c>
      <c r="G37" s="42">
        <f t="shared" si="12"/>
        <v>1.6085516866444508E-2</v>
      </c>
      <c r="H37" s="42">
        <f t="shared" si="12"/>
        <v>1.349665073418924E-2</v>
      </c>
      <c r="I37" s="42">
        <f t="shared" si="12"/>
        <v>1.1779951693404013E-2</v>
      </c>
      <c r="J37" s="42">
        <f t="shared" si="12"/>
        <v>1.1017938638986442E-2</v>
      </c>
      <c r="K37" s="42">
        <f t="shared" si="12"/>
        <v>9.6460445051132424E-3</v>
      </c>
    </row>
    <row r="38" spans="2:11" x14ac:dyDescent="0.25">
      <c r="B38" s="40"/>
      <c r="C38" s="27"/>
      <c r="D38" s="320"/>
      <c r="E38" s="320"/>
      <c r="F38" s="320"/>
      <c r="G38" s="321"/>
      <c r="H38" s="321"/>
      <c r="I38" s="321"/>
      <c r="J38" s="321"/>
      <c r="K38" s="321"/>
    </row>
    <row r="39" spans="2:11" ht="18.75" x14ac:dyDescent="0.3">
      <c r="B39" s="1" t="s">
        <v>292</v>
      </c>
      <c r="C39" s="311">
        <f t="shared" ref="C39:K39" si="13">C29+C36</f>
        <v>7331.2049999999963</v>
      </c>
      <c r="D39" s="311">
        <f t="shared" si="13"/>
        <v>6908.4059999999899</v>
      </c>
      <c r="E39" s="311">
        <f t="shared" si="13"/>
        <v>6236.3671299999696</v>
      </c>
      <c r="F39" s="311">
        <f t="shared" si="13"/>
        <v>3204.6400000000067</v>
      </c>
      <c r="G39" s="311">
        <f t="shared" si="13"/>
        <v>58956.657834650054</v>
      </c>
      <c r="H39" s="311">
        <f t="shared" si="13"/>
        <v>91287.136758604582</v>
      </c>
      <c r="I39" s="311">
        <f t="shared" si="13"/>
        <v>125861.12590979866</v>
      </c>
      <c r="J39" s="311">
        <f t="shared" si="13"/>
        <v>163100.08604186604</v>
      </c>
      <c r="K39" s="311">
        <f t="shared" si="13"/>
        <v>200922.5927923038</v>
      </c>
    </row>
    <row r="40" spans="2:11" x14ac:dyDescent="0.25">
      <c r="B40" s="40" t="s">
        <v>60</v>
      </c>
      <c r="C40" s="42">
        <f>IFERROR(C39/C$11,"na ")</f>
        <v>4.1511425721661541E-2</v>
      </c>
      <c r="D40" s="42">
        <f t="shared" ref="D40:K40" si="14">IFERROR(D39/D$11,"na ")</f>
        <v>3.2183333145592678E-2</v>
      </c>
      <c r="E40" s="42">
        <f t="shared" si="14"/>
        <v>2.3867876934076323E-2</v>
      </c>
      <c r="F40" s="42">
        <f t="shared" si="14"/>
        <v>1.0932803531679296E-2</v>
      </c>
      <c r="G40" s="42">
        <f t="shared" si="14"/>
        <v>0.14735080035749179</v>
      </c>
      <c r="H40" s="42">
        <f t="shared" si="14"/>
        <v>0.16714622683437835</v>
      </c>
      <c r="I40" s="42">
        <f t="shared" si="14"/>
        <v>0.18289762207132673</v>
      </c>
      <c r="J40" s="42">
        <f t="shared" si="14"/>
        <v>0.19628336616660405</v>
      </c>
      <c r="K40" s="42">
        <f t="shared" si="14"/>
        <v>0.20935150956275492</v>
      </c>
    </row>
    <row r="41" spans="2:11" x14ac:dyDescent="0.25">
      <c r="B41" s="57"/>
      <c r="C41" s="312"/>
      <c r="D41" s="312"/>
      <c r="E41" s="312"/>
      <c r="F41" s="312"/>
      <c r="G41" s="312"/>
      <c r="H41" s="312"/>
      <c r="I41" s="312"/>
      <c r="J41" s="312"/>
      <c r="K41" s="312"/>
    </row>
    <row r="42" spans="2:11" ht="18.75" x14ac:dyDescent="0.3">
      <c r="B42" s="1" t="s">
        <v>61</v>
      </c>
      <c r="C42" s="310"/>
      <c r="D42" s="318"/>
      <c r="E42" s="318"/>
      <c r="F42" s="318"/>
      <c r="G42" s="318"/>
      <c r="H42" s="318"/>
      <c r="I42" s="318"/>
      <c r="J42" s="318"/>
      <c r="K42" s="318"/>
    </row>
    <row r="43" spans="2:11" x14ac:dyDescent="0.25">
      <c r="B43" s="22" t="s">
        <v>62</v>
      </c>
      <c r="C43" s="308">
        <f>-1386739/1000</f>
        <v>-1386.739</v>
      </c>
      <c r="D43" s="308">
        <f>-1305917/1000</f>
        <v>-1305.9169999999999</v>
      </c>
      <c r="E43" s="308">
        <f>-1200000/1000</f>
        <v>-1200</v>
      </c>
      <c r="F43" s="308">
        <f>-4000000/1000</f>
        <v>-4000</v>
      </c>
      <c r="G43" s="313"/>
      <c r="H43" s="313"/>
      <c r="I43" s="313"/>
      <c r="J43" s="313"/>
      <c r="K43" s="313"/>
    </row>
    <row r="44" spans="2:11" x14ac:dyDescent="0.25">
      <c r="B44" s="22" t="s">
        <v>9</v>
      </c>
      <c r="C44" s="308">
        <f>719102/1000</f>
        <v>719.10199999999998</v>
      </c>
      <c r="D44" s="308">
        <f>983663/1000</f>
        <v>983.66300000000001</v>
      </c>
      <c r="E44" s="308">
        <f>1407568/1000</f>
        <v>1407.568</v>
      </c>
      <c r="F44" s="308">
        <f>4062433/1000</f>
        <v>4062.433</v>
      </c>
      <c r="G44" s="313"/>
      <c r="H44" s="313"/>
      <c r="I44" s="313"/>
      <c r="J44" s="313"/>
      <c r="K44" s="313"/>
    </row>
    <row r="45" spans="2:11" x14ac:dyDescent="0.25">
      <c r="B45" s="22" t="s">
        <v>63</v>
      </c>
      <c r="C45" s="308">
        <f>-1894360/1000</f>
        <v>-1894.36</v>
      </c>
      <c r="D45" s="308">
        <f>-2259929/1000</f>
        <v>-2259.9290000000001</v>
      </c>
      <c r="E45" s="308">
        <f>-750000/1000</f>
        <v>-750</v>
      </c>
      <c r="F45" s="308">
        <f>-1700000/1000</f>
        <v>-1700</v>
      </c>
      <c r="G45" s="313"/>
      <c r="H45" s="313"/>
      <c r="I45" s="313"/>
      <c r="J45" s="313"/>
      <c r="K45" s="313"/>
    </row>
    <row r="46" spans="2:11" x14ac:dyDescent="0.25">
      <c r="B46" s="56" t="s">
        <v>64</v>
      </c>
      <c r="C46" s="62">
        <f>SUM(C43:C45)</f>
        <v>-2561.9969999999998</v>
      </c>
      <c r="D46" s="62">
        <f>SUM(D43:D45)</f>
        <v>-2582.183</v>
      </c>
      <c r="E46" s="62">
        <f>SUM(E43:E45)</f>
        <v>-542.43200000000002</v>
      </c>
      <c r="F46" s="62">
        <f>SUM(F43:F45)</f>
        <v>-1637.567</v>
      </c>
      <c r="G46" s="62">
        <f>IF(G39&gt;0,-Assumptions!H60*G$39,0)</f>
        <v>-17686.997350395017</v>
      </c>
      <c r="H46" s="62">
        <f>IF(H39&gt;0,-Assumptions!I60*H$39,0)</f>
        <v>-27386.141027581372</v>
      </c>
      <c r="I46" s="62">
        <f>IF(I39&gt;0,-Assumptions!J60*I$39,0)</f>
        <v>-37758.337772939594</v>
      </c>
      <c r="J46" s="62">
        <f>IF(J39&gt;0,-Assumptions!K60*J$39,0)</f>
        <v>-48930.025812559812</v>
      </c>
      <c r="K46" s="62">
        <f>IF(K39&gt;0,-Assumptions!L60*K$39,0)</f>
        <v>-60276.777837691137</v>
      </c>
    </row>
    <row r="47" spans="2:11" x14ac:dyDescent="0.25">
      <c r="B47" s="40" t="s">
        <v>65</v>
      </c>
      <c r="C47" s="42">
        <f>IFERROR(-C46/C$39,"na ")</f>
        <v>0.34946465144543104</v>
      </c>
      <c r="D47" s="42">
        <f t="shared" ref="D47:K47" si="15">IFERROR(-D46/D$39,"na ")</f>
        <v>0.37377406597122459</v>
      </c>
      <c r="E47" s="42">
        <f t="shared" si="15"/>
        <v>8.6978843402377215E-2</v>
      </c>
      <c r="F47" s="42">
        <f t="shared" si="15"/>
        <v>0.51099873932797335</v>
      </c>
      <c r="G47" s="42">
        <f t="shared" si="15"/>
        <v>0.3</v>
      </c>
      <c r="H47" s="42">
        <f t="shared" si="15"/>
        <v>0.3</v>
      </c>
      <c r="I47" s="42">
        <f t="shared" si="15"/>
        <v>0.3</v>
      </c>
      <c r="J47" s="42">
        <f t="shared" si="15"/>
        <v>0.3</v>
      </c>
      <c r="K47" s="42">
        <f t="shared" si="15"/>
        <v>0.3</v>
      </c>
    </row>
    <row r="48" spans="2:11" x14ac:dyDescent="0.25">
      <c r="B48" s="57"/>
      <c r="C48" s="310"/>
      <c r="D48" s="318"/>
      <c r="E48" s="318"/>
      <c r="F48" s="318"/>
      <c r="G48" s="318"/>
      <c r="H48" s="318"/>
      <c r="I48" s="318"/>
      <c r="J48" s="318"/>
      <c r="K48" s="318"/>
    </row>
    <row r="49" spans="2:12" ht="18.75" x14ac:dyDescent="0.3">
      <c r="B49" s="64" t="s">
        <v>66</v>
      </c>
      <c r="C49" s="314">
        <f t="shared" ref="C49:K49" si="16">+C39+C46</f>
        <v>4769.2079999999969</v>
      </c>
      <c r="D49" s="314">
        <f t="shared" si="16"/>
        <v>4326.22299999999</v>
      </c>
      <c r="E49" s="314">
        <f t="shared" si="16"/>
        <v>5693.9351299999698</v>
      </c>
      <c r="F49" s="314">
        <f t="shared" si="16"/>
        <v>1567.0730000000067</v>
      </c>
      <c r="G49" s="314">
        <f t="shared" si="16"/>
        <v>41269.660484255037</v>
      </c>
      <c r="H49" s="314">
        <f t="shared" si="16"/>
        <v>63900.995731023213</v>
      </c>
      <c r="I49" s="314">
        <f t="shared" si="16"/>
        <v>88102.788136859075</v>
      </c>
      <c r="J49" s="314">
        <f t="shared" si="16"/>
        <v>114170.06022930623</v>
      </c>
      <c r="K49" s="314">
        <f t="shared" si="16"/>
        <v>140645.81495461267</v>
      </c>
    </row>
    <row r="50" spans="2:12" x14ac:dyDescent="0.25">
      <c r="B50" s="40" t="s">
        <v>67</v>
      </c>
      <c r="C50" s="42">
        <f>IFERROR(C49/C$11,"na ")</f>
        <v>2.7004649800838193E-2</v>
      </c>
      <c r="D50" s="42">
        <f t="shared" ref="D50:K50" si="17">IFERROR(D49/D$11,"na ")</f>
        <v>2.0154037859258022E-2</v>
      </c>
      <c r="E50" s="42">
        <f t="shared" si="17"/>
        <v>2.179187660388009E-2</v>
      </c>
      <c r="F50" s="42">
        <f t="shared" si="17"/>
        <v>5.3461547096707602E-3</v>
      </c>
      <c r="G50" s="42">
        <f t="shared" si="17"/>
        <v>0.10314556025024425</v>
      </c>
      <c r="H50" s="42">
        <f t="shared" si="17"/>
        <v>0.11700235878406486</v>
      </c>
      <c r="I50" s="42">
        <f t="shared" si="17"/>
        <v>0.12802833544992873</v>
      </c>
      <c r="J50" s="42">
        <f t="shared" si="17"/>
        <v>0.13739835631662284</v>
      </c>
      <c r="K50" s="42">
        <f t="shared" si="17"/>
        <v>0.14654605669392845</v>
      </c>
    </row>
    <row r="51" spans="2:12" x14ac:dyDescent="0.25">
      <c r="B51" s="22" t="s">
        <v>293</v>
      </c>
      <c r="C51" s="318">
        <v>0</v>
      </c>
      <c r="D51" s="318">
        <v>0</v>
      </c>
      <c r="E51" s="318">
        <v>0</v>
      </c>
      <c r="F51" s="308">
        <f>-55818/1000</f>
        <v>-55.817999999999998</v>
      </c>
      <c r="G51" s="318">
        <v>0</v>
      </c>
      <c r="H51" s="318">
        <v>0</v>
      </c>
      <c r="I51" s="318">
        <v>0</v>
      </c>
      <c r="J51" s="318">
        <v>0</v>
      </c>
      <c r="K51" s="318">
        <v>0</v>
      </c>
    </row>
    <row r="52" spans="2:12" x14ac:dyDescent="0.25">
      <c r="B52" s="22"/>
      <c r="C52" s="318"/>
      <c r="D52" s="318"/>
      <c r="E52" s="318"/>
      <c r="F52" s="308"/>
      <c r="G52" s="318"/>
      <c r="H52" s="318"/>
      <c r="I52" s="318"/>
      <c r="J52" s="318"/>
      <c r="K52" s="318"/>
    </row>
    <row r="53" spans="2:12" ht="18.75" x14ac:dyDescent="0.3">
      <c r="B53" s="64" t="s">
        <v>294</v>
      </c>
      <c r="C53" s="314">
        <f>C49+C51</f>
        <v>4769.2079999999969</v>
      </c>
      <c r="D53" s="314">
        <f t="shared" ref="D53:K53" si="18">D49+D51</f>
        <v>4326.22299999999</v>
      </c>
      <c r="E53" s="314">
        <f t="shared" si="18"/>
        <v>5693.9351299999698</v>
      </c>
      <c r="F53" s="314">
        <f t="shared" si="18"/>
        <v>1511.2550000000067</v>
      </c>
      <c r="G53" s="314">
        <f t="shared" si="18"/>
        <v>41269.660484255037</v>
      </c>
      <c r="H53" s="314">
        <f t="shared" si="18"/>
        <v>63900.995731023213</v>
      </c>
      <c r="I53" s="314">
        <f t="shared" si="18"/>
        <v>88102.788136859075</v>
      </c>
      <c r="J53" s="314">
        <f t="shared" si="18"/>
        <v>114170.06022930623</v>
      </c>
      <c r="K53" s="314">
        <f t="shared" si="18"/>
        <v>140645.81495461267</v>
      </c>
    </row>
    <row r="54" spans="2:12" ht="18.75" x14ac:dyDescent="0.3">
      <c r="B54" s="1"/>
      <c r="C54" s="315"/>
      <c r="D54" s="315"/>
      <c r="E54" s="315"/>
      <c r="F54" s="315"/>
      <c r="G54" s="315"/>
      <c r="H54" s="315"/>
      <c r="I54" s="315"/>
      <c r="J54" s="315"/>
      <c r="K54" s="315"/>
    </row>
    <row r="55" spans="2:12" x14ac:dyDescent="0.25">
      <c r="B55" s="58"/>
      <c r="C55" s="310"/>
      <c r="D55" s="318"/>
      <c r="E55" s="318"/>
      <c r="F55" s="318"/>
      <c r="G55" s="318"/>
      <c r="H55" s="318"/>
      <c r="I55" s="318"/>
      <c r="J55" s="318"/>
      <c r="K55" s="318"/>
    </row>
    <row r="56" spans="2:12" ht="18.75" x14ac:dyDescent="0.3">
      <c r="B56" s="1" t="s">
        <v>295</v>
      </c>
      <c r="C56" s="307"/>
      <c r="D56" s="318"/>
      <c r="E56" s="318"/>
      <c r="F56" s="318"/>
      <c r="G56" s="318"/>
      <c r="H56" s="318"/>
      <c r="I56" s="318"/>
      <c r="J56" s="318"/>
      <c r="K56" s="318"/>
    </row>
    <row r="57" spans="2:12" x14ac:dyDescent="0.25">
      <c r="B57" s="22" t="s">
        <v>10</v>
      </c>
      <c r="C57" s="316">
        <f t="shared" ref="C57:K57" si="19">C49/C60</f>
        <v>22.710514285714272</v>
      </c>
      <c r="D57" s="316">
        <f t="shared" si="19"/>
        <v>20.601061904761856</v>
      </c>
      <c r="E57" s="316">
        <f t="shared" si="19"/>
        <v>27.113976809523667</v>
      </c>
      <c r="F57" s="316">
        <f t="shared" si="19"/>
        <v>7.4622523809524131</v>
      </c>
      <c r="G57" s="316">
        <f t="shared" si="19"/>
        <v>196.52219278216685</v>
      </c>
      <c r="H57" s="316">
        <f t="shared" si="19"/>
        <v>304.29045586201528</v>
      </c>
      <c r="I57" s="316">
        <f t="shared" si="19"/>
        <v>419.53708636599561</v>
      </c>
      <c r="J57" s="316">
        <f t="shared" si="19"/>
        <v>543.6669534728868</v>
      </c>
      <c r="K57" s="316">
        <f t="shared" si="19"/>
        <v>669.74197597434602</v>
      </c>
    </row>
    <row r="58" spans="2:12" x14ac:dyDescent="0.25">
      <c r="B58" s="22" t="s">
        <v>11</v>
      </c>
      <c r="C58" s="316">
        <f>C49/C61</f>
        <v>22.710514285714272</v>
      </c>
      <c r="D58" s="316">
        <f t="shared" ref="D58:K58" si="20">D49/D61</f>
        <v>20.601061904761856</v>
      </c>
      <c r="E58" s="316">
        <f t="shared" si="20"/>
        <v>27.113976809523667</v>
      </c>
      <c r="F58" s="316">
        <f t="shared" si="20"/>
        <v>7.4622523809524131</v>
      </c>
      <c r="G58" s="316">
        <f t="shared" si="20"/>
        <v>196.52219278216685</v>
      </c>
      <c r="H58" s="316">
        <f t="shared" si="20"/>
        <v>304.29045586201528</v>
      </c>
      <c r="I58" s="316">
        <f t="shared" si="20"/>
        <v>419.53708636599561</v>
      </c>
      <c r="J58" s="316">
        <f t="shared" si="20"/>
        <v>543.6669534728868</v>
      </c>
      <c r="K58" s="316">
        <f t="shared" si="20"/>
        <v>669.74197597434602</v>
      </c>
    </row>
    <row r="59" spans="2:12" ht="18.75" x14ac:dyDescent="0.3">
      <c r="B59" s="1" t="s">
        <v>296</v>
      </c>
      <c r="C59" s="307"/>
      <c r="D59" s="316"/>
      <c r="E59" s="316"/>
      <c r="F59" s="316"/>
      <c r="G59" s="316"/>
      <c r="H59" s="316"/>
      <c r="I59" s="316"/>
      <c r="J59" s="316"/>
      <c r="K59" s="316"/>
    </row>
    <row r="60" spans="2:12" x14ac:dyDescent="0.25">
      <c r="B60" s="22" t="s">
        <v>10</v>
      </c>
      <c r="C60" s="320">
        <f>210000/1000</f>
        <v>210</v>
      </c>
      <c r="D60" s="320">
        <f>210000/1000</f>
        <v>210</v>
      </c>
      <c r="E60" s="320">
        <f t="shared" ref="E60:K61" si="21">210000/1000</f>
        <v>210</v>
      </c>
      <c r="F60" s="320">
        <f t="shared" si="21"/>
        <v>210</v>
      </c>
      <c r="G60" s="320">
        <f t="shared" si="21"/>
        <v>210</v>
      </c>
      <c r="H60" s="320">
        <f t="shared" si="21"/>
        <v>210</v>
      </c>
      <c r="I60" s="320">
        <f t="shared" si="21"/>
        <v>210</v>
      </c>
      <c r="J60" s="320">
        <f t="shared" si="21"/>
        <v>210</v>
      </c>
      <c r="K60" s="320">
        <f t="shared" si="21"/>
        <v>210</v>
      </c>
      <c r="L60" s="41"/>
    </row>
    <row r="61" spans="2:12" x14ac:dyDescent="0.25">
      <c r="B61" s="22" t="s">
        <v>11</v>
      </c>
      <c r="C61" s="320">
        <f>210000/1000</f>
        <v>210</v>
      </c>
      <c r="D61" s="320">
        <f>210000/1000</f>
        <v>210</v>
      </c>
      <c r="E61" s="320">
        <f t="shared" si="21"/>
        <v>210</v>
      </c>
      <c r="F61" s="320">
        <f t="shared" si="21"/>
        <v>210</v>
      </c>
      <c r="G61" s="320">
        <f t="shared" si="21"/>
        <v>210</v>
      </c>
      <c r="H61" s="320">
        <f t="shared" si="21"/>
        <v>210</v>
      </c>
      <c r="I61" s="320">
        <f t="shared" si="21"/>
        <v>210</v>
      </c>
      <c r="J61" s="320">
        <f t="shared" si="21"/>
        <v>210</v>
      </c>
      <c r="K61" s="320">
        <f t="shared" si="21"/>
        <v>210</v>
      </c>
    </row>
    <row r="62" spans="2:12" ht="15" customHeight="1" x14ac:dyDescent="0.25">
      <c r="B62" s="8"/>
      <c r="C62" s="8"/>
      <c r="D62" s="8"/>
    </row>
  </sheetData>
  <hyperlinks>
    <hyperlink ref="B4" location="Index!A1" display="Back to Index" xr:uid="{00000000-0004-0000-0300-000000000000}"/>
  </hyperlinks>
  <pageMargins left="0.7" right="0.7" top="0.75" bottom="0.75" header="0.3" footer="0.3"/>
  <pageSetup scale="3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6"/>
  <sheetViews>
    <sheetView showGridLines="0" view="pageBreakPreview" zoomScale="90" zoomScaleNormal="100" zoomScaleSheetLayoutView="90" workbookViewId="0">
      <pane ySplit="5" topLeftCell="A6" activePane="bottomLeft" state="frozen"/>
      <selection pane="bottomLeft" activeCell="F5" sqref="F5"/>
    </sheetView>
  </sheetViews>
  <sheetFormatPr defaultColWidth="9.140625" defaultRowHeight="15.75" x14ac:dyDescent="0.25"/>
  <cols>
    <col min="1" max="1" width="1.85546875" style="7" customWidth="1"/>
    <col min="2" max="2" width="35.5703125" style="7" bestFit="1" customWidth="1"/>
    <col min="3" max="7" width="14.85546875" style="7" bestFit="1" customWidth="1"/>
    <col min="8" max="10" width="16.5703125" style="7" bestFit="1" customWidth="1"/>
    <col min="11" max="11" width="16" style="7" customWidth="1"/>
    <col min="12" max="12" width="1.85546875" style="7" customWidth="1"/>
    <col min="13" max="13" width="12.140625" style="7" bestFit="1" customWidth="1"/>
    <col min="14" max="16384" width="9.140625" style="7"/>
  </cols>
  <sheetData>
    <row r="1" spans="1:13" s="15" customFormat="1" ht="26.25" x14ac:dyDescent="0.3">
      <c r="A1" s="24"/>
      <c r="B1" s="112" t="s">
        <v>23</v>
      </c>
      <c r="C1" s="13"/>
      <c r="D1" s="13"/>
      <c r="E1" s="14"/>
      <c r="F1" s="14"/>
      <c r="G1" s="14"/>
      <c r="H1" s="14"/>
      <c r="I1" s="14"/>
      <c r="J1" s="14"/>
      <c r="K1" s="14"/>
      <c r="L1" s="24"/>
    </row>
    <row r="2" spans="1:13" ht="18" x14ac:dyDescent="0.25">
      <c r="B2" s="12" t="s">
        <v>300</v>
      </c>
      <c r="C2" s="9"/>
      <c r="D2" s="9"/>
      <c r="E2" s="10"/>
      <c r="F2" s="10"/>
      <c r="G2" s="10"/>
      <c r="H2" s="10"/>
      <c r="I2" s="10"/>
      <c r="J2" s="10"/>
      <c r="K2" s="10"/>
    </row>
    <row r="3" spans="1:13" x14ac:dyDescent="0.25">
      <c r="B3" s="11" t="s">
        <v>298</v>
      </c>
      <c r="C3" s="10"/>
      <c r="D3" s="10"/>
      <c r="E3" s="10"/>
      <c r="F3" s="10"/>
      <c r="G3" s="10"/>
      <c r="H3" s="10"/>
      <c r="I3" s="10"/>
      <c r="J3" s="10"/>
      <c r="K3" s="10"/>
    </row>
    <row r="4" spans="1:13" ht="15" x14ac:dyDescent="0.2">
      <c r="B4" s="116" t="s">
        <v>299</v>
      </c>
      <c r="C4" s="6"/>
      <c r="D4" s="6"/>
      <c r="E4" s="6"/>
      <c r="F4" s="6"/>
      <c r="G4" s="6"/>
      <c r="H4" s="6"/>
      <c r="I4" s="6"/>
      <c r="J4" s="6"/>
      <c r="K4" s="6"/>
    </row>
    <row r="5" spans="1:13" ht="22.5" customHeight="1" x14ac:dyDescent="0.25">
      <c r="B5" s="142" t="s">
        <v>21</v>
      </c>
      <c r="C5" s="143" t="s">
        <v>49</v>
      </c>
      <c r="D5" s="143" t="s">
        <v>0</v>
      </c>
      <c r="E5" s="143" t="s">
        <v>1</v>
      </c>
      <c r="F5" s="143" t="s">
        <v>2</v>
      </c>
      <c r="G5" s="144" t="s">
        <v>3</v>
      </c>
      <c r="H5" s="144" t="s">
        <v>6</v>
      </c>
      <c r="I5" s="144" t="s">
        <v>5</v>
      </c>
      <c r="J5" s="144" t="s">
        <v>4</v>
      </c>
      <c r="K5" s="144" t="s">
        <v>7</v>
      </c>
    </row>
    <row r="6" spans="1:13" customFormat="1" ht="14.25" customHeight="1" x14ac:dyDescent="0.25">
      <c r="B6" s="180"/>
      <c r="C6" s="175"/>
      <c r="D6" s="175"/>
      <c r="E6" s="175"/>
      <c r="F6" s="175"/>
      <c r="G6" s="175"/>
      <c r="H6" s="175"/>
      <c r="I6" s="175"/>
      <c r="J6" s="175"/>
      <c r="K6" s="175"/>
    </row>
    <row r="7" spans="1:13" ht="21" x14ac:dyDescent="0.35">
      <c r="B7" s="138" t="s">
        <v>16</v>
      </c>
      <c r="C7" s="18"/>
      <c r="D7" s="18"/>
      <c r="E7" s="18"/>
      <c r="F7" s="18"/>
      <c r="G7" s="18"/>
      <c r="H7" s="18"/>
      <c r="I7" s="18"/>
      <c r="J7" s="18"/>
      <c r="K7" s="18"/>
    </row>
    <row r="8" spans="1:13" ht="18.75" x14ac:dyDescent="0.3">
      <c r="B8" s="126" t="s">
        <v>17</v>
      </c>
      <c r="C8" s="20"/>
      <c r="D8" s="20"/>
      <c r="E8" s="20"/>
      <c r="F8" s="20"/>
      <c r="G8" s="20"/>
      <c r="H8" s="20"/>
      <c r="I8" s="20"/>
      <c r="J8" s="20"/>
      <c r="K8" s="20"/>
    </row>
    <row r="9" spans="1:13" x14ac:dyDescent="0.25">
      <c r="B9" s="25" t="s">
        <v>301</v>
      </c>
      <c r="C9" s="21"/>
      <c r="D9" s="21"/>
      <c r="E9" s="21"/>
      <c r="F9" s="21"/>
      <c r="G9" s="21"/>
      <c r="H9" s="21"/>
      <c r="I9" s="21"/>
      <c r="J9" s="21"/>
      <c r="K9" s="21"/>
    </row>
    <row r="10" spans="1:13" x14ac:dyDescent="0.25">
      <c r="B10" s="26" t="s">
        <v>302</v>
      </c>
      <c r="C10" s="322">
        <f>125262160/1000</f>
        <v>125262.16</v>
      </c>
      <c r="D10" s="322">
        <f>136470962/1000</f>
        <v>136470.962</v>
      </c>
      <c r="E10" s="322">
        <f>122855120/1000</f>
        <v>122855.12</v>
      </c>
      <c r="F10" s="322">
        <f>91523256/1000</f>
        <v>91523.255999999994</v>
      </c>
      <c r="G10" s="326">
        <f>Assumptions!H52</f>
        <v>87770.930399999997</v>
      </c>
      <c r="H10" s="326">
        <f>Assumptions!I52</f>
        <v>84393.837360000005</v>
      </c>
      <c r="I10" s="326">
        <f>Assumptions!J52</f>
        <v>81354.453624000002</v>
      </c>
      <c r="J10" s="326">
        <f>Assumptions!K52</f>
        <v>78619.0082616</v>
      </c>
      <c r="K10" s="326">
        <f>Assumptions!L52</f>
        <v>76157.107435440004</v>
      </c>
    </row>
    <row r="11" spans="1:13" x14ac:dyDescent="0.25">
      <c r="B11" s="26" t="s">
        <v>303</v>
      </c>
      <c r="C11" s="322">
        <f>61453/1000</f>
        <v>61.453000000000003</v>
      </c>
      <c r="D11" s="322">
        <f>48811/1000</f>
        <v>48.811</v>
      </c>
      <c r="E11" s="322">
        <f>38989/1000</f>
        <v>38.988999999999997</v>
      </c>
      <c r="F11" s="322">
        <f>22392/1000</f>
        <v>22.391999999999999</v>
      </c>
      <c r="G11" s="326">
        <f>Assumptions!H57</f>
        <v>20.152799999999999</v>
      </c>
      <c r="H11" s="326">
        <f>Assumptions!I57</f>
        <v>18.137519999999999</v>
      </c>
      <c r="I11" s="326">
        <f>Assumptions!J57</f>
        <v>16.323767999999998</v>
      </c>
      <c r="J11" s="326">
        <f>Assumptions!K57</f>
        <v>14.691391199999998</v>
      </c>
      <c r="K11" s="326">
        <f>Assumptions!L57</f>
        <v>13.222252079999999</v>
      </c>
    </row>
    <row r="12" spans="1:13" x14ac:dyDescent="0.25">
      <c r="B12" s="145" t="s">
        <v>252</v>
      </c>
      <c r="C12" s="323">
        <f>SUM(C10:C11)</f>
        <v>125323.613</v>
      </c>
      <c r="D12" s="323">
        <f>SUM(D10:D11)</f>
        <v>136519.77299999999</v>
      </c>
      <c r="E12" s="323">
        <f t="shared" ref="E12:K12" si="0">SUM(E10:E11)</f>
        <v>122894.109</v>
      </c>
      <c r="F12" s="323">
        <f t="shared" si="0"/>
        <v>91545.648000000001</v>
      </c>
      <c r="G12" s="323">
        <f t="shared" si="0"/>
        <v>87791.083199999994</v>
      </c>
      <c r="H12" s="323">
        <f t="shared" si="0"/>
        <v>84411.974880000009</v>
      </c>
      <c r="I12" s="323">
        <f t="shared" si="0"/>
        <v>81370.777392000004</v>
      </c>
      <c r="J12" s="323">
        <f t="shared" si="0"/>
        <v>78633.699652800002</v>
      </c>
      <c r="K12" s="323">
        <f t="shared" si="0"/>
        <v>76170.329687520003</v>
      </c>
    </row>
    <row r="13" spans="1:13" x14ac:dyDescent="0.25">
      <c r="B13" s="23" t="s">
        <v>304</v>
      </c>
      <c r="C13" s="322">
        <f>619087/1000</f>
        <v>619.08699999999999</v>
      </c>
      <c r="D13" s="322">
        <f>1195171/1000</f>
        <v>1195.171</v>
      </c>
      <c r="E13" s="322">
        <f>275565/1000</f>
        <v>275.565</v>
      </c>
      <c r="F13" s="322">
        <f>408824/1000</f>
        <v>408.82400000000001</v>
      </c>
      <c r="G13" s="321">
        <f>F13</f>
        <v>408.82400000000001</v>
      </c>
      <c r="H13" s="321">
        <f t="shared" ref="H13:K13" si="1">G13</f>
        <v>408.82400000000001</v>
      </c>
      <c r="I13" s="321">
        <f t="shared" si="1"/>
        <v>408.82400000000001</v>
      </c>
      <c r="J13" s="321">
        <f t="shared" si="1"/>
        <v>408.82400000000001</v>
      </c>
      <c r="K13" s="321">
        <f t="shared" si="1"/>
        <v>408.82400000000001</v>
      </c>
    </row>
    <row r="14" spans="1:13" x14ac:dyDescent="0.25">
      <c r="B14" s="23" t="s">
        <v>305</v>
      </c>
      <c r="C14" s="322">
        <f>4779599/1000</f>
        <v>4779.5990000000002</v>
      </c>
      <c r="D14" s="322">
        <f>9633534/1000</f>
        <v>9633.5339999999997</v>
      </c>
      <c r="E14" s="322">
        <f>10587434/1000</f>
        <v>10587.433999999999</v>
      </c>
      <c r="F14" s="322">
        <f>8254947/1000</f>
        <v>8254.9470000000001</v>
      </c>
      <c r="G14" s="321">
        <f>F14</f>
        <v>8254.9470000000001</v>
      </c>
      <c r="H14" s="321">
        <f t="shared" ref="H14:K14" si="2">G14</f>
        <v>8254.9470000000001</v>
      </c>
      <c r="I14" s="321">
        <f t="shared" si="2"/>
        <v>8254.9470000000001</v>
      </c>
      <c r="J14" s="321">
        <f t="shared" si="2"/>
        <v>8254.9470000000001</v>
      </c>
      <c r="K14" s="321">
        <f t="shared" si="2"/>
        <v>8254.9470000000001</v>
      </c>
    </row>
    <row r="15" spans="1:13" x14ac:dyDescent="0.25">
      <c r="B15" s="145" t="s">
        <v>224</v>
      </c>
      <c r="C15" s="323">
        <f>SUM(C13:C14)</f>
        <v>5398.6859999999997</v>
      </c>
      <c r="D15" s="323">
        <f>SUM(D13:D14)</f>
        <v>10828.705</v>
      </c>
      <c r="E15" s="323">
        <f t="shared" ref="E15:K15" si="3">SUM(E13:E14)</f>
        <v>10862.999</v>
      </c>
      <c r="F15" s="323">
        <f t="shared" si="3"/>
        <v>8663.7710000000006</v>
      </c>
      <c r="G15" s="323">
        <f t="shared" si="3"/>
        <v>8663.7710000000006</v>
      </c>
      <c r="H15" s="323">
        <f t="shared" si="3"/>
        <v>8663.7710000000006</v>
      </c>
      <c r="I15" s="323">
        <f t="shared" si="3"/>
        <v>8663.7710000000006</v>
      </c>
      <c r="J15" s="323">
        <f t="shared" si="3"/>
        <v>8663.7710000000006</v>
      </c>
      <c r="K15" s="323">
        <f t="shared" si="3"/>
        <v>8663.7710000000006</v>
      </c>
    </row>
    <row r="16" spans="1:13" x14ac:dyDescent="0.25">
      <c r="B16"/>
      <c r="C16" s="324"/>
      <c r="D16" s="324"/>
      <c r="E16" s="324"/>
      <c r="F16" s="324"/>
      <c r="G16" s="324"/>
      <c r="H16" s="324"/>
      <c r="I16" s="324"/>
      <c r="J16" s="324"/>
      <c r="K16" s="324"/>
      <c r="M16" s="32"/>
    </row>
    <row r="17" spans="2:11" ht="18.75" x14ac:dyDescent="0.3">
      <c r="B17" s="126" t="s">
        <v>18</v>
      </c>
      <c r="C17" s="327"/>
      <c r="D17" s="327"/>
      <c r="E17" s="327"/>
      <c r="F17" s="327"/>
      <c r="G17" s="321"/>
      <c r="H17" s="321"/>
      <c r="I17" s="321"/>
      <c r="J17" s="321"/>
      <c r="K17" s="321"/>
    </row>
    <row r="18" spans="2:11" x14ac:dyDescent="0.25">
      <c r="B18" s="23" t="s">
        <v>306</v>
      </c>
      <c r="C18" s="322">
        <f>24703781/1000</f>
        <v>24703.780999999999</v>
      </c>
      <c r="D18" s="322">
        <f>31480857/1000</f>
        <v>31480.857</v>
      </c>
      <c r="E18" s="322">
        <f>36973226/1000</f>
        <v>36973.226000000002</v>
      </c>
      <c r="F18" s="322">
        <f>28910738/1000</f>
        <v>28910.738000000001</v>
      </c>
      <c r="G18" s="328">
        <f>(Assumptions!H65*(Assumptions!H63))/365</f>
        <v>54809.709063698647</v>
      </c>
      <c r="H18" s="328">
        <f>(Assumptions!I65*(Assumptions!I63))/365</f>
        <v>74815.252871948658</v>
      </c>
      <c r="I18" s="328">
        <f>(Assumptions!J65*(Assumptions!J63))/365</f>
        <v>94267.218618655301</v>
      </c>
      <c r="J18" s="328">
        <f>(Assumptions!K65*(Assumptions!K63))/365</f>
        <v>113827.66648202628</v>
      </c>
      <c r="K18" s="328">
        <f>(Assumptions!L65*(Assumptions!L63))/365</f>
        <v>131470.95478674036</v>
      </c>
    </row>
    <row r="19" spans="2:11" x14ac:dyDescent="0.25">
      <c r="B19" s="23" t="s">
        <v>307</v>
      </c>
      <c r="C19" s="322">
        <f>2716520/1000</f>
        <v>2716.52</v>
      </c>
      <c r="D19" s="322">
        <f>5488888/1000</f>
        <v>5488.8879999999999</v>
      </c>
      <c r="E19" s="322">
        <f>1024321/1000</f>
        <v>1024.3209999999999</v>
      </c>
      <c r="F19" s="322">
        <f>11238335/1000</f>
        <v>11238.334999999999</v>
      </c>
      <c r="G19" s="328">
        <f>CFS!G53</f>
        <v>34064.26387331952</v>
      </c>
      <c r="H19" s="328">
        <f>CFS!H53</f>
        <v>85091.524573167058</v>
      </c>
      <c r="I19" s="328">
        <f>CFS!I53</f>
        <v>159469.91599726508</v>
      </c>
      <c r="J19" s="328">
        <f>CFS!J53</f>
        <v>258559.86220134044</v>
      </c>
      <c r="K19" s="328">
        <f>CFS!K53</f>
        <v>384618.46908462816</v>
      </c>
    </row>
    <row r="20" spans="2:11" x14ac:dyDescent="0.25">
      <c r="B20" s="23" t="s">
        <v>89</v>
      </c>
      <c r="C20" s="322">
        <f>9348927/1000</f>
        <v>9348.9269999999997</v>
      </c>
      <c r="D20" s="322">
        <f>15209745/1000</f>
        <v>15209.745000000001</v>
      </c>
      <c r="E20" s="322">
        <f>13752737/1000</f>
        <v>13752.736999999999</v>
      </c>
      <c r="F20" s="322">
        <f>16641712/1000</f>
        <v>16641.712</v>
      </c>
      <c r="G20" s="328">
        <f>Assumptions!H63*Assumptions!H68</f>
        <v>23326.544492846006</v>
      </c>
      <c r="H20" s="328">
        <f>Assumptions!I63*Assumptions!I68</f>
        <v>31840.733232734801</v>
      </c>
      <c r="I20" s="328">
        <f>Assumptions!J63*Assumptions!J68</f>
        <v>40119.323873245849</v>
      </c>
      <c r="J20" s="328">
        <f>Assumptions!K63*Assumptions!K68</f>
        <v>48444.083576944366</v>
      </c>
      <c r="K20" s="328">
        <f>Assumptions!L63*Assumptions!L68</f>
        <v>55952.916531370742</v>
      </c>
    </row>
    <row r="21" spans="2:11" x14ac:dyDescent="0.25">
      <c r="B21" s="145" t="s">
        <v>222</v>
      </c>
      <c r="C21" s="323">
        <f>SUM(C18:C20)</f>
        <v>36769.228000000003</v>
      </c>
      <c r="D21" s="323">
        <f>SUM(D18:D20)</f>
        <v>52179.490000000005</v>
      </c>
      <c r="E21" s="323">
        <f t="shared" ref="E21:K21" si="4">SUM(E18:E20)</f>
        <v>51750.284000000007</v>
      </c>
      <c r="F21" s="323">
        <f t="shared" si="4"/>
        <v>56790.785000000003</v>
      </c>
      <c r="G21" s="323">
        <f t="shared" si="4"/>
        <v>112200.51742986418</v>
      </c>
      <c r="H21" s="323">
        <f t="shared" si="4"/>
        <v>191747.51067785054</v>
      </c>
      <c r="I21" s="323">
        <f t="shared" si="4"/>
        <v>293856.45848916622</v>
      </c>
      <c r="J21" s="323">
        <f t="shared" si="4"/>
        <v>420831.61226031109</v>
      </c>
      <c r="K21" s="323">
        <f t="shared" si="4"/>
        <v>572042.34040273924</v>
      </c>
    </row>
    <row r="22" spans="2:11" x14ac:dyDescent="0.25">
      <c r="B22"/>
      <c r="C22" s="321"/>
      <c r="D22" s="321"/>
      <c r="E22" s="321"/>
      <c r="F22" s="321"/>
      <c r="G22" s="321"/>
      <c r="H22" s="321"/>
      <c r="I22" s="321"/>
      <c r="J22" s="321"/>
      <c r="K22" s="321"/>
    </row>
    <row r="23" spans="2:11" ht="19.5" thickBot="1" x14ac:dyDescent="0.35">
      <c r="B23" s="90" t="s">
        <v>15</v>
      </c>
      <c r="C23" s="325">
        <f>C12+C15+C21</f>
        <v>167491.527</v>
      </c>
      <c r="D23" s="325">
        <f>D12+D15+D21</f>
        <v>199527.96799999999</v>
      </c>
      <c r="E23" s="325">
        <f t="shared" ref="E23:K23" si="5">E12+E15+E21</f>
        <v>185507.39200000002</v>
      </c>
      <c r="F23" s="325">
        <f t="shared" si="5"/>
        <v>157000.204</v>
      </c>
      <c r="G23" s="325">
        <f t="shared" si="5"/>
        <v>208655.37162986418</v>
      </c>
      <c r="H23" s="325">
        <f t="shared" si="5"/>
        <v>284823.25655785052</v>
      </c>
      <c r="I23" s="325">
        <f t="shared" si="5"/>
        <v>383891.00688116625</v>
      </c>
      <c r="J23" s="325">
        <f t="shared" si="5"/>
        <v>508129.08291311108</v>
      </c>
      <c r="K23" s="325">
        <f t="shared" si="5"/>
        <v>656876.44109025924</v>
      </c>
    </row>
    <row r="24" spans="2:11" ht="19.5" thickTop="1" x14ac:dyDescent="0.25">
      <c r="B24" s="1"/>
      <c r="C24" s="17"/>
      <c r="D24" s="17"/>
      <c r="E24" s="17"/>
      <c r="F24" s="17"/>
      <c r="G24" s="17"/>
      <c r="H24" s="17"/>
      <c r="I24" s="17"/>
      <c r="J24" s="17"/>
      <c r="K24" s="17"/>
    </row>
    <row r="25" spans="2:11" ht="21" x14ac:dyDescent="0.35">
      <c r="B25" s="138" t="s">
        <v>19</v>
      </c>
      <c r="C25" s="17"/>
      <c r="D25" s="17"/>
      <c r="E25" s="17"/>
      <c r="F25" s="17"/>
      <c r="G25" s="17"/>
      <c r="H25" s="17"/>
      <c r="I25" s="17"/>
      <c r="J25" s="17"/>
      <c r="K25" s="17"/>
    </row>
    <row r="26" spans="2:11" ht="15.75" customHeight="1" x14ac:dyDescent="0.3">
      <c r="B26" s="126" t="s">
        <v>12</v>
      </c>
      <c r="C26" s="16"/>
      <c r="D26" s="16"/>
      <c r="E26" s="16"/>
      <c r="F26" s="16"/>
      <c r="G26" s="16"/>
      <c r="H26" s="16"/>
      <c r="I26" s="16"/>
      <c r="J26" s="16"/>
      <c r="K26" s="16"/>
    </row>
    <row r="27" spans="2:11" x14ac:dyDescent="0.25">
      <c r="B27" s="23" t="s">
        <v>250</v>
      </c>
      <c r="C27" s="322">
        <f>2100000/1000</f>
        <v>2100</v>
      </c>
      <c r="D27" s="322">
        <f>2100000/1000</f>
        <v>2100</v>
      </c>
      <c r="E27" s="322">
        <f>2100000/1000</f>
        <v>2100</v>
      </c>
      <c r="F27" s="322">
        <f>2100000/1000</f>
        <v>2100</v>
      </c>
      <c r="G27" s="412">
        <f>F27</f>
        <v>2100</v>
      </c>
      <c r="H27" s="412">
        <f t="shared" ref="H27:K27" si="6">G27</f>
        <v>2100</v>
      </c>
      <c r="I27" s="412">
        <f t="shared" si="6"/>
        <v>2100</v>
      </c>
      <c r="J27" s="412">
        <f t="shared" si="6"/>
        <v>2100</v>
      </c>
      <c r="K27" s="412">
        <f t="shared" si="6"/>
        <v>2100</v>
      </c>
    </row>
    <row r="28" spans="2:11" x14ac:dyDescent="0.25">
      <c r="B28" s="23" t="s">
        <v>308</v>
      </c>
      <c r="C28" s="322">
        <f>12566317/1000</f>
        <v>12566.316999999999</v>
      </c>
      <c r="D28" s="322">
        <f>16892541/1000</f>
        <v>16892.541000000001</v>
      </c>
      <c r="E28" s="322">
        <f>22586477/1000</f>
        <v>22586.476999999999</v>
      </c>
      <c r="F28" s="322">
        <f>24097732/1000</f>
        <v>24097.732</v>
      </c>
      <c r="G28" s="328">
        <f>+F28+PL!G53</f>
        <v>65367.392484255033</v>
      </c>
      <c r="H28" s="328">
        <f>+G28+PL!H53</f>
        <v>129268.38821527825</v>
      </c>
      <c r="I28" s="328">
        <f>+H28+PL!I53</f>
        <v>217371.17635213732</v>
      </c>
      <c r="J28" s="328">
        <f>+I28+PL!J53</f>
        <v>331541.23658144358</v>
      </c>
      <c r="K28" s="328">
        <f>+J28+PL!K53</f>
        <v>472187.05153605621</v>
      </c>
    </row>
    <row r="29" spans="2:11" x14ac:dyDescent="0.25">
      <c r="B29" s="145" t="s">
        <v>239</v>
      </c>
      <c r="C29" s="323">
        <f>SUM(C27:C28)</f>
        <v>14666.316999999999</v>
      </c>
      <c r="D29" s="323">
        <f>SUM(D27:D28)</f>
        <v>18992.541000000001</v>
      </c>
      <c r="E29" s="323">
        <f t="shared" ref="E29:K29" si="7">SUM(E27:E28)</f>
        <v>24686.476999999999</v>
      </c>
      <c r="F29" s="323">
        <f t="shared" si="7"/>
        <v>26197.732</v>
      </c>
      <c r="G29" s="323">
        <f t="shared" si="7"/>
        <v>67467.392484255033</v>
      </c>
      <c r="H29" s="323">
        <f t="shared" si="7"/>
        <v>131368.38821527825</v>
      </c>
      <c r="I29" s="323">
        <f t="shared" si="7"/>
        <v>219471.17635213732</v>
      </c>
      <c r="J29" s="323">
        <f t="shared" si="7"/>
        <v>333641.23658144358</v>
      </c>
      <c r="K29" s="323">
        <f t="shared" si="7"/>
        <v>474287.05153605621</v>
      </c>
    </row>
    <row r="30" spans="2:11" ht="18.75" x14ac:dyDescent="0.3">
      <c r="B30" s="126"/>
      <c r="C30" s="324"/>
      <c r="D30" s="324"/>
      <c r="E30" s="324"/>
      <c r="F30" s="324"/>
      <c r="G30" s="324"/>
      <c r="H30" s="324"/>
      <c r="I30" s="324"/>
      <c r="J30" s="324"/>
      <c r="K30" s="324"/>
    </row>
    <row r="31" spans="2:11" ht="18.75" x14ac:dyDescent="0.3">
      <c r="B31" s="126" t="s">
        <v>13</v>
      </c>
      <c r="C31" s="318"/>
      <c r="D31" s="318"/>
      <c r="E31" s="318"/>
      <c r="F31" s="318"/>
      <c r="G31" s="318"/>
      <c r="H31" s="318"/>
      <c r="I31" s="318"/>
      <c r="J31" s="318"/>
      <c r="K31" s="318"/>
    </row>
    <row r="32" spans="2:11" x14ac:dyDescent="0.25">
      <c r="B32" s="23" t="s">
        <v>309</v>
      </c>
      <c r="C32" s="322">
        <f>108725206/1000</f>
        <v>108725.20600000001</v>
      </c>
      <c r="D32" s="322">
        <f>107579663/1000</f>
        <v>107579.663</v>
      </c>
      <c r="E32" s="322">
        <f>83490499/1000</f>
        <v>83490.498999999996</v>
      </c>
      <c r="F32" s="322">
        <f>49873381/1000</f>
        <v>49873.381000000001</v>
      </c>
      <c r="G32" s="328">
        <f>Assumptions!H84</f>
        <v>51579.711949999997</v>
      </c>
      <c r="H32" s="328">
        <f>Assumptions!I84</f>
        <v>53200.726352499994</v>
      </c>
      <c r="I32" s="328">
        <f>Assumptions!J84</f>
        <v>54740.690034874991</v>
      </c>
      <c r="J32" s="328">
        <f>Assumptions!K84</f>
        <v>56203.655533131241</v>
      </c>
      <c r="K32" s="328">
        <f>Assumptions!L84</f>
        <v>57593.472756474679</v>
      </c>
    </row>
    <row r="33" spans="2:12" x14ac:dyDescent="0.25">
      <c r="B33" s="23" t="s">
        <v>310</v>
      </c>
      <c r="C33" s="322">
        <f>7148003/1000</f>
        <v>7148.0029999999997</v>
      </c>
      <c r="D33" s="322">
        <f>9407932/1000</f>
        <v>9407.9320000000007</v>
      </c>
      <c r="E33" s="322">
        <f>8000364/1000</f>
        <v>8000.3639999999996</v>
      </c>
      <c r="F33" s="322">
        <f>3937931/1000</f>
        <v>3937.931</v>
      </c>
      <c r="G33" s="321">
        <f>F33</f>
        <v>3937.931</v>
      </c>
      <c r="H33" s="321">
        <f t="shared" ref="H33:K33" si="8">G33</f>
        <v>3937.931</v>
      </c>
      <c r="I33" s="321">
        <f t="shared" si="8"/>
        <v>3937.931</v>
      </c>
      <c r="J33" s="321">
        <f t="shared" si="8"/>
        <v>3937.931</v>
      </c>
      <c r="K33" s="321">
        <f t="shared" si="8"/>
        <v>3937.931</v>
      </c>
    </row>
    <row r="34" spans="2:12" x14ac:dyDescent="0.25">
      <c r="B34" s="23" t="s">
        <v>311</v>
      </c>
      <c r="C34" s="322">
        <f>1900000/1000</f>
        <v>1900</v>
      </c>
      <c r="D34" s="322">
        <f>2195477/1000</f>
        <v>2195.4769999999999</v>
      </c>
      <c r="E34" s="322">
        <f>1595477/1000</f>
        <v>1595.4770000000001</v>
      </c>
      <c r="F34" s="322">
        <f>1595478/1000</f>
        <v>1595.4780000000001</v>
      </c>
      <c r="G34" s="321">
        <f>F34</f>
        <v>1595.4780000000001</v>
      </c>
      <c r="H34" s="321">
        <f t="shared" ref="H34:K34" si="9">G34</f>
        <v>1595.4780000000001</v>
      </c>
      <c r="I34" s="321">
        <f t="shared" si="9"/>
        <v>1595.4780000000001</v>
      </c>
      <c r="J34" s="321">
        <f t="shared" si="9"/>
        <v>1595.4780000000001</v>
      </c>
      <c r="K34" s="321">
        <f t="shared" si="9"/>
        <v>1595.4780000000001</v>
      </c>
    </row>
    <row r="35" spans="2:12" x14ac:dyDescent="0.25">
      <c r="B35" s="145" t="s">
        <v>240</v>
      </c>
      <c r="C35" s="323">
        <f>SUM(C32:C34)</f>
        <v>117773.209</v>
      </c>
      <c r="D35" s="323">
        <f>SUM(D32:D34)</f>
        <v>119183.072</v>
      </c>
      <c r="E35" s="323">
        <f t="shared" ref="E35:K35" si="10">SUM(E32:E34)</f>
        <v>93086.34</v>
      </c>
      <c r="F35" s="323">
        <f t="shared" si="10"/>
        <v>55406.79</v>
      </c>
      <c r="G35" s="323">
        <f t="shared" si="10"/>
        <v>57113.120949999997</v>
      </c>
      <c r="H35" s="323">
        <f t="shared" si="10"/>
        <v>58734.135352499994</v>
      </c>
      <c r="I35" s="323">
        <f t="shared" si="10"/>
        <v>60274.099034874991</v>
      </c>
      <c r="J35" s="323">
        <f t="shared" si="10"/>
        <v>61737.064533131241</v>
      </c>
      <c r="K35" s="323">
        <f t="shared" si="10"/>
        <v>63126.881756474679</v>
      </c>
    </row>
    <row r="36" spans="2:12" x14ac:dyDescent="0.25">
      <c r="B36" s="4"/>
      <c r="C36" s="324"/>
      <c r="D36" s="324"/>
      <c r="E36" s="324"/>
      <c r="F36" s="324"/>
      <c r="G36" s="324"/>
      <c r="H36" s="324"/>
      <c r="I36" s="324"/>
      <c r="J36" s="324"/>
      <c r="K36" s="324"/>
    </row>
    <row r="37" spans="2:12" ht="18.75" x14ac:dyDescent="0.3">
      <c r="B37" s="126" t="s">
        <v>14</v>
      </c>
      <c r="C37" s="318"/>
      <c r="D37" s="318"/>
      <c r="E37" s="318"/>
      <c r="F37" s="318"/>
      <c r="G37" s="318"/>
      <c r="H37" s="318"/>
      <c r="I37" s="318"/>
      <c r="J37" s="318"/>
      <c r="K37" s="318"/>
    </row>
    <row r="38" spans="2:12" x14ac:dyDescent="0.25">
      <c r="B38" s="23" t="s">
        <v>312</v>
      </c>
      <c r="C38" s="322">
        <f>17031202/1000</f>
        <v>17031.202000000001</v>
      </c>
      <c r="D38" s="322">
        <f>36271401/1000</f>
        <v>36271.400999999998</v>
      </c>
      <c r="E38" s="322">
        <f>30857991/1000</f>
        <v>30857.991000000002</v>
      </c>
      <c r="F38" s="322">
        <f>46808638/1000</f>
        <v>46808.637999999999</v>
      </c>
      <c r="G38" s="321">
        <f>F38</f>
        <v>46808.637999999999</v>
      </c>
      <c r="H38" s="321">
        <f t="shared" ref="H38:K38" si="11">G38</f>
        <v>46808.637999999999</v>
      </c>
      <c r="I38" s="321">
        <f t="shared" si="11"/>
        <v>46808.637999999999</v>
      </c>
      <c r="J38" s="321">
        <f t="shared" si="11"/>
        <v>46808.637999999999</v>
      </c>
      <c r="K38" s="321">
        <f t="shared" si="11"/>
        <v>46808.637999999999</v>
      </c>
    </row>
    <row r="39" spans="2:12" x14ac:dyDescent="0.25">
      <c r="B39" s="23" t="s">
        <v>313</v>
      </c>
      <c r="C39" s="322">
        <f>13195594/1000</f>
        <v>13195.593999999999</v>
      </c>
      <c r="D39" s="322">
        <f>16627179/1000</f>
        <v>16627.179</v>
      </c>
      <c r="E39" s="322">
        <f>22070577/1000</f>
        <v>22070.577000000001</v>
      </c>
      <c r="F39" s="322">
        <f>21025434/1000</f>
        <v>21025.434000000001</v>
      </c>
      <c r="G39" s="328">
        <f>(Assumptions!H66*(-Assumptions!H64))/365</f>
        <v>28878.183548113488</v>
      </c>
      <c r="H39" s="328">
        <f>(Assumptions!I66*(-Assumptions!I64))/365</f>
        <v>37973.700336818816</v>
      </c>
      <c r="I39" s="328">
        <f>(Assumptions!J66*(-Assumptions!J64))/365</f>
        <v>46026.136964383004</v>
      </c>
      <c r="J39" s="328">
        <f>(Assumptions!K66*(-Assumptions!K64))/365</f>
        <v>53378.03439153199</v>
      </c>
      <c r="K39" s="328">
        <f>(Assumptions!L66*(-Assumptions!L64))/365</f>
        <v>59112.33220035008</v>
      </c>
    </row>
    <row r="40" spans="2:12" x14ac:dyDescent="0.25">
      <c r="B40" s="23" t="s">
        <v>91</v>
      </c>
      <c r="C40" s="322">
        <f>2444782/1000</f>
        <v>2444.7820000000002</v>
      </c>
      <c r="D40" s="322">
        <f>5026626/1000</f>
        <v>5026.6260000000002</v>
      </c>
      <c r="E40" s="322">
        <f>10180836/1000</f>
        <v>10180.835999999999</v>
      </c>
      <c r="F40" s="322">
        <f>4095946/1000</f>
        <v>4095.9459999999999</v>
      </c>
      <c r="G40" s="328">
        <f>Assumptions!H69*(-Assumptions!H64)</f>
        <v>4922.372647495713</v>
      </c>
      <c r="H40" s="328">
        <f>Assumptions!I69*(-Assumptions!I64)</f>
        <v>6472.7306532535204</v>
      </c>
      <c r="I40" s="328">
        <f>Assumptions!J69*(-Assumptions!J64)</f>
        <v>7845.2925297709908</v>
      </c>
      <c r="J40" s="328">
        <f>Assumptions!K69*(-Assumptions!K64)</f>
        <v>9098.4454070043776</v>
      </c>
      <c r="K40" s="328">
        <f>Assumptions!L69*(-Assumptions!L64)</f>
        <v>10075.873597378377</v>
      </c>
    </row>
    <row r="41" spans="2:12" x14ac:dyDescent="0.25">
      <c r="B41" s="23" t="s">
        <v>314</v>
      </c>
      <c r="C41" s="322">
        <f>2380423/1000</f>
        <v>2380.4229999999998</v>
      </c>
      <c r="D41" s="322">
        <f>3427149/1000</f>
        <v>3427.1489999999999</v>
      </c>
      <c r="E41" s="322">
        <f>4625171/1000</f>
        <v>4625.1710000000003</v>
      </c>
      <c r="F41" s="322">
        <f>3465664/1000</f>
        <v>3465.6640000000002</v>
      </c>
      <c r="G41" s="321">
        <f>F41</f>
        <v>3465.6640000000002</v>
      </c>
      <c r="H41" s="321">
        <f t="shared" ref="H41:K41" si="12">G41</f>
        <v>3465.6640000000002</v>
      </c>
      <c r="I41" s="321">
        <f t="shared" si="12"/>
        <v>3465.6640000000002</v>
      </c>
      <c r="J41" s="321">
        <f t="shared" si="12"/>
        <v>3465.6640000000002</v>
      </c>
      <c r="K41" s="321">
        <f t="shared" si="12"/>
        <v>3465.6640000000002</v>
      </c>
    </row>
    <row r="42" spans="2:12" x14ac:dyDescent="0.25">
      <c r="B42" s="145" t="s">
        <v>223</v>
      </c>
      <c r="C42" s="323">
        <f>SUM(C38:C41)</f>
        <v>35052.001000000004</v>
      </c>
      <c r="D42" s="323">
        <f>SUM(D38:D41)</f>
        <v>61352.355000000003</v>
      </c>
      <c r="E42" s="323">
        <f t="shared" ref="E42:K42" si="13">SUM(E38:E41)</f>
        <v>67734.574999999997</v>
      </c>
      <c r="F42" s="323">
        <f t="shared" si="13"/>
        <v>75395.682000000001</v>
      </c>
      <c r="G42" s="323">
        <f t="shared" si="13"/>
        <v>84074.858195609195</v>
      </c>
      <c r="H42" s="323">
        <f t="shared" si="13"/>
        <v>94720.732990072342</v>
      </c>
      <c r="I42" s="323">
        <f t="shared" si="13"/>
        <v>104145.731494154</v>
      </c>
      <c r="J42" s="323">
        <f t="shared" si="13"/>
        <v>112750.78179853637</v>
      </c>
      <c r="K42" s="323">
        <f t="shared" si="13"/>
        <v>119462.50779772845</v>
      </c>
    </row>
    <row r="43" spans="2:12" x14ac:dyDescent="0.25">
      <c r="B43" s="22"/>
      <c r="C43" s="330"/>
      <c r="D43" s="330"/>
      <c r="E43" s="330"/>
      <c r="F43" s="321"/>
      <c r="G43" s="321"/>
      <c r="H43" s="321"/>
      <c r="I43" s="321"/>
      <c r="J43" s="321"/>
      <c r="K43" s="321"/>
    </row>
    <row r="44" spans="2:12" ht="19.5" thickBot="1" x14ac:dyDescent="0.35">
      <c r="B44" s="90" t="s">
        <v>15</v>
      </c>
      <c r="C44" s="329">
        <f>C29+C35+C42</f>
        <v>167491.527</v>
      </c>
      <c r="D44" s="329">
        <f>D29+D35+D42</f>
        <v>199527.96800000002</v>
      </c>
      <c r="E44" s="329">
        <f t="shared" ref="E44:K44" si="14">E29+E35+E42</f>
        <v>185507.39199999999</v>
      </c>
      <c r="F44" s="329">
        <f t="shared" si="14"/>
        <v>157000.204</v>
      </c>
      <c r="G44" s="329">
        <f t="shared" si="14"/>
        <v>208655.37162986421</v>
      </c>
      <c r="H44" s="329">
        <f t="shared" si="14"/>
        <v>284823.25655785057</v>
      </c>
      <c r="I44" s="329">
        <f t="shared" si="14"/>
        <v>383891.00688116625</v>
      </c>
      <c r="J44" s="329">
        <f t="shared" si="14"/>
        <v>508129.0829131112</v>
      </c>
      <c r="K44" s="329">
        <f t="shared" si="14"/>
        <v>656876.44109025935</v>
      </c>
      <c r="L44" s="27"/>
    </row>
    <row r="45" spans="2:12" ht="16.5" thickTop="1" x14ac:dyDescent="0.25">
      <c r="C45" s="27"/>
      <c r="D45" s="27"/>
      <c r="E45" s="27"/>
      <c r="F45" s="27"/>
      <c r="G45" s="27"/>
      <c r="H45" s="27"/>
      <c r="I45" s="27"/>
      <c r="J45" s="27"/>
      <c r="K45" s="27"/>
    </row>
    <row r="46" spans="2:12" ht="15" customHeight="1" x14ac:dyDescent="0.25">
      <c r="B46" s="292" t="s">
        <v>20</v>
      </c>
      <c r="C46" s="333">
        <f>C44-C23</f>
        <v>0</v>
      </c>
      <c r="D46" s="334">
        <f>+D44-D23</f>
        <v>0</v>
      </c>
      <c r="E46" s="334">
        <f>+E44-E23</f>
        <v>0</v>
      </c>
      <c r="F46" s="334">
        <f>+F44-F23</f>
        <v>0</v>
      </c>
      <c r="G46" s="335">
        <f t="shared" ref="G46:K46" si="15">+G44-G23</f>
        <v>0</v>
      </c>
      <c r="H46" s="334">
        <f t="shared" si="15"/>
        <v>0</v>
      </c>
      <c r="I46" s="334">
        <f t="shared" si="15"/>
        <v>0</v>
      </c>
      <c r="J46" s="334">
        <f t="shared" si="15"/>
        <v>0</v>
      </c>
      <c r="K46" s="334">
        <f t="shared" si="15"/>
        <v>0</v>
      </c>
    </row>
  </sheetData>
  <hyperlinks>
    <hyperlink ref="B4" location="Index!A1" display="Back to Index" xr:uid="{00000000-0004-0000-0400-000000000000}"/>
  </hyperlinks>
  <pageMargins left="0.7" right="0.7" top="0.75" bottom="0.75" header="0.3" footer="0.3"/>
  <pageSetup scale="38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6"/>
  <sheetViews>
    <sheetView showGridLines="0" view="pageBreakPreview" zoomScale="90" zoomScaleNormal="90" zoomScaleSheetLayoutView="90" workbookViewId="0">
      <pane ySplit="5" topLeftCell="A6" activePane="bottomLeft" state="frozen"/>
      <selection pane="bottomLeft" activeCell="B9" sqref="B9"/>
    </sheetView>
  </sheetViews>
  <sheetFormatPr defaultRowHeight="15" x14ac:dyDescent="0.25"/>
  <cols>
    <col min="1" max="1" width="1.85546875" customWidth="1"/>
    <col min="2" max="2" width="59.5703125" customWidth="1"/>
    <col min="3" max="6" width="15.85546875" bestFit="1" customWidth="1"/>
    <col min="7" max="11" width="15.140625" bestFit="1" customWidth="1"/>
    <col min="12" max="12" width="1.85546875" customWidth="1"/>
    <col min="13" max="13" width="11.42578125" bestFit="1" customWidth="1"/>
  </cols>
  <sheetData>
    <row r="1" spans="1:12" ht="27.75" x14ac:dyDescent="0.3">
      <c r="A1" s="24"/>
      <c r="B1" s="112" t="s">
        <v>22</v>
      </c>
      <c r="C1" s="13"/>
      <c r="D1" s="13"/>
      <c r="E1" s="14"/>
      <c r="F1" s="14"/>
      <c r="G1" s="14"/>
      <c r="H1" s="14"/>
      <c r="I1" s="14"/>
      <c r="J1" s="14"/>
      <c r="K1" s="14"/>
    </row>
    <row r="2" spans="1:12" ht="18" x14ac:dyDescent="0.25">
      <c r="A2" s="7"/>
      <c r="B2" s="12" t="s">
        <v>297</v>
      </c>
      <c r="C2" s="9"/>
      <c r="D2" s="9"/>
      <c r="E2" s="10"/>
      <c r="F2" s="10"/>
      <c r="G2" s="10"/>
      <c r="H2" s="10"/>
      <c r="I2" s="10"/>
      <c r="J2" s="10"/>
      <c r="K2" s="10"/>
    </row>
    <row r="3" spans="1:12" ht="15.75" x14ac:dyDescent="0.25">
      <c r="A3" s="7"/>
      <c r="B3" s="11" t="s">
        <v>298</v>
      </c>
      <c r="C3" s="10"/>
      <c r="D3" s="10"/>
      <c r="E3" s="10"/>
      <c r="F3" s="10"/>
      <c r="G3" s="10"/>
      <c r="H3" s="10"/>
      <c r="I3" s="10"/>
      <c r="J3" s="10"/>
      <c r="K3" s="10"/>
    </row>
    <row r="4" spans="1:12" x14ac:dyDescent="0.2">
      <c r="A4" s="7"/>
      <c r="B4" s="116" t="s">
        <v>299</v>
      </c>
      <c r="C4" s="6"/>
      <c r="D4" s="6"/>
      <c r="E4" s="6"/>
      <c r="F4" s="6"/>
      <c r="G4" s="6"/>
      <c r="H4" s="6"/>
      <c r="I4" s="6"/>
      <c r="J4" s="6"/>
      <c r="K4" s="6"/>
    </row>
    <row r="5" spans="1:12" ht="18.75" x14ac:dyDescent="0.25">
      <c r="A5" s="7"/>
      <c r="B5" s="146" t="s">
        <v>21</v>
      </c>
      <c r="C5" s="143" t="s">
        <v>49</v>
      </c>
      <c r="D5" s="143" t="s">
        <v>0</v>
      </c>
      <c r="E5" s="143" t="s">
        <v>1</v>
      </c>
      <c r="F5" s="143" t="s">
        <v>2</v>
      </c>
      <c r="G5" s="144" t="s">
        <v>3</v>
      </c>
      <c r="H5" s="144" t="s">
        <v>6</v>
      </c>
      <c r="I5" s="144" t="s">
        <v>5</v>
      </c>
      <c r="J5" s="144" t="s">
        <v>4</v>
      </c>
      <c r="K5" s="144" t="s">
        <v>7</v>
      </c>
    </row>
    <row r="6" spans="1:12" ht="14.25" customHeight="1" x14ac:dyDescent="0.25">
      <c r="B6" s="180"/>
      <c r="C6" s="175"/>
      <c r="D6" s="175"/>
      <c r="E6" s="175"/>
      <c r="F6" s="175"/>
      <c r="G6" s="175"/>
      <c r="H6" s="175"/>
      <c r="I6" s="175"/>
      <c r="J6" s="175"/>
      <c r="K6" s="175"/>
    </row>
    <row r="7" spans="1:12" ht="18.75" x14ac:dyDescent="0.25">
      <c r="B7" s="28" t="s">
        <v>25</v>
      </c>
      <c r="C7" s="336"/>
      <c r="D7" s="336"/>
      <c r="E7" s="336"/>
      <c r="F7" s="336"/>
      <c r="G7" s="336"/>
      <c r="H7" s="336"/>
      <c r="I7" s="336"/>
      <c r="J7" s="336"/>
      <c r="K7" s="336"/>
      <c r="L7" s="5"/>
    </row>
    <row r="8" spans="1:12" ht="15.75" x14ac:dyDescent="0.25">
      <c r="B8" s="31" t="s">
        <v>269</v>
      </c>
      <c r="C8" s="73">
        <f>PL!C39</f>
        <v>7331.2049999999963</v>
      </c>
      <c r="D8" s="73">
        <f>PL!D39</f>
        <v>6908.4059999999899</v>
      </c>
      <c r="E8" s="73">
        <f>PL!E39</f>
        <v>6236.3671299999696</v>
      </c>
      <c r="F8" s="73">
        <f>PL!F39</f>
        <v>3204.6400000000067</v>
      </c>
      <c r="G8" s="73">
        <f>PL!G39</f>
        <v>58956.657834650054</v>
      </c>
      <c r="H8" s="73">
        <f>PL!H39</f>
        <v>91287.136758604582</v>
      </c>
      <c r="I8" s="73">
        <f>PL!I39</f>
        <v>125861.12590979866</v>
      </c>
      <c r="J8" s="73">
        <f>PL!J39</f>
        <v>163100.08604186604</v>
      </c>
      <c r="K8" s="73">
        <f>PL!K39</f>
        <v>200922.5927923038</v>
      </c>
      <c r="L8" s="5"/>
    </row>
    <row r="9" spans="1:12" ht="15.75" x14ac:dyDescent="0.25">
      <c r="B9" s="33" t="s">
        <v>277</v>
      </c>
      <c r="C9" s="337"/>
      <c r="D9" s="337"/>
      <c r="E9" s="337"/>
      <c r="F9" s="337"/>
      <c r="G9" s="337"/>
      <c r="H9" s="337"/>
      <c r="I9" s="337"/>
      <c r="J9" s="337"/>
      <c r="K9" s="337"/>
      <c r="L9" s="5"/>
    </row>
    <row r="10" spans="1:12" ht="15.75" x14ac:dyDescent="0.25">
      <c r="B10" s="22" t="s">
        <v>241</v>
      </c>
      <c r="C10" s="73">
        <f>-PL!C25</f>
        <v>16433.757000000001</v>
      </c>
      <c r="D10" s="73">
        <f>-PL!D25</f>
        <v>20280.167000000001</v>
      </c>
      <c r="E10" s="73">
        <f>-PL!E25</f>
        <v>21062.880000000001</v>
      </c>
      <c r="F10" s="73">
        <f>-PL!F25</f>
        <v>20417.807000000001</v>
      </c>
      <c r="G10" s="73">
        <f>-PL!G25</f>
        <v>9754.5648000000001</v>
      </c>
      <c r="H10" s="73">
        <f>-PL!H25</f>
        <v>9379.1083199999994</v>
      </c>
      <c r="I10" s="73">
        <f>-PL!I25</f>
        <v>9041.1974880000016</v>
      </c>
      <c r="J10" s="73">
        <f>-PL!J25</f>
        <v>8737.0777392</v>
      </c>
      <c r="K10" s="73">
        <f>-PL!K25</f>
        <v>8463.3699652800005</v>
      </c>
      <c r="L10" s="5"/>
    </row>
    <row r="11" spans="1:12" ht="15.75" x14ac:dyDescent="0.25">
      <c r="B11" s="22" t="s">
        <v>270</v>
      </c>
      <c r="C11" s="73">
        <f>-PL!C35</f>
        <v>446.53800000000001</v>
      </c>
      <c r="D11" s="73">
        <f>-PL!D35</f>
        <v>811.85599999999999</v>
      </c>
      <c r="E11" s="73">
        <f>-PL!E35</f>
        <v>5493.7809999999999</v>
      </c>
      <c r="F11" s="73">
        <f>-PL!F35</f>
        <v>16289.896000000001</v>
      </c>
      <c r="G11" s="73">
        <f>-PL!G35</f>
        <v>0</v>
      </c>
      <c r="H11" s="73">
        <f>-PL!H35</f>
        <v>0</v>
      </c>
      <c r="I11" s="73">
        <f>-PL!I35</f>
        <v>0</v>
      </c>
      <c r="J11" s="73">
        <f>-PL!J35</f>
        <v>0</v>
      </c>
      <c r="K11" s="73">
        <f>-PL!K35</f>
        <v>0</v>
      </c>
      <c r="L11" s="5"/>
    </row>
    <row r="12" spans="1:12" ht="15.75" x14ac:dyDescent="0.25">
      <c r="B12" s="22" t="s">
        <v>242</v>
      </c>
      <c r="C12" s="73">
        <f>-PL!C34</f>
        <v>11978.482</v>
      </c>
      <c r="D12" s="73">
        <f>-PL!D34</f>
        <v>15707.245999999999</v>
      </c>
      <c r="E12" s="73">
        <f>-PL!E34</f>
        <v>15190.31387</v>
      </c>
      <c r="F12" s="73">
        <f>-PL!F34</f>
        <v>12410.55</v>
      </c>
      <c r="G12" s="73">
        <f>-PL!G34</f>
        <v>6635.9902469999997</v>
      </c>
      <c r="H12" s="73">
        <f>-PL!H34</f>
        <v>7571.2139644999988</v>
      </c>
      <c r="I12" s="73">
        <f>-PL!I34</f>
        <v>8306.3819556749986</v>
      </c>
      <c r="J12" s="73">
        <f>-PL!J34</f>
        <v>9355.2675864412486</v>
      </c>
      <c r="K12" s="73">
        <f>-PL!K34</f>
        <v>9457.6751713191879</v>
      </c>
      <c r="L12" s="5"/>
    </row>
    <row r="13" spans="1:12" ht="15.75" x14ac:dyDescent="0.25">
      <c r="B13" s="22" t="s">
        <v>243</v>
      </c>
      <c r="C13" s="308">
        <f>-308275/1000</f>
        <v>-308.27499999999998</v>
      </c>
      <c r="D13" s="308">
        <f>-213855/1000</f>
        <v>-213.85499999999999</v>
      </c>
      <c r="E13" s="308">
        <v>0</v>
      </c>
      <c r="F13" s="308">
        <f>-190830/1000</f>
        <v>-190.83</v>
      </c>
      <c r="G13" s="308">
        <v>0</v>
      </c>
      <c r="H13" s="308">
        <v>0</v>
      </c>
      <c r="I13" s="308">
        <v>0</v>
      </c>
      <c r="J13" s="308">
        <v>0</v>
      </c>
      <c r="K13" s="308">
        <v>0</v>
      </c>
      <c r="L13" s="59"/>
    </row>
    <row r="14" spans="1:12" ht="15.75" x14ac:dyDescent="0.25">
      <c r="B14" s="147" t="s">
        <v>279</v>
      </c>
      <c r="C14" s="317">
        <f>+C8+SUM(C10:C13)</f>
        <v>35881.706999999995</v>
      </c>
      <c r="D14" s="317">
        <f>+D8+SUM(D10:D13)</f>
        <v>43493.819999999985</v>
      </c>
      <c r="E14" s="317">
        <f t="shared" ref="E14:K14" si="0">+E8+SUM(E10:E13)</f>
        <v>47983.341999999968</v>
      </c>
      <c r="F14" s="317">
        <f t="shared" si="0"/>
        <v>52132.063000000002</v>
      </c>
      <c r="G14" s="317">
        <f t="shared" si="0"/>
        <v>75347.212881650048</v>
      </c>
      <c r="H14" s="317">
        <f t="shared" si="0"/>
        <v>108237.45904310458</v>
      </c>
      <c r="I14" s="317">
        <f t="shared" si="0"/>
        <v>143208.70535347366</v>
      </c>
      <c r="J14" s="317">
        <f t="shared" si="0"/>
        <v>181192.43136750729</v>
      </c>
      <c r="K14" s="317">
        <f t="shared" si="0"/>
        <v>218843.63792890299</v>
      </c>
      <c r="L14" s="5"/>
    </row>
    <row r="15" spans="1:12" ht="15.75" x14ac:dyDescent="0.25">
      <c r="B15" s="7"/>
      <c r="C15" s="337"/>
      <c r="D15" s="337"/>
      <c r="E15" s="337"/>
      <c r="F15" s="337"/>
      <c r="G15" s="337"/>
      <c r="H15" s="337"/>
      <c r="I15" s="337"/>
      <c r="J15" s="337"/>
      <c r="K15" s="337"/>
      <c r="L15" s="5"/>
    </row>
    <row r="16" spans="1:12" ht="15.75" x14ac:dyDescent="0.25">
      <c r="B16" s="78" t="s">
        <v>278</v>
      </c>
      <c r="C16" s="337"/>
      <c r="D16" s="337"/>
      <c r="E16" s="337"/>
      <c r="F16" s="337"/>
      <c r="G16" s="337"/>
      <c r="H16" s="337"/>
      <c r="I16" s="337"/>
      <c r="J16" s="337"/>
      <c r="K16" s="337"/>
      <c r="L16" s="5"/>
    </row>
    <row r="17" spans="2:12" ht="15.75" x14ac:dyDescent="0.25">
      <c r="B17" s="33" t="s">
        <v>105</v>
      </c>
      <c r="C17" s="337"/>
      <c r="D17" s="337"/>
      <c r="E17" s="337"/>
      <c r="F17" s="337"/>
      <c r="G17" s="337"/>
      <c r="H17" s="337"/>
      <c r="I17" s="337"/>
      <c r="J17" s="337"/>
      <c r="K17" s="337"/>
      <c r="L17" s="5"/>
    </row>
    <row r="18" spans="2:12" ht="15.75" x14ac:dyDescent="0.25">
      <c r="B18" s="22" t="s">
        <v>106</v>
      </c>
      <c r="C18" s="413"/>
      <c r="D18" s="73">
        <f>IFERROR(BS!C18-BS!D18,"NA")</f>
        <v>-6777.0760000000009</v>
      </c>
      <c r="E18" s="73">
        <f>IFERROR(BS!D18-BS!E18,"NA")</f>
        <v>-5492.3690000000024</v>
      </c>
      <c r="F18" s="73">
        <f>IFERROR(BS!E18-BS!F18,"NA")</f>
        <v>8062.4880000000012</v>
      </c>
      <c r="G18" s="73">
        <f>IFERROR(BS!F18-BS!G18,"NA")</f>
        <v>-25898.971063698646</v>
      </c>
      <c r="H18" s="73">
        <f>IFERROR(BS!G18-BS!H18,"NA")</f>
        <v>-20005.543808250011</v>
      </c>
      <c r="I18" s="73">
        <f>IFERROR(BS!H18-BS!I18,"NA")</f>
        <v>-19451.965746706643</v>
      </c>
      <c r="J18" s="73">
        <f>IFERROR(BS!I18-BS!J18,"NA")</f>
        <v>-19560.44786337098</v>
      </c>
      <c r="K18" s="73">
        <f>IFERROR(BS!J18-BS!K18,"NA")</f>
        <v>-17643.288304714079</v>
      </c>
      <c r="L18" s="5"/>
    </row>
    <row r="19" spans="2:12" ht="15.75" x14ac:dyDescent="0.25">
      <c r="B19" s="22" t="s">
        <v>107</v>
      </c>
      <c r="C19" s="413"/>
      <c r="D19" s="73">
        <f>IFERROR(BS!C20-BS!D20,"NA")</f>
        <v>-5860.8180000000011</v>
      </c>
      <c r="E19" s="73">
        <f>IFERROR(BS!D20-BS!E20,"NA")</f>
        <v>1457.0080000000016</v>
      </c>
      <c r="F19" s="73">
        <f>IFERROR(BS!E20-BS!F20,"NA")</f>
        <v>-2888.9750000000004</v>
      </c>
      <c r="G19" s="73">
        <f>IFERROR(BS!F20-BS!G20,"NA")</f>
        <v>-6684.8324928460061</v>
      </c>
      <c r="H19" s="73">
        <f>IFERROR(BS!G20-BS!H20,"NA")</f>
        <v>-8514.1887398887957</v>
      </c>
      <c r="I19" s="73">
        <f>IFERROR(BS!H20-BS!I20,"NA")</f>
        <v>-8278.5906405110472</v>
      </c>
      <c r="J19" s="73">
        <f>IFERROR(BS!I20-BS!J20,"NA")</f>
        <v>-8324.7597036985171</v>
      </c>
      <c r="K19" s="73">
        <f>IFERROR(BS!J20-BS!K20,"NA")</f>
        <v>-7508.8329544263761</v>
      </c>
      <c r="L19" s="5"/>
    </row>
    <row r="20" spans="2:12" ht="15.75" x14ac:dyDescent="0.25">
      <c r="B20" s="80" t="s">
        <v>108</v>
      </c>
      <c r="C20" s="82">
        <f>-10603059/1000</f>
        <v>-10603.058999999999</v>
      </c>
      <c r="D20" s="79">
        <f t="shared" ref="D20:K20" si="1">SUM(D18:D19)</f>
        <v>-12637.894000000002</v>
      </c>
      <c r="E20" s="79">
        <f t="shared" si="1"/>
        <v>-4035.3610000000008</v>
      </c>
      <c r="F20" s="79">
        <f t="shared" si="1"/>
        <v>5173.5130000000008</v>
      </c>
      <c r="G20" s="79">
        <f t="shared" si="1"/>
        <v>-32583.803556544652</v>
      </c>
      <c r="H20" s="79">
        <f t="shared" si="1"/>
        <v>-28519.732548138807</v>
      </c>
      <c r="I20" s="79">
        <f t="shared" si="1"/>
        <v>-27730.55638721769</v>
      </c>
      <c r="J20" s="79">
        <f t="shared" si="1"/>
        <v>-27885.207567069498</v>
      </c>
      <c r="K20" s="79">
        <f t="shared" si="1"/>
        <v>-25152.121259140455</v>
      </c>
      <c r="L20" s="5"/>
    </row>
    <row r="21" spans="2:12" ht="15.75" x14ac:dyDescent="0.25">
      <c r="B21" s="22" t="s">
        <v>110</v>
      </c>
      <c r="C21" s="413"/>
      <c r="D21" s="73">
        <f>IFERROR(BS!D38-BS!C38,"NA")</f>
        <v>19240.198999999997</v>
      </c>
      <c r="E21" s="73">
        <f>IFERROR(BS!E38-BS!D38,"NA")</f>
        <v>-5413.4099999999962</v>
      </c>
      <c r="F21" s="73">
        <f>IFERROR(BS!F38-BS!E38,"NA")</f>
        <v>15950.646999999997</v>
      </c>
      <c r="G21" s="73">
        <f>IFERROR(BS!G38-BS!F38,"NA")</f>
        <v>0</v>
      </c>
      <c r="H21" s="73">
        <f>IFERROR(BS!H38-BS!G38,"NA")</f>
        <v>0</v>
      </c>
      <c r="I21" s="73">
        <f>IFERROR(BS!I38-BS!H38,"NA")</f>
        <v>0</v>
      </c>
      <c r="J21" s="73">
        <f>IFERROR(BS!J38-BS!I38,"NA")</f>
        <v>0</v>
      </c>
      <c r="K21" s="73">
        <f>IFERROR(BS!K38-BS!J38,"NA")</f>
        <v>0</v>
      </c>
      <c r="L21" s="5"/>
    </row>
    <row r="22" spans="2:12" ht="15.75" x14ac:dyDescent="0.25">
      <c r="B22" s="22" t="s">
        <v>109</v>
      </c>
      <c r="C22" s="413"/>
      <c r="D22" s="73">
        <f>IFERROR(BS!D39-BS!C39,"NA")</f>
        <v>3431.5850000000009</v>
      </c>
      <c r="E22" s="73">
        <f>IFERROR(BS!E39-BS!D39,"NA")</f>
        <v>5443.398000000001</v>
      </c>
      <c r="F22" s="73">
        <f>IFERROR(BS!F39-BS!E39,"NA")</f>
        <v>-1045.143</v>
      </c>
      <c r="G22" s="73">
        <f>IFERROR(BS!G39-BS!F39,"NA")</f>
        <v>7852.7495481134865</v>
      </c>
      <c r="H22" s="73">
        <f>IFERROR(BS!H39-BS!G39,"NA")</f>
        <v>9095.5167887053285</v>
      </c>
      <c r="I22" s="73">
        <f>IFERROR(BS!I39-BS!H39,"NA")</f>
        <v>8052.4366275641878</v>
      </c>
      <c r="J22" s="73">
        <f>IFERROR(BS!J39-BS!I39,"NA")</f>
        <v>7351.897427148986</v>
      </c>
      <c r="K22" s="73">
        <f>IFERROR(BS!K39-BS!J39,"NA")</f>
        <v>5734.2978088180898</v>
      </c>
      <c r="L22" s="5"/>
    </row>
    <row r="23" spans="2:12" ht="15.75" x14ac:dyDescent="0.25">
      <c r="B23" s="22" t="s">
        <v>112</v>
      </c>
      <c r="C23" s="413"/>
      <c r="D23" s="73">
        <f>IFERROR(BS!D40-BS!C40,"NA")</f>
        <v>2581.8440000000001</v>
      </c>
      <c r="E23" s="73">
        <f>IFERROR(BS!E40-BS!D40,"NA")</f>
        <v>5154.2099999999991</v>
      </c>
      <c r="F23" s="73">
        <f>IFERROR(BS!F40-BS!E40,"NA")</f>
        <v>-6084.8899999999994</v>
      </c>
      <c r="G23" s="73">
        <f>IFERROR(BS!G40-BS!F40,"NA")</f>
        <v>826.42664749571304</v>
      </c>
      <c r="H23" s="73">
        <f>IFERROR(BS!H40-BS!G40,"NA")</f>
        <v>1550.3580057578074</v>
      </c>
      <c r="I23" s="73">
        <f>IFERROR(BS!I40-BS!H40,"NA")</f>
        <v>1372.5618765174704</v>
      </c>
      <c r="J23" s="73">
        <f>IFERROR(BS!J40-BS!I40,"NA")</f>
        <v>1253.1528772333868</v>
      </c>
      <c r="K23" s="73">
        <f>IFERROR(BS!K40-BS!J40,"NA")</f>
        <v>977.42819037399931</v>
      </c>
      <c r="L23" s="5"/>
    </row>
    <row r="24" spans="2:12" ht="15.75" x14ac:dyDescent="0.25">
      <c r="B24" s="22" t="s">
        <v>111</v>
      </c>
      <c r="C24" s="413"/>
      <c r="D24" s="73">
        <f>IFERROR(BS!D41-BS!C41,"NA")</f>
        <v>1046.7260000000001</v>
      </c>
      <c r="E24" s="73">
        <f>IFERROR(BS!E41-BS!D41,"NA")</f>
        <v>1198.0220000000004</v>
      </c>
      <c r="F24" s="73">
        <f>IFERROR(BS!F41-BS!E41,"NA")</f>
        <v>-1159.5070000000001</v>
      </c>
      <c r="G24" s="73">
        <f>IFERROR(BS!G41-BS!F41,"NA")</f>
        <v>0</v>
      </c>
      <c r="H24" s="73">
        <f>IFERROR(BS!H41-BS!G41,"NA")</f>
        <v>0</v>
      </c>
      <c r="I24" s="73">
        <f>IFERROR(BS!I41-BS!H41,"NA")</f>
        <v>0</v>
      </c>
      <c r="J24" s="73">
        <f>IFERROR(BS!J41-BS!I41,"NA")</f>
        <v>0</v>
      </c>
      <c r="K24" s="73">
        <f>IFERROR(BS!K41-BS!J41,"NA")</f>
        <v>0</v>
      </c>
      <c r="L24" s="5"/>
    </row>
    <row r="25" spans="2:12" ht="15.75" x14ac:dyDescent="0.25">
      <c r="B25" s="80" t="s">
        <v>113</v>
      </c>
      <c r="C25" s="82">
        <f>8479568/1000</f>
        <v>8479.5679999999993</v>
      </c>
      <c r="D25" s="79">
        <f t="shared" ref="D25:K25" si="2">SUM(D21:D24)</f>
        <v>26300.353999999999</v>
      </c>
      <c r="E25" s="79">
        <f t="shared" si="2"/>
        <v>6382.2200000000048</v>
      </c>
      <c r="F25" s="79">
        <f t="shared" si="2"/>
        <v>7661.1069999999982</v>
      </c>
      <c r="G25" s="79">
        <f t="shared" si="2"/>
        <v>8679.1761956091996</v>
      </c>
      <c r="H25" s="79">
        <f t="shared" si="2"/>
        <v>10645.874794463136</v>
      </c>
      <c r="I25" s="79">
        <f t="shared" si="2"/>
        <v>9424.9985040816573</v>
      </c>
      <c r="J25" s="79">
        <f t="shared" si="2"/>
        <v>8605.0503043823737</v>
      </c>
      <c r="K25" s="79">
        <f t="shared" si="2"/>
        <v>6711.7259991920891</v>
      </c>
      <c r="L25" s="5"/>
    </row>
    <row r="26" spans="2:12" ht="15.75" x14ac:dyDescent="0.25">
      <c r="B26" s="35" t="s">
        <v>280</v>
      </c>
      <c r="C26" s="338">
        <f>C20+C25</f>
        <v>-2123.491</v>
      </c>
      <c r="D26" s="338">
        <f t="shared" ref="D26:K26" si="3">D20+D25</f>
        <v>13662.459999999997</v>
      </c>
      <c r="E26" s="338">
        <f t="shared" si="3"/>
        <v>2346.859000000004</v>
      </c>
      <c r="F26" s="338">
        <f t="shared" si="3"/>
        <v>12834.619999999999</v>
      </c>
      <c r="G26" s="338">
        <f t="shared" si="3"/>
        <v>-23904.627360935454</v>
      </c>
      <c r="H26" s="338">
        <f t="shared" si="3"/>
        <v>-17873.857753675671</v>
      </c>
      <c r="I26" s="338">
        <f t="shared" si="3"/>
        <v>-18305.557883136033</v>
      </c>
      <c r="J26" s="338">
        <f t="shared" si="3"/>
        <v>-19280.157262687124</v>
      </c>
      <c r="K26" s="338">
        <f t="shared" si="3"/>
        <v>-18440.395259948367</v>
      </c>
      <c r="L26" s="5"/>
    </row>
    <row r="27" spans="2:12" ht="15.75" x14ac:dyDescent="0.25">
      <c r="B27" s="7" t="s">
        <v>281</v>
      </c>
      <c r="C27" s="73">
        <v>0</v>
      </c>
      <c r="D27" s="73">
        <f>(3816373-0.87)/1000</f>
        <v>3816.3721299999997</v>
      </c>
      <c r="E27" s="73">
        <f>-(PL!E46+(BS!E33-BS!D33))</f>
        <v>1950.0000000000011</v>
      </c>
      <c r="F27" s="73">
        <f>-(PL!F46+(BS!F33-BS!E33))</f>
        <v>5700</v>
      </c>
      <c r="G27" s="73">
        <f>-(PL!G46+(BS!G33-BS!F33))</f>
        <v>17686.997350395017</v>
      </c>
      <c r="H27" s="73">
        <f>-(PL!H46+(BS!H33-BS!G33))</f>
        <v>27386.141027581372</v>
      </c>
      <c r="I27" s="73">
        <f>-(PL!I46+(BS!I33-BS!H33))</f>
        <v>37758.337772939594</v>
      </c>
      <c r="J27" s="73">
        <f>-(PL!J46+(BS!J33-BS!I33))</f>
        <v>48930.025812559812</v>
      </c>
      <c r="K27" s="73">
        <f>-(PL!K46+(BS!K33-BS!J33))</f>
        <v>60276.777837691137</v>
      </c>
      <c r="L27" s="81"/>
    </row>
    <row r="28" spans="2:12" ht="15.75" x14ac:dyDescent="0.25">
      <c r="B28" s="147" t="s">
        <v>282</v>
      </c>
      <c r="C28" s="317">
        <f t="shared" ref="C28:K28" si="4">C14+C26-C27</f>
        <v>33758.215999999993</v>
      </c>
      <c r="D28" s="317">
        <f t="shared" si="4"/>
        <v>53339.907869999981</v>
      </c>
      <c r="E28" s="317">
        <f t="shared" si="4"/>
        <v>48380.200999999972</v>
      </c>
      <c r="F28" s="317">
        <f t="shared" si="4"/>
        <v>59266.683000000005</v>
      </c>
      <c r="G28" s="317">
        <f t="shared" si="4"/>
        <v>33755.588170319577</v>
      </c>
      <c r="H28" s="317">
        <f t="shared" si="4"/>
        <v>62977.460261847547</v>
      </c>
      <c r="I28" s="317">
        <f t="shared" si="4"/>
        <v>87144.809697398043</v>
      </c>
      <c r="J28" s="317">
        <f t="shared" si="4"/>
        <v>112982.24829226034</v>
      </c>
      <c r="K28" s="317">
        <f t="shared" si="4"/>
        <v>140126.4648312635</v>
      </c>
      <c r="L28" s="5"/>
    </row>
    <row r="29" spans="2:12" ht="15.75" x14ac:dyDescent="0.25">
      <c r="B29" s="7" t="s">
        <v>283</v>
      </c>
      <c r="C29" s="337">
        <v>0</v>
      </c>
      <c r="D29" s="337">
        <v>0</v>
      </c>
      <c r="E29" s="337">
        <v>0</v>
      </c>
      <c r="F29" s="73">
        <f>-PL!F51</f>
        <v>55.817999999999998</v>
      </c>
      <c r="G29" s="337">
        <v>0</v>
      </c>
      <c r="H29" s="337">
        <v>0</v>
      </c>
      <c r="I29" s="337">
        <v>0</v>
      </c>
      <c r="J29" s="337">
        <v>0</v>
      </c>
      <c r="K29" s="337">
        <v>0</v>
      </c>
      <c r="L29" s="5"/>
    </row>
    <row r="30" spans="2:12" ht="19.5" thickBot="1" x14ac:dyDescent="0.35">
      <c r="B30" s="148" t="s">
        <v>26</v>
      </c>
      <c r="C30" s="339">
        <f>+C28-C29</f>
        <v>33758.215999999993</v>
      </c>
      <c r="D30" s="339">
        <f>+D28-D29</f>
        <v>53339.907869999981</v>
      </c>
      <c r="E30" s="339">
        <f t="shared" ref="E30:K30" si="5">+E28-E29</f>
        <v>48380.200999999972</v>
      </c>
      <c r="F30" s="339">
        <f t="shared" si="5"/>
        <v>59210.865000000005</v>
      </c>
      <c r="G30" s="339">
        <f t="shared" si="5"/>
        <v>33755.588170319577</v>
      </c>
      <c r="H30" s="339">
        <f t="shared" si="5"/>
        <v>62977.460261847547</v>
      </c>
      <c r="I30" s="339">
        <f t="shared" si="5"/>
        <v>87144.809697398043</v>
      </c>
      <c r="J30" s="339">
        <f t="shared" si="5"/>
        <v>112982.24829226034</v>
      </c>
      <c r="K30" s="339">
        <f t="shared" si="5"/>
        <v>140126.4648312635</v>
      </c>
      <c r="L30" s="5"/>
    </row>
    <row r="31" spans="2:12" ht="16.5" thickTop="1" x14ac:dyDescent="0.25">
      <c r="B31" s="33"/>
      <c r="C31" s="340"/>
      <c r="D31" s="341"/>
      <c r="E31" s="340"/>
      <c r="F31" s="340"/>
      <c r="G31" s="337"/>
      <c r="H31" s="337"/>
      <c r="I31" s="337"/>
      <c r="J31" s="337"/>
      <c r="K31" s="337"/>
      <c r="L31" s="5"/>
    </row>
    <row r="32" spans="2:12" ht="18.75" x14ac:dyDescent="0.25">
      <c r="B32" s="28" t="s">
        <v>27</v>
      </c>
      <c r="C32" s="342"/>
      <c r="D32" s="343"/>
      <c r="E32" s="342"/>
      <c r="F32" s="342"/>
      <c r="G32" s="342"/>
      <c r="H32" s="342"/>
      <c r="I32" s="342"/>
      <c r="J32" s="342"/>
      <c r="K32" s="342"/>
      <c r="L32" s="5"/>
    </row>
    <row r="33" spans="2:12" ht="15.75" x14ac:dyDescent="0.25">
      <c r="B33" s="22" t="s">
        <v>271</v>
      </c>
      <c r="C33" s="73">
        <v>-13.662000000000001</v>
      </c>
      <c r="D33" s="73">
        <f>BS!C13-BS!D13</f>
        <v>-576.08400000000006</v>
      </c>
      <c r="E33" s="73">
        <f>BS!D13-BS!E13</f>
        <v>919.60599999999999</v>
      </c>
      <c r="F33" s="73">
        <f>BS!E13-BS!F13</f>
        <v>-133.25900000000001</v>
      </c>
      <c r="G33" s="73">
        <f>BS!F13-BS!G13</f>
        <v>0</v>
      </c>
      <c r="H33" s="73">
        <f>BS!G13-BS!H13</f>
        <v>0</v>
      </c>
      <c r="I33" s="73">
        <f>BS!H13-BS!I13</f>
        <v>0</v>
      </c>
      <c r="J33" s="73">
        <f>BS!I13-BS!J13</f>
        <v>0</v>
      </c>
      <c r="K33" s="73">
        <f>BS!J13-BS!K13</f>
        <v>0</v>
      </c>
      <c r="L33" s="7"/>
    </row>
    <row r="34" spans="2:12" ht="15.75" x14ac:dyDescent="0.25">
      <c r="B34" s="22" t="s">
        <v>272</v>
      </c>
      <c r="C34" s="341">
        <f>-56028740/1000</f>
        <v>-56028.74</v>
      </c>
      <c r="D34" s="341">
        <f>-36917599/1000</f>
        <v>-36917.599000000002</v>
      </c>
      <c r="E34" s="341">
        <f>-16386793/1000</f>
        <v>-16386.793000000001</v>
      </c>
      <c r="F34" s="341">
        <f>-12899271/1000</f>
        <v>-12899.271000000001</v>
      </c>
      <c r="G34" s="73">
        <f>BS!F12-BS!G12+PL!G25</f>
        <v>-5999.9999999999927</v>
      </c>
      <c r="H34" s="73">
        <f>BS!G12-BS!H12+PL!H25</f>
        <v>-6000.0000000000146</v>
      </c>
      <c r="I34" s="73">
        <f>BS!H12-BS!I12+PL!I25</f>
        <v>-5999.9999999999964</v>
      </c>
      <c r="J34" s="73">
        <f>BS!I12-BS!J12+PL!J25</f>
        <v>-5999.9999999999982</v>
      </c>
      <c r="K34" s="73">
        <f>BS!J12-BS!K12+PL!K25</f>
        <v>-6000.0000000000018</v>
      </c>
      <c r="L34" s="7"/>
    </row>
    <row r="35" spans="2:12" ht="15.75" x14ac:dyDescent="0.25">
      <c r="B35" s="22" t="s">
        <v>273</v>
      </c>
      <c r="C35" s="341">
        <f>822038/1000</f>
        <v>822.03800000000001</v>
      </c>
      <c r="D35" s="341">
        <f>5441272/1000</f>
        <v>5441.2719999999999</v>
      </c>
      <c r="E35" s="341">
        <f>8949577/1000</f>
        <v>8949.5769999999993</v>
      </c>
      <c r="F35" s="341">
        <f>23829925/1000</f>
        <v>23829.924999999999</v>
      </c>
      <c r="G35" s="341">
        <v>0</v>
      </c>
      <c r="H35" s="341">
        <v>0</v>
      </c>
      <c r="I35" s="341">
        <v>0</v>
      </c>
      <c r="J35" s="341">
        <v>0</v>
      </c>
      <c r="K35" s="341">
        <v>0</v>
      </c>
      <c r="L35" s="7"/>
    </row>
    <row r="36" spans="2:12" ht="15.75" x14ac:dyDescent="0.25">
      <c r="B36" s="35" t="s">
        <v>284</v>
      </c>
      <c r="C36" s="338">
        <f>SUM(C33:C35)</f>
        <v>-55220.363999999994</v>
      </c>
      <c r="D36" s="338">
        <f t="shared" ref="D36:F36" si="6">SUM(D33:D35)</f>
        <v>-32052.411000000004</v>
      </c>
      <c r="E36" s="338">
        <f t="shared" si="6"/>
        <v>-6517.6100000000024</v>
      </c>
      <c r="F36" s="338">
        <f t="shared" si="6"/>
        <v>10797.394999999999</v>
      </c>
      <c r="G36" s="338">
        <f>BS!F12-BS!G12+PL!G25</f>
        <v>-5999.9999999999927</v>
      </c>
      <c r="H36" s="338">
        <f>BS!G12-BS!H12+PL!H25</f>
        <v>-6000.0000000000146</v>
      </c>
      <c r="I36" s="338">
        <f>BS!H12-BS!I12+PL!I25</f>
        <v>-5999.9999999999964</v>
      </c>
      <c r="J36" s="338">
        <f>BS!I12-BS!J12+PL!J25</f>
        <v>-5999.9999999999982</v>
      </c>
      <c r="K36" s="338">
        <f>BS!J12-BS!K12+PL!K25</f>
        <v>-6000.0000000000018</v>
      </c>
      <c r="L36" s="7"/>
    </row>
    <row r="37" spans="2:12" ht="15.75" x14ac:dyDescent="0.25">
      <c r="B37" s="22" t="s">
        <v>291</v>
      </c>
      <c r="C37" s="341">
        <f>-446538/1000</f>
        <v>-446.53800000000001</v>
      </c>
      <c r="D37" s="341">
        <f>-811856/1000</f>
        <v>-811.85599999999999</v>
      </c>
      <c r="E37" s="341">
        <f>-5493781/1000</f>
        <v>-5493.7809999999999</v>
      </c>
      <c r="F37" s="341">
        <f>-16289896/1000</f>
        <v>-16289.896000000001</v>
      </c>
      <c r="G37" s="337">
        <f>-G11</f>
        <v>0</v>
      </c>
      <c r="H37" s="337">
        <f t="shared" ref="H37:K37" si="7">-H11</f>
        <v>0</v>
      </c>
      <c r="I37" s="337">
        <f t="shared" si="7"/>
        <v>0</v>
      </c>
      <c r="J37" s="337">
        <f t="shared" si="7"/>
        <v>0</v>
      </c>
      <c r="K37" s="337">
        <f t="shared" si="7"/>
        <v>0</v>
      </c>
      <c r="L37" s="7"/>
    </row>
    <row r="38" spans="2:12" ht="15.75" x14ac:dyDescent="0.25">
      <c r="B38" s="22" t="s">
        <v>244</v>
      </c>
      <c r="C38" s="341">
        <f>308275/1000</f>
        <v>308.27499999999998</v>
      </c>
      <c r="D38" s="341">
        <f>213855/1000</f>
        <v>213.85499999999999</v>
      </c>
      <c r="E38" s="341">
        <v>0</v>
      </c>
      <c r="F38" s="341">
        <f>190830/1000</f>
        <v>190.83</v>
      </c>
      <c r="G38" s="337">
        <f>-G13</f>
        <v>0</v>
      </c>
      <c r="H38" s="337">
        <f t="shared" ref="H38:K38" si="8">-H13</f>
        <v>0</v>
      </c>
      <c r="I38" s="337">
        <f t="shared" si="8"/>
        <v>0</v>
      </c>
      <c r="J38" s="337">
        <f t="shared" si="8"/>
        <v>0</v>
      </c>
      <c r="K38" s="337">
        <f t="shared" si="8"/>
        <v>0</v>
      </c>
      <c r="L38" s="7"/>
    </row>
    <row r="39" spans="2:12" ht="19.5" thickBot="1" x14ac:dyDescent="0.35">
      <c r="B39" s="148" t="s">
        <v>28</v>
      </c>
      <c r="C39" s="339">
        <f>SUM(C36:C38)</f>
        <v>-55358.626999999993</v>
      </c>
      <c r="D39" s="339">
        <f t="shared" ref="D39:K39" si="9">SUM(D36:D38)</f>
        <v>-32650.412000000008</v>
      </c>
      <c r="E39" s="339">
        <f t="shared" si="9"/>
        <v>-12011.391000000003</v>
      </c>
      <c r="F39" s="339">
        <f t="shared" si="9"/>
        <v>-5301.6710000000021</v>
      </c>
      <c r="G39" s="339">
        <f t="shared" si="9"/>
        <v>-5999.9999999999927</v>
      </c>
      <c r="H39" s="339">
        <f t="shared" si="9"/>
        <v>-6000.0000000000146</v>
      </c>
      <c r="I39" s="339">
        <f t="shared" si="9"/>
        <v>-5999.9999999999964</v>
      </c>
      <c r="J39" s="339">
        <f t="shared" si="9"/>
        <v>-5999.9999999999982</v>
      </c>
      <c r="K39" s="339">
        <f t="shared" si="9"/>
        <v>-6000.0000000000018</v>
      </c>
      <c r="L39" s="7"/>
    </row>
    <row r="40" spans="2:12" ht="16.5" thickTop="1" x14ac:dyDescent="0.25">
      <c r="B40" s="33"/>
      <c r="C40" s="344"/>
      <c r="D40" s="344"/>
      <c r="E40" s="344"/>
      <c r="F40" s="344"/>
      <c r="G40" s="344"/>
      <c r="H40" s="344"/>
      <c r="I40" s="344"/>
      <c r="J40" s="344"/>
      <c r="K40" s="344"/>
      <c r="L40" s="7"/>
    </row>
    <row r="41" spans="2:12" ht="15.75" x14ac:dyDescent="0.25">
      <c r="B41" s="149" t="s">
        <v>170</v>
      </c>
      <c r="C41" s="337">
        <f>C30+C39</f>
        <v>-21600.411</v>
      </c>
      <c r="D41" s="337">
        <f t="shared" ref="D41:K41" si="10">D30+D39</f>
        <v>20689.495869999973</v>
      </c>
      <c r="E41" s="337">
        <f t="shared" si="10"/>
        <v>36368.809999999969</v>
      </c>
      <c r="F41" s="337">
        <f t="shared" si="10"/>
        <v>53909.194000000003</v>
      </c>
      <c r="G41" s="337">
        <f t="shared" si="10"/>
        <v>27755.588170319585</v>
      </c>
      <c r="H41" s="337">
        <f t="shared" si="10"/>
        <v>56977.460261847533</v>
      </c>
      <c r="I41" s="337">
        <f t="shared" si="10"/>
        <v>81144.809697398043</v>
      </c>
      <c r="J41" s="337">
        <f t="shared" si="10"/>
        <v>106982.24829226034</v>
      </c>
      <c r="K41" s="337">
        <f t="shared" si="10"/>
        <v>134126.4648312635</v>
      </c>
      <c r="L41" s="5"/>
    </row>
    <row r="42" spans="2:12" x14ac:dyDescent="0.25">
      <c r="B42" s="98"/>
      <c r="C42" s="342"/>
      <c r="D42" s="342"/>
      <c r="E42" s="342"/>
      <c r="F42" s="342"/>
      <c r="G42" s="342"/>
      <c r="H42" s="342"/>
      <c r="I42" s="342"/>
      <c r="J42" s="342"/>
      <c r="K42" s="342"/>
      <c r="L42" s="5"/>
    </row>
    <row r="43" spans="2:12" ht="18.75" x14ac:dyDescent="0.25">
      <c r="B43" s="29" t="s">
        <v>29</v>
      </c>
      <c r="C43" s="342"/>
      <c r="D43" s="342"/>
      <c r="E43" s="342"/>
      <c r="F43" s="342"/>
      <c r="G43" s="342"/>
      <c r="H43" s="342"/>
      <c r="I43" s="342"/>
      <c r="J43" s="342"/>
      <c r="K43" s="342"/>
      <c r="L43" s="5"/>
    </row>
    <row r="44" spans="2:12" ht="15.75" x14ac:dyDescent="0.25">
      <c r="B44" s="22" t="s">
        <v>276</v>
      </c>
      <c r="C44" s="341">
        <f>-472425/1000</f>
        <v>-472.42500000000001</v>
      </c>
      <c r="D44" s="341">
        <f>-1359815/1000</f>
        <v>-1359.8150000000001</v>
      </c>
      <c r="E44" s="341">
        <f>-953900/1000</f>
        <v>-953.9</v>
      </c>
      <c r="F44" s="341">
        <f>2332487/1000</f>
        <v>2332.4870000000001</v>
      </c>
      <c r="G44" s="337">
        <f>BS!F14-BS!G14</f>
        <v>0</v>
      </c>
      <c r="H44" s="337">
        <f>BS!G14-BS!H14</f>
        <v>0</v>
      </c>
      <c r="I44" s="337">
        <f>BS!H14-BS!I14</f>
        <v>0</v>
      </c>
      <c r="J44" s="337">
        <f>BS!I14-BS!J14</f>
        <v>0</v>
      </c>
      <c r="K44" s="337">
        <f>BS!J14-BS!K14</f>
        <v>0</v>
      </c>
      <c r="L44" s="5"/>
    </row>
    <row r="45" spans="2:12" ht="15.75" x14ac:dyDescent="0.25">
      <c r="B45" s="22" t="s">
        <v>275</v>
      </c>
      <c r="C45" s="341">
        <f>35599418/1000</f>
        <v>35599.417999999998</v>
      </c>
      <c r="D45" s="73">
        <f>BS!D32-BS!C32+BS!D34-BS!C34</f>
        <v>-850.06600000000526</v>
      </c>
      <c r="E45" s="73">
        <f>BS!E32-BS!D32+BS!E34-BS!D34</f>
        <v>-24689.164000000004</v>
      </c>
      <c r="F45" s="73">
        <f>BS!F32-BS!E32+BS!F34-BS!E34</f>
        <v>-33617.116999999998</v>
      </c>
      <c r="G45" s="73">
        <f>BS!G32-BS!F32+BS!G34-BS!F34</f>
        <v>1706.3309499999959</v>
      </c>
      <c r="H45" s="73">
        <f>BS!H32-BS!G32+BS!H34-BS!G34</f>
        <v>1621.0144024999972</v>
      </c>
      <c r="I45" s="73">
        <f>BS!I32-BS!H32+BS!I34-BS!H34</f>
        <v>1539.963682374997</v>
      </c>
      <c r="J45" s="73">
        <f>BS!J32-BS!I32+BS!J34-BS!I34</f>
        <v>1462.9654982562497</v>
      </c>
      <c r="K45" s="73">
        <f>BS!K32-BS!J32+BS!K34-BS!J34</f>
        <v>1389.8172233434379</v>
      </c>
      <c r="L45" s="5"/>
    </row>
    <row r="46" spans="2:12" ht="15.75" x14ac:dyDescent="0.25">
      <c r="B46" s="22" t="s">
        <v>245</v>
      </c>
      <c r="C46" s="73">
        <f>PL!C34</f>
        <v>-11978.482</v>
      </c>
      <c r="D46" s="73">
        <f>PL!D34</f>
        <v>-15707.245999999999</v>
      </c>
      <c r="E46" s="73">
        <f>PL!E34</f>
        <v>-15190.31387</v>
      </c>
      <c r="F46" s="73">
        <f>PL!F34</f>
        <v>-12410.55</v>
      </c>
      <c r="G46" s="73">
        <f>PL!G34</f>
        <v>-6635.9902469999997</v>
      </c>
      <c r="H46" s="73">
        <f>PL!H34</f>
        <v>-7571.2139644999988</v>
      </c>
      <c r="I46" s="73">
        <f>PL!I34</f>
        <v>-8306.3819556749986</v>
      </c>
      <c r="J46" s="73">
        <f>PL!J34</f>
        <v>-9355.2675864412486</v>
      </c>
      <c r="K46" s="73">
        <f>PL!K34</f>
        <v>-9457.6751713191879</v>
      </c>
      <c r="L46" s="5"/>
    </row>
    <row r="47" spans="2:12" ht="15.75" x14ac:dyDescent="0.25">
      <c r="B47" s="22" t="s">
        <v>274</v>
      </c>
      <c r="C47" s="341">
        <v>0</v>
      </c>
      <c r="D47" s="341">
        <v>0</v>
      </c>
      <c r="E47" s="341">
        <v>0</v>
      </c>
      <c r="F47" s="341">
        <v>0</v>
      </c>
      <c r="G47" s="337">
        <v>0</v>
      </c>
      <c r="H47" s="337">
        <v>0</v>
      </c>
      <c r="I47" s="337">
        <v>0</v>
      </c>
      <c r="J47" s="337">
        <v>0</v>
      </c>
      <c r="K47" s="337">
        <v>0</v>
      </c>
      <c r="L47" s="5"/>
    </row>
    <row r="48" spans="2:12" ht="19.5" thickBot="1" x14ac:dyDescent="0.35">
      <c r="B48" s="148" t="s">
        <v>30</v>
      </c>
      <c r="C48" s="339">
        <f>SUM(C44:C47)</f>
        <v>23148.510999999995</v>
      </c>
      <c r="D48" s="339">
        <f>SUM(D44:D47)</f>
        <v>-17917.127000000004</v>
      </c>
      <c r="E48" s="339">
        <f t="shared" ref="E48:K48" si="11">SUM(E44:E47)</f>
        <v>-40833.377870000004</v>
      </c>
      <c r="F48" s="339">
        <f>SUM(F44:F47)</f>
        <v>-43695.179999999993</v>
      </c>
      <c r="G48" s="339">
        <f t="shared" si="11"/>
        <v>-4929.6592970000038</v>
      </c>
      <c r="H48" s="339">
        <f t="shared" si="11"/>
        <v>-5950.1995620000016</v>
      </c>
      <c r="I48" s="339">
        <f t="shared" si="11"/>
        <v>-6766.4182733000016</v>
      </c>
      <c r="J48" s="339">
        <f t="shared" si="11"/>
        <v>-7892.3020881849989</v>
      </c>
      <c r="K48" s="339">
        <f t="shared" si="11"/>
        <v>-8067.85794797575</v>
      </c>
      <c r="L48" s="5"/>
    </row>
    <row r="49" spans="2:13" ht="16.5" thickTop="1" x14ac:dyDescent="0.25">
      <c r="B49" s="33"/>
      <c r="C49" s="337"/>
      <c r="D49" s="337"/>
      <c r="E49" s="337"/>
      <c r="F49" s="337"/>
      <c r="G49" s="337"/>
      <c r="H49" s="337"/>
      <c r="I49" s="337"/>
      <c r="J49" s="337"/>
      <c r="K49" s="337"/>
      <c r="L49" s="5"/>
      <c r="M49" s="36"/>
    </row>
    <row r="50" spans="2:13" ht="19.5" thickBot="1" x14ac:dyDescent="0.35">
      <c r="B50" s="150" t="s">
        <v>32</v>
      </c>
      <c r="C50" s="339">
        <f>C30+C39+C48</f>
        <v>1548.0999999999949</v>
      </c>
      <c r="D50" s="339">
        <f>D30+D39+D48</f>
        <v>2772.3688699999693</v>
      </c>
      <c r="E50" s="339">
        <f t="shared" ref="E50:K50" si="12">E30+E39+E48</f>
        <v>-4464.5678700000353</v>
      </c>
      <c r="F50" s="339">
        <f t="shared" si="12"/>
        <v>10214.01400000001</v>
      </c>
      <c r="G50" s="339">
        <f t="shared" si="12"/>
        <v>22825.928873319579</v>
      </c>
      <c r="H50" s="339">
        <f t="shared" si="12"/>
        <v>51027.260699847531</v>
      </c>
      <c r="I50" s="339">
        <f t="shared" si="12"/>
        <v>74378.391424098038</v>
      </c>
      <c r="J50" s="339">
        <f t="shared" si="12"/>
        <v>99089.946204075342</v>
      </c>
      <c r="K50" s="339">
        <f t="shared" si="12"/>
        <v>126058.60688328775</v>
      </c>
      <c r="L50" s="5"/>
      <c r="M50" s="36"/>
    </row>
    <row r="51" spans="2:13" ht="16.5" thickTop="1" x14ac:dyDescent="0.25">
      <c r="B51" s="30"/>
      <c r="C51" s="345"/>
      <c r="D51" s="345"/>
      <c r="E51" s="345"/>
      <c r="F51" s="345"/>
      <c r="G51" s="342"/>
      <c r="H51" s="342"/>
      <c r="I51" s="342"/>
      <c r="J51" s="342"/>
      <c r="K51" s="342"/>
      <c r="L51" s="5"/>
      <c r="M51" s="36"/>
    </row>
    <row r="52" spans="2:13" ht="15.75" x14ac:dyDescent="0.25">
      <c r="B52" s="34" t="s">
        <v>31</v>
      </c>
      <c r="C52" s="341">
        <f>1168419/1000</f>
        <v>1168.4190000000001</v>
      </c>
      <c r="D52" s="337">
        <f>C53</f>
        <v>2716.52</v>
      </c>
      <c r="E52" s="337">
        <f>D53</f>
        <v>5488.8888699999698</v>
      </c>
      <c r="F52" s="337">
        <f>E53</f>
        <v>1024.3209999999344</v>
      </c>
      <c r="G52" s="337">
        <f t="shared" ref="G52:K52" si="13">F53</f>
        <v>11238.334999999945</v>
      </c>
      <c r="H52" s="337">
        <f t="shared" si="13"/>
        <v>34064.26387331952</v>
      </c>
      <c r="I52" s="337">
        <f t="shared" si="13"/>
        <v>85091.524573167058</v>
      </c>
      <c r="J52" s="337">
        <f t="shared" si="13"/>
        <v>159469.91599726508</v>
      </c>
      <c r="K52" s="337">
        <f t="shared" si="13"/>
        <v>258559.86220134044</v>
      </c>
      <c r="L52" s="5"/>
      <c r="M52" s="36"/>
    </row>
    <row r="53" spans="2:13" ht="15.75" x14ac:dyDescent="0.25">
      <c r="B53" s="34" t="s">
        <v>33</v>
      </c>
      <c r="C53" s="73">
        <f>BS!C19</f>
        <v>2716.52</v>
      </c>
      <c r="D53" s="337">
        <f>D50+D52</f>
        <v>5488.8888699999698</v>
      </c>
      <c r="E53" s="337">
        <f t="shared" ref="E53:K53" si="14">E50+E52</f>
        <v>1024.3209999999344</v>
      </c>
      <c r="F53" s="337">
        <f>F50+F52</f>
        <v>11238.334999999945</v>
      </c>
      <c r="G53" s="337">
        <f t="shared" si="14"/>
        <v>34064.26387331952</v>
      </c>
      <c r="H53" s="337">
        <f t="shared" si="14"/>
        <v>85091.524573167058</v>
      </c>
      <c r="I53" s="337">
        <f t="shared" si="14"/>
        <v>159469.91599726508</v>
      </c>
      <c r="J53" s="337">
        <f t="shared" si="14"/>
        <v>258559.86220134044</v>
      </c>
      <c r="K53" s="337">
        <f t="shared" si="14"/>
        <v>384618.46908462816</v>
      </c>
      <c r="L53" s="5"/>
    </row>
    <row r="54" spans="2:13" ht="19.5" thickBot="1" x14ac:dyDescent="0.35">
      <c r="B54" s="148" t="s">
        <v>246</v>
      </c>
      <c r="C54" s="339">
        <f>C53-C52</f>
        <v>1548.1009999999999</v>
      </c>
      <c r="D54" s="339">
        <f>D53-D52</f>
        <v>2772.3688699999698</v>
      </c>
      <c r="E54" s="339">
        <f t="shared" ref="E54:K54" si="15">E53-E52</f>
        <v>-4464.5678700000353</v>
      </c>
      <c r="F54" s="339">
        <f t="shared" si="15"/>
        <v>10214.01400000001</v>
      </c>
      <c r="G54" s="339">
        <f t="shared" si="15"/>
        <v>22825.928873319575</v>
      </c>
      <c r="H54" s="339">
        <f t="shared" si="15"/>
        <v>51027.260699847538</v>
      </c>
      <c r="I54" s="339">
        <f t="shared" si="15"/>
        <v>74378.391424098023</v>
      </c>
      <c r="J54" s="339">
        <f t="shared" si="15"/>
        <v>99089.946204075357</v>
      </c>
      <c r="K54" s="339">
        <f t="shared" si="15"/>
        <v>126058.60688328772</v>
      </c>
      <c r="M54" s="36"/>
    </row>
    <row r="55" spans="2:13" ht="15.75" thickTop="1" x14ac:dyDescent="0.25">
      <c r="C55" s="3"/>
      <c r="D55" s="3"/>
      <c r="E55" s="3"/>
      <c r="F55" s="3"/>
      <c r="G55" s="3"/>
      <c r="H55" s="3"/>
      <c r="I55" s="3"/>
      <c r="J55" s="3"/>
      <c r="K55" s="3"/>
    </row>
    <row r="56" spans="2:13" x14ac:dyDescent="0.25">
      <c r="G56" s="3"/>
    </row>
  </sheetData>
  <hyperlinks>
    <hyperlink ref="B4" location="Index!A1" display="Back to Index" xr:uid="{00000000-0004-0000-0500-000000000000}"/>
  </hyperlinks>
  <pageMargins left="0.7" right="0.7" top="0.75" bottom="0.75" header="0.3" footer="0.3"/>
  <pageSetup scale="43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87"/>
  <sheetViews>
    <sheetView showGridLines="0" view="pageBreakPreview" zoomScale="90" zoomScaleNormal="90" zoomScaleSheetLayoutView="90" workbookViewId="0">
      <pane ySplit="4" topLeftCell="A5" activePane="bottomLeft" state="frozen"/>
      <selection pane="bottomLeft" activeCell="C88" sqref="C88"/>
    </sheetView>
  </sheetViews>
  <sheetFormatPr defaultRowHeight="15.75" x14ac:dyDescent="0.25"/>
  <cols>
    <col min="1" max="1" width="1.85546875" customWidth="1"/>
    <col min="2" max="2" width="45.28515625" bestFit="1" customWidth="1"/>
    <col min="3" max="3" width="22.85546875" style="7" bestFit="1" customWidth="1"/>
    <col min="4" max="12" width="13.7109375" bestFit="1" customWidth="1"/>
    <col min="13" max="13" width="1.85546875" customWidth="1"/>
    <col min="14" max="17" width="12.42578125" bestFit="1" customWidth="1"/>
    <col min="18" max="18" width="13.42578125" bestFit="1" customWidth="1"/>
    <col min="19" max="19" width="4.85546875" bestFit="1" customWidth="1"/>
  </cols>
  <sheetData>
    <row r="1" spans="1:17" ht="27.75" x14ac:dyDescent="0.35">
      <c r="A1" s="24"/>
      <c r="B1" s="112" t="s">
        <v>41</v>
      </c>
      <c r="C1" s="155"/>
      <c r="D1" s="13"/>
      <c r="E1" s="13"/>
      <c r="F1" s="14"/>
      <c r="G1" s="14"/>
      <c r="H1" s="14"/>
      <c r="I1" s="14"/>
      <c r="J1" s="14"/>
      <c r="K1" s="14"/>
      <c r="L1" s="14"/>
    </row>
    <row r="2" spans="1:17" ht="18" x14ac:dyDescent="0.25">
      <c r="A2" s="7"/>
      <c r="B2" s="48" t="s">
        <v>298</v>
      </c>
      <c r="C2" s="9"/>
      <c r="D2" s="12"/>
      <c r="E2" s="9"/>
      <c r="F2" s="10"/>
      <c r="G2" s="10"/>
      <c r="H2" s="10"/>
      <c r="I2" s="10"/>
      <c r="J2" s="10"/>
      <c r="K2" s="10"/>
      <c r="L2" s="10"/>
    </row>
    <row r="3" spans="1:17" ht="18" x14ac:dyDescent="0.25">
      <c r="A3" s="7"/>
      <c r="B3" s="116" t="s">
        <v>299</v>
      </c>
      <c r="C3" s="9"/>
      <c r="D3" s="12"/>
      <c r="E3" s="9"/>
      <c r="F3" s="10"/>
      <c r="G3" s="10"/>
      <c r="H3" s="10"/>
      <c r="I3" s="10"/>
      <c r="J3" s="10"/>
      <c r="K3" s="10"/>
      <c r="L3" s="10"/>
    </row>
    <row r="4" spans="1:17" ht="18.75" x14ac:dyDescent="0.25">
      <c r="A4" s="7"/>
      <c r="B4" s="146" t="s">
        <v>21</v>
      </c>
      <c r="C4" s="146" t="s">
        <v>247</v>
      </c>
      <c r="D4" s="143" t="s">
        <v>49</v>
      </c>
      <c r="E4" s="143" t="s">
        <v>0</v>
      </c>
      <c r="F4" s="143" t="s">
        <v>1</v>
      </c>
      <c r="G4" s="143" t="s">
        <v>2</v>
      </c>
      <c r="H4" s="144" t="s">
        <v>3</v>
      </c>
      <c r="I4" s="144" t="s">
        <v>6</v>
      </c>
      <c r="J4" s="144" t="s">
        <v>5</v>
      </c>
      <c r="K4" s="144" t="s">
        <v>4</v>
      </c>
      <c r="L4" s="144" t="s">
        <v>7</v>
      </c>
    </row>
    <row r="5" spans="1:17" ht="14.25" customHeight="1" x14ac:dyDescent="0.25">
      <c r="B5" s="180"/>
      <c r="C5" s="175"/>
      <c r="D5" s="175"/>
      <c r="E5" s="175"/>
      <c r="F5" s="175"/>
      <c r="G5" s="175"/>
      <c r="H5" s="175"/>
      <c r="I5" s="175"/>
      <c r="J5" s="175"/>
      <c r="K5" s="175"/>
    </row>
    <row r="6" spans="1:17" x14ac:dyDescent="0.25">
      <c r="A6" s="7"/>
      <c r="B6" s="122" t="s">
        <v>267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</row>
    <row r="7" spans="1:17" x14ac:dyDescent="0.25">
      <c r="A7" s="7"/>
      <c r="B7" s="122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</row>
    <row r="8" spans="1:17" ht="18.75" x14ac:dyDescent="0.25">
      <c r="B8" s="165" t="s">
        <v>85</v>
      </c>
    </row>
    <row r="9" spans="1:17" x14ac:dyDescent="0.25">
      <c r="B9" s="37"/>
    </row>
    <row r="10" spans="1:17" x14ac:dyDescent="0.25">
      <c r="B10" s="33" t="s">
        <v>34</v>
      </c>
      <c r="C10" s="51"/>
      <c r="D10" s="37"/>
    </row>
    <row r="11" spans="1:17" x14ac:dyDescent="0.25">
      <c r="B11" s="7" t="s">
        <v>40</v>
      </c>
      <c r="C11" s="157" t="s">
        <v>315</v>
      </c>
      <c r="D11" s="341">
        <f>163473484/1000</f>
        <v>163473.484</v>
      </c>
      <c r="E11" s="341">
        <f>164729710/1000</f>
        <v>164729.71</v>
      </c>
      <c r="F11" s="341">
        <f>197581273/1000</f>
        <v>197581.27299999999</v>
      </c>
      <c r="G11" s="341">
        <f>217203669/1000</f>
        <v>217203.66899999999</v>
      </c>
      <c r="H11" s="337">
        <f>(H$24*H12)</f>
        <v>318088.1465511751</v>
      </c>
      <c r="I11" s="337">
        <f t="shared" ref="I11:L11" si="0">(I$24*I12)</f>
        <v>439105.68215604115</v>
      </c>
      <c r="J11" s="337">
        <f t="shared" si="0"/>
        <v>549144.25534111471</v>
      </c>
      <c r="K11" s="337">
        <f t="shared" si="0"/>
        <v>657275.09456716443</v>
      </c>
      <c r="L11" s="337">
        <f t="shared" si="0"/>
        <v>749555.35452564282</v>
      </c>
      <c r="N11" s="39"/>
      <c r="O11" s="39"/>
      <c r="P11" s="39"/>
      <c r="Q11" s="39"/>
    </row>
    <row r="12" spans="1:17" x14ac:dyDescent="0.25">
      <c r="B12" s="40" t="s">
        <v>69</v>
      </c>
      <c r="C12" s="157"/>
      <c r="D12" s="151">
        <f>IFERROR(D11/D$17,"NA ")</f>
        <v>0.92563465194701688</v>
      </c>
      <c r="E12" s="151">
        <f t="shared" ref="E12:G12" si="1">IFERROR(E11/E$17,"NA ")</f>
        <v>0.76740584382372401</v>
      </c>
      <c r="F12" s="151">
        <f t="shared" si="1"/>
        <v>0.75618471621989958</v>
      </c>
      <c r="G12" s="151">
        <f t="shared" si="1"/>
        <v>0.74100212177870073</v>
      </c>
      <c r="H12" s="152">
        <v>0.79500000000000004</v>
      </c>
      <c r="I12" s="152">
        <v>0.80400000000000005</v>
      </c>
      <c r="J12" s="152">
        <v>0.79800000000000004</v>
      </c>
      <c r="K12" s="152">
        <v>0.79100000000000004</v>
      </c>
      <c r="L12" s="153">
        <v>0.78100000000000003</v>
      </c>
      <c r="N12" s="39"/>
      <c r="O12" s="39"/>
      <c r="P12" s="39"/>
      <c r="Q12" s="39"/>
    </row>
    <row r="13" spans="1:17" x14ac:dyDescent="0.25">
      <c r="B13" s="7" t="s">
        <v>285</v>
      </c>
      <c r="C13" s="157" t="s">
        <v>315</v>
      </c>
      <c r="D13" s="341">
        <f>8767106/1000</f>
        <v>8767.1059999999998</v>
      </c>
      <c r="E13" s="341">
        <f>9650139/1000</f>
        <v>9650.1389999999992</v>
      </c>
      <c r="F13" s="341">
        <f>11181031/1000</f>
        <v>11181.031000000001</v>
      </c>
      <c r="G13" s="341">
        <f>13497721/1000</f>
        <v>13497.721</v>
      </c>
      <c r="H13" s="337">
        <f>(H$24*H14)</f>
        <v>16004.435046600003</v>
      </c>
      <c r="I13" s="337">
        <f t="shared" ref="I13:L13" si="2">(I$24*I14)</f>
        <v>22938.356530539462</v>
      </c>
      <c r="J13" s="337">
        <f t="shared" si="2"/>
        <v>32343.082708060636</v>
      </c>
      <c r="K13" s="337">
        <f t="shared" si="2"/>
        <v>40716.156300620809</v>
      </c>
      <c r="L13" s="337">
        <f t="shared" si="2"/>
        <v>47986.898497160233</v>
      </c>
      <c r="N13" s="39"/>
      <c r="O13" s="39"/>
      <c r="P13" s="39"/>
    </row>
    <row r="14" spans="1:17" x14ac:dyDescent="0.25">
      <c r="B14" s="40" t="s">
        <v>69</v>
      </c>
      <c r="D14" s="151">
        <f>IFERROR(D13/D$17,"NA ")</f>
        <v>4.9641916917196209E-2</v>
      </c>
      <c r="E14" s="151">
        <f t="shared" ref="E14:G14" si="3">IFERROR(E13/E$17,"NA ")</f>
        <v>4.4955904203991058E-2</v>
      </c>
      <c r="F14" s="151">
        <f t="shared" si="3"/>
        <v>4.2792136245528196E-2</v>
      </c>
      <c r="G14" s="151">
        <f t="shared" si="3"/>
        <v>4.604820879051047E-2</v>
      </c>
      <c r="H14" s="152">
        <v>0.04</v>
      </c>
      <c r="I14" s="152">
        <v>4.2000000000000003E-2</v>
      </c>
      <c r="J14" s="152">
        <v>4.7E-2</v>
      </c>
      <c r="K14" s="152">
        <v>4.9000000000000002E-2</v>
      </c>
      <c r="L14" s="153">
        <v>0.05</v>
      </c>
      <c r="N14" s="39"/>
      <c r="O14" s="39"/>
      <c r="P14" s="39"/>
    </row>
    <row r="15" spans="1:17" x14ac:dyDescent="0.25">
      <c r="B15" s="7" t="s">
        <v>286</v>
      </c>
      <c r="C15" s="157" t="s">
        <v>315</v>
      </c>
      <c r="D15" s="341">
        <f>4366329/1000</f>
        <v>4366.3289999999997</v>
      </c>
      <c r="E15" s="341">
        <f>40278029/1000</f>
        <v>40278.029000000002</v>
      </c>
      <c r="F15" s="341">
        <f>52524745/1000</f>
        <v>52524.745000000003</v>
      </c>
      <c r="G15" s="341">
        <f>62420131/1000</f>
        <v>62420.131000000001</v>
      </c>
      <c r="H15" s="337">
        <f>(H$24*H16)</f>
        <v>66018.294567225021</v>
      </c>
      <c r="I15" s="337">
        <f t="shared" ref="I15:L15" si="4">(I$24*I16)</f>
        <v>84107.307278644686</v>
      </c>
      <c r="J15" s="337">
        <f t="shared" si="4"/>
        <v>106663.35786700848</v>
      </c>
      <c r="K15" s="337">
        <f t="shared" si="4"/>
        <v>132950.7144510067</v>
      </c>
      <c r="L15" s="337">
        <f t="shared" si="4"/>
        <v>162195.71692040161</v>
      </c>
      <c r="N15" s="39"/>
      <c r="O15" s="39"/>
      <c r="P15" s="39"/>
    </row>
    <row r="16" spans="1:17" x14ac:dyDescent="0.25">
      <c r="B16" s="40" t="s">
        <v>69</v>
      </c>
      <c r="D16" s="151">
        <f>IFERROR(D15/D$17,"NA ")</f>
        <v>2.4723431135786927E-2</v>
      </c>
      <c r="E16" s="151">
        <f t="shared" ref="E16:G16" si="5">IFERROR(E15/E$17,"NA ")</f>
        <v>0.18763825197228495</v>
      </c>
      <c r="F16" s="151">
        <f t="shared" si="5"/>
        <v>0.20102314753457226</v>
      </c>
      <c r="G16" s="151">
        <f t="shared" si="5"/>
        <v>0.21294966943078875</v>
      </c>
      <c r="H16" s="152">
        <v>0.16500000000000001</v>
      </c>
      <c r="I16" s="152">
        <v>0.154</v>
      </c>
      <c r="J16" s="152">
        <v>0.155</v>
      </c>
      <c r="K16" s="152">
        <v>0.16</v>
      </c>
      <c r="L16" s="153">
        <v>0.16900000000000001</v>
      </c>
      <c r="N16" s="39"/>
      <c r="O16" s="39"/>
      <c r="P16" s="39"/>
    </row>
    <row r="17" spans="2:20" ht="16.5" thickBot="1" x14ac:dyDescent="0.3">
      <c r="B17" s="2" t="s">
        <v>15</v>
      </c>
      <c r="C17" s="169" t="s">
        <v>315</v>
      </c>
      <c r="D17" s="346">
        <f>D11+D13+D15</f>
        <v>176606.91899999999</v>
      </c>
      <c r="E17" s="346">
        <f>E11+E13+E15</f>
        <v>214657.878</v>
      </c>
      <c r="F17" s="346">
        <f t="shared" ref="F17:G17" si="6">F11+F13+F15</f>
        <v>261287.04899999997</v>
      </c>
      <c r="G17" s="346">
        <f t="shared" si="6"/>
        <v>293121.52100000001</v>
      </c>
      <c r="H17" s="346">
        <f>H11+H13+H15</f>
        <v>400110.87616500014</v>
      </c>
      <c r="I17" s="346">
        <f t="shared" ref="I17:L17" si="7">I24</f>
        <v>546151.34596522525</v>
      </c>
      <c r="J17" s="346">
        <f t="shared" si="7"/>
        <v>688150.69591618376</v>
      </c>
      <c r="K17" s="346">
        <f t="shared" si="7"/>
        <v>830941.96531879192</v>
      </c>
      <c r="L17" s="346">
        <f t="shared" si="7"/>
        <v>959737.96994320466</v>
      </c>
      <c r="N17" s="69"/>
      <c r="O17" s="69"/>
      <c r="P17" s="69"/>
      <c r="Q17" s="69"/>
      <c r="R17" s="69"/>
      <c r="S17" s="69"/>
    </row>
    <row r="18" spans="2:20" ht="16.5" thickTop="1" x14ac:dyDescent="0.25">
      <c r="B18" s="154" t="s">
        <v>36</v>
      </c>
      <c r="C18" s="154"/>
      <c r="D18" s="151" t="str">
        <f>IFERROR(D17/C17-1,"NA")</f>
        <v>NA</v>
      </c>
      <c r="E18" s="151">
        <f>IFERROR(E17/D17-1,"NA")</f>
        <v>0.21545565267462718</v>
      </c>
      <c r="F18" s="151">
        <f t="shared" ref="F18:L18" si="8">IFERROR(F17/E17-1,"NA")</f>
        <v>0.21722552852218158</v>
      </c>
      <c r="G18" s="151">
        <f t="shared" si="8"/>
        <v>0.12183716001936262</v>
      </c>
      <c r="H18" s="151">
        <f>IFERROR(H17/G17-1,"NA")</f>
        <v>0.36500000000000044</v>
      </c>
      <c r="I18" s="151">
        <f t="shared" si="8"/>
        <v>0.36500000000000021</v>
      </c>
      <c r="J18" s="151">
        <f t="shared" si="8"/>
        <v>0.25999999999999979</v>
      </c>
      <c r="K18" s="151">
        <f t="shared" si="8"/>
        <v>0.20750000000000002</v>
      </c>
      <c r="L18" s="151">
        <f t="shared" si="8"/>
        <v>0.15500000000000003</v>
      </c>
      <c r="N18" s="69"/>
      <c r="O18" s="69"/>
      <c r="P18" s="69"/>
      <c r="Q18" s="69"/>
      <c r="R18" s="69"/>
      <c r="S18" s="69"/>
      <c r="T18" s="69"/>
    </row>
    <row r="19" spans="2:20" x14ac:dyDescent="0.25">
      <c r="B19" s="38"/>
      <c r="D19" s="347"/>
      <c r="E19" s="38"/>
      <c r="F19" s="337"/>
      <c r="G19" s="337"/>
      <c r="H19" s="337"/>
      <c r="I19" s="337"/>
      <c r="J19" s="337"/>
      <c r="K19" s="337"/>
      <c r="L19" s="337"/>
    </row>
    <row r="20" spans="2:20" x14ac:dyDescent="0.25">
      <c r="B20" s="7" t="s">
        <v>44</v>
      </c>
      <c r="C20" s="156" t="s">
        <v>42</v>
      </c>
      <c r="D20" s="360"/>
      <c r="E20" s="341">
        <f>48296/1000</f>
        <v>48.295999999999999</v>
      </c>
      <c r="F20" s="341">
        <f>59634/1000</f>
        <v>59.634</v>
      </c>
      <c r="G20" s="341">
        <f>65283/1000</f>
        <v>65.283000000000001</v>
      </c>
      <c r="H20" s="337">
        <f>G20*(H21+1)</f>
        <v>84.867900000000006</v>
      </c>
      <c r="I20" s="337">
        <f t="shared" ref="I20:L20" si="9">H20*(I21+1)</f>
        <v>110.32827000000002</v>
      </c>
      <c r="J20" s="337">
        <f t="shared" si="9"/>
        <v>132.39392400000003</v>
      </c>
      <c r="K20" s="337">
        <f t="shared" si="9"/>
        <v>152.25301260000001</v>
      </c>
      <c r="L20" s="337">
        <f t="shared" si="9"/>
        <v>167.47831386000001</v>
      </c>
    </row>
    <row r="21" spans="2:20" x14ac:dyDescent="0.25">
      <c r="B21" s="154" t="s">
        <v>36</v>
      </c>
      <c r="C21" s="158"/>
      <c r="D21" s="361"/>
      <c r="E21" s="151" t="str">
        <f>IFERROR(E20/B20-1,"-")</f>
        <v>-</v>
      </c>
      <c r="F21" s="151">
        <f t="shared" ref="F21" si="10">IFERROR(F20/E20-1,"-")</f>
        <v>0.23476064270332953</v>
      </c>
      <c r="G21" s="151">
        <f t="shared" ref="G21" si="11">IFERROR(G20/F20-1,"-")</f>
        <v>9.4727839822919879E-2</v>
      </c>
      <c r="H21" s="152">
        <v>0.3</v>
      </c>
      <c r="I21" s="152">
        <v>0.3</v>
      </c>
      <c r="J21" s="152">
        <v>0.2</v>
      </c>
      <c r="K21" s="152">
        <v>0.15</v>
      </c>
      <c r="L21" s="153">
        <v>0.1</v>
      </c>
    </row>
    <row r="22" spans="2:20" x14ac:dyDescent="0.25">
      <c r="B22" s="7" t="s">
        <v>45</v>
      </c>
      <c r="C22" s="157" t="s">
        <v>315</v>
      </c>
      <c r="D22" s="360"/>
      <c r="E22" s="341">
        <f>(E17/E20)</f>
        <v>4444.6305698194465</v>
      </c>
      <c r="F22" s="341">
        <f t="shared" ref="F22:G22" si="12">(F17/F20)</f>
        <v>4381.5113693530529</v>
      </c>
      <c r="G22" s="341">
        <f t="shared" si="12"/>
        <v>4490.0130355529009</v>
      </c>
      <c r="H22" s="337">
        <f>G22*(H23+1)</f>
        <v>4714.5136873305464</v>
      </c>
      <c r="I22" s="337">
        <f t="shared" ref="I22:L22" si="13">H22*(I23+1)</f>
        <v>4950.2393716970737</v>
      </c>
      <c r="J22" s="337">
        <f t="shared" si="13"/>
        <v>5197.7513402819277</v>
      </c>
      <c r="K22" s="337">
        <f t="shared" si="13"/>
        <v>5457.6389072960246</v>
      </c>
      <c r="L22" s="337">
        <f t="shared" si="13"/>
        <v>5730.5208526608258</v>
      </c>
    </row>
    <row r="23" spans="2:20" x14ac:dyDescent="0.25">
      <c r="B23" s="154" t="s">
        <v>36</v>
      </c>
      <c r="C23" s="158"/>
      <c r="D23" s="361"/>
      <c r="E23" s="151" t="str">
        <f t="shared" ref="E23" si="14">IFERROR(E22/B22-1,"-")</f>
        <v>-</v>
      </c>
      <c r="F23" s="42">
        <f t="shared" ref="F23" si="15">IFERROR(F22/E22-1,"-")</f>
        <v>-1.4201225383048577E-2</v>
      </c>
      <c r="G23" s="151">
        <f t="shared" ref="G23" si="16">IFERROR(G22/F22-1,"-")</f>
        <v>2.4763524969665607E-2</v>
      </c>
      <c r="H23" s="152">
        <v>0.05</v>
      </c>
      <c r="I23" s="152">
        <v>0.05</v>
      </c>
      <c r="J23" s="152">
        <v>0.05</v>
      </c>
      <c r="K23" s="152">
        <v>0.05</v>
      </c>
      <c r="L23" s="153">
        <v>0.05</v>
      </c>
    </row>
    <row r="24" spans="2:20" ht="16.5" thickBot="1" x14ac:dyDescent="0.3">
      <c r="B24" s="2" t="s">
        <v>46</v>
      </c>
      <c r="C24" s="169" t="s">
        <v>315</v>
      </c>
      <c r="D24" s="348"/>
      <c r="E24" s="346">
        <f>E20*E22</f>
        <v>214657.878</v>
      </c>
      <c r="F24" s="346">
        <f>F20*F22</f>
        <v>261287.04899999997</v>
      </c>
      <c r="G24" s="346">
        <f>G20*G22</f>
        <v>293121.52100000001</v>
      </c>
      <c r="H24" s="346">
        <f t="shared" ref="H24:L24" si="17">H20*H22</f>
        <v>400110.87616500008</v>
      </c>
      <c r="I24" s="346">
        <f t="shared" si="17"/>
        <v>546151.34596522525</v>
      </c>
      <c r="J24" s="346">
        <f t="shared" si="17"/>
        <v>688150.69591618376</v>
      </c>
      <c r="K24" s="346">
        <f t="shared" si="17"/>
        <v>830941.96531879192</v>
      </c>
      <c r="L24" s="346">
        <f t="shared" si="17"/>
        <v>959737.96994320466</v>
      </c>
    </row>
    <row r="25" spans="2:20" ht="16.5" thickTop="1" x14ac:dyDescent="0.25">
      <c r="D25" s="38"/>
      <c r="E25" s="337"/>
      <c r="F25" s="337"/>
      <c r="G25" s="337"/>
      <c r="H25" s="337"/>
      <c r="I25" s="337"/>
      <c r="J25" s="337"/>
      <c r="K25" s="337"/>
      <c r="L25" s="337"/>
    </row>
    <row r="26" spans="2:20" x14ac:dyDescent="0.25">
      <c r="B26" s="33" t="s">
        <v>68</v>
      </c>
      <c r="C26" s="33"/>
      <c r="D26" s="318"/>
      <c r="E26" s="318"/>
      <c r="F26" s="318"/>
      <c r="G26" s="318"/>
      <c r="H26" s="318"/>
      <c r="I26" s="318"/>
      <c r="J26" s="318"/>
      <c r="K26" s="318"/>
      <c r="L26" s="337"/>
    </row>
    <row r="27" spans="2:20" x14ac:dyDescent="0.25">
      <c r="B27" s="22" t="s">
        <v>316</v>
      </c>
      <c r="C27" s="40" t="s">
        <v>318</v>
      </c>
      <c r="D27" s="151">
        <f>IFERROR(-PL!C15/PL!C$11,"NA ")</f>
        <v>0.40449557358508703</v>
      </c>
      <c r="E27" s="151">
        <f>IFERROR(-PL!D15/PL!D$11,"NA ")</f>
        <v>0.4161708521128677</v>
      </c>
      <c r="F27" s="151">
        <f>IFERROR(-PL!E15/PL!E$11,"NA ")</f>
        <v>0.42682610725187536</v>
      </c>
      <c r="G27" s="151">
        <f>IFERROR(-PL!F15/PL!F$11,"NA ")</f>
        <v>0.4205245987380094</v>
      </c>
      <c r="H27" s="152">
        <f>G27-1%</f>
        <v>0.41052459873800939</v>
      </c>
      <c r="I27" s="152">
        <f t="shared" ref="I27:L27" si="18">H27-1%</f>
        <v>0.40052459873800939</v>
      </c>
      <c r="J27" s="152">
        <f t="shared" si="18"/>
        <v>0.39052459873800938</v>
      </c>
      <c r="K27" s="152">
        <f t="shared" si="18"/>
        <v>0.38052459873800937</v>
      </c>
      <c r="L27" s="153">
        <f t="shared" si="18"/>
        <v>0.37052459873800936</v>
      </c>
    </row>
    <row r="28" spans="2:20" x14ac:dyDescent="0.25">
      <c r="B28" s="22" t="s">
        <v>317</v>
      </c>
      <c r="C28" s="40" t="s">
        <v>318</v>
      </c>
      <c r="D28" s="151">
        <f>IFERROR(-PL!C16/PL!C$11,"NA ")</f>
        <v>0.18198730934205359</v>
      </c>
      <c r="E28" s="151">
        <f>IFERROR(-PL!D16/PL!D$11,"NA ")</f>
        <v>0.17081251031466918</v>
      </c>
      <c r="F28" s="151">
        <f>IFERROR(-PL!E16/PL!E$11,"NA ")</f>
        <v>0.16394585251716784</v>
      </c>
      <c r="G28" s="151">
        <f>IFERROR(-PL!F16/PL!F$11,"NA ")</f>
        <v>0.1450555996534966</v>
      </c>
      <c r="H28" s="160">
        <f>G28-1%</f>
        <v>0.13505559965349659</v>
      </c>
      <c r="I28" s="160">
        <f t="shared" ref="I28:L28" si="19">H28-1%</f>
        <v>0.12505559965349658</v>
      </c>
      <c r="J28" s="160">
        <f t="shared" si="19"/>
        <v>0.11505559965349658</v>
      </c>
      <c r="K28" s="160">
        <f t="shared" si="19"/>
        <v>0.10505559965349659</v>
      </c>
      <c r="L28" s="161">
        <f t="shared" si="19"/>
        <v>9.5055599653496595E-2</v>
      </c>
    </row>
    <row r="29" spans="2:20" ht="16.5" thickBot="1" x14ac:dyDescent="0.3">
      <c r="B29" s="65" t="s">
        <v>288</v>
      </c>
      <c r="C29" s="71" t="s">
        <v>318</v>
      </c>
      <c r="D29" s="162">
        <f>IFERROR(-PL!C17/PL!C$11,"NA ")</f>
        <v>0.58648288292714057</v>
      </c>
      <c r="E29" s="162">
        <f>IFERROR(-PL!D17/PL!D$11,"NA ")</f>
        <v>0.5869833624275369</v>
      </c>
      <c r="F29" s="162">
        <f>IFERROR(-PL!E17/PL!E$11,"NA ")</f>
        <v>0.59077195976904318</v>
      </c>
      <c r="G29" s="162">
        <f>IFERROR(-PL!F17/PL!F$11,"NA ")</f>
        <v>0.56558019839150597</v>
      </c>
      <c r="H29" s="162">
        <f>IFERROR(-PL!G17/PL!G$11,"NA ")</f>
        <v>0.54558019839150595</v>
      </c>
      <c r="I29" s="162">
        <f>IFERROR(-PL!H17/PL!H$11,"NA ")</f>
        <v>0.52558019839150594</v>
      </c>
      <c r="J29" s="162">
        <f>IFERROR(-PL!I17/PL!I$11,"NA ")</f>
        <v>0.50558019839150592</v>
      </c>
      <c r="K29" s="162">
        <f>IFERROR(-PL!J17/PL!J$11,"NA ")</f>
        <v>0.48558019839150596</v>
      </c>
      <c r="L29" s="162">
        <f>IFERROR(-PL!K17/PL!K$11,"NA ")</f>
        <v>0.46558019839150594</v>
      </c>
    </row>
    <row r="30" spans="2:20" ht="16.5" thickTop="1" x14ac:dyDescent="0.25">
      <c r="D30" s="38"/>
      <c r="E30" s="349"/>
      <c r="F30" s="349"/>
      <c r="G30" s="349"/>
      <c r="H30" s="38"/>
      <c r="I30" s="38"/>
      <c r="J30" s="38"/>
      <c r="K30" s="38"/>
      <c r="L30" s="38"/>
    </row>
    <row r="31" spans="2:20" ht="15.75" customHeight="1" x14ac:dyDescent="0.25">
      <c r="B31" s="33" t="s">
        <v>70</v>
      </c>
      <c r="C31" s="33"/>
      <c r="D31" s="318"/>
      <c r="E31" s="318"/>
      <c r="F31" s="318"/>
      <c r="G31" s="318"/>
      <c r="H31" s="318"/>
      <c r="I31" s="318"/>
      <c r="J31" s="318"/>
      <c r="K31" s="318"/>
      <c r="L31" s="337"/>
    </row>
    <row r="32" spans="2:20" x14ac:dyDescent="0.25">
      <c r="B32" s="22" t="s">
        <v>289</v>
      </c>
      <c r="C32" s="40" t="s">
        <v>318</v>
      </c>
      <c r="D32" s="151">
        <f>IFERROR(-PL!C24/PL!C$11,"NA ")</f>
        <v>0.21034440332431145</v>
      </c>
      <c r="E32" s="151">
        <f>IFERROR(-PL!D24/PL!D$11,"NA ")</f>
        <v>0.22044873657047889</v>
      </c>
      <c r="F32" s="151">
        <f>IFERROR(-PL!E24/PL!E$11,"NA ")</f>
        <v>0.23241413699000443</v>
      </c>
      <c r="G32" s="151">
        <f>IFERROR(-PL!F24/PL!F$11,"NA ")</f>
        <v>0.25660383019096028</v>
      </c>
      <c r="H32" s="153">
        <f>+G32+1%</f>
        <v>0.26660383019096029</v>
      </c>
      <c r="I32" s="152">
        <f t="shared" ref="I32:L32" si="20">+H32+1%</f>
        <v>0.2766038301909603</v>
      </c>
      <c r="J32" s="152">
        <f t="shared" si="20"/>
        <v>0.28660383019096031</v>
      </c>
      <c r="K32" s="152">
        <f t="shared" si="20"/>
        <v>0.29660383019096032</v>
      </c>
      <c r="L32" s="153">
        <f t="shared" si="20"/>
        <v>0.30660383019096032</v>
      </c>
    </row>
    <row r="33" spans="2:12" x14ac:dyDescent="0.25">
      <c r="B33" s="22" t="s">
        <v>53</v>
      </c>
      <c r="C33" s="40" t="s">
        <v>318</v>
      </c>
      <c r="D33" s="151">
        <f>IFERROR(-PL!C25/PL!C$11,"NA ")</f>
        <v>9.3052735946319312E-2</v>
      </c>
      <c r="E33" s="151">
        <f>IFERROR(-PL!D25/PL!D$11,"NA ")</f>
        <v>9.4476695609559694E-2</v>
      </c>
      <c r="F33" s="151">
        <f>IFERROR(-PL!E25/PL!E$11,"NA ")</f>
        <v>8.0612032171560113E-2</v>
      </c>
      <c r="G33" s="151">
        <f>IFERROR(-PL!F25/PL!F$11,"NA ")</f>
        <v>6.9656458285094661E-2</v>
      </c>
      <c r="H33" s="153">
        <f>IFERROR(-PL!G25/PL!G$11,"NA ")</f>
        <v>2.4379654193597462E-2</v>
      </c>
      <c r="I33" s="152">
        <f>IFERROR(-PL!H25/PL!H$11,"NA ")</f>
        <v>1.7173093848966162E-2</v>
      </c>
      <c r="J33" s="152">
        <f>IFERROR(-PL!I25/PL!I$11,"NA ")</f>
        <v>1.3138397652803091E-2</v>
      </c>
      <c r="K33" s="152">
        <f>IFERROR(-PL!J25/PL!J$11,"NA ")</f>
        <v>1.0514666611943242E-2</v>
      </c>
      <c r="L33" s="153">
        <f>IFERROR(-PL!K25/PL!K$11,"NA ")</f>
        <v>8.8184173496656023E-3</v>
      </c>
    </row>
    <row r="34" spans="2:12" ht="16.5" thickBot="1" x14ac:dyDescent="0.3">
      <c r="B34" s="66" t="s">
        <v>54</v>
      </c>
      <c r="C34" s="71" t="s">
        <v>318</v>
      </c>
      <c r="D34" s="162">
        <f>IFERROR(-PL!C26/PL!C$11,"NA ")</f>
        <v>0.30339713927063072</v>
      </c>
      <c r="E34" s="162">
        <f>IFERROR(-PL!D26/PL!D$11,"NA ")</f>
        <v>0.31492543218003866</v>
      </c>
      <c r="F34" s="162">
        <f>IFERROR(-PL!E26/PL!E$11,"NA ")</f>
        <v>0.31302616916156456</v>
      </c>
      <c r="G34" s="162">
        <f>IFERROR(-PL!F26/PL!F$11,"NA ")</f>
        <v>0.32626028847605493</v>
      </c>
      <c r="H34" s="162">
        <f>IFERROR(-PL!G26/PL!G$11,"NA ")</f>
        <v>0.29098348438455779</v>
      </c>
      <c r="I34" s="162">
        <f>IFERROR(-PL!H26/PL!H$11,"NA ")</f>
        <v>0.29377692403992645</v>
      </c>
      <c r="J34" s="162">
        <f>IFERROR(-PL!I26/PL!I$11,"NA ")</f>
        <v>0.29974222784376336</v>
      </c>
      <c r="K34" s="162">
        <f>IFERROR(-PL!J26/PL!J$11,"NA ")</f>
        <v>0.30711849680290354</v>
      </c>
      <c r="L34" s="162">
        <f>IFERROR(-PL!K26/PL!K$11,"NA ")</f>
        <v>0.31542224754062592</v>
      </c>
    </row>
    <row r="35" spans="2:12" ht="16.5" thickTop="1" x14ac:dyDescent="0.25">
      <c r="B35" s="22"/>
      <c r="C35" s="40"/>
      <c r="D35" s="42"/>
      <c r="E35" s="42"/>
      <c r="F35" s="42"/>
      <c r="G35" s="42"/>
      <c r="H35" s="42"/>
      <c r="I35" s="42"/>
      <c r="J35" s="42"/>
      <c r="K35" s="42"/>
      <c r="L35" s="38"/>
    </row>
    <row r="36" spans="2:12" x14ac:dyDescent="0.25">
      <c r="B36" s="33" t="s">
        <v>71</v>
      </c>
      <c r="C36" s="33"/>
      <c r="D36" s="318"/>
      <c r="E36" s="318"/>
      <c r="F36" s="318"/>
      <c r="G36" s="318"/>
      <c r="H36" s="318"/>
      <c r="I36" s="318"/>
      <c r="J36" s="318"/>
      <c r="K36" s="318"/>
      <c r="L36" s="337"/>
    </row>
    <row r="37" spans="2:12" x14ac:dyDescent="0.25">
      <c r="B37" s="22" t="s">
        <v>57</v>
      </c>
      <c r="C37" s="157" t="s">
        <v>315</v>
      </c>
      <c r="D37" s="308">
        <f>PL!C33</f>
        <v>308.27499999999998</v>
      </c>
      <c r="E37" s="308">
        <f>PL!D33</f>
        <v>2371.4580000000001</v>
      </c>
      <c r="F37" s="308">
        <f>PL!E33</f>
        <v>1784.1590000000001</v>
      </c>
      <c r="G37" s="308">
        <f>PL!F33</f>
        <v>201.20500000000001</v>
      </c>
      <c r="H37" s="163">
        <v>500</v>
      </c>
      <c r="I37" s="163">
        <v>500</v>
      </c>
      <c r="J37" s="163">
        <v>500</v>
      </c>
      <c r="K37" s="163">
        <v>500</v>
      </c>
      <c r="L37" s="164">
        <v>500</v>
      </c>
    </row>
    <row r="38" spans="2:12" x14ac:dyDescent="0.25">
      <c r="B38" s="22" t="s">
        <v>58</v>
      </c>
      <c r="C38" s="157" t="s">
        <v>319</v>
      </c>
      <c r="D38" s="361"/>
      <c r="E38" s="151">
        <f>IFERROR(-PL!D34/(((BS!C38+BS!D38)/2)+(BS!D32+BS!C32)/2),"NA ")</f>
        <v>0.11651936708935129</v>
      </c>
      <c r="F38" s="151">
        <f>IFERROR(-PL!E34/(((BS!D38+BS!E38)/2)+(BS!E32+BS!D32)/2),"NA ")</f>
        <v>0.11766336257885247</v>
      </c>
      <c r="G38" s="151">
        <f>IFERROR(-PL!F34/(((BS!E38+BS!F38)/2)+(BS!F32+BS!E32)/2),"NA ")</f>
        <v>0.11761853827495623</v>
      </c>
      <c r="H38" s="152">
        <v>0.11799999999999999</v>
      </c>
      <c r="I38" s="152">
        <v>0.11799999999999999</v>
      </c>
      <c r="J38" s="152">
        <v>0.11799999999999999</v>
      </c>
      <c r="K38" s="152">
        <v>0.11799999999999999</v>
      </c>
      <c r="L38" s="153">
        <v>0.11799999999999999</v>
      </c>
    </row>
    <row r="39" spans="2:12" ht="16.5" thickBot="1" x14ac:dyDescent="0.3">
      <c r="B39" s="65" t="s">
        <v>59</v>
      </c>
      <c r="C39" s="71" t="s">
        <v>318</v>
      </c>
      <c r="D39" s="162">
        <f>IFERROR(-PL!C36/PL!C$11,"NA ")</f>
        <v>6.8608552080567139E-2</v>
      </c>
      <c r="E39" s="162">
        <f>IFERROR(-PL!D36/PL!D$11,"NA ")</f>
        <v>6.590787224683177E-2</v>
      </c>
      <c r="F39" s="162">
        <f>IFERROR(-PL!E36/PL!E$11,"NA ")</f>
        <v>7.2333994135315924E-2</v>
      </c>
      <c r="G39" s="162">
        <f>IFERROR(-PL!F36/PL!F$11,"NA ")</f>
        <v>9.7226709600759756E-2</v>
      </c>
      <c r="H39" s="162">
        <f>IFERROR(-PL!G36/PL!G$11,"NA ")</f>
        <v>1.6085516866444508E-2</v>
      </c>
      <c r="I39" s="162">
        <f>IFERROR(-PL!H36/PL!H$11,"NA ")</f>
        <v>1.349665073418924E-2</v>
      </c>
      <c r="J39" s="162">
        <f>IFERROR(-PL!I36/PL!I$11,"NA ")</f>
        <v>1.1779951693404013E-2</v>
      </c>
      <c r="K39" s="162">
        <f>IFERROR(-PL!J36/PL!J$11,"NA ")</f>
        <v>1.1017938638986442E-2</v>
      </c>
      <c r="L39" s="162">
        <f>IFERROR(-PL!K36/PL!K$11,"NA ")</f>
        <v>9.6460445051132424E-3</v>
      </c>
    </row>
    <row r="40" spans="2:12" ht="16.5" thickTop="1" x14ac:dyDescent="0.25">
      <c r="B40" s="78"/>
      <c r="C40" s="40"/>
      <c r="D40" s="151"/>
      <c r="E40" s="151"/>
      <c r="F40" s="151"/>
      <c r="G40" s="151"/>
      <c r="H40" s="151"/>
      <c r="I40" s="151"/>
      <c r="J40" s="151"/>
      <c r="K40" s="151"/>
      <c r="L40" s="151"/>
    </row>
    <row r="41" spans="2:12" ht="18.75" x14ac:dyDescent="0.3">
      <c r="B41" s="1" t="s">
        <v>84</v>
      </c>
      <c r="D41" s="38"/>
      <c r="E41" s="38"/>
      <c r="F41" s="38"/>
      <c r="G41" s="38"/>
      <c r="H41" s="38"/>
      <c r="I41" s="38"/>
      <c r="J41" s="38"/>
      <c r="K41" s="38"/>
      <c r="L41" s="38"/>
    </row>
    <row r="42" spans="2:12" ht="18.75" x14ac:dyDescent="0.3">
      <c r="B42" s="1"/>
      <c r="D42" s="38"/>
      <c r="E42" s="38"/>
      <c r="F42" s="38"/>
      <c r="G42" s="38"/>
      <c r="H42" s="38"/>
      <c r="I42" s="38"/>
      <c r="J42" s="38"/>
      <c r="K42" s="38"/>
      <c r="L42" s="38"/>
    </row>
    <row r="43" spans="2:12" x14ac:dyDescent="0.25">
      <c r="B43" s="33" t="s">
        <v>72</v>
      </c>
      <c r="D43" s="27"/>
      <c r="E43" s="27"/>
      <c r="F43" s="27"/>
      <c r="G43" s="27"/>
      <c r="H43" s="27"/>
      <c r="I43" s="27"/>
      <c r="J43" s="27"/>
      <c r="K43" s="27"/>
      <c r="L43" s="27"/>
    </row>
    <row r="44" spans="2:12" x14ac:dyDescent="0.25">
      <c r="B44" s="33" t="s">
        <v>39</v>
      </c>
      <c r="D44" s="27"/>
      <c r="E44" s="27"/>
      <c r="F44" s="27"/>
      <c r="G44" s="27"/>
      <c r="H44" s="27"/>
      <c r="I44" s="27"/>
      <c r="J44" s="27"/>
      <c r="K44" s="27"/>
      <c r="L44" s="27"/>
    </row>
    <row r="45" spans="2:12" x14ac:dyDescent="0.25">
      <c r="B45" s="22" t="s">
        <v>73</v>
      </c>
      <c r="C45" s="157" t="s">
        <v>315</v>
      </c>
      <c r="D45" s="361"/>
      <c r="E45" s="361"/>
      <c r="F45" s="361"/>
      <c r="G45" s="361"/>
      <c r="H45" s="308">
        <f>BS!F10</f>
        <v>91523.255999999994</v>
      </c>
      <c r="I45" s="350">
        <f>H52</f>
        <v>87770.930399999997</v>
      </c>
      <c r="J45" s="350">
        <f t="shared" ref="J45:L45" si="21">I52</f>
        <v>84393.837360000005</v>
      </c>
      <c r="K45" s="350">
        <f t="shared" si="21"/>
        <v>81354.453624000002</v>
      </c>
      <c r="L45" s="350">
        <f t="shared" si="21"/>
        <v>78619.0082616</v>
      </c>
    </row>
    <row r="46" spans="2:12" x14ac:dyDescent="0.25">
      <c r="B46" s="22" t="s">
        <v>37</v>
      </c>
      <c r="D46" s="361"/>
      <c r="E46" s="361"/>
      <c r="F46" s="361"/>
      <c r="G46" s="361"/>
      <c r="H46" s="27"/>
      <c r="I46" s="27"/>
      <c r="J46" s="27"/>
      <c r="K46" s="27"/>
      <c r="L46" s="27"/>
    </row>
    <row r="47" spans="2:12" x14ac:dyDescent="0.25">
      <c r="B47" s="22" t="s">
        <v>74</v>
      </c>
      <c r="C47" s="157" t="s">
        <v>42</v>
      </c>
      <c r="D47" s="361"/>
      <c r="E47" s="361"/>
      <c r="F47" s="361"/>
      <c r="G47" s="361"/>
      <c r="H47" s="163">
        <v>30</v>
      </c>
      <c r="I47" s="163">
        <v>30</v>
      </c>
      <c r="J47" s="163">
        <v>30</v>
      </c>
      <c r="K47" s="163">
        <v>30</v>
      </c>
      <c r="L47" s="164">
        <v>30</v>
      </c>
    </row>
    <row r="48" spans="2:12" x14ac:dyDescent="0.25">
      <c r="B48" s="22" t="s">
        <v>320</v>
      </c>
      <c r="C48" s="157" t="s">
        <v>315</v>
      </c>
      <c r="D48" s="361"/>
      <c r="E48" s="361"/>
      <c r="F48" s="361"/>
      <c r="G48" s="361"/>
      <c r="H48" s="163">
        <f>200000/1000</f>
        <v>200</v>
      </c>
      <c r="I48" s="163">
        <f t="shared" ref="I48:L48" si="22">200000/1000</f>
        <v>200</v>
      </c>
      <c r="J48" s="163">
        <f t="shared" si="22"/>
        <v>200</v>
      </c>
      <c r="K48" s="163">
        <f t="shared" si="22"/>
        <v>200</v>
      </c>
      <c r="L48" s="164">
        <f t="shared" si="22"/>
        <v>200</v>
      </c>
    </row>
    <row r="49" spans="2:12" x14ac:dyDescent="0.25">
      <c r="B49" s="4" t="s">
        <v>75</v>
      </c>
      <c r="C49" s="157" t="s">
        <v>315</v>
      </c>
      <c r="D49" s="361"/>
      <c r="E49" s="361"/>
      <c r="F49" s="361"/>
      <c r="G49" s="361"/>
      <c r="H49" s="168">
        <f>H47*H48</f>
        <v>6000</v>
      </c>
      <c r="I49" s="168">
        <f t="shared" ref="I49:L49" si="23">I47*I48</f>
        <v>6000</v>
      </c>
      <c r="J49" s="168">
        <f t="shared" si="23"/>
        <v>6000</v>
      </c>
      <c r="K49" s="168">
        <f t="shared" si="23"/>
        <v>6000</v>
      </c>
      <c r="L49" s="168">
        <f t="shared" si="23"/>
        <v>6000</v>
      </c>
    </row>
    <row r="50" spans="2:12" x14ac:dyDescent="0.25">
      <c r="B50" s="4" t="s">
        <v>76</v>
      </c>
      <c r="C50" s="157" t="s">
        <v>315</v>
      </c>
      <c r="D50" s="361"/>
      <c r="E50" s="361"/>
      <c r="F50" s="361"/>
      <c r="G50" s="361"/>
      <c r="H50" s="167">
        <f>H45+H49</f>
        <v>97523.255999999994</v>
      </c>
      <c r="I50" s="167">
        <f>I45+I49</f>
        <v>93770.930399999997</v>
      </c>
      <c r="J50" s="167">
        <f t="shared" ref="J50:L50" si="24">J45+J49</f>
        <v>90393.837360000005</v>
      </c>
      <c r="K50" s="167">
        <f t="shared" si="24"/>
        <v>87354.453624000002</v>
      </c>
      <c r="L50" s="167">
        <f t="shared" si="24"/>
        <v>84619.0082616</v>
      </c>
    </row>
    <row r="51" spans="2:12" x14ac:dyDescent="0.25">
      <c r="B51" s="22" t="s">
        <v>53</v>
      </c>
      <c r="C51" s="159">
        <v>0.1</v>
      </c>
      <c r="D51" s="361"/>
      <c r="E51" s="361"/>
      <c r="F51" s="361"/>
      <c r="G51" s="361"/>
      <c r="H51" s="350">
        <f>H50*$C$51</f>
        <v>9752.3256000000001</v>
      </c>
      <c r="I51" s="350">
        <f>I50*$C$51</f>
        <v>9377.0930399999997</v>
      </c>
      <c r="J51" s="350">
        <f t="shared" ref="J51:L51" si="25">J50*$C$51</f>
        <v>9039.3837360000016</v>
      </c>
      <c r="K51" s="350">
        <f t="shared" si="25"/>
        <v>8735.4453623999998</v>
      </c>
      <c r="L51" s="350">
        <f t="shared" si="25"/>
        <v>8461.9008261600011</v>
      </c>
    </row>
    <row r="52" spans="2:12" ht="16.5" thickBot="1" x14ac:dyDescent="0.3">
      <c r="B52" s="70" t="s">
        <v>77</v>
      </c>
      <c r="C52" s="169" t="s">
        <v>315</v>
      </c>
      <c r="D52" s="362"/>
      <c r="E52" s="362"/>
      <c r="F52" s="362"/>
      <c r="G52" s="362"/>
      <c r="H52" s="351">
        <f>H50-H51</f>
        <v>87770.930399999997</v>
      </c>
      <c r="I52" s="351">
        <f>I50-I51</f>
        <v>84393.837360000005</v>
      </c>
      <c r="J52" s="351">
        <f t="shared" ref="J52:L52" si="26">J50-J51</f>
        <v>81354.453624000002</v>
      </c>
      <c r="K52" s="351">
        <f t="shared" si="26"/>
        <v>78619.0082616</v>
      </c>
      <c r="L52" s="351">
        <f t="shared" si="26"/>
        <v>76157.107435440004</v>
      </c>
    </row>
    <row r="53" spans="2:12" ht="16.5" thickTop="1" x14ac:dyDescent="0.25">
      <c r="D53" s="38"/>
      <c r="E53" s="38"/>
      <c r="F53" s="38"/>
      <c r="G53" s="38"/>
      <c r="H53" s="38"/>
      <c r="I53" s="38"/>
      <c r="J53" s="38"/>
      <c r="K53" s="38"/>
      <c r="L53" s="38"/>
    </row>
    <row r="54" spans="2:12" x14ac:dyDescent="0.25">
      <c r="B54" s="33" t="s">
        <v>78</v>
      </c>
      <c r="D54" s="27"/>
      <c r="E54" s="27"/>
      <c r="F54" s="27"/>
      <c r="G54" s="27"/>
      <c r="H54" s="27"/>
      <c r="I54" s="27"/>
      <c r="J54" s="27"/>
      <c r="K54" s="27"/>
      <c r="L54" s="27"/>
    </row>
    <row r="55" spans="2:12" x14ac:dyDescent="0.25">
      <c r="B55" s="22" t="s">
        <v>79</v>
      </c>
      <c r="C55" s="157" t="s">
        <v>315</v>
      </c>
      <c r="D55" s="352"/>
      <c r="E55" s="352"/>
      <c r="F55" s="352"/>
      <c r="G55" s="352"/>
      <c r="H55" s="308">
        <f>BS!F11</f>
        <v>22.391999999999999</v>
      </c>
      <c r="I55" s="337">
        <f>H57</f>
        <v>20.152799999999999</v>
      </c>
      <c r="J55" s="337">
        <f t="shared" ref="J55:L55" si="27">I57</f>
        <v>18.137519999999999</v>
      </c>
      <c r="K55" s="337">
        <f t="shared" si="27"/>
        <v>16.323767999999998</v>
      </c>
      <c r="L55" s="337">
        <f t="shared" si="27"/>
        <v>14.691391199999998</v>
      </c>
    </row>
    <row r="56" spans="2:12" x14ac:dyDescent="0.25">
      <c r="B56" s="22" t="s">
        <v>80</v>
      </c>
      <c r="C56" s="159">
        <v>0.1</v>
      </c>
      <c r="D56" s="352"/>
      <c r="E56" s="352"/>
      <c r="F56" s="352"/>
      <c r="G56" s="352"/>
      <c r="H56" s="337">
        <f>H55*$C$56</f>
        <v>2.2391999999999999</v>
      </c>
      <c r="I56" s="337">
        <f>I55*$C$56</f>
        <v>2.0152800000000002</v>
      </c>
      <c r="J56" s="337">
        <f t="shared" ref="J56:L56" si="28">J55*$C$56</f>
        <v>1.813752</v>
      </c>
      <c r="K56" s="337">
        <f t="shared" si="28"/>
        <v>1.6323767999999999</v>
      </c>
      <c r="L56" s="337">
        <f t="shared" si="28"/>
        <v>1.4691391199999999</v>
      </c>
    </row>
    <row r="57" spans="2:12" ht="16.5" thickBot="1" x14ac:dyDescent="0.3">
      <c r="B57" s="70" t="s">
        <v>81</v>
      </c>
      <c r="C57" s="169" t="s">
        <v>315</v>
      </c>
      <c r="D57" s="353"/>
      <c r="E57" s="353"/>
      <c r="F57" s="353"/>
      <c r="G57" s="353"/>
      <c r="H57" s="346">
        <f>H55-H56</f>
        <v>20.152799999999999</v>
      </c>
      <c r="I57" s="346">
        <f t="shared" ref="I57:L57" si="29">I55-I56</f>
        <v>18.137519999999999</v>
      </c>
      <c r="J57" s="346">
        <f t="shared" si="29"/>
        <v>16.323767999999998</v>
      </c>
      <c r="K57" s="346">
        <f t="shared" si="29"/>
        <v>14.691391199999998</v>
      </c>
      <c r="L57" s="346">
        <f t="shared" si="29"/>
        <v>13.222252079999999</v>
      </c>
    </row>
    <row r="58" spans="2:12" ht="16.5" thickTop="1" x14ac:dyDescent="0.25">
      <c r="D58" s="38"/>
      <c r="E58" s="38"/>
      <c r="F58" s="38"/>
      <c r="G58" s="38"/>
      <c r="H58" s="38"/>
      <c r="I58" s="38"/>
      <c r="J58" s="38"/>
      <c r="K58" s="38"/>
      <c r="L58" s="38"/>
    </row>
    <row r="59" spans="2:12" x14ac:dyDescent="0.25">
      <c r="B59" s="33" t="s">
        <v>82</v>
      </c>
      <c r="D59" s="27"/>
      <c r="E59" s="27"/>
      <c r="F59" s="27"/>
      <c r="G59" s="27"/>
      <c r="H59" s="27"/>
      <c r="I59" s="27"/>
      <c r="J59" s="27"/>
      <c r="K59" s="27"/>
      <c r="L59" s="27"/>
    </row>
    <row r="60" spans="2:12" x14ac:dyDescent="0.25">
      <c r="B60" s="22" t="s">
        <v>83</v>
      </c>
      <c r="C60" s="157" t="s">
        <v>65</v>
      </c>
      <c r="D60" s="363">
        <f>IFERROR(-PL!C46/PL!C$39,"na ")</f>
        <v>0.34946465144543104</v>
      </c>
      <c r="E60" s="363">
        <f>IFERROR(-PL!D46/PL!D$39,"na ")</f>
        <v>0.37377406597122459</v>
      </c>
      <c r="F60" s="363">
        <f>IFERROR(-PL!E46/PL!E$39,"na ")</f>
        <v>8.6978843402377215E-2</v>
      </c>
      <c r="G60" s="363">
        <f>IFERROR(-PL!F46/PL!F$39,"na ")</f>
        <v>0.51099873932797335</v>
      </c>
      <c r="H60" s="153">
        <v>0.3</v>
      </c>
      <c r="I60" s="152">
        <v>0.3</v>
      </c>
      <c r="J60" s="152">
        <v>0.3</v>
      </c>
      <c r="K60" s="152">
        <v>0.3</v>
      </c>
      <c r="L60" s="153">
        <v>0.3</v>
      </c>
    </row>
    <row r="61" spans="2:12" x14ac:dyDescent="0.25">
      <c r="D61" s="38"/>
      <c r="E61" s="38"/>
      <c r="F61" s="38"/>
      <c r="G61" s="38"/>
      <c r="H61" s="38"/>
      <c r="I61" s="38"/>
      <c r="J61" s="38"/>
      <c r="K61" s="38"/>
      <c r="L61" s="38"/>
    </row>
    <row r="62" spans="2:12" x14ac:dyDescent="0.25">
      <c r="B62" s="33" t="s">
        <v>92</v>
      </c>
      <c r="C62" s="157"/>
      <c r="D62" s="364"/>
      <c r="E62" s="38"/>
      <c r="F62" s="38"/>
      <c r="G62" s="38"/>
      <c r="H62" s="38"/>
      <c r="I62" s="38"/>
      <c r="J62" s="38"/>
      <c r="K62" s="38"/>
      <c r="L62" s="38"/>
    </row>
    <row r="63" spans="2:12" x14ac:dyDescent="0.25">
      <c r="B63" s="22" t="s">
        <v>8</v>
      </c>
      <c r="C63" s="157" t="s">
        <v>315</v>
      </c>
      <c r="D63" s="73">
        <f>PL!C11</f>
        <v>176606.91899999999</v>
      </c>
      <c r="E63" s="73">
        <f>PL!D11</f>
        <v>214657.878</v>
      </c>
      <c r="F63" s="73">
        <f>PL!E11</f>
        <v>261287.04899999997</v>
      </c>
      <c r="G63" s="73">
        <f>PL!F11</f>
        <v>293121.52100000001</v>
      </c>
      <c r="H63" s="73">
        <f>PL!G11</f>
        <v>400110.87616500014</v>
      </c>
      <c r="I63" s="73">
        <f>PL!H11</f>
        <v>546151.34596522525</v>
      </c>
      <c r="J63" s="73">
        <f>PL!I11</f>
        <v>688150.69591618376</v>
      </c>
      <c r="K63" s="73">
        <f>PL!J11</f>
        <v>830941.96531879192</v>
      </c>
      <c r="L63" s="73">
        <f>PL!K11</f>
        <v>959737.96994320466</v>
      </c>
    </row>
    <row r="64" spans="2:12" x14ac:dyDescent="0.25">
      <c r="B64" s="22" t="s">
        <v>287</v>
      </c>
      <c r="C64" s="157" t="s">
        <v>315</v>
      </c>
      <c r="D64" s="73">
        <f>+PL!C17</f>
        <v>-103576.935</v>
      </c>
      <c r="E64" s="73">
        <f>+PL!D17</f>
        <v>-126000.603</v>
      </c>
      <c r="F64" s="73">
        <f>+PL!E17</f>
        <v>-154361.06200000001</v>
      </c>
      <c r="G64" s="73">
        <f>+PL!F17</f>
        <v>-165783.728</v>
      </c>
      <c r="H64" s="73">
        <f>+PL!G17</f>
        <v>-218292.57119670004</v>
      </c>
      <c r="I64" s="73">
        <f>+PL!H17</f>
        <v>-287046.33276419109</v>
      </c>
      <c r="J64" s="73">
        <f>+PL!I17</f>
        <v>-347915.36536455702</v>
      </c>
      <c r="K64" s="73">
        <f>+PL!J17</f>
        <v>-403488.96437132685</v>
      </c>
      <c r="L64" s="73">
        <f>+PL!K17</f>
        <v>-446834.99445001839</v>
      </c>
    </row>
    <row r="65" spans="2:12" x14ac:dyDescent="0.25">
      <c r="B65" s="22" t="s">
        <v>86</v>
      </c>
      <c r="C65" s="157" t="s">
        <v>87</v>
      </c>
      <c r="D65" s="354">
        <f>(BS!C18/D63)*365</f>
        <v>51.056210685607397</v>
      </c>
      <c r="E65" s="354">
        <f>(BS!D18/E63)*365</f>
        <v>53.529425111525612</v>
      </c>
      <c r="F65" s="354">
        <f>(BS!E18/F63)*365</f>
        <v>51.649048591000017</v>
      </c>
      <c r="G65" s="354">
        <f>(BS!F18/G63)*365</f>
        <v>36.000152203085761</v>
      </c>
      <c r="H65" s="170">
        <v>50</v>
      </c>
      <c r="I65" s="170">
        <f>H65</f>
        <v>50</v>
      </c>
      <c r="J65" s="170">
        <f t="shared" ref="J65:L65" si="30">I65</f>
        <v>50</v>
      </c>
      <c r="K65" s="170">
        <f t="shared" si="30"/>
        <v>50</v>
      </c>
      <c r="L65" s="171">
        <f t="shared" si="30"/>
        <v>50</v>
      </c>
    </row>
    <row r="66" spans="2:12" x14ac:dyDescent="0.25">
      <c r="B66" s="22" t="s">
        <v>88</v>
      </c>
      <c r="C66" s="157" t="s">
        <v>87</v>
      </c>
      <c r="D66" s="354">
        <f>(BS!C39/-D64)*365</f>
        <v>46.500621108357755</v>
      </c>
      <c r="E66" s="354">
        <f>(BS!D39/-E64)*365</f>
        <v>48.165803896986112</v>
      </c>
      <c r="F66" s="354">
        <f>(BS!E39/-F64)*365</f>
        <v>52.187776506746239</v>
      </c>
      <c r="G66" s="354">
        <f>(BS!F39/-G64)*365</f>
        <v>46.290932786841424</v>
      </c>
      <c r="H66" s="170">
        <f>AVERAGE(D66:G66)</f>
        <v>48.286283574732877</v>
      </c>
      <c r="I66" s="170">
        <f>H66</f>
        <v>48.286283574732877</v>
      </c>
      <c r="J66" s="170">
        <f t="shared" ref="J66:L66" si="31">I66</f>
        <v>48.286283574732877</v>
      </c>
      <c r="K66" s="170">
        <f t="shared" si="31"/>
        <v>48.286283574732877</v>
      </c>
      <c r="L66" s="171">
        <f t="shared" si="31"/>
        <v>48.286283574732877</v>
      </c>
    </row>
    <row r="67" spans="2:12" x14ac:dyDescent="0.25">
      <c r="B67" s="22"/>
      <c r="C67" s="157"/>
      <c r="D67" s="27"/>
      <c r="E67" s="27"/>
      <c r="F67" s="27"/>
      <c r="G67" s="27"/>
      <c r="H67" s="27"/>
      <c r="I67" s="27"/>
      <c r="J67" s="27"/>
      <c r="K67" s="27"/>
      <c r="L67" s="27"/>
    </row>
    <row r="68" spans="2:12" x14ac:dyDescent="0.25">
      <c r="B68" s="22" t="s">
        <v>89</v>
      </c>
      <c r="C68" s="157" t="s">
        <v>90</v>
      </c>
      <c r="D68" s="151">
        <f>BS!C20/Assumptions!D63</f>
        <v>5.2936357493445656E-2</v>
      </c>
      <c r="E68" s="151">
        <f>BS!D20/Assumptions!E63</f>
        <v>7.0855750283714256E-2</v>
      </c>
      <c r="F68" s="151">
        <f>BS!E20/Assumptions!F63</f>
        <v>5.263459116184515E-2</v>
      </c>
      <c r="G68" s="151">
        <f>BS!F20/Assumptions!G63</f>
        <v>5.6774104962426145E-2</v>
      </c>
      <c r="H68" s="365">
        <f>AVERAGE(D68:G68)</f>
        <v>5.8300200975357805E-2</v>
      </c>
      <c r="I68" s="152">
        <f>H68</f>
        <v>5.8300200975357805E-2</v>
      </c>
      <c r="J68" s="152">
        <f t="shared" ref="J68:L68" si="32">I68</f>
        <v>5.8300200975357805E-2</v>
      </c>
      <c r="K68" s="152">
        <f t="shared" si="32"/>
        <v>5.8300200975357805E-2</v>
      </c>
      <c r="L68" s="153">
        <f t="shared" si="32"/>
        <v>5.8300200975357805E-2</v>
      </c>
    </row>
    <row r="69" spans="2:12" x14ac:dyDescent="0.25">
      <c r="B69" s="22" t="s">
        <v>91</v>
      </c>
      <c r="C69" s="157" t="s">
        <v>90</v>
      </c>
      <c r="D69" s="151">
        <f>BS!C40/Assumptions!D63</f>
        <v>1.3843070327272966E-2</v>
      </c>
      <c r="E69" s="151">
        <f>BS!D40/Assumptions!E63</f>
        <v>2.3416918339237473E-2</v>
      </c>
      <c r="F69" s="151">
        <f>BS!E40/Assumptions!F63</f>
        <v>3.896418149680278E-2</v>
      </c>
      <c r="G69" s="151">
        <f>BS!F40/Assumptions!G63</f>
        <v>1.3973542393019992E-2</v>
      </c>
      <c r="H69" s="365">
        <f>AVERAGE(D69:G69)</f>
        <v>2.2549428139083304E-2</v>
      </c>
      <c r="I69" s="152">
        <f>H69</f>
        <v>2.2549428139083304E-2</v>
      </c>
      <c r="J69" s="152">
        <f t="shared" ref="J69:L69" si="33">I69</f>
        <v>2.2549428139083304E-2</v>
      </c>
      <c r="K69" s="152">
        <f t="shared" si="33"/>
        <v>2.2549428139083304E-2</v>
      </c>
      <c r="L69" s="153">
        <f t="shared" si="33"/>
        <v>2.2549428139083304E-2</v>
      </c>
    </row>
    <row r="70" spans="2:12" x14ac:dyDescent="0.25">
      <c r="B70" s="22"/>
      <c r="C70" s="157"/>
      <c r="D70" s="39"/>
      <c r="E70" s="39"/>
      <c r="F70" s="39"/>
      <c r="G70" s="39"/>
      <c r="H70" s="366"/>
      <c r="I70" s="74"/>
      <c r="J70" s="74"/>
      <c r="K70" s="74"/>
      <c r="L70" s="74"/>
    </row>
    <row r="71" spans="2:12" x14ac:dyDescent="0.25">
      <c r="B71" s="4" t="s">
        <v>100</v>
      </c>
      <c r="C71" s="157"/>
      <c r="D71" s="39"/>
      <c r="E71" s="39"/>
      <c r="F71" s="39"/>
      <c r="G71" s="39"/>
      <c r="H71" s="366"/>
      <c r="I71" s="74"/>
      <c r="J71" s="74"/>
      <c r="K71" s="74"/>
      <c r="L71" s="74"/>
    </row>
    <row r="72" spans="2:12" x14ac:dyDescent="0.25">
      <c r="B72" s="22" t="s">
        <v>74</v>
      </c>
      <c r="C72" s="157" t="s">
        <v>42</v>
      </c>
      <c r="D72" s="355"/>
      <c r="E72" s="355"/>
      <c r="F72" s="355"/>
      <c r="G72" s="355"/>
      <c r="H72" s="67">
        <v>30</v>
      </c>
      <c r="I72" s="67">
        <v>30</v>
      </c>
      <c r="J72" s="67">
        <v>30</v>
      </c>
      <c r="K72" s="67">
        <v>30</v>
      </c>
      <c r="L72" s="68">
        <v>30</v>
      </c>
    </row>
    <row r="73" spans="2:12" x14ac:dyDescent="0.25">
      <c r="B73" s="22" t="s">
        <v>320</v>
      </c>
      <c r="C73" s="157" t="s">
        <v>315</v>
      </c>
      <c r="D73" s="355"/>
      <c r="E73" s="355"/>
      <c r="F73" s="355"/>
      <c r="G73" s="355"/>
      <c r="H73" s="76">
        <f>200000/1000</f>
        <v>200</v>
      </c>
      <c r="I73" s="76">
        <f t="shared" ref="I73:L73" si="34">200000/1000</f>
        <v>200</v>
      </c>
      <c r="J73" s="76">
        <f t="shared" si="34"/>
        <v>200</v>
      </c>
      <c r="K73" s="76">
        <f t="shared" si="34"/>
        <v>200</v>
      </c>
      <c r="L73" s="77">
        <f t="shared" si="34"/>
        <v>200</v>
      </c>
    </row>
    <row r="74" spans="2:12" ht="16.5" thickBot="1" x14ac:dyDescent="0.3">
      <c r="B74" s="70" t="s">
        <v>75</v>
      </c>
      <c r="C74" s="173" t="s">
        <v>315</v>
      </c>
      <c r="D74" s="356"/>
      <c r="E74" s="356"/>
      <c r="F74" s="356"/>
      <c r="G74" s="356"/>
      <c r="H74" s="357">
        <f>H72*H73</f>
        <v>6000</v>
      </c>
      <c r="I74" s="357">
        <f t="shared" ref="I74:L74" si="35">I72*I73</f>
        <v>6000</v>
      </c>
      <c r="J74" s="357">
        <f t="shared" si="35"/>
        <v>6000</v>
      </c>
      <c r="K74" s="357">
        <f t="shared" si="35"/>
        <v>6000</v>
      </c>
      <c r="L74" s="357">
        <f t="shared" si="35"/>
        <v>6000</v>
      </c>
    </row>
    <row r="75" spans="2:12" ht="16.5" thickTop="1" x14ac:dyDescent="0.25">
      <c r="B75" s="4"/>
      <c r="C75" s="157"/>
      <c r="D75" s="38"/>
      <c r="E75" s="38"/>
      <c r="F75" s="38"/>
      <c r="G75" s="38"/>
      <c r="H75" s="75"/>
      <c r="I75" s="75"/>
      <c r="J75" s="75"/>
      <c r="K75" s="75"/>
      <c r="L75" s="75"/>
    </row>
    <row r="76" spans="2:12" x14ac:dyDescent="0.25">
      <c r="B76" s="33" t="s">
        <v>93</v>
      </c>
      <c r="D76" s="27"/>
      <c r="E76" s="27"/>
      <c r="F76" s="27"/>
      <c r="G76" s="27"/>
      <c r="H76" s="27"/>
      <c r="I76" s="27"/>
      <c r="J76" s="27"/>
      <c r="K76" s="27"/>
      <c r="L76" s="27"/>
    </row>
    <row r="77" spans="2:12" x14ac:dyDescent="0.25">
      <c r="B77" s="22" t="s">
        <v>94</v>
      </c>
      <c r="C77" s="157" t="s">
        <v>99</v>
      </c>
      <c r="D77" s="367">
        <v>0.05</v>
      </c>
      <c r="E77" s="73"/>
      <c r="F77" s="73"/>
      <c r="G77" s="73"/>
      <c r="H77" s="73"/>
      <c r="I77" s="73"/>
      <c r="J77" s="73"/>
      <c r="K77" s="73"/>
      <c r="L77" s="73"/>
    </row>
    <row r="78" spans="2:12" x14ac:dyDescent="0.25">
      <c r="B78" s="7"/>
      <c r="C78" s="157" t="s">
        <v>101</v>
      </c>
      <c r="D78" s="367">
        <v>0.7</v>
      </c>
      <c r="E78" s="172"/>
      <c r="F78" s="172"/>
      <c r="G78" s="172"/>
      <c r="H78" s="358">
        <f>$H$74*$D$78</f>
        <v>4200</v>
      </c>
      <c r="I78" s="358">
        <f>$H$74*$D$78</f>
        <v>4200</v>
      </c>
      <c r="J78" s="358">
        <f>$H$74*$D$78</f>
        <v>4200</v>
      </c>
      <c r="K78" s="358">
        <f>$H$74*$D$78</f>
        <v>4200</v>
      </c>
      <c r="L78" s="358">
        <f>$H$74*$D$78</f>
        <v>4200</v>
      </c>
    </row>
    <row r="79" spans="2:12" x14ac:dyDescent="0.25">
      <c r="B79" s="7"/>
      <c r="C79" s="157" t="s">
        <v>102</v>
      </c>
      <c r="D79" s="367">
        <v>0.3</v>
      </c>
      <c r="E79" s="172"/>
      <c r="F79" s="172"/>
      <c r="G79" s="172"/>
      <c r="H79" s="358">
        <f>$H$74*$D$79</f>
        <v>1800</v>
      </c>
      <c r="I79" s="358">
        <f>$H$74*$D$79</f>
        <v>1800</v>
      </c>
      <c r="J79" s="358">
        <f>$H$74*$D$79</f>
        <v>1800</v>
      </c>
      <c r="K79" s="358">
        <f>$H$74*$D$79</f>
        <v>1800</v>
      </c>
      <c r="L79" s="358">
        <f>$H$74*$D$79</f>
        <v>1800</v>
      </c>
    </row>
    <row r="80" spans="2:12" x14ac:dyDescent="0.25">
      <c r="B80" s="23"/>
      <c r="C80" s="157"/>
      <c r="D80" s="368"/>
      <c r="E80" s="73"/>
      <c r="F80" s="73"/>
      <c r="G80" s="73"/>
      <c r="H80" s="358"/>
      <c r="I80" s="358"/>
      <c r="J80" s="358"/>
      <c r="K80" s="358"/>
      <c r="L80" s="358"/>
    </row>
    <row r="81" spans="2:12" x14ac:dyDescent="0.25">
      <c r="B81" s="22" t="s">
        <v>95</v>
      </c>
      <c r="C81" s="157" t="s">
        <v>315</v>
      </c>
      <c r="D81" s="369"/>
      <c r="E81" s="369"/>
      <c r="F81" s="369"/>
      <c r="G81" s="369"/>
      <c r="H81" s="73">
        <f>G84</f>
        <v>49873.381000000001</v>
      </c>
      <c r="I81" s="73">
        <f t="shared" ref="I81:L81" si="36">H84</f>
        <v>51579.711949999997</v>
      </c>
      <c r="J81" s="73">
        <f t="shared" si="36"/>
        <v>53200.726352499994</v>
      </c>
      <c r="K81" s="73">
        <f t="shared" si="36"/>
        <v>54740.690034874991</v>
      </c>
      <c r="L81" s="73">
        <f t="shared" si="36"/>
        <v>56203.655533131241</v>
      </c>
    </row>
    <row r="82" spans="2:12" x14ac:dyDescent="0.25">
      <c r="B82" s="22" t="s">
        <v>96</v>
      </c>
      <c r="C82" s="157" t="s">
        <v>315</v>
      </c>
      <c r="D82" s="369"/>
      <c r="E82" s="369"/>
      <c r="F82" s="369"/>
      <c r="G82" s="369"/>
      <c r="H82" s="358">
        <f>H78</f>
        <v>4200</v>
      </c>
      <c r="I82" s="358">
        <f t="shared" ref="I82:L82" si="37">I78</f>
        <v>4200</v>
      </c>
      <c r="J82" s="358">
        <f t="shared" si="37"/>
        <v>4200</v>
      </c>
      <c r="K82" s="358">
        <f t="shared" si="37"/>
        <v>4200</v>
      </c>
      <c r="L82" s="358">
        <f t="shared" si="37"/>
        <v>4200</v>
      </c>
    </row>
    <row r="83" spans="2:12" x14ac:dyDescent="0.25">
      <c r="B83" s="22" t="s">
        <v>97</v>
      </c>
      <c r="C83" s="157" t="s">
        <v>315</v>
      </c>
      <c r="D83" s="370"/>
      <c r="E83" s="370"/>
      <c r="F83" s="370"/>
      <c r="G83" s="370"/>
      <c r="H83" s="358">
        <f>-(H81*$D$77)</f>
        <v>-2493.6690500000004</v>
      </c>
      <c r="I83" s="358">
        <f t="shared" ref="I83:L83" si="38">-(I81*$D$77)</f>
        <v>-2578.9855975</v>
      </c>
      <c r="J83" s="358">
        <f t="shared" si="38"/>
        <v>-2660.0363176249998</v>
      </c>
      <c r="K83" s="358">
        <f t="shared" si="38"/>
        <v>-2737.0345017437498</v>
      </c>
      <c r="L83" s="358">
        <f t="shared" si="38"/>
        <v>-2810.1827766565621</v>
      </c>
    </row>
    <row r="84" spans="2:12" ht="16.5" thickBot="1" x14ac:dyDescent="0.3">
      <c r="B84" s="70" t="s">
        <v>98</v>
      </c>
      <c r="C84" s="173" t="s">
        <v>315</v>
      </c>
      <c r="D84" s="359">
        <f>BS!C32</f>
        <v>108725.20600000001</v>
      </c>
      <c r="E84" s="359">
        <f>BS!D32</f>
        <v>107579.663</v>
      </c>
      <c r="F84" s="359">
        <f>BS!E32</f>
        <v>83490.498999999996</v>
      </c>
      <c r="G84" s="359">
        <f>BS!F32</f>
        <v>49873.381000000001</v>
      </c>
      <c r="H84" s="357">
        <f>SUM(H81:H83)</f>
        <v>51579.711949999997</v>
      </c>
      <c r="I84" s="357">
        <f t="shared" ref="I84:L84" si="39">SUM(I81:I83)</f>
        <v>53200.726352499994</v>
      </c>
      <c r="J84" s="357">
        <f t="shared" si="39"/>
        <v>54740.690034874991</v>
      </c>
      <c r="K84" s="357">
        <f t="shared" si="39"/>
        <v>56203.655533131241</v>
      </c>
      <c r="L84" s="357">
        <f t="shared" si="39"/>
        <v>57593.472756474679</v>
      </c>
    </row>
    <row r="85" spans="2:12" ht="16.5" thickTop="1" x14ac:dyDescent="0.25">
      <c r="B85" s="22"/>
      <c r="C85" s="157"/>
      <c r="D85" s="73"/>
      <c r="E85" s="73"/>
      <c r="F85" s="73"/>
      <c r="G85" s="73"/>
      <c r="H85" s="73"/>
      <c r="I85" s="73"/>
      <c r="J85" s="73"/>
      <c r="K85" s="73"/>
      <c r="L85" s="73"/>
    </row>
    <row r="86" spans="2:12" x14ac:dyDescent="0.25">
      <c r="B86" s="33" t="s">
        <v>104</v>
      </c>
      <c r="D86" s="27"/>
      <c r="E86" s="27"/>
      <c r="F86" s="27"/>
      <c r="G86" s="27"/>
      <c r="H86" s="337"/>
      <c r="I86" s="27"/>
      <c r="J86" s="27"/>
      <c r="K86" s="27"/>
      <c r="L86" s="27"/>
    </row>
    <row r="87" spans="2:12" x14ac:dyDescent="0.25">
      <c r="B87" s="22" t="s">
        <v>103</v>
      </c>
      <c r="C87" s="157" t="s">
        <v>321</v>
      </c>
      <c r="D87" s="367">
        <v>7.0000000000000007E-2</v>
      </c>
      <c r="E87" s="352"/>
      <c r="F87" s="352"/>
      <c r="G87" s="352"/>
      <c r="H87" s="358">
        <f>H81*$D$87</f>
        <v>3491.1366700000003</v>
      </c>
      <c r="I87" s="358">
        <f t="shared" ref="I87:L87" si="40">I81*$D$87</f>
        <v>3610.5798365000001</v>
      </c>
      <c r="J87" s="358">
        <f t="shared" si="40"/>
        <v>3724.050844675</v>
      </c>
      <c r="K87" s="358">
        <f t="shared" si="40"/>
        <v>3831.8483024412499</v>
      </c>
      <c r="L87" s="358">
        <f t="shared" si="40"/>
        <v>3934.2558873191874</v>
      </c>
    </row>
  </sheetData>
  <hyperlinks>
    <hyperlink ref="B3" location="Index!A1" display="Back to Index" xr:uid="{00000000-0004-0000-0600-000000000000}"/>
  </hyperlinks>
  <pageMargins left="0.7" right="0.7" top="0.75" bottom="0.75" header="0.3" footer="0.3"/>
  <pageSetup scale="39" orientation="portrait" r:id="rId1"/>
  <ignoredErrors>
    <ignoredError sqref="F24:G24 E22 F22:G22 D13 E13:G13 D15:G15" formula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37"/>
  <sheetViews>
    <sheetView showGridLines="0" view="pageBreakPreview" zoomScale="90" zoomScaleNormal="90" zoomScaleSheetLayoutView="90" workbookViewId="0">
      <pane ySplit="5" topLeftCell="A6" activePane="bottomLeft" state="frozen"/>
      <selection pane="bottomLeft" activeCell="B1" sqref="B1"/>
    </sheetView>
  </sheetViews>
  <sheetFormatPr defaultColWidth="9.140625" defaultRowHeight="15" x14ac:dyDescent="0.25"/>
  <cols>
    <col min="1" max="1" width="1.85546875" customWidth="1"/>
    <col min="2" max="2" width="37" customWidth="1"/>
    <col min="3" max="6" width="15.85546875" bestFit="1" customWidth="1"/>
    <col min="7" max="11" width="15.140625" bestFit="1" customWidth="1"/>
    <col min="12" max="12" width="1.85546875" customWidth="1"/>
    <col min="13" max="13" width="11.42578125" bestFit="1" customWidth="1"/>
  </cols>
  <sheetData>
    <row r="1" spans="1:11" ht="28.5" x14ac:dyDescent="0.45">
      <c r="A1" s="113"/>
      <c r="B1" s="112" t="s">
        <v>200</v>
      </c>
      <c r="C1" s="13"/>
      <c r="D1" s="13"/>
      <c r="E1" s="114"/>
      <c r="F1" s="14"/>
      <c r="G1" s="14"/>
      <c r="H1" s="14"/>
      <c r="I1" s="14"/>
      <c r="J1" s="14"/>
      <c r="K1" s="14"/>
    </row>
    <row r="2" spans="1:11" ht="18" x14ac:dyDescent="0.25">
      <c r="A2" s="7"/>
      <c r="B2" s="12" t="s">
        <v>297</v>
      </c>
      <c r="C2" s="9"/>
      <c r="D2" s="9"/>
      <c r="E2" s="10"/>
      <c r="F2" s="10"/>
      <c r="G2" s="10"/>
      <c r="H2" s="10"/>
      <c r="I2" s="10"/>
      <c r="J2" s="10"/>
      <c r="K2" s="10"/>
    </row>
    <row r="3" spans="1:11" ht="15.75" x14ac:dyDescent="0.25">
      <c r="A3" s="7"/>
      <c r="B3" s="11" t="s">
        <v>298</v>
      </c>
      <c r="C3" s="10"/>
      <c r="D3" s="10"/>
      <c r="E3" s="10"/>
      <c r="F3" s="10"/>
      <c r="G3" s="10"/>
      <c r="H3" s="10"/>
      <c r="I3" s="10"/>
      <c r="J3" s="10"/>
      <c r="K3" s="10"/>
    </row>
    <row r="4" spans="1:11" ht="15.75" x14ac:dyDescent="0.25">
      <c r="A4" s="7"/>
      <c r="B4" s="116" t="s">
        <v>299</v>
      </c>
      <c r="C4" s="6"/>
      <c r="D4" s="6"/>
      <c r="E4" s="6"/>
      <c r="F4" s="6"/>
      <c r="G4" s="6"/>
      <c r="H4" s="6"/>
      <c r="I4" s="6"/>
      <c r="J4" s="6"/>
      <c r="K4" s="6"/>
    </row>
    <row r="5" spans="1:11" ht="18.75" x14ac:dyDescent="0.25">
      <c r="A5" s="7"/>
      <c r="B5" s="146" t="s">
        <v>21</v>
      </c>
      <c r="C5" s="143" t="s">
        <v>49</v>
      </c>
      <c r="D5" s="143" t="s">
        <v>0</v>
      </c>
      <c r="E5" s="143" t="s">
        <v>1</v>
      </c>
      <c r="F5" s="143" t="s">
        <v>2</v>
      </c>
      <c r="G5" s="144" t="s">
        <v>3</v>
      </c>
      <c r="H5" s="144" t="s">
        <v>6</v>
      </c>
      <c r="I5" s="144" t="s">
        <v>5</v>
      </c>
      <c r="J5" s="144" t="s">
        <v>4</v>
      </c>
      <c r="K5" s="144" t="s">
        <v>7</v>
      </c>
    </row>
    <row r="6" spans="1:11" ht="14.25" customHeight="1" x14ac:dyDescent="0.25">
      <c r="B6" s="180"/>
      <c r="C6" s="175"/>
      <c r="D6" s="175"/>
      <c r="E6" s="175"/>
      <c r="F6" s="175"/>
      <c r="G6" s="175"/>
      <c r="H6" s="175"/>
      <c r="I6" s="175"/>
      <c r="J6" s="175"/>
      <c r="K6" s="175"/>
    </row>
    <row r="7" spans="1:11" ht="18" x14ac:dyDescent="0.25">
      <c r="B7" s="180" t="s">
        <v>201</v>
      </c>
      <c r="C7" s="175"/>
      <c r="D7" s="175"/>
      <c r="E7" s="175"/>
      <c r="F7" s="175"/>
      <c r="G7" s="175"/>
      <c r="H7" s="175"/>
      <c r="I7" s="175"/>
      <c r="J7" s="175"/>
      <c r="K7" s="175"/>
    </row>
    <row r="8" spans="1:11" ht="5.25" customHeight="1" x14ac:dyDescent="0.25">
      <c r="B8" s="180"/>
      <c r="C8" s="175"/>
      <c r="D8" s="175"/>
      <c r="E8" s="175"/>
      <c r="F8" s="175"/>
      <c r="G8" s="175"/>
      <c r="H8" s="175"/>
      <c r="I8" s="175"/>
      <c r="J8" s="175"/>
      <c r="K8" s="175"/>
    </row>
    <row r="9" spans="1:11" ht="15.75" x14ac:dyDescent="0.25">
      <c r="B9" s="181" t="s">
        <v>202</v>
      </c>
      <c r="C9" s="182">
        <f>IFERROR(PL!C20/PL!C11,0)</f>
        <v>0.41351711707285943</v>
      </c>
      <c r="D9" s="182">
        <f>IFERROR(PL!D20/PL!D11,0)</f>
        <v>0.4130166375724631</v>
      </c>
      <c r="E9" s="182">
        <f>IFERROR(PL!E20/PL!E11,0)</f>
        <v>0.40922804023095677</v>
      </c>
      <c r="F9" s="182">
        <f>IFERROR(PL!F20/PL!F11,0)</f>
        <v>0.43441980160849397</v>
      </c>
      <c r="G9" s="182">
        <f>IFERROR(PL!G20/PL!G11,0)</f>
        <v>0.45441980160849405</v>
      </c>
      <c r="H9" s="182">
        <f>IFERROR(PL!H20/PL!H11,0)</f>
        <v>0.47441980160849406</v>
      </c>
      <c r="I9" s="182">
        <f>IFERROR(PL!I20/PL!I11,0)</f>
        <v>0.49441980160849414</v>
      </c>
      <c r="J9" s="182">
        <f>IFERROR(PL!J20/PL!J11,0)</f>
        <v>0.51441980160849399</v>
      </c>
      <c r="K9" s="182">
        <f>IFERROR(PL!K20/PL!K11,0)</f>
        <v>0.53441980160849401</v>
      </c>
    </row>
    <row r="10" spans="1:11" ht="15.75" x14ac:dyDescent="0.25">
      <c r="B10" s="181" t="s">
        <v>203</v>
      </c>
      <c r="C10" s="182">
        <f>IFERROR(PL!C29/PL!C11,0)</f>
        <v>0.11011997780222868</v>
      </c>
      <c r="D10" s="182">
        <f>IFERROR(PL!D29/PL!D11,0)</f>
        <v>9.8091205392424441E-2</v>
      </c>
      <c r="E10" s="182">
        <f>IFERROR(PL!E29/PL!E11,0)</f>
        <v>9.620187106939225E-2</v>
      </c>
      <c r="F10" s="182">
        <f>IFERROR(PL!F29/PL!F11,0)</f>
        <v>0.10815951313243904</v>
      </c>
      <c r="G10" s="182">
        <f>IFERROR(PL!G29/PL!G11,0)</f>
        <v>0.16343631722393628</v>
      </c>
      <c r="H10" s="182">
        <f>IFERROR(PL!H29/PL!H11,0)</f>
        <v>0.18064287756856759</v>
      </c>
      <c r="I10" s="182">
        <f>IFERROR(PL!I29/PL!I11,0)</f>
        <v>0.19467757376473074</v>
      </c>
      <c r="J10" s="182">
        <f>IFERROR(PL!J29/PL!J11,0)</f>
        <v>0.2073013048055905</v>
      </c>
      <c r="K10" s="182">
        <f>IFERROR(PL!K29/PL!K11,0)</f>
        <v>0.21899755406786817</v>
      </c>
    </row>
    <row r="11" spans="1:11" ht="15.75" x14ac:dyDescent="0.25">
      <c r="B11" s="181" t="s">
        <v>204</v>
      </c>
      <c r="C11" s="182">
        <f>IFERROR(PL!C49/PL!C11,0)</f>
        <v>2.7004649800838193E-2</v>
      </c>
      <c r="D11" s="182">
        <f>IFERROR(PL!D49/PL!D11,0)</f>
        <v>2.0154037859258022E-2</v>
      </c>
      <c r="E11" s="182">
        <f>IFERROR(PL!E49/PL!E11,0)</f>
        <v>2.179187660388009E-2</v>
      </c>
      <c r="F11" s="182">
        <f>IFERROR(PL!F49/PL!F11,0)</f>
        <v>5.3461547096707602E-3</v>
      </c>
      <c r="G11" s="182">
        <f>IFERROR(PL!G49/PL!G11,0)</f>
        <v>0.10314556025024425</v>
      </c>
      <c r="H11" s="182">
        <f>IFERROR(PL!H49/PL!H11,0)</f>
        <v>0.11700235878406486</v>
      </c>
      <c r="I11" s="182">
        <f>IFERROR(PL!I49/PL!I11,0)</f>
        <v>0.12802833544992873</v>
      </c>
      <c r="J11" s="182">
        <f>IFERROR(PL!J49/PL!J11,0)</f>
        <v>0.13739835631662284</v>
      </c>
      <c r="K11" s="182">
        <f>IFERROR(PL!K49/PL!K11,0)</f>
        <v>0.14654605669392845</v>
      </c>
    </row>
    <row r="12" spans="1:11" ht="15.75" x14ac:dyDescent="0.25">
      <c r="B12" s="22"/>
      <c r="C12" s="176"/>
      <c r="D12" s="176"/>
      <c r="E12" s="176"/>
      <c r="F12" s="176"/>
      <c r="G12" s="176"/>
      <c r="H12" s="176"/>
      <c r="I12" s="176"/>
      <c r="J12" s="176"/>
      <c r="K12" s="176"/>
    </row>
    <row r="13" spans="1:11" ht="15.75" x14ac:dyDescent="0.25">
      <c r="B13" s="181" t="s">
        <v>322</v>
      </c>
      <c r="C13" s="182" t="str">
        <f>IFERROR(PL!C49/((BS!B23+BS!C23)/2),"-")</f>
        <v>-</v>
      </c>
      <c r="D13" s="182">
        <f>IFERROR(PL!D49/((BS!C23+BS!D23)/2),"-")</f>
        <v>2.3574894843119927E-2</v>
      </c>
      <c r="E13" s="182">
        <f>IFERROR(PL!E49/((BS!D23+BS!E23)/2),"-")</f>
        <v>2.957616739408022E-2</v>
      </c>
      <c r="F13" s="182">
        <f>IFERROR(PL!F49/((BS!E23+BS!F23)/2),"-")</f>
        <v>9.1505882981935769E-3</v>
      </c>
      <c r="G13" s="182">
        <f>IFERROR(PL!G49/((BS!F23+BS!G23)/2),"-")</f>
        <v>0.22572969337697374</v>
      </c>
      <c r="H13" s="182">
        <f>IFERROR(PL!H49/((BS!G23+BS!H23)/2),"-")</f>
        <v>0.25898181635827949</v>
      </c>
      <c r="I13" s="182">
        <f>IFERROR(PL!I49/((BS!H23+BS!I23)/2),"-")</f>
        <v>0.26349905468972723</v>
      </c>
      <c r="J13" s="182">
        <f>IFERROR(PL!J49/((BS!I23+BS!J23)/2),"-")</f>
        <v>0.2559809168774142</v>
      </c>
      <c r="K13" s="182">
        <f>IFERROR(PL!K49/((BS!J23+BS!K23)/2),"-")</f>
        <v>0.24145089796879932</v>
      </c>
    </row>
    <row r="14" spans="1:11" ht="15.75" x14ac:dyDescent="0.25">
      <c r="B14" s="174"/>
      <c r="C14" s="177"/>
      <c r="D14" s="177"/>
      <c r="E14" s="177"/>
      <c r="F14" s="177"/>
      <c r="G14" s="177"/>
      <c r="H14" s="177"/>
      <c r="I14" s="177"/>
      <c r="J14" s="177"/>
      <c r="K14" s="177"/>
    </row>
    <row r="15" spans="1:11" ht="18" x14ac:dyDescent="0.25">
      <c r="B15" s="180" t="s">
        <v>205</v>
      </c>
      <c r="C15" s="177"/>
      <c r="D15" s="177"/>
      <c r="E15" s="177"/>
      <c r="F15" s="177"/>
      <c r="G15" s="177"/>
      <c r="H15" s="177"/>
      <c r="I15" s="177"/>
      <c r="J15" s="177"/>
      <c r="K15" s="177"/>
    </row>
    <row r="16" spans="1:11" ht="5.25" customHeight="1" x14ac:dyDescent="0.25">
      <c r="B16" s="180"/>
      <c r="C16" s="371"/>
      <c r="D16" s="371"/>
      <c r="E16" s="371"/>
      <c r="F16" s="371"/>
      <c r="G16" s="371"/>
      <c r="H16" s="371"/>
      <c r="I16" s="371"/>
      <c r="J16" s="371"/>
      <c r="K16" s="371"/>
    </row>
    <row r="17" spans="2:11" ht="15.75" x14ac:dyDescent="0.25">
      <c r="B17" s="181" t="s">
        <v>206</v>
      </c>
      <c r="C17" s="183" t="str">
        <f>IFERROR(PL!C49/((BS!B23+BS!C23)/2),"-")</f>
        <v>-</v>
      </c>
      <c r="D17" s="183">
        <f>IFERROR(PL!D49/((BS!C23+BS!D23)/2),"-")</f>
        <v>2.3574894843119927E-2</v>
      </c>
      <c r="E17" s="183">
        <f>IFERROR(PL!E49/((BS!D23+BS!E23)/2),"-")</f>
        <v>2.957616739408022E-2</v>
      </c>
      <c r="F17" s="183">
        <f>IFERROR(PL!F49/((BS!E23+BS!F23)/2),"-")</f>
        <v>9.1505882981935769E-3</v>
      </c>
      <c r="G17" s="183">
        <f>IFERROR(PL!G49/((BS!F23+BS!G23)/2),"-")</f>
        <v>0.22572969337697374</v>
      </c>
      <c r="H17" s="183">
        <f>IFERROR(PL!H49/((BS!G23+BS!H23)/2),"-")</f>
        <v>0.25898181635827949</v>
      </c>
      <c r="I17" s="183">
        <f>IFERROR(PL!I49/((BS!H23+BS!I23)/2),"-")</f>
        <v>0.26349905468972723</v>
      </c>
      <c r="J17" s="183">
        <f>IFERROR(PL!J49/((BS!I23+BS!J23)/2),"-")</f>
        <v>0.2559809168774142</v>
      </c>
      <c r="K17" s="183">
        <f>IFERROR(PL!K49/((BS!J23+BS!K23)/2),"-")</f>
        <v>0.24145089796879932</v>
      </c>
    </row>
    <row r="18" spans="2:11" ht="15.75" x14ac:dyDescent="0.25">
      <c r="B18" s="181" t="s">
        <v>207</v>
      </c>
      <c r="C18" s="183" t="str">
        <f>IFERROR(PL!C8/((BS!B18+BS!C18)/2),"-")</f>
        <v>-</v>
      </c>
      <c r="D18" s="183">
        <f>IFERROR(PL!D8/((BS!C18+BS!D18)/2),"-")</f>
        <v>5.8638701205123009</v>
      </c>
      <c r="E18" s="183">
        <f>IFERROR(PL!E8/((BS!D18+BS!E18)/2),"-")</f>
        <v>5.7726658320731579</v>
      </c>
      <c r="F18" s="183">
        <f>IFERROR(PL!F8/((BS!E18+BS!F18)/2),"-")</f>
        <v>6.5935215737778003</v>
      </c>
      <c r="G18" s="183">
        <f>IFERROR(PL!G8/((BS!F18+BS!G18)/2),"-")</f>
        <v>7.5988162439973097</v>
      </c>
      <c r="H18" s="183">
        <f>IFERROR(PL!H8/((BS!G18+BS!H18)/2),"-")</f>
        <v>6.7750173361522217</v>
      </c>
      <c r="I18" s="183">
        <f>IFERROR(PL!I8/((BS!H18+BS!I18)/2),"-")</f>
        <v>6.4955787610619478</v>
      </c>
      <c r="J18" s="183">
        <f>IFERROR(PL!J8/((BS!I18+BS!J18)/2),"-")</f>
        <v>6.3170711211778041</v>
      </c>
      <c r="K18" s="183">
        <f>IFERROR(PL!K8/((BS!J18+BS!K18)/2),"-")</f>
        <v>6.1113703016241301</v>
      </c>
    </row>
    <row r="19" spans="2:11" ht="15.75" x14ac:dyDescent="0.25">
      <c r="B19" s="181" t="s">
        <v>208</v>
      </c>
      <c r="C19" s="183" t="str">
        <f>IFERROR(-PL!C17/((BS!B39+BS!C39)/2),"-")</f>
        <v>-</v>
      </c>
      <c r="D19" s="183">
        <f>IFERROR(-PL!D17/((BS!C39+BS!D39)/2),"-")</f>
        <v>8.4499588955057927</v>
      </c>
      <c r="E19" s="183">
        <f>IFERROR(-PL!E17/((BS!D39+BS!E39)/2),"-")</f>
        <v>7.9777784530968665</v>
      </c>
      <c r="F19" s="183">
        <f>IFERROR(-PL!F17/((BS!E39+BS!F39)/2),"-")</f>
        <v>7.6936924858312299</v>
      </c>
      <c r="G19" s="183">
        <f>IFERROR(-PL!G17/((BS!F39+BS!G39)/2),"-")</f>
        <v>8.7485670146553201</v>
      </c>
      <c r="H19" s="183">
        <f>IFERROR(-PL!H17/((BS!G39+BS!H39)/2),"-")</f>
        <v>8.5875316021988191</v>
      </c>
      <c r="I19" s="183">
        <f>IFERROR(-PL!I17/((BS!H39+BS!I39)/2),"-")</f>
        <v>8.283715219995532</v>
      </c>
      <c r="J19" s="183">
        <f>IFERROR(-PL!J17/((BS!I39+BS!J39)/2),"-")</f>
        <v>8.1181495478019983</v>
      </c>
      <c r="K19" s="183">
        <f>IFERROR(-PL!K17/((BS!J39+BS!K39)/2),"-")</f>
        <v>7.9444135171351542</v>
      </c>
    </row>
    <row r="20" spans="2:11" ht="15.75" x14ac:dyDescent="0.25">
      <c r="B20" s="22"/>
      <c r="C20" s="178"/>
      <c r="D20" s="178"/>
      <c r="E20" s="178"/>
      <c r="F20" s="178"/>
      <c r="G20" s="178"/>
      <c r="H20" s="178"/>
      <c r="I20" s="178"/>
      <c r="J20" s="178"/>
      <c r="K20" s="178"/>
    </row>
    <row r="21" spans="2:11" ht="15.75" x14ac:dyDescent="0.25">
      <c r="B21" s="181" t="s">
        <v>86</v>
      </c>
      <c r="C21" s="184" t="str">
        <f>IFERROR(365/C18,"-")</f>
        <v>-</v>
      </c>
      <c r="D21" s="184">
        <f t="shared" ref="D21:K21" si="0">IFERROR(365/D18,"-")</f>
        <v>62.245580563457558</v>
      </c>
      <c r="E21" s="184">
        <f t="shared" si="0"/>
        <v>63.229019419770616</v>
      </c>
      <c r="F21" s="184">
        <f t="shared" si="0"/>
        <v>55.357367973374345</v>
      </c>
      <c r="G21" s="184">
        <f t="shared" si="0"/>
        <v>48.03379740737013</v>
      </c>
      <c r="H21" s="184">
        <f t="shared" si="0"/>
        <v>53.874400889326246</v>
      </c>
      <c r="I21" s="184">
        <f t="shared" si="0"/>
        <v>56.192067470262948</v>
      </c>
      <c r="J21" s="184">
        <f t="shared" si="0"/>
        <v>57.779941526437419</v>
      </c>
      <c r="K21" s="184">
        <f t="shared" si="0"/>
        <v>59.724739622306842</v>
      </c>
    </row>
    <row r="22" spans="2:11" ht="15.75" x14ac:dyDescent="0.25">
      <c r="B22" s="181" t="s">
        <v>88</v>
      </c>
      <c r="C22" s="184" t="str">
        <f>IFERROR(365/C19,"-")</f>
        <v>-</v>
      </c>
      <c r="D22" s="184">
        <f t="shared" ref="D22:K22" si="1">IFERROR(365/D19,"-")</f>
        <v>43.195476393870912</v>
      </c>
      <c r="E22" s="184">
        <f t="shared" si="1"/>
        <v>45.75208526357509</v>
      </c>
      <c r="F22" s="184">
        <f t="shared" si="1"/>
        <v>47.441459438648884</v>
      </c>
      <c r="G22" s="184">
        <f t="shared" si="1"/>
        <v>41.721118371564586</v>
      </c>
      <c r="H22" s="184">
        <f t="shared" si="1"/>
        <v>42.503482596389226</v>
      </c>
      <c r="I22" s="184">
        <f t="shared" si="1"/>
        <v>44.062354910384869</v>
      </c>
      <c r="J22" s="184">
        <f t="shared" si="1"/>
        <v>44.960984994274256</v>
      </c>
      <c r="K22" s="184">
        <f t="shared" si="1"/>
        <v>45.944234802573966</v>
      </c>
    </row>
    <row r="23" spans="2:11" ht="15.75" x14ac:dyDescent="0.25">
      <c r="B23" s="7"/>
      <c r="C23" s="178"/>
      <c r="D23" s="178"/>
      <c r="E23" s="178"/>
      <c r="F23" s="178"/>
      <c r="G23" s="178"/>
      <c r="H23" s="178"/>
      <c r="I23" s="178"/>
      <c r="J23" s="178"/>
      <c r="K23" s="178"/>
    </row>
    <row r="24" spans="2:11" ht="18" x14ac:dyDescent="0.25">
      <c r="B24" s="180" t="s">
        <v>209</v>
      </c>
      <c r="C24" s="178"/>
      <c r="D24" s="178"/>
      <c r="E24" s="178"/>
      <c r="F24" s="178"/>
      <c r="G24" s="178"/>
      <c r="H24" s="178"/>
      <c r="I24" s="178"/>
      <c r="J24" s="178"/>
      <c r="K24" s="178"/>
    </row>
    <row r="25" spans="2:11" ht="5.25" customHeight="1" x14ac:dyDescent="0.25">
      <c r="B25" s="180"/>
      <c r="C25" s="371"/>
      <c r="D25" s="371"/>
      <c r="E25" s="371"/>
      <c r="F25" s="371"/>
      <c r="G25" s="371"/>
      <c r="H25" s="371"/>
      <c r="I25" s="371"/>
      <c r="J25" s="371"/>
      <c r="K25" s="371"/>
    </row>
    <row r="26" spans="2:11" ht="15.75" x14ac:dyDescent="0.25">
      <c r="B26" s="181" t="s">
        <v>210</v>
      </c>
      <c r="C26" s="183">
        <f>IFERROR(BS!C21/BS!C42,"-")</f>
        <v>1.0489908407796746</v>
      </c>
      <c r="D26" s="183">
        <f>IFERROR(BS!D21/BS!D42,"-")</f>
        <v>0.85048878726823118</v>
      </c>
      <c r="E26" s="183">
        <f>IFERROR(BS!E21/BS!E42,"-")</f>
        <v>0.76401577776194818</v>
      </c>
      <c r="F26" s="183">
        <f>IFERROR(BS!F21/BS!F42,"-")</f>
        <v>0.75323657129330035</v>
      </c>
      <c r="G26" s="183">
        <f>IFERROR(BS!G21/BS!G42,"-")</f>
        <v>1.3345311528069141</v>
      </c>
      <c r="H26" s="183">
        <f>IFERROR(BS!H21/BS!H42,"-")</f>
        <v>2.0243457226829902</v>
      </c>
      <c r="I26" s="183">
        <f>IFERROR(BS!I21/BS!I42,"-")</f>
        <v>2.8215890778554016</v>
      </c>
      <c r="J26" s="183">
        <f>IFERROR(BS!J21/BS!J42,"-")</f>
        <v>3.732405270699187</v>
      </c>
      <c r="K26" s="183">
        <f>IFERROR(BS!K21/BS!K42,"-")</f>
        <v>4.7884675363697369</v>
      </c>
    </row>
    <row r="27" spans="2:11" ht="15.75" x14ac:dyDescent="0.25">
      <c r="B27" s="179"/>
      <c r="C27" s="178"/>
      <c r="D27" s="178"/>
      <c r="E27" s="178"/>
      <c r="F27" s="178"/>
      <c r="G27" s="178"/>
      <c r="H27" s="178"/>
      <c r="I27" s="178"/>
      <c r="J27" s="178"/>
      <c r="K27" s="178"/>
    </row>
    <row r="28" spans="2:11" ht="18" x14ac:dyDescent="0.25">
      <c r="B28" s="180" t="s">
        <v>211</v>
      </c>
      <c r="C28" s="178"/>
      <c r="D28" s="178"/>
      <c r="E28" s="178"/>
      <c r="F28" s="178"/>
      <c r="G28" s="178"/>
      <c r="H28" s="178"/>
      <c r="I28" s="178"/>
      <c r="J28" s="178"/>
      <c r="K28" s="178"/>
    </row>
    <row r="29" spans="2:11" ht="5.25" customHeight="1" x14ac:dyDescent="0.25">
      <c r="B29" s="180"/>
      <c r="C29" s="371"/>
      <c r="D29" s="371"/>
      <c r="E29" s="371"/>
      <c r="F29" s="371"/>
      <c r="G29" s="371"/>
      <c r="H29" s="371"/>
      <c r="I29" s="371"/>
      <c r="J29" s="371"/>
      <c r="K29" s="371"/>
    </row>
    <row r="30" spans="2:11" ht="15.75" x14ac:dyDescent="0.25">
      <c r="B30" s="181" t="s">
        <v>323</v>
      </c>
      <c r="C30" s="183">
        <f>IFERROR((BS!C38+BS!C32)/BS!C23,"-")</f>
        <v>0.75082250578562104</v>
      </c>
      <c r="D30" s="183">
        <f>IFERROR((BS!D38+BS!D32)/BS!D23,"-")</f>
        <v>0.72095689362205106</v>
      </c>
      <c r="E30" s="183">
        <f>IFERROR((BS!E38+BS!E32)/BS!E23,"-")</f>
        <v>0.61640934502491407</v>
      </c>
      <c r="F30" s="183">
        <f>IFERROR((BS!F38+BS!F32)/BS!F23,"-")</f>
        <v>0.6158082380580856</v>
      </c>
      <c r="G30" s="183">
        <f>IFERROR((BS!G38+BS!G32)/BS!G23,"-")</f>
        <v>0.47153518829379609</v>
      </c>
      <c r="H30" s="183">
        <f>IFERROR((BS!H38+BS!H32)/BS!H23,"-")</f>
        <v>0.35112780311950076</v>
      </c>
      <c r="I30" s="183">
        <f>IFERROR((BS!I38+BS!I32)/BS!I23,"-")</f>
        <v>0.26452645728767921</v>
      </c>
      <c r="J30" s="183">
        <f>IFERROR((BS!J38+BS!J32)/BS!J23,"-")</f>
        <v>0.202728591999813</v>
      </c>
      <c r="K30" s="183">
        <f>IFERROR((BS!K38+BS!K32)/BS!K23,"-")</f>
        <v>0.15893721288465135</v>
      </c>
    </row>
    <row r="31" spans="2:11" ht="15.75" x14ac:dyDescent="0.25">
      <c r="B31" s="7"/>
      <c r="C31" s="178"/>
      <c r="D31" s="178"/>
      <c r="E31" s="178"/>
      <c r="F31" s="178"/>
      <c r="G31" s="178"/>
      <c r="H31" s="178"/>
      <c r="I31" s="178"/>
      <c r="J31" s="178"/>
      <c r="K31" s="178"/>
    </row>
    <row r="32" spans="2:11" ht="18" x14ac:dyDescent="0.25">
      <c r="B32" s="180" t="s">
        <v>212</v>
      </c>
      <c r="C32" s="178"/>
      <c r="D32" s="178"/>
      <c r="E32" s="178"/>
      <c r="F32" s="178"/>
      <c r="G32" s="178"/>
      <c r="H32" s="178"/>
      <c r="I32" s="178"/>
      <c r="J32" s="178"/>
      <c r="K32" s="178"/>
    </row>
    <row r="33" spans="2:11" ht="5.25" customHeight="1" x14ac:dyDescent="0.25">
      <c r="B33" s="180"/>
      <c r="C33" s="371"/>
      <c r="D33" s="371"/>
      <c r="E33" s="371"/>
      <c r="F33" s="371"/>
      <c r="G33" s="371"/>
      <c r="H33" s="371"/>
      <c r="I33" s="371"/>
      <c r="J33" s="371"/>
      <c r="K33" s="371"/>
    </row>
    <row r="34" spans="2:11" ht="15.75" x14ac:dyDescent="0.25">
      <c r="B34" s="181" t="s">
        <v>213</v>
      </c>
      <c r="C34" s="372">
        <f>IFERROR(PL!C29/-PL!C34,"-")</f>
        <v>1.6235738384880485</v>
      </c>
      <c r="D34" s="372">
        <f>IFERROR(PL!D29/-PL!D34,"-")</f>
        <v>1.3405309880548117</v>
      </c>
      <c r="E34" s="372">
        <f>IFERROR(PL!E29/-PL!E34,"-")</f>
        <v>1.654758632054518</v>
      </c>
      <c r="F34" s="372">
        <f>IFERROR(PL!F29/-PL!F34,"-")</f>
        <v>2.5545911341560212</v>
      </c>
      <c r="G34" s="372">
        <f>IFERROR(PL!G29/-PL!G34,"-")</f>
        <v>9.8542411377432</v>
      </c>
      <c r="H34" s="372">
        <f>IFERROR(PL!H29/-PL!H34,"-")</f>
        <v>13.030717555427051</v>
      </c>
      <c r="I34" s="372">
        <f>IFERROR(PL!I29/-PL!I34,"-")</f>
        <v>16.128262410801586</v>
      </c>
      <c r="J34" s="372">
        <f>IFERROR(PL!J29/-PL!J34,"-")</f>
        <v>18.412659182294256</v>
      </c>
      <c r="K34" s="372">
        <f>IFERROR(PL!K29/-PL!K34,"-")</f>
        <v>22.223248753668745</v>
      </c>
    </row>
    <row r="35" spans="2:11" ht="15.75" x14ac:dyDescent="0.25">
      <c r="B35" s="181" t="s">
        <v>324</v>
      </c>
      <c r="C35" s="372">
        <f>IFERROR(CFS!C26/BS!C32,"-")</f>
        <v>-1.9530806867360636E-2</v>
      </c>
      <c r="D35" s="372">
        <f>IFERROR(CFS!D26/BS!D32,"-")</f>
        <v>0.12699853874797876</v>
      </c>
      <c r="E35" s="372">
        <f>IFERROR(CFS!E26/BS!E32,"-")</f>
        <v>2.8109294208434471E-2</v>
      </c>
      <c r="F35" s="372">
        <f>IFERROR(CFS!F26/BS!F32,"-")</f>
        <v>0.25734409303431821</v>
      </c>
      <c r="G35" s="372">
        <f>IFERROR(CFS!G26/BS!G32,"-")</f>
        <v>-0.46345019111599467</v>
      </c>
      <c r="H35" s="372">
        <f>IFERROR(CFS!H26/BS!H32,"-")</f>
        <v>-0.33597018272356255</v>
      </c>
      <c r="I35" s="372">
        <f>IFERROR(CFS!I26/BS!I32,"-")</f>
        <v>-0.3344049530883455</v>
      </c>
      <c r="J35" s="372">
        <f>IFERROR(CFS!J26/BS!J32,"-")</f>
        <v>-0.34304098336311506</v>
      </c>
      <c r="K35" s="372">
        <f>IFERROR(CFS!K26/BS!K32,"-")</f>
        <v>-0.32018203413294422</v>
      </c>
    </row>
    <row r="36" spans="2:11" ht="15.75" x14ac:dyDescent="0.25">
      <c r="B36" s="181" t="s">
        <v>325</v>
      </c>
      <c r="C36" s="372">
        <f>IFERROR(CFS!C26/PL!C29,"-")</f>
        <v>-0.10918842345851364</v>
      </c>
      <c r="D36" s="372">
        <f>IFERROR(CFS!D26/PL!D29,"-")</f>
        <v>0.64886149111538038</v>
      </c>
      <c r="E36" s="372">
        <f>IFERROR(CFS!E26/PL!E29,"-")</f>
        <v>9.3365321065711479E-2</v>
      </c>
      <c r="F36" s="372">
        <f>IFERROR(CFS!F26/PL!F29,"-")</f>
        <v>0.40482803982263232</v>
      </c>
      <c r="G36" s="372">
        <f>IFERROR(CFS!G26/PL!G29,"-")</f>
        <v>-0.36555527360029594</v>
      </c>
      <c r="H36" s="372">
        <f>IFERROR(CFS!H26/PL!H29,"-")</f>
        <v>-0.18116923324453904</v>
      </c>
      <c r="I36" s="372">
        <f>IFERROR(CFS!I26/PL!I29,"-")</f>
        <v>-0.13664177362706448</v>
      </c>
      <c r="J36" s="372">
        <f>IFERROR(CFS!J26/PL!J29,"-")</f>
        <v>-0.11192776802914271</v>
      </c>
      <c r="K36" s="372">
        <f>IFERROR(CFS!K26/PL!K29,"-")</f>
        <v>-8.7736091682688047E-2</v>
      </c>
    </row>
    <row r="37" spans="2:11" x14ac:dyDescent="0.25">
      <c r="B37" s="54"/>
      <c r="C37" s="109"/>
      <c r="D37" s="109"/>
      <c r="E37" s="109"/>
      <c r="F37" s="109"/>
      <c r="G37" s="109"/>
      <c r="H37" s="109"/>
      <c r="I37" s="109"/>
      <c r="J37" s="109"/>
      <c r="K37" s="109"/>
    </row>
  </sheetData>
  <hyperlinks>
    <hyperlink ref="B4" location="Index!A1" display="Back to Index" xr:uid="{00000000-0004-0000-0700-000000000000}"/>
  </hyperlinks>
  <pageMargins left="0.7" right="0.7" top="0.75" bottom="0.75" header="0.3" footer="0.3"/>
  <pageSetup scale="43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32"/>
  <sheetViews>
    <sheetView showGridLines="0" view="pageBreakPreview" zoomScale="90" zoomScaleSheetLayoutView="90" workbookViewId="0">
      <pane ySplit="4" topLeftCell="A5" activePane="bottomLeft" state="frozen"/>
      <selection pane="bottomLeft" activeCell="E3" sqref="E3"/>
    </sheetView>
  </sheetViews>
  <sheetFormatPr defaultColWidth="9.140625" defaultRowHeight="15" x14ac:dyDescent="0.25"/>
  <cols>
    <col min="1" max="1" width="1.85546875" customWidth="1"/>
    <col min="2" max="2" width="47.140625" bestFit="1" customWidth="1"/>
    <col min="3" max="11" width="12.140625" bestFit="1" customWidth="1"/>
    <col min="12" max="12" width="1.85546875" customWidth="1"/>
  </cols>
  <sheetData>
    <row r="1" spans="1:11" ht="27.75" x14ac:dyDescent="0.35">
      <c r="A1" s="24"/>
      <c r="B1" s="112" t="s">
        <v>214</v>
      </c>
      <c r="C1" s="13"/>
      <c r="D1" s="13"/>
      <c r="E1" s="14"/>
      <c r="F1" s="14"/>
      <c r="G1" s="14"/>
      <c r="H1" s="14"/>
      <c r="I1" s="14"/>
      <c r="J1" s="14"/>
      <c r="K1" s="14"/>
    </row>
    <row r="2" spans="1:11" ht="18" x14ac:dyDescent="0.25">
      <c r="A2" s="7"/>
      <c r="B2" s="48" t="s">
        <v>298</v>
      </c>
      <c r="C2" s="12"/>
      <c r="D2" s="9"/>
      <c r="E2" s="10"/>
      <c r="F2" s="10"/>
      <c r="G2" s="10"/>
      <c r="H2" s="10"/>
      <c r="I2" s="10"/>
      <c r="J2" s="10"/>
      <c r="K2" s="10"/>
    </row>
    <row r="3" spans="1:11" ht="18" x14ac:dyDescent="0.25">
      <c r="A3" s="7"/>
      <c r="B3" s="116" t="s">
        <v>299</v>
      </c>
      <c r="C3" s="12"/>
      <c r="D3" s="9"/>
      <c r="E3" s="10"/>
      <c r="F3" s="10"/>
      <c r="G3" s="10"/>
      <c r="H3" s="10"/>
      <c r="I3" s="10"/>
      <c r="J3" s="10"/>
      <c r="K3" s="10"/>
    </row>
    <row r="4" spans="1:11" ht="18.75" x14ac:dyDescent="0.25">
      <c r="A4" s="7"/>
      <c r="B4" s="146" t="s">
        <v>21</v>
      </c>
      <c r="C4" s="143" t="s">
        <v>49</v>
      </c>
      <c r="D4" s="143" t="s">
        <v>0</v>
      </c>
      <c r="E4" s="143" t="s">
        <v>1</v>
      </c>
      <c r="F4" s="143" t="s">
        <v>2</v>
      </c>
      <c r="G4" s="144" t="s">
        <v>3</v>
      </c>
      <c r="H4" s="144" t="s">
        <v>6</v>
      </c>
      <c r="I4" s="144" t="s">
        <v>5</v>
      </c>
      <c r="J4" s="144" t="s">
        <v>4</v>
      </c>
      <c r="K4" s="144" t="s">
        <v>7</v>
      </c>
    </row>
    <row r="5" spans="1:11" ht="18.75" x14ac:dyDescent="0.25">
      <c r="A5" s="7"/>
      <c r="B5" s="193"/>
      <c r="C5" s="194"/>
      <c r="D5" s="194"/>
      <c r="E5" s="194"/>
      <c r="F5" s="194"/>
      <c r="G5" s="195"/>
      <c r="H5" s="195"/>
      <c r="I5" s="195"/>
      <c r="J5" s="195"/>
      <c r="K5" s="195"/>
    </row>
    <row r="6" spans="1:11" ht="18" x14ac:dyDescent="0.25">
      <c r="B6" s="188" t="s">
        <v>216</v>
      </c>
      <c r="C6" s="185"/>
      <c r="D6" s="185"/>
      <c r="E6" s="185"/>
      <c r="F6" s="185"/>
      <c r="G6" s="185"/>
      <c r="H6" s="185"/>
      <c r="I6" s="185"/>
      <c r="J6" s="185"/>
      <c r="K6" s="185"/>
    </row>
    <row r="7" spans="1:11" ht="5.25" customHeight="1" x14ac:dyDescent="0.25">
      <c r="B7" s="180"/>
      <c r="C7" s="175"/>
      <c r="D7" s="175"/>
      <c r="E7" s="175"/>
      <c r="F7" s="175"/>
      <c r="G7" s="175"/>
      <c r="H7" s="175"/>
      <c r="I7" s="175"/>
      <c r="J7" s="175"/>
    </row>
    <row r="8" spans="1:11" ht="15.75" x14ac:dyDescent="0.25">
      <c r="B8" s="181" t="s">
        <v>8</v>
      </c>
      <c r="C8" s="189">
        <f>PL!C11</f>
        <v>176606.91899999999</v>
      </c>
      <c r="D8" s="189">
        <f>PL!D11</f>
        <v>214657.878</v>
      </c>
      <c r="E8" s="189">
        <f>PL!E11</f>
        <v>261287.04899999997</v>
      </c>
      <c r="F8" s="189">
        <f>PL!F11</f>
        <v>293121.52100000001</v>
      </c>
      <c r="G8" s="189">
        <f>PL!G11</f>
        <v>400110.87616500014</v>
      </c>
      <c r="H8" s="189">
        <f>PL!H11</f>
        <v>546151.34596522525</v>
      </c>
      <c r="I8" s="189">
        <f>PL!I11</f>
        <v>688150.69591618376</v>
      </c>
      <c r="J8" s="189">
        <f>PL!J11</f>
        <v>830941.96531879192</v>
      </c>
      <c r="K8" s="189">
        <f>PL!K11</f>
        <v>959737.96994320466</v>
      </c>
    </row>
    <row r="9" spans="1:11" ht="15.75" x14ac:dyDescent="0.25">
      <c r="B9" s="190" t="s">
        <v>36</v>
      </c>
      <c r="C9" s="191" t="str">
        <f>IFERROR(C8/#REF!-1,"-")</f>
        <v>-</v>
      </c>
      <c r="D9" s="191">
        <f t="shared" ref="D9:K9" si="0">IFERROR(D8/C8-1,"-")</f>
        <v>0.21545565267462718</v>
      </c>
      <c r="E9" s="191">
        <f t="shared" si="0"/>
        <v>0.21722552852218158</v>
      </c>
      <c r="F9" s="191">
        <f t="shared" si="0"/>
        <v>0.12183716001936262</v>
      </c>
      <c r="G9" s="191">
        <f t="shared" si="0"/>
        <v>0.36500000000000044</v>
      </c>
      <c r="H9" s="191">
        <f t="shared" si="0"/>
        <v>0.36500000000000021</v>
      </c>
      <c r="I9" s="191">
        <f t="shared" si="0"/>
        <v>0.25999999999999979</v>
      </c>
      <c r="J9" s="191">
        <f t="shared" si="0"/>
        <v>0.20750000000000002</v>
      </c>
      <c r="K9" s="191">
        <f t="shared" si="0"/>
        <v>0.15500000000000003</v>
      </c>
    </row>
    <row r="10" spans="1:11" ht="15.75" x14ac:dyDescent="0.25">
      <c r="B10" s="181" t="s">
        <v>217</v>
      </c>
      <c r="C10" s="189">
        <f>PL!C20</f>
        <v>73029.983999999997</v>
      </c>
      <c r="D10" s="189">
        <f>PL!D20</f>
        <v>88657.274999999994</v>
      </c>
      <c r="E10" s="189">
        <f>PL!E20</f>
        <v>106925.98699999996</v>
      </c>
      <c r="F10" s="189">
        <f>PL!F20</f>
        <v>127337.79300000001</v>
      </c>
      <c r="G10" s="189">
        <f>PL!G20</f>
        <v>181818.3049683001</v>
      </c>
      <c r="H10" s="189">
        <f>PL!H20</f>
        <v>259105.01320103416</v>
      </c>
      <c r="I10" s="189">
        <f>PL!I20</f>
        <v>340235.33055162674</v>
      </c>
      <c r="J10" s="189">
        <f>PL!J20</f>
        <v>427453.00094746507</v>
      </c>
      <c r="K10" s="189">
        <f>PL!K20</f>
        <v>512902.97549318627</v>
      </c>
    </row>
    <row r="11" spans="1:11" ht="15.75" x14ac:dyDescent="0.25">
      <c r="B11" s="190" t="s">
        <v>51</v>
      </c>
      <c r="C11" s="191">
        <f>IFERROR(C10/C8,"-")</f>
        <v>0.41351711707285943</v>
      </c>
      <c r="D11" s="191">
        <f t="shared" ref="D11:K11" si="1">IFERROR(D10/D8,"-")</f>
        <v>0.4130166375724631</v>
      </c>
      <c r="E11" s="191">
        <f t="shared" si="1"/>
        <v>0.40922804023095677</v>
      </c>
      <c r="F11" s="191">
        <f t="shared" si="1"/>
        <v>0.43441980160849397</v>
      </c>
      <c r="G11" s="191">
        <f t="shared" si="1"/>
        <v>0.45441980160849405</v>
      </c>
      <c r="H11" s="191">
        <f t="shared" si="1"/>
        <v>0.47441980160849406</v>
      </c>
      <c r="I11" s="191">
        <f t="shared" si="1"/>
        <v>0.49441980160849414</v>
      </c>
      <c r="J11" s="191">
        <f t="shared" si="1"/>
        <v>0.51441980160849399</v>
      </c>
      <c r="K11" s="191">
        <f t="shared" si="1"/>
        <v>0.53441980160849401</v>
      </c>
    </row>
    <row r="12" spans="1:11" ht="15.75" x14ac:dyDescent="0.25">
      <c r="B12" s="181" t="s">
        <v>218</v>
      </c>
      <c r="C12" s="189">
        <f>PL!C29</f>
        <v>19447.949999999997</v>
      </c>
      <c r="D12" s="189">
        <f>PL!D29</f>
        <v>21056.049999999988</v>
      </c>
      <c r="E12" s="189">
        <f>PL!E29</f>
        <v>25136.302999999971</v>
      </c>
      <c r="F12" s="189">
        <f>PL!F29</f>
        <v>31703.881000000008</v>
      </c>
      <c r="G12" s="189">
        <f>PL!G29</f>
        <v>65392.648081650055</v>
      </c>
      <c r="H12" s="189">
        <f>PL!H29</f>
        <v>98658.350723104581</v>
      </c>
      <c r="I12" s="189">
        <f>PL!I29</f>
        <v>133967.50786547366</v>
      </c>
      <c r="J12" s="189">
        <f>PL!J29</f>
        <v>172255.35362830729</v>
      </c>
      <c r="K12" s="189">
        <f>PL!K29</f>
        <v>210180.26796362299</v>
      </c>
    </row>
    <row r="13" spans="1:11" ht="15.75" x14ac:dyDescent="0.25">
      <c r="B13" s="190" t="s">
        <v>219</v>
      </c>
      <c r="C13" s="191">
        <f>IFERROR(C12/C8,"-")</f>
        <v>0.11011997780222868</v>
      </c>
      <c r="D13" s="191">
        <f t="shared" ref="D13:K13" si="2">IFERROR(D12/D8,"-")</f>
        <v>9.8091205392424441E-2</v>
      </c>
      <c r="E13" s="191">
        <f t="shared" si="2"/>
        <v>9.620187106939225E-2</v>
      </c>
      <c r="F13" s="191">
        <f t="shared" si="2"/>
        <v>0.10815951313243904</v>
      </c>
      <c r="G13" s="191">
        <f t="shared" si="2"/>
        <v>0.16343631722393628</v>
      </c>
      <c r="H13" s="191">
        <f t="shared" si="2"/>
        <v>0.18064287756856759</v>
      </c>
      <c r="I13" s="191">
        <f t="shared" si="2"/>
        <v>0.19467757376473074</v>
      </c>
      <c r="J13" s="191">
        <f t="shared" si="2"/>
        <v>0.2073013048055905</v>
      </c>
      <c r="K13" s="191">
        <f t="shared" si="2"/>
        <v>0.21899755406786817</v>
      </c>
    </row>
    <row r="14" spans="1:11" ht="15.75" x14ac:dyDescent="0.25">
      <c r="B14" s="181" t="s">
        <v>220</v>
      </c>
      <c r="C14" s="189">
        <f>PL!C49</f>
        <v>4769.2079999999969</v>
      </c>
      <c r="D14" s="189">
        <f>PL!D49</f>
        <v>4326.22299999999</v>
      </c>
      <c r="E14" s="189">
        <f>PL!E49</f>
        <v>5693.9351299999698</v>
      </c>
      <c r="F14" s="189">
        <f>PL!F49</f>
        <v>1567.0730000000067</v>
      </c>
      <c r="G14" s="189">
        <f>PL!G49</f>
        <v>41269.660484255037</v>
      </c>
      <c r="H14" s="189">
        <f>PL!H49</f>
        <v>63900.995731023213</v>
      </c>
      <c r="I14" s="189">
        <f>PL!I49</f>
        <v>88102.788136859075</v>
      </c>
      <c r="J14" s="189">
        <f>PL!J49</f>
        <v>114170.06022930623</v>
      </c>
      <c r="K14" s="189">
        <f>PL!K49</f>
        <v>140645.81495461267</v>
      </c>
    </row>
    <row r="15" spans="1:11" ht="15.75" x14ac:dyDescent="0.25">
      <c r="B15" s="190" t="s">
        <v>67</v>
      </c>
      <c r="C15" s="191">
        <f>IFERROR(C14/C8,"-")</f>
        <v>2.7004649800838193E-2</v>
      </c>
      <c r="D15" s="191">
        <f t="shared" ref="D15:K15" si="3">IFERROR(D14/D8,"-")</f>
        <v>2.0154037859258022E-2</v>
      </c>
      <c r="E15" s="191">
        <f t="shared" si="3"/>
        <v>2.179187660388009E-2</v>
      </c>
      <c r="F15" s="191">
        <f t="shared" si="3"/>
        <v>5.3461547096707602E-3</v>
      </c>
      <c r="G15" s="191">
        <f t="shared" si="3"/>
        <v>0.10314556025024425</v>
      </c>
      <c r="H15" s="191">
        <f t="shared" si="3"/>
        <v>0.11700235878406486</v>
      </c>
      <c r="I15" s="191">
        <f t="shared" si="3"/>
        <v>0.12802833544992873</v>
      </c>
      <c r="J15" s="191">
        <f t="shared" si="3"/>
        <v>0.13739835631662284</v>
      </c>
      <c r="K15" s="191">
        <f t="shared" si="3"/>
        <v>0.14654605669392845</v>
      </c>
    </row>
    <row r="16" spans="1:11" ht="15.75" x14ac:dyDescent="0.25">
      <c r="B16" s="174"/>
      <c r="C16" s="373"/>
      <c r="D16" s="373"/>
      <c r="E16" s="373"/>
      <c r="F16" s="373"/>
      <c r="G16" s="373"/>
      <c r="H16" s="374"/>
      <c r="I16" s="374"/>
      <c r="J16" s="374"/>
      <c r="K16" s="374"/>
    </row>
    <row r="17" spans="2:11" ht="18" x14ac:dyDescent="0.25">
      <c r="B17" s="180" t="s">
        <v>221</v>
      </c>
      <c r="C17" s="373"/>
      <c r="D17" s="373"/>
      <c r="E17" s="373"/>
      <c r="F17" s="373"/>
      <c r="G17" s="373"/>
      <c r="H17" s="374"/>
      <c r="I17" s="374"/>
      <c r="J17" s="374"/>
      <c r="K17" s="374"/>
    </row>
    <row r="18" spans="2:11" ht="5.25" customHeight="1" x14ac:dyDescent="0.25">
      <c r="B18" s="180"/>
      <c r="C18" s="371"/>
      <c r="D18" s="371"/>
      <c r="E18" s="371"/>
      <c r="F18" s="371"/>
      <c r="G18" s="371"/>
      <c r="H18" s="371"/>
      <c r="I18" s="371"/>
      <c r="J18" s="371"/>
      <c r="K18" s="38"/>
    </row>
    <row r="19" spans="2:11" ht="15.75" x14ac:dyDescent="0.25">
      <c r="B19" s="192" t="s">
        <v>222</v>
      </c>
      <c r="C19" s="189">
        <f>BS!C21</f>
        <v>36769.228000000003</v>
      </c>
      <c r="D19" s="189">
        <f>BS!D21</f>
        <v>52179.490000000005</v>
      </c>
      <c r="E19" s="189">
        <f>BS!E21</f>
        <v>51750.284000000007</v>
      </c>
      <c r="F19" s="189">
        <f>BS!F21</f>
        <v>56790.785000000003</v>
      </c>
      <c r="G19" s="189">
        <f>BS!G21</f>
        <v>112200.51742986418</v>
      </c>
      <c r="H19" s="189">
        <f>BS!H21</f>
        <v>191747.51067785054</v>
      </c>
      <c r="I19" s="189">
        <f>BS!I21</f>
        <v>293856.45848916622</v>
      </c>
      <c r="J19" s="189">
        <f>BS!J21</f>
        <v>420831.61226031109</v>
      </c>
      <c r="K19" s="189">
        <f>BS!K21</f>
        <v>572042.34040273924</v>
      </c>
    </row>
    <row r="20" spans="2:11" ht="15.75" x14ac:dyDescent="0.25">
      <c r="B20" s="192" t="s">
        <v>223</v>
      </c>
      <c r="C20" s="189">
        <f>BS!C42</f>
        <v>35052.001000000004</v>
      </c>
      <c r="D20" s="189">
        <f>BS!D42</f>
        <v>61352.355000000003</v>
      </c>
      <c r="E20" s="189">
        <f>BS!E42</f>
        <v>67734.574999999997</v>
      </c>
      <c r="F20" s="189">
        <f>BS!F42</f>
        <v>75395.682000000001</v>
      </c>
      <c r="G20" s="189">
        <f>BS!G42</f>
        <v>84074.858195609195</v>
      </c>
      <c r="H20" s="189">
        <f>BS!H42</f>
        <v>94720.732990072342</v>
      </c>
      <c r="I20" s="189">
        <f>BS!I42</f>
        <v>104145.731494154</v>
      </c>
      <c r="J20" s="189">
        <f>BS!J42</f>
        <v>112750.78179853637</v>
      </c>
      <c r="K20" s="189">
        <f>BS!K42</f>
        <v>119462.50779772845</v>
      </c>
    </row>
    <row r="21" spans="2:11" ht="15.75" x14ac:dyDescent="0.25">
      <c r="B21" s="192" t="s">
        <v>224</v>
      </c>
      <c r="C21" s="189">
        <f>BS!C15+BS!C12</f>
        <v>130722.299</v>
      </c>
      <c r="D21" s="189">
        <f>BS!D15+BS!D12</f>
        <v>147348.47799999997</v>
      </c>
      <c r="E21" s="189">
        <f>BS!E15+BS!E12</f>
        <v>133757.10800000001</v>
      </c>
      <c r="F21" s="189">
        <f>BS!F15+BS!F12</f>
        <v>100209.41899999999</v>
      </c>
      <c r="G21" s="189">
        <f>BS!G15+BS!G12</f>
        <v>96454.854200000002</v>
      </c>
      <c r="H21" s="189">
        <f>BS!H15+BS!H12</f>
        <v>93075.745880000002</v>
      </c>
      <c r="I21" s="189">
        <f>BS!I15+BS!I12</f>
        <v>90034.548391999997</v>
      </c>
      <c r="J21" s="189">
        <f>BS!J15+BS!J12</f>
        <v>87297.470652799995</v>
      </c>
      <c r="K21" s="189">
        <f>BS!K15+BS!K12</f>
        <v>84834.100687519996</v>
      </c>
    </row>
    <row r="22" spans="2:11" ht="15.75" x14ac:dyDescent="0.25">
      <c r="B22" s="192" t="s">
        <v>225</v>
      </c>
      <c r="C22" s="189">
        <f>BS!C35</f>
        <v>117773.209</v>
      </c>
      <c r="D22" s="189">
        <f>BS!D35</f>
        <v>119183.072</v>
      </c>
      <c r="E22" s="189">
        <f>BS!E35</f>
        <v>93086.34</v>
      </c>
      <c r="F22" s="189">
        <f>BS!F35</f>
        <v>55406.79</v>
      </c>
      <c r="G22" s="189">
        <f>BS!G35</f>
        <v>57113.120949999997</v>
      </c>
      <c r="H22" s="189">
        <f>BS!H35</f>
        <v>58734.135352499994</v>
      </c>
      <c r="I22" s="189">
        <f>BS!I35</f>
        <v>60274.099034874991</v>
      </c>
      <c r="J22" s="189">
        <f>BS!J35</f>
        <v>61737.064533131241</v>
      </c>
      <c r="K22" s="189">
        <f>BS!K35</f>
        <v>63126.881756474679</v>
      </c>
    </row>
    <row r="23" spans="2:11" ht="15.75" x14ac:dyDescent="0.25">
      <c r="B23" s="192" t="s">
        <v>232</v>
      </c>
      <c r="C23" s="189">
        <f>BS!C29</f>
        <v>14666.316999999999</v>
      </c>
      <c r="D23" s="189">
        <f>BS!D29</f>
        <v>18992.541000000001</v>
      </c>
      <c r="E23" s="189">
        <f>BS!E29</f>
        <v>24686.476999999999</v>
      </c>
      <c r="F23" s="189">
        <f>BS!F29</f>
        <v>26197.732</v>
      </c>
      <c r="G23" s="189">
        <f>BS!G29</f>
        <v>67467.392484255033</v>
      </c>
      <c r="H23" s="189">
        <f>BS!H29</f>
        <v>131368.38821527825</v>
      </c>
      <c r="I23" s="189">
        <f>BS!I29</f>
        <v>219471.17635213732</v>
      </c>
      <c r="J23" s="189">
        <f>BS!J29</f>
        <v>333641.23658144358</v>
      </c>
      <c r="K23" s="189">
        <f>BS!K29</f>
        <v>474287.05153605621</v>
      </c>
    </row>
    <row r="24" spans="2:11" ht="15.75" x14ac:dyDescent="0.25">
      <c r="B24" s="174"/>
      <c r="C24" s="186"/>
      <c r="D24" s="186"/>
      <c r="E24" s="186"/>
      <c r="F24" s="186"/>
      <c r="G24" s="186"/>
      <c r="H24" s="187"/>
      <c r="I24" s="187"/>
      <c r="J24" s="187"/>
      <c r="K24" s="187"/>
    </row>
    <row r="25" spans="2:11" ht="18" x14ac:dyDescent="0.25">
      <c r="B25" s="180" t="s">
        <v>226</v>
      </c>
      <c r="C25" s="186"/>
      <c r="D25" s="186"/>
      <c r="E25" s="186"/>
      <c r="F25" s="186"/>
      <c r="G25" s="186"/>
      <c r="H25" s="187"/>
      <c r="I25" s="187"/>
      <c r="J25" s="187"/>
      <c r="K25" s="187"/>
    </row>
    <row r="26" spans="2:11" ht="5.25" customHeight="1" x14ac:dyDescent="0.25">
      <c r="B26" s="180"/>
      <c r="C26" s="371"/>
      <c r="D26" s="371"/>
      <c r="E26" s="371"/>
      <c r="F26" s="371"/>
      <c r="G26" s="371"/>
      <c r="H26" s="371"/>
      <c r="I26" s="371"/>
      <c r="J26" s="371"/>
      <c r="K26" s="38"/>
    </row>
    <row r="27" spans="2:11" ht="15.75" x14ac:dyDescent="0.25">
      <c r="B27" s="192" t="s">
        <v>227</v>
      </c>
      <c r="C27" s="189">
        <f>CFS!C52</f>
        <v>1168.4190000000001</v>
      </c>
      <c r="D27" s="189">
        <f>CFS!D52</f>
        <v>2716.52</v>
      </c>
      <c r="E27" s="189">
        <f>CFS!E52</f>
        <v>5488.8888699999698</v>
      </c>
      <c r="F27" s="189">
        <f>CFS!F52</f>
        <v>1024.3209999999344</v>
      </c>
      <c r="G27" s="189">
        <f>CFS!G52</f>
        <v>11238.334999999945</v>
      </c>
      <c r="H27" s="189">
        <f>CFS!H52</f>
        <v>34064.26387331952</v>
      </c>
      <c r="I27" s="189">
        <f>CFS!I52</f>
        <v>85091.524573167058</v>
      </c>
      <c r="J27" s="189">
        <f>CFS!J52</f>
        <v>159469.91599726508</v>
      </c>
      <c r="K27" s="189">
        <f>CFS!K52</f>
        <v>258559.86220134044</v>
      </c>
    </row>
    <row r="28" spans="2:11" ht="15.75" x14ac:dyDescent="0.25">
      <c r="B28" s="192" t="s">
        <v>228</v>
      </c>
      <c r="C28" s="189">
        <f>CFS!C30</f>
        <v>33758.215999999993</v>
      </c>
      <c r="D28" s="189">
        <f>CFS!D30</f>
        <v>53339.907869999981</v>
      </c>
      <c r="E28" s="189">
        <f>CFS!E30</f>
        <v>48380.200999999972</v>
      </c>
      <c r="F28" s="189">
        <f>CFS!F30</f>
        <v>59210.865000000005</v>
      </c>
      <c r="G28" s="189">
        <f>CFS!G30</f>
        <v>33755.588170319577</v>
      </c>
      <c r="H28" s="189">
        <f>CFS!H30</f>
        <v>62977.460261847547</v>
      </c>
      <c r="I28" s="189">
        <f>CFS!I30</f>
        <v>87144.809697398043</v>
      </c>
      <c r="J28" s="189">
        <f>CFS!J30</f>
        <v>112982.24829226034</v>
      </c>
      <c r="K28" s="189">
        <f>CFS!K30</f>
        <v>140126.4648312635</v>
      </c>
    </row>
    <row r="29" spans="2:11" ht="15.75" x14ac:dyDescent="0.25">
      <c r="B29" s="192" t="s">
        <v>229</v>
      </c>
      <c r="C29" s="189">
        <f>CFS!C39</f>
        <v>-55358.626999999993</v>
      </c>
      <c r="D29" s="189">
        <f>CFS!D39</f>
        <v>-32650.412000000008</v>
      </c>
      <c r="E29" s="189">
        <f>CFS!E39</f>
        <v>-12011.391000000003</v>
      </c>
      <c r="F29" s="189">
        <f>CFS!F39</f>
        <v>-5301.6710000000021</v>
      </c>
      <c r="G29" s="189">
        <f>CFS!G39</f>
        <v>-5999.9999999999927</v>
      </c>
      <c r="H29" s="189">
        <f>CFS!H39</f>
        <v>-6000.0000000000146</v>
      </c>
      <c r="I29" s="189">
        <f>CFS!I39</f>
        <v>-5999.9999999999964</v>
      </c>
      <c r="J29" s="189">
        <f>CFS!J39</f>
        <v>-5999.9999999999982</v>
      </c>
      <c r="K29" s="189">
        <f>CFS!K39</f>
        <v>-6000.0000000000018</v>
      </c>
    </row>
    <row r="30" spans="2:11" ht="15.75" x14ac:dyDescent="0.25">
      <c r="B30" s="192" t="s">
        <v>230</v>
      </c>
      <c r="C30" s="189">
        <f>CFS!C48</f>
        <v>23148.510999999995</v>
      </c>
      <c r="D30" s="189">
        <f>CFS!D48</f>
        <v>-17917.127000000004</v>
      </c>
      <c r="E30" s="189">
        <f>CFS!E48</f>
        <v>-40833.377870000004</v>
      </c>
      <c r="F30" s="189">
        <f>CFS!F48</f>
        <v>-43695.179999999993</v>
      </c>
      <c r="G30" s="189">
        <f>CFS!G48</f>
        <v>-4929.6592970000038</v>
      </c>
      <c r="H30" s="189">
        <f>CFS!H48</f>
        <v>-5950.1995620000016</v>
      </c>
      <c r="I30" s="189">
        <f>CFS!I48</f>
        <v>-6766.4182733000016</v>
      </c>
      <c r="J30" s="189">
        <f>CFS!J48</f>
        <v>-7892.3020881849989</v>
      </c>
      <c r="K30" s="189">
        <f>CFS!K48</f>
        <v>-8067.85794797575</v>
      </c>
    </row>
    <row r="31" spans="2:11" ht="15.75" x14ac:dyDescent="0.25">
      <c r="B31" s="192" t="s">
        <v>231</v>
      </c>
      <c r="C31" s="189">
        <f>CFS!C53</f>
        <v>2716.52</v>
      </c>
      <c r="D31" s="189">
        <f>CFS!D53</f>
        <v>5488.8888699999698</v>
      </c>
      <c r="E31" s="189">
        <f>CFS!E53</f>
        <v>1024.3209999999344</v>
      </c>
      <c r="F31" s="189">
        <f>CFS!F53</f>
        <v>11238.334999999945</v>
      </c>
      <c r="G31" s="189">
        <f>CFS!G53</f>
        <v>34064.26387331952</v>
      </c>
      <c r="H31" s="189">
        <f>CFS!H53</f>
        <v>85091.524573167058</v>
      </c>
      <c r="I31" s="189">
        <f>CFS!I53</f>
        <v>159469.91599726508</v>
      </c>
      <c r="J31" s="189">
        <f>CFS!J53</f>
        <v>258559.86220134044</v>
      </c>
      <c r="K31" s="189">
        <f>CFS!K53</f>
        <v>384618.46908462816</v>
      </c>
    </row>
    <row r="32" spans="2:11" x14ac:dyDescent="0.25">
      <c r="B32" s="110"/>
      <c r="C32" s="110"/>
      <c r="D32" s="110"/>
      <c r="E32" s="110"/>
      <c r="F32" s="110"/>
      <c r="G32" s="110"/>
    </row>
  </sheetData>
  <hyperlinks>
    <hyperlink ref="B4" location="Index!A1" display="Back to Index" xr:uid="{00000000-0004-0000-0800-000000000000}"/>
    <hyperlink ref="B3" location="Index!A1" display="Back to Index" xr:uid="{00000000-0004-0000-0800-000001000000}"/>
  </hyperlinks>
  <pageMargins left="0.7" right="0.7" top="0.75" bottom="0.75" header="0.3" footer="0.3"/>
  <pageSetup scale="52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 tint="-0.249977111117893"/>
  </sheetPr>
  <dimension ref="A1"/>
  <sheetViews>
    <sheetView showGridLines="0" view="pageBreakPreview" zoomScale="60" zoomScaleNormal="100" workbookViewId="0">
      <selection activeCell="N40" sqref="N40"/>
    </sheetView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77"/>
  <sheetViews>
    <sheetView showGridLines="0" view="pageBreakPreview" zoomScale="90" zoomScaleNormal="90" zoomScaleSheetLayoutView="90" workbookViewId="0">
      <selection activeCell="B1" sqref="B1"/>
    </sheetView>
  </sheetViews>
  <sheetFormatPr defaultColWidth="9.140625" defaultRowHeight="15" outlineLevelCol="1" x14ac:dyDescent="0.25"/>
  <cols>
    <col min="1" max="1" width="1.85546875" customWidth="1"/>
    <col min="2" max="2" width="2.140625" customWidth="1"/>
    <col min="3" max="3" width="15.28515625" customWidth="1"/>
    <col min="4" max="4" width="11.140625" bestFit="1" customWidth="1"/>
    <col min="5" max="6" width="11.42578125" bestFit="1" customWidth="1"/>
    <col min="7" max="7" width="11" customWidth="1"/>
    <col min="8" max="8" width="13.85546875" bestFit="1" customWidth="1"/>
    <col min="9" max="9" width="13.7109375" bestFit="1" customWidth="1"/>
    <col min="10" max="10" width="20.42578125" bestFit="1" customWidth="1"/>
    <col min="11" max="11" width="12.140625" bestFit="1" customWidth="1"/>
    <col min="12" max="14" width="12.5703125" bestFit="1" customWidth="1"/>
    <col min="15" max="15" width="9.7109375" customWidth="1" outlineLevel="1"/>
    <col min="16" max="16" width="11.140625" customWidth="1" outlineLevel="1"/>
    <col min="17" max="17" width="1.85546875" customWidth="1"/>
    <col min="18" max="18" width="11.140625" customWidth="1"/>
  </cols>
  <sheetData>
    <row r="1" spans="1:18" ht="27.75" x14ac:dyDescent="0.35">
      <c r="A1" s="24"/>
      <c r="B1" s="112" t="s">
        <v>268</v>
      </c>
      <c r="C1" s="13"/>
      <c r="D1" s="13"/>
      <c r="E1" s="13"/>
      <c r="F1" s="13"/>
      <c r="G1" s="13"/>
      <c r="H1" s="13"/>
      <c r="I1" s="14"/>
      <c r="J1" s="14"/>
      <c r="K1" s="14"/>
      <c r="L1" s="14"/>
      <c r="M1" s="14"/>
      <c r="N1" s="14"/>
      <c r="O1" s="93"/>
      <c r="P1" s="93"/>
    </row>
    <row r="2" spans="1:18" ht="18" x14ac:dyDescent="0.25">
      <c r="A2" s="7"/>
      <c r="B2" s="48" t="s">
        <v>298</v>
      </c>
      <c r="C2" s="12"/>
      <c r="D2" s="12"/>
      <c r="E2" s="12"/>
      <c r="F2" s="12"/>
      <c r="G2" s="12"/>
      <c r="H2" s="9"/>
      <c r="I2" s="10"/>
      <c r="J2" s="10"/>
      <c r="K2" s="10"/>
      <c r="L2" s="10"/>
      <c r="M2" s="10"/>
      <c r="N2" s="10"/>
      <c r="O2" s="119"/>
      <c r="P2" s="119"/>
    </row>
    <row r="3" spans="1:18" ht="18" x14ac:dyDescent="0.2">
      <c r="A3" s="7"/>
      <c r="B3" s="116" t="s">
        <v>299</v>
      </c>
      <c r="C3" s="12"/>
      <c r="D3" s="12"/>
      <c r="E3" s="12"/>
      <c r="F3" s="12"/>
      <c r="G3" s="12"/>
      <c r="H3" s="9"/>
      <c r="I3" s="10"/>
      <c r="J3" s="10"/>
      <c r="K3" s="10"/>
      <c r="L3" s="10"/>
      <c r="M3" s="10"/>
      <c r="N3" s="10"/>
    </row>
    <row r="4" spans="1:18" ht="18.75" x14ac:dyDescent="0.2">
      <c r="A4" s="7"/>
      <c r="B4" s="115" t="s">
        <v>114</v>
      </c>
      <c r="C4" s="94"/>
      <c r="D4" s="95"/>
      <c r="E4" s="95"/>
      <c r="F4" s="95"/>
      <c r="G4" s="95"/>
      <c r="H4" s="95"/>
      <c r="I4" s="95"/>
      <c r="J4" s="95"/>
      <c r="K4" s="96"/>
      <c r="L4" s="96"/>
      <c r="M4" s="96"/>
      <c r="N4" s="96"/>
      <c r="O4" s="93"/>
      <c r="P4" s="93"/>
    </row>
    <row r="5" spans="1:18" ht="15.75" x14ac:dyDescent="0.25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spans="1:18" ht="15.75" x14ac:dyDescent="0.25">
      <c r="B6" s="7" t="s">
        <v>115</v>
      </c>
      <c r="C6" s="7"/>
      <c r="D6" s="7"/>
      <c r="E6" s="235">
        <v>1.5</v>
      </c>
      <c r="F6" s="200">
        <f>PL!H11*E6</f>
        <v>819227.01894783787</v>
      </c>
      <c r="G6" s="196"/>
      <c r="H6" s="197" t="s">
        <v>116</v>
      </c>
      <c r="I6" s="7"/>
      <c r="J6" s="7"/>
      <c r="K6" s="7"/>
      <c r="L6" s="7"/>
      <c r="M6" s="7"/>
      <c r="N6" s="7"/>
      <c r="O6" s="7"/>
      <c r="P6" s="7"/>
    </row>
    <row r="7" spans="1:18" ht="18" x14ac:dyDescent="0.4">
      <c r="B7" s="7" t="s">
        <v>117</v>
      </c>
      <c r="C7" s="7"/>
      <c r="D7" s="7"/>
      <c r="E7" s="236">
        <v>1.5</v>
      </c>
      <c r="F7" s="196">
        <f>F6</f>
        <v>819227.01894783787</v>
      </c>
      <c r="G7" s="196"/>
      <c r="H7" s="7"/>
      <c r="I7" s="7"/>
      <c r="J7" s="198" t="s">
        <v>118</v>
      </c>
      <c r="K7" s="198" t="s">
        <v>119</v>
      </c>
      <c r="L7" s="198" t="s">
        <v>120</v>
      </c>
      <c r="M7" s="198" t="s">
        <v>121</v>
      </c>
      <c r="N7" s="198"/>
      <c r="O7" s="198" t="s">
        <v>141</v>
      </c>
      <c r="P7" s="198" t="s">
        <v>142</v>
      </c>
    </row>
    <row r="8" spans="1:18" ht="15.75" x14ac:dyDescent="0.25">
      <c r="B8" s="7" t="s">
        <v>122</v>
      </c>
      <c r="C8" s="7"/>
      <c r="D8" s="7"/>
      <c r="E8" s="7"/>
      <c r="F8" s="196">
        <f>F6</f>
        <v>819227.01894783787</v>
      </c>
      <c r="G8" s="199"/>
      <c r="H8" s="7" t="s">
        <v>139</v>
      </c>
      <c r="I8" s="7"/>
      <c r="J8" s="7"/>
      <c r="K8" s="7"/>
      <c r="L8" s="7"/>
      <c r="M8" s="7"/>
      <c r="N8" s="7"/>
      <c r="O8" s="200"/>
      <c r="P8" s="200"/>
      <c r="Q8" s="39"/>
    </row>
    <row r="9" spans="1:18" ht="15.75" x14ac:dyDescent="0.25">
      <c r="B9" s="7" t="s">
        <v>123</v>
      </c>
      <c r="C9" s="7"/>
      <c r="D9" s="7"/>
      <c r="E9" s="7"/>
      <c r="F9" s="153">
        <v>0.3</v>
      </c>
      <c r="G9" s="201"/>
      <c r="H9" s="22" t="s">
        <v>124</v>
      </c>
      <c r="I9" s="7"/>
      <c r="J9" s="229">
        <v>0.06</v>
      </c>
      <c r="K9" s="229">
        <v>0.02</v>
      </c>
      <c r="L9" s="230">
        <v>5</v>
      </c>
      <c r="M9" s="199">
        <f>F6*N9</f>
        <v>286729.45663174323</v>
      </c>
      <c r="N9" s="233">
        <f>N11/2</f>
        <v>0.35</v>
      </c>
      <c r="O9" s="240">
        <f>M9*K9</f>
        <v>5734.5891326348647</v>
      </c>
      <c r="P9" s="240">
        <f>O9/L9</f>
        <v>1146.9178265269729</v>
      </c>
      <c r="Q9" s="39"/>
    </row>
    <row r="10" spans="1:18" ht="15.75" x14ac:dyDescent="0.25">
      <c r="B10" s="7" t="s">
        <v>125</v>
      </c>
      <c r="C10" s="7"/>
      <c r="D10" s="7"/>
      <c r="E10" s="7"/>
      <c r="F10" s="153">
        <v>0.02</v>
      </c>
      <c r="G10" s="202"/>
      <c r="H10" s="22" t="s">
        <v>140</v>
      </c>
      <c r="I10" s="7"/>
      <c r="J10" s="229">
        <v>0.11</v>
      </c>
      <c r="K10" s="229">
        <v>0.02</v>
      </c>
      <c r="L10" s="230">
        <v>5</v>
      </c>
      <c r="M10" s="199">
        <f>F6*N10</f>
        <v>286729.45663174323</v>
      </c>
      <c r="N10" s="245">
        <f>N11/2</f>
        <v>0.35</v>
      </c>
      <c r="O10" s="241">
        <f>M10*K10</f>
        <v>5734.5891326348647</v>
      </c>
      <c r="P10" s="240">
        <f>O10/L10</f>
        <v>1146.9178265269729</v>
      </c>
      <c r="Q10" s="39"/>
    </row>
    <row r="11" spans="1:18" ht="15.75" x14ac:dyDescent="0.25">
      <c r="B11" s="7" t="s">
        <v>126</v>
      </c>
      <c r="C11" s="7"/>
      <c r="D11" s="7"/>
      <c r="E11" s="7"/>
      <c r="F11" s="153">
        <v>3.0000000000000001E-3</v>
      </c>
      <c r="G11" s="201"/>
      <c r="H11" s="22" t="s">
        <v>127</v>
      </c>
      <c r="I11" s="7"/>
      <c r="J11" s="156"/>
      <c r="K11" s="156"/>
      <c r="L11" s="156"/>
      <c r="M11" s="231">
        <f>$F$6*N11</f>
        <v>573458.91326348647</v>
      </c>
      <c r="N11" s="229">
        <v>0.7</v>
      </c>
      <c r="O11" s="240">
        <f>SUM(O9:O10)</f>
        <v>11469.178265269729</v>
      </c>
      <c r="P11" s="242">
        <f>SUM(P9:P10)</f>
        <v>2293.8356530539459</v>
      </c>
      <c r="Q11" s="39"/>
    </row>
    <row r="12" spans="1:18" ht="15.75" x14ac:dyDescent="0.25">
      <c r="B12" s="7" t="s">
        <v>128</v>
      </c>
      <c r="C12" s="7"/>
      <c r="D12" s="7"/>
      <c r="E12" s="7"/>
      <c r="F12" s="237">
        <v>500</v>
      </c>
      <c r="G12" s="203"/>
      <c r="H12" s="7"/>
      <c r="I12" s="7"/>
      <c r="J12" s="156"/>
      <c r="K12" s="156"/>
      <c r="L12" s="156"/>
      <c r="M12" s="7"/>
      <c r="N12" s="246"/>
      <c r="O12" s="156"/>
      <c r="P12" s="243"/>
      <c r="Q12" s="39"/>
      <c r="R12" s="37"/>
    </row>
    <row r="13" spans="1:18" ht="15.75" x14ac:dyDescent="0.25">
      <c r="B13" s="7" t="s">
        <v>326</v>
      </c>
      <c r="C13" s="7"/>
      <c r="D13" s="7"/>
      <c r="E13" s="7"/>
      <c r="F13" s="153">
        <v>0.03</v>
      </c>
      <c r="G13" s="202"/>
      <c r="H13" s="7" t="s">
        <v>129</v>
      </c>
      <c r="I13" s="7"/>
      <c r="J13" s="232"/>
      <c r="K13" s="232"/>
      <c r="L13" s="244"/>
      <c r="M13" s="199">
        <f>$F$6*N13</f>
        <v>245768.10568435141</v>
      </c>
      <c r="N13" s="229">
        <f>1-N11</f>
        <v>0.30000000000000004</v>
      </c>
      <c r="O13" s="156"/>
      <c r="P13" s="243"/>
      <c r="Q13" s="39"/>
    </row>
    <row r="14" spans="1:18" ht="15.75" x14ac:dyDescent="0.25">
      <c r="B14" s="7" t="s">
        <v>130</v>
      </c>
      <c r="C14" s="7"/>
      <c r="D14" s="7"/>
      <c r="E14" s="7"/>
      <c r="F14" s="153">
        <v>0.1</v>
      </c>
      <c r="G14" s="202"/>
      <c r="H14" s="22" t="s">
        <v>131</v>
      </c>
      <c r="I14" s="7"/>
      <c r="J14" s="156"/>
      <c r="K14" s="156"/>
      <c r="L14" s="156"/>
      <c r="M14" s="199">
        <f>M11+M13</f>
        <v>819227.01894783787</v>
      </c>
      <c r="N14" s="234">
        <f>N11+N13</f>
        <v>1</v>
      </c>
      <c r="O14" s="156"/>
      <c r="P14" s="156"/>
      <c r="R14" s="297"/>
    </row>
    <row r="15" spans="1:18" ht="15.75" x14ac:dyDescent="0.25">
      <c r="B15" s="7" t="s">
        <v>327</v>
      </c>
      <c r="C15" s="7"/>
      <c r="D15" s="7"/>
      <c r="E15" s="7"/>
      <c r="F15" s="238">
        <v>0</v>
      </c>
      <c r="G15" s="204"/>
      <c r="H15" s="7"/>
      <c r="I15" s="7"/>
      <c r="J15" s="7"/>
      <c r="K15" s="7"/>
      <c r="L15" s="7"/>
      <c r="M15" s="7"/>
      <c r="N15" s="7"/>
      <c r="O15" s="7"/>
      <c r="P15" s="7"/>
    </row>
    <row r="16" spans="1:18" ht="15.75" x14ac:dyDescent="0.25">
      <c r="B16" s="7" t="s">
        <v>328</v>
      </c>
      <c r="C16" s="7"/>
      <c r="D16" s="7"/>
      <c r="E16" s="7"/>
      <c r="F16" s="153">
        <v>0.1</v>
      </c>
      <c r="G16" s="202"/>
      <c r="H16" s="7"/>
      <c r="I16" s="7"/>
      <c r="J16" s="7"/>
      <c r="K16" s="7"/>
      <c r="L16" s="7"/>
      <c r="M16" s="7"/>
      <c r="N16" s="7"/>
      <c r="O16" s="7"/>
      <c r="P16" s="7"/>
    </row>
    <row r="17" spans="1:16" ht="15.75" x14ac:dyDescent="0.25">
      <c r="B17" s="7" t="s">
        <v>329</v>
      </c>
      <c r="C17" s="7"/>
      <c r="D17" s="7"/>
      <c r="E17" s="7"/>
      <c r="F17" s="239">
        <v>43922</v>
      </c>
      <c r="G17" s="205"/>
      <c r="H17" s="7"/>
      <c r="I17" s="7"/>
      <c r="J17" s="7"/>
      <c r="K17" s="7"/>
      <c r="L17" s="7"/>
      <c r="M17" s="7"/>
      <c r="N17" s="7"/>
      <c r="O17" s="7"/>
      <c r="P17" s="7"/>
    </row>
    <row r="18" spans="1:16" ht="15.75" x14ac:dyDescent="0.25">
      <c r="B18" s="7" t="s">
        <v>132</v>
      </c>
      <c r="C18" s="7"/>
      <c r="D18" s="7"/>
      <c r="E18" s="7"/>
      <c r="F18" s="237">
        <v>0</v>
      </c>
      <c r="G18" s="206"/>
      <c r="H18" s="7"/>
      <c r="I18" s="7"/>
      <c r="J18" s="7"/>
      <c r="K18" s="7"/>
      <c r="L18" s="7"/>
      <c r="M18" s="7"/>
      <c r="N18" s="7"/>
      <c r="O18" s="7"/>
      <c r="P18" s="7"/>
    </row>
    <row r="19" spans="1:16" ht="15.75" x14ac:dyDescent="0.25">
      <c r="B19" s="7" t="s">
        <v>330</v>
      </c>
      <c r="C19" s="7"/>
      <c r="D19" s="7"/>
      <c r="E19" s="7"/>
      <c r="F19" s="153">
        <v>0</v>
      </c>
      <c r="G19" s="201"/>
      <c r="H19" s="7"/>
      <c r="I19" s="7"/>
      <c r="J19" s="7"/>
      <c r="K19" s="7"/>
      <c r="L19" s="7"/>
      <c r="M19" s="7"/>
      <c r="N19" s="7"/>
      <c r="O19" s="7"/>
      <c r="P19" s="7"/>
    </row>
    <row r="20" spans="1:16" ht="15.75" x14ac:dyDescent="0.25">
      <c r="B20" s="7"/>
      <c r="C20" s="201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spans="1:16" ht="15.75" x14ac:dyDescent="0.25">
      <c r="B21" s="7"/>
      <c r="C21" s="430" t="s">
        <v>143</v>
      </c>
      <c r="D21" s="430"/>
      <c r="E21" s="430"/>
      <c r="F21" s="430"/>
      <c r="G21" s="6"/>
      <c r="H21" s="7"/>
      <c r="I21" s="7"/>
      <c r="J21" s="431" t="s">
        <v>147</v>
      </c>
      <c r="K21" s="432"/>
      <c r="L21" s="432"/>
      <c r="M21" s="433"/>
      <c r="N21" s="7"/>
      <c r="O21" s="7"/>
      <c r="P21" s="7"/>
    </row>
    <row r="22" spans="1:16" ht="15.75" x14ac:dyDescent="0.25">
      <c r="B22" s="7"/>
      <c r="C22" s="216" t="s">
        <v>139</v>
      </c>
      <c r="D22" s="7"/>
      <c r="E22" s="7"/>
      <c r="F22" s="247"/>
      <c r="G22" s="7"/>
      <c r="H22" s="7"/>
      <c r="I22" s="7"/>
      <c r="J22" s="216" t="s">
        <v>133</v>
      </c>
      <c r="K22" s="7"/>
      <c r="L22" s="7"/>
      <c r="M22" s="247">
        <f>M27-SUM(M23:M26)</f>
        <v>726549.21422693087</v>
      </c>
      <c r="N22" s="200"/>
      <c r="O22" s="296"/>
      <c r="P22" s="296"/>
    </row>
    <row r="23" spans="1:16" ht="15.75" x14ac:dyDescent="0.25">
      <c r="B23" s="7"/>
      <c r="C23" s="248" t="s">
        <v>124</v>
      </c>
      <c r="D23" s="7"/>
      <c r="E23" s="7"/>
      <c r="F23" s="283">
        <f>M9</f>
        <v>286729.45663174323</v>
      </c>
      <c r="G23" s="7"/>
      <c r="H23" s="7"/>
      <c r="I23" s="7"/>
      <c r="J23" s="216" t="s">
        <v>134</v>
      </c>
      <c r="K23" s="7"/>
      <c r="L23" s="7"/>
      <c r="M23" s="283">
        <f>'LBO Pro Forma BS'!D35+'LBO Pro Forma BS'!D43-'LBO Pro Forma BS'!D22</f>
        <v>64324.086076680484</v>
      </c>
      <c r="N23" s="7"/>
      <c r="O23" s="7"/>
      <c r="P23" s="7"/>
    </row>
    <row r="24" spans="1:16" ht="15.75" x14ac:dyDescent="0.25">
      <c r="B24" s="7"/>
      <c r="C24" s="248" t="s">
        <v>140</v>
      </c>
      <c r="D24" s="7"/>
      <c r="E24" s="7"/>
      <c r="F24" s="283">
        <f>+M10</f>
        <v>286729.45663174323</v>
      </c>
      <c r="G24" s="7"/>
      <c r="H24" s="7"/>
      <c r="I24" s="7"/>
      <c r="J24" s="216" t="s">
        <v>135</v>
      </c>
      <c r="K24" s="7"/>
      <c r="L24" s="7"/>
      <c r="M24" s="283">
        <f>F12</f>
        <v>500</v>
      </c>
      <c r="N24" s="7"/>
      <c r="O24" s="7"/>
      <c r="P24" s="7"/>
    </row>
    <row r="25" spans="1:16" ht="15.75" x14ac:dyDescent="0.25">
      <c r="B25" s="7"/>
      <c r="C25" s="216" t="s">
        <v>129</v>
      </c>
      <c r="D25" s="7"/>
      <c r="E25" s="7"/>
      <c r="F25" s="283">
        <f>M13</f>
        <v>245768.10568435141</v>
      </c>
      <c r="G25" s="7"/>
      <c r="H25" s="7"/>
      <c r="I25" s="7"/>
      <c r="J25" s="216" t="s">
        <v>125</v>
      </c>
      <c r="K25" s="7"/>
      <c r="L25" s="7"/>
      <c r="M25" s="249">
        <f>F8*F10</f>
        <v>16384.540378956757</v>
      </c>
      <c r="N25" s="200"/>
      <c r="O25" s="7"/>
      <c r="P25" s="7"/>
    </row>
    <row r="26" spans="1:16" ht="15.75" x14ac:dyDescent="0.25">
      <c r="B26" s="7"/>
      <c r="C26" s="216"/>
      <c r="D26" s="7"/>
      <c r="E26" s="7"/>
      <c r="F26" s="250"/>
      <c r="G26" s="7"/>
      <c r="H26" s="7"/>
      <c r="I26" s="7"/>
      <c r="J26" s="216" t="s">
        <v>136</v>
      </c>
      <c r="K26" s="7"/>
      <c r="L26" s="7"/>
      <c r="M26" s="284">
        <f>O11</f>
        <v>11469.178265269729</v>
      </c>
      <c r="N26" s="7"/>
      <c r="O26" s="7"/>
      <c r="P26" s="7"/>
    </row>
    <row r="27" spans="1:16" ht="15.75" x14ac:dyDescent="0.25">
      <c r="B27" s="7"/>
      <c r="C27" s="219" t="s">
        <v>137</v>
      </c>
      <c r="D27" s="207"/>
      <c r="E27" s="207"/>
      <c r="F27" s="251">
        <f>SUM(F23:F25)</f>
        <v>819227.01894783787</v>
      </c>
      <c r="G27" s="7"/>
      <c r="H27" s="7"/>
      <c r="I27" s="7"/>
      <c r="J27" s="219" t="s">
        <v>138</v>
      </c>
      <c r="K27" s="207"/>
      <c r="L27" s="207"/>
      <c r="M27" s="252">
        <f>F27</f>
        <v>819227.01894783787</v>
      </c>
      <c r="N27" s="7"/>
      <c r="O27" s="7"/>
      <c r="P27" s="7"/>
    </row>
    <row r="28" spans="1:16" ht="15.75" x14ac:dyDescent="0.25">
      <c r="B28" s="7"/>
      <c r="C28" s="208"/>
      <c r="D28" s="7"/>
      <c r="E28" s="7"/>
      <c r="F28" s="7"/>
      <c r="G28" s="7"/>
      <c r="H28" s="7"/>
      <c r="I28" s="7"/>
      <c r="J28" s="7"/>
      <c r="K28" s="7"/>
      <c r="L28" s="7"/>
      <c r="M28" s="200"/>
      <c r="N28" s="7"/>
      <c r="O28" s="7"/>
      <c r="P28" s="7"/>
    </row>
    <row r="29" spans="1:16" ht="15.75" x14ac:dyDescent="0.25">
      <c r="A29" s="83"/>
      <c r="B29" s="7"/>
      <c r="C29" s="257" t="s">
        <v>149</v>
      </c>
      <c r="D29" s="258"/>
      <c r="E29" s="259"/>
      <c r="F29" s="7"/>
      <c r="G29" s="260" t="s">
        <v>156</v>
      </c>
      <c r="H29" s="261"/>
      <c r="I29" s="261"/>
      <c r="J29" s="262">
        <v>2021</v>
      </c>
      <c r="K29" s="262">
        <v>2022</v>
      </c>
      <c r="L29" s="262">
        <v>2023</v>
      </c>
      <c r="M29" s="262">
        <v>2024</v>
      </c>
      <c r="N29" s="263">
        <v>2025</v>
      </c>
      <c r="P29" s="7"/>
    </row>
    <row r="30" spans="1:16" ht="15.75" x14ac:dyDescent="0.25">
      <c r="A30" s="83"/>
      <c r="B30" s="7"/>
      <c r="C30" s="216" t="s">
        <v>150</v>
      </c>
      <c r="D30" s="7"/>
      <c r="E30" s="285">
        <f>'LBO Pro Forma BS'!D32</f>
        <v>67467.392484255033</v>
      </c>
      <c r="F30" s="7"/>
      <c r="G30" s="216" t="s">
        <v>164</v>
      </c>
      <c r="H30" s="7"/>
      <c r="I30" s="7"/>
      <c r="J30" s="395">
        <f>IFERROR(SUM('LBO Debt'!C8/'LBO PL'!C29),"-")</f>
        <v>4.38473536465031</v>
      </c>
      <c r="K30" s="395">
        <f>IFERROR(SUM('LBO Debt'!D8/'LBO PL'!D29),"-")</f>
        <v>3.5077882917202476</v>
      </c>
      <c r="L30" s="395">
        <f>IFERROR(SUM('LBO Debt'!E8/'LBO PL'!E29),"-")</f>
        <v>1.7852803374145132</v>
      </c>
      <c r="M30" s="395">
        <f>IFERROR(SUM('LBO Debt'!F8/'LBO PL'!F29),"-")</f>
        <v>0.8710304856362876</v>
      </c>
      <c r="N30" s="396">
        <f>IFERROR(SUM('LBO Debt'!G8/'LBO PL'!G29),"-")</f>
        <v>0.33740514917440484</v>
      </c>
      <c r="P30" s="209"/>
    </row>
    <row r="31" spans="1:16" ht="15.75" x14ac:dyDescent="0.25">
      <c r="A31" s="83"/>
      <c r="B31" s="7"/>
      <c r="C31" s="216" t="s">
        <v>151</v>
      </c>
      <c r="D31" s="7"/>
      <c r="E31" s="287">
        <f>M22/E30</f>
        <v>10.768894238746322</v>
      </c>
      <c r="F31" s="7"/>
      <c r="G31" s="216" t="s">
        <v>165</v>
      </c>
      <c r="H31" s="7"/>
      <c r="I31" s="7"/>
      <c r="J31" s="390">
        <f>IFERROR(SUM('LBO Debt'!C13/'LBO PL'!C29),"-")</f>
        <v>4.38473536465031</v>
      </c>
      <c r="K31" s="390">
        <f>IFERROR(SUM('LBO Debt'!D13/'LBO PL'!D29),"-")</f>
        <v>4.38473536465031</v>
      </c>
      <c r="L31" s="390">
        <f>IFERROR(SUM('LBO Debt'!E13/'LBO PL'!E29),"-")</f>
        <v>3.3496915985537581</v>
      </c>
      <c r="M31" s="390">
        <f>IFERROR(SUM('LBO Debt'!F13/'LBO PL'!F29),"-")</f>
        <v>2.5462554090028426</v>
      </c>
      <c r="N31" s="397">
        <f>IFERROR(SUM('LBO Debt'!G13/'LBO PL'!G29),"-")</f>
        <v>1.8874161542221661</v>
      </c>
      <c r="P31" s="209"/>
    </row>
    <row r="32" spans="1:16" ht="15.75" x14ac:dyDescent="0.25">
      <c r="A32" s="83"/>
      <c r="B32" s="7"/>
      <c r="C32" s="216"/>
      <c r="D32" s="7"/>
      <c r="E32" s="286"/>
      <c r="F32" s="7"/>
      <c r="G32" s="216" t="s">
        <v>166</v>
      </c>
      <c r="H32" s="7"/>
      <c r="I32" s="7"/>
      <c r="J32" s="390">
        <f>IFERROR(SUM('LBO Debt'!C8,'LBO Debt'!C13)/'LBO PL'!C29,"-")</f>
        <v>8.76947072930062</v>
      </c>
      <c r="K32" s="390">
        <f>IFERROR(SUM('LBO Debt'!D8,'LBO Debt'!D13)/'LBO PL'!D29,"-")</f>
        <v>7.8925236563705576</v>
      </c>
      <c r="L32" s="390">
        <f>IFERROR(SUM('LBO Debt'!E8,'LBO Debt'!E13)/'LBO PL'!E29,"-")</f>
        <v>5.1349719359682711</v>
      </c>
      <c r="M32" s="390">
        <f>IFERROR(SUM('LBO Debt'!F8,'LBO Debt'!F13)/'LBO PL'!F29,"-")</f>
        <v>3.4172858946391305</v>
      </c>
      <c r="N32" s="397">
        <f>IFERROR(SUM('LBO Debt'!G8,'LBO Debt'!G13)/'LBO PL'!G29,"-")</f>
        <v>2.2248213033965709</v>
      </c>
      <c r="P32" s="209"/>
    </row>
    <row r="33" spans="1:16" ht="15.75" x14ac:dyDescent="0.25">
      <c r="A33" s="83"/>
      <c r="B33" s="7"/>
      <c r="C33" s="216" t="s">
        <v>152</v>
      </c>
      <c r="D33" s="7"/>
      <c r="E33" s="285">
        <f>PL!C61</f>
        <v>210</v>
      </c>
      <c r="F33" s="7"/>
      <c r="G33" s="216" t="s">
        <v>167</v>
      </c>
      <c r="H33" s="7"/>
      <c r="I33" s="7"/>
      <c r="J33" s="390" t="str">
        <f>IFERROR(-'LBO PL'!D29/SUM('LBO PL'!D36:D37),"-")</f>
        <v>-</v>
      </c>
      <c r="K33" s="390">
        <f>IFERROR(-'LBO PL'!E29/SUM('LBO PL'!E36:E37),"-")</f>
        <v>1.9769510091716258</v>
      </c>
      <c r="L33" s="390">
        <f>IFERROR(-'LBO PL'!F29/SUM('LBO PL'!F36:F37),"-")</f>
        <v>2.6724881019321289</v>
      </c>
      <c r="M33" s="390">
        <f>IFERROR(-'LBO PL'!G29/SUM('LBO PL'!G36:G37),"-")</f>
        <v>3.6006897847882469</v>
      </c>
      <c r="N33" s="397">
        <f>IFERROR(-'LBO PL'!H29/SUM('LBO PL'!H36:H37),"-")</f>
        <v>4.9299337994514554</v>
      </c>
      <c r="P33" s="209"/>
    </row>
    <row r="34" spans="1:16" ht="15.75" x14ac:dyDescent="0.25">
      <c r="A34" s="83"/>
      <c r="B34" s="7"/>
      <c r="C34" s="216" t="s">
        <v>153</v>
      </c>
      <c r="D34" s="7"/>
      <c r="E34" s="253">
        <v>1000</v>
      </c>
      <c r="F34" s="7"/>
      <c r="G34" s="219" t="s">
        <v>157</v>
      </c>
      <c r="H34" s="207"/>
      <c r="I34" s="207"/>
      <c r="J34" s="393">
        <f>IFERROR((SUM('LBO Debt'!C8,'LBO Debt'!C13)-SUM('LBO Debt'!D8,'LBO Debt'!D13))/SUM('LBO Debt'!C8,'LBO Debt'!C13),"-")</f>
        <v>0.1</v>
      </c>
      <c r="K34" s="393">
        <f>IFERROR((SUM('LBO Debt'!D8,'LBO Debt'!D13)-SUM('LBO Debt'!E8,'LBO Debt'!E13))/SUM('LBO Debt'!D8,'LBO Debt'!D13),"-")</f>
        <v>4.1238915750179683E-2</v>
      </c>
      <c r="L34" s="393">
        <f>IFERROR((SUM('LBO Debt'!E8,'LBO Debt'!E13)-SUM('LBO Debt'!F8,'LBO Debt'!F13))/SUM('LBO Debt'!E8,'LBO Debt'!E13),"-")</f>
        <v>9.0662613674636086E-2</v>
      </c>
      <c r="M34" s="393">
        <f>IFERROR((SUM('LBO Debt'!F8,'LBO Debt'!F13)-SUM('LBO Debt'!G8,'LBO Debt'!G13))/SUM('LBO Debt'!F8,'LBO Debt'!F13),"-")</f>
        <v>0.15963980338133263</v>
      </c>
      <c r="N34" s="394">
        <f>IFERROR((SUM('LBO Debt'!G8,'LBO Debt'!G13)-SUM('LBO Debt'!H8,'LBO Debt'!H13))/SUM('LBO Debt'!G8,'LBO Debt'!G13),"-")</f>
        <v>1</v>
      </c>
      <c r="P34" s="210"/>
    </row>
    <row r="35" spans="1:16" ht="15.75" x14ac:dyDescent="0.25">
      <c r="A35" s="83"/>
      <c r="B35" s="7"/>
      <c r="C35" s="216" t="s">
        <v>154</v>
      </c>
      <c r="D35" s="7"/>
      <c r="E35" s="254">
        <f>E33*E34</f>
        <v>210000</v>
      </c>
      <c r="F35" s="7"/>
      <c r="G35" s="7"/>
      <c r="H35" s="7"/>
      <c r="I35" s="7"/>
      <c r="J35" s="7"/>
      <c r="K35" s="7"/>
      <c r="L35" s="7"/>
      <c r="M35" s="7"/>
      <c r="N35" s="7"/>
      <c r="P35" s="7"/>
    </row>
    <row r="36" spans="1:16" ht="15.75" x14ac:dyDescent="0.25">
      <c r="A36" s="83"/>
      <c r="B36" s="7"/>
      <c r="C36" s="219" t="s">
        <v>155</v>
      </c>
      <c r="D36" s="207"/>
      <c r="E36" s="255">
        <f>M22/E35-1</f>
        <v>2.4597581629853851</v>
      </c>
      <c r="F36" s="7"/>
      <c r="G36" s="260" t="s">
        <v>158</v>
      </c>
      <c r="H36" s="261"/>
      <c r="I36" s="261"/>
      <c r="J36" s="261"/>
      <c r="K36" s="261"/>
      <c r="L36" s="261"/>
      <c r="M36" s="261"/>
      <c r="N36" s="264"/>
      <c r="P36" s="7"/>
    </row>
    <row r="37" spans="1:16" ht="15.75" x14ac:dyDescent="0.25">
      <c r="B37" s="7"/>
      <c r="C37" s="7"/>
      <c r="D37" s="7"/>
      <c r="E37" s="7"/>
      <c r="F37" s="7"/>
      <c r="G37" s="216" t="s">
        <v>159</v>
      </c>
      <c r="H37" s="7"/>
      <c r="I37" s="7"/>
      <c r="J37" s="209">
        <f>J76</f>
        <v>9.963319209963474E-2</v>
      </c>
      <c r="K37" s="209">
        <f t="shared" ref="K37:N37" si="0">K76</f>
        <v>1.1897725450652767</v>
      </c>
      <c r="L37" s="209">
        <f t="shared" si="0"/>
        <v>2.1340585002038721</v>
      </c>
      <c r="M37" s="209">
        <f t="shared" si="0"/>
        <v>3.1814585771781356</v>
      </c>
      <c r="N37" s="298">
        <f t="shared" si="0"/>
        <v>4.2641770668396957</v>
      </c>
      <c r="P37" s="7"/>
    </row>
    <row r="38" spans="1:16" ht="15.75" x14ac:dyDescent="0.25">
      <c r="B38" s="7"/>
      <c r="C38" s="7"/>
      <c r="D38" s="7"/>
      <c r="E38" s="7"/>
      <c r="F38" s="7"/>
      <c r="G38" s="219" t="s">
        <v>160</v>
      </c>
      <c r="H38" s="207"/>
      <c r="I38" s="207"/>
      <c r="J38" s="220">
        <f>J77</f>
        <v>-0.90099607615012811</v>
      </c>
      <c r="K38" s="220">
        <f t="shared" ref="K38:N38" si="1">K77</f>
        <v>9.0896956322026795E-2</v>
      </c>
      <c r="L38" s="220">
        <f t="shared" si="1"/>
        <v>0.28776241872911518</v>
      </c>
      <c r="M38" s="220">
        <f t="shared" si="1"/>
        <v>0.33553898028523438</v>
      </c>
      <c r="N38" s="256">
        <f t="shared" si="1"/>
        <v>0.33649410043778943</v>
      </c>
      <c r="P38" s="7"/>
    </row>
    <row r="39" spans="1:16" ht="15.75" x14ac:dyDescent="0.25"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</row>
    <row r="40" spans="1:16" ht="18.75" x14ac:dyDescent="0.3">
      <c r="B40" s="7"/>
      <c r="C40" s="101" t="s">
        <v>184</v>
      </c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  <c r="O40" s="7"/>
      <c r="P40" s="7"/>
    </row>
    <row r="41" spans="1:16" ht="18" x14ac:dyDescent="0.4">
      <c r="B41" s="7"/>
      <c r="C41" s="213" t="s">
        <v>262</v>
      </c>
      <c r="D41" s="214"/>
      <c r="E41" s="214"/>
      <c r="F41" s="214"/>
      <c r="G41" s="214"/>
      <c r="H41" s="215"/>
      <c r="I41" s="213" t="s">
        <v>263</v>
      </c>
      <c r="J41" s="214"/>
      <c r="K41" s="214"/>
      <c r="L41" s="214"/>
      <c r="M41" s="214"/>
      <c r="N41" s="215"/>
      <c r="O41" s="7"/>
      <c r="P41" s="7"/>
    </row>
    <row r="42" spans="1:16" ht="18" x14ac:dyDescent="0.4">
      <c r="B42" s="7"/>
      <c r="C42" s="216"/>
      <c r="D42" s="7"/>
      <c r="E42" s="198" t="s">
        <v>131</v>
      </c>
      <c r="F42" s="198"/>
      <c r="G42" s="198"/>
      <c r="H42" s="217"/>
      <c r="I42" s="216"/>
      <c r="J42" s="7"/>
      <c r="K42" s="198" t="s">
        <v>131</v>
      </c>
      <c r="L42" s="198"/>
      <c r="M42" s="198"/>
      <c r="N42" s="217"/>
      <c r="O42" s="7"/>
      <c r="P42" s="7"/>
    </row>
    <row r="43" spans="1:16" ht="15.75" x14ac:dyDescent="0.25">
      <c r="B43" s="7"/>
      <c r="C43" s="216"/>
      <c r="D43" s="398">
        <f>K32</f>
        <v>7.8925236563705576</v>
      </c>
      <c r="E43" s="399">
        <v>1</v>
      </c>
      <c r="F43" s="392">
        <f>E43+0.5</f>
        <v>1.5</v>
      </c>
      <c r="G43" s="392">
        <f t="shared" ref="G43:H43" si="2">F43+0.5</f>
        <v>2</v>
      </c>
      <c r="H43" s="392">
        <f t="shared" si="2"/>
        <v>2.5</v>
      </c>
      <c r="I43" s="216"/>
      <c r="J43" s="398">
        <f>K33</f>
        <v>1.9769510091716258</v>
      </c>
      <c r="K43" s="399">
        <v>1</v>
      </c>
      <c r="L43" s="392">
        <f>K43+0.5</f>
        <v>1.5</v>
      </c>
      <c r="M43" s="392">
        <f t="shared" ref="M43:N43" si="3">L43+0.5</f>
        <v>2</v>
      </c>
      <c r="N43" s="402">
        <f t="shared" si="3"/>
        <v>2.5</v>
      </c>
      <c r="O43" s="7"/>
      <c r="P43" s="7"/>
    </row>
    <row r="44" spans="1:16" ht="15.75" x14ac:dyDescent="0.25">
      <c r="B44" s="7"/>
      <c r="C44" s="216"/>
      <c r="D44" s="400">
        <v>0.6</v>
      </c>
      <c r="E44" s="407">
        <f t="dataTable" ref="E44:H47" dt2D="1" dtr="1" r1="E6" r2="N11" ca="1"/>
        <v>4.5100135179260334</v>
      </c>
      <c r="F44" s="407">
        <v>6.7650202768890493</v>
      </c>
      <c r="G44" s="407">
        <v>9.0200270358520669</v>
      </c>
      <c r="H44" s="402">
        <v>11.275033794815078</v>
      </c>
      <c r="I44" s="216"/>
      <c r="J44" s="400">
        <v>0.6</v>
      </c>
      <c r="K44" s="407">
        <f t="dataTable" ref="K44:N47" dt2D="1" dtr="1" r1="E6" r2="N11" ca="1"/>
        <v>3.4949583836974036</v>
      </c>
      <c r="L44" s="407">
        <v>2.3142859812884655</v>
      </c>
      <c r="M44" s="407">
        <v>1.7239497800839954</v>
      </c>
      <c r="N44" s="402">
        <v>1.3697480593613149</v>
      </c>
      <c r="O44" s="7"/>
      <c r="P44" s="7"/>
    </row>
    <row r="45" spans="1:16" ht="15.75" x14ac:dyDescent="0.25">
      <c r="B45" s="7"/>
      <c r="C45" s="218" t="s">
        <v>127</v>
      </c>
      <c r="D45" s="403">
        <f>D44+0.1</f>
        <v>0.7</v>
      </c>
      <c r="E45" s="407">
        <v>5.2616824375803724</v>
      </c>
      <c r="F45" s="401">
        <v>7.8925236563705576</v>
      </c>
      <c r="G45" s="407">
        <v>10.523364875160745</v>
      </c>
      <c r="H45" s="402">
        <v>13.154206093950924</v>
      </c>
      <c r="I45" s="218" t="s">
        <v>127</v>
      </c>
      <c r="J45" s="403">
        <f>J44+0.1</f>
        <v>0.7</v>
      </c>
      <c r="K45" s="407">
        <v>2.9889559255221445</v>
      </c>
      <c r="L45" s="401">
        <v>1.9769510091716258</v>
      </c>
      <c r="M45" s="407">
        <v>1.470948550996366</v>
      </c>
      <c r="N45" s="402">
        <v>1.1673470760912115</v>
      </c>
      <c r="O45" s="7"/>
      <c r="P45" s="7"/>
    </row>
    <row r="46" spans="1:16" ht="15.75" x14ac:dyDescent="0.25">
      <c r="B46" s="7"/>
      <c r="C46" s="216"/>
      <c r="D46" s="403">
        <f t="shared" ref="D46:D47" si="4">D45+0.1</f>
        <v>0.79999999999999993</v>
      </c>
      <c r="E46" s="407">
        <v>6.0133513572347121</v>
      </c>
      <c r="F46" s="407">
        <v>9.0200270358520669</v>
      </c>
      <c r="G46" s="407">
        <v>12.026702714469423</v>
      </c>
      <c r="H46" s="402">
        <v>15.033378393086769</v>
      </c>
      <c r="I46" s="216"/>
      <c r="J46" s="403">
        <f t="shared" ref="J46:J47" si="5">J45+0.1</f>
        <v>0.79999999999999993</v>
      </c>
      <c r="K46" s="407">
        <v>2.6094540818906991</v>
      </c>
      <c r="L46" s="407">
        <v>1.7239497800839958</v>
      </c>
      <c r="M46" s="407">
        <v>1.2811976291806439</v>
      </c>
      <c r="N46" s="402">
        <v>1.0155463386386332</v>
      </c>
      <c r="O46" s="7"/>
      <c r="P46" s="7"/>
    </row>
    <row r="47" spans="1:16" ht="15.75" x14ac:dyDescent="0.25">
      <c r="B47" s="7"/>
      <c r="C47" s="219"/>
      <c r="D47" s="404">
        <f t="shared" si="4"/>
        <v>0.89999999999999991</v>
      </c>
      <c r="E47" s="405">
        <v>6.7650202768890502</v>
      </c>
      <c r="F47" s="405">
        <v>10.147530415333573</v>
      </c>
      <c r="G47" s="405">
        <v>13.5300405537781</v>
      </c>
      <c r="H47" s="406">
        <v>16.91255069222262</v>
      </c>
      <c r="I47" s="219"/>
      <c r="J47" s="404">
        <f t="shared" si="5"/>
        <v>0.89999999999999991</v>
      </c>
      <c r="K47" s="405">
        <v>2.3142859812884651</v>
      </c>
      <c r="L47" s="405">
        <v>1.527171046349173</v>
      </c>
      <c r="M47" s="405">
        <v>1.1336135788795265</v>
      </c>
      <c r="N47" s="406">
        <v>0.89747909839773932</v>
      </c>
      <c r="O47" s="7"/>
      <c r="P47" s="7"/>
    </row>
    <row r="48" spans="1:16" ht="15.75" x14ac:dyDescent="0.25"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spans="2:16" ht="18" x14ac:dyDescent="0.4">
      <c r="B49" s="7"/>
      <c r="C49" s="213" t="s">
        <v>248</v>
      </c>
      <c r="D49" s="214"/>
      <c r="E49" s="214"/>
      <c r="F49" s="214"/>
      <c r="G49" s="214"/>
      <c r="H49" s="215"/>
      <c r="I49" s="213" t="s">
        <v>249</v>
      </c>
      <c r="J49" s="214"/>
      <c r="K49" s="214"/>
      <c r="L49" s="214"/>
      <c r="M49" s="214"/>
      <c r="N49" s="215"/>
      <c r="O49" s="7"/>
      <c r="P49" s="7"/>
    </row>
    <row r="50" spans="2:16" ht="18" x14ac:dyDescent="0.4">
      <c r="B50" s="7"/>
      <c r="C50" s="216"/>
      <c r="D50" s="7"/>
      <c r="E50" s="198" t="s">
        <v>131</v>
      </c>
      <c r="F50" s="198"/>
      <c r="G50" s="198"/>
      <c r="H50" s="217"/>
      <c r="I50" s="216"/>
      <c r="J50" s="7"/>
      <c r="K50" s="198" t="s">
        <v>131</v>
      </c>
      <c r="L50" s="198"/>
      <c r="M50" s="198"/>
      <c r="N50" s="217"/>
      <c r="O50" s="7"/>
      <c r="P50" s="7"/>
    </row>
    <row r="51" spans="2:16" ht="15.75" x14ac:dyDescent="0.25">
      <c r="B51" s="7"/>
      <c r="C51" s="216"/>
      <c r="D51" s="398">
        <f>N76</f>
        <v>4.2641770668396957</v>
      </c>
      <c r="E51" s="399">
        <v>1</v>
      </c>
      <c r="F51" s="392">
        <f>E51+0.5</f>
        <v>1.5</v>
      </c>
      <c r="G51" s="392">
        <f t="shared" ref="G51" si="6">F51+0.5</f>
        <v>2</v>
      </c>
      <c r="H51" s="392">
        <f t="shared" ref="H51" si="7">G51+0.5</f>
        <v>2.5</v>
      </c>
      <c r="I51" s="216"/>
      <c r="J51" s="398">
        <f>N77</f>
        <v>0.33649410043778943</v>
      </c>
      <c r="K51" s="399">
        <v>1</v>
      </c>
      <c r="L51" s="392">
        <f>K51+0.5</f>
        <v>1.5</v>
      </c>
      <c r="M51" s="392">
        <f t="shared" ref="M51" si="8">L51+0.5</f>
        <v>2</v>
      </c>
      <c r="N51" s="402">
        <f t="shared" ref="N51" si="9">M51+0.5</f>
        <v>2.5</v>
      </c>
      <c r="O51" s="7"/>
      <c r="P51" s="7"/>
    </row>
    <row r="52" spans="2:16" ht="15.75" x14ac:dyDescent="0.25">
      <c r="B52" s="7"/>
      <c r="C52" s="216"/>
      <c r="D52" s="400">
        <v>0.6</v>
      </c>
      <c r="E52" s="407">
        <f t="dataTable" ref="E52:H55" dt2D="1" dtr="1" r1="E6" r2="N11" ca="1"/>
        <v>5.9956373429957326</v>
      </c>
      <c r="F52" s="407">
        <v>3.4644523874188997</v>
      </c>
      <c r="G52" s="407">
        <v>2.1988599096304835</v>
      </c>
      <c r="H52" s="402">
        <v>1.4395044229574347</v>
      </c>
      <c r="I52" s="216"/>
      <c r="J52" s="400">
        <v>0.6</v>
      </c>
      <c r="K52" s="410">
        <f t="dataTable" ref="K52:N55" dt2D="1" dtr="1" r1="E6" r2="N11"/>
        <v>0.43076092631307672</v>
      </c>
      <c r="L52" s="410">
        <v>0.28211481760264662</v>
      </c>
      <c r="M52" s="410">
        <v>0.17068354022067972</v>
      </c>
      <c r="N52" s="408">
        <v>7.5579709334609557E-2</v>
      </c>
      <c r="O52" s="7"/>
      <c r="P52" s="7"/>
    </row>
    <row r="53" spans="2:16" ht="15.75" x14ac:dyDescent="0.25">
      <c r="B53" s="7"/>
      <c r="C53" s="218" t="s">
        <v>127</v>
      </c>
      <c r="D53" s="403">
        <f>D52+0.1</f>
        <v>0.7</v>
      </c>
      <c r="E53" s="407">
        <v>7.6390903409421398</v>
      </c>
      <c r="F53" s="401">
        <v>4.2641770668396957</v>
      </c>
      <c r="G53" s="407">
        <v>2.5767204297884745</v>
      </c>
      <c r="H53" s="402">
        <v>1.5642464475577427</v>
      </c>
      <c r="I53" s="218" t="s">
        <v>127</v>
      </c>
      <c r="J53" s="403">
        <f>J52+0.1</f>
        <v>0.7</v>
      </c>
      <c r="K53" s="410">
        <v>0.5017869606329477</v>
      </c>
      <c r="L53" s="411">
        <v>0.33649410043778943</v>
      </c>
      <c r="M53" s="410">
        <v>0.20840763383464067</v>
      </c>
      <c r="N53" s="408">
        <v>9.3606380679485041E-2</v>
      </c>
      <c r="O53" s="7"/>
      <c r="P53" s="7"/>
    </row>
    <row r="54" spans="2:16" ht="15.75" x14ac:dyDescent="0.25">
      <c r="B54" s="7"/>
      <c r="C54" s="216"/>
      <c r="D54" s="403">
        <f t="shared" ref="D54:D55" si="10">D53+0.1</f>
        <v>0.79999999999999993</v>
      </c>
      <c r="E54" s="407">
        <v>10.925996336834952</v>
      </c>
      <c r="F54" s="407">
        <v>5.8636264256812876</v>
      </c>
      <c r="G54" s="407">
        <v>3.3324414701044556</v>
      </c>
      <c r="H54" s="402">
        <v>1.8137304967583585</v>
      </c>
      <c r="I54" s="216"/>
      <c r="J54" s="403">
        <f t="shared" ref="J54:J55" si="11">J53+0.1</f>
        <v>0.79999999999999993</v>
      </c>
      <c r="K54" s="410">
        <v>0.61321484622456657</v>
      </c>
      <c r="L54" s="410">
        <v>0.42440424302311569</v>
      </c>
      <c r="M54" s="410">
        <v>0.27219154835671561</v>
      </c>
      <c r="N54" s="408">
        <v>0.12645682607339162</v>
      </c>
      <c r="O54" s="7"/>
      <c r="P54" s="7"/>
    </row>
    <row r="55" spans="2:16" ht="15.75" x14ac:dyDescent="0.25">
      <c r="B55" s="7"/>
      <c r="C55" s="219"/>
      <c r="D55" s="404">
        <f t="shared" si="10"/>
        <v>0.89999999999999991</v>
      </c>
      <c r="E55" s="405">
        <v>20.786714324513383</v>
      </c>
      <c r="F55" s="405">
        <v>10.661974502206061</v>
      </c>
      <c r="G55" s="405">
        <v>5.5996045910523984</v>
      </c>
      <c r="H55" s="406">
        <v>2.5362601722678293</v>
      </c>
      <c r="I55" s="219"/>
      <c r="J55" s="404">
        <f t="shared" si="11"/>
        <v>0.89999999999999991</v>
      </c>
      <c r="K55" s="404">
        <v>0.83466666241629128</v>
      </c>
      <c r="L55" s="404">
        <v>0.60534185133204776</v>
      </c>
      <c r="M55" s="404">
        <v>0.41133942078976299</v>
      </c>
      <c r="N55" s="409">
        <v>0.20458863218650122</v>
      </c>
      <c r="O55" s="7"/>
      <c r="P55" s="7"/>
    </row>
    <row r="56" spans="2:16" ht="15.75" x14ac:dyDescent="0.25"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spans="2:16" ht="15.75" x14ac:dyDescent="0.25">
      <c r="B57" s="211" t="s">
        <v>178</v>
      </c>
      <c r="C57" s="211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2"/>
      <c r="O57" s="7"/>
      <c r="P57" s="7"/>
    </row>
    <row r="58" spans="2:16" ht="15.75" x14ac:dyDescent="0.25">
      <c r="B58" s="290" t="s">
        <v>21</v>
      </c>
      <c r="C58" s="290"/>
      <c r="D58" s="290"/>
      <c r="E58" s="290"/>
      <c r="F58" s="290"/>
      <c r="G58" s="290"/>
      <c r="H58" s="290"/>
      <c r="I58" s="290"/>
      <c r="J58" s="288">
        <v>44286</v>
      </c>
      <c r="K58" s="288">
        <v>44651</v>
      </c>
      <c r="L58" s="288">
        <v>45016</v>
      </c>
      <c r="M58" s="288">
        <v>45382</v>
      </c>
      <c r="N58" s="288">
        <v>45747</v>
      </c>
      <c r="O58" s="7"/>
      <c r="P58" s="7"/>
    </row>
    <row r="59" spans="2:16" ht="15.75" x14ac:dyDescent="0.25">
      <c r="B59" s="7"/>
      <c r="C59" s="7"/>
      <c r="D59" s="7"/>
      <c r="E59" s="7"/>
      <c r="F59" s="7"/>
      <c r="G59" s="7"/>
      <c r="H59" s="7"/>
      <c r="I59" s="7"/>
      <c r="J59" s="289"/>
      <c r="K59" s="289"/>
      <c r="L59" s="289"/>
      <c r="M59" s="289"/>
      <c r="N59" s="289"/>
      <c r="O59" s="7"/>
      <c r="P59" s="7"/>
    </row>
    <row r="60" spans="2:16" ht="15.75" x14ac:dyDescent="0.25">
      <c r="B60" s="7" t="s">
        <v>38</v>
      </c>
      <c r="C60" s="7"/>
      <c r="D60" s="7"/>
      <c r="E60" s="7"/>
      <c r="F60" s="7"/>
      <c r="G60" s="7"/>
      <c r="H60" s="7"/>
      <c r="I60" s="7"/>
      <c r="J60" s="389">
        <f>'LBO PL'!D11</f>
        <v>400110.87616500014</v>
      </c>
      <c r="K60" s="389">
        <f>'LBO PL'!E11</f>
        <v>546151.34596522525</v>
      </c>
      <c r="L60" s="389">
        <f>'LBO PL'!F11</f>
        <v>688150.69591618376</v>
      </c>
      <c r="M60" s="389">
        <f>'LBO PL'!G11</f>
        <v>830941.96531879192</v>
      </c>
      <c r="N60" s="389">
        <f>'LBO PL'!H11</f>
        <v>959737.96994320466</v>
      </c>
      <c r="O60" s="7"/>
      <c r="P60" s="7"/>
    </row>
    <row r="61" spans="2:16" ht="15.75" x14ac:dyDescent="0.25">
      <c r="B61" s="7" t="s">
        <v>117</v>
      </c>
      <c r="C61" s="7"/>
      <c r="D61" s="7"/>
      <c r="E61" s="7"/>
      <c r="F61" s="7"/>
      <c r="G61" s="7"/>
      <c r="H61" s="7"/>
      <c r="I61" s="7"/>
      <c r="J61" s="390">
        <f>E7</f>
        <v>1.5</v>
      </c>
      <c r="K61" s="390">
        <f>J61</f>
        <v>1.5</v>
      </c>
      <c r="L61" s="390">
        <f t="shared" ref="L61:N61" si="12">K61</f>
        <v>1.5</v>
      </c>
      <c r="M61" s="390">
        <f t="shared" si="12"/>
        <v>1.5</v>
      </c>
      <c r="N61" s="390">
        <f t="shared" si="12"/>
        <v>1.5</v>
      </c>
      <c r="O61" s="7"/>
      <c r="P61" s="7"/>
    </row>
    <row r="62" spans="2:16" ht="15.75" x14ac:dyDescent="0.25">
      <c r="B62" s="7"/>
      <c r="C62" s="7" t="s">
        <v>179</v>
      </c>
      <c r="D62" s="7"/>
      <c r="E62" s="7"/>
      <c r="F62" s="7"/>
      <c r="G62" s="7"/>
      <c r="H62" s="7"/>
      <c r="I62" s="7"/>
      <c r="J62" s="391">
        <f>J60*J61</f>
        <v>600166.31424750015</v>
      </c>
      <c r="K62" s="391">
        <f t="shared" ref="K62:N62" si="13">K60*K61</f>
        <v>819227.01894783787</v>
      </c>
      <c r="L62" s="391">
        <f t="shared" si="13"/>
        <v>1032226.0438742756</v>
      </c>
      <c r="M62" s="391">
        <f t="shared" si="13"/>
        <v>1246412.9479781878</v>
      </c>
      <c r="N62" s="391">
        <f t="shared" si="13"/>
        <v>1439606.9549148069</v>
      </c>
      <c r="O62" s="7"/>
      <c r="P62" s="7"/>
    </row>
    <row r="63" spans="2:16" ht="15.75" x14ac:dyDescent="0.25">
      <c r="B63" s="7" t="s">
        <v>180</v>
      </c>
      <c r="C63" s="7"/>
      <c r="D63" s="7"/>
      <c r="E63" s="7"/>
      <c r="F63" s="7"/>
      <c r="G63" s="7"/>
      <c r="H63" s="7"/>
      <c r="I63" s="7"/>
      <c r="J63" s="389">
        <f>'LBO CFS'!E68</f>
        <v>500</v>
      </c>
      <c r="K63" s="389">
        <f>'LBO CFS'!F68</f>
        <v>500</v>
      </c>
      <c r="L63" s="389">
        <f>'LBO CFS'!G68</f>
        <v>500</v>
      </c>
      <c r="M63" s="389">
        <f>'LBO CFS'!H68</f>
        <v>500</v>
      </c>
      <c r="N63" s="389">
        <f>'LBO CFS'!I68</f>
        <v>500</v>
      </c>
      <c r="O63" s="7"/>
      <c r="P63" s="7"/>
    </row>
    <row r="64" spans="2:16" ht="15.75" x14ac:dyDescent="0.25">
      <c r="B64" s="7"/>
      <c r="C64" s="7" t="s">
        <v>331</v>
      </c>
      <c r="D64" s="7"/>
      <c r="E64" s="7"/>
      <c r="F64" s="7"/>
      <c r="G64" s="7"/>
      <c r="H64" s="7"/>
      <c r="I64" s="7"/>
      <c r="J64" s="391">
        <f>SUM(J62:J63)</f>
        <v>600666.31424750015</v>
      </c>
      <c r="K64" s="391">
        <f t="shared" ref="K64:N64" si="14">SUM(K62:K63)</f>
        <v>819727.01894783787</v>
      </c>
      <c r="L64" s="391">
        <f t="shared" si="14"/>
        <v>1032726.0438742756</v>
      </c>
      <c r="M64" s="391">
        <f t="shared" si="14"/>
        <v>1246912.9479781878</v>
      </c>
      <c r="N64" s="391">
        <f t="shared" si="14"/>
        <v>1440106.9549148069</v>
      </c>
      <c r="O64" s="7"/>
      <c r="P64" s="7"/>
    </row>
    <row r="65" spans="2:16" ht="15.75" x14ac:dyDescent="0.25">
      <c r="B65" s="7" t="s">
        <v>181</v>
      </c>
      <c r="C65" s="7"/>
      <c r="D65" s="7"/>
      <c r="E65" s="7"/>
      <c r="F65" s="7"/>
      <c r="G65" s="7"/>
      <c r="H65" s="7"/>
      <c r="I65" s="7"/>
      <c r="J65" s="389">
        <f>-'LBO Debt'!C10</f>
        <v>-286729.45663174323</v>
      </c>
      <c r="K65" s="389">
        <f>-'LBO Debt'!D10</f>
        <v>-172037.67397904594</v>
      </c>
      <c r="L65" s="389">
        <f>-'LBO Debt'!E10</f>
        <v>-114691.78265269729</v>
      </c>
      <c r="M65" s="389">
        <f>-'LBO Debt'!F10</f>
        <v>-57345.891326348647</v>
      </c>
      <c r="N65" s="389">
        <f>-'LBO Debt'!G10</f>
        <v>0</v>
      </c>
      <c r="O65" s="7"/>
      <c r="P65" s="7"/>
    </row>
    <row r="66" spans="2:16" ht="15.75" x14ac:dyDescent="0.25">
      <c r="B66" s="7"/>
      <c r="C66" s="7" t="s">
        <v>332</v>
      </c>
      <c r="D66" s="7"/>
      <c r="E66" s="7"/>
      <c r="F66" s="7"/>
      <c r="G66" s="7"/>
      <c r="H66" s="7"/>
      <c r="I66" s="7"/>
      <c r="J66" s="391">
        <f>SUM(J64:J65)</f>
        <v>313936.85761575692</v>
      </c>
      <c r="K66" s="391">
        <f t="shared" ref="K66:N66" si="15">SUM(K64:K65)</f>
        <v>647689.34496879193</v>
      </c>
      <c r="L66" s="391">
        <f t="shared" si="15"/>
        <v>918034.26122157834</v>
      </c>
      <c r="M66" s="391">
        <f t="shared" si="15"/>
        <v>1189567.0566518391</v>
      </c>
      <c r="N66" s="391">
        <f t="shared" si="15"/>
        <v>1440106.9549148069</v>
      </c>
      <c r="O66" s="7"/>
      <c r="P66" s="7"/>
    </row>
    <row r="67" spans="2:16" ht="15.75" x14ac:dyDescent="0.25">
      <c r="B67" s="7" t="s">
        <v>185</v>
      </c>
      <c r="C67" s="7"/>
      <c r="D67" s="7"/>
      <c r="E67" s="7"/>
      <c r="F67" s="7"/>
      <c r="G67" s="7"/>
      <c r="H67" s="7"/>
      <c r="I67" s="7"/>
      <c r="J67" s="389">
        <f>-MIN(J66,'LBO Debt'!C15)</f>
        <v>-286729.45663174323</v>
      </c>
      <c r="K67" s="389">
        <f>-MIN(K66,'LBO Debt'!D15)</f>
        <v>-322791.40652885562</v>
      </c>
      <c r="L67" s="389">
        <f>-MIN(L66,'LBO Debt'!E15)</f>
        <v>-335274.80009414098</v>
      </c>
      <c r="M67" s="389">
        <f>-MIN(M66,'LBO Debt'!F15)</f>
        <v>-320788.11462261423</v>
      </c>
      <c r="N67" s="389">
        <f>-MIN(N66,'LBO Debt'!G15)</f>
        <v>-275663.93267053354</v>
      </c>
      <c r="O67" s="7"/>
      <c r="P67" s="7"/>
    </row>
    <row r="68" spans="2:16" ht="15.75" x14ac:dyDescent="0.25">
      <c r="B68" s="7"/>
      <c r="C68" s="7" t="s">
        <v>333</v>
      </c>
      <c r="D68" s="7"/>
      <c r="E68" s="7"/>
      <c r="F68" s="7"/>
      <c r="G68" s="7"/>
      <c r="H68" s="7"/>
      <c r="I68" s="7"/>
      <c r="J68" s="391">
        <f>SUM(J66:J67)</f>
        <v>27207.400984013686</v>
      </c>
      <c r="K68" s="391">
        <f t="shared" ref="K68:N68" si="16">SUM(K66:K67)</f>
        <v>324897.93843993632</v>
      </c>
      <c r="L68" s="391">
        <f t="shared" si="16"/>
        <v>582759.46112743742</v>
      </c>
      <c r="M68" s="391">
        <f t="shared" si="16"/>
        <v>868778.94202922483</v>
      </c>
      <c r="N68" s="391">
        <f t="shared" si="16"/>
        <v>1164443.0222442732</v>
      </c>
      <c r="O68" s="7"/>
      <c r="P68" s="7"/>
    </row>
    <row r="69" spans="2:16" ht="15.75" x14ac:dyDescent="0.25">
      <c r="B69" s="7" t="s">
        <v>182</v>
      </c>
      <c r="C69" s="7"/>
      <c r="D69" s="7"/>
      <c r="E69" s="7"/>
      <c r="F69" s="7"/>
      <c r="G69" s="7"/>
      <c r="H69" s="7"/>
      <c r="I69" s="7"/>
      <c r="J69" s="389">
        <f>-($F$25*(1+$F$16)^((J58-$F$17)/365)-$F$25)*$F$15</f>
        <v>0</v>
      </c>
      <c r="K69" s="389">
        <f>-($F$25*(1+$F$16)^((K58-$F$17)/365)-$F$25)*$F$15</f>
        <v>0</v>
      </c>
      <c r="L69" s="389">
        <f>-($F$25*(1+$F$16)^((L58-$F$17)/365)-$F$25)*$F$15</f>
        <v>0</v>
      </c>
      <c r="M69" s="389">
        <f>-($F$25*(1+$F$16)^((M58-$F$17)/365)-$F$25)*$F$15</f>
        <v>0</v>
      </c>
      <c r="N69" s="389">
        <f>-($F$25*(1+$F$16)^((N58-$F$17)/365)-$F$25)*$F$15</f>
        <v>0</v>
      </c>
      <c r="O69" s="7"/>
      <c r="P69" s="7"/>
    </row>
    <row r="70" spans="2:16" ht="15.75" x14ac:dyDescent="0.25">
      <c r="B70" s="7"/>
      <c r="C70" s="7" t="s">
        <v>334</v>
      </c>
      <c r="D70" s="7"/>
      <c r="E70" s="7"/>
      <c r="F70" s="7"/>
      <c r="G70" s="7"/>
      <c r="H70" s="7"/>
      <c r="I70" s="7"/>
      <c r="J70" s="391">
        <f>SUM(J68:J69)</f>
        <v>27207.400984013686</v>
      </c>
      <c r="K70" s="391">
        <f t="shared" ref="K70:N70" si="17">SUM(K68:K69)</f>
        <v>324897.93843993632</v>
      </c>
      <c r="L70" s="391">
        <f t="shared" si="17"/>
        <v>582759.46112743742</v>
      </c>
      <c r="M70" s="391">
        <f t="shared" si="17"/>
        <v>868778.94202922483</v>
      </c>
      <c r="N70" s="391">
        <f t="shared" si="17"/>
        <v>1164443.0222442732</v>
      </c>
      <c r="O70" s="7"/>
      <c r="P70" s="7"/>
    </row>
    <row r="71" spans="2:16" ht="15.75" x14ac:dyDescent="0.25">
      <c r="B71" s="7" t="s">
        <v>335</v>
      </c>
      <c r="C71" s="7"/>
      <c r="D71" s="7"/>
      <c r="E71" s="7"/>
      <c r="F71" s="7"/>
      <c r="G71" s="7"/>
      <c r="H71" s="7"/>
      <c r="I71" s="7"/>
      <c r="J71" s="389">
        <f>-J70*$F$14</f>
        <v>-2720.7400984013689</v>
      </c>
      <c r="K71" s="389">
        <f t="shared" ref="K71:N71" si="18">-K70*$F$14</f>
        <v>-32489.793843993633</v>
      </c>
      <c r="L71" s="389">
        <f t="shared" si="18"/>
        <v>-58275.946112743746</v>
      </c>
      <c r="M71" s="389">
        <f t="shared" si="18"/>
        <v>-86877.894202922485</v>
      </c>
      <c r="N71" s="389">
        <f t="shared" si="18"/>
        <v>-116444.30222442733</v>
      </c>
      <c r="O71" s="7"/>
      <c r="P71" s="7"/>
    </row>
    <row r="72" spans="2:16" ht="15.75" x14ac:dyDescent="0.25">
      <c r="B72" s="7"/>
      <c r="C72" s="7" t="s">
        <v>336</v>
      </c>
      <c r="D72" s="7"/>
      <c r="E72" s="7"/>
      <c r="F72" s="7"/>
      <c r="G72" s="7"/>
      <c r="H72" s="7"/>
      <c r="I72" s="7"/>
      <c r="J72" s="391">
        <f>SUM(J70:J71)</f>
        <v>24486.660885612317</v>
      </c>
      <c r="K72" s="391">
        <f t="shared" ref="K72:N72" si="19">SUM(K70:K71)</f>
        <v>292408.14459594269</v>
      </c>
      <c r="L72" s="391">
        <f t="shared" si="19"/>
        <v>524483.51501469372</v>
      </c>
      <c r="M72" s="391">
        <f t="shared" si="19"/>
        <v>781901.04782630235</v>
      </c>
      <c r="N72" s="391">
        <f t="shared" si="19"/>
        <v>1047998.7200198459</v>
      </c>
      <c r="O72" s="7"/>
      <c r="P72" s="7"/>
    </row>
    <row r="73" spans="2:16" ht="15.75" x14ac:dyDescent="0.25">
      <c r="B73" s="7"/>
      <c r="C73" s="7"/>
      <c r="D73" s="7"/>
      <c r="E73" s="7"/>
      <c r="F73" s="7"/>
      <c r="G73" s="7"/>
      <c r="H73" s="7"/>
      <c r="I73" s="7"/>
      <c r="J73" s="389"/>
      <c r="K73" s="389"/>
      <c r="L73" s="389"/>
      <c r="M73" s="389"/>
      <c r="N73" s="389"/>
      <c r="O73" s="7"/>
      <c r="P73" s="7"/>
    </row>
    <row r="74" spans="2:16" ht="15.75" x14ac:dyDescent="0.25">
      <c r="B74" s="7" t="s">
        <v>337</v>
      </c>
      <c r="C74" s="7"/>
      <c r="D74" s="7"/>
      <c r="E74" s="7"/>
      <c r="F74" s="7"/>
      <c r="G74" s="7"/>
      <c r="H74" s="7"/>
      <c r="I74" s="7"/>
      <c r="J74" s="389">
        <f>J72</f>
        <v>24486.660885612317</v>
      </c>
      <c r="K74" s="389">
        <f t="shared" ref="K74:N74" si="20">K72</f>
        <v>292408.14459594269</v>
      </c>
      <c r="L74" s="389">
        <f t="shared" si="20"/>
        <v>524483.51501469372</v>
      </c>
      <c r="M74" s="389">
        <f t="shared" si="20"/>
        <v>781901.04782630235</v>
      </c>
      <c r="N74" s="389">
        <f t="shared" si="20"/>
        <v>1047998.7200198459</v>
      </c>
      <c r="O74" s="7"/>
      <c r="P74" s="7"/>
    </row>
    <row r="75" spans="2:16" ht="16.5" thickBot="1" x14ac:dyDescent="0.3">
      <c r="B75" s="7" t="s">
        <v>183</v>
      </c>
      <c r="C75" s="7"/>
      <c r="D75" s="7"/>
      <c r="E75" s="7"/>
      <c r="F75" s="7"/>
      <c r="G75" s="7"/>
      <c r="H75" s="7"/>
      <c r="I75" s="7"/>
      <c r="J75" s="389">
        <f>$F$25</f>
        <v>245768.10568435141</v>
      </c>
      <c r="K75" s="389">
        <f t="shared" ref="K75:N75" si="21">$F$25</f>
        <v>245768.10568435141</v>
      </c>
      <c r="L75" s="389">
        <f t="shared" si="21"/>
        <v>245768.10568435141</v>
      </c>
      <c r="M75" s="389">
        <f t="shared" si="21"/>
        <v>245768.10568435141</v>
      </c>
      <c r="N75" s="389">
        <f t="shared" si="21"/>
        <v>245768.10568435141</v>
      </c>
      <c r="O75" s="7"/>
      <c r="P75" s="7"/>
    </row>
    <row r="76" spans="2:16" ht="15.75" customHeight="1" x14ac:dyDescent="0.25">
      <c r="B76" s="7"/>
      <c r="C76" s="221" t="s">
        <v>159</v>
      </c>
      <c r="D76" s="222"/>
      <c r="E76" s="222"/>
      <c r="F76" s="222"/>
      <c r="G76" s="222"/>
      <c r="H76" s="222"/>
      <c r="I76" s="222"/>
      <c r="J76" s="223">
        <f>IF($F$17&gt;J58,"NM ",J74/J75)</f>
        <v>9.963319209963474E-2</v>
      </c>
      <c r="K76" s="223">
        <f>IF($F$17&gt;K58,"NM ",K74/K75)</f>
        <v>1.1897725450652767</v>
      </c>
      <c r="L76" s="223">
        <f>IF($F$17&gt;L58,"NM ",L74/L75)</f>
        <v>2.1340585002038721</v>
      </c>
      <c r="M76" s="223">
        <f>IF($F$17&gt;M58,"NM ",M74/M75)</f>
        <v>3.1814585771781356</v>
      </c>
      <c r="N76" s="224">
        <f>IF($F$17&gt;N58,"NM ",N74/N75)</f>
        <v>4.2641770668396957</v>
      </c>
      <c r="O76" s="7"/>
      <c r="P76" s="7"/>
    </row>
    <row r="77" spans="2:16" ht="16.5" thickBot="1" x14ac:dyDescent="0.3">
      <c r="B77" s="7"/>
      <c r="C77" s="225" t="s">
        <v>160</v>
      </c>
      <c r="D77" s="226"/>
      <c r="E77" s="226"/>
      <c r="F77" s="226"/>
      <c r="G77" s="226"/>
      <c r="H77" s="226"/>
      <c r="I77" s="226"/>
      <c r="J77" s="227">
        <f>IF($F$17&gt;J58,"NM ",RATE((J58-$F$17)/365,0,-J75,J74))</f>
        <v>-0.90099607615012811</v>
      </c>
      <c r="K77" s="227">
        <f>IF($F$17&gt;K58,"NM ",RATE((K58-$F$17)/365,0,-K75,K74))</f>
        <v>9.0896956322026795E-2</v>
      </c>
      <c r="L77" s="227">
        <f>IF($F$17&gt;L58,"NM ",RATE((L58-$F$17)/365,0,-L75,L74))</f>
        <v>0.28776241872911518</v>
      </c>
      <c r="M77" s="227">
        <f>IF($F$17&gt;M58,"NM ",RATE((M58-$F$17)/365,0,-M75,M74))</f>
        <v>0.33553898028523438</v>
      </c>
      <c r="N77" s="228">
        <f>IF($F$17&gt;N58,"NM ",RATE((N58-$F$17)/365,0,-N75,N74))</f>
        <v>0.33649410043778943</v>
      </c>
      <c r="O77" s="7"/>
      <c r="P77" s="7"/>
    </row>
  </sheetData>
  <scenarios current="0" show="0">
    <scenario name="DEBT" locked="1" count="25" user="My-PC" comment="Created by My-PC on 24-11-2022">
      <inputCells r="D43" val="10"/>
      <inputCells r="E43" val="10" numFmtId="187"/>
      <inputCells r="F43" val="10.5"/>
      <inputCells r="G43" val="11"/>
      <inputCells r="H43" val="11.5"/>
      <inputCells r="D44" val="0.7"/>
      <inputCells r="E44" val="3.36752155952381" numFmtId="187"/>
      <inputCells r="F44" val="3.5696247952381" numFmtId="187"/>
      <inputCells r="G44" val="3.77172803095239" numFmtId="187"/>
      <inputCells r="H44" val="3.97383126666667" numFmtId="187"/>
      <inputCells r="D45" val="0.8"/>
      <inputCells r="E45" val="4.37803773809524" numFmtId="187"/>
      <inputCells r="F45" val="4.6306667827381" numFmtId="187"/>
      <inputCells r="G45" val="4.88329582738096" numFmtId="187"/>
      <inputCells r="H45" val="5.13592487202382" numFmtId="187"/>
      <inputCells r="D46" val="0.9"/>
      <inputCells r="E46" val="5.38855391666667" numFmtId="187"/>
      <inputCells r="F46" val="5.6917087702381" numFmtId="187"/>
      <inputCells r="G46" val="5.99486362380953" numFmtId="187"/>
      <inputCells r="H46" val="6.29801847738096" numFmtId="187"/>
      <inputCells r="D47" val="1"/>
      <inputCells r="E47" val="6.39907009523811" numFmtId="187"/>
      <inputCells r="F47" val="6.7527507577381" numFmtId="187"/>
      <inputCells r="G47" val="7.10643142023811" numFmtId="187"/>
      <inputCells r="H47" val="7.46011208273811" numFmtId="187"/>
    </scenario>
  </scenarios>
  <mergeCells count="2">
    <mergeCell ref="C21:F21"/>
    <mergeCell ref="J21:M21"/>
  </mergeCells>
  <hyperlinks>
    <hyperlink ref="B3" location="Index!A1" display="Back to Index" xr:uid="{00000000-0004-0000-0A00-000000000000}"/>
  </hyperlinks>
  <pageMargins left="0.7" right="0.7" top="0.75" bottom="0.75" header="0.3" footer="0.3"/>
  <pageSetup scale="42" orientation="portrait" r:id="rId1"/>
  <ignoredErrors>
    <ignoredError sqref="J69 J71:N71 J67:N67 J65:N65" formula="1"/>
    <ignoredError sqref="E31 E36 D51 J51" evalError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70"/>
  <sheetViews>
    <sheetView showGridLines="0" view="pageBreakPreview" zoomScale="90" zoomScaleNormal="100" zoomScaleSheetLayoutView="90" workbookViewId="0">
      <selection activeCell="B1" sqref="B1"/>
    </sheetView>
  </sheetViews>
  <sheetFormatPr defaultColWidth="9.140625" defaultRowHeight="15.75" x14ac:dyDescent="0.25"/>
  <cols>
    <col min="1" max="1" width="1.85546875" customWidth="1"/>
    <col min="2" max="2" width="42.85546875" bestFit="1" customWidth="1"/>
    <col min="4" max="4" width="15.28515625" bestFit="1" customWidth="1"/>
    <col min="5" max="5" width="16.140625" bestFit="1" customWidth="1"/>
    <col min="6" max="7" width="15.28515625" bestFit="1" customWidth="1"/>
    <col min="8" max="8" width="1.85546875" style="7" customWidth="1"/>
    <col min="9" max="9" width="15.28515625" hidden="1" customWidth="1"/>
    <col min="10" max="10" width="16.140625" hidden="1" customWidth="1"/>
    <col min="11" max="12" width="15.28515625" hidden="1" customWidth="1"/>
    <col min="13" max="13" width="12.140625" hidden="1" customWidth="1"/>
  </cols>
  <sheetData>
    <row r="1" spans="1:13" ht="27.75" customHeight="1" x14ac:dyDescent="0.4">
      <c r="A1" s="24"/>
      <c r="B1" s="275" t="s">
        <v>253</v>
      </c>
      <c r="C1" s="275"/>
      <c r="D1" s="275"/>
      <c r="E1" s="275"/>
      <c r="F1" s="275"/>
      <c r="G1" s="275"/>
      <c r="H1" s="24"/>
      <c r="I1" s="14"/>
      <c r="J1" s="14"/>
      <c r="K1" s="14"/>
    </row>
    <row r="2" spans="1:13" s="7" customFormat="1" ht="18" x14ac:dyDescent="0.25">
      <c r="B2" s="45" t="s">
        <v>300</v>
      </c>
      <c r="C2" s="47"/>
      <c r="D2" s="47"/>
      <c r="E2" s="47"/>
      <c r="F2" s="47"/>
      <c r="G2" s="47"/>
      <c r="H2" s="47"/>
      <c r="M2"/>
    </row>
    <row r="3" spans="1:13" s="7" customFormat="1" x14ac:dyDescent="0.25">
      <c r="B3" s="48" t="s">
        <v>298</v>
      </c>
      <c r="C3" s="47"/>
      <c r="D3" s="47"/>
      <c r="E3" s="47"/>
      <c r="F3" s="47"/>
      <c r="G3" s="47"/>
      <c r="H3" s="47"/>
      <c r="M3"/>
    </row>
    <row r="4" spans="1:13" s="7" customFormat="1" x14ac:dyDescent="0.25">
      <c r="B4" s="48"/>
      <c r="C4" s="47"/>
      <c r="D4" s="47"/>
      <c r="E4" s="47"/>
      <c r="F4" s="47"/>
      <c r="G4" s="47"/>
      <c r="H4" s="47"/>
      <c r="M4"/>
    </row>
    <row r="5" spans="1:13" ht="15.75" customHeight="1" x14ac:dyDescent="0.35">
      <c r="A5" s="24"/>
      <c r="B5" s="116" t="s">
        <v>299</v>
      </c>
      <c r="C5" s="85"/>
      <c r="D5" s="276" t="s">
        <v>146</v>
      </c>
      <c r="E5" s="276"/>
      <c r="F5" s="276"/>
      <c r="G5" s="276"/>
      <c r="I5" s="84"/>
      <c r="J5" s="84"/>
      <c r="K5" s="84"/>
    </row>
    <row r="6" spans="1:13" ht="14.25" customHeight="1" x14ac:dyDescent="0.25">
      <c r="B6" s="180"/>
      <c r="C6" s="175"/>
      <c r="D6" s="175"/>
      <c r="E6" s="175"/>
      <c r="F6" s="175"/>
      <c r="G6" s="175"/>
      <c r="I6" s="175"/>
      <c r="J6" s="175"/>
      <c r="K6" s="175"/>
    </row>
    <row r="7" spans="1:13" x14ac:dyDescent="0.25">
      <c r="D7" s="280" t="s">
        <v>168</v>
      </c>
      <c r="E7" s="281" t="s">
        <v>144</v>
      </c>
      <c r="F7" s="281" t="s">
        <v>144</v>
      </c>
      <c r="G7" s="281" t="s">
        <v>145</v>
      </c>
    </row>
    <row r="8" spans="1:13" ht="21" x14ac:dyDescent="0.35">
      <c r="B8" s="138" t="s">
        <v>16</v>
      </c>
      <c r="D8" s="265"/>
      <c r="E8" s="266"/>
      <c r="F8" s="266"/>
      <c r="G8" s="266"/>
    </row>
    <row r="9" spans="1:13" ht="18.75" x14ac:dyDescent="0.3">
      <c r="B9" s="126" t="s">
        <v>17</v>
      </c>
      <c r="D9" s="38"/>
      <c r="E9" s="38"/>
      <c r="F9" s="38"/>
      <c r="G9" s="38"/>
      <c r="H9" s="175"/>
    </row>
    <row r="10" spans="1:13" x14ac:dyDescent="0.25">
      <c r="B10" s="25" t="s">
        <v>301</v>
      </c>
      <c r="D10" s="38"/>
      <c r="E10" s="38"/>
      <c r="F10" s="38"/>
      <c r="G10" s="38"/>
    </row>
    <row r="11" spans="1:13" x14ac:dyDescent="0.25">
      <c r="B11" s="89" t="s">
        <v>302</v>
      </c>
      <c r="D11" s="326">
        <f>BS!G10</f>
        <v>87770.930399999997</v>
      </c>
      <c r="E11" s="375">
        <v>0</v>
      </c>
      <c r="F11" s="375">
        <v>0</v>
      </c>
      <c r="G11" s="375">
        <f>+D11+E11+F11</f>
        <v>87770.930399999997</v>
      </c>
      <c r="I11" s="3">
        <f>BS!H10</f>
        <v>84393.837360000005</v>
      </c>
      <c r="L11" s="88">
        <f>+I11+J11+K11</f>
        <v>84393.837360000005</v>
      </c>
      <c r="M11" s="69">
        <f>D11-I11</f>
        <v>3377.0930399999925</v>
      </c>
    </row>
    <row r="12" spans="1:13" x14ac:dyDescent="0.25">
      <c r="B12" s="89" t="s">
        <v>303</v>
      </c>
      <c r="D12" s="326">
        <f>BS!G11</f>
        <v>20.152799999999999</v>
      </c>
      <c r="E12" s="375">
        <v>0</v>
      </c>
      <c r="F12" s="375">
        <v>0</v>
      </c>
      <c r="G12" s="375">
        <f t="shared" ref="G12:G46" si="0">+D12+E12+F12</f>
        <v>20.152799999999999</v>
      </c>
      <c r="I12" s="3">
        <f>BS!H11</f>
        <v>18.137519999999999</v>
      </c>
      <c r="L12" s="88">
        <f t="shared" ref="L12:L50" si="1">+I12+J12+K12</f>
        <v>18.137519999999999</v>
      </c>
      <c r="M12" s="69">
        <f t="shared" ref="M12:M49" si="2">D12-I12</f>
        <v>2.0152800000000006</v>
      </c>
    </row>
    <row r="13" spans="1:13" x14ac:dyDescent="0.25">
      <c r="B13" s="89" t="s">
        <v>148</v>
      </c>
      <c r="D13" s="326">
        <v>0</v>
      </c>
      <c r="E13" s="375">
        <v>0</v>
      </c>
      <c r="F13" s="375">
        <f>LBO!M22+LBO!M25+D13-D32</f>
        <v>675466.36212163256</v>
      </c>
      <c r="G13" s="375">
        <f t="shared" si="0"/>
        <v>675466.36212163256</v>
      </c>
      <c r="K13" s="88">
        <f>F13</f>
        <v>675466.36212163256</v>
      </c>
      <c r="L13" s="88">
        <f t="shared" si="1"/>
        <v>675466.36212163256</v>
      </c>
      <c r="M13" s="69">
        <f t="shared" si="2"/>
        <v>0</v>
      </c>
    </row>
    <row r="14" spans="1:13" x14ac:dyDescent="0.25">
      <c r="B14" s="145" t="s">
        <v>252</v>
      </c>
      <c r="C14" s="268"/>
      <c r="D14" s="376">
        <f>SUM(D11:D13)</f>
        <v>87791.083199999994</v>
      </c>
      <c r="E14" s="376">
        <f t="shared" ref="E14:G14" si="3">SUM(E11:E13)</f>
        <v>0</v>
      </c>
      <c r="F14" s="376">
        <f t="shared" si="3"/>
        <v>675466.36212163256</v>
      </c>
      <c r="G14" s="376">
        <f t="shared" si="3"/>
        <v>763257.44532163255</v>
      </c>
      <c r="I14" s="37">
        <f>SUM(I11:I13)</f>
        <v>84411.974880000009</v>
      </c>
      <c r="J14" s="37"/>
      <c r="K14" s="293">
        <f>SUM(K13)</f>
        <v>675466.36212163256</v>
      </c>
      <c r="L14" s="87">
        <f t="shared" si="1"/>
        <v>759878.33700163255</v>
      </c>
      <c r="M14" s="69">
        <f t="shared" si="2"/>
        <v>3379.1083199999848</v>
      </c>
    </row>
    <row r="15" spans="1:13" x14ac:dyDescent="0.25">
      <c r="B15" s="23" t="s">
        <v>304</v>
      </c>
      <c r="D15" s="326">
        <f>BS!G13</f>
        <v>408.82400000000001</v>
      </c>
      <c r="E15" s="375">
        <v>0</v>
      </c>
      <c r="F15" s="375">
        <v>0</v>
      </c>
      <c r="G15" s="375">
        <f t="shared" si="0"/>
        <v>408.82400000000001</v>
      </c>
      <c r="I15">
        <v>408.82400000000001</v>
      </c>
      <c r="L15" s="88">
        <f t="shared" si="1"/>
        <v>408.82400000000001</v>
      </c>
      <c r="M15" s="69">
        <f t="shared" si="2"/>
        <v>0</v>
      </c>
    </row>
    <row r="16" spans="1:13" x14ac:dyDescent="0.25">
      <c r="B16" s="23" t="s">
        <v>305</v>
      </c>
      <c r="D16" s="326">
        <f>BS!G14</f>
        <v>8254.9470000000001</v>
      </c>
      <c r="E16" s="375">
        <v>0</v>
      </c>
      <c r="F16" s="375">
        <v>0</v>
      </c>
      <c r="G16" s="375">
        <f t="shared" si="0"/>
        <v>8254.9470000000001</v>
      </c>
      <c r="I16">
        <v>8254.9470000000001</v>
      </c>
      <c r="L16" s="88">
        <f t="shared" si="1"/>
        <v>8254.9470000000001</v>
      </c>
      <c r="M16" s="69">
        <f t="shared" si="2"/>
        <v>0</v>
      </c>
    </row>
    <row r="17" spans="2:13" x14ac:dyDescent="0.25">
      <c r="B17" s="23" t="s">
        <v>338</v>
      </c>
      <c r="D17" s="326">
        <v>0</v>
      </c>
      <c r="E17" s="375">
        <v>0</v>
      </c>
      <c r="F17" s="375">
        <f>LBO!M26</f>
        <v>11469.178265269729</v>
      </c>
      <c r="G17" s="375">
        <f t="shared" si="0"/>
        <v>11469.178265269729</v>
      </c>
      <c r="K17" s="69">
        <f>F17-LBO!P11</f>
        <v>9175.3426122157834</v>
      </c>
      <c r="L17" s="88">
        <f t="shared" si="1"/>
        <v>9175.3426122157834</v>
      </c>
      <c r="M17" s="69">
        <f t="shared" si="2"/>
        <v>0</v>
      </c>
    </row>
    <row r="18" spans="2:13" x14ac:dyDescent="0.25">
      <c r="B18" s="145" t="s">
        <v>224</v>
      </c>
      <c r="C18" s="268"/>
      <c r="D18" s="376">
        <f>SUM(D15:D17)</f>
        <v>8663.7710000000006</v>
      </c>
      <c r="E18" s="376">
        <f t="shared" ref="E18:G18" si="4">SUM(E15:E17)</f>
        <v>0</v>
      </c>
      <c r="F18" s="376">
        <f t="shared" si="4"/>
        <v>11469.178265269729</v>
      </c>
      <c r="G18" s="376">
        <f t="shared" si="4"/>
        <v>20132.94926526973</v>
      </c>
      <c r="I18" s="37">
        <v>8663.7710000000006</v>
      </c>
      <c r="J18" s="37"/>
      <c r="K18" s="294">
        <f>K17</f>
        <v>9175.3426122157834</v>
      </c>
      <c r="L18" s="88">
        <f t="shared" si="1"/>
        <v>17839.113612215784</v>
      </c>
      <c r="M18" s="69">
        <f t="shared" si="2"/>
        <v>0</v>
      </c>
    </row>
    <row r="19" spans="2:13" x14ac:dyDescent="0.25">
      <c r="B19" s="4"/>
      <c r="D19" s="377"/>
      <c r="E19" s="377"/>
      <c r="F19" s="377"/>
      <c r="G19" s="377"/>
      <c r="L19" s="88">
        <f t="shared" si="1"/>
        <v>0</v>
      </c>
      <c r="M19" s="69">
        <f t="shared" si="2"/>
        <v>0</v>
      </c>
    </row>
    <row r="20" spans="2:13" ht="18.75" x14ac:dyDescent="0.3">
      <c r="B20" s="126" t="s">
        <v>18</v>
      </c>
      <c r="D20" s="326"/>
      <c r="E20" s="375"/>
      <c r="F20" s="375"/>
      <c r="G20" s="375"/>
      <c r="L20" s="88">
        <f t="shared" si="1"/>
        <v>0</v>
      </c>
      <c r="M20" s="69">
        <f t="shared" si="2"/>
        <v>0</v>
      </c>
    </row>
    <row r="21" spans="2:13" x14ac:dyDescent="0.25">
      <c r="B21" s="23" t="s">
        <v>306</v>
      </c>
      <c r="D21" s="326">
        <f>BS!G18</f>
        <v>54809.709063698647</v>
      </c>
      <c r="E21" s="375">
        <v>0</v>
      </c>
      <c r="F21" s="375">
        <v>0</v>
      </c>
      <c r="G21" s="375">
        <f t="shared" si="0"/>
        <v>54809.709063698647</v>
      </c>
      <c r="I21">
        <f>BS!H18</f>
        <v>74815.252871948658</v>
      </c>
      <c r="L21" s="88">
        <f t="shared" si="1"/>
        <v>74815.252871948658</v>
      </c>
      <c r="M21" s="69">
        <f t="shared" si="2"/>
        <v>-20005.543808250011</v>
      </c>
    </row>
    <row r="22" spans="2:13" x14ac:dyDescent="0.25">
      <c r="B22" s="23" t="s">
        <v>339</v>
      </c>
      <c r="D22" s="326">
        <f>BS!G19</f>
        <v>34064.26387331952</v>
      </c>
      <c r="E22" s="375">
        <f>-D22</f>
        <v>-34064.26387331952</v>
      </c>
      <c r="F22" s="375">
        <f>LBO!M24</f>
        <v>500</v>
      </c>
      <c r="G22" s="375">
        <f t="shared" si="0"/>
        <v>500</v>
      </c>
      <c r="I22">
        <f>BS!H19</f>
        <v>85091.524573167058</v>
      </c>
      <c r="J22" s="3">
        <f>-I22</f>
        <v>-85091.524573167058</v>
      </c>
      <c r="K22">
        <v>500</v>
      </c>
      <c r="L22" s="88">
        <f t="shared" si="1"/>
        <v>500</v>
      </c>
      <c r="M22" s="69">
        <f t="shared" si="2"/>
        <v>-51027.260699847538</v>
      </c>
    </row>
    <row r="23" spans="2:13" x14ac:dyDescent="0.25">
      <c r="B23" s="23" t="s">
        <v>89</v>
      </c>
      <c r="D23" s="326">
        <f>BS!G20</f>
        <v>23326.544492846006</v>
      </c>
      <c r="E23" s="375">
        <v>0</v>
      </c>
      <c r="F23" s="375">
        <v>0</v>
      </c>
      <c r="G23" s="375">
        <f t="shared" si="0"/>
        <v>23326.544492846006</v>
      </c>
      <c r="I23">
        <f>BS!H20</f>
        <v>31840.733232734801</v>
      </c>
      <c r="L23" s="88">
        <f t="shared" si="1"/>
        <v>31840.733232734801</v>
      </c>
      <c r="M23" s="69">
        <f t="shared" si="2"/>
        <v>-8514.1887398887957</v>
      </c>
    </row>
    <row r="24" spans="2:13" x14ac:dyDescent="0.25">
      <c r="B24" s="145" t="s">
        <v>222</v>
      </c>
      <c r="C24" s="268"/>
      <c r="D24" s="376">
        <f>SUM(D21:D23)</f>
        <v>112200.51742986418</v>
      </c>
      <c r="E24" s="376">
        <f t="shared" ref="E24:G24" si="5">SUM(E21:E23)</f>
        <v>-34064.26387331952</v>
      </c>
      <c r="F24" s="376">
        <f t="shared" si="5"/>
        <v>500</v>
      </c>
      <c r="G24" s="376">
        <f t="shared" si="5"/>
        <v>78636.25355654466</v>
      </c>
      <c r="I24" s="37">
        <v>191747.51067785054</v>
      </c>
      <c r="J24" s="37">
        <f>J22</f>
        <v>-85091.524573167058</v>
      </c>
      <c r="K24" s="37">
        <f>K22</f>
        <v>500</v>
      </c>
      <c r="L24" s="87">
        <f t="shared" si="1"/>
        <v>107155.98610468348</v>
      </c>
      <c r="M24" s="69">
        <f t="shared" si="2"/>
        <v>-79546.993247986364</v>
      </c>
    </row>
    <row r="25" spans="2:13" x14ac:dyDescent="0.25">
      <c r="D25" s="326"/>
      <c r="E25" s="375"/>
      <c r="F25" s="375"/>
      <c r="G25" s="375"/>
      <c r="L25" s="88">
        <f t="shared" si="1"/>
        <v>0</v>
      </c>
      <c r="M25" s="69">
        <f t="shared" si="2"/>
        <v>0</v>
      </c>
    </row>
    <row r="26" spans="2:13" ht="19.5" thickBot="1" x14ac:dyDescent="0.35">
      <c r="B26" s="91" t="s">
        <v>15</v>
      </c>
      <c r="C26" s="270"/>
      <c r="D26" s="378">
        <f>+D14+D18+D24</f>
        <v>208655.37162986418</v>
      </c>
      <c r="E26" s="378">
        <f t="shared" ref="E26:G26" si="6">+E14+E18+E24</f>
        <v>-34064.26387331952</v>
      </c>
      <c r="F26" s="378">
        <f t="shared" si="6"/>
        <v>687435.54038690228</v>
      </c>
      <c r="G26" s="378">
        <f t="shared" si="6"/>
        <v>862026.64814344689</v>
      </c>
      <c r="I26">
        <f>I14+I18+I24</f>
        <v>284823.25655785052</v>
      </c>
      <c r="J26" s="269">
        <f t="shared" ref="J26:K26" si="7">+J14+J18+J24</f>
        <v>-85091.524573167058</v>
      </c>
      <c r="K26" s="269">
        <f t="shared" si="7"/>
        <v>685141.70473384834</v>
      </c>
      <c r="L26" s="88">
        <f t="shared" si="1"/>
        <v>884873.43671853177</v>
      </c>
      <c r="M26" s="69">
        <f t="shared" si="2"/>
        <v>-76167.884927986335</v>
      </c>
    </row>
    <row r="27" spans="2:13" ht="19.5" thickTop="1" x14ac:dyDescent="0.3">
      <c r="B27" s="1"/>
      <c r="D27" s="326"/>
      <c r="E27" s="375"/>
      <c r="F27" s="375"/>
      <c r="G27" s="375"/>
      <c r="L27" s="88">
        <f t="shared" si="1"/>
        <v>0</v>
      </c>
      <c r="M27" s="69">
        <f t="shared" si="2"/>
        <v>0</v>
      </c>
    </row>
    <row r="28" spans="2:13" ht="21" x14ac:dyDescent="0.35">
      <c r="B28" s="138" t="s">
        <v>19</v>
      </c>
      <c r="D28" s="326"/>
      <c r="E28" s="375"/>
      <c r="F28" s="375"/>
      <c r="G28" s="375"/>
      <c r="L28" s="88">
        <f t="shared" si="1"/>
        <v>0</v>
      </c>
      <c r="M28" s="69">
        <f t="shared" si="2"/>
        <v>0</v>
      </c>
    </row>
    <row r="29" spans="2:13" ht="18.75" x14ac:dyDescent="0.3">
      <c r="B29" s="267" t="s">
        <v>12</v>
      </c>
      <c r="D29" s="326"/>
      <c r="E29" s="375"/>
      <c r="F29" s="375"/>
      <c r="G29" s="375"/>
      <c r="L29" s="88">
        <f t="shared" si="1"/>
        <v>0</v>
      </c>
      <c r="M29" s="69">
        <f t="shared" si="2"/>
        <v>0</v>
      </c>
    </row>
    <row r="30" spans="2:13" x14ac:dyDescent="0.25">
      <c r="B30" s="22" t="s">
        <v>250</v>
      </c>
      <c r="D30" s="326">
        <f>BS!G27</f>
        <v>2100</v>
      </c>
      <c r="E30" s="375">
        <f>-D30</f>
        <v>-2100</v>
      </c>
      <c r="F30" s="375">
        <f>LBO!F25</f>
        <v>245768.10568435141</v>
      </c>
      <c r="G30" s="375">
        <f t="shared" si="0"/>
        <v>245768.10568435141</v>
      </c>
      <c r="I30">
        <v>2100</v>
      </c>
      <c r="J30">
        <f>-I30</f>
        <v>-2100</v>
      </c>
      <c r="K30" s="3" t="e">
        <f>G30+(G36-K36)+(G37-K37)</f>
        <v>#REF!</v>
      </c>
      <c r="L30" s="88" t="e">
        <f t="shared" si="1"/>
        <v>#REF!</v>
      </c>
      <c r="M30" s="69">
        <f t="shared" si="2"/>
        <v>0</v>
      </c>
    </row>
    <row r="31" spans="2:13" x14ac:dyDescent="0.25">
      <c r="B31" s="22" t="s">
        <v>308</v>
      </c>
      <c r="D31" s="326">
        <f>BS!G28</f>
        <v>65367.392484255033</v>
      </c>
      <c r="E31" s="375">
        <f>-D31</f>
        <v>-65367.392484255033</v>
      </c>
      <c r="F31" s="375">
        <v>0</v>
      </c>
      <c r="G31" s="375">
        <f t="shared" si="0"/>
        <v>0</v>
      </c>
      <c r="I31" s="69">
        <f>BS!H28</f>
        <v>129268.38821527825</v>
      </c>
      <c r="J31" s="3">
        <f>-I31</f>
        <v>-129268.38821527825</v>
      </c>
      <c r="K31" s="69">
        <v>0</v>
      </c>
      <c r="L31" s="88">
        <f t="shared" si="1"/>
        <v>0</v>
      </c>
      <c r="M31" s="69">
        <f t="shared" si="2"/>
        <v>-63900.995731023213</v>
      </c>
    </row>
    <row r="32" spans="2:13" x14ac:dyDescent="0.25">
      <c r="B32" s="145" t="s">
        <v>239</v>
      </c>
      <c r="C32" s="268"/>
      <c r="D32" s="376">
        <f>SUM(D30:D31)</f>
        <v>67467.392484255033</v>
      </c>
      <c r="E32" s="376">
        <f t="shared" ref="E32:G32" si="8">SUM(E30:E31)</f>
        <v>-67467.392484255033</v>
      </c>
      <c r="F32" s="376">
        <f t="shared" si="8"/>
        <v>245768.10568435141</v>
      </c>
      <c r="G32" s="376">
        <f t="shared" si="8"/>
        <v>245768.10568435141</v>
      </c>
      <c r="I32" s="294">
        <f>I30+I31</f>
        <v>131368.38821527825</v>
      </c>
      <c r="J32" s="37">
        <f>SUM(J30:J31)</f>
        <v>-131368.38821527825</v>
      </c>
      <c r="K32" s="37" t="e">
        <f t="shared" ref="K32" si="9">SUM(K30:K31)</f>
        <v>#REF!</v>
      </c>
      <c r="L32" s="87" t="e">
        <f t="shared" si="1"/>
        <v>#REF!</v>
      </c>
      <c r="M32" s="69">
        <f t="shared" si="2"/>
        <v>-63900.995731023213</v>
      </c>
    </row>
    <row r="33" spans="2:13" x14ac:dyDescent="0.25">
      <c r="B33" s="4"/>
      <c r="D33" s="377"/>
      <c r="E33" s="377"/>
      <c r="F33" s="377"/>
      <c r="G33" s="377"/>
      <c r="J33" s="69"/>
      <c r="L33" s="88">
        <f t="shared" si="1"/>
        <v>0</v>
      </c>
      <c r="M33" s="69">
        <f t="shared" si="2"/>
        <v>0</v>
      </c>
    </row>
    <row r="34" spans="2:13" ht="18.75" x14ac:dyDescent="0.3">
      <c r="B34" s="267" t="s">
        <v>13</v>
      </c>
      <c r="D34" s="326"/>
      <c r="E34" s="375"/>
      <c r="F34" s="375"/>
      <c r="G34" s="375"/>
      <c r="L34" s="88">
        <f t="shared" si="1"/>
        <v>0</v>
      </c>
      <c r="M34" s="69">
        <f t="shared" si="2"/>
        <v>0</v>
      </c>
    </row>
    <row r="35" spans="2:13" x14ac:dyDescent="0.25">
      <c r="B35" s="4" t="s">
        <v>309</v>
      </c>
      <c r="D35" s="326">
        <f>BS!G32</f>
        <v>51579.711949999997</v>
      </c>
      <c r="E35" s="375">
        <f>-D35</f>
        <v>-51579.711949999997</v>
      </c>
      <c r="F35" s="375">
        <v>0</v>
      </c>
      <c r="G35" s="375">
        <f t="shared" si="0"/>
        <v>0</v>
      </c>
      <c r="I35" s="3">
        <f>BS!H32</f>
        <v>53200.726352499994</v>
      </c>
      <c r="J35" s="3">
        <f>-I35</f>
        <v>-53200.726352499994</v>
      </c>
      <c r="L35" s="88">
        <f t="shared" si="1"/>
        <v>0</v>
      </c>
      <c r="M35" s="69">
        <f t="shared" si="2"/>
        <v>-1621.0144024999972</v>
      </c>
    </row>
    <row r="36" spans="2:13" x14ac:dyDescent="0.25">
      <c r="B36" s="26" t="s">
        <v>124</v>
      </c>
      <c r="D36" s="326">
        <v>0</v>
      </c>
      <c r="E36" s="375">
        <v>0</v>
      </c>
      <c r="F36" s="375">
        <f>LBO!F23</f>
        <v>286729.45663174323</v>
      </c>
      <c r="G36" s="375">
        <f t="shared" si="0"/>
        <v>286729.45663174323</v>
      </c>
      <c r="K36" s="295">
        <f>'LBO Debt'!E8</f>
        <v>172037.67397904594</v>
      </c>
      <c r="L36" s="88">
        <f t="shared" si="1"/>
        <v>172037.67397904594</v>
      </c>
      <c r="M36" s="69">
        <f t="shared" si="2"/>
        <v>0</v>
      </c>
    </row>
    <row r="37" spans="2:13" x14ac:dyDescent="0.25">
      <c r="B37" s="26" t="s">
        <v>140</v>
      </c>
      <c r="D37" s="326">
        <v>0</v>
      </c>
      <c r="E37" s="375">
        <v>0</v>
      </c>
      <c r="F37" s="375">
        <f>LBO!F24</f>
        <v>286729.45663174323</v>
      </c>
      <c r="G37" s="375">
        <f t="shared" si="0"/>
        <v>286729.45663174323</v>
      </c>
      <c r="K37" s="295" t="e">
        <f>'LBO Debt'!#REF!</f>
        <v>#REF!</v>
      </c>
      <c r="L37" s="88" t="e">
        <f t="shared" si="1"/>
        <v>#REF!</v>
      </c>
      <c r="M37" s="69">
        <f t="shared" si="2"/>
        <v>0</v>
      </c>
    </row>
    <row r="38" spans="2:13" x14ac:dyDescent="0.25">
      <c r="B38" s="22" t="s">
        <v>310</v>
      </c>
      <c r="D38" s="326">
        <f>BS!G33</f>
        <v>3937.931</v>
      </c>
      <c r="E38" s="375">
        <v>0</v>
      </c>
      <c r="F38" s="375">
        <v>0</v>
      </c>
      <c r="G38" s="375">
        <f t="shared" si="0"/>
        <v>3937.931</v>
      </c>
      <c r="I38">
        <v>3937.931</v>
      </c>
      <c r="L38" s="88">
        <f t="shared" si="1"/>
        <v>3937.931</v>
      </c>
      <c r="M38" s="69">
        <f t="shared" si="2"/>
        <v>0</v>
      </c>
    </row>
    <row r="39" spans="2:13" x14ac:dyDescent="0.25">
      <c r="B39" s="22" t="s">
        <v>251</v>
      </c>
      <c r="D39" s="326">
        <f>BS!G34</f>
        <v>1595.4780000000001</v>
      </c>
      <c r="E39" s="375">
        <v>0</v>
      </c>
      <c r="F39" s="375">
        <v>0</v>
      </c>
      <c r="G39" s="375">
        <f t="shared" si="0"/>
        <v>1595.4780000000001</v>
      </c>
      <c r="I39">
        <v>1595.4780000000001</v>
      </c>
      <c r="L39" s="88">
        <f t="shared" si="1"/>
        <v>1595.4780000000001</v>
      </c>
      <c r="M39" s="69">
        <f t="shared" si="2"/>
        <v>0</v>
      </c>
    </row>
    <row r="40" spans="2:13" x14ac:dyDescent="0.25">
      <c r="B40" s="145" t="s">
        <v>240</v>
      </c>
      <c r="C40" s="268"/>
      <c r="D40" s="376">
        <f>SUM(D35:D39)</f>
        <v>57113.120949999997</v>
      </c>
      <c r="E40" s="376">
        <f t="shared" ref="E40:G40" si="10">SUM(E35:E39)</f>
        <v>-51579.711949999997</v>
      </c>
      <c r="F40" s="376">
        <f t="shared" si="10"/>
        <v>573458.91326348647</v>
      </c>
      <c r="G40" s="376">
        <f t="shared" si="10"/>
        <v>578992.32226348645</v>
      </c>
      <c r="I40" s="37">
        <f>SUM(I35:I39)</f>
        <v>58734.135352499994</v>
      </c>
      <c r="J40" s="37">
        <f t="shared" ref="J40:K40" si="11">SUM(J35:J39)</f>
        <v>-53200.726352499994</v>
      </c>
      <c r="K40" s="37" t="e">
        <f t="shared" si="11"/>
        <v>#REF!</v>
      </c>
      <c r="L40" s="87" t="e">
        <f t="shared" si="1"/>
        <v>#REF!</v>
      </c>
      <c r="M40" s="69">
        <f t="shared" si="2"/>
        <v>-1621.0144024999972</v>
      </c>
    </row>
    <row r="41" spans="2:13" x14ac:dyDescent="0.25">
      <c r="B41" s="4"/>
      <c r="D41" s="377"/>
      <c r="E41" s="377"/>
      <c r="F41" s="377"/>
      <c r="G41" s="377"/>
      <c r="L41" s="88">
        <f t="shared" si="1"/>
        <v>0</v>
      </c>
      <c r="M41" s="69">
        <f t="shared" si="2"/>
        <v>0</v>
      </c>
    </row>
    <row r="42" spans="2:13" ht="18.75" x14ac:dyDescent="0.3">
      <c r="B42" s="267" t="s">
        <v>14</v>
      </c>
      <c r="D42" s="326">
        <f>BS!F37</f>
        <v>0</v>
      </c>
      <c r="E42" s="375"/>
      <c r="F42" s="375"/>
      <c r="G42" s="375"/>
      <c r="L42" s="88">
        <f t="shared" si="1"/>
        <v>0</v>
      </c>
      <c r="M42" s="69">
        <f t="shared" si="2"/>
        <v>0</v>
      </c>
    </row>
    <row r="43" spans="2:13" x14ac:dyDescent="0.25">
      <c r="B43" s="86" t="s">
        <v>312</v>
      </c>
      <c r="D43" s="326">
        <f>BS!G38</f>
        <v>46808.637999999999</v>
      </c>
      <c r="E43" s="375">
        <f>-D43</f>
        <v>-46808.637999999999</v>
      </c>
      <c r="F43" s="375">
        <v>0</v>
      </c>
      <c r="G43" s="375">
        <f t="shared" si="0"/>
        <v>0</v>
      </c>
      <c r="I43">
        <f>BS!H38</f>
        <v>46808.637999999999</v>
      </c>
      <c r="J43">
        <f>-I43</f>
        <v>-46808.637999999999</v>
      </c>
      <c r="L43" s="88">
        <f t="shared" si="1"/>
        <v>0</v>
      </c>
      <c r="M43" s="69">
        <f t="shared" si="2"/>
        <v>0</v>
      </c>
    </row>
    <row r="44" spans="2:13" x14ac:dyDescent="0.25">
      <c r="B44" s="86" t="s">
        <v>313</v>
      </c>
      <c r="D44" s="326">
        <f>BS!G39</f>
        <v>28878.183548113488</v>
      </c>
      <c r="E44" s="375">
        <v>0</v>
      </c>
      <c r="F44" s="375">
        <v>0</v>
      </c>
      <c r="G44" s="375">
        <f t="shared" si="0"/>
        <v>28878.183548113488</v>
      </c>
      <c r="I44" s="3">
        <f>BS!H39</f>
        <v>37973.700336818816</v>
      </c>
      <c r="L44" s="88">
        <f t="shared" si="1"/>
        <v>37973.700336818816</v>
      </c>
      <c r="M44" s="69">
        <f t="shared" si="2"/>
        <v>-9095.5167887053285</v>
      </c>
    </row>
    <row r="45" spans="2:13" x14ac:dyDescent="0.25">
      <c r="B45" s="86" t="s">
        <v>91</v>
      </c>
      <c r="D45" s="326">
        <f>BS!G40</f>
        <v>4922.372647495713</v>
      </c>
      <c r="E45" s="375">
        <v>0</v>
      </c>
      <c r="F45" s="375">
        <v>0</v>
      </c>
      <c r="G45" s="375">
        <f t="shared" si="0"/>
        <v>4922.372647495713</v>
      </c>
      <c r="I45" s="3">
        <f>BS!H40</f>
        <v>6472.7306532535204</v>
      </c>
      <c r="L45" s="88">
        <f t="shared" si="1"/>
        <v>6472.7306532535204</v>
      </c>
      <c r="M45" s="69">
        <f t="shared" si="2"/>
        <v>-1550.3580057578074</v>
      </c>
    </row>
    <row r="46" spans="2:13" x14ac:dyDescent="0.25">
      <c r="B46" s="86" t="s">
        <v>314</v>
      </c>
      <c r="D46" s="326">
        <f>BS!G41</f>
        <v>3465.6640000000002</v>
      </c>
      <c r="E46" s="375">
        <v>0</v>
      </c>
      <c r="F46" s="375">
        <v>0</v>
      </c>
      <c r="G46" s="375">
        <f t="shared" si="0"/>
        <v>3465.6640000000002</v>
      </c>
      <c r="I46" s="3">
        <f>BS!H41</f>
        <v>3465.6640000000002</v>
      </c>
      <c r="L46" s="88">
        <f t="shared" si="1"/>
        <v>3465.6640000000002</v>
      </c>
      <c r="M46" s="69">
        <f t="shared" si="2"/>
        <v>0</v>
      </c>
    </row>
    <row r="47" spans="2:13" x14ac:dyDescent="0.25">
      <c r="B47" s="145" t="s">
        <v>223</v>
      </c>
      <c r="C47" s="268"/>
      <c r="D47" s="376">
        <f>SUM(D43:D46)</f>
        <v>84074.858195609195</v>
      </c>
      <c r="E47" s="376">
        <f t="shared" ref="E47:G47" si="12">SUM(E43:E46)</f>
        <v>-46808.637999999999</v>
      </c>
      <c r="F47" s="376">
        <f t="shared" si="12"/>
        <v>0</v>
      </c>
      <c r="G47" s="376">
        <f t="shared" si="12"/>
        <v>37266.220195609196</v>
      </c>
      <c r="I47" s="37">
        <f>SUM(I43:I46)</f>
        <v>94720.732990072342</v>
      </c>
      <c r="J47" s="37">
        <f t="shared" ref="J47:L47" si="13">SUM(J43:J46)</f>
        <v>-46808.637999999999</v>
      </c>
      <c r="K47" s="37">
        <f t="shared" si="13"/>
        <v>0</v>
      </c>
      <c r="L47" s="37">
        <f t="shared" si="13"/>
        <v>47912.094990072335</v>
      </c>
      <c r="M47" s="69">
        <f t="shared" si="2"/>
        <v>-10645.874794463147</v>
      </c>
    </row>
    <row r="48" spans="2:13" x14ac:dyDescent="0.25">
      <c r="B48" s="83"/>
      <c r="D48" s="326"/>
      <c r="E48" s="375"/>
      <c r="F48" s="375"/>
      <c r="G48" s="375"/>
      <c r="L48" s="88">
        <f t="shared" si="1"/>
        <v>0</v>
      </c>
      <c r="M48" s="69">
        <f t="shared" si="2"/>
        <v>0</v>
      </c>
    </row>
    <row r="49" spans="2:13" ht="19.5" thickBot="1" x14ac:dyDescent="0.35">
      <c r="B49" s="91" t="s">
        <v>15</v>
      </c>
      <c r="C49" s="270"/>
      <c r="D49" s="378">
        <f>+D32+D40+D47</f>
        <v>208655.37162986421</v>
      </c>
      <c r="E49" s="378">
        <f t="shared" ref="E49:G49" si="14">+E32+E40+E47</f>
        <v>-165855.74243425502</v>
      </c>
      <c r="F49" s="378">
        <f t="shared" si="14"/>
        <v>819227.01894783787</v>
      </c>
      <c r="G49" s="378">
        <f t="shared" si="14"/>
        <v>862026.648143447</v>
      </c>
      <c r="I49" s="269">
        <f>+I32+I40+I47</f>
        <v>284823.25655785057</v>
      </c>
      <c r="J49" s="269">
        <f t="shared" ref="J49:L49" si="15">+J32+J40+J47</f>
        <v>-231377.75256777825</v>
      </c>
      <c r="K49" s="269" t="e">
        <f t="shared" si="15"/>
        <v>#REF!</v>
      </c>
      <c r="L49" s="269" t="e">
        <f t="shared" si="15"/>
        <v>#REF!</v>
      </c>
      <c r="M49" s="69">
        <f t="shared" si="2"/>
        <v>-76167.884927986364</v>
      </c>
    </row>
    <row r="50" spans="2:13" ht="19.5" thickTop="1" x14ac:dyDescent="0.3">
      <c r="B50" s="273"/>
      <c r="C50" s="274"/>
      <c r="D50" s="379"/>
      <c r="E50" s="379"/>
      <c r="F50" s="379"/>
      <c r="G50" s="379"/>
      <c r="L50" s="88">
        <f t="shared" si="1"/>
        <v>0</v>
      </c>
    </row>
    <row r="51" spans="2:13" x14ac:dyDescent="0.25">
      <c r="B51" s="271" t="s">
        <v>20</v>
      </c>
      <c r="C51" s="271"/>
      <c r="D51" s="380">
        <f>D26-D49</f>
        <v>0</v>
      </c>
      <c r="E51" s="380">
        <f t="shared" ref="E51:G51" si="16">E26-E49</f>
        <v>131791.4785609355</v>
      </c>
      <c r="F51" s="380">
        <f t="shared" si="16"/>
        <v>-131791.47856093559</v>
      </c>
      <c r="G51" s="380">
        <f t="shared" si="16"/>
        <v>0</v>
      </c>
      <c r="I51" s="272">
        <f>I26-I49</f>
        <v>0</v>
      </c>
      <c r="J51" s="272">
        <f t="shared" ref="J51:L51" si="17">J26-J49</f>
        <v>146286.2279946112</v>
      </c>
      <c r="K51" s="272" t="e">
        <f t="shared" si="17"/>
        <v>#REF!</v>
      </c>
      <c r="L51" s="272" t="e">
        <f t="shared" si="17"/>
        <v>#REF!</v>
      </c>
    </row>
    <row r="52" spans="2:13" x14ac:dyDescent="0.25">
      <c r="F52" s="69"/>
      <c r="J52" s="69" t="e">
        <f>L51/2</f>
        <v>#REF!</v>
      </c>
    </row>
    <row r="53" spans="2:13" x14ac:dyDescent="0.25">
      <c r="I53">
        <f>SUM(I38:I39)+SUM(I44:I46)</f>
        <v>53445.503990072335</v>
      </c>
      <c r="J53" s="69" t="e">
        <f>L51*2</f>
        <v>#REF!</v>
      </c>
      <c r="K53" s="69"/>
    </row>
    <row r="70" spans="8:8" x14ac:dyDescent="0.25">
      <c r="H70" s="41"/>
    </row>
  </sheetData>
  <hyperlinks>
    <hyperlink ref="B5" location="Index!A1" display="Back to Index" xr:uid="{00000000-0004-0000-0B00-000000000000}"/>
  </hyperlinks>
  <pageMargins left="0.7" right="0.7" top="0.75" bottom="0.75" header="0.3" footer="0.3"/>
  <pageSetup scale="76" orientation="portrait" r:id="rId1"/>
  <ignoredErrors>
    <ignoredError sqref="G14 G18 G24 G26 G32 G40 G47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65"/>
  <sheetViews>
    <sheetView showGridLines="0" view="pageBreakPreview" zoomScale="90" zoomScaleNormal="80" zoomScaleSheetLayoutView="90" workbookViewId="0">
      <pane ySplit="5" topLeftCell="A6" activePane="bottomLeft" state="frozen"/>
      <selection pane="bottomLeft" activeCell="B66" sqref="B66"/>
    </sheetView>
  </sheetViews>
  <sheetFormatPr defaultColWidth="9.140625" defaultRowHeight="15.75" x14ac:dyDescent="0.25"/>
  <cols>
    <col min="1" max="1" width="1.85546875" style="7" customWidth="1"/>
    <col min="2" max="2" width="66.85546875" style="7" customWidth="1"/>
    <col min="3" max="3" width="18" style="7" bestFit="1" customWidth="1"/>
    <col min="4" max="4" width="18" style="7" customWidth="1"/>
    <col min="5" max="7" width="16.28515625" style="7" bestFit="1" customWidth="1"/>
    <col min="8" max="8" width="17.85546875" style="7" bestFit="1" customWidth="1"/>
    <col min="9" max="9" width="1.85546875" style="7" customWidth="1"/>
    <col min="10" max="16384" width="9.140625" style="7"/>
  </cols>
  <sheetData>
    <row r="1" spans="1:11" s="15" customFormat="1" ht="27.75" x14ac:dyDescent="0.35">
      <c r="A1" s="24"/>
      <c r="B1" s="111" t="s">
        <v>265</v>
      </c>
      <c r="C1" s="44"/>
      <c r="D1" s="44"/>
      <c r="E1" s="44"/>
      <c r="F1" s="44"/>
      <c r="G1" s="44"/>
      <c r="H1" s="44"/>
      <c r="I1" s="24"/>
    </row>
    <row r="2" spans="1:11" ht="18" x14ac:dyDescent="0.25">
      <c r="B2" s="45" t="s">
        <v>297</v>
      </c>
      <c r="C2" s="47"/>
      <c r="D2" s="47"/>
      <c r="E2" s="47"/>
      <c r="F2" s="47"/>
      <c r="G2" s="47"/>
      <c r="H2" s="47"/>
    </row>
    <row r="3" spans="1:11" x14ac:dyDescent="0.25">
      <c r="B3" s="48" t="s">
        <v>298</v>
      </c>
      <c r="C3" s="47"/>
      <c r="D3" s="47"/>
      <c r="E3" s="47"/>
      <c r="F3" s="47"/>
      <c r="G3" s="47"/>
      <c r="H3" s="47"/>
    </row>
    <row r="4" spans="1:11" ht="15" x14ac:dyDescent="0.2">
      <c r="B4" s="116" t="s">
        <v>299</v>
      </c>
      <c r="C4" s="50"/>
      <c r="D4" s="50"/>
      <c r="E4" s="50"/>
      <c r="F4" s="50"/>
      <c r="G4" s="50"/>
      <c r="H4" s="50"/>
    </row>
    <row r="5" spans="1:11" ht="22.5" customHeight="1" x14ac:dyDescent="0.25">
      <c r="B5" s="135" t="s">
        <v>21</v>
      </c>
      <c r="C5" s="137" t="s">
        <v>3</v>
      </c>
      <c r="D5" s="137" t="s">
        <v>169</v>
      </c>
      <c r="E5" s="137" t="s">
        <v>6</v>
      </c>
      <c r="F5" s="137" t="s">
        <v>5</v>
      </c>
      <c r="G5" s="137" t="s">
        <v>4</v>
      </c>
      <c r="H5" s="137" t="s">
        <v>7</v>
      </c>
    </row>
    <row r="6" spans="1:11" customFormat="1" ht="14.25" customHeight="1" x14ac:dyDescent="0.25">
      <c r="B6" s="180"/>
      <c r="C6" s="175"/>
      <c r="D6" s="175"/>
      <c r="E6" s="175"/>
      <c r="F6" s="175"/>
      <c r="G6" s="175"/>
      <c r="H6" s="175"/>
      <c r="I6" s="175"/>
      <c r="J6" s="175"/>
      <c r="K6" s="175"/>
    </row>
    <row r="7" spans="1:11" ht="18.75" x14ac:dyDescent="0.25">
      <c r="B7" s="1" t="s">
        <v>38</v>
      </c>
      <c r="C7" s="17"/>
      <c r="D7" s="17"/>
      <c r="E7" s="17"/>
      <c r="F7" s="17"/>
      <c r="G7" s="17"/>
      <c r="H7" s="17"/>
    </row>
    <row r="8" spans="1:11" ht="15" x14ac:dyDescent="0.2">
      <c r="B8" s="22" t="s">
        <v>40</v>
      </c>
      <c r="C8" s="53">
        <f>Assumptions!H11</f>
        <v>318088.1465511751</v>
      </c>
      <c r="D8" s="53">
        <f>C8</f>
        <v>318088.1465511751</v>
      </c>
      <c r="E8" s="53">
        <f>Assumptions!I11</f>
        <v>439105.68215604115</v>
      </c>
      <c r="F8" s="53">
        <f>Assumptions!J11</f>
        <v>549144.25534111471</v>
      </c>
      <c r="G8" s="53">
        <f>Assumptions!K11</f>
        <v>657275.09456716443</v>
      </c>
      <c r="H8" s="53">
        <f>Assumptions!L11</f>
        <v>749555.35452564282</v>
      </c>
    </row>
    <row r="9" spans="1:11" ht="15" x14ac:dyDescent="0.2">
      <c r="B9" s="22" t="s">
        <v>285</v>
      </c>
      <c r="C9" s="53">
        <f>Assumptions!H13</f>
        <v>16004.435046600003</v>
      </c>
      <c r="D9" s="53">
        <f t="shared" ref="D9:D10" si="0">C9</f>
        <v>16004.435046600003</v>
      </c>
      <c r="E9" s="53">
        <f>Assumptions!I13</f>
        <v>22938.356530539462</v>
      </c>
      <c r="F9" s="53">
        <f>Assumptions!J13</f>
        <v>32343.082708060636</v>
      </c>
      <c r="G9" s="53">
        <f>Assumptions!K13</f>
        <v>40716.156300620809</v>
      </c>
      <c r="H9" s="53">
        <f>Assumptions!L13</f>
        <v>47986.898497160233</v>
      </c>
    </row>
    <row r="10" spans="1:11" ht="15" x14ac:dyDescent="0.2">
      <c r="B10" s="22" t="s">
        <v>286</v>
      </c>
      <c r="C10" s="53">
        <f>Assumptions!H15</f>
        <v>66018.294567225021</v>
      </c>
      <c r="D10" s="53">
        <f t="shared" si="0"/>
        <v>66018.294567225021</v>
      </c>
      <c r="E10" s="53">
        <f>Assumptions!I15</f>
        <v>84107.307278644686</v>
      </c>
      <c r="F10" s="53">
        <f>Assumptions!J15</f>
        <v>106663.35786700848</v>
      </c>
      <c r="G10" s="53">
        <f>Assumptions!K15</f>
        <v>132950.7144510067</v>
      </c>
      <c r="H10" s="53">
        <f>Assumptions!L15</f>
        <v>162195.71692040161</v>
      </c>
    </row>
    <row r="11" spans="1:11" ht="15" x14ac:dyDescent="0.2">
      <c r="B11" s="56" t="s">
        <v>8</v>
      </c>
      <c r="C11" s="55">
        <f t="shared" ref="C11:H11" si="1">C8+C9+C10</f>
        <v>400110.87616500014</v>
      </c>
      <c r="D11" s="55">
        <f t="shared" si="1"/>
        <v>400110.87616500014</v>
      </c>
      <c r="E11" s="55">
        <f t="shared" si="1"/>
        <v>546151.34596522525</v>
      </c>
      <c r="F11" s="55">
        <f t="shared" si="1"/>
        <v>688150.69591618376</v>
      </c>
      <c r="G11" s="55">
        <f t="shared" si="1"/>
        <v>830941.96531879192</v>
      </c>
      <c r="H11" s="55">
        <f t="shared" si="1"/>
        <v>959737.96994320466</v>
      </c>
    </row>
    <row r="12" spans="1:11" ht="15" x14ac:dyDescent="0.2">
      <c r="B12" s="40" t="s">
        <v>36</v>
      </c>
      <c r="C12" s="42">
        <f>Assumptions!H18</f>
        <v>0.36500000000000044</v>
      </c>
      <c r="D12" s="42">
        <f>Assumptions!I18</f>
        <v>0.36500000000000021</v>
      </c>
      <c r="E12" s="42">
        <f>Assumptions!I18</f>
        <v>0.36500000000000021</v>
      </c>
      <c r="F12" s="42">
        <f>Assumptions!J18</f>
        <v>0.25999999999999979</v>
      </c>
      <c r="G12" s="42">
        <f>Assumptions!K18</f>
        <v>0.20750000000000002</v>
      </c>
      <c r="H12" s="42">
        <f>Assumptions!L18</f>
        <v>0.15500000000000003</v>
      </c>
    </row>
    <row r="13" spans="1:11" ht="15" x14ac:dyDescent="0.2">
      <c r="B13" s="40"/>
      <c r="C13" s="42"/>
      <c r="D13" s="42"/>
      <c r="E13" s="42"/>
      <c r="F13" s="42"/>
      <c r="G13" s="42"/>
      <c r="H13" s="42"/>
    </row>
    <row r="14" spans="1:11" ht="18.75" x14ac:dyDescent="0.25">
      <c r="B14" s="1" t="s">
        <v>287</v>
      </c>
      <c r="C14" s="18"/>
      <c r="D14" s="18"/>
      <c r="E14" s="18"/>
      <c r="F14" s="18"/>
      <c r="G14" s="18"/>
      <c r="H14" s="18"/>
    </row>
    <row r="15" spans="1:11" ht="15" x14ac:dyDescent="0.2">
      <c r="B15" s="22" t="s">
        <v>316</v>
      </c>
      <c r="C15" s="53">
        <f>-C$11*Assumptions!H27</f>
        <v>-164255.35688835004</v>
      </c>
      <c r="D15" s="53">
        <f>C15</f>
        <v>-164255.35688835004</v>
      </c>
      <c r="E15" s="53">
        <f>-E$11*Assumptions!I27</f>
        <v>-218747.04869294559</v>
      </c>
      <c r="F15" s="53">
        <f>-F$11*Assumptions!J27</f>
        <v>-268739.77439394954</v>
      </c>
      <c r="G15" s="53">
        <f>-G$11*Assumptions!K27</f>
        <v>-316193.85792750621</v>
      </c>
      <c r="H15" s="53">
        <f>-H$11*Assumptions!L27</f>
        <v>-355606.52620683762</v>
      </c>
    </row>
    <row r="16" spans="1:11" ht="15" x14ac:dyDescent="0.2">
      <c r="B16" s="22" t="s">
        <v>317</v>
      </c>
      <c r="C16" s="53">
        <f>-C$11*Assumptions!H28</f>
        <v>-54037.214308350012</v>
      </c>
      <c r="D16" s="53">
        <f t="shared" ref="D16" si="2">C16</f>
        <v>-54037.214308350012</v>
      </c>
      <c r="E16" s="53">
        <f>-E$11*Assumptions!I28</f>
        <v>-68299.284071245507</v>
      </c>
      <c r="F16" s="53">
        <f>-F$11*Assumptions!J28</f>
        <v>-79175.590970607504</v>
      </c>
      <c r="G16" s="53">
        <f>-G$11*Assumptions!K28</f>
        <v>-87295.106443820652</v>
      </c>
      <c r="H16" s="53">
        <f>-H$11*Assumptions!L28</f>
        <v>-91228.468243180803</v>
      </c>
    </row>
    <row r="17" spans="2:8" ht="15" x14ac:dyDescent="0.2">
      <c r="B17" s="56" t="s">
        <v>288</v>
      </c>
      <c r="C17" s="55">
        <f t="shared" ref="C17:H17" si="3">C15+C16</f>
        <v>-218292.57119670004</v>
      </c>
      <c r="D17" s="55">
        <f t="shared" si="3"/>
        <v>-218292.57119670004</v>
      </c>
      <c r="E17" s="55">
        <f t="shared" si="3"/>
        <v>-287046.33276419109</v>
      </c>
      <c r="F17" s="55">
        <f t="shared" si="3"/>
        <v>-347915.36536455702</v>
      </c>
      <c r="G17" s="55">
        <f t="shared" si="3"/>
        <v>-403488.96437132685</v>
      </c>
      <c r="H17" s="55">
        <f t="shared" si="3"/>
        <v>-446834.99445001839</v>
      </c>
    </row>
    <row r="18" spans="2:8" ht="15" x14ac:dyDescent="0.2">
      <c r="B18" s="40" t="s">
        <v>69</v>
      </c>
      <c r="C18" s="42">
        <f t="shared" ref="C18:H18" si="4">IFERROR(-C17/C$11,"NA ")</f>
        <v>0.54558019839150595</v>
      </c>
      <c r="D18" s="42">
        <f t="shared" si="4"/>
        <v>0.54558019839150595</v>
      </c>
      <c r="E18" s="42">
        <f t="shared" si="4"/>
        <v>0.52558019839150594</v>
      </c>
      <c r="F18" s="42">
        <f t="shared" si="4"/>
        <v>0.50558019839150592</v>
      </c>
      <c r="G18" s="42">
        <f t="shared" si="4"/>
        <v>0.48558019839150596</v>
      </c>
      <c r="H18" s="42">
        <f t="shared" si="4"/>
        <v>0.46558019839150594</v>
      </c>
    </row>
    <row r="19" spans="2:8" ht="15" x14ac:dyDescent="0.2">
      <c r="B19" s="40"/>
      <c r="C19" s="42"/>
      <c r="D19" s="42"/>
      <c r="E19" s="42"/>
      <c r="F19" s="42"/>
      <c r="G19" s="42"/>
      <c r="H19" s="42"/>
    </row>
    <row r="20" spans="2:8" ht="18.75" x14ac:dyDescent="0.25">
      <c r="B20" s="1" t="s">
        <v>50</v>
      </c>
      <c r="C20" s="60">
        <f t="shared" ref="C20:H20" si="5">+C11+C17</f>
        <v>181818.3049683001</v>
      </c>
      <c r="D20" s="60">
        <f t="shared" ref="D20" si="6">+D11+D17</f>
        <v>181818.3049683001</v>
      </c>
      <c r="E20" s="60">
        <f t="shared" si="5"/>
        <v>259105.01320103416</v>
      </c>
      <c r="F20" s="60">
        <f t="shared" si="5"/>
        <v>340235.33055162674</v>
      </c>
      <c r="G20" s="60">
        <f t="shared" si="5"/>
        <v>427453.00094746507</v>
      </c>
      <c r="H20" s="60">
        <f t="shared" si="5"/>
        <v>512902.97549318627</v>
      </c>
    </row>
    <row r="21" spans="2:8" ht="15" x14ac:dyDescent="0.2">
      <c r="B21" s="40" t="s">
        <v>51</v>
      </c>
      <c r="C21" s="42">
        <f t="shared" ref="C21:H21" si="7">IFERROR(C20/C11,"NA ")</f>
        <v>0.45441980160849405</v>
      </c>
      <c r="D21" s="42">
        <f t="shared" ref="D21" si="8">IFERROR(D20/D11,"NA ")</f>
        <v>0.45441980160849405</v>
      </c>
      <c r="E21" s="42">
        <f t="shared" si="7"/>
        <v>0.47441980160849406</v>
      </c>
      <c r="F21" s="42">
        <f t="shared" si="7"/>
        <v>0.49441980160849414</v>
      </c>
      <c r="G21" s="42">
        <f t="shared" si="7"/>
        <v>0.51441980160849399</v>
      </c>
      <c r="H21" s="42">
        <f t="shared" si="7"/>
        <v>0.53441980160849401</v>
      </c>
    </row>
    <row r="22" spans="2:8" ht="15" x14ac:dyDescent="0.2">
      <c r="B22" s="40"/>
      <c r="C22" s="42"/>
      <c r="D22" s="42"/>
      <c r="E22" s="42"/>
      <c r="F22" s="42"/>
      <c r="G22" s="42"/>
      <c r="H22" s="42"/>
    </row>
    <row r="23" spans="2:8" ht="18.75" x14ac:dyDescent="0.25">
      <c r="B23" s="1" t="s">
        <v>52</v>
      </c>
      <c r="C23" s="52"/>
      <c r="D23" s="52"/>
      <c r="E23" s="52"/>
      <c r="F23" s="52"/>
      <c r="G23" s="52"/>
      <c r="H23" s="52"/>
    </row>
    <row r="24" spans="2:8" ht="15" x14ac:dyDescent="0.2">
      <c r="B24" s="22" t="s">
        <v>289</v>
      </c>
      <c r="C24" s="53">
        <f>-C$11*Assumptions!H32</f>
        <v>-106671.09208665004</v>
      </c>
      <c r="D24" s="53">
        <f>C24</f>
        <v>-106671.09208665004</v>
      </c>
      <c r="E24" s="53">
        <f>-E$11*Assumptions!I32</f>
        <v>-151067.55415792958</v>
      </c>
      <c r="F24" s="53">
        <f>-F$11*Assumptions!J32</f>
        <v>-197226.62519815308</v>
      </c>
      <c r="G24" s="53">
        <f>-G$11*Assumptions!K32</f>
        <v>-246460.56957995778</v>
      </c>
      <c r="H24" s="53">
        <f>-H$11*Assumptions!L32</f>
        <v>-294259.33756428328</v>
      </c>
    </row>
    <row r="25" spans="2:8" ht="15" x14ac:dyDescent="0.2">
      <c r="B25" s="22" t="s">
        <v>290</v>
      </c>
      <c r="C25" s="53">
        <f>-(Assumptions!H51+Assumptions!H56)</f>
        <v>-9754.5648000000001</v>
      </c>
      <c r="D25" s="53">
        <f t="shared" ref="D25" si="9">C25</f>
        <v>-9754.5648000000001</v>
      </c>
      <c r="E25" s="53">
        <f>-(Assumptions!I51+Assumptions!I56)-LBO!$P$11</f>
        <v>-11672.943973053945</v>
      </c>
      <c r="F25" s="53">
        <f>-(Assumptions!J51+Assumptions!J56)-LBO!$P$11</f>
        <v>-11335.033141053947</v>
      </c>
      <c r="G25" s="53">
        <f>-(Assumptions!K51+Assumptions!K56)-LBO!$P$11</f>
        <v>-11030.913392253946</v>
      </c>
      <c r="H25" s="53">
        <f>-(Assumptions!L51+Assumptions!L56)-LBO!$P$11</f>
        <v>-10757.205618333946</v>
      </c>
    </row>
    <row r="26" spans="2:8" x14ac:dyDescent="0.25">
      <c r="B26" s="56" t="s">
        <v>54</v>
      </c>
      <c r="C26" s="61">
        <f t="shared" ref="C26:H26" si="10">C24+C25</f>
        <v>-116425.65688665005</v>
      </c>
      <c r="D26" s="61">
        <f t="shared" si="10"/>
        <v>-116425.65688665005</v>
      </c>
      <c r="E26" s="61">
        <f t="shared" si="10"/>
        <v>-162740.49813098353</v>
      </c>
      <c r="F26" s="61">
        <f t="shared" si="10"/>
        <v>-208561.65833920703</v>
      </c>
      <c r="G26" s="61">
        <f t="shared" si="10"/>
        <v>-257491.48297221173</v>
      </c>
      <c r="H26" s="61">
        <f t="shared" si="10"/>
        <v>-305016.54318261723</v>
      </c>
    </row>
    <row r="27" spans="2:8" x14ac:dyDescent="0.25">
      <c r="B27" s="40" t="s">
        <v>69</v>
      </c>
      <c r="C27" s="42">
        <f t="shared" ref="C27:H27" si="11">IFERROR(-C26/C$11,"NA ")</f>
        <v>0.29098348438455779</v>
      </c>
      <c r="D27" s="42">
        <f t="shared" si="11"/>
        <v>0.29098348438455779</v>
      </c>
      <c r="E27" s="42">
        <f t="shared" si="11"/>
        <v>0.29797692403992648</v>
      </c>
      <c r="F27" s="42">
        <f t="shared" si="11"/>
        <v>0.30307556117709672</v>
      </c>
      <c r="G27" s="42">
        <f t="shared" si="11"/>
        <v>0.30987902130255846</v>
      </c>
      <c r="H27" s="42">
        <f t="shared" si="11"/>
        <v>0.31781231204249166</v>
      </c>
    </row>
    <row r="28" spans="2:8" x14ac:dyDescent="0.25">
      <c r="B28" s="22"/>
      <c r="C28" s="17"/>
      <c r="D28" s="17"/>
      <c r="E28" s="17"/>
      <c r="F28" s="17"/>
      <c r="G28" s="17"/>
      <c r="H28" s="17"/>
    </row>
    <row r="29" spans="2:8" x14ac:dyDescent="0.25">
      <c r="B29" s="56" t="s">
        <v>163</v>
      </c>
      <c r="C29" s="62">
        <f t="shared" ref="C29:H29" si="12">+C20+C26</f>
        <v>65392.648081650055</v>
      </c>
      <c r="D29" s="62">
        <f t="shared" si="12"/>
        <v>65392.648081650055</v>
      </c>
      <c r="E29" s="62">
        <f t="shared" si="12"/>
        <v>96364.515070050635</v>
      </c>
      <c r="F29" s="62">
        <f t="shared" si="12"/>
        <v>131673.67221241971</v>
      </c>
      <c r="G29" s="62">
        <f t="shared" si="12"/>
        <v>169961.51797525334</v>
      </c>
      <c r="H29" s="62">
        <f t="shared" si="12"/>
        <v>207886.43231056904</v>
      </c>
    </row>
    <row r="30" spans="2:8" x14ac:dyDescent="0.25">
      <c r="B30" s="40" t="s">
        <v>55</v>
      </c>
      <c r="C30" s="42">
        <f t="shared" ref="C30:H30" si="13">IFERROR(C29/C$11,"na ")</f>
        <v>0.16343631722393628</v>
      </c>
      <c r="D30" s="42">
        <f t="shared" ref="D30" si="14">IFERROR(D29/D$11,"na ")</f>
        <v>0.16343631722393628</v>
      </c>
      <c r="E30" s="42">
        <f t="shared" si="13"/>
        <v>0.17644287756856758</v>
      </c>
      <c r="F30" s="42">
        <f t="shared" si="13"/>
        <v>0.19134424043139742</v>
      </c>
      <c r="G30" s="42">
        <f t="shared" si="13"/>
        <v>0.20454078030593556</v>
      </c>
      <c r="H30" s="42">
        <f t="shared" si="13"/>
        <v>0.21660748956600243</v>
      </c>
    </row>
    <row r="31" spans="2:8" x14ac:dyDescent="0.25">
      <c r="B31" s="51"/>
      <c r="C31" s="18"/>
      <c r="D31" s="18"/>
      <c r="E31" s="18"/>
      <c r="F31" s="18"/>
      <c r="G31" s="18"/>
      <c r="H31" s="18"/>
    </row>
    <row r="32" spans="2:8" ht="18.75" x14ac:dyDescent="0.3">
      <c r="B32" s="1" t="s">
        <v>56</v>
      </c>
      <c r="C32" s="19"/>
      <c r="D32" s="19"/>
      <c r="E32" s="19"/>
      <c r="F32" s="19"/>
      <c r="G32" s="19"/>
      <c r="H32" s="19"/>
    </row>
    <row r="33" spans="2:8" x14ac:dyDescent="0.25">
      <c r="B33" s="22" t="s">
        <v>57</v>
      </c>
      <c r="C33" s="414">
        <v>200</v>
      </c>
      <c r="D33" s="414">
        <f>C33</f>
        <v>200</v>
      </c>
      <c r="E33" s="414">
        <v>200</v>
      </c>
      <c r="F33" s="414">
        <v>200</v>
      </c>
      <c r="G33" s="414">
        <v>200</v>
      </c>
      <c r="H33" s="414">
        <v>200</v>
      </c>
    </row>
    <row r="34" spans="2:8" x14ac:dyDescent="0.25">
      <c r="B34" s="22" t="s">
        <v>177</v>
      </c>
      <c r="C34" s="53">
        <v>0</v>
      </c>
      <c r="D34" s="53">
        <f>LBO!$F$13*LBO!$F$12</f>
        <v>15</v>
      </c>
      <c r="E34" s="53">
        <f>LBO!$F$13*LBO!$F$12</f>
        <v>15</v>
      </c>
      <c r="F34" s="53">
        <f>LBO!$F$13*LBO!$F$12</f>
        <v>15</v>
      </c>
      <c r="G34" s="53">
        <f>LBO!$F$13*LBO!$F$12</f>
        <v>15</v>
      </c>
      <c r="H34" s="53">
        <f>LBO!$F$13*LBO!$F$12</f>
        <v>15</v>
      </c>
    </row>
    <row r="35" spans="2:8" x14ac:dyDescent="0.25">
      <c r="B35" s="22" t="s">
        <v>58</v>
      </c>
      <c r="C35" s="53">
        <f>PL!G34</f>
        <v>-6635.9902469999997</v>
      </c>
      <c r="D35" s="53"/>
      <c r="E35" s="53"/>
      <c r="F35" s="53"/>
      <c r="G35" s="53"/>
      <c r="H35" s="53"/>
    </row>
    <row r="36" spans="2:8" x14ac:dyDescent="0.25">
      <c r="B36" s="23" t="s">
        <v>340</v>
      </c>
      <c r="C36" s="415"/>
      <c r="D36" s="53">
        <v>0</v>
      </c>
      <c r="E36" s="53">
        <f>-LBO!$J$9*'LBO Debt'!C8</f>
        <v>-17203.767397904594</v>
      </c>
      <c r="F36" s="53">
        <f>-LBO!$J$9*'LBO Debt'!D8</f>
        <v>-13763.013918323675</v>
      </c>
      <c r="G36" s="53">
        <f>-LBO!$J$9*'LBO Debt'!E8</f>
        <v>-10322.260438742756</v>
      </c>
      <c r="H36" s="53">
        <f>-LBO!$J$9*'LBO Debt'!F8</f>
        <v>-6881.5069591618376</v>
      </c>
    </row>
    <row r="37" spans="2:8" x14ac:dyDescent="0.25">
      <c r="B37" s="23" t="s">
        <v>341</v>
      </c>
      <c r="C37" s="415"/>
      <c r="D37" s="53">
        <v>0</v>
      </c>
      <c r="E37" s="53">
        <f>-LBO!$J$10*'LBO Debt'!C15</f>
        <v>-31540.240229491756</v>
      </c>
      <c r="F37" s="53">
        <f>-LBO!$J$10*'LBO Debt'!D15</f>
        <v>-35507.05471817412</v>
      </c>
      <c r="G37" s="53">
        <f>-LBO!$J$10*'LBO Debt'!E15</f>
        <v>-36880.228010355509</v>
      </c>
      <c r="H37" s="53">
        <f>-LBO!$J$10*'LBO Debt'!F15</f>
        <v>-35286.692608487567</v>
      </c>
    </row>
    <row r="38" spans="2:8" x14ac:dyDescent="0.25">
      <c r="B38" s="22" t="s">
        <v>291</v>
      </c>
      <c r="C38" s="59">
        <v>0</v>
      </c>
      <c r="D38" s="53">
        <f t="shared" ref="D38" si="15">C38</f>
        <v>0</v>
      </c>
      <c r="E38" s="59">
        <v>0</v>
      </c>
      <c r="F38" s="59">
        <v>0</v>
      </c>
      <c r="G38" s="59">
        <v>0</v>
      </c>
      <c r="H38" s="59">
        <v>0</v>
      </c>
    </row>
    <row r="39" spans="2:8" x14ac:dyDescent="0.25">
      <c r="B39" s="56" t="s">
        <v>59</v>
      </c>
      <c r="C39" s="62">
        <f t="shared" ref="C39:H39" si="16">SUM(C33:C38)</f>
        <v>-6435.9902469999997</v>
      </c>
      <c r="D39" s="62">
        <f t="shared" si="16"/>
        <v>215</v>
      </c>
      <c r="E39" s="62">
        <f t="shared" si="16"/>
        <v>-48529.00762739635</v>
      </c>
      <c r="F39" s="62">
        <f t="shared" si="16"/>
        <v>-49055.068636497796</v>
      </c>
      <c r="G39" s="62">
        <f t="shared" si="16"/>
        <v>-46987.488449098266</v>
      </c>
      <c r="H39" s="62">
        <f t="shared" si="16"/>
        <v>-41953.199567649404</v>
      </c>
    </row>
    <row r="40" spans="2:8" x14ac:dyDescent="0.25">
      <c r="B40" s="40" t="s">
        <v>69</v>
      </c>
      <c r="C40" s="42">
        <f t="shared" ref="C40:H40" si="17">IFERROR(-C39/C$11,"NA ")</f>
        <v>1.6085516866444508E-2</v>
      </c>
      <c r="D40" s="42">
        <f t="shared" ref="D40" si="18">IFERROR(-D39/D$11,"NA ")</f>
        <v>-5.3735105144039376E-4</v>
      </c>
      <c r="E40" s="42">
        <f t="shared" si="17"/>
        <v>8.8856336226050991E-2</v>
      </c>
      <c r="F40" s="42">
        <f t="shared" si="17"/>
        <v>7.1285357883983991E-2</v>
      </c>
      <c r="G40" s="42">
        <f t="shared" si="17"/>
        <v>5.6547256499521546E-2</v>
      </c>
      <c r="H40" s="42">
        <f t="shared" si="17"/>
        <v>4.3713180973898647E-2</v>
      </c>
    </row>
    <row r="41" spans="2:8" x14ac:dyDescent="0.25">
      <c r="B41" s="40"/>
      <c r="C41" s="17"/>
      <c r="D41" s="17"/>
      <c r="E41" s="17"/>
      <c r="F41" s="17"/>
      <c r="G41" s="17"/>
      <c r="H41" s="17"/>
    </row>
    <row r="42" spans="2:8" ht="18.75" x14ac:dyDescent="0.3">
      <c r="B42" s="1" t="s">
        <v>292</v>
      </c>
      <c r="C42" s="141">
        <f t="shared" ref="C42:H42" si="19">C29+C39</f>
        <v>58956.657834650054</v>
      </c>
      <c r="D42" s="141">
        <f t="shared" si="19"/>
        <v>65607.648081650055</v>
      </c>
      <c r="E42" s="141">
        <f t="shared" si="19"/>
        <v>47835.507442654285</v>
      </c>
      <c r="F42" s="141">
        <f t="shared" si="19"/>
        <v>82618.603575921908</v>
      </c>
      <c r="G42" s="141">
        <f t="shared" si="19"/>
        <v>122974.02952615508</v>
      </c>
      <c r="H42" s="141">
        <f t="shared" si="19"/>
        <v>165933.23274291964</v>
      </c>
    </row>
    <row r="43" spans="2:8" x14ac:dyDescent="0.25">
      <c r="B43" s="40" t="s">
        <v>60</v>
      </c>
      <c r="C43" s="42">
        <f t="shared" ref="C43:H43" si="20">IFERROR(C42/C$11,"na ")</f>
        <v>0.14735080035749179</v>
      </c>
      <c r="D43" s="42">
        <f t="shared" ref="D43" si="21">IFERROR(D42/D$11,"na ")</f>
        <v>0.16397366827537668</v>
      </c>
      <c r="E43" s="42">
        <f t="shared" si="20"/>
        <v>8.7586541342516588E-2</v>
      </c>
      <c r="F43" s="42">
        <f t="shared" si="20"/>
        <v>0.12005888254741341</v>
      </c>
      <c r="G43" s="42">
        <f t="shared" si="20"/>
        <v>0.14799352380641401</v>
      </c>
      <c r="H43" s="42">
        <f t="shared" si="20"/>
        <v>0.17289430859210378</v>
      </c>
    </row>
    <row r="44" spans="2:8" x14ac:dyDescent="0.25">
      <c r="B44" s="57"/>
      <c r="C44" s="63"/>
      <c r="D44" s="63"/>
      <c r="E44" s="63"/>
      <c r="F44" s="63"/>
      <c r="G44" s="63"/>
      <c r="H44" s="63"/>
    </row>
    <row r="45" spans="2:8" ht="18.75" x14ac:dyDescent="0.3">
      <c r="B45" s="1" t="s">
        <v>61</v>
      </c>
      <c r="C45" s="18"/>
      <c r="D45" s="18"/>
      <c r="E45" s="18"/>
      <c r="F45" s="18"/>
      <c r="G45" s="18"/>
      <c r="H45" s="18"/>
    </row>
    <row r="46" spans="2:8" x14ac:dyDescent="0.25">
      <c r="B46" s="22" t="s">
        <v>62</v>
      </c>
      <c r="C46" s="72"/>
      <c r="D46" s="72"/>
      <c r="E46" s="72"/>
      <c r="F46" s="72"/>
      <c r="G46" s="72"/>
      <c r="H46" s="72"/>
    </row>
    <row r="47" spans="2:8" x14ac:dyDescent="0.25">
      <c r="B47" s="22" t="s">
        <v>9</v>
      </c>
      <c r="C47" s="72"/>
      <c r="D47" s="72"/>
      <c r="E47" s="72"/>
      <c r="F47" s="72"/>
      <c r="G47" s="72"/>
      <c r="H47" s="72"/>
    </row>
    <row r="48" spans="2:8" x14ac:dyDescent="0.25">
      <c r="B48" s="22" t="s">
        <v>63</v>
      </c>
      <c r="C48" s="72"/>
      <c r="D48" s="72"/>
      <c r="E48" s="72"/>
      <c r="F48" s="72"/>
      <c r="G48" s="72"/>
      <c r="H48" s="72"/>
    </row>
    <row r="49" spans="2:9" x14ac:dyDescent="0.25">
      <c r="B49" s="56" t="s">
        <v>64</v>
      </c>
      <c r="C49" s="299">
        <f>IF(C42&gt;0,-Assumptions!H60*C$42,0)</f>
        <v>-17686.997350395017</v>
      </c>
      <c r="D49" s="299">
        <f>IF(D42&gt;0,-Assumptions!I60*D$42,0)</f>
        <v>-19682.294424495016</v>
      </c>
      <c r="E49" s="299">
        <f>IF(E42&gt;0,-Assumptions!I60*E$42,0)</f>
        <v>-14350.652232796285</v>
      </c>
      <c r="F49" s="299">
        <f>IF(F42&gt;0,-Assumptions!J60*F$42,0)</f>
        <v>-24785.581072776571</v>
      </c>
      <c r="G49" s="299">
        <f>IF(G42&gt;0,-Assumptions!K60*G$42,0)</f>
        <v>-36892.208857846519</v>
      </c>
      <c r="H49" s="299">
        <f>IF(H42&gt;0,-Assumptions!L60*H$42,0)</f>
        <v>-49779.969822875893</v>
      </c>
    </row>
    <row r="50" spans="2:9" x14ac:dyDescent="0.25">
      <c r="B50" s="40" t="s">
        <v>65</v>
      </c>
      <c r="C50" s="42">
        <f>IFERROR(-C49/C$42,"na ")</f>
        <v>0.3</v>
      </c>
      <c r="D50" s="42">
        <f t="shared" ref="D50" si="22">IFERROR(-D49/D$42,"na ")</f>
        <v>0.3</v>
      </c>
      <c r="E50" s="42">
        <f>IFERROR(-E49/E$42,"na ")</f>
        <v>0.3</v>
      </c>
      <c r="F50" s="42">
        <f>IFERROR(-F49/F$42,"na ")</f>
        <v>0.3</v>
      </c>
      <c r="G50" s="42">
        <f>IFERROR(-G49/G$42,"na ")</f>
        <v>0.3</v>
      </c>
      <c r="H50" s="42">
        <f>IFERROR(-H49/H$42,"na ")</f>
        <v>0.3</v>
      </c>
    </row>
    <row r="51" spans="2:9" x14ac:dyDescent="0.25">
      <c r="B51" s="57"/>
      <c r="C51" s="18"/>
      <c r="D51" s="18"/>
      <c r="E51" s="18"/>
      <c r="F51" s="18"/>
      <c r="G51" s="18"/>
      <c r="H51" s="18"/>
    </row>
    <row r="52" spans="2:9" ht="18.75" x14ac:dyDescent="0.3">
      <c r="B52" s="64" t="s">
        <v>66</v>
      </c>
      <c r="C52" s="140">
        <f t="shared" ref="C52:H52" si="23">+C42+C49</f>
        <v>41269.660484255037</v>
      </c>
      <c r="D52" s="140">
        <f t="shared" ref="D52" si="24">+D42+D49</f>
        <v>45925.353657155036</v>
      </c>
      <c r="E52" s="140">
        <f t="shared" si="23"/>
        <v>33484.855209857997</v>
      </c>
      <c r="F52" s="140">
        <f t="shared" si="23"/>
        <v>57833.022503145337</v>
      </c>
      <c r="G52" s="140">
        <f t="shared" si="23"/>
        <v>86081.820668308559</v>
      </c>
      <c r="H52" s="140">
        <f t="shared" si="23"/>
        <v>116153.26292004375</v>
      </c>
    </row>
    <row r="53" spans="2:9" x14ac:dyDescent="0.25">
      <c r="B53" s="40" t="s">
        <v>67</v>
      </c>
      <c r="C53" s="42">
        <f t="shared" ref="C53:H53" si="25">IFERROR(C52/C$11,"na ")</f>
        <v>0.10314556025024425</v>
      </c>
      <c r="D53" s="42">
        <f t="shared" ref="D53" si="26">IFERROR(D52/D$11,"na ")</f>
        <v>0.11478156779276368</v>
      </c>
      <c r="E53" s="42">
        <f t="shared" si="25"/>
        <v>6.1310578939761613E-2</v>
      </c>
      <c r="F53" s="42">
        <f t="shared" si="25"/>
        <v>8.404121778318939E-2</v>
      </c>
      <c r="G53" s="42">
        <f t="shared" si="25"/>
        <v>0.10359546666448981</v>
      </c>
      <c r="H53" s="42">
        <f t="shared" si="25"/>
        <v>0.12102601601447265</v>
      </c>
    </row>
    <row r="54" spans="2:9" x14ac:dyDescent="0.25">
      <c r="B54" s="22" t="s">
        <v>293</v>
      </c>
      <c r="C54" s="18">
        <v>0</v>
      </c>
      <c r="D54" s="18">
        <v>0</v>
      </c>
      <c r="E54" s="18">
        <v>0</v>
      </c>
      <c r="F54" s="18">
        <v>0</v>
      </c>
      <c r="G54" s="18">
        <v>0</v>
      </c>
      <c r="H54" s="18">
        <v>0</v>
      </c>
    </row>
    <row r="55" spans="2:9" x14ac:dyDescent="0.25">
      <c r="B55" s="22"/>
      <c r="C55" s="18"/>
      <c r="D55" s="18"/>
      <c r="E55" s="18"/>
      <c r="F55" s="18"/>
      <c r="G55" s="18"/>
      <c r="H55" s="18"/>
    </row>
    <row r="56" spans="2:9" ht="18.75" x14ac:dyDescent="0.3">
      <c r="B56" s="64" t="s">
        <v>294</v>
      </c>
      <c r="C56" s="140">
        <f t="shared" ref="C56:H56" si="27">C52+C54</f>
        <v>41269.660484255037</v>
      </c>
      <c r="D56" s="140">
        <f t="shared" ref="D56" si="28">D52+D54</f>
        <v>45925.353657155036</v>
      </c>
      <c r="E56" s="140">
        <f t="shared" si="27"/>
        <v>33484.855209857997</v>
      </c>
      <c r="F56" s="140">
        <f t="shared" si="27"/>
        <v>57833.022503145337</v>
      </c>
      <c r="G56" s="140">
        <f t="shared" si="27"/>
        <v>86081.820668308559</v>
      </c>
      <c r="H56" s="140">
        <f t="shared" si="27"/>
        <v>116153.26292004375</v>
      </c>
    </row>
    <row r="57" spans="2:9" ht="18.75" x14ac:dyDescent="0.3">
      <c r="B57" s="1"/>
      <c r="C57" s="97"/>
      <c r="D57" s="97"/>
      <c r="E57" s="97"/>
      <c r="F57" s="97"/>
      <c r="G57" s="97"/>
      <c r="H57" s="97"/>
    </row>
    <row r="58" spans="2:9" x14ac:dyDescent="0.25">
      <c r="B58" s="58"/>
      <c r="C58" s="18"/>
      <c r="D58" s="18"/>
      <c r="E58" s="18"/>
      <c r="F58" s="18"/>
      <c r="G58" s="18"/>
      <c r="H58" s="18"/>
    </row>
    <row r="59" spans="2:9" ht="18.75" x14ac:dyDescent="0.3">
      <c r="B59" s="1" t="s">
        <v>295</v>
      </c>
      <c r="C59" s="18"/>
      <c r="D59" s="18"/>
      <c r="E59" s="18"/>
      <c r="F59" s="18"/>
      <c r="G59" s="18"/>
      <c r="H59" s="18"/>
    </row>
    <row r="60" spans="2:9" x14ac:dyDescent="0.25">
      <c r="B60" s="22" t="s">
        <v>10</v>
      </c>
      <c r="C60" s="20">
        <f t="shared" ref="C60:H60" si="29">C52/C63</f>
        <v>196.52219278216685</v>
      </c>
      <c r="D60" s="20">
        <f t="shared" ref="D60" si="30">D52/D63</f>
        <v>218.69216027216683</v>
      </c>
      <c r="E60" s="20">
        <f t="shared" si="29"/>
        <v>159.45169147551428</v>
      </c>
      <c r="F60" s="20">
        <f t="shared" si="29"/>
        <v>275.39534525307306</v>
      </c>
      <c r="G60" s="20">
        <f t="shared" si="29"/>
        <v>409.91343175385026</v>
      </c>
      <c r="H60" s="20">
        <f t="shared" si="29"/>
        <v>553.1107758097321</v>
      </c>
    </row>
    <row r="61" spans="2:9" x14ac:dyDescent="0.25">
      <c r="B61" s="22" t="s">
        <v>11</v>
      </c>
      <c r="C61" s="20">
        <f t="shared" ref="C61:H61" si="31">C52/C64</f>
        <v>196.52219278216685</v>
      </c>
      <c r="D61" s="20">
        <f t="shared" ref="D61" si="32">D52/D64</f>
        <v>218.69216027216683</v>
      </c>
      <c r="E61" s="20">
        <f t="shared" si="31"/>
        <v>159.45169147551428</v>
      </c>
      <c r="F61" s="20">
        <f t="shared" si="31"/>
        <v>275.39534525307306</v>
      </c>
      <c r="G61" s="20">
        <f t="shared" si="31"/>
        <v>409.91343175385026</v>
      </c>
      <c r="H61" s="20">
        <f t="shared" si="31"/>
        <v>553.1107758097321</v>
      </c>
    </row>
    <row r="62" spans="2:9" ht="18.75" x14ac:dyDescent="0.3">
      <c r="B62" s="1" t="s">
        <v>342</v>
      </c>
      <c r="C62" s="21"/>
      <c r="D62" s="21"/>
      <c r="E62" s="21"/>
      <c r="F62" s="21"/>
      <c r="G62" s="21"/>
      <c r="H62" s="21"/>
    </row>
    <row r="63" spans="2:9" x14ac:dyDescent="0.25">
      <c r="B63" s="22" t="s">
        <v>10</v>
      </c>
      <c r="C63" s="41">
        <f t="shared" ref="C63:H64" si="33">210000/1000</f>
        <v>210</v>
      </c>
      <c r="D63" s="41">
        <f t="shared" si="33"/>
        <v>210</v>
      </c>
      <c r="E63" s="41">
        <f t="shared" si="33"/>
        <v>210</v>
      </c>
      <c r="F63" s="41">
        <f t="shared" si="33"/>
        <v>210</v>
      </c>
      <c r="G63" s="41">
        <f t="shared" si="33"/>
        <v>210</v>
      </c>
      <c r="H63" s="41">
        <f t="shared" si="33"/>
        <v>210</v>
      </c>
      <c r="I63" s="41"/>
    </row>
    <row r="64" spans="2:9" x14ac:dyDescent="0.25">
      <c r="B64" s="22" t="s">
        <v>11</v>
      </c>
      <c r="C64" s="41">
        <f t="shared" si="33"/>
        <v>210</v>
      </c>
      <c r="D64" s="41">
        <f t="shared" si="33"/>
        <v>210</v>
      </c>
      <c r="E64" s="41">
        <f t="shared" si="33"/>
        <v>210</v>
      </c>
      <c r="F64" s="41">
        <f t="shared" si="33"/>
        <v>210</v>
      </c>
      <c r="G64" s="41">
        <f t="shared" si="33"/>
        <v>210</v>
      </c>
      <c r="H64" s="41">
        <f t="shared" si="33"/>
        <v>210</v>
      </c>
    </row>
    <row r="65" spans="2:2" ht="15" customHeight="1" x14ac:dyDescent="0.25">
      <c r="B65" s="8"/>
    </row>
  </sheetData>
  <hyperlinks>
    <hyperlink ref="B4" location="Index!A1" display="Back to Index" xr:uid="{00000000-0004-0000-0C00-000000000000}"/>
  </hyperlinks>
  <pageMargins left="0.7" right="0.7" top="0.75" bottom="0.75" header="0.3" footer="0.3"/>
  <pageSetup scale="38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54"/>
  <sheetViews>
    <sheetView showGridLines="0" view="pageBreakPreview" zoomScale="90" zoomScaleNormal="100" zoomScaleSheetLayoutView="90" workbookViewId="0">
      <pane ySplit="5" topLeftCell="A6" activePane="bottomLeft" state="frozen"/>
      <selection pane="bottomLeft" activeCell="B53" sqref="B53"/>
    </sheetView>
  </sheetViews>
  <sheetFormatPr defaultColWidth="9.140625" defaultRowHeight="15.75" x14ac:dyDescent="0.25"/>
  <cols>
    <col min="1" max="1" width="1.85546875" style="7" customWidth="1"/>
    <col min="2" max="2" width="35.5703125" style="7" bestFit="1" customWidth="1"/>
    <col min="3" max="3" width="14.85546875" style="7" bestFit="1" customWidth="1"/>
    <col min="4" max="4" width="16.7109375" style="7" bestFit="1" customWidth="1"/>
    <col min="5" max="7" width="16.5703125" style="7" bestFit="1" customWidth="1"/>
    <col min="8" max="8" width="16" style="7" customWidth="1"/>
    <col min="9" max="9" width="1.85546875" style="7" customWidth="1"/>
    <col min="10" max="12" width="13.140625" style="7" bestFit="1" customWidth="1"/>
    <col min="13" max="13" width="11.85546875" style="7" bestFit="1" customWidth="1"/>
    <col min="14" max="16384" width="9.140625" style="7"/>
  </cols>
  <sheetData>
    <row r="1" spans="1:14" s="15" customFormat="1" ht="27.75" x14ac:dyDescent="0.35">
      <c r="A1" s="24"/>
      <c r="B1" s="112" t="s">
        <v>264</v>
      </c>
      <c r="C1" s="14"/>
      <c r="D1" s="14"/>
      <c r="E1" s="14"/>
      <c r="F1" s="14"/>
      <c r="G1" s="14"/>
      <c r="H1" s="14"/>
      <c r="I1" s="24"/>
    </row>
    <row r="2" spans="1:14" ht="18" x14ac:dyDescent="0.25">
      <c r="B2" s="12" t="s">
        <v>300</v>
      </c>
      <c r="C2" s="10"/>
      <c r="D2" s="10"/>
      <c r="E2" s="10"/>
      <c r="F2" s="10"/>
      <c r="G2" s="10"/>
      <c r="H2" s="10"/>
    </row>
    <row r="3" spans="1:14" x14ac:dyDescent="0.25">
      <c r="B3" s="11" t="s">
        <v>298</v>
      </c>
      <c r="C3" s="10"/>
      <c r="D3" s="10"/>
      <c r="E3" s="10"/>
      <c r="F3" s="10"/>
      <c r="G3" s="10"/>
      <c r="H3" s="10"/>
    </row>
    <row r="4" spans="1:14" x14ac:dyDescent="0.25">
      <c r="B4" s="116" t="s">
        <v>299</v>
      </c>
      <c r="C4" s="6"/>
      <c r="D4" s="6"/>
      <c r="E4" s="6"/>
      <c r="F4" s="6"/>
      <c r="G4" s="6"/>
      <c r="H4" s="6"/>
    </row>
    <row r="5" spans="1:14" ht="22.5" customHeight="1" x14ac:dyDescent="0.25">
      <c r="B5" s="142" t="s">
        <v>21</v>
      </c>
      <c r="C5" s="144" t="s">
        <v>3</v>
      </c>
      <c r="D5" s="144" t="s">
        <v>169</v>
      </c>
      <c r="E5" s="144" t="s">
        <v>6</v>
      </c>
      <c r="F5" s="144" t="s">
        <v>5</v>
      </c>
      <c r="G5" s="144" t="s">
        <v>4</v>
      </c>
      <c r="H5" s="144" t="s">
        <v>7</v>
      </c>
    </row>
    <row r="6" spans="1:14" customFormat="1" ht="14.25" customHeight="1" x14ac:dyDescent="0.25">
      <c r="B6" s="180"/>
      <c r="C6" s="175"/>
      <c r="D6" s="175"/>
      <c r="E6" s="175"/>
      <c r="F6" s="175"/>
      <c r="G6" s="175"/>
      <c r="H6" s="175"/>
    </row>
    <row r="7" spans="1:14" ht="21" x14ac:dyDescent="0.35">
      <c r="B7" s="138" t="s">
        <v>16</v>
      </c>
      <c r="C7" s="318"/>
      <c r="D7" s="318"/>
      <c r="E7" s="318"/>
      <c r="F7" s="318"/>
      <c r="G7" s="318"/>
      <c r="H7" s="318"/>
    </row>
    <row r="8" spans="1:14" ht="18.75" x14ac:dyDescent="0.3">
      <c r="B8" s="126" t="s">
        <v>17</v>
      </c>
      <c r="C8" s="316"/>
      <c r="D8" s="316"/>
      <c r="E8" s="316"/>
      <c r="F8" s="316"/>
      <c r="G8" s="316"/>
      <c r="H8" s="316"/>
    </row>
    <row r="9" spans="1:14" x14ac:dyDescent="0.25">
      <c r="B9" s="25" t="s">
        <v>301</v>
      </c>
      <c r="C9" s="316"/>
      <c r="D9" s="316"/>
      <c r="E9" s="316"/>
      <c r="F9" s="316"/>
      <c r="G9" s="316"/>
      <c r="H9" s="316"/>
    </row>
    <row r="10" spans="1:14" x14ac:dyDescent="0.25">
      <c r="B10" s="26" t="s">
        <v>302</v>
      </c>
      <c r="C10" s="326">
        <f>Assumptions!H52</f>
        <v>87770.930399999997</v>
      </c>
      <c r="D10" s="326">
        <f>'LBO Pro Forma BS'!G11</f>
        <v>87770.930399999997</v>
      </c>
      <c r="E10" s="326">
        <f>Assumptions!I52</f>
        <v>84393.837360000005</v>
      </c>
      <c r="F10" s="326">
        <f>Assumptions!J52</f>
        <v>81354.453624000002</v>
      </c>
      <c r="G10" s="326">
        <f>Assumptions!K52</f>
        <v>78619.0082616</v>
      </c>
      <c r="H10" s="326">
        <f>Assumptions!L52</f>
        <v>76157.107435440004</v>
      </c>
      <c r="J10" s="32"/>
      <c r="K10" s="32"/>
    </row>
    <row r="11" spans="1:14" x14ac:dyDescent="0.25">
      <c r="B11" s="26" t="s">
        <v>303</v>
      </c>
      <c r="C11" s="326">
        <f>Assumptions!H57</f>
        <v>20.152799999999999</v>
      </c>
      <c r="D11" s="326">
        <f>'LBO Pro Forma BS'!G12</f>
        <v>20.152799999999999</v>
      </c>
      <c r="E11" s="326">
        <f>Assumptions!I57</f>
        <v>18.137519999999999</v>
      </c>
      <c r="F11" s="326">
        <f>Assumptions!J57</f>
        <v>16.323767999999998</v>
      </c>
      <c r="G11" s="326">
        <f>Assumptions!K57</f>
        <v>14.691391199999998</v>
      </c>
      <c r="H11" s="326">
        <f>Assumptions!L57</f>
        <v>13.222252079999999</v>
      </c>
      <c r="J11" s="32"/>
      <c r="K11" s="32"/>
    </row>
    <row r="12" spans="1:14" x14ac:dyDescent="0.25">
      <c r="B12" s="26" t="s">
        <v>148</v>
      </c>
      <c r="C12" s="381">
        <v>0</v>
      </c>
      <c r="D12" s="326">
        <f>'LBO Pro Forma BS'!G13</f>
        <v>675466.36212163256</v>
      </c>
      <c r="E12" s="326">
        <f>+D12</f>
        <v>675466.36212163256</v>
      </c>
      <c r="F12" s="326">
        <f t="shared" ref="F12:H12" si="0">+E12</f>
        <v>675466.36212163256</v>
      </c>
      <c r="G12" s="326">
        <f t="shared" si="0"/>
        <v>675466.36212163256</v>
      </c>
      <c r="H12" s="326">
        <f t="shared" si="0"/>
        <v>675466.36212163256</v>
      </c>
      <c r="J12" s="17"/>
      <c r="K12" s="32"/>
      <c r="L12" s="17"/>
      <c r="M12" s="17"/>
      <c r="N12" s="17"/>
    </row>
    <row r="13" spans="1:14" x14ac:dyDescent="0.25">
      <c r="B13" s="145" t="s">
        <v>252</v>
      </c>
      <c r="C13" s="323">
        <f>SUM(C10:C12)</f>
        <v>87791.083199999994</v>
      </c>
      <c r="D13" s="323">
        <f t="shared" ref="D13:H13" si="1">SUM(D10:D12)</f>
        <v>763257.44532163255</v>
      </c>
      <c r="E13" s="323">
        <f t="shared" si="1"/>
        <v>759878.33700163255</v>
      </c>
      <c r="F13" s="323">
        <f t="shared" si="1"/>
        <v>756837.13951363252</v>
      </c>
      <c r="G13" s="323">
        <f t="shared" si="1"/>
        <v>754100.06177443254</v>
      </c>
      <c r="H13" s="323">
        <f t="shared" si="1"/>
        <v>751636.6918091526</v>
      </c>
      <c r="J13" s="17"/>
      <c r="K13" s="32"/>
      <c r="L13" s="17"/>
      <c r="M13" s="17"/>
      <c r="N13" s="17"/>
    </row>
    <row r="14" spans="1:14" x14ac:dyDescent="0.25">
      <c r="B14" s="23" t="s">
        <v>304</v>
      </c>
      <c r="C14" s="328">
        <f>BS!F13</f>
        <v>408.82400000000001</v>
      </c>
      <c r="D14" s="328">
        <f>'LBO Pro Forma BS'!G15</f>
        <v>408.82400000000001</v>
      </c>
      <c r="E14" s="328">
        <f>C14</f>
        <v>408.82400000000001</v>
      </c>
      <c r="F14" s="328">
        <f t="shared" ref="F14:H15" si="2">E14</f>
        <v>408.82400000000001</v>
      </c>
      <c r="G14" s="328">
        <f t="shared" si="2"/>
        <v>408.82400000000001</v>
      </c>
      <c r="H14" s="328">
        <f t="shared" si="2"/>
        <v>408.82400000000001</v>
      </c>
      <c r="J14" s="17"/>
      <c r="K14" s="32"/>
      <c r="L14" s="17"/>
      <c r="M14" s="17"/>
      <c r="N14" s="17"/>
    </row>
    <row r="15" spans="1:14" x14ac:dyDescent="0.25">
      <c r="B15" s="23" t="s">
        <v>305</v>
      </c>
      <c r="C15" s="328">
        <f>BS!F14</f>
        <v>8254.9470000000001</v>
      </c>
      <c r="D15" s="328">
        <f>'LBO Pro Forma BS'!G16</f>
        <v>8254.9470000000001</v>
      </c>
      <c r="E15" s="328">
        <f>C15</f>
        <v>8254.9470000000001</v>
      </c>
      <c r="F15" s="328">
        <f t="shared" si="2"/>
        <v>8254.9470000000001</v>
      </c>
      <c r="G15" s="328">
        <f t="shared" si="2"/>
        <v>8254.9470000000001</v>
      </c>
      <c r="H15" s="328">
        <f t="shared" si="2"/>
        <v>8254.9470000000001</v>
      </c>
      <c r="J15" s="17"/>
      <c r="K15" s="32"/>
      <c r="L15" s="17"/>
      <c r="M15" s="17"/>
      <c r="N15" s="17"/>
    </row>
    <row r="16" spans="1:14" x14ac:dyDescent="0.25">
      <c r="B16" s="23" t="s">
        <v>338</v>
      </c>
      <c r="C16" s="328">
        <v>0</v>
      </c>
      <c r="D16" s="328">
        <f>'LBO Pro Forma BS'!G17</f>
        <v>11469.178265269729</v>
      </c>
      <c r="E16" s="328">
        <f>D16-LBO!$P$11</f>
        <v>9175.3426122157834</v>
      </c>
      <c r="F16" s="328">
        <f>E16-LBO!$P$11</f>
        <v>6881.5069591618376</v>
      </c>
      <c r="G16" s="328">
        <f>F16-LBO!$P$11</f>
        <v>4587.6713061078917</v>
      </c>
      <c r="H16" s="328">
        <f>G16-LBO!$P$11</f>
        <v>2293.8356530539459</v>
      </c>
      <c r="J16" s="17"/>
      <c r="K16" s="32"/>
      <c r="L16" s="17"/>
      <c r="M16" s="17"/>
      <c r="N16" s="17"/>
    </row>
    <row r="17" spans="2:14" x14ac:dyDescent="0.25">
      <c r="B17" s="145" t="s">
        <v>224</v>
      </c>
      <c r="C17" s="323">
        <f>SUM(C14:C16)</f>
        <v>8663.7710000000006</v>
      </c>
      <c r="D17" s="323">
        <f t="shared" ref="D17:H17" si="3">SUM(D14:D16)</f>
        <v>20132.94926526973</v>
      </c>
      <c r="E17" s="323">
        <f t="shared" si="3"/>
        <v>17839.113612215784</v>
      </c>
      <c r="F17" s="323">
        <f t="shared" si="3"/>
        <v>15545.277959161838</v>
      </c>
      <c r="G17" s="323">
        <f t="shared" si="3"/>
        <v>13251.442306107892</v>
      </c>
      <c r="H17" s="323">
        <f t="shared" si="3"/>
        <v>10957.606653053947</v>
      </c>
      <c r="J17" s="17"/>
      <c r="K17" s="32"/>
      <c r="L17" s="17"/>
      <c r="M17" s="17"/>
      <c r="N17" s="17"/>
    </row>
    <row r="18" spans="2:14" x14ac:dyDescent="0.25">
      <c r="B18"/>
      <c r="C18" s="324"/>
      <c r="D18" s="324"/>
      <c r="E18" s="324"/>
      <c r="F18" s="324"/>
      <c r="G18" s="324"/>
      <c r="H18" s="324"/>
      <c r="J18" s="17"/>
      <c r="K18" s="32"/>
      <c r="L18" s="17"/>
      <c r="M18" s="17"/>
      <c r="N18" s="17"/>
    </row>
    <row r="19" spans="2:14" ht="18.75" x14ac:dyDescent="0.3">
      <c r="B19" s="126" t="s">
        <v>18</v>
      </c>
      <c r="C19" s="321"/>
      <c r="D19" s="321"/>
      <c r="E19" s="321"/>
      <c r="F19" s="321"/>
      <c r="G19" s="321"/>
      <c r="H19" s="321"/>
      <c r="J19" s="17"/>
      <c r="K19" s="32"/>
      <c r="L19" s="17"/>
      <c r="M19" s="17"/>
      <c r="N19" s="17"/>
    </row>
    <row r="20" spans="2:14" x14ac:dyDescent="0.25">
      <c r="B20" s="23" t="s">
        <v>306</v>
      </c>
      <c r="C20" s="328">
        <f>(Assumptions!H65*(Assumptions!H63))/365</f>
        <v>54809.709063698647</v>
      </c>
      <c r="D20" s="328">
        <f>'LBO Pro Forma BS'!G21</f>
        <v>54809.709063698647</v>
      </c>
      <c r="E20" s="328">
        <f>(Assumptions!I65*(Assumptions!I63))/365</f>
        <v>74815.252871948658</v>
      </c>
      <c r="F20" s="328">
        <f>(Assumptions!J65*(Assumptions!J63))/365</f>
        <v>94267.218618655301</v>
      </c>
      <c r="G20" s="328">
        <f>(Assumptions!K65*(Assumptions!K63))/365</f>
        <v>113827.66648202628</v>
      </c>
      <c r="H20" s="328">
        <f>(Assumptions!L65*(Assumptions!L63))/365</f>
        <v>131470.95478674036</v>
      </c>
      <c r="K20" s="32"/>
    </row>
    <row r="21" spans="2:14" x14ac:dyDescent="0.25">
      <c r="B21" s="23" t="s">
        <v>339</v>
      </c>
      <c r="C21" s="328">
        <f>CFS!G53</f>
        <v>34064.26387331952</v>
      </c>
      <c r="D21" s="328">
        <f>'LBO Pro Forma BS'!G22</f>
        <v>500</v>
      </c>
      <c r="E21" s="328">
        <f>'LBO CFS'!F54</f>
        <v>500.0000000000291</v>
      </c>
      <c r="F21" s="328">
        <f>'LBO CFS'!G54</f>
        <v>500.0000000000291</v>
      </c>
      <c r="G21" s="328">
        <f>'LBO CFS'!H54</f>
        <v>500.0000000000291</v>
      </c>
      <c r="H21" s="328">
        <f>'LBO CFS'!I54</f>
        <v>500.0000000000291</v>
      </c>
      <c r="K21" s="32"/>
    </row>
    <row r="22" spans="2:14" x14ac:dyDescent="0.25">
      <c r="B22" s="23" t="s">
        <v>89</v>
      </c>
      <c r="C22" s="328">
        <f>Assumptions!H63*Assumptions!H68</f>
        <v>23326.544492846006</v>
      </c>
      <c r="D22" s="328">
        <f>'LBO Pro Forma BS'!G23</f>
        <v>23326.544492846006</v>
      </c>
      <c r="E22" s="328">
        <f>Assumptions!I63*Assumptions!I68</f>
        <v>31840.733232734801</v>
      </c>
      <c r="F22" s="328">
        <f>Assumptions!J63*Assumptions!J68</f>
        <v>40119.323873245849</v>
      </c>
      <c r="G22" s="328">
        <f>Assumptions!K63*Assumptions!K68</f>
        <v>48444.083576944366</v>
      </c>
      <c r="H22" s="328">
        <f>Assumptions!L63*Assumptions!L68</f>
        <v>55952.916531370742</v>
      </c>
      <c r="K22" s="32"/>
    </row>
    <row r="23" spans="2:14" x14ac:dyDescent="0.25">
      <c r="B23" s="145" t="s">
        <v>222</v>
      </c>
      <c r="C23" s="323">
        <f t="shared" ref="C23:H23" si="4">SUM(C20:C22)</f>
        <v>112200.51742986418</v>
      </c>
      <c r="D23" s="323">
        <f t="shared" si="4"/>
        <v>78636.25355654466</v>
      </c>
      <c r="E23" s="323">
        <f t="shared" si="4"/>
        <v>107155.98610468348</v>
      </c>
      <c r="F23" s="323">
        <f t="shared" si="4"/>
        <v>134886.54249190117</v>
      </c>
      <c r="G23" s="323">
        <f t="shared" si="4"/>
        <v>162771.75005897068</v>
      </c>
      <c r="H23" s="323">
        <f t="shared" si="4"/>
        <v>187923.87131811114</v>
      </c>
      <c r="K23" s="32"/>
    </row>
    <row r="24" spans="2:14" x14ac:dyDescent="0.25">
      <c r="B24"/>
      <c r="C24" s="321"/>
      <c r="D24" s="321"/>
      <c r="E24" s="321"/>
      <c r="F24" s="321"/>
      <c r="G24" s="321"/>
      <c r="H24" s="321"/>
      <c r="K24" s="32"/>
    </row>
    <row r="25" spans="2:14" ht="19.5" thickBot="1" x14ac:dyDescent="0.35">
      <c r="B25" s="90" t="s">
        <v>15</v>
      </c>
      <c r="C25" s="325">
        <f t="shared" ref="C25:H25" si="5">C13+C17+C23</f>
        <v>208655.37162986418</v>
      </c>
      <c r="D25" s="325">
        <f t="shared" si="5"/>
        <v>862026.64814344689</v>
      </c>
      <c r="E25" s="325">
        <f t="shared" si="5"/>
        <v>884873.43671853177</v>
      </c>
      <c r="F25" s="325">
        <f t="shared" si="5"/>
        <v>907268.9599646955</v>
      </c>
      <c r="G25" s="325">
        <f t="shared" si="5"/>
        <v>930123.25413951103</v>
      </c>
      <c r="H25" s="325">
        <f t="shared" si="5"/>
        <v>950518.16978031769</v>
      </c>
      <c r="K25" s="32"/>
    </row>
    <row r="26" spans="2:14" ht="19.5" thickTop="1" x14ac:dyDescent="0.3">
      <c r="B26" s="1"/>
      <c r="C26" s="321"/>
      <c r="D26" s="321"/>
      <c r="E26" s="321"/>
      <c r="F26" s="321"/>
      <c r="G26" s="321"/>
      <c r="H26" s="321"/>
      <c r="K26" s="32"/>
    </row>
    <row r="27" spans="2:14" ht="21" x14ac:dyDescent="0.35">
      <c r="B27" s="138" t="s">
        <v>19</v>
      </c>
      <c r="C27" s="321"/>
      <c r="D27" s="321"/>
      <c r="E27" s="321"/>
      <c r="F27" s="321"/>
      <c r="G27" s="321"/>
      <c r="H27" s="321"/>
      <c r="K27" s="32"/>
    </row>
    <row r="28" spans="2:14" ht="15.75" customHeight="1" x14ac:dyDescent="0.3">
      <c r="B28" s="126" t="s">
        <v>12</v>
      </c>
      <c r="C28" s="321"/>
      <c r="D28" s="321"/>
      <c r="E28" s="321"/>
      <c r="F28" s="321"/>
      <c r="G28" s="321"/>
      <c r="H28" s="321"/>
      <c r="K28" s="32"/>
    </row>
    <row r="29" spans="2:14" x14ac:dyDescent="0.25">
      <c r="B29" s="23" t="s">
        <v>250</v>
      </c>
      <c r="C29" s="385">
        <f>BS!F27</f>
        <v>2100</v>
      </c>
      <c r="D29" s="328">
        <f>'LBO Pro Forma BS'!G30-D30</f>
        <v>199842.75202719637</v>
      </c>
      <c r="E29" s="322">
        <f>D29</f>
        <v>199842.75202719637</v>
      </c>
      <c r="F29" s="322">
        <f t="shared" ref="F29:H29" si="6">E29</f>
        <v>199842.75202719637</v>
      </c>
      <c r="G29" s="322">
        <f t="shared" si="6"/>
        <v>199842.75202719637</v>
      </c>
      <c r="H29" s="322">
        <f t="shared" si="6"/>
        <v>199842.75202719637</v>
      </c>
      <c r="J29" s="32"/>
      <c r="K29" s="32"/>
      <c r="L29" s="32"/>
    </row>
    <row r="30" spans="2:14" x14ac:dyDescent="0.25">
      <c r="B30" s="23" t="s">
        <v>308</v>
      </c>
      <c r="C30" s="328">
        <f>BS!G28</f>
        <v>65367.392484255033</v>
      </c>
      <c r="D30" s="328">
        <f>'LBO PL'!D56</f>
        <v>45925.353657155036</v>
      </c>
      <c r="E30" s="328">
        <f>'LBO PL'!E56+D30</f>
        <v>79410.208867013032</v>
      </c>
      <c r="F30" s="328">
        <f>'LBO PL'!F56+E30</f>
        <v>137243.23137015838</v>
      </c>
      <c r="G30" s="328">
        <f>'LBO PL'!G56+F30</f>
        <v>223325.05203846694</v>
      </c>
      <c r="H30" s="328">
        <f>'LBO PL'!H56+G30</f>
        <v>339478.31495851069</v>
      </c>
      <c r="J30" s="32"/>
      <c r="K30" s="32"/>
      <c r="L30" s="32"/>
    </row>
    <row r="31" spans="2:14" x14ac:dyDescent="0.25">
      <c r="B31" s="145" t="s">
        <v>239</v>
      </c>
      <c r="C31" s="323">
        <f t="shared" ref="C31:H31" si="7">SUM(C29:C30)</f>
        <v>67467.392484255033</v>
      </c>
      <c r="D31" s="323">
        <f t="shared" si="7"/>
        <v>245768.10568435141</v>
      </c>
      <c r="E31" s="323">
        <f t="shared" si="7"/>
        <v>279252.96089420939</v>
      </c>
      <c r="F31" s="323">
        <f t="shared" si="7"/>
        <v>337085.98339735472</v>
      </c>
      <c r="G31" s="323">
        <f t="shared" si="7"/>
        <v>423167.80406566331</v>
      </c>
      <c r="H31" s="323">
        <f t="shared" si="7"/>
        <v>539321.06698570703</v>
      </c>
      <c r="K31" s="32"/>
    </row>
    <row r="32" spans="2:14" ht="18.75" x14ac:dyDescent="0.3">
      <c r="B32" s="126"/>
      <c r="C32" s="324"/>
      <c r="D32" s="324"/>
      <c r="E32" s="324"/>
      <c r="F32" s="324"/>
      <c r="G32" s="324"/>
      <c r="H32" s="324"/>
      <c r="K32" s="32"/>
    </row>
    <row r="33" spans="2:12" ht="18.75" x14ac:dyDescent="0.3">
      <c r="B33" s="126" t="s">
        <v>13</v>
      </c>
      <c r="C33" s="318"/>
      <c r="D33" s="318"/>
      <c r="E33" s="318"/>
      <c r="F33" s="318"/>
      <c r="G33" s="318"/>
      <c r="H33" s="318"/>
      <c r="K33" s="32"/>
    </row>
    <row r="34" spans="2:12" x14ac:dyDescent="0.25">
      <c r="B34" s="25" t="s">
        <v>309</v>
      </c>
      <c r="C34" s="382">
        <f>Assumptions!H84</f>
        <v>51579.711949999997</v>
      </c>
      <c r="D34" s="318">
        <f>D35+D36</f>
        <v>573458.91326348647</v>
      </c>
      <c r="E34" s="318">
        <f t="shared" ref="E34:H34" si="8">E35+E36</f>
        <v>552174.97183425026</v>
      </c>
      <c r="F34" s="318">
        <f t="shared" si="8"/>
        <v>507312.47407318692</v>
      </c>
      <c r="G34" s="318">
        <f t="shared" si="8"/>
        <v>435479.89727531152</v>
      </c>
      <c r="H34" s="318">
        <f t="shared" si="8"/>
        <v>333009.82399688219</v>
      </c>
      <c r="J34" s="32"/>
      <c r="K34" s="32"/>
    </row>
    <row r="35" spans="2:12" x14ac:dyDescent="0.25">
      <c r="B35" s="26" t="s">
        <v>124</v>
      </c>
      <c r="C35" s="383"/>
      <c r="D35" s="328">
        <f>'LBO Pro Forma BS'!G36</f>
        <v>286729.45663174323</v>
      </c>
      <c r="E35" s="328">
        <f>+'LBO Debt'!D8</f>
        <v>229383.56530539459</v>
      </c>
      <c r="F35" s="328">
        <f>+'LBO Debt'!E8</f>
        <v>172037.67397904594</v>
      </c>
      <c r="G35" s="328">
        <f>+'LBO Debt'!F8</f>
        <v>114691.78265269729</v>
      </c>
      <c r="H35" s="328">
        <f>+'LBO Debt'!G8</f>
        <v>57345.891326348647</v>
      </c>
      <c r="J35" s="32"/>
      <c r="K35" s="32"/>
      <c r="L35" s="166"/>
    </row>
    <row r="36" spans="2:12" x14ac:dyDescent="0.25">
      <c r="B36" s="26" t="s">
        <v>140</v>
      </c>
      <c r="C36" s="383"/>
      <c r="D36" s="328">
        <f>+'LBO Pro Forma BS'!G37</f>
        <v>286729.45663174323</v>
      </c>
      <c r="E36" s="328">
        <f>+'LBO Debt'!D15</f>
        <v>322791.40652885562</v>
      </c>
      <c r="F36" s="328">
        <f>+'LBO Debt'!E15</f>
        <v>335274.80009414098</v>
      </c>
      <c r="G36" s="328">
        <f>+'LBO Debt'!F15</f>
        <v>320788.11462261423</v>
      </c>
      <c r="H36" s="328">
        <f>+'LBO Debt'!G15</f>
        <v>275663.93267053354</v>
      </c>
      <c r="J36" s="32"/>
      <c r="K36" s="32"/>
      <c r="L36" s="166"/>
    </row>
    <row r="37" spans="2:12" x14ac:dyDescent="0.25">
      <c r="B37" s="23" t="s">
        <v>310</v>
      </c>
      <c r="C37" s="328">
        <f>BS!G33</f>
        <v>3937.931</v>
      </c>
      <c r="D37" s="328">
        <f>'LBO Pro Forma BS'!G38</f>
        <v>3937.931</v>
      </c>
      <c r="E37" s="320">
        <f>C37</f>
        <v>3937.931</v>
      </c>
      <c r="F37" s="320">
        <f t="shared" ref="F37:H38" si="9">E37</f>
        <v>3937.931</v>
      </c>
      <c r="G37" s="320">
        <f t="shared" si="9"/>
        <v>3937.931</v>
      </c>
      <c r="H37" s="320">
        <f t="shared" si="9"/>
        <v>3937.931</v>
      </c>
      <c r="K37" s="32"/>
    </row>
    <row r="38" spans="2:12" x14ac:dyDescent="0.25">
      <c r="B38" s="23" t="s">
        <v>251</v>
      </c>
      <c r="C38" s="328">
        <f>BS!G34</f>
        <v>1595.4780000000001</v>
      </c>
      <c r="D38" s="328">
        <f>'LBO Pro Forma BS'!G39</f>
        <v>1595.4780000000001</v>
      </c>
      <c r="E38" s="320">
        <f>C38</f>
        <v>1595.4780000000001</v>
      </c>
      <c r="F38" s="320">
        <f t="shared" si="9"/>
        <v>1595.4780000000001</v>
      </c>
      <c r="G38" s="320">
        <f t="shared" si="9"/>
        <v>1595.4780000000001</v>
      </c>
      <c r="H38" s="320">
        <f t="shared" si="9"/>
        <v>1595.4780000000001</v>
      </c>
      <c r="J38" s="166"/>
      <c r="K38" s="32"/>
      <c r="L38" s="166"/>
    </row>
    <row r="39" spans="2:12" x14ac:dyDescent="0.25">
      <c r="B39" s="145" t="s">
        <v>240</v>
      </c>
      <c r="C39" s="323">
        <f>SUM(C34:C38)</f>
        <v>57113.120949999997</v>
      </c>
      <c r="D39" s="323">
        <f>SUM(D35:D38)</f>
        <v>578992.32226348645</v>
      </c>
      <c r="E39" s="323">
        <f>SUM(E35:E38)</f>
        <v>557708.38083425025</v>
      </c>
      <c r="F39" s="323">
        <f t="shared" ref="F39:H39" si="10">SUM(F35:F38)</f>
        <v>512845.88307318691</v>
      </c>
      <c r="G39" s="323">
        <f t="shared" si="10"/>
        <v>441013.30627531151</v>
      </c>
      <c r="H39" s="323">
        <f t="shared" si="10"/>
        <v>338543.23299688217</v>
      </c>
      <c r="J39" s="291"/>
      <c r="K39" s="32"/>
      <c r="L39" s="166"/>
    </row>
    <row r="40" spans="2:12" x14ac:dyDescent="0.25">
      <c r="B40" s="4"/>
      <c r="C40" s="324"/>
      <c r="D40" s="324"/>
      <c r="E40" s="324"/>
      <c r="F40" s="324"/>
      <c r="G40" s="324"/>
      <c r="H40" s="324"/>
      <c r="J40" s="166"/>
      <c r="K40" s="32"/>
    </row>
    <row r="41" spans="2:12" ht="18.75" x14ac:dyDescent="0.3">
      <c r="B41" s="126" t="s">
        <v>14</v>
      </c>
      <c r="C41" s="318"/>
      <c r="D41" s="318"/>
      <c r="E41" s="318"/>
      <c r="F41" s="318"/>
      <c r="G41" s="318"/>
      <c r="H41" s="318"/>
      <c r="K41" s="32"/>
    </row>
    <row r="42" spans="2:12" x14ac:dyDescent="0.25">
      <c r="B42" s="23" t="s">
        <v>312</v>
      </c>
      <c r="C42" s="328">
        <f>BS!G38</f>
        <v>46808.637999999999</v>
      </c>
      <c r="D42" s="328">
        <f>'LBO Pro Forma BS'!G43</f>
        <v>0</v>
      </c>
      <c r="E42" s="320">
        <f>D42</f>
        <v>0</v>
      </c>
      <c r="F42" s="320">
        <f t="shared" ref="F42:H42" si="11">E42</f>
        <v>0</v>
      </c>
      <c r="G42" s="320">
        <f t="shared" si="11"/>
        <v>0</v>
      </c>
      <c r="H42" s="320">
        <f t="shared" si="11"/>
        <v>0</v>
      </c>
      <c r="K42" s="32"/>
      <c r="L42" s="166"/>
    </row>
    <row r="43" spans="2:12" x14ac:dyDescent="0.25">
      <c r="B43" s="23" t="s">
        <v>313</v>
      </c>
      <c r="C43" s="328">
        <f>(Assumptions!H66*(-Assumptions!H64))/365</f>
        <v>28878.183548113488</v>
      </c>
      <c r="D43" s="328">
        <f>'LBO Pro Forma BS'!G44</f>
        <v>28878.183548113488</v>
      </c>
      <c r="E43" s="328">
        <f>(Assumptions!I66*(-Assumptions!I64))/365</f>
        <v>37973.700336818816</v>
      </c>
      <c r="F43" s="328">
        <f>(Assumptions!J66*(-Assumptions!J64))/365</f>
        <v>46026.136964383004</v>
      </c>
      <c r="G43" s="328">
        <f>(Assumptions!K66*(-Assumptions!K64))/365</f>
        <v>53378.03439153199</v>
      </c>
      <c r="H43" s="328">
        <f>(Assumptions!L66*(-Assumptions!L64))/365</f>
        <v>59112.33220035008</v>
      </c>
      <c r="K43" s="32"/>
    </row>
    <row r="44" spans="2:12" x14ac:dyDescent="0.25">
      <c r="B44" s="23" t="s">
        <v>91</v>
      </c>
      <c r="C44" s="328">
        <f>BS!G40</f>
        <v>4922.372647495713</v>
      </c>
      <c r="D44" s="328">
        <f>'LBO Pro Forma BS'!G45</f>
        <v>4922.372647495713</v>
      </c>
      <c r="E44" s="328">
        <f>Assumptions!I69*(-Assumptions!I64)</f>
        <v>6472.7306532535204</v>
      </c>
      <c r="F44" s="328">
        <f>Assumptions!J69*(-Assumptions!J64)</f>
        <v>7845.2925297709908</v>
      </c>
      <c r="G44" s="328">
        <f>Assumptions!K69*(-Assumptions!K64)</f>
        <v>9098.4454070043776</v>
      </c>
      <c r="H44" s="328">
        <f>Assumptions!L69*(-Assumptions!L64)</f>
        <v>10075.873597378377</v>
      </c>
      <c r="K44" s="32"/>
    </row>
    <row r="45" spans="2:12" x14ac:dyDescent="0.25">
      <c r="B45" s="23" t="s">
        <v>314</v>
      </c>
      <c r="C45" s="328">
        <f>BS!G41</f>
        <v>3465.6640000000002</v>
      </c>
      <c r="D45" s="328">
        <f>'LBO Pro Forma BS'!G46</f>
        <v>3465.6640000000002</v>
      </c>
      <c r="E45" s="328">
        <f>C45</f>
        <v>3465.6640000000002</v>
      </c>
      <c r="F45" s="328">
        <f t="shared" ref="F45:H45" si="12">E45</f>
        <v>3465.6640000000002</v>
      </c>
      <c r="G45" s="328">
        <f t="shared" si="12"/>
        <v>3465.6640000000002</v>
      </c>
      <c r="H45" s="328">
        <f t="shared" si="12"/>
        <v>3465.6640000000002</v>
      </c>
      <c r="K45" s="32"/>
    </row>
    <row r="46" spans="2:12" x14ac:dyDescent="0.25">
      <c r="B46" s="145" t="s">
        <v>223</v>
      </c>
      <c r="C46" s="323">
        <f t="shared" ref="C46:H46" si="13">SUM(C42:C45)</f>
        <v>84074.858195609195</v>
      </c>
      <c r="D46" s="323">
        <f t="shared" si="13"/>
        <v>37266.220195609196</v>
      </c>
      <c r="E46" s="323">
        <f t="shared" si="13"/>
        <v>47912.094990072335</v>
      </c>
      <c r="F46" s="323">
        <f t="shared" si="13"/>
        <v>57337.093494153989</v>
      </c>
      <c r="G46" s="323">
        <f t="shared" si="13"/>
        <v>65942.143798536374</v>
      </c>
      <c r="H46" s="323">
        <f t="shared" si="13"/>
        <v>72653.869797728461</v>
      </c>
      <c r="K46" s="32"/>
    </row>
    <row r="47" spans="2:12" x14ac:dyDescent="0.25">
      <c r="B47" s="22"/>
      <c r="C47" s="321"/>
      <c r="D47" s="321"/>
      <c r="E47" s="321"/>
      <c r="F47" s="321"/>
      <c r="G47" s="321"/>
      <c r="H47" s="321"/>
      <c r="K47" s="32"/>
    </row>
    <row r="48" spans="2:12" ht="19.5" thickBot="1" x14ac:dyDescent="0.35">
      <c r="B48" s="90" t="s">
        <v>15</v>
      </c>
      <c r="C48" s="329">
        <f t="shared" ref="C48:H48" si="14">C31+C39+C46</f>
        <v>208655.37162986421</v>
      </c>
      <c r="D48" s="329">
        <f t="shared" si="14"/>
        <v>862026.648143447</v>
      </c>
      <c r="E48" s="329">
        <f t="shared" si="14"/>
        <v>884873.43671853188</v>
      </c>
      <c r="F48" s="329">
        <f t="shared" si="14"/>
        <v>907268.95996469562</v>
      </c>
      <c r="G48" s="329">
        <f t="shared" si="14"/>
        <v>930123.25413951115</v>
      </c>
      <c r="H48" s="329">
        <f t="shared" si="14"/>
        <v>950518.16978031769</v>
      </c>
      <c r="I48" s="27"/>
      <c r="K48" s="32"/>
    </row>
    <row r="49" spans="2:8" ht="16.5" thickTop="1" x14ac:dyDescent="0.25">
      <c r="C49" s="27"/>
      <c r="D49" s="27"/>
      <c r="E49" s="27"/>
      <c r="F49" s="27"/>
      <c r="G49" s="27"/>
      <c r="H49" s="27"/>
    </row>
    <row r="50" spans="2:8" ht="15" customHeight="1" x14ac:dyDescent="0.25">
      <c r="B50" s="292" t="s">
        <v>20</v>
      </c>
      <c r="C50" s="332">
        <f t="shared" ref="C50:H50" si="15">+C48-C25</f>
        <v>0</v>
      </c>
      <c r="D50" s="332">
        <f t="shared" si="15"/>
        <v>0</v>
      </c>
      <c r="E50" s="384">
        <f t="shared" si="15"/>
        <v>0</v>
      </c>
      <c r="F50" s="331">
        <f t="shared" si="15"/>
        <v>0</v>
      </c>
      <c r="G50" s="331">
        <f t="shared" si="15"/>
        <v>0</v>
      </c>
      <c r="H50" s="331">
        <f t="shared" si="15"/>
        <v>0</v>
      </c>
    </row>
    <row r="52" spans="2:8" x14ac:dyDescent="0.25">
      <c r="E52" s="166"/>
    </row>
    <row r="54" spans="2:8" x14ac:dyDescent="0.25">
      <c r="E54" s="166"/>
    </row>
  </sheetData>
  <hyperlinks>
    <hyperlink ref="B4" location="Index!A1" display="Back to Index" xr:uid="{00000000-0004-0000-0D00-000000000000}"/>
  </hyperlinks>
  <pageMargins left="0.7" right="0.7" top="0.75" bottom="0.75" header="0.3" footer="0.3"/>
  <pageSetup scale="38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70"/>
  <sheetViews>
    <sheetView showGridLines="0" view="pageBreakPreview" topLeftCell="B1" zoomScale="90" zoomScaleNormal="90" zoomScaleSheetLayoutView="90" workbookViewId="0">
      <pane ySplit="5" topLeftCell="A6" activePane="bottomLeft" state="frozen"/>
      <selection pane="bottomLeft" activeCell="C70" sqref="C70"/>
    </sheetView>
  </sheetViews>
  <sheetFormatPr defaultRowHeight="15" x14ac:dyDescent="0.25"/>
  <cols>
    <col min="1" max="2" width="1.85546875" customWidth="1"/>
    <col min="3" max="3" width="59.5703125" customWidth="1"/>
    <col min="4" max="4" width="13" bestFit="1" customWidth="1"/>
    <col min="5" max="5" width="16.7109375" bestFit="1" customWidth="1"/>
    <col min="6" max="9" width="16.140625" bestFit="1" customWidth="1"/>
    <col min="10" max="10" width="1.85546875" customWidth="1"/>
    <col min="11" max="11" width="11.42578125" bestFit="1" customWidth="1"/>
    <col min="12" max="12" width="10.28515625" bestFit="1" customWidth="1"/>
  </cols>
  <sheetData>
    <row r="1" spans="1:13" ht="27.75" x14ac:dyDescent="0.35">
      <c r="A1" s="24"/>
      <c r="B1" s="24"/>
      <c r="C1" s="112" t="s">
        <v>266</v>
      </c>
      <c r="D1" s="14"/>
      <c r="E1" s="14"/>
      <c r="F1" s="14"/>
      <c r="G1" s="14"/>
      <c r="H1" s="14"/>
      <c r="I1" s="14"/>
    </row>
    <row r="2" spans="1:13" ht="18" x14ac:dyDescent="0.25">
      <c r="A2" s="7"/>
      <c r="B2" s="7"/>
      <c r="C2" s="12" t="s">
        <v>297</v>
      </c>
      <c r="D2" s="10"/>
      <c r="E2" s="10"/>
      <c r="F2" s="10"/>
      <c r="G2" s="10"/>
      <c r="H2" s="10"/>
      <c r="I2" s="10"/>
    </row>
    <row r="3" spans="1:13" ht="15.75" x14ac:dyDescent="0.25">
      <c r="A3" s="7"/>
      <c r="B3" s="7"/>
      <c r="C3" s="11" t="s">
        <v>298</v>
      </c>
      <c r="D3" s="10"/>
      <c r="E3" s="10"/>
      <c r="F3" s="10"/>
      <c r="G3" s="10"/>
      <c r="H3" s="10"/>
      <c r="I3" s="10"/>
    </row>
    <row r="4" spans="1:13" ht="15.75" x14ac:dyDescent="0.25">
      <c r="A4" s="7"/>
      <c r="B4" s="7"/>
      <c r="C4" s="116" t="s">
        <v>215</v>
      </c>
      <c r="D4" s="6"/>
      <c r="E4" s="6"/>
      <c r="F4" s="6"/>
      <c r="G4" s="6"/>
      <c r="H4" s="6"/>
      <c r="I4" s="6"/>
    </row>
    <row r="5" spans="1:13" ht="18.75" x14ac:dyDescent="0.25">
      <c r="A5" s="7"/>
      <c r="B5" s="7"/>
      <c r="C5" s="146" t="s">
        <v>21</v>
      </c>
      <c r="D5" s="144" t="s">
        <v>3</v>
      </c>
      <c r="E5" s="300" t="s">
        <v>169</v>
      </c>
      <c r="F5" s="144" t="s">
        <v>6</v>
      </c>
      <c r="G5" s="144" t="s">
        <v>5</v>
      </c>
      <c r="H5" s="144" t="s">
        <v>4</v>
      </c>
      <c r="I5" s="144" t="s">
        <v>7</v>
      </c>
    </row>
    <row r="6" spans="1:13" ht="14.25" customHeight="1" x14ac:dyDescent="0.25">
      <c r="C6" s="180"/>
      <c r="D6" s="175"/>
      <c r="E6" s="175"/>
      <c r="F6" s="175"/>
      <c r="G6" s="175"/>
      <c r="H6" s="175"/>
      <c r="I6" s="175"/>
    </row>
    <row r="7" spans="1:13" ht="18.75" x14ac:dyDescent="0.25">
      <c r="C7" s="28" t="s">
        <v>25</v>
      </c>
      <c r="D7" s="336"/>
      <c r="E7" s="336"/>
      <c r="F7" s="336"/>
      <c r="G7" s="336"/>
      <c r="H7" s="336"/>
      <c r="I7" s="336"/>
      <c r="J7" s="5"/>
    </row>
    <row r="8" spans="1:13" ht="15.75" x14ac:dyDescent="0.25">
      <c r="C8" s="31" t="s">
        <v>343</v>
      </c>
      <c r="D8" s="73">
        <f>PL!G39</f>
        <v>58956.657834650054</v>
      </c>
      <c r="E8" s="73">
        <f>'LBO PL'!D42</f>
        <v>65607.648081650055</v>
      </c>
      <c r="F8" s="73">
        <f>+'LBO PL'!E42</f>
        <v>47835.507442654285</v>
      </c>
      <c r="G8" s="73">
        <f>+'LBO PL'!F42</f>
        <v>82618.603575921908</v>
      </c>
      <c r="H8" s="73">
        <f>+'LBO PL'!G42</f>
        <v>122974.02952615508</v>
      </c>
      <c r="I8" s="73">
        <f>+'LBO PL'!H42</f>
        <v>165933.23274291964</v>
      </c>
      <c r="J8" s="5"/>
      <c r="K8" s="3"/>
      <c r="L8" s="69"/>
    </row>
    <row r="9" spans="1:13" ht="15.75" x14ac:dyDescent="0.25">
      <c r="C9" s="33" t="s">
        <v>277</v>
      </c>
      <c r="D9" s="337"/>
      <c r="E9" s="337"/>
      <c r="F9" s="337"/>
      <c r="G9" s="337"/>
      <c r="H9" s="337"/>
      <c r="I9" s="337"/>
      <c r="J9" s="5"/>
      <c r="K9" s="3"/>
    </row>
    <row r="10" spans="1:13" ht="15.75" x14ac:dyDescent="0.25">
      <c r="C10" s="22" t="s">
        <v>241</v>
      </c>
      <c r="D10" s="73">
        <f>-PL!G25</f>
        <v>9754.5648000000001</v>
      </c>
      <c r="E10" s="73">
        <v>0</v>
      </c>
      <c r="F10" s="73">
        <f>-+'LBO PL'!E25</f>
        <v>11672.943973053945</v>
      </c>
      <c r="G10" s="73">
        <f>-+'LBO PL'!F25</f>
        <v>11335.033141053947</v>
      </c>
      <c r="H10" s="73">
        <f>-+'LBO PL'!G25</f>
        <v>11030.913392253946</v>
      </c>
      <c r="I10" s="73">
        <f>-+'LBO PL'!H25</f>
        <v>10757.205618333946</v>
      </c>
      <c r="J10" s="5"/>
      <c r="M10" s="3"/>
    </row>
    <row r="11" spans="1:13" ht="15.75" x14ac:dyDescent="0.25">
      <c r="C11" s="22" t="s">
        <v>344</v>
      </c>
      <c r="D11" s="73">
        <f>-PL!G35</f>
        <v>0</v>
      </c>
      <c r="E11" s="73">
        <f>'LBO PL'!D38</f>
        <v>0</v>
      </c>
      <c r="F11" s="73">
        <f>-PL!H35</f>
        <v>0</v>
      </c>
      <c r="G11" s="73">
        <f>-PL!I35</f>
        <v>0</v>
      </c>
      <c r="H11" s="73">
        <f>-PL!J35</f>
        <v>0</v>
      </c>
      <c r="I11" s="73">
        <f>-PL!K35</f>
        <v>0</v>
      </c>
      <c r="J11" s="5"/>
    </row>
    <row r="12" spans="1:13" ht="15.75" x14ac:dyDescent="0.25">
      <c r="C12" s="22" t="s">
        <v>242</v>
      </c>
      <c r="D12" s="73">
        <f>-PL!G34</f>
        <v>6635.9902469999997</v>
      </c>
      <c r="E12" s="73">
        <f>-('LBO PL'!D36+'LBO PL'!D37)</f>
        <v>0</v>
      </c>
      <c r="F12" s="73">
        <f>-('LBO PL'!E36+'LBO PL'!E37)</f>
        <v>48744.00762739635</v>
      </c>
      <c r="G12" s="73">
        <f>-('LBO PL'!F36+'LBO PL'!F37)</f>
        <v>49270.068636497796</v>
      </c>
      <c r="H12" s="73">
        <f>-('LBO PL'!G36+'LBO PL'!G37)</f>
        <v>47202.488449098266</v>
      </c>
      <c r="I12" s="73">
        <f>-('LBO PL'!H36+'LBO PL'!H37)</f>
        <v>42168.199567649404</v>
      </c>
      <c r="J12" s="5"/>
    </row>
    <row r="13" spans="1:13" ht="15.75" x14ac:dyDescent="0.25">
      <c r="C13" s="22" t="s">
        <v>243</v>
      </c>
      <c r="D13" s="73">
        <f>-'LBO PL'!C34</f>
        <v>0</v>
      </c>
      <c r="E13" s="73">
        <f>-'LBO PL'!D34</f>
        <v>-15</v>
      </c>
      <c r="F13" s="73">
        <f>-'LBO PL'!E34</f>
        <v>-15</v>
      </c>
      <c r="G13" s="73">
        <f>-'LBO PL'!F34</f>
        <v>-15</v>
      </c>
      <c r="H13" s="73">
        <f>-'LBO PL'!G34</f>
        <v>-15</v>
      </c>
      <c r="I13" s="73">
        <f>-'LBO PL'!H34</f>
        <v>-15</v>
      </c>
      <c r="J13" s="5"/>
    </row>
    <row r="14" spans="1:13" ht="15.75" x14ac:dyDescent="0.25">
      <c r="C14" s="147" t="s">
        <v>279</v>
      </c>
      <c r="D14" s="317">
        <f t="shared" ref="D14:I14" si="0">+D8+SUM(D10:D13)</f>
        <v>75347.212881650048</v>
      </c>
      <c r="E14" s="317">
        <f t="shared" si="0"/>
        <v>65592.648081650055</v>
      </c>
      <c r="F14" s="317">
        <f t="shared" si="0"/>
        <v>108237.45904310458</v>
      </c>
      <c r="G14" s="317">
        <f t="shared" si="0"/>
        <v>143208.70535347366</v>
      </c>
      <c r="H14" s="317">
        <f t="shared" si="0"/>
        <v>181192.43136750729</v>
      </c>
      <c r="I14" s="317">
        <f t="shared" si="0"/>
        <v>218843.63792890299</v>
      </c>
      <c r="J14" s="5"/>
    </row>
    <row r="15" spans="1:13" ht="15.75" x14ac:dyDescent="0.25">
      <c r="C15" s="7"/>
      <c r="D15" s="337"/>
      <c r="E15" s="337"/>
      <c r="F15" s="337"/>
      <c r="G15" s="337"/>
      <c r="H15" s="337"/>
      <c r="I15" s="337"/>
      <c r="J15" s="5"/>
    </row>
    <row r="16" spans="1:13" ht="15.75" x14ac:dyDescent="0.25">
      <c r="C16" s="78" t="s">
        <v>278</v>
      </c>
      <c r="D16" s="337"/>
      <c r="E16" s="337"/>
      <c r="F16" s="337"/>
      <c r="G16" s="337"/>
      <c r="H16" s="337"/>
      <c r="I16" s="337"/>
      <c r="J16" s="5"/>
    </row>
    <row r="17" spans="3:10" ht="15.75" x14ac:dyDescent="0.25">
      <c r="C17" s="33" t="s">
        <v>345</v>
      </c>
      <c r="D17" s="337"/>
      <c r="E17" s="337"/>
      <c r="F17" s="337"/>
      <c r="G17" s="337"/>
      <c r="H17" s="337"/>
      <c r="I17" s="337"/>
      <c r="J17" s="5"/>
    </row>
    <row r="18" spans="3:10" ht="15.75" x14ac:dyDescent="0.25">
      <c r="C18" s="22" t="s">
        <v>106</v>
      </c>
      <c r="D18" s="73">
        <f>IFERROR(BS!F18-BS!G18,"NA")</f>
        <v>-25898.971063698646</v>
      </c>
      <c r="E18" s="73">
        <f>IFERROR('LBO BS'!C20-'LBO BS'!D20,"NA")</f>
        <v>0</v>
      </c>
      <c r="F18" s="73">
        <f>IFERROR('LBO BS'!D20-'LBO BS'!E20,"NA")</f>
        <v>-20005.543808250011</v>
      </c>
      <c r="G18" s="73">
        <f>IFERROR('LBO BS'!E20-'LBO BS'!F20,"NA")</f>
        <v>-19451.965746706643</v>
      </c>
      <c r="H18" s="73">
        <f>IFERROR('LBO BS'!F20-'LBO BS'!G20,"NA")</f>
        <v>-19560.44786337098</v>
      </c>
      <c r="I18" s="73">
        <f>IFERROR('LBO BS'!G20-'LBO BS'!H20,"NA")</f>
        <v>-17643.288304714079</v>
      </c>
      <c r="J18" s="53">
        <f>IFERROR('LBO BS'!H20-'LBO BS'!I20,"NA")</f>
        <v>131470.95478674036</v>
      </c>
    </row>
    <row r="19" spans="3:10" ht="15.75" x14ac:dyDescent="0.25">
      <c r="C19" s="22" t="s">
        <v>107</v>
      </c>
      <c r="D19" s="73">
        <f>IFERROR(BS!F20-BS!G20,"NA")</f>
        <v>-6684.8324928460061</v>
      </c>
      <c r="E19" s="73">
        <f>IFERROR('LBO BS'!C22-'LBO BS'!D22,"NA")</f>
        <v>0</v>
      </c>
      <c r="F19" s="73">
        <f>IFERROR('LBO BS'!D22-'LBO BS'!E22,"NA")</f>
        <v>-8514.1887398887957</v>
      </c>
      <c r="G19" s="73">
        <f>IFERROR('LBO BS'!E22-'LBO BS'!F22,"NA")</f>
        <v>-8278.5906405110472</v>
      </c>
      <c r="H19" s="73">
        <f>IFERROR('LBO BS'!F22-'LBO BS'!G22,"NA")</f>
        <v>-8324.7597036985171</v>
      </c>
      <c r="I19" s="73">
        <f>IFERROR('LBO BS'!G22-'LBO BS'!H22,"NA")</f>
        <v>-7508.8329544263761</v>
      </c>
      <c r="J19" s="5"/>
    </row>
    <row r="20" spans="3:10" ht="15.75" x14ac:dyDescent="0.25">
      <c r="C20" s="80" t="s">
        <v>108</v>
      </c>
      <c r="D20" s="79">
        <f t="shared" ref="D20:I20" si="1">SUM(D18:D19)</f>
        <v>-32583.803556544652</v>
      </c>
      <c r="E20" s="79">
        <f t="shared" si="1"/>
        <v>0</v>
      </c>
      <c r="F20" s="79">
        <f t="shared" si="1"/>
        <v>-28519.732548138807</v>
      </c>
      <c r="G20" s="79">
        <f t="shared" si="1"/>
        <v>-27730.55638721769</v>
      </c>
      <c r="H20" s="79">
        <f t="shared" si="1"/>
        <v>-27885.207567069498</v>
      </c>
      <c r="I20" s="79">
        <f t="shared" si="1"/>
        <v>-25152.121259140455</v>
      </c>
      <c r="J20" s="5"/>
    </row>
    <row r="21" spans="3:10" ht="15.75" x14ac:dyDescent="0.25">
      <c r="C21" s="22" t="s">
        <v>110</v>
      </c>
      <c r="D21" s="73">
        <f>IFERROR(BS!G38-BS!F38,"NA")</f>
        <v>0</v>
      </c>
      <c r="E21" s="73">
        <f>IFERROR('LBO BS'!D42-BS!F38,"NA")</f>
        <v>-46808.637999999999</v>
      </c>
      <c r="F21" s="73">
        <f>IFERROR('LBO BS'!E42-'LBO BS'!D42,"NA")</f>
        <v>0</v>
      </c>
      <c r="G21" s="73">
        <f>IFERROR('LBO BS'!F42-'LBO BS'!E42,"NA")</f>
        <v>0</v>
      </c>
      <c r="H21" s="73">
        <f>IFERROR('LBO BS'!G42-'LBO BS'!F42,"NA")</f>
        <v>0</v>
      </c>
      <c r="I21" s="73">
        <f>IFERROR('LBO BS'!H42-'LBO BS'!G42,"NA")</f>
        <v>0</v>
      </c>
      <c r="J21" s="5"/>
    </row>
    <row r="22" spans="3:10" ht="15.75" x14ac:dyDescent="0.25">
      <c r="C22" s="22" t="s">
        <v>109</v>
      </c>
      <c r="D22" s="73">
        <f>IFERROR(BS!G39-BS!F39,"NA")</f>
        <v>7852.7495481134865</v>
      </c>
      <c r="E22" s="73">
        <f>IFERROR('LBO BS'!D43-'LBO BS'!C43,"NA")</f>
        <v>0</v>
      </c>
      <c r="F22" s="73">
        <f>IFERROR('LBO BS'!E43-'LBO BS'!D43,"NA")</f>
        <v>9095.5167887053285</v>
      </c>
      <c r="G22" s="73">
        <f>IFERROR('LBO BS'!F43-'LBO BS'!E43,"NA")</f>
        <v>8052.4366275641878</v>
      </c>
      <c r="H22" s="73">
        <f>IFERROR('LBO BS'!G43-'LBO BS'!F43,"NA")</f>
        <v>7351.897427148986</v>
      </c>
      <c r="I22" s="73">
        <f>IFERROR('LBO BS'!H43-'LBO BS'!G43,"NA")</f>
        <v>5734.2978088180898</v>
      </c>
      <c r="J22" s="5"/>
    </row>
    <row r="23" spans="3:10" ht="15.75" x14ac:dyDescent="0.25">
      <c r="C23" s="22" t="s">
        <v>112</v>
      </c>
      <c r="D23" s="73">
        <f>IFERROR(BS!G40-BS!F40,"NA")</f>
        <v>826.42664749571304</v>
      </c>
      <c r="E23" s="73">
        <f>IFERROR('LBO BS'!D44-'LBO BS'!C44,"NA")</f>
        <v>0</v>
      </c>
      <c r="F23" s="73">
        <f>IFERROR('LBO BS'!E44-'LBO BS'!D44,"NA")</f>
        <v>1550.3580057578074</v>
      </c>
      <c r="G23" s="73">
        <f>IFERROR('LBO BS'!F44-'LBO BS'!E44,"NA")</f>
        <v>1372.5618765174704</v>
      </c>
      <c r="H23" s="73">
        <f>IFERROR('LBO BS'!G44-'LBO BS'!F44,"NA")</f>
        <v>1253.1528772333868</v>
      </c>
      <c r="I23" s="73">
        <f>IFERROR('LBO BS'!H44-'LBO BS'!G44,"NA")</f>
        <v>977.42819037399931</v>
      </c>
      <c r="J23" s="5"/>
    </row>
    <row r="24" spans="3:10" ht="15.75" x14ac:dyDescent="0.25">
      <c r="C24" s="22" t="s">
        <v>111</v>
      </c>
      <c r="D24" s="73">
        <f>IFERROR(BS!G41-BS!F41,"NA")</f>
        <v>0</v>
      </c>
      <c r="E24" s="73">
        <f>IFERROR('LBO BS'!D45-BS!F41,"NA")</f>
        <v>0</v>
      </c>
      <c r="F24" s="73">
        <f>IFERROR('LBO BS'!E45-'LBO BS'!D45,"NA")</f>
        <v>0</v>
      </c>
      <c r="G24" s="73">
        <f>IFERROR('LBO BS'!F45-'LBO BS'!E45,"NA")</f>
        <v>0</v>
      </c>
      <c r="H24" s="73">
        <f>IFERROR('LBO BS'!G45-'LBO BS'!F45,"NA")</f>
        <v>0</v>
      </c>
      <c r="I24" s="73">
        <f>IFERROR('LBO BS'!H45-'LBO BS'!G45,"NA")</f>
        <v>0</v>
      </c>
      <c r="J24" s="5"/>
    </row>
    <row r="25" spans="3:10" ht="15.75" x14ac:dyDescent="0.25">
      <c r="C25" s="80" t="s">
        <v>113</v>
      </c>
      <c r="D25" s="79">
        <f t="shared" ref="D25:I25" si="2">SUM(D21:D24)</f>
        <v>8679.1761956091996</v>
      </c>
      <c r="E25" s="79">
        <f t="shared" si="2"/>
        <v>-46808.637999999999</v>
      </c>
      <c r="F25" s="79">
        <f t="shared" si="2"/>
        <v>10645.874794463136</v>
      </c>
      <c r="G25" s="79">
        <f t="shared" si="2"/>
        <v>9424.9985040816573</v>
      </c>
      <c r="H25" s="79">
        <f t="shared" si="2"/>
        <v>8605.0503043823737</v>
      </c>
      <c r="I25" s="79">
        <f t="shared" si="2"/>
        <v>6711.7259991920891</v>
      </c>
      <c r="J25" s="5"/>
    </row>
    <row r="26" spans="3:10" ht="15.75" x14ac:dyDescent="0.25">
      <c r="C26" s="35" t="s">
        <v>280</v>
      </c>
      <c r="D26" s="338">
        <f t="shared" ref="D26:I26" si="3">D20+D25</f>
        <v>-23904.627360935454</v>
      </c>
      <c r="E26" s="338">
        <f t="shared" si="3"/>
        <v>-46808.637999999999</v>
      </c>
      <c r="F26" s="338">
        <f>F20+F25</f>
        <v>-17873.857753675671</v>
      </c>
      <c r="G26" s="338">
        <f t="shared" si="3"/>
        <v>-18305.557883136033</v>
      </c>
      <c r="H26" s="338">
        <f t="shared" si="3"/>
        <v>-19280.157262687124</v>
      </c>
      <c r="I26" s="338">
        <f t="shared" si="3"/>
        <v>-18440.395259948367</v>
      </c>
      <c r="J26" s="5"/>
    </row>
    <row r="27" spans="3:10" ht="15.75" x14ac:dyDescent="0.25">
      <c r="C27" s="7" t="s">
        <v>281</v>
      </c>
      <c r="D27" s="73">
        <f>-(PL!G46+(BS!G33-BS!F33))</f>
        <v>17686.997350395017</v>
      </c>
      <c r="E27" s="73">
        <f>-('LBO PL'!D49+('LBO BS'!D37-BS!G33))</f>
        <v>19682.294424495016</v>
      </c>
      <c r="F27" s="73">
        <f>-('LBO PL'!E49+('LBO BS'!E37-'LBO BS'!D37))</f>
        <v>14350.652232796285</v>
      </c>
      <c r="G27" s="73">
        <f>-('LBO PL'!F49+('LBO BS'!F37-'LBO BS'!E37))</f>
        <v>24785.581072776571</v>
      </c>
      <c r="H27" s="73">
        <f>-('LBO PL'!G49+('LBO BS'!G37-'LBO BS'!F37))</f>
        <v>36892.208857846519</v>
      </c>
      <c r="I27" s="73">
        <f>-('LBO PL'!H49+('LBO BS'!H37-'LBO BS'!G37))</f>
        <v>49779.969822875893</v>
      </c>
      <c r="J27" s="81"/>
    </row>
    <row r="28" spans="3:10" ht="15.75" x14ac:dyDescent="0.25">
      <c r="C28" s="147" t="s">
        <v>282</v>
      </c>
      <c r="D28" s="317">
        <f t="shared" ref="D28:I28" si="4">D14+D26-D27</f>
        <v>33755.588170319577</v>
      </c>
      <c r="E28" s="317">
        <f t="shared" si="4"/>
        <v>-898.28434284495961</v>
      </c>
      <c r="F28" s="317">
        <f t="shared" si="4"/>
        <v>76012.949056632628</v>
      </c>
      <c r="G28" s="317">
        <f t="shared" si="4"/>
        <v>100117.56639756105</v>
      </c>
      <c r="H28" s="317">
        <f t="shared" si="4"/>
        <v>125020.06524697364</v>
      </c>
      <c r="I28" s="317">
        <f t="shared" si="4"/>
        <v>150623.27284607873</v>
      </c>
      <c r="J28" s="5"/>
    </row>
    <row r="29" spans="3:10" ht="15.75" x14ac:dyDescent="0.25">
      <c r="C29" s="7" t="s">
        <v>283</v>
      </c>
      <c r="D29" s="337">
        <v>0</v>
      </c>
      <c r="E29" s="337">
        <v>0</v>
      </c>
      <c r="F29" s="337">
        <v>0</v>
      </c>
      <c r="G29" s="337">
        <v>0</v>
      </c>
      <c r="H29" s="337">
        <v>0</v>
      </c>
      <c r="I29" s="337">
        <v>0</v>
      </c>
      <c r="J29" s="5"/>
    </row>
    <row r="30" spans="3:10" ht="19.5" thickBot="1" x14ac:dyDescent="0.35">
      <c r="C30" s="148" t="s">
        <v>26</v>
      </c>
      <c r="D30" s="339">
        <f t="shared" ref="D30:I30" si="5">+D28-D29</f>
        <v>33755.588170319577</v>
      </c>
      <c r="E30" s="339">
        <f t="shared" si="5"/>
        <v>-898.28434284495961</v>
      </c>
      <c r="F30" s="339">
        <f t="shared" si="5"/>
        <v>76012.949056632628</v>
      </c>
      <c r="G30" s="339">
        <f t="shared" si="5"/>
        <v>100117.56639756105</v>
      </c>
      <c r="H30" s="339">
        <f t="shared" si="5"/>
        <v>125020.06524697364</v>
      </c>
      <c r="I30" s="339">
        <f t="shared" si="5"/>
        <v>150623.27284607873</v>
      </c>
      <c r="J30" s="5"/>
    </row>
    <row r="31" spans="3:10" ht="16.5" thickTop="1" x14ac:dyDescent="0.25">
      <c r="C31" s="33"/>
      <c r="D31" s="337"/>
      <c r="E31" s="337"/>
      <c r="F31" s="337"/>
      <c r="G31" s="337"/>
      <c r="H31" s="337"/>
      <c r="I31" s="337"/>
      <c r="J31" s="5"/>
    </row>
    <row r="32" spans="3:10" ht="18.75" x14ac:dyDescent="0.25">
      <c r="C32" s="28" t="s">
        <v>27</v>
      </c>
      <c r="D32" s="342"/>
      <c r="E32" s="342"/>
      <c r="F32" s="342"/>
      <c r="G32" s="342"/>
      <c r="H32" s="342"/>
      <c r="I32" s="342"/>
      <c r="J32" s="5"/>
    </row>
    <row r="33" spans="3:10" ht="15.75" x14ac:dyDescent="0.25">
      <c r="C33" s="22" t="s">
        <v>254</v>
      </c>
      <c r="D33" s="73">
        <f>'LBO PL'!C34</f>
        <v>0</v>
      </c>
      <c r="E33" s="73">
        <f>'LBO PL'!D34</f>
        <v>15</v>
      </c>
      <c r="F33" s="73">
        <f>'LBO PL'!E34</f>
        <v>15</v>
      </c>
      <c r="G33" s="73">
        <f>'LBO PL'!F34</f>
        <v>15</v>
      </c>
      <c r="H33" s="73">
        <f>'LBO PL'!G34</f>
        <v>15</v>
      </c>
      <c r="I33" s="73">
        <f>'LBO PL'!H34</f>
        <v>15</v>
      </c>
      <c r="J33" s="7"/>
    </row>
    <row r="34" spans="3:10" ht="15.75" x14ac:dyDescent="0.25">
      <c r="C34" s="22" t="s">
        <v>271</v>
      </c>
      <c r="D34" s="73">
        <f>IFERROR('LBO BS'!C14-'LBO BS'!D14,"NA")</f>
        <v>0</v>
      </c>
      <c r="E34" s="73">
        <f>IFERROR('LBO BS'!C14-'LBO BS'!D14,"NA")</f>
        <v>0</v>
      </c>
      <c r="F34" s="73">
        <f>IFERROR('LBO BS'!D14-'LBO BS'!E14,"NA")</f>
        <v>0</v>
      </c>
      <c r="G34" s="73">
        <f>IFERROR('LBO BS'!E14-'LBO BS'!F14,"NA")</f>
        <v>0</v>
      </c>
      <c r="H34" s="73">
        <f>IFERROR('LBO BS'!F14-'LBO BS'!G14,"NA")</f>
        <v>0</v>
      </c>
      <c r="I34" s="73">
        <f>IFERROR('LBO BS'!G14-'LBO BS'!H14,"NA")</f>
        <v>0</v>
      </c>
      <c r="J34" s="7"/>
    </row>
    <row r="35" spans="3:10" ht="15.75" x14ac:dyDescent="0.25">
      <c r="C35" s="22" t="s">
        <v>272</v>
      </c>
      <c r="D35" s="73">
        <f>CFS!G34</f>
        <v>-5999.9999999999927</v>
      </c>
      <c r="E35" s="73">
        <f>-('LBO BS'!D10-'LBO BS'!C10+E10)</f>
        <v>0</v>
      </c>
      <c r="F35" s="73">
        <f>-Assumptions!I49</f>
        <v>-6000</v>
      </c>
      <c r="G35" s="73">
        <f>-Assumptions!J49</f>
        <v>-6000</v>
      </c>
      <c r="H35" s="73">
        <f>-Assumptions!K49</f>
        <v>-6000</v>
      </c>
      <c r="I35" s="73">
        <f>-Assumptions!L49</f>
        <v>-6000</v>
      </c>
      <c r="J35" s="7"/>
    </row>
    <row r="36" spans="3:10" ht="15.75" x14ac:dyDescent="0.25">
      <c r="C36" s="22" t="s">
        <v>273</v>
      </c>
      <c r="D36" s="337">
        <v>0</v>
      </c>
      <c r="E36" s="337">
        <v>0</v>
      </c>
      <c r="F36" s="337">
        <v>0</v>
      </c>
      <c r="G36" s="337">
        <v>0</v>
      </c>
      <c r="H36" s="337">
        <v>0</v>
      </c>
      <c r="I36" s="337">
        <v>0</v>
      </c>
      <c r="J36" s="7"/>
    </row>
    <row r="37" spans="3:10" ht="15.75" x14ac:dyDescent="0.25">
      <c r="C37" s="22" t="s">
        <v>346</v>
      </c>
      <c r="D37" s="337">
        <v>0</v>
      </c>
      <c r="E37" s="73">
        <f>-'LBO Pro Forma BS'!F13</f>
        <v>-675466.36212163256</v>
      </c>
      <c r="F37" s="73">
        <v>0</v>
      </c>
      <c r="G37" s="73">
        <f>-'LBO Pro Forma BS'!H13</f>
        <v>0</v>
      </c>
      <c r="H37" s="73">
        <f>-'LBO Pro Forma BS'!I13</f>
        <v>0</v>
      </c>
      <c r="I37" s="73">
        <f>-'LBO Pro Forma BS'!J13</f>
        <v>0</v>
      </c>
      <c r="J37" s="7"/>
    </row>
    <row r="38" spans="3:10" ht="15.75" x14ac:dyDescent="0.25">
      <c r="C38" s="35" t="s">
        <v>284</v>
      </c>
      <c r="D38" s="338">
        <f>SUM(D33:D37)</f>
        <v>-5999.9999999999927</v>
      </c>
      <c r="E38" s="338">
        <f t="shared" ref="E38:I38" si="6">SUM(E33:E37)</f>
        <v>-675451.36212163256</v>
      </c>
      <c r="F38" s="338">
        <f t="shared" si="6"/>
        <v>-5985</v>
      </c>
      <c r="G38" s="338">
        <f t="shared" si="6"/>
        <v>-5985</v>
      </c>
      <c r="H38" s="338">
        <f t="shared" si="6"/>
        <v>-5985</v>
      </c>
      <c r="I38" s="338">
        <f t="shared" si="6"/>
        <v>-5985</v>
      </c>
      <c r="J38" s="7"/>
    </row>
    <row r="39" spans="3:10" ht="15.75" x14ac:dyDescent="0.25">
      <c r="C39" s="22" t="s">
        <v>291</v>
      </c>
      <c r="D39" s="337">
        <f t="shared" ref="D39:I39" si="7">-D11</f>
        <v>0</v>
      </c>
      <c r="E39" s="337">
        <f t="shared" si="7"/>
        <v>0</v>
      </c>
      <c r="F39" s="337">
        <f t="shared" si="7"/>
        <v>0</v>
      </c>
      <c r="G39" s="337">
        <f t="shared" si="7"/>
        <v>0</v>
      </c>
      <c r="H39" s="337">
        <f t="shared" si="7"/>
        <v>0</v>
      </c>
      <c r="I39" s="337">
        <f t="shared" si="7"/>
        <v>0</v>
      </c>
      <c r="J39" s="7"/>
    </row>
    <row r="40" spans="3:10" ht="19.5" thickBot="1" x14ac:dyDescent="0.35">
      <c r="C40" s="148" t="s">
        <v>28</v>
      </c>
      <c r="D40" s="339">
        <f t="shared" ref="D40:I40" si="8">SUM(D38:D39)</f>
        <v>-5999.9999999999927</v>
      </c>
      <c r="E40" s="339">
        <f t="shared" si="8"/>
        <v>-675451.36212163256</v>
      </c>
      <c r="F40" s="339">
        <f t="shared" si="8"/>
        <v>-5985</v>
      </c>
      <c r="G40" s="339">
        <f t="shared" si="8"/>
        <v>-5985</v>
      </c>
      <c r="H40" s="339">
        <f t="shared" si="8"/>
        <v>-5985</v>
      </c>
      <c r="I40" s="339">
        <f t="shared" si="8"/>
        <v>-5985</v>
      </c>
      <c r="J40" s="7"/>
    </row>
    <row r="41" spans="3:10" ht="16.5" thickTop="1" x14ac:dyDescent="0.25">
      <c r="C41" s="33"/>
      <c r="D41" s="344"/>
      <c r="E41" s="344"/>
      <c r="F41" s="344"/>
      <c r="G41" s="344"/>
      <c r="H41" s="344"/>
      <c r="I41" s="344"/>
      <c r="J41" s="7"/>
    </row>
    <row r="42" spans="3:10" ht="15.75" x14ac:dyDescent="0.25">
      <c r="C42" s="149" t="s">
        <v>170</v>
      </c>
      <c r="D42" s="337">
        <f t="shared" ref="D42:I42" si="9">D30+D40</f>
        <v>27755.588170319585</v>
      </c>
      <c r="E42" s="337">
        <f t="shared" si="9"/>
        <v>-676349.64646447753</v>
      </c>
      <c r="F42" s="337">
        <f t="shared" si="9"/>
        <v>70027.949056632628</v>
      </c>
      <c r="G42" s="337">
        <f t="shared" si="9"/>
        <v>94132.566397561051</v>
      </c>
      <c r="H42" s="337">
        <f t="shared" si="9"/>
        <v>119035.06524697364</v>
      </c>
      <c r="I42" s="337">
        <f t="shared" si="9"/>
        <v>144638.27284607873</v>
      </c>
      <c r="J42" s="5"/>
    </row>
    <row r="43" spans="3:10" x14ac:dyDescent="0.25">
      <c r="C43" s="98"/>
      <c r="D43" s="342"/>
      <c r="E43" s="342"/>
      <c r="F43" s="342"/>
      <c r="G43" s="342"/>
      <c r="H43" s="342"/>
      <c r="I43" s="342"/>
      <c r="J43" s="5"/>
    </row>
    <row r="44" spans="3:10" ht="18.75" x14ac:dyDescent="0.25">
      <c r="C44" s="29" t="s">
        <v>29</v>
      </c>
      <c r="D44" s="342"/>
      <c r="E44" s="342"/>
      <c r="F44" s="342"/>
      <c r="G44" s="342"/>
      <c r="H44" s="342"/>
      <c r="I44" s="342"/>
      <c r="J44" s="5"/>
    </row>
    <row r="45" spans="3:10" ht="15.75" x14ac:dyDescent="0.25">
      <c r="C45" s="22" t="s">
        <v>276</v>
      </c>
      <c r="D45" s="337">
        <f>BS!F14-BS!G14</f>
        <v>0</v>
      </c>
      <c r="E45" s="337">
        <f>BS!F14-'LBO BS'!D15</f>
        <v>0</v>
      </c>
      <c r="F45" s="337">
        <f>'LBO BS'!D15-'LBO BS'!E15</f>
        <v>0</v>
      </c>
      <c r="G45" s="337">
        <f>'LBO BS'!E15-'LBO BS'!F15</f>
        <v>0</v>
      </c>
      <c r="H45" s="337">
        <f>'LBO BS'!F15-'LBO BS'!G15</f>
        <v>0</v>
      </c>
      <c r="I45" s="337">
        <f>'LBO BS'!G15-'LBO BS'!H15</f>
        <v>0</v>
      </c>
      <c r="J45" s="5"/>
    </row>
    <row r="46" spans="3:10" ht="15.75" x14ac:dyDescent="0.25">
      <c r="C46" s="22" t="s">
        <v>275</v>
      </c>
      <c r="D46" s="73">
        <f>BS!G32-BS!F32+BS!G34-BS!F34</f>
        <v>1706.3309499999959</v>
      </c>
      <c r="E46" s="73">
        <f>'LBO BS'!D34-'LBO BS'!C34</f>
        <v>521879.20131348644</v>
      </c>
      <c r="F46" s="73">
        <f>'LBO BS'!E34-'LBO BS'!D34</f>
        <v>-21283.941429236205</v>
      </c>
      <c r="G46" s="73">
        <f>'LBO BS'!F34-'LBO BS'!E34</f>
        <v>-44862.497761063336</v>
      </c>
      <c r="H46" s="73">
        <f>'LBO BS'!G34-'LBO BS'!F34</f>
        <v>-71832.576797875401</v>
      </c>
      <c r="I46" s="73">
        <f>'LBO BS'!H34-'LBO BS'!G34</f>
        <v>-102470.07327842934</v>
      </c>
      <c r="J46" s="5"/>
    </row>
    <row r="47" spans="3:10" ht="15.75" x14ac:dyDescent="0.25">
      <c r="C47" s="22" t="s">
        <v>245</v>
      </c>
      <c r="D47" s="73">
        <f>PL!G34</f>
        <v>-6635.9902469999997</v>
      </c>
      <c r="E47" s="73">
        <f>'LBO PL'!D36+'LBO PL'!D37-'LBO BS'!D16</f>
        <v>-11469.178265269729</v>
      </c>
      <c r="F47" s="73">
        <f>'LBO PL'!E36+'LBO PL'!E37</f>
        <v>-48744.00762739635</v>
      </c>
      <c r="G47" s="73">
        <f>'LBO PL'!F36+'LBO PL'!F37</f>
        <v>-49270.068636497796</v>
      </c>
      <c r="H47" s="73">
        <f>'LBO PL'!G36+'LBO PL'!G37</f>
        <v>-47202.488449098266</v>
      </c>
      <c r="I47" s="73">
        <f>'LBO PL'!H36+'LBO PL'!H37</f>
        <v>-42168.199567649404</v>
      </c>
      <c r="J47" s="5"/>
    </row>
    <row r="48" spans="3:10" ht="15.75" x14ac:dyDescent="0.25">
      <c r="C48" s="22" t="s">
        <v>274</v>
      </c>
      <c r="D48" s="337">
        <v>0</v>
      </c>
      <c r="E48" s="73">
        <f>'LBO BS'!D29-'LBO BS'!C29+'LBO Pro Forma BS'!E31</f>
        <v>132375.35954294133</v>
      </c>
      <c r="F48" s="73">
        <f>'LBO BS'!E29-'LBO BS'!D29</f>
        <v>0</v>
      </c>
      <c r="G48" s="73">
        <f>'LBO BS'!F29-'LBO BS'!E29</f>
        <v>0</v>
      </c>
      <c r="H48" s="73">
        <f>'LBO BS'!G29-'LBO BS'!F29</f>
        <v>0</v>
      </c>
      <c r="I48" s="73">
        <f>'LBO BS'!H29-'LBO BS'!G29</f>
        <v>0</v>
      </c>
      <c r="J48" s="5"/>
    </row>
    <row r="49" spans="3:12" ht="19.5" thickBot="1" x14ac:dyDescent="0.35">
      <c r="C49" s="148" t="s">
        <v>30</v>
      </c>
      <c r="D49" s="339">
        <f t="shared" ref="D49:I49" si="10">SUM(D45:D48)</f>
        <v>-4929.6592970000038</v>
      </c>
      <c r="E49" s="339">
        <f t="shared" si="10"/>
        <v>642785.38259115804</v>
      </c>
      <c r="F49" s="339">
        <f t="shared" si="10"/>
        <v>-70027.949056632555</v>
      </c>
      <c r="G49" s="339">
        <f t="shared" si="10"/>
        <v>-94132.566397561139</v>
      </c>
      <c r="H49" s="339">
        <f t="shared" si="10"/>
        <v>-119035.06524697367</v>
      </c>
      <c r="I49" s="339">
        <f t="shared" si="10"/>
        <v>-144638.27284607873</v>
      </c>
      <c r="J49" s="5"/>
    </row>
    <row r="50" spans="3:12" ht="16.5" thickTop="1" x14ac:dyDescent="0.25">
      <c r="C50" s="33"/>
      <c r="D50" s="337"/>
      <c r="E50" s="337"/>
      <c r="F50" s="337"/>
      <c r="G50" s="337"/>
      <c r="H50" s="337"/>
      <c r="I50" s="337"/>
      <c r="J50" s="5"/>
      <c r="K50" s="36"/>
    </row>
    <row r="51" spans="3:12" ht="19.5" thickBot="1" x14ac:dyDescent="0.35">
      <c r="C51" s="150" t="s">
        <v>32</v>
      </c>
      <c r="D51" s="339">
        <f t="shared" ref="D51:I51" si="11">D30+D40+D49</f>
        <v>22825.928873319579</v>
      </c>
      <c r="E51" s="339">
        <f t="shared" si="11"/>
        <v>-33564.263873319491</v>
      </c>
      <c r="F51" s="339">
        <f t="shared" si="11"/>
        <v>0</v>
      </c>
      <c r="G51" s="339">
        <f t="shared" si="11"/>
        <v>0</v>
      </c>
      <c r="H51" s="339">
        <f t="shared" si="11"/>
        <v>0</v>
      </c>
      <c r="I51" s="339">
        <f t="shared" si="11"/>
        <v>0</v>
      </c>
      <c r="J51" s="5"/>
      <c r="K51" s="36"/>
    </row>
    <row r="52" spans="3:12" ht="16.5" thickTop="1" x14ac:dyDescent="0.25">
      <c r="C52" s="30"/>
      <c r="D52" s="342"/>
      <c r="E52" s="342"/>
      <c r="F52" s="342"/>
      <c r="G52" s="342"/>
      <c r="H52" s="342"/>
      <c r="I52" s="342"/>
      <c r="J52" s="5"/>
      <c r="K52" s="36"/>
    </row>
    <row r="53" spans="3:12" ht="15.75" x14ac:dyDescent="0.25">
      <c r="C53" s="34" t="s">
        <v>31</v>
      </c>
      <c r="D53" s="73">
        <f>CFS!G52</f>
        <v>11238.334999999945</v>
      </c>
      <c r="E53" s="73">
        <f>D54</f>
        <v>34064.26387331952</v>
      </c>
      <c r="F53" s="73">
        <f>E54</f>
        <v>500.0000000000291</v>
      </c>
      <c r="G53" s="73">
        <f t="shared" ref="G53:I53" si="12">F54</f>
        <v>500.0000000000291</v>
      </c>
      <c r="H53" s="73">
        <f t="shared" si="12"/>
        <v>500.0000000000291</v>
      </c>
      <c r="I53" s="73">
        <f t="shared" si="12"/>
        <v>500.0000000000291</v>
      </c>
      <c r="J53" s="5"/>
      <c r="K53" s="36"/>
    </row>
    <row r="54" spans="3:12" ht="15.75" x14ac:dyDescent="0.25">
      <c r="C54" s="34" t="s">
        <v>33</v>
      </c>
      <c r="D54" s="337">
        <f t="shared" ref="D54:I54" si="13">D51+D53</f>
        <v>34064.26387331952</v>
      </c>
      <c r="E54" s="337">
        <f t="shared" si="13"/>
        <v>500.0000000000291</v>
      </c>
      <c r="F54" s="337">
        <f t="shared" si="13"/>
        <v>500.0000000000291</v>
      </c>
      <c r="G54" s="337">
        <f t="shared" si="13"/>
        <v>500.0000000000291</v>
      </c>
      <c r="H54" s="337">
        <f t="shared" si="13"/>
        <v>500.0000000000291</v>
      </c>
      <c r="I54" s="337">
        <f t="shared" si="13"/>
        <v>500.0000000000291</v>
      </c>
      <c r="J54" s="5"/>
      <c r="L54" s="3"/>
    </row>
    <row r="55" spans="3:12" ht="19.5" thickBot="1" x14ac:dyDescent="0.35">
      <c r="C55" s="148" t="s">
        <v>246</v>
      </c>
      <c r="D55" s="339">
        <f t="shared" ref="D55:I55" si="14">D54-D53</f>
        <v>22825.928873319575</v>
      </c>
      <c r="E55" s="339">
        <f t="shared" si="14"/>
        <v>-33564.263873319491</v>
      </c>
      <c r="F55" s="339">
        <f t="shared" si="14"/>
        <v>0</v>
      </c>
      <c r="G55" s="339">
        <f t="shared" si="14"/>
        <v>0</v>
      </c>
      <c r="H55" s="339">
        <f t="shared" si="14"/>
        <v>0</v>
      </c>
      <c r="I55" s="339">
        <f t="shared" si="14"/>
        <v>0</v>
      </c>
      <c r="K55" s="36"/>
      <c r="L55" s="69"/>
    </row>
    <row r="56" spans="3:12" ht="15.75" thickTop="1" x14ac:dyDescent="0.25">
      <c r="D56" s="386"/>
      <c r="E56" s="386"/>
      <c r="F56" s="386"/>
      <c r="G56" s="386"/>
      <c r="H56" s="386"/>
      <c r="I56" s="386"/>
    </row>
    <row r="57" spans="3:12" x14ac:dyDescent="0.25">
      <c r="D57" s="38"/>
      <c r="E57" s="38"/>
      <c r="F57" s="38"/>
      <c r="G57" s="38"/>
      <c r="H57" s="38"/>
      <c r="I57" s="38"/>
    </row>
    <row r="58" spans="3:12" ht="15.75" x14ac:dyDescent="0.25">
      <c r="C58" s="34" t="s">
        <v>170</v>
      </c>
      <c r="D58" s="73"/>
      <c r="E58" s="73">
        <f>E42</f>
        <v>-676349.64646447753</v>
      </c>
      <c r="F58" s="73">
        <f>F42</f>
        <v>70027.949056632628</v>
      </c>
      <c r="G58" s="73">
        <f t="shared" ref="G58:I58" si="15">G42</f>
        <v>94132.566397561051</v>
      </c>
      <c r="H58" s="73">
        <f t="shared" si="15"/>
        <v>119035.06524697364</v>
      </c>
      <c r="I58" s="73">
        <f t="shared" si="15"/>
        <v>144638.27284607873</v>
      </c>
    </row>
    <row r="59" spans="3:12" ht="15.75" x14ac:dyDescent="0.25">
      <c r="C59" s="99" t="s">
        <v>171</v>
      </c>
      <c r="D59" s="387"/>
      <c r="E59" s="387">
        <f>E53</f>
        <v>34064.26387331952</v>
      </c>
      <c r="F59" s="387">
        <f>E68</f>
        <v>500</v>
      </c>
      <c r="G59" s="387">
        <f t="shared" ref="G59:I59" si="16">F59</f>
        <v>500</v>
      </c>
      <c r="H59" s="387">
        <f t="shared" si="16"/>
        <v>500</v>
      </c>
      <c r="I59" s="387">
        <f t="shared" si="16"/>
        <v>500</v>
      </c>
    </row>
    <row r="60" spans="3:12" ht="15.75" x14ac:dyDescent="0.25">
      <c r="C60" s="34" t="s">
        <v>347</v>
      </c>
      <c r="D60" s="73"/>
      <c r="E60" s="73">
        <f>+E46+E48</f>
        <v>654254.56085642776</v>
      </c>
      <c r="F60" s="73">
        <f>+F47</f>
        <v>-48744.00762739635</v>
      </c>
      <c r="G60" s="73">
        <f t="shared" ref="G60:I60" si="17">+G47</f>
        <v>-49270.068636497796</v>
      </c>
      <c r="H60" s="73">
        <f t="shared" si="17"/>
        <v>-47202.488449098266</v>
      </c>
      <c r="I60" s="73">
        <f t="shared" si="17"/>
        <v>-42168.199567649404</v>
      </c>
    </row>
    <row r="61" spans="3:12" ht="15.75" x14ac:dyDescent="0.25">
      <c r="C61" s="34" t="s">
        <v>172</v>
      </c>
      <c r="D61" s="73"/>
      <c r="E61" s="73">
        <f>-LBO!F12</f>
        <v>-500</v>
      </c>
      <c r="F61" s="358">
        <f>E61</f>
        <v>-500</v>
      </c>
      <c r="G61" s="358">
        <f t="shared" ref="G61:I61" si="18">F61</f>
        <v>-500</v>
      </c>
      <c r="H61" s="358">
        <f t="shared" si="18"/>
        <v>-500</v>
      </c>
      <c r="I61" s="358">
        <f t="shared" si="18"/>
        <v>-500</v>
      </c>
    </row>
    <row r="62" spans="3:12" ht="15.75" x14ac:dyDescent="0.25">
      <c r="C62" s="100" t="s">
        <v>348</v>
      </c>
      <c r="D62" s="388"/>
      <c r="E62" s="388">
        <f>SUM(E58:E61)</f>
        <v>11469.178265269729</v>
      </c>
      <c r="F62" s="388">
        <f>SUM(F58:F61)</f>
        <v>21283.941429236278</v>
      </c>
      <c r="G62" s="388">
        <f t="shared" ref="G62:I62" si="19">SUM(G58:G61)</f>
        <v>44862.497761063256</v>
      </c>
      <c r="H62" s="388">
        <f t="shared" si="19"/>
        <v>71832.576797875372</v>
      </c>
      <c r="I62" s="388">
        <f t="shared" si="19"/>
        <v>102470.07327842934</v>
      </c>
    </row>
    <row r="63" spans="3:12" ht="15.75" x14ac:dyDescent="0.25">
      <c r="C63" s="34" t="s">
        <v>173</v>
      </c>
      <c r="D63" s="73"/>
      <c r="E63" s="73">
        <f>+'LBO Debt'!C9+E47</f>
        <v>-11469.178265269729</v>
      </c>
      <c r="F63" s="73">
        <f>+'LBO Debt'!D9</f>
        <v>-57345.891326348647</v>
      </c>
      <c r="G63" s="73">
        <f>+'LBO Debt'!E9</f>
        <v>-57345.891326348647</v>
      </c>
      <c r="H63" s="73">
        <f>+'LBO Debt'!F9</f>
        <v>-57345.891326348647</v>
      </c>
      <c r="I63" s="73">
        <f>+'LBO Debt'!G9</f>
        <v>-57345.891326348647</v>
      </c>
      <c r="J63" s="53"/>
    </row>
    <row r="64" spans="3:12" ht="15.75" x14ac:dyDescent="0.25">
      <c r="C64" s="100" t="s">
        <v>349</v>
      </c>
      <c r="D64" s="388"/>
      <c r="E64" s="388">
        <f>SUM(E62:E63)</f>
        <v>0</v>
      </c>
      <c r="F64" s="388">
        <f t="shared" ref="F64:I64" si="20">SUM(F62:F63)</f>
        <v>-36061.949897112368</v>
      </c>
      <c r="G64" s="388">
        <f t="shared" si="20"/>
        <v>-12483.393565285391</v>
      </c>
      <c r="H64" s="388">
        <f t="shared" si="20"/>
        <v>14486.685471526725</v>
      </c>
      <c r="I64" s="388">
        <f t="shared" si="20"/>
        <v>45124.181952080689</v>
      </c>
    </row>
    <row r="65" spans="3:9" ht="15.75" x14ac:dyDescent="0.25">
      <c r="C65" s="34" t="s">
        <v>176</v>
      </c>
      <c r="D65" s="73"/>
      <c r="E65" s="73">
        <f>-(MIN(E64,'LBO BS'!D36))</f>
        <v>0</v>
      </c>
      <c r="F65" s="73">
        <f>-(MIN(F64,'LBO Pro Forma BS'!$F$37))</f>
        <v>36061.949897112368</v>
      </c>
      <c r="G65" s="73">
        <f>-(MIN(G64,'LBO Pro Forma BS'!$F$37-SUM(E65:F65)))</f>
        <v>12483.393565285391</v>
      </c>
      <c r="H65" s="73">
        <f>-(MIN(H64,'LBO Pro Forma BS'!$F$37-SUM(E65:G65)))</f>
        <v>-14486.685471526725</v>
      </c>
      <c r="I65" s="73">
        <f>-(MIN(I64,'LBO Pro Forma BS'!$F$37-SUM(E65:H65)))</f>
        <v>-45124.181952080689</v>
      </c>
    </row>
    <row r="66" spans="3:9" ht="15.75" x14ac:dyDescent="0.25">
      <c r="C66" s="100" t="s">
        <v>350</v>
      </c>
      <c r="D66" s="388"/>
      <c r="E66" s="388">
        <f t="shared" ref="E66:I66" si="21">SUM(E64:E65)</f>
        <v>0</v>
      </c>
      <c r="F66" s="388">
        <f>SUM(F64:F65)</f>
        <v>0</v>
      </c>
      <c r="G66" s="388">
        <f t="shared" si="21"/>
        <v>0</v>
      </c>
      <c r="H66" s="388">
        <f t="shared" si="21"/>
        <v>0</v>
      </c>
      <c r="I66" s="388">
        <f t="shared" si="21"/>
        <v>0</v>
      </c>
    </row>
    <row r="67" spans="3:9" ht="15.75" x14ac:dyDescent="0.25">
      <c r="C67" s="34" t="s">
        <v>174</v>
      </c>
      <c r="D67" s="73"/>
      <c r="E67" s="73">
        <f>-E61</f>
        <v>500</v>
      </c>
      <c r="F67" s="73">
        <f t="shared" ref="F67:I67" si="22">-F61</f>
        <v>500</v>
      </c>
      <c r="G67" s="73">
        <f t="shared" si="22"/>
        <v>500</v>
      </c>
      <c r="H67" s="73">
        <f t="shared" si="22"/>
        <v>500</v>
      </c>
      <c r="I67" s="73">
        <f t="shared" si="22"/>
        <v>500</v>
      </c>
    </row>
    <row r="68" spans="3:9" ht="15.75" x14ac:dyDescent="0.25">
      <c r="C68" s="100" t="s">
        <v>175</v>
      </c>
      <c r="D68" s="388"/>
      <c r="E68" s="388">
        <f t="shared" ref="E68:I68" si="23">SUM(E66:E67)</f>
        <v>500</v>
      </c>
      <c r="F68" s="388">
        <f>SUM(F66:F67)</f>
        <v>500</v>
      </c>
      <c r="G68" s="388">
        <f t="shared" si="23"/>
        <v>500</v>
      </c>
      <c r="H68" s="388">
        <f t="shared" si="23"/>
        <v>500</v>
      </c>
      <c r="I68" s="388">
        <f t="shared" si="23"/>
        <v>500</v>
      </c>
    </row>
    <row r="70" spans="3:9" x14ac:dyDescent="0.25">
      <c r="D70" s="3"/>
      <c r="E70" s="3"/>
    </row>
  </sheetData>
  <hyperlinks>
    <hyperlink ref="C4" location="Index!A1" display="Back to Index" xr:uid="{00000000-0004-0000-0E00-000000000000}"/>
  </hyperlinks>
  <pageMargins left="0.7" right="0.7" top="0.75" bottom="0.75" header="0.3" footer="0.3"/>
  <pageSetup scale="43" orientation="portrait" r:id="rId1"/>
  <ignoredErrors>
    <ignoredError sqref="E67:I67 G60:I60 E65:F65" formula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5"/>
  <sheetViews>
    <sheetView showGridLines="0" view="pageBreakPreview" zoomScale="90" zoomScaleNormal="100" zoomScaleSheetLayoutView="90" workbookViewId="0">
      <selection activeCell="B5" sqref="B5"/>
    </sheetView>
  </sheetViews>
  <sheetFormatPr defaultRowHeight="15" x14ac:dyDescent="0.25"/>
  <cols>
    <col min="1" max="1" width="1.85546875" customWidth="1"/>
    <col min="2" max="2" width="34.140625" bestFit="1" customWidth="1"/>
    <col min="3" max="7" width="11.42578125" bestFit="1" customWidth="1"/>
    <col min="8" max="8" width="1.85546875" customWidth="1"/>
    <col min="9" max="9" width="10.42578125" bestFit="1" customWidth="1"/>
  </cols>
  <sheetData>
    <row r="1" spans="1:9" ht="23.25" customHeight="1" x14ac:dyDescent="0.35">
      <c r="A1" s="24"/>
      <c r="B1" s="277" t="s">
        <v>161</v>
      </c>
      <c r="C1" s="277"/>
      <c r="D1" s="277"/>
      <c r="E1" s="277"/>
      <c r="F1" s="277"/>
      <c r="G1" s="277"/>
      <c r="H1" s="24"/>
    </row>
    <row r="2" spans="1:9" s="7" customFormat="1" ht="15.75" x14ac:dyDescent="0.25">
      <c r="B2" s="278" t="s">
        <v>298</v>
      </c>
      <c r="C2" s="47"/>
      <c r="D2" s="47"/>
      <c r="E2" s="47"/>
      <c r="F2" s="47"/>
      <c r="G2" s="47"/>
    </row>
    <row r="3" spans="1:9" x14ac:dyDescent="0.25">
      <c r="A3" s="92"/>
      <c r="H3" s="92"/>
    </row>
    <row r="4" spans="1:9" x14ac:dyDescent="0.25">
      <c r="B4" s="116" t="s">
        <v>299</v>
      </c>
    </row>
    <row r="5" spans="1:9" ht="18.75" x14ac:dyDescent="0.3">
      <c r="C5" s="303" t="s">
        <v>256</v>
      </c>
      <c r="D5" s="304"/>
      <c r="E5" s="304"/>
      <c r="F5" s="304"/>
      <c r="G5" s="304"/>
    </row>
    <row r="6" spans="1:9" ht="15.75" x14ac:dyDescent="0.25">
      <c r="C6" s="305" t="s">
        <v>255</v>
      </c>
      <c r="D6" s="305">
        <v>2022</v>
      </c>
      <c r="E6" s="305">
        <f>D6+1</f>
        <v>2023</v>
      </c>
      <c r="F6" s="305">
        <f>E6+1</f>
        <v>2024</v>
      </c>
      <c r="G6" s="305">
        <f t="shared" ref="G6" si="0">F6+1</f>
        <v>2025</v>
      </c>
    </row>
    <row r="7" spans="1:9" ht="15.75" x14ac:dyDescent="0.25">
      <c r="B7" s="33" t="s">
        <v>258</v>
      </c>
      <c r="C7" s="7"/>
      <c r="D7" s="7"/>
      <c r="E7" s="7"/>
      <c r="F7" s="7"/>
      <c r="G7" s="7"/>
    </row>
    <row r="8" spans="1:9" ht="15.75" x14ac:dyDescent="0.25">
      <c r="B8" s="23" t="s">
        <v>124</v>
      </c>
      <c r="C8" s="279">
        <f>LBO!F23</f>
        <v>286729.45663174323</v>
      </c>
      <c r="D8" s="279">
        <f>+C8+D9</f>
        <v>229383.56530539459</v>
      </c>
      <c r="E8" s="279">
        <f>+D8+E9</f>
        <v>172037.67397904594</v>
      </c>
      <c r="F8" s="279">
        <f>+E8+F9</f>
        <v>114691.78265269729</v>
      </c>
      <c r="G8" s="279">
        <f>+F8+G9</f>
        <v>57345.891326348647</v>
      </c>
    </row>
    <row r="9" spans="1:9" ht="15.75" x14ac:dyDescent="0.25">
      <c r="B9" s="23" t="s">
        <v>260</v>
      </c>
      <c r="C9" s="279">
        <v>0</v>
      </c>
      <c r="D9" s="279">
        <f>-MIN(C8,LBO!$F$23/LBO!$L$9)</f>
        <v>-57345.891326348647</v>
      </c>
      <c r="E9" s="279">
        <f>-MIN(D8,LBO!$F$23/LBO!$L$9)</f>
        <v>-57345.891326348647</v>
      </c>
      <c r="F9" s="279">
        <f>-MIN(E8,LBO!$F$23/LBO!$L$9)</f>
        <v>-57345.891326348647</v>
      </c>
      <c r="G9" s="279">
        <f>-MIN(F8,LBO!$F$23/LBO!$L$9)</f>
        <v>-57345.891326348647</v>
      </c>
    </row>
    <row r="10" spans="1:9" ht="15.75" x14ac:dyDescent="0.25">
      <c r="B10" s="306" t="s">
        <v>257</v>
      </c>
      <c r="C10" s="302">
        <f>SUM(C8:C9)</f>
        <v>286729.45663174323</v>
      </c>
      <c r="D10" s="302">
        <f>SUM(D8:D9)</f>
        <v>172037.67397904594</v>
      </c>
      <c r="E10" s="302">
        <f>SUM(E8:E9)</f>
        <v>114691.78265269729</v>
      </c>
      <c r="F10" s="302">
        <f>SUM(F8:F9)</f>
        <v>57345.891326348647</v>
      </c>
      <c r="G10" s="302">
        <f>SUM(G8:G9)</f>
        <v>0</v>
      </c>
    </row>
    <row r="11" spans="1:9" ht="15.75" x14ac:dyDescent="0.25">
      <c r="B11" s="7"/>
      <c r="C11" s="7"/>
      <c r="D11" s="279"/>
      <c r="E11" s="279"/>
      <c r="F11" s="279"/>
      <c r="G11" s="279"/>
    </row>
    <row r="12" spans="1:9" ht="15.75" x14ac:dyDescent="0.25">
      <c r="B12" s="33" t="s">
        <v>259</v>
      </c>
    </row>
    <row r="13" spans="1:9" ht="15.75" x14ac:dyDescent="0.25">
      <c r="B13" s="23" t="s">
        <v>162</v>
      </c>
      <c r="C13" s="279">
        <f>LBO!F24</f>
        <v>286729.45663174323</v>
      </c>
      <c r="D13" s="279">
        <f>+C15</f>
        <v>286729.45663174323</v>
      </c>
      <c r="E13" s="279">
        <f t="shared" ref="E13:G13" si="1">+D15</f>
        <v>322791.40652885562</v>
      </c>
      <c r="F13" s="279">
        <f t="shared" si="1"/>
        <v>335274.80009414098</v>
      </c>
      <c r="G13" s="279">
        <f t="shared" si="1"/>
        <v>320788.11462261423</v>
      </c>
    </row>
    <row r="14" spans="1:9" ht="15.75" x14ac:dyDescent="0.25">
      <c r="B14" s="23" t="s">
        <v>261</v>
      </c>
      <c r="C14" s="279">
        <f>+'LBO CFS'!E65</f>
        <v>0</v>
      </c>
      <c r="D14" s="279">
        <f>+'LBO CFS'!F65</f>
        <v>36061.949897112368</v>
      </c>
      <c r="E14" s="279">
        <f>+'LBO CFS'!G65</f>
        <v>12483.393565285391</v>
      </c>
      <c r="F14" s="279">
        <f>+'LBO CFS'!H65</f>
        <v>-14486.685471526725</v>
      </c>
      <c r="G14" s="279">
        <f>+'LBO CFS'!I65</f>
        <v>-45124.181952080689</v>
      </c>
    </row>
    <row r="15" spans="1:9" ht="15.75" x14ac:dyDescent="0.25">
      <c r="B15" s="306" t="s">
        <v>257</v>
      </c>
      <c r="C15" s="302">
        <f>+C13+C14</f>
        <v>286729.45663174323</v>
      </c>
      <c r="D15" s="302">
        <f t="shared" ref="D15:G15" si="2">+D13+D14</f>
        <v>322791.40652885562</v>
      </c>
      <c r="E15" s="302">
        <f t="shared" si="2"/>
        <v>335274.80009414098</v>
      </c>
      <c r="F15" s="302">
        <f t="shared" si="2"/>
        <v>320788.11462261423</v>
      </c>
      <c r="G15" s="302">
        <f t="shared" si="2"/>
        <v>275663.93267053354</v>
      </c>
      <c r="I15" s="301"/>
    </row>
  </sheetData>
  <hyperlinks>
    <hyperlink ref="B4" location="Index!A1" display="Back to Index" xr:uid="{00000000-0004-0000-0F00-000000000000}"/>
  </hyperlinks>
  <pageMargins left="0.7" right="0.7" top="0.75" bottom="0.75" header="0.3" footer="0.3"/>
  <pageSetup scale="75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39997558519241921"/>
  </sheetPr>
  <dimension ref="A1:K77"/>
  <sheetViews>
    <sheetView showGridLines="0" tabSelected="1" view="pageBreakPreview" zoomScale="90" zoomScaleNormal="100" zoomScaleSheetLayoutView="90" workbookViewId="0">
      <selection activeCell="B4" sqref="B4"/>
    </sheetView>
  </sheetViews>
  <sheetFormatPr defaultColWidth="9.140625" defaultRowHeight="15" x14ac:dyDescent="0.25"/>
  <cols>
    <col min="1" max="1" width="1.85546875" customWidth="1"/>
    <col min="5" max="11" width="11" bestFit="1" customWidth="1"/>
    <col min="12" max="12" width="1.85546875" customWidth="1"/>
  </cols>
  <sheetData>
    <row r="1" spans="1:11" ht="27.75" x14ac:dyDescent="0.3">
      <c r="A1" s="24"/>
      <c r="B1" s="117" t="s">
        <v>234</v>
      </c>
      <c r="C1" s="117"/>
      <c r="D1" s="117"/>
      <c r="E1" s="117"/>
      <c r="F1" s="117"/>
      <c r="G1" s="117"/>
      <c r="H1" s="117"/>
      <c r="I1" s="117"/>
      <c r="J1" s="117"/>
      <c r="K1" s="118"/>
    </row>
    <row r="2" spans="1:11" x14ac:dyDescent="0.2">
      <c r="A2" s="92"/>
      <c r="C2" s="119"/>
      <c r="D2" s="119"/>
      <c r="E2" s="119"/>
      <c r="F2" s="119"/>
      <c r="G2" s="119"/>
      <c r="H2" s="119"/>
      <c r="I2" s="119"/>
      <c r="J2" s="119"/>
      <c r="K2" s="119"/>
    </row>
    <row r="3" spans="1:11" x14ac:dyDescent="0.25">
      <c r="B3" s="120" t="s">
        <v>299</v>
      </c>
      <c r="J3" s="121"/>
      <c r="K3" s="121"/>
    </row>
    <row r="4" spans="1:11" ht="18.75" x14ac:dyDescent="0.25">
      <c r="B4" s="282" t="s">
        <v>24</v>
      </c>
      <c r="C4" s="282"/>
      <c r="D4" s="282"/>
      <c r="E4" s="282"/>
      <c r="F4" s="282"/>
      <c r="G4" s="282"/>
      <c r="H4" s="282"/>
      <c r="I4" s="282"/>
      <c r="J4" s="282"/>
      <c r="K4" s="282"/>
    </row>
    <row r="21" spans="2:11" ht="18.75" x14ac:dyDescent="0.25">
      <c r="B21" s="282" t="s">
        <v>22</v>
      </c>
      <c r="C21" s="282"/>
      <c r="D21" s="282"/>
      <c r="E21" s="282"/>
      <c r="F21" s="282"/>
      <c r="G21" s="282"/>
      <c r="H21" s="282"/>
      <c r="I21" s="282"/>
      <c r="J21" s="282"/>
      <c r="K21" s="282"/>
    </row>
    <row r="42" spans="2:11" ht="18.75" x14ac:dyDescent="0.25">
      <c r="B42" s="282" t="s">
        <v>235</v>
      </c>
      <c r="C42" s="282"/>
      <c r="D42" s="282"/>
      <c r="E42" s="282"/>
      <c r="F42" s="282"/>
      <c r="G42" s="282"/>
      <c r="H42" s="282"/>
      <c r="I42" s="282"/>
      <c r="J42" s="282"/>
      <c r="K42" s="282"/>
    </row>
    <row r="60" spans="2:11" ht="18.75" x14ac:dyDescent="0.25">
      <c r="B60" s="282" t="s">
        <v>236</v>
      </c>
      <c r="C60" s="282"/>
      <c r="D60" s="282"/>
      <c r="E60" s="282"/>
      <c r="F60" s="282"/>
      <c r="G60" s="282"/>
      <c r="H60" s="282"/>
      <c r="I60" s="282"/>
      <c r="J60" s="282"/>
      <c r="K60" s="282"/>
    </row>
    <row r="77" ht="9" customHeight="1" x14ac:dyDescent="0.25"/>
  </sheetData>
  <hyperlinks>
    <hyperlink ref="B3" location="Index!A1" display="Back to Index" xr:uid="{00000000-0004-0000-1000-000000000000}"/>
  </hyperlinks>
  <pageMargins left="0.7" right="0.7" top="0.75" bottom="0.75" header="0.3" footer="0.3"/>
  <pageSetup scale="59" orientation="portrait" r:id="rId1"/>
  <rowBreaks count="1" manualBreakCount="1">
    <brk id="77" max="11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15</vt:i4>
      </vt:variant>
    </vt:vector>
  </HeadingPairs>
  <TitlesOfParts>
    <vt:vector size="32" baseType="lpstr">
      <vt:lpstr>Cover</vt:lpstr>
      <vt:lpstr>Index</vt:lpstr>
      <vt:lpstr>Financials &gt;&gt;</vt:lpstr>
      <vt:lpstr>PL</vt:lpstr>
      <vt:lpstr>BS</vt:lpstr>
      <vt:lpstr>CFS</vt:lpstr>
      <vt:lpstr>Assumptions</vt:lpstr>
      <vt:lpstr>Ratios</vt:lpstr>
      <vt:lpstr>Financial Summary</vt:lpstr>
      <vt:lpstr>LBO Valuation &gt;&gt;</vt:lpstr>
      <vt:lpstr>LBO</vt:lpstr>
      <vt:lpstr>LBO Pro Forma BS</vt:lpstr>
      <vt:lpstr>LBO PL</vt:lpstr>
      <vt:lpstr>LBO BS</vt:lpstr>
      <vt:lpstr>LBO CFS</vt:lpstr>
      <vt:lpstr>LBO Debt</vt:lpstr>
      <vt:lpstr>Charts</vt:lpstr>
      <vt:lpstr>Assumptions!Print_Area</vt:lpstr>
      <vt:lpstr>BS!Print_Area</vt:lpstr>
      <vt:lpstr>CFS!Print_Area</vt:lpstr>
      <vt:lpstr>Charts!Print_Area</vt:lpstr>
      <vt:lpstr>Cover!Print_Area</vt:lpstr>
      <vt:lpstr>'Financial Summary'!Print_Area</vt:lpstr>
      <vt:lpstr>Index!Print_Area</vt:lpstr>
      <vt:lpstr>LBO!Print_Area</vt:lpstr>
      <vt:lpstr>'LBO BS'!Print_Area</vt:lpstr>
      <vt:lpstr>'LBO CFS'!Print_Area</vt:lpstr>
      <vt:lpstr>'LBO Debt'!Print_Area</vt:lpstr>
      <vt:lpstr>'LBO PL'!Print_Area</vt:lpstr>
      <vt:lpstr>'LBO Pro Forma BS'!Print_Area</vt:lpstr>
      <vt:lpstr>PL!Print_Area</vt:lpstr>
      <vt:lpstr>Ratios!Print_Area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My-PC</dc:creator>
  <cp:lastModifiedBy>DHARMA</cp:lastModifiedBy>
  <dcterms:created xsi:type="dcterms:W3CDTF">2022-11-17T04:10:10Z</dcterms:created>
  <dcterms:modified xsi:type="dcterms:W3CDTF">2023-05-19T13:26:35Z</dcterms:modified>
</cp:coreProperties>
</file>